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da.sharepoint.com/sites/CVM-OSC/DFC/HFV234/Shared Documents/PFAS Work/Modeling Work/Supplementary Materials/"/>
    </mc:Choice>
  </mc:AlternateContent>
  <xr:revisionPtr revIDLastSave="27497" documentId="8_{6E157C19-592E-4412-BEA6-5D5D03902BBA}" xr6:coauthVersionLast="47" xr6:coauthVersionMax="47" xr10:uidLastSave="{AB1E8541-001B-407D-A626-5ADEE88AACB7}"/>
  <bookViews>
    <workbookView xWindow="28680" yWindow="-120" windowWidth="29040" windowHeight="15720" firstSheet="1" activeTab="4" xr2:uid="{278C299B-6750-4F0F-AD56-A2E349C38C38}"/>
  </bookViews>
  <sheets>
    <sheet name="RiskSerializationData8" sheetId="127" state="hidden" r:id="rId1"/>
    <sheet name="SW0" sheetId="128" r:id="rId2"/>
    <sheet name="SW1" sheetId="45" r:id="rId3"/>
    <sheet name="SW2" sheetId="38" r:id="rId4"/>
    <sheet name="SW3" sheetId="48" r:id="rId5"/>
    <sheet name="SW4" sheetId="47" r:id="rId6"/>
    <sheet name="SW5" sheetId="49" r:id="rId7"/>
    <sheet name="SW6" sheetId="50" r:id="rId8"/>
    <sheet name="SW7" sheetId="42" r:id="rId9"/>
    <sheet name="SW8" sheetId="52" r:id="rId10"/>
    <sheet name="SW9" sheetId="53" r:id="rId11"/>
    <sheet name="SW10" sheetId="54" r:id="rId12"/>
    <sheet name="SW11" sheetId="111" r:id="rId13"/>
    <sheet name="SW12" sheetId="59" r:id="rId14"/>
    <sheet name="SW13" sheetId="60" r:id="rId15"/>
    <sheet name="SW14" sheetId="61" r:id="rId16"/>
    <sheet name="SW15" sheetId="112" r:id="rId17"/>
    <sheet name="SW16" sheetId="116" r:id="rId18"/>
    <sheet name="SW17" sheetId="113" r:id="rId19"/>
    <sheet name="SW18" sheetId="114" r:id="rId20"/>
    <sheet name="SW19" sheetId="115" r:id="rId21"/>
    <sheet name="SW20" sheetId="117" r:id="rId22"/>
    <sheet name="SW21" sheetId="93" r:id="rId23"/>
    <sheet name="SW22" sheetId="95" r:id="rId24"/>
    <sheet name="SW23" sheetId="94" r:id="rId25"/>
    <sheet name="SW24" sheetId="118" r:id="rId26"/>
  </sheets>
  <definedNames>
    <definedName name="_AtRisk_ReportsSetting_ReportGraphOptions" localSheetId="13" hidden="1">"REP:VER:8.5.2GRA:OUT:00INS:00SUM:T00DET:T00SCE:02SC1:33DAT:2|TRUE,.75,1|TRUE,0,.25|TRUE,.9,1SE1:38DAT:3,10,2,.95,5,16,FALSE,0,TRUE,TRUE,TRUESE2:38DAT:3,10,2,.95,5,16,FALSE,0,TRUE,TRUE,TRUETSI:002SDA:FF"</definedName>
    <definedName name="_AtRisk_ReportsSetting_ReportGraphOptions" localSheetId="14" hidden="1">"REP:VER:8.8.1GRA:OUT:00INS:00SUM:T00DET:T00SCE:02SC1:33DAT:2|TRUE,.75,1|TRUE,0,.25|TRUE,.9,1SE1:38DAT:3,10,2,.95,5,16,FALSE,0,TRUE,TRUE,TRUESE2:38DAT:4,10,2,.95,5,16,FALSE,0,TRUE,TRUE,TRUETSI:002SDA:FF"</definedName>
    <definedName name="_AtRisk_ReportsSetting_ReportGraphOptions" localSheetId="22" hidden="1">"REP:VER:8.5.2GRA:OUT:00INS:00SUM:T00DET:T00SCE:02SC1:33DAT:2|TRUE,.75,1|TRUE,0,.25|TRUE,.9,1SE1:38DAT:3,10,2,.95,5,16,FALSE,0,TRUE,TRUE,TRUESE2:38DAT:3,10,2,.95,5,16,FALSE,0,TRUE,TRUE,TRUETSI:002SDA:FF"</definedName>
    <definedName name="_AtRisk_ReportsSetting_ReportGraphOptions" localSheetId="23" hidden="1">"REP:VER:8.8.1GRA:OUT:00INS:00SUM:T00DET:T00SCE:02SC1:33DAT:2|TRUE,.75,1|TRUE,0,.25|TRUE,.9,1SE1:38DAT:3,10,2,.95,5,16,FALSE,0,TRUE,TRUE,TRUESE2:38DAT:4,10,2,.95,5,16,FALSE,0,TRUE,TRUE,TRUETSI:002SDA:FF"</definedName>
    <definedName name="_AtRisk_ReportsSetting_ReportGraphOptions" localSheetId="9" hidden="1">"REP:VER:8.5.2GRA:OUT:00INS:00SUM:T00DET:T00SCE:02SC1:33DAT:2|TRUE,.75,1|TRUE,0,.25|TRUE,.9,1SE1:38DAT:3,10,2,.95,5,16,FALSE,0,TRUE,TRUE,TRUESE2:38DAT:3,10,2,.95,5,16,FALSE,0,TRUE,TRUE,TRUETSI:002SDA:FF"</definedName>
    <definedName name="_AtRisk_ReportsSetting_ReportGraphOptions" localSheetId="10" hidden="1">"REP:VER:8.8.1GRA:OUT:00INS:00SUM:T00DET:T00SCE:02SC1:33DAT:2|TRUE,.75,1|TRUE,0,.25|TRUE,.9,1SE1:38DAT:3,10,2,.95,5,16,FALSE,0,TRUE,TRUE,TRUESE2:38DAT:4,10,2,.95,5,16,FALSE,0,TRUE,TRUE,TRUETSI:002SDA:FF"</definedName>
    <definedName name="_AtRisk_ReportsSetting_ReportGraphOptions" hidden="1">"REP:VER:8.9.0GRA:OUT:00INS:00SUM:T00DET:T00SCE:02SC1:33DAT:2|TRUE,.75,1|TRUE,0,.25|TRUE,.9,1SE1:38DAT:3,10,2,.95,5,16,FALSE,0,TRUE,TRUE,TRUESE2:38DAT:3,10,2,.95,5,16,FALSE,0,TRUE,TRUE,TRUETSI:002SDA:FF"</definedName>
    <definedName name="_AtRisk_ReportsSetting_ReportMulitSelections" localSheetId="13" hidden="1">"REP:VER:8.5.2MUL:OUT:T12INS:T11SUM:T10DET:T10SEN:T11SCE:T11TEM:FSDA:T10"</definedName>
    <definedName name="_AtRisk_ReportsSetting_ReportMulitSelections" localSheetId="22" hidden="1">"REP:VER:8.5.2MUL:OUT:T12INS:T11SUM:T10DET:T10SEN:T11SCE:T11TEM:FSDA:T10"</definedName>
    <definedName name="_AtRisk_ReportsSetting_ReportMulitSelections" localSheetId="9" hidden="1">"REP:VER:8.5.2MUL:OUT:T12INS:T11SUM:T10DET:T10SEN:T11SCE:T11TEM:FSDA:T10"</definedName>
    <definedName name="_AtRisk_ReportsSetting_ReportMulitSelections" hidden="1">"REP:VER:8.9.0MUL:OUT:T12INS:T11SUM:T10DET:T10SEN:T11SCE:T11TEM:FSDA:T10"</definedName>
    <definedName name="_AtRisk_ReportsSetting_ReportOptions" localSheetId="13" hidden="1">"REP:VER:8.5.2OPT:RAP:01RWE:02RLS:04ROT:00RST:00RRT:01AGR:FAFN:98DAT:C:\Users\Ian.Edhlund\OneDrive - FDA\HomeDrive\PFAS\PFAS State Data\Maine\Report-PDAM Maine KS.xlsxOGR:T"</definedName>
    <definedName name="_AtRisk_ReportsSetting_ReportOptions" localSheetId="14" hidden="1">"REP:VER:8.8.1OPT:RAP:01RWE:01RLS:04ROT:00RST:00RRT:01AGR:FAFN:97DAT:C:\Users\Ian.Edhlund\OneDrive - FDA\HomeDrive\PFAS\PFAS State Data\Report-DAM PFOS Maine 2021.pdfOGR:T"</definedName>
    <definedName name="_AtRisk_ReportsSetting_ReportOptions" localSheetId="22" hidden="1">"REP:VER:8.5.2OPT:RAP:01RWE:02RLS:04ROT:00RST:00RRT:01AGR:FAFN:98DAT:C:\Users\Ian.Edhlund\OneDrive - FDA\HomeDrive\PFAS\PFAS State Data\Maine\Report-PDAM Maine KS.xlsxOGR:T"</definedName>
    <definedName name="_AtRisk_ReportsSetting_ReportOptions" localSheetId="23" hidden="1">"REP:VER:8.8.1OPT:RAP:01RWE:01RLS:04ROT:00RST:00RRT:01AGR:FAFN:97DAT:C:\Users\Ian.Edhlund\OneDrive - FDA\HomeDrive\PFAS\PFAS State Data\Report-DAM PFOS Maine 2021.pdfOGR:T"</definedName>
    <definedName name="_AtRisk_ReportsSetting_ReportOptions" localSheetId="9" hidden="1">"REP:VER:8.5.2OPT:RAP:01RWE:02RLS:04ROT:00RST:00RRT:01AGR:FAFN:98DAT:C:\Users\Ian.Edhlund\OneDrive - FDA\HomeDrive\PFAS\PFAS State Data\Maine\Report-PDAM Maine KS.xlsxOGR:T"</definedName>
    <definedName name="_AtRisk_ReportsSetting_ReportOptions" localSheetId="10" hidden="1">"REP:VER:8.8.1OPT:RAP:01RWE:01RLS:04ROT:00RST:00RRT:01AGR:FAFN:97DAT:C:\Users\Ian.Edhlund\OneDrive - FDA\HomeDrive\PFAS\PFAS State Data\Report-DAM PFOS Maine 2021.pdfOGR:T"</definedName>
    <definedName name="_AtRisk_ReportsSetting_ReportOptions" hidden="1">"REP:VER:8.9.0OPT:RAP:01RWE:01RLS:04ROT:00RST:00RRT:01AGR:FAFN:91DAT:C:\Users\Ian.Edhlund\OneDrive - FDA\HomeDrive\PFAS\PFAS State Data\Report-DAM_Beef_PFOS.pdfOGR:T"</definedName>
    <definedName name="_AtRisk_ReportsSetting_ReportSelectedSimulationsDET" hidden="1">"AQA="</definedName>
    <definedName name="_AtRisk_ReportsSetting_ReportSelectedSimulationsINS" hidden="1">"AQA="</definedName>
    <definedName name="_AtRisk_ReportsSetting_ReportSelectedSimulationsOUT" hidden="1">"AQA="</definedName>
    <definedName name="_AtRisk_ReportsSetting_ReportSelectedSimulationsSCE" hidden="1">"AQA="</definedName>
    <definedName name="_AtRisk_ReportsSetting_ReportSelectedSimulationsSDA" hidden="1">"AQA="</definedName>
    <definedName name="_AtRisk_ReportsSetting_ReportSelectedSimulationsSEN" hidden="1">"AQA="</definedName>
    <definedName name="_AtRisk_ReportsSetting_ReportSelectedSimulationsSUM" hidden="1">"AQA="</definedName>
    <definedName name="_AtRisk_RiskReport" localSheetId="12" hidden="1">"=true"</definedName>
    <definedName name="_AtRisk_RiskReport" localSheetId="16" hidden="1">"=true"</definedName>
    <definedName name="_AtRisk_RiskReport" localSheetId="17" hidden="1">"=true"</definedName>
    <definedName name="_AtRisk_RiskReport" localSheetId="18" hidden="1">"=true"</definedName>
    <definedName name="_AtRisk_RiskReport" localSheetId="19" hidden="1">"=true"</definedName>
    <definedName name="_AtRisk_RiskReport" localSheetId="20" hidden="1">"=true"</definedName>
    <definedName name="_AtRisk_RiskReport" localSheetId="21" hidden="1">"=true"</definedName>
    <definedName name="_AtRisk_RiskReport" localSheetId="25" hidden="1">"=true"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4</definedName>
    <definedName name="_AtRisk_SimSetting_MultipleCPUManualCount" hidden="1">4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1</definedName>
    <definedName name="_AtRisk_SimSetting_StdRecalcWithoutRiskStaticPercentile" hidden="1">0.5</definedName>
    <definedName name="_xlchart.v1.0" hidden="1">'SW1'!$A$1:$A$4200</definedName>
    <definedName name="BrowseRecords" localSheetId="0">RiskSerializationData8!$6:$10</definedName>
    <definedName name="Pal_Workbook_GUID" hidden="1">"RN13UCMXJLVN1S3BY6ZCYVJT"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imulationResultsStorageLocation" localSheetId="13" hidden="1">"3"</definedName>
    <definedName name="RiskSimulationResultsStorageLocation" localSheetId="22" hidden="1">"3"</definedName>
    <definedName name="RiskSimulationResultsStorageLocation" localSheetId="9" hidden="1">"3"</definedName>
    <definedName name="RiskSimulationResultsStorageLocation" hidden="1">"2"</definedName>
    <definedName name="RiskStandardRecalc" hidden="1">0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SerializationHeader" localSheetId="0">RiskSerializationData8!$A$1:$B$3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28" l="1"/>
  <c r="A18" i="128"/>
  <c r="A19" i="128"/>
  <c r="A20" i="128"/>
  <c r="A21" i="128" s="1"/>
  <c r="A22" i="128" s="1"/>
  <c r="A3" i="128"/>
  <c r="A4" i="128" s="1"/>
  <c r="A5" i="128" s="1"/>
  <c r="A6" i="128" s="1"/>
  <c r="A7" i="128" s="1"/>
  <c r="A8" i="128" s="1"/>
  <c r="A9" i="128" s="1"/>
  <c r="A10" i="128" s="1"/>
  <c r="A11" i="128" s="1"/>
  <c r="A12" i="128" s="1"/>
  <c r="A13" i="128" s="1"/>
  <c r="A14" i="128" s="1"/>
  <c r="A15" i="128" s="1"/>
  <c r="L10" i="127"/>
  <c r="A10" i="127"/>
  <c r="L9" i="127"/>
  <c r="A9" i="127"/>
  <c r="L8" i="127"/>
  <c r="A8" i="127"/>
  <c r="L7" i="127"/>
  <c r="A7" i="127"/>
  <c r="L6" i="127"/>
  <c r="A6" i="127"/>
  <c r="E3" i="95"/>
  <c r="D3" i="95"/>
  <c r="O543" i="94"/>
  <c r="O542" i="94"/>
  <c r="O541" i="94"/>
  <c r="O540" i="94"/>
  <c r="O539" i="94"/>
  <c r="O538" i="94"/>
  <c r="O537" i="94"/>
  <c r="O536" i="94"/>
  <c r="O535" i="94"/>
  <c r="O534" i="94"/>
  <c r="O533" i="94"/>
  <c r="O532" i="94"/>
  <c r="O531" i="94"/>
  <c r="O530" i="94"/>
  <c r="O529" i="94"/>
  <c r="O528" i="94"/>
  <c r="O527" i="94"/>
  <c r="O526" i="94"/>
  <c r="O525" i="94"/>
  <c r="O524" i="94"/>
  <c r="O523" i="94"/>
  <c r="O522" i="94"/>
  <c r="O521" i="94"/>
  <c r="O520" i="94"/>
  <c r="O519" i="94"/>
  <c r="O518" i="94"/>
  <c r="O517" i="94"/>
  <c r="O516" i="94"/>
  <c r="O515" i="94"/>
  <c r="O514" i="94"/>
  <c r="O513" i="94"/>
  <c r="O512" i="94"/>
  <c r="O511" i="94"/>
  <c r="O510" i="94"/>
  <c r="O509" i="94"/>
  <c r="O508" i="94"/>
  <c r="O507" i="94"/>
  <c r="O506" i="94"/>
  <c r="O505" i="94"/>
  <c r="O504" i="94"/>
  <c r="O503" i="94"/>
  <c r="O502" i="94"/>
  <c r="O501" i="94"/>
  <c r="O500" i="94"/>
  <c r="O499" i="94"/>
  <c r="O498" i="94"/>
  <c r="O497" i="94"/>
  <c r="O496" i="94"/>
  <c r="O495" i="94"/>
  <c r="O494" i="94"/>
  <c r="O493" i="94"/>
  <c r="O492" i="94"/>
  <c r="O491" i="94"/>
  <c r="O490" i="94"/>
  <c r="O489" i="94"/>
  <c r="O488" i="94"/>
  <c r="O487" i="94"/>
  <c r="O486" i="94"/>
  <c r="O485" i="94"/>
  <c r="O484" i="94"/>
  <c r="O483" i="94"/>
  <c r="O482" i="94"/>
  <c r="O481" i="94"/>
  <c r="O480" i="94"/>
  <c r="O479" i="94"/>
  <c r="O478" i="94"/>
  <c r="O477" i="94"/>
  <c r="O476" i="94"/>
  <c r="O475" i="94"/>
  <c r="O474" i="94"/>
  <c r="O473" i="94"/>
  <c r="O472" i="94"/>
  <c r="O471" i="94"/>
  <c r="O470" i="94"/>
  <c r="O469" i="94"/>
  <c r="O468" i="94"/>
  <c r="O467" i="94"/>
  <c r="O466" i="94"/>
  <c r="O465" i="94"/>
  <c r="O464" i="94"/>
  <c r="O463" i="94"/>
  <c r="O462" i="94"/>
  <c r="O461" i="94"/>
  <c r="O460" i="94"/>
  <c r="O459" i="94"/>
  <c r="O458" i="94"/>
  <c r="O457" i="94"/>
  <c r="O456" i="94"/>
  <c r="O455" i="94"/>
  <c r="O454" i="94"/>
  <c r="O453" i="94"/>
  <c r="O452" i="94"/>
  <c r="O451" i="94"/>
  <c r="O450" i="94"/>
  <c r="O449" i="94"/>
  <c r="O448" i="94"/>
  <c r="O447" i="94"/>
  <c r="O446" i="94"/>
  <c r="O445" i="94"/>
  <c r="O444" i="94"/>
  <c r="O443" i="94"/>
  <c r="O442" i="94"/>
  <c r="O441" i="94"/>
  <c r="O440" i="94"/>
  <c r="O439" i="94"/>
  <c r="O438" i="94"/>
  <c r="O437" i="94"/>
  <c r="O436" i="94"/>
  <c r="O435" i="94"/>
  <c r="O434" i="94"/>
  <c r="O433" i="94"/>
  <c r="O432" i="94"/>
  <c r="O431" i="94"/>
  <c r="O430" i="94"/>
  <c r="O429" i="94"/>
  <c r="O428" i="94"/>
  <c r="O427" i="94"/>
  <c r="O426" i="94"/>
  <c r="O425" i="94"/>
  <c r="O424" i="94"/>
  <c r="O423" i="94"/>
  <c r="O422" i="94"/>
  <c r="O421" i="94"/>
  <c r="O420" i="94"/>
  <c r="O419" i="94"/>
  <c r="O418" i="94"/>
  <c r="O417" i="94"/>
  <c r="O416" i="94"/>
  <c r="O415" i="94"/>
  <c r="O414" i="94"/>
  <c r="O413" i="94"/>
  <c r="O412" i="94"/>
  <c r="O411" i="94"/>
  <c r="O410" i="94"/>
  <c r="O409" i="94"/>
  <c r="O408" i="94"/>
  <c r="O407" i="94"/>
  <c r="O406" i="94"/>
  <c r="O405" i="94"/>
  <c r="O404" i="94"/>
  <c r="O403" i="94"/>
  <c r="O402" i="94"/>
  <c r="O401" i="94"/>
  <c r="O400" i="94"/>
  <c r="O399" i="94"/>
  <c r="O398" i="94"/>
  <c r="O397" i="94"/>
  <c r="O396" i="94"/>
  <c r="O395" i="94"/>
  <c r="O394" i="94"/>
  <c r="O393" i="94"/>
  <c r="O392" i="94"/>
  <c r="O391" i="94"/>
  <c r="O390" i="94"/>
  <c r="O389" i="94"/>
  <c r="O388" i="94"/>
  <c r="O387" i="94"/>
  <c r="O386" i="94"/>
  <c r="O385" i="94"/>
  <c r="O384" i="94"/>
  <c r="O383" i="94"/>
  <c r="O382" i="94"/>
  <c r="O381" i="94"/>
  <c r="O380" i="94"/>
  <c r="O379" i="94"/>
  <c r="O378" i="94"/>
  <c r="O377" i="94"/>
  <c r="O376" i="94"/>
  <c r="O375" i="94"/>
  <c r="O374" i="94"/>
  <c r="O373" i="94"/>
  <c r="O372" i="94"/>
  <c r="O371" i="94"/>
  <c r="O370" i="94"/>
  <c r="O369" i="94"/>
  <c r="O368" i="94"/>
  <c r="O367" i="94"/>
  <c r="O366" i="94"/>
  <c r="O365" i="94"/>
  <c r="O364" i="94"/>
  <c r="O363" i="94"/>
  <c r="O362" i="94"/>
  <c r="O361" i="94"/>
  <c r="O360" i="94"/>
  <c r="O359" i="94"/>
  <c r="O358" i="94"/>
  <c r="O357" i="94"/>
  <c r="O356" i="94"/>
  <c r="O355" i="94"/>
  <c r="O354" i="94"/>
  <c r="O353" i="94"/>
  <c r="O352" i="94"/>
  <c r="O351" i="94"/>
  <c r="O350" i="94"/>
  <c r="O349" i="94"/>
  <c r="O348" i="94"/>
  <c r="O347" i="94"/>
  <c r="O346" i="94"/>
  <c r="O345" i="94"/>
  <c r="O344" i="94"/>
  <c r="O343" i="94"/>
  <c r="O342" i="94"/>
  <c r="O341" i="94"/>
  <c r="O340" i="94"/>
  <c r="O339" i="94"/>
  <c r="O338" i="94"/>
  <c r="O337" i="94"/>
  <c r="O336" i="94"/>
  <c r="O335" i="94"/>
  <c r="O334" i="94"/>
  <c r="O333" i="94"/>
  <c r="O332" i="94"/>
  <c r="O331" i="94"/>
  <c r="O330" i="94"/>
  <c r="O329" i="94"/>
  <c r="O328" i="94"/>
  <c r="O327" i="94"/>
  <c r="O326" i="94"/>
  <c r="O325" i="94"/>
  <c r="O324" i="94"/>
  <c r="O323" i="94"/>
  <c r="O322" i="94"/>
  <c r="O321" i="94"/>
  <c r="O320" i="94"/>
  <c r="O319" i="94"/>
  <c r="O318" i="94"/>
  <c r="O317" i="94"/>
  <c r="O316" i="94"/>
  <c r="O315" i="94"/>
  <c r="O314" i="94"/>
  <c r="O313" i="94"/>
  <c r="O312" i="94"/>
  <c r="O311" i="94"/>
  <c r="O310" i="94"/>
  <c r="O309" i="94"/>
  <c r="O308" i="94"/>
  <c r="O307" i="94"/>
  <c r="O306" i="94"/>
  <c r="O305" i="94"/>
  <c r="O304" i="94"/>
  <c r="O303" i="94"/>
  <c r="O302" i="94"/>
  <c r="O301" i="94"/>
  <c r="O300" i="94"/>
  <c r="O299" i="94"/>
  <c r="O298" i="94"/>
  <c r="O297" i="94"/>
  <c r="O296" i="94"/>
  <c r="O295" i="94"/>
  <c r="O294" i="94"/>
  <c r="O293" i="94"/>
  <c r="O292" i="94"/>
  <c r="O291" i="94"/>
  <c r="O290" i="94"/>
  <c r="O289" i="94"/>
  <c r="O288" i="94"/>
  <c r="O287" i="94"/>
  <c r="O286" i="94"/>
  <c r="O285" i="94"/>
  <c r="O284" i="94"/>
  <c r="O283" i="94"/>
  <c r="O282" i="94"/>
  <c r="O281" i="94"/>
  <c r="O280" i="94"/>
  <c r="O279" i="94"/>
  <c r="O278" i="94"/>
  <c r="O277" i="94"/>
  <c r="O276" i="94"/>
  <c r="O275" i="94"/>
  <c r="O274" i="94"/>
  <c r="O273" i="94"/>
  <c r="O272" i="94"/>
  <c r="O271" i="94"/>
  <c r="O270" i="94"/>
  <c r="O269" i="94"/>
  <c r="O268" i="94"/>
  <c r="O267" i="94"/>
  <c r="O266" i="94"/>
  <c r="O265" i="94"/>
  <c r="O264" i="94"/>
  <c r="O263" i="94"/>
  <c r="O262" i="94"/>
  <c r="O261" i="94"/>
  <c r="O260" i="94"/>
  <c r="O259" i="94"/>
  <c r="O258" i="94"/>
  <c r="O257" i="94"/>
  <c r="O256" i="94"/>
  <c r="O255" i="94"/>
  <c r="O254" i="94"/>
  <c r="O253" i="94"/>
  <c r="O252" i="94"/>
  <c r="O251" i="94"/>
  <c r="O250" i="94"/>
  <c r="O249" i="94"/>
  <c r="O248" i="94"/>
  <c r="O247" i="94"/>
  <c r="O246" i="94"/>
  <c r="O245" i="94"/>
  <c r="O244" i="94"/>
  <c r="O243" i="94"/>
  <c r="N68" i="94"/>
  <c r="R68" i="94"/>
  <c r="N67" i="94"/>
  <c r="R67" i="94"/>
  <c r="N66" i="94"/>
  <c r="R66" i="94"/>
  <c r="R65" i="94"/>
  <c r="N65" i="94"/>
  <c r="N64" i="94"/>
  <c r="R64" i="94"/>
  <c r="N63" i="94"/>
  <c r="R63" i="94"/>
  <c r="N62" i="94"/>
  <c r="R62" i="94"/>
  <c r="N61" i="94"/>
  <c r="R61" i="94"/>
  <c r="N60" i="94"/>
  <c r="R60" i="94"/>
  <c r="N59" i="94"/>
  <c r="R59" i="94"/>
  <c r="N58" i="94"/>
  <c r="R58" i="94"/>
  <c r="N57" i="94"/>
  <c r="R57" i="94"/>
  <c r="N56" i="94"/>
  <c r="R56" i="94"/>
  <c r="N55" i="94"/>
  <c r="R55" i="94"/>
  <c r="N54" i="94"/>
  <c r="R54" i="94"/>
  <c r="N53" i="94"/>
  <c r="R53" i="94"/>
  <c r="N52" i="94"/>
  <c r="R52" i="94"/>
  <c r="N51" i="94"/>
  <c r="R51" i="94"/>
  <c r="N50" i="94"/>
  <c r="R50" i="94"/>
  <c r="N49" i="94"/>
  <c r="R49" i="94"/>
  <c r="N48" i="94"/>
  <c r="R48" i="94"/>
  <c r="N47" i="94"/>
  <c r="R47" i="94"/>
  <c r="R46" i="94"/>
  <c r="N46" i="94"/>
  <c r="N45" i="94"/>
  <c r="R45" i="94"/>
  <c r="N44" i="94"/>
  <c r="R44" i="94"/>
  <c r="N43" i="94"/>
  <c r="R43" i="94"/>
  <c r="N42" i="94"/>
  <c r="R42" i="94"/>
  <c r="N41" i="94"/>
  <c r="R41" i="94"/>
  <c r="N40" i="94"/>
  <c r="R40" i="94"/>
  <c r="N39" i="94"/>
  <c r="R39" i="94"/>
  <c r="N38" i="94"/>
  <c r="R38" i="94"/>
  <c r="N37" i="94"/>
  <c r="R37" i="94"/>
  <c r="N36" i="94"/>
  <c r="R36" i="94"/>
  <c r="N35" i="94"/>
  <c r="R35" i="94"/>
  <c r="N34" i="94"/>
  <c r="R34" i="94"/>
  <c r="N33" i="94"/>
  <c r="R33" i="94"/>
  <c r="N32" i="94"/>
  <c r="R32" i="94"/>
  <c r="N31" i="94"/>
  <c r="R31" i="94"/>
  <c r="N30" i="94"/>
  <c r="R30" i="94"/>
  <c r="N29" i="94"/>
  <c r="R29" i="94"/>
  <c r="N28" i="94"/>
  <c r="R28" i="94"/>
  <c r="N27" i="94"/>
  <c r="R27" i="94"/>
  <c r="N26" i="94"/>
  <c r="R26" i="94"/>
  <c r="N25" i="94"/>
  <c r="R25" i="94"/>
  <c r="N24" i="94"/>
  <c r="R24" i="94"/>
  <c r="N23" i="94"/>
  <c r="R23" i="94"/>
  <c r="N22" i="94"/>
  <c r="R22" i="94"/>
  <c r="N21" i="94"/>
  <c r="R21" i="94"/>
  <c r="N20" i="94"/>
  <c r="R20" i="94"/>
  <c r="N19" i="94"/>
  <c r="R19" i="94"/>
  <c r="N18" i="94"/>
  <c r="R18" i="94"/>
  <c r="N17" i="94"/>
  <c r="R17" i="94"/>
  <c r="N16" i="94"/>
  <c r="R16" i="94"/>
  <c r="N15" i="94"/>
  <c r="R15" i="94"/>
  <c r="N14" i="94"/>
  <c r="R14" i="94"/>
  <c r="R13" i="94"/>
  <c r="N13" i="94"/>
  <c r="N12" i="94"/>
  <c r="R12" i="94"/>
  <c r="N11" i="94"/>
  <c r="R11" i="94"/>
  <c r="N10" i="94"/>
  <c r="R10" i="94"/>
  <c r="R9" i="94"/>
  <c r="N9" i="94"/>
  <c r="N8" i="94"/>
  <c r="R8" i="94"/>
  <c r="N7" i="94"/>
  <c r="R7" i="94"/>
  <c r="N6" i="94"/>
  <c r="R6" i="94"/>
  <c r="N5" i="94"/>
  <c r="R5" i="94"/>
  <c r="N4" i="94"/>
  <c r="R4" i="94"/>
  <c r="A4" i="94"/>
  <c r="R3" i="94"/>
  <c r="N3" i="94"/>
  <c r="A5" i="94"/>
  <c r="A6" i="94"/>
  <c r="A7" i="94"/>
  <c r="A8" i="94"/>
  <c r="A9" i="94"/>
  <c r="O543" i="93"/>
  <c r="O542" i="93"/>
  <c r="O541" i="93"/>
  <c r="O540" i="93"/>
  <c r="O539" i="93"/>
  <c r="O538" i="93"/>
  <c r="O537" i="93"/>
  <c r="O536" i="93"/>
  <c r="O535" i="93"/>
  <c r="O534" i="93"/>
  <c r="O533" i="93"/>
  <c r="O532" i="93"/>
  <c r="O531" i="93"/>
  <c r="O530" i="93"/>
  <c r="O529" i="93"/>
  <c r="O528" i="93"/>
  <c r="O527" i="93"/>
  <c r="O526" i="93"/>
  <c r="O525" i="93"/>
  <c r="O524" i="93"/>
  <c r="O523" i="93"/>
  <c r="O522" i="93"/>
  <c r="O521" i="93"/>
  <c r="O520" i="93"/>
  <c r="O519" i="93"/>
  <c r="O518" i="93"/>
  <c r="O517" i="93"/>
  <c r="O516" i="93"/>
  <c r="O515" i="93"/>
  <c r="O514" i="93"/>
  <c r="O513" i="93"/>
  <c r="O512" i="93"/>
  <c r="O511" i="93"/>
  <c r="O510" i="93"/>
  <c r="O509" i="93"/>
  <c r="O508" i="93"/>
  <c r="O507" i="93"/>
  <c r="O506" i="93"/>
  <c r="O505" i="93"/>
  <c r="O504" i="93"/>
  <c r="O503" i="93"/>
  <c r="O502" i="93"/>
  <c r="O501" i="93"/>
  <c r="O500" i="93"/>
  <c r="O499" i="93"/>
  <c r="O498" i="93"/>
  <c r="O497" i="93"/>
  <c r="O496" i="93"/>
  <c r="O495" i="93"/>
  <c r="O494" i="93"/>
  <c r="O493" i="93"/>
  <c r="O492" i="93"/>
  <c r="O491" i="93"/>
  <c r="O490" i="93"/>
  <c r="O489" i="93"/>
  <c r="O488" i="93"/>
  <c r="O487" i="93"/>
  <c r="O486" i="93"/>
  <c r="O485" i="93"/>
  <c r="O484" i="93"/>
  <c r="O483" i="93"/>
  <c r="O482" i="93"/>
  <c r="O481" i="93"/>
  <c r="O480" i="93"/>
  <c r="O479" i="93"/>
  <c r="O478" i="93"/>
  <c r="O477" i="93"/>
  <c r="O476" i="93"/>
  <c r="O475" i="93"/>
  <c r="O474" i="93"/>
  <c r="O473" i="93"/>
  <c r="O472" i="93"/>
  <c r="O471" i="93"/>
  <c r="O470" i="93"/>
  <c r="O469" i="93"/>
  <c r="O468" i="93"/>
  <c r="O467" i="93"/>
  <c r="O466" i="93"/>
  <c r="O465" i="93"/>
  <c r="O464" i="93"/>
  <c r="O463" i="93"/>
  <c r="O462" i="93"/>
  <c r="O461" i="93"/>
  <c r="O460" i="93"/>
  <c r="O459" i="93"/>
  <c r="O458" i="93"/>
  <c r="O457" i="93"/>
  <c r="O456" i="93"/>
  <c r="O455" i="93"/>
  <c r="O454" i="93"/>
  <c r="O453" i="93"/>
  <c r="O452" i="93"/>
  <c r="O451" i="93"/>
  <c r="O450" i="93"/>
  <c r="O449" i="93"/>
  <c r="O448" i="93"/>
  <c r="O447" i="93"/>
  <c r="O446" i="93"/>
  <c r="O445" i="93"/>
  <c r="O444" i="93"/>
  <c r="O443" i="93"/>
  <c r="O442" i="93"/>
  <c r="O441" i="93"/>
  <c r="O440" i="93"/>
  <c r="O439" i="93"/>
  <c r="O438" i="93"/>
  <c r="O437" i="93"/>
  <c r="O436" i="93"/>
  <c r="O435" i="93"/>
  <c r="O434" i="93"/>
  <c r="O433" i="93"/>
  <c r="O432" i="93"/>
  <c r="O431" i="93"/>
  <c r="O430" i="93"/>
  <c r="O429" i="93"/>
  <c r="O428" i="93"/>
  <c r="O427" i="93"/>
  <c r="O426" i="93"/>
  <c r="O425" i="93"/>
  <c r="O424" i="93"/>
  <c r="O423" i="93"/>
  <c r="O422" i="93"/>
  <c r="O421" i="93"/>
  <c r="O420" i="93"/>
  <c r="O419" i="93"/>
  <c r="O418" i="93"/>
  <c r="O417" i="93"/>
  <c r="O416" i="93"/>
  <c r="O415" i="93"/>
  <c r="O414" i="93"/>
  <c r="O413" i="93"/>
  <c r="O412" i="93"/>
  <c r="O411" i="93"/>
  <c r="O410" i="93"/>
  <c r="O409" i="93"/>
  <c r="O408" i="93"/>
  <c r="O407" i="93"/>
  <c r="O406" i="93"/>
  <c r="O405" i="93"/>
  <c r="O404" i="93"/>
  <c r="O403" i="93"/>
  <c r="O402" i="93"/>
  <c r="O401" i="93"/>
  <c r="O400" i="93"/>
  <c r="O399" i="93"/>
  <c r="O398" i="93"/>
  <c r="O397" i="93"/>
  <c r="O396" i="93"/>
  <c r="O395" i="93"/>
  <c r="O394" i="93"/>
  <c r="O393" i="93"/>
  <c r="O392" i="93"/>
  <c r="O391" i="93"/>
  <c r="O390" i="93"/>
  <c r="O389" i="93"/>
  <c r="O388" i="93"/>
  <c r="O387" i="93"/>
  <c r="O386" i="93"/>
  <c r="O385" i="93"/>
  <c r="O384" i="93"/>
  <c r="O383" i="93"/>
  <c r="O382" i="93"/>
  <c r="O381" i="93"/>
  <c r="O380" i="93"/>
  <c r="O379" i="93"/>
  <c r="O378" i="93"/>
  <c r="O377" i="93"/>
  <c r="O376" i="93"/>
  <c r="O375" i="93"/>
  <c r="O374" i="93"/>
  <c r="O373" i="93"/>
  <c r="O372" i="93"/>
  <c r="O371" i="93"/>
  <c r="O370" i="93"/>
  <c r="O369" i="93"/>
  <c r="O368" i="93"/>
  <c r="O367" i="93"/>
  <c r="O366" i="93"/>
  <c r="O365" i="93"/>
  <c r="O364" i="93"/>
  <c r="O363" i="93"/>
  <c r="O362" i="93"/>
  <c r="O361" i="93"/>
  <c r="O360" i="93"/>
  <c r="O359" i="93"/>
  <c r="O358" i="93"/>
  <c r="O357" i="93"/>
  <c r="O356" i="93"/>
  <c r="O355" i="93"/>
  <c r="O354" i="93"/>
  <c r="O353" i="93"/>
  <c r="O352" i="93"/>
  <c r="O351" i="93"/>
  <c r="O350" i="93"/>
  <c r="O349" i="93"/>
  <c r="O348" i="93"/>
  <c r="O347" i="93"/>
  <c r="O346" i="93"/>
  <c r="O345" i="93"/>
  <c r="O344" i="93"/>
  <c r="O343" i="93"/>
  <c r="O342" i="93"/>
  <c r="O341" i="93"/>
  <c r="O340" i="93"/>
  <c r="O339" i="93"/>
  <c r="O338" i="93"/>
  <c r="O337" i="93"/>
  <c r="O336" i="93"/>
  <c r="O335" i="93"/>
  <c r="O334" i="93"/>
  <c r="O333" i="93"/>
  <c r="O332" i="93"/>
  <c r="O331" i="93"/>
  <c r="O330" i="93"/>
  <c r="O329" i="93"/>
  <c r="O328" i="93"/>
  <c r="O327" i="93"/>
  <c r="O326" i="93"/>
  <c r="O325" i="93"/>
  <c r="O324" i="93"/>
  <c r="O323" i="93"/>
  <c r="O322" i="93"/>
  <c r="O321" i="93"/>
  <c r="O320" i="93"/>
  <c r="O319" i="93"/>
  <c r="O318" i="93"/>
  <c r="O317" i="93"/>
  <c r="O316" i="93"/>
  <c r="O315" i="93"/>
  <c r="O314" i="93"/>
  <c r="O313" i="93"/>
  <c r="O312" i="93"/>
  <c r="O311" i="93"/>
  <c r="O310" i="93"/>
  <c r="O309" i="93"/>
  <c r="O308" i="93"/>
  <c r="O307" i="93"/>
  <c r="O306" i="93"/>
  <c r="O305" i="93"/>
  <c r="O304" i="93"/>
  <c r="O303" i="93"/>
  <c r="O302" i="93"/>
  <c r="O301" i="93"/>
  <c r="O300" i="93"/>
  <c r="O299" i="93"/>
  <c r="O298" i="93"/>
  <c r="O297" i="93"/>
  <c r="O296" i="93"/>
  <c r="O295" i="93"/>
  <c r="O294" i="93"/>
  <c r="O293" i="93"/>
  <c r="O292" i="93"/>
  <c r="O291" i="93"/>
  <c r="O290" i="93"/>
  <c r="O289" i="93"/>
  <c r="O288" i="93"/>
  <c r="O287" i="93"/>
  <c r="O286" i="93"/>
  <c r="O285" i="93"/>
  <c r="O284" i="93"/>
  <c r="O283" i="93"/>
  <c r="O282" i="93"/>
  <c r="O281" i="93"/>
  <c r="O280" i="93"/>
  <c r="O279" i="93"/>
  <c r="O278" i="93"/>
  <c r="O277" i="93"/>
  <c r="O276" i="93"/>
  <c r="O275" i="93"/>
  <c r="O274" i="93"/>
  <c r="O273" i="93"/>
  <c r="O272" i="93"/>
  <c r="O271" i="93"/>
  <c r="O270" i="93"/>
  <c r="O269" i="93"/>
  <c r="O268" i="93"/>
  <c r="O267" i="93"/>
  <c r="O266" i="93"/>
  <c r="O265" i="93"/>
  <c r="O264" i="93"/>
  <c r="O263" i="93"/>
  <c r="O262" i="93"/>
  <c r="O261" i="93"/>
  <c r="O260" i="93"/>
  <c r="O259" i="93"/>
  <c r="O258" i="93"/>
  <c r="O257" i="93"/>
  <c r="O256" i="93"/>
  <c r="O255" i="93"/>
  <c r="O254" i="93"/>
  <c r="O253" i="93"/>
  <c r="O252" i="93"/>
  <c r="O251" i="93"/>
  <c r="O250" i="93"/>
  <c r="O249" i="93"/>
  <c r="O248" i="93"/>
  <c r="O247" i="93"/>
  <c r="O246" i="93"/>
  <c r="O245" i="93"/>
  <c r="O244" i="93"/>
  <c r="H242" i="93"/>
  <c r="H241" i="93"/>
  <c r="H240" i="93"/>
  <c r="H239" i="93"/>
  <c r="H238" i="93"/>
  <c r="H237" i="93"/>
  <c r="H236" i="93"/>
  <c r="H235" i="93"/>
  <c r="H234" i="93"/>
  <c r="H233" i="93"/>
  <c r="H232" i="93"/>
  <c r="H231" i="93"/>
  <c r="H230" i="93"/>
  <c r="H229" i="93"/>
  <c r="H228" i="93"/>
  <c r="H227" i="93"/>
  <c r="H226" i="93"/>
  <c r="H225" i="93"/>
  <c r="H224" i="93"/>
  <c r="H223" i="93"/>
  <c r="H222" i="93"/>
  <c r="H221" i="93"/>
  <c r="H220" i="93"/>
  <c r="H219" i="93"/>
  <c r="H218" i="93"/>
  <c r="H217" i="93"/>
  <c r="H216" i="93"/>
  <c r="H215" i="93"/>
  <c r="H214" i="93"/>
  <c r="H213" i="93"/>
  <c r="H212" i="93"/>
  <c r="H211" i="93"/>
  <c r="H210" i="93"/>
  <c r="H209" i="93"/>
  <c r="H208" i="93"/>
  <c r="H207" i="93"/>
  <c r="H206" i="93"/>
  <c r="H205" i="93"/>
  <c r="H204" i="93"/>
  <c r="H203" i="93"/>
  <c r="H202" i="93"/>
  <c r="H201" i="93"/>
  <c r="H200" i="93"/>
  <c r="H199" i="93"/>
  <c r="H198" i="93"/>
  <c r="H197" i="93"/>
  <c r="H196" i="93"/>
  <c r="H195" i="93"/>
  <c r="H194" i="93"/>
  <c r="H193" i="93"/>
  <c r="H192" i="93"/>
  <c r="H191" i="93"/>
  <c r="H190" i="93"/>
  <c r="H189" i="93"/>
  <c r="H188" i="93"/>
  <c r="H187" i="93"/>
  <c r="H186" i="93"/>
  <c r="H185" i="93"/>
  <c r="H184" i="93"/>
  <c r="H183" i="93"/>
  <c r="H182" i="93"/>
  <c r="H181" i="93"/>
  <c r="H180" i="93"/>
  <c r="H179" i="93"/>
  <c r="H178" i="93"/>
  <c r="H177" i="93"/>
  <c r="H176" i="93"/>
  <c r="H175" i="93"/>
  <c r="H174" i="93"/>
  <c r="H173" i="93"/>
  <c r="H172" i="93"/>
  <c r="H171" i="93"/>
  <c r="H170" i="93"/>
  <c r="H169" i="93"/>
  <c r="H168" i="93"/>
  <c r="H167" i="93"/>
  <c r="H166" i="93"/>
  <c r="H165" i="93"/>
  <c r="H164" i="93"/>
  <c r="H163" i="93"/>
  <c r="H162" i="93"/>
  <c r="H161" i="93"/>
  <c r="H160" i="93"/>
  <c r="H159" i="93"/>
  <c r="H158" i="93"/>
  <c r="H157" i="93"/>
  <c r="H156" i="93"/>
  <c r="H155" i="93"/>
  <c r="H154" i="93"/>
  <c r="H153" i="93"/>
  <c r="H152" i="93"/>
  <c r="H151" i="93"/>
  <c r="H150" i="93"/>
  <c r="H149" i="93"/>
  <c r="H148" i="93"/>
  <c r="H147" i="93"/>
  <c r="H146" i="93"/>
  <c r="H145" i="93"/>
  <c r="H144" i="93"/>
  <c r="H143" i="93"/>
  <c r="H142" i="93"/>
  <c r="H141" i="93"/>
  <c r="H140" i="93"/>
  <c r="H139" i="93"/>
  <c r="H138" i="93"/>
  <c r="H137" i="93"/>
  <c r="H136" i="93"/>
  <c r="H135" i="93"/>
  <c r="H134" i="93"/>
  <c r="H133" i="93"/>
  <c r="H132" i="93"/>
  <c r="H131" i="93"/>
  <c r="H130" i="93"/>
  <c r="H129" i="93"/>
  <c r="H128" i="93"/>
  <c r="H127" i="93"/>
  <c r="H126" i="93"/>
  <c r="H125" i="93"/>
  <c r="H124" i="93"/>
  <c r="H123" i="93"/>
  <c r="H122" i="93"/>
  <c r="H121" i="93"/>
  <c r="H120" i="93"/>
  <c r="H119" i="93"/>
  <c r="H118" i="93"/>
  <c r="H117" i="93"/>
  <c r="H116" i="93"/>
  <c r="H115" i="93"/>
  <c r="H114" i="93"/>
  <c r="H113" i="93"/>
  <c r="H112" i="93"/>
  <c r="H111" i="93"/>
  <c r="H110" i="93"/>
  <c r="H109" i="93"/>
  <c r="H108" i="93"/>
  <c r="H107" i="93"/>
  <c r="H106" i="93"/>
  <c r="H105" i="93"/>
  <c r="H104" i="93"/>
  <c r="H103" i="93"/>
  <c r="H102" i="93"/>
  <c r="H101" i="93"/>
  <c r="H100" i="93"/>
  <c r="H99" i="93"/>
  <c r="H98" i="93"/>
  <c r="H97" i="93"/>
  <c r="H96" i="93"/>
  <c r="H95" i="93"/>
  <c r="H94" i="93"/>
  <c r="H93" i="93"/>
  <c r="H92" i="93"/>
  <c r="H91" i="93"/>
  <c r="H90" i="93"/>
  <c r="H89" i="93"/>
  <c r="H88" i="93"/>
  <c r="H87" i="93"/>
  <c r="H86" i="93"/>
  <c r="H85" i="93"/>
  <c r="H84" i="93"/>
  <c r="H83" i="93"/>
  <c r="H82" i="93"/>
  <c r="H81" i="93"/>
  <c r="H80" i="93"/>
  <c r="H79" i="93"/>
  <c r="H78" i="93"/>
  <c r="H77" i="93"/>
  <c r="H76" i="93"/>
  <c r="H75" i="93"/>
  <c r="H74" i="93"/>
  <c r="H73" i="93"/>
  <c r="H72" i="93"/>
  <c r="H71" i="93"/>
  <c r="H70" i="93"/>
  <c r="R69" i="93"/>
  <c r="P69" i="93"/>
  <c r="N69" i="93"/>
  <c r="M69" i="93"/>
  <c r="Q69" i="93"/>
  <c r="H69" i="93"/>
  <c r="P68" i="93"/>
  <c r="N68" i="93"/>
  <c r="R68" i="93"/>
  <c r="M68" i="93"/>
  <c r="Q68" i="93"/>
  <c r="H68" i="93"/>
  <c r="P67" i="93"/>
  <c r="N67" i="93"/>
  <c r="R67" i="93"/>
  <c r="M67" i="93"/>
  <c r="Q67" i="93"/>
  <c r="H67" i="93"/>
  <c r="P66" i="93"/>
  <c r="N66" i="93"/>
  <c r="R66" i="93"/>
  <c r="M66" i="93"/>
  <c r="Q66" i="93"/>
  <c r="H66" i="93"/>
  <c r="P65" i="93"/>
  <c r="N65" i="93"/>
  <c r="R65" i="93"/>
  <c r="M65" i="93"/>
  <c r="Q65" i="93"/>
  <c r="H65" i="93"/>
  <c r="P64" i="93"/>
  <c r="N64" i="93"/>
  <c r="R64" i="93"/>
  <c r="M64" i="93"/>
  <c r="Q64" i="93"/>
  <c r="H64" i="93"/>
  <c r="P63" i="93"/>
  <c r="N63" i="93"/>
  <c r="R63" i="93"/>
  <c r="M63" i="93"/>
  <c r="Q63" i="93"/>
  <c r="H63" i="93"/>
  <c r="P62" i="93"/>
  <c r="N62" i="93"/>
  <c r="R62" i="93"/>
  <c r="M62" i="93"/>
  <c r="Q62" i="93"/>
  <c r="H62" i="93"/>
  <c r="P61" i="93"/>
  <c r="N61" i="93"/>
  <c r="R61" i="93"/>
  <c r="M61" i="93"/>
  <c r="Q61" i="93"/>
  <c r="H61" i="93"/>
  <c r="R60" i="93"/>
  <c r="Q60" i="93"/>
  <c r="P60" i="93"/>
  <c r="N60" i="93"/>
  <c r="M60" i="93"/>
  <c r="H60" i="93"/>
  <c r="P59" i="93"/>
  <c r="N59" i="93"/>
  <c r="R59" i="93"/>
  <c r="M59" i="93"/>
  <c r="Q59" i="93"/>
  <c r="H59" i="93"/>
  <c r="P58" i="93"/>
  <c r="N58" i="93"/>
  <c r="R58" i="93"/>
  <c r="M58" i="93"/>
  <c r="Q58" i="93"/>
  <c r="H58" i="93"/>
  <c r="P57" i="93"/>
  <c r="N57" i="93"/>
  <c r="R57" i="93"/>
  <c r="M57" i="93"/>
  <c r="Q57" i="93"/>
  <c r="H57" i="93"/>
  <c r="P56" i="93"/>
  <c r="N56" i="93"/>
  <c r="R56" i="93"/>
  <c r="M56" i="93"/>
  <c r="Q56" i="93"/>
  <c r="H56" i="93"/>
  <c r="P55" i="93"/>
  <c r="N55" i="93"/>
  <c r="R55" i="93"/>
  <c r="M55" i="93"/>
  <c r="Q55" i="93"/>
  <c r="H55" i="93"/>
  <c r="P54" i="93"/>
  <c r="N54" i="93"/>
  <c r="R54" i="93"/>
  <c r="M54" i="93"/>
  <c r="Q54" i="93"/>
  <c r="H54" i="93"/>
  <c r="P53" i="93"/>
  <c r="N53" i="93"/>
  <c r="R53" i="93"/>
  <c r="M53" i="93"/>
  <c r="Q53" i="93"/>
  <c r="H53" i="93"/>
  <c r="P52" i="93"/>
  <c r="N52" i="93"/>
  <c r="R52" i="93"/>
  <c r="M52" i="93"/>
  <c r="Q52" i="93"/>
  <c r="H52" i="93"/>
  <c r="P51" i="93"/>
  <c r="N51" i="93"/>
  <c r="R51" i="93"/>
  <c r="M51" i="93"/>
  <c r="Q51" i="93"/>
  <c r="H51" i="93"/>
  <c r="P50" i="93"/>
  <c r="N50" i="93"/>
  <c r="R50" i="93"/>
  <c r="M50" i="93"/>
  <c r="Q50" i="93"/>
  <c r="H50" i="93"/>
  <c r="P49" i="93"/>
  <c r="N49" i="93"/>
  <c r="R49" i="93"/>
  <c r="M49" i="93"/>
  <c r="Q49" i="93"/>
  <c r="H49" i="93"/>
  <c r="P48" i="93"/>
  <c r="N48" i="93"/>
  <c r="R48" i="93"/>
  <c r="M48" i="93"/>
  <c r="Q48" i="93"/>
  <c r="H48" i="93"/>
  <c r="P47" i="93"/>
  <c r="N47" i="93"/>
  <c r="R47" i="93"/>
  <c r="M47" i="93"/>
  <c r="Q47" i="93"/>
  <c r="H47" i="93"/>
  <c r="P46" i="93"/>
  <c r="N46" i="93"/>
  <c r="R46" i="93"/>
  <c r="M46" i="93"/>
  <c r="Q46" i="93"/>
  <c r="H46" i="93"/>
  <c r="P45" i="93"/>
  <c r="N45" i="93"/>
  <c r="R45" i="93"/>
  <c r="M45" i="93"/>
  <c r="Q45" i="93"/>
  <c r="H45" i="93"/>
  <c r="P44" i="93"/>
  <c r="N44" i="93"/>
  <c r="R44" i="93"/>
  <c r="M44" i="93"/>
  <c r="Q44" i="93"/>
  <c r="H44" i="93"/>
  <c r="P43" i="93"/>
  <c r="N43" i="93"/>
  <c r="R43" i="93"/>
  <c r="M43" i="93"/>
  <c r="Q43" i="93"/>
  <c r="H43" i="93"/>
  <c r="P42" i="93"/>
  <c r="N42" i="93"/>
  <c r="R42" i="93"/>
  <c r="M42" i="93"/>
  <c r="Q42" i="93"/>
  <c r="H42" i="93"/>
  <c r="P41" i="93"/>
  <c r="N41" i="93"/>
  <c r="R41" i="93"/>
  <c r="M41" i="93"/>
  <c r="Q41" i="93"/>
  <c r="H41" i="93"/>
  <c r="P40" i="93"/>
  <c r="N40" i="93"/>
  <c r="R40" i="93"/>
  <c r="M40" i="93"/>
  <c r="Q40" i="93"/>
  <c r="H40" i="93"/>
  <c r="P39" i="93"/>
  <c r="N39" i="93"/>
  <c r="R39" i="93"/>
  <c r="M39" i="93"/>
  <c r="Q39" i="93"/>
  <c r="H39" i="93"/>
  <c r="P38" i="93"/>
  <c r="N38" i="93"/>
  <c r="R38" i="93"/>
  <c r="M38" i="93"/>
  <c r="Q38" i="93"/>
  <c r="H38" i="93"/>
  <c r="P37" i="93"/>
  <c r="N37" i="93"/>
  <c r="R37" i="93"/>
  <c r="M37" i="93"/>
  <c r="Q37" i="93"/>
  <c r="H37" i="93"/>
  <c r="P36" i="93"/>
  <c r="N36" i="93"/>
  <c r="R36" i="93"/>
  <c r="M36" i="93"/>
  <c r="Q36" i="93"/>
  <c r="H36" i="93"/>
  <c r="P35" i="93"/>
  <c r="N35" i="93"/>
  <c r="R35" i="93"/>
  <c r="M35" i="93"/>
  <c r="Q35" i="93"/>
  <c r="H35" i="93"/>
  <c r="R34" i="93"/>
  <c r="P34" i="93"/>
  <c r="N34" i="93"/>
  <c r="M34" i="93"/>
  <c r="Q34" i="93"/>
  <c r="H34" i="93"/>
  <c r="P33" i="93"/>
  <c r="N33" i="93"/>
  <c r="R33" i="93"/>
  <c r="M33" i="93"/>
  <c r="Q33" i="93"/>
  <c r="H33" i="93"/>
  <c r="P32" i="93"/>
  <c r="N32" i="93"/>
  <c r="R32" i="93"/>
  <c r="M32" i="93"/>
  <c r="Q32" i="93"/>
  <c r="H32" i="93"/>
  <c r="R31" i="93"/>
  <c r="P31" i="93"/>
  <c r="N31" i="93"/>
  <c r="M31" i="93"/>
  <c r="Q31" i="93"/>
  <c r="H31" i="93"/>
  <c r="P30" i="93"/>
  <c r="N30" i="93"/>
  <c r="R30" i="93"/>
  <c r="M30" i="93"/>
  <c r="Q30" i="93"/>
  <c r="H30" i="93"/>
  <c r="P29" i="93"/>
  <c r="N29" i="93"/>
  <c r="R29" i="93"/>
  <c r="M29" i="93"/>
  <c r="Q29" i="93"/>
  <c r="H29" i="93"/>
  <c r="P28" i="93"/>
  <c r="N28" i="93"/>
  <c r="R28" i="93"/>
  <c r="M28" i="93"/>
  <c r="Q28" i="93"/>
  <c r="H28" i="93"/>
  <c r="R27" i="93"/>
  <c r="Q27" i="93"/>
  <c r="P27" i="93"/>
  <c r="N27" i="93"/>
  <c r="M27" i="93"/>
  <c r="H27" i="93"/>
  <c r="P26" i="93"/>
  <c r="N26" i="93"/>
  <c r="R26" i="93"/>
  <c r="M26" i="93"/>
  <c r="Q26" i="93"/>
  <c r="H26" i="93"/>
  <c r="P25" i="93"/>
  <c r="N25" i="93"/>
  <c r="R25" i="93"/>
  <c r="M25" i="93"/>
  <c r="Q25" i="93"/>
  <c r="H25" i="93"/>
  <c r="P24" i="93"/>
  <c r="N24" i="93"/>
  <c r="R24" i="93"/>
  <c r="M24" i="93"/>
  <c r="Q24" i="93"/>
  <c r="H24" i="93"/>
  <c r="P23" i="93"/>
  <c r="N23" i="93"/>
  <c r="R23" i="93"/>
  <c r="M23" i="93"/>
  <c r="Q23" i="93"/>
  <c r="H23" i="93"/>
  <c r="P22" i="93"/>
  <c r="N22" i="93"/>
  <c r="R22" i="93"/>
  <c r="M22" i="93"/>
  <c r="Q22" i="93"/>
  <c r="H22" i="93"/>
  <c r="P21" i="93"/>
  <c r="N21" i="93"/>
  <c r="R21" i="93"/>
  <c r="M21" i="93"/>
  <c r="Q21" i="93"/>
  <c r="H21" i="93"/>
  <c r="P20" i="93"/>
  <c r="N20" i="93"/>
  <c r="R20" i="93"/>
  <c r="M20" i="93"/>
  <c r="Q20" i="93"/>
  <c r="H20" i="93"/>
  <c r="P19" i="93"/>
  <c r="N19" i="93"/>
  <c r="R19" i="93"/>
  <c r="M19" i="93"/>
  <c r="Q19" i="93"/>
  <c r="H19" i="93"/>
  <c r="P18" i="93"/>
  <c r="N18" i="93"/>
  <c r="R18" i="93"/>
  <c r="M18" i="93"/>
  <c r="Q18" i="93"/>
  <c r="H18" i="93"/>
  <c r="R17" i="93"/>
  <c r="P17" i="93"/>
  <c r="N17" i="93"/>
  <c r="M17" i="93"/>
  <c r="Q17" i="93"/>
  <c r="H17" i="93"/>
  <c r="P16" i="93"/>
  <c r="N16" i="93"/>
  <c r="R16" i="93"/>
  <c r="M16" i="93"/>
  <c r="Q16" i="93"/>
  <c r="H16" i="93"/>
  <c r="P15" i="93"/>
  <c r="N15" i="93"/>
  <c r="R15" i="93"/>
  <c r="M15" i="93"/>
  <c r="Q15" i="93"/>
  <c r="H15" i="93"/>
  <c r="P14" i="93"/>
  <c r="N14" i="93"/>
  <c r="R14" i="93"/>
  <c r="M14" i="93"/>
  <c r="Q14" i="93"/>
  <c r="H14" i="93"/>
  <c r="P13" i="93"/>
  <c r="N13" i="93"/>
  <c r="R13" i="93"/>
  <c r="M13" i="93"/>
  <c r="Q13" i="93"/>
  <c r="H13" i="93"/>
  <c r="P12" i="93"/>
  <c r="N12" i="93"/>
  <c r="R12" i="93"/>
  <c r="M12" i="93"/>
  <c r="Q12" i="93"/>
  <c r="H12" i="93"/>
  <c r="P11" i="93"/>
  <c r="N11" i="93"/>
  <c r="R11" i="93"/>
  <c r="M11" i="93"/>
  <c r="Q11" i="93"/>
  <c r="H11" i="93"/>
  <c r="R10" i="93"/>
  <c r="P10" i="93"/>
  <c r="N10" i="93"/>
  <c r="M10" i="93"/>
  <c r="Q10" i="93"/>
  <c r="H10" i="93"/>
  <c r="P9" i="93"/>
  <c r="N9" i="93"/>
  <c r="R9" i="93"/>
  <c r="M9" i="93"/>
  <c r="Q9" i="93"/>
  <c r="H9" i="93"/>
  <c r="P8" i="93"/>
  <c r="N8" i="93"/>
  <c r="R8" i="93"/>
  <c r="M8" i="93"/>
  <c r="Q8" i="93"/>
  <c r="H8" i="93"/>
  <c r="P7" i="93"/>
  <c r="N7" i="93"/>
  <c r="R7" i="93"/>
  <c r="M7" i="93"/>
  <c r="Q7" i="93"/>
  <c r="H7" i="93"/>
  <c r="P6" i="93"/>
  <c r="N6" i="93"/>
  <c r="R6" i="93"/>
  <c r="M6" i="93"/>
  <c r="Q6" i="93"/>
  <c r="H6" i="93"/>
  <c r="P5" i="93"/>
  <c r="N5" i="93"/>
  <c r="R5" i="93"/>
  <c r="M5" i="93"/>
  <c r="Q5" i="93"/>
  <c r="H5" i="93"/>
  <c r="T4" i="93"/>
  <c r="P4" i="93"/>
  <c r="N4" i="93"/>
  <c r="R4" i="93"/>
  <c r="M4" i="93"/>
  <c r="Q4" i="93"/>
  <c r="H4" i="93"/>
  <c r="A4" i="93"/>
  <c r="P3" i="93"/>
  <c r="N3" i="93"/>
  <c r="R3" i="93"/>
  <c r="M3" i="93"/>
  <c r="Q3" i="93"/>
  <c r="K3" i="93"/>
  <c r="H3" i="93"/>
  <c r="F3" i="93"/>
  <c r="G3" i="93"/>
  <c r="B3" i="93"/>
  <c r="V3" i="93"/>
  <c r="W3" i="93"/>
  <c r="X4" i="60"/>
  <c r="W4" i="60"/>
  <c r="X3" i="60"/>
  <c r="W3" i="60"/>
  <c r="E8" i="60"/>
  <c r="F8" i="60"/>
  <c r="E9" i="60"/>
  <c r="F9" i="60"/>
  <c r="E10" i="60"/>
  <c r="F10" i="60"/>
  <c r="E11" i="60"/>
  <c r="F11" i="60"/>
  <c r="E12" i="60"/>
  <c r="F12" i="60"/>
  <c r="D5" i="42"/>
  <c r="O679" i="61"/>
  <c r="O680" i="61"/>
  <c r="O681" i="61"/>
  <c r="O682" i="61"/>
  <c r="O683" i="61"/>
  <c r="O684" i="61"/>
  <c r="O685" i="61"/>
  <c r="O686" i="61"/>
  <c r="O687" i="61"/>
  <c r="O688" i="61"/>
  <c r="O689" i="61"/>
  <c r="O690" i="61"/>
  <c r="O691" i="61"/>
  <c r="O692" i="61"/>
  <c r="O693" i="61"/>
  <c r="O694" i="61"/>
  <c r="O695" i="61"/>
  <c r="O696" i="61"/>
  <c r="O697" i="61"/>
  <c r="O698" i="61"/>
  <c r="O699" i="61"/>
  <c r="O700" i="61"/>
  <c r="O701" i="61"/>
  <c r="O702" i="61"/>
  <c r="O703" i="61"/>
  <c r="O704" i="61"/>
  <c r="O705" i="61"/>
  <c r="O706" i="61"/>
  <c r="O707" i="61"/>
  <c r="O708" i="61"/>
  <c r="O709" i="61"/>
  <c r="O710" i="61"/>
  <c r="O711" i="61"/>
  <c r="O712" i="61"/>
  <c r="O713" i="61"/>
  <c r="O714" i="61"/>
  <c r="O715" i="61"/>
  <c r="O716" i="61"/>
  <c r="O717" i="61"/>
  <c r="O718" i="61"/>
  <c r="O719" i="61"/>
  <c r="O720" i="61"/>
  <c r="O721" i="61"/>
  <c r="O722" i="61"/>
  <c r="O723" i="61"/>
  <c r="O724" i="61"/>
  <c r="O725" i="61"/>
  <c r="O726" i="61"/>
  <c r="O727" i="61"/>
  <c r="O728" i="61"/>
  <c r="O729" i="61"/>
  <c r="O730" i="61"/>
  <c r="O731" i="61"/>
  <c r="O732" i="61"/>
  <c r="O733" i="61"/>
  <c r="O734" i="61"/>
  <c r="O735" i="61"/>
  <c r="O736" i="61"/>
  <c r="O737" i="61"/>
  <c r="O738" i="61"/>
  <c r="O678" i="61"/>
  <c r="O677" i="61"/>
  <c r="O676" i="61"/>
  <c r="O675" i="61"/>
  <c r="O674" i="61"/>
  <c r="O673" i="61"/>
  <c r="O672" i="61"/>
  <c r="O671" i="61"/>
  <c r="O670" i="61"/>
  <c r="O669" i="61"/>
  <c r="O668" i="61"/>
  <c r="O667" i="61"/>
  <c r="O666" i="61"/>
  <c r="O665" i="61"/>
  <c r="O664" i="61"/>
  <c r="O663" i="61"/>
  <c r="O662" i="61"/>
  <c r="O661" i="61"/>
  <c r="O660" i="61"/>
  <c r="O659" i="61"/>
  <c r="O658" i="61"/>
  <c r="O657" i="61"/>
  <c r="O656" i="61"/>
  <c r="O655" i="61"/>
  <c r="O654" i="61"/>
  <c r="O653" i="61"/>
  <c r="O652" i="61"/>
  <c r="O651" i="61"/>
  <c r="O650" i="61"/>
  <c r="O649" i="61"/>
  <c r="O648" i="61"/>
  <c r="O647" i="61"/>
  <c r="O646" i="61"/>
  <c r="O645" i="61"/>
  <c r="O644" i="61"/>
  <c r="O643" i="61"/>
  <c r="O642" i="61"/>
  <c r="O641" i="61"/>
  <c r="O640" i="61"/>
  <c r="O639" i="61"/>
  <c r="O638" i="61"/>
  <c r="O637" i="61"/>
  <c r="O636" i="61"/>
  <c r="O635" i="61"/>
  <c r="O634" i="61"/>
  <c r="O633" i="61"/>
  <c r="O632" i="61"/>
  <c r="O631" i="61"/>
  <c r="O630" i="61"/>
  <c r="O629" i="61"/>
  <c r="O628" i="61"/>
  <c r="O627" i="61"/>
  <c r="O626" i="61"/>
  <c r="O625" i="61"/>
  <c r="O624" i="61"/>
  <c r="O623" i="61"/>
  <c r="O622" i="61"/>
  <c r="O621" i="61"/>
  <c r="O620" i="61"/>
  <c r="O619" i="61"/>
  <c r="O618" i="61"/>
  <c r="O617" i="61"/>
  <c r="O616" i="61"/>
  <c r="O615" i="61"/>
  <c r="O614" i="61"/>
  <c r="O613" i="61"/>
  <c r="O612" i="61"/>
  <c r="O611" i="61"/>
  <c r="O610" i="61"/>
  <c r="O609" i="61"/>
  <c r="O608" i="61"/>
  <c r="O607" i="61"/>
  <c r="O606" i="61"/>
  <c r="O605" i="61"/>
  <c r="O604" i="61"/>
  <c r="O603" i="61"/>
  <c r="O602" i="61"/>
  <c r="O601" i="61"/>
  <c r="O600" i="61"/>
  <c r="O599" i="61"/>
  <c r="O598" i="61"/>
  <c r="O597" i="61"/>
  <c r="O596" i="61"/>
  <c r="O595" i="61"/>
  <c r="O594" i="61"/>
  <c r="O593" i="61"/>
  <c r="O592" i="61"/>
  <c r="O591" i="61"/>
  <c r="O590" i="61"/>
  <c r="O589" i="61"/>
  <c r="O588" i="61"/>
  <c r="O587" i="61"/>
  <c r="O586" i="61"/>
  <c r="O585" i="61"/>
  <c r="O584" i="61"/>
  <c r="O583" i="61"/>
  <c r="O582" i="61"/>
  <c r="O581" i="61"/>
  <c r="O580" i="61"/>
  <c r="O579" i="61"/>
  <c r="O578" i="61"/>
  <c r="O577" i="61"/>
  <c r="O576" i="61"/>
  <c r="O575" i="61"/>
  <c r="O574" i="61"/>
  <c r="O573" i="61"/>
  <c r="O572" i="61"/>
  <c r="O571" i="61"/>
  <c r="O570" i="61"/>
  <c r="O569" i="61"/>
  <c r="O568" i="61"/>
  <c r="O567" i="61"/>
  <c r="O566" i="61"/>
  <c r="O565" i="61"/>
  <c r="O564" i="61"/>
  <c r="O563" i="61"/>
  <c r="O562" i="61"/>
  <c r="O561" i="61"/>
  <c r="O560" i="61"/>
  <c r="O559" i="61"/>
  <c r="O558" i="61"/>
  <c r="O557" i="61"/>
  <c r="O556" i="61"/>
  <c r="O555" i="61"/>
  <c r="O554" i="61"/>
  <c r="O553" i="61"/>
  <c r="O552" i="61"/>
  <c r="O551" i="61"/>
  <c r="O550" i="61"/>
  <c r="O549" i="61"/>
  <c r="O548" i="61"/>
  <c r="O547" i="61"/>
  <c r="O546" i="61"/>
  <c r="O545" i="61"/>
  <c r="O544" i="61"/>
  <c r="O543" i="61"/>
  <c r="O542" i="61"/>
  <c r="O541" i="61"/>
  <c r="O540" i="61"/>
  <c r="O539" i="61"/>
  <c r="O538" i="61"/>
  <c r="O537" i="61"/>
  <c r="O536" i="61"/>
  <c r="O535" i="61"/>
  <c r="O534" i="61"/>
  <c r="O533" i="61"/>
  <c r="O532" i="61"/>
  <c r="O531" i="61"/>
  <c r="O530" i="61"/>
  <c r="O529" i="61"/>
  <c r="O528" i="61"/>
  <c r="O527" i="61"/>
  <c r="O526" i="61"/>
  <c r="O525" i="61"/>
  <c r="O524" i="61"/>
  <c r="O523" i="61"/>
  <c r="O522" i="61"/>
  <c r="O521" i="61"/>
  <c r="O520" i="61"/>
  <c r="O519" i="61"/>
  <c r="O518" i="61"/>
  <c r="O517" i="61"/>
  <c r="O516" i="61"/>
  <c r="O515" i="61"/>
  <c r="O514" i="61"/>
  <c r="O513" i="61"/>
  <c r="O512" i="61"/>
  <c r="O511" i="61"/>
  <c r="O510" i="61"/>
  <c r="O509" i="61"/>
  <c r="O508" i="61"/>
  <c r="O507" i="61"/>
  <c r="O506" i="61"/>
  <c r="O505" i="61"/>
  <c r="O504" i="61"/>
  <c r="O503" i="61"/>
  <c r="O502" i="61"/>
  <c r="O501" i="61"/>
  <c r="O500" i="61"/>
  <c r="O499" i="61"/>
  <c r="O498" i="61"/>
  <c r="O497" i="61"/>
  <c r="O496" i="61"/>
  <c r="O495" i="61"/>
  <c r="O494" i="61"/>
  <c r="O493" i="61"/>
  <c r="O492" i="61"/>
  <c r="O491" i="61"/>
  <c r="O490" i="61"/>
  <c r="O489" i="61"/>
  <c r="O488" i="61"/>
  <c r="O487" i="61"/>
  <c r="O486" i="61"/>
  <c r="O485" i="61"/>
  <c r="O484" i="61"/>
  <c r="O483" i="61"/>
  <c r="O482" i="61"/>
  <c r="O481" i="61"/>
  <c r="O480" i="61"/>
  <c r="O479" i="61"/>
  <c r="O478" i="61"/>
  <c r="O477" i="61"/>
  <c r="O476" i="61"/>
  <c r="O475" i="61"/>
  <c r="O474" i="61"/>
  <c r="O473" i="61"/>
  <c r="O472" i="61"/>
  <c r="O471" i="61"/>
  <c r="O470" i="61"/>
  <c r="O469" i="61"/>
  <c r="O468" i="61"/>
  <c r="O467" i="61"/>
  <c r="O466" i="61"/>
  <c r="O465" i="61"/>
  <c r="O464" i="61"/>
  <c r="O463" i="61"/>
  <c r="O462" i="61"/>
  <c r="O461" i="61"/>
  <c r="O460" i="61"/>
  <c r="O459" i="61"/>
  <c r="O458" i="61"/>
  <c r="O457" i="61"/>
  <c r="O456" i="61"/>
  <c r="O455" i="61"/>
  <c r="O454" i="61"/>
  <c r="O453" i="61"/>
  <c r="O452" i="61"/>
  <c r="O451" i="61"/>
  <c r="O450" i="61"/>
  <c r="O449" i="61"/>
  <c r="O448" i="61"/>
  <c r="O447" i="61"/>
  <c r="O446" i="61"/>
  <c r="O445" i="61"/>
  <c r="O444" i="61"/>
  <c r="O443" i="61"/>
  <c r="O442" i="61"/>
  <c r="O441" i="61"/>
  <c r="O440" i="61"/>
  <c r="O439" i="61"/>
  <c r="O438" i="61"/>
  <c r="O437" i="61"/>
  <c r="O436" i="61"/>
  <c r="O435" i="61"/>
  <c r="O434" i="61"/>
  <c r="O433" i="61"/>
  <c r="O432" i="61"/>
  <c r="O431" i="61"/>
  <c r="O430" i="61"/>
  <c r="O429" i="61"/>
  <c r="O428" i="61"/>
  <c r="O427" i="61"/>
  <c r="O426" i="61"/>
  <c r="O425" i="61"/>
  <c r="O424" i="61"/>
  <c r="O423" i="61"/>
  <c r="O422" i="61"/>
  <c r="O421" i="61"/>
  <c r="O420" i="61"/>
  <c r="O419" i="61"/>
  <c r="O418" i="61"/>
  <c r="O417" i="61"/>
  <c r="O416" i="61"/>
  <c r="O415" i="61"/>
  <c r="O414" i="61"/>
  <c r="O413" i="61"/>
  <c r="O412" i="61"/>
  <c r="O411" i="61"/>
  <c r="O410" i="61"/>
  <c r="O409" i="61"/>
  <c r="O408" i="61"/>
  <c r="O407" i="61"/>
  <c r="O406" i="61"/>
  <c r="O405" i="61"/>
  <c r="O404" i="61"/>
  <c r="O403" i="61"/>
  <c r="O402" i="61"/>
  <c r="O401" i="61"/>
  <c r="O400" i="61"/>
  <c r="O399" i="61"/>
  <c r="O398" i="61"/>
  <c r="O397" i="61"/>
  <c r="O396" i="61"/>
  <c r="O395" i="61"/>
  <c r="O394" i="61"/>
  <c r="O393" i="61"/>
  <c r="O392" i="61"/>
  <c r="O391" i="61"/>
  <c r="O390" i="61"/>
  <c r="O389" i="61"/>
  <c r="O388" i="61"/>
  <c r="O387" i="61"/>
  <c r="O386" i="61"/>
  <c r="O385" i="61"/>
  <c r="O384" i="61"/>
  <c r="O383" i="61"/>
  <c r="O382" i="61"/>
  <c r="O381" i="61"/>
  <c r="O380" i="61"/>
  <c r="O379" i="61"/>
  <c r="O378" i="61"/>
  <c r="O377" i="61"/>
  <c r="O376" i="61"/>
  <c r="O375" i="61"/>
  <c r="O374" i="61"/>
  <c r="O373" i="61"/>
  <c r="O372" i="61"/>
  <c r="O371" i="61"/>
  <c r="O370" i="61"/>
  <c r="O369" i="61"/>
  <c r="O368" i="61"/>
  <c r="O367" i="61"/>
  <c r="O366" i="61"/>
  <c r="O365" i="61"/>
  <c r="O364" i="61"/>
  <c r="O363" i="61"/>
  <c r="O362" i="61"/>
  <c r="O361" i="61"/>
  <c r="O360" i="61"/>
  <c r="O359" i="61"/>
  <c r="O358" i="61"/>
  <c r="O357" i="61"/>
  <c r="O356" i="61"/>
  <c r="O355" i="61"/>
  <c r="O354" i="61"/>
  <c r="O353" i="61"/>
  <c r="O352" i="61"/>
  <c r="O351" i="61"/>
  <c r="O350" i="61"/>
  <c r="O349" i="61"/>
  <c r="O348" i="61"/>
  <c r="O347" i="61"/>
  <c r="O346" i="61"/>
  <c r="O345" i="61"/>
  <c r="O344" i="61"/>
  <c r="O343" i="61"/>
  <c r="O342" i="61"/>
  <c r="O341" i="61"/>
  <c r="O340" i="61"/>
  <c r="O339" i="61"/>
  <c r="O338" i="61"/>
  <c r="O337" i="61"/>
  <c r="O336" i="61"/>
  <c r="O335" i="61"/>
  <c r="O334" i="61"/>
  <c r="O333" i="61"/>
  <c r="O332" i="61"/>
  <c r="O331" i="61"/>
  <c r="O330" i="61"/>
  <c r="O329" i="61"/>
  <c r="O328" i="61"/>
  <c r="O327" i="61"/>
  <c r="O326" i="61"/>
  <c r="O325" i="61"/>
  <c r="O324" i="61"/>
  <c r="O323" i="61"/>
  <c r="O322" i="61"/>
  <c r="O321" i="61"/>
  <c r="O320" i="61"/>
  <c r="O319" i="61"/>
  <c r="O318" i="61"/>
  <c r="O317" i="61"/>
  <c r="O316" i="61"/>
  <c r="O315" i="61"/>
  <c r="O314" i="61"/>
  <c r="O313" i="61"/>
  <c r="O312" i="61"/>
  <c r="O311" i="61"/>
  <c r="O310" i="61"/>
  <c r="O309" i="61"/>
  <c r="O308" i="61"/>
  <c r="O307" i="61"/>
  <c r="O306" i="61"/>
  <c r="O305" i="61"/>
  <c r="O304" i="61"/>
  <c r="O303" i="61"/>
  <c r="O302" i="61"/>
  <c r="O301" i="61"/>
  <c r="O300" i="61"/>
  <c r="O299" i="61"/>
  <c r="O298" i="61"/>
  <c r="O297" i="61"/>
  <c r="O296" i="61"/>
  <c r="O295" i="61"/>
  <c r="O294" i="61"/>
  <c r="O293" i="61"/>
  <c r="O292" i="61"/>
  <c r="O291" i="61"/>
  <c r="O290" i="61"/>
  <c r="O289" i="61"/>
  <c r="O288" i="61"/>
  <c r="O287" i="61"/>
  <c r="O286" i="61"/>
  <c r="O285" i="61"/>
  <c r="O284" i="61"/>
  <c r="O283" i="61"/>
  <c r="O282" i="61"/>
  <c r="O281" i="61"/>
  <c r="O280" i="61"/>
  <c r="O279" i="61"/>
  <c r="O278" i="61"/>
  <c r="O277" i="61"/>
  <c r="O276" i="61"/>
  <c r="O275" i="61"/>
  <c r="O274" i="61"/>
  <c r="O273" i="61"/>
  <c r="O272" i="61"/>
  <c r="O271" i="61"/>
  <c r="O270" i="61"/>
  <c r="O269" i="61"/>
  <c r="O268" i="61"/>
  <c r="O267" i="61"/>
  <c r="O266" i="61"/>
  <c r="O265" i="61"/>
  <c r="O264" i="61"/>
  <c r="O263" i="61"/>
  <c r="O262" i="61"/>
  <c r="O261" i="61"/>
  <c r="O260" i="61"/>
  <c r="O259" i="61"/>
  <c r="O258" i="61"/>
  <c r="O257" i="61"/>
  <c r="O256" i="61"/>
  <c r="O255" i="61"/>
  <c r="O254" i="61"/>
  <c r="O253" i="61"/>
  <c r="O252" i="61"/>
  <c r="O251" i="61"/>
  <c r="O250" i="61"/>
  <c r="O249" i="61"/>
  <c r="O248" i="61"/>
  <c r="O247" i="61"/>
  <c r="O246" i="61"/>
  <c r="O245" i="61"/>
  <c r="O244" i="61"/>
  <c r="O243" i="61"/>
  <c r="N68" i="61"/>
  <c r="R68" i="61"/>
  <c r="N67" i="61"/>
  <c r="R67" i="61"/>
  <c r="N66" i="61"/>
  <c r="R66" i="61"/>
  <c r="N65" i="61"/>
  <c r="R65" i="61"/>
  <c r="N64" i="61"/>
  <c r="R64" i="61"/>
  <c r="N63" i="61"/>
  <c r="R63" i="61"/>
  <c r="N62" i="61"/>
  <c r="R62" i="61"/>
  <c r="N61" i="61"/>
  <c r="R61" i="61"/>
  <c r="N60" i="61"/>
  <c r="R60" i="61"/>
  <c r="N59" i="61"/>
  <c r="R59" i="61"/>
  <c r="N58" i="61"/>
  <c r="R58" i="61"/>
  <c r="N57" i="61"/>
  <c r="R57" i="61"/>
  <c r="N56" i="61"/>
  <c r="R56" i="61"/>
  <c r="N55" i="61"/>
  <c r="R55" i="61"/>
  <c r="R54" i="61"/>
  <c r="N54" i="61"/>
  <c r="R53" i="61"/>
  <c r="N53" i="61"/>
  <c r="N52" i="61"/>
  <c r="R52" i="61"/>
  <c r="N51" i="61"/>
  <c r="R51" i="61"/>
  <c r="N50" i="61"/>
  <c r="R50" i="61"/>
  <c r="N49" i="61"/>
  <c r="R49" i="61"/>
  <c r="N48" i="61"/>
  <c r="R48" i="61"/>
  <c r="N47" i="61"/>
  <c r="R47" i="61"/>
  <c r="N46" i="61"/>
  <c r="R46" i="61"/>
  <c r="N45" i="61"/>
  <c r="R45" i="61"/>
  <c r="R44" i="61"/>
  <c r="N44" i="61"/>
  <c r="N43" i="61"/>
  <c r="R43" i="61"/>
  <c r="N42" i="61"/>
  <c r="R42" i="61"/>
  <c r="N41" i="61"/>
  <c r="R41" i="61"/>
  <c r="N40" i="61"/>
  <c r="R40" i="61"/>
  <c r="N39" i="61"/>
  <c r="R39" i="61"/>
  <c r="N38" i="61"/>
  <c r="R38" i="61"/>
  <c r="N37" i="61"/>
  <c r="R37" i="61"/>
  <c r="N36" i="61"/>
  <c r="R36" i="61"/>
  <c r="N35" i="61"/>
  <c r="R35" i="61"/>
  <c r="N34" i="61"/>
  <c r="R34" i="61"/>
  <c r="N33" i="61"/>
  <c r="R33" i="61"/>
  <c r="N32" i="61"/>
  <c r="R32" i="61"/>
  <c r="N31" i="61"/>
  <c r="R31" i="61"/>
  <c r="N30" i="61"/>
  <c r="R30" i="61"/>
  <c r="N29" i="61"/>
  <c r="R29" i="61"/>
  <c r="N28" i="61"/>
  <c r="R28" i="61"/>
  <c r="N27" i="61"/>
  <c r="R27" i="61"/>
  <c r="N26" i="61"/>
  <c r="R26" i="61"/>
  <c r="N25" i="61"/>
  <c r="R25" i="61"/>
  <c r="N24" i="61"/>
  <c r="R24" i="61"/>
  <c r="N23" i="61"/>
  <c r="R23" i="61"/>
  <c r="N22" i="61"/>
  <c r="R22" i="61"/>
  <c r="N21" i="61"/>
  <c r="R21" i="61"/>
  <c r="N20" i="61"/>
  <c r="R20" i="61"/>
  <c r="N19" i="61"/>
  <c r="R19" i="61"/>
  <c r="N18" i="61"/>
  <c r="R18" i="61"/>
  <c r="N17" i="61"/>
  <c r="R17" i="61"/>
  <c r="N16" i="61"/>
  <c r="R16" i="61"/>
  <c r="N15" i="61"/>
  <c r="R15" i="61"/>
  <c r="R14" i="61"/>
  <c r="N14" i="61"/>
  <c r="N13" i="61"/>
  <c r="R13" i="61"/>
  <c r="R12" i="61"/>
  <c r="N12" i="61"/>
  <c r="N11" i="61"/>
  <c r="R11" i="61"/>
  <c r="N10" i="61"/>
  <c r="R10" i="61"/>
  <c r="N9" i="61"/>
  <c r="R9" i="61"/>
  <c r="N8" i="61"/>
  <c r="R8" i="61"/>
  <c r="N7" i="61"/>
  <c r="R7" i="61"/>
  <c r="N6" i="61"/>
  <c r="R6" i="61"/>
  <c r="N5" i="61"/>
  <c r="R5" i="61"/>
  <c r="N4" i="61"/>
  <c r="R4" i="61"/>
  <c r="A4" i="61"/>
  <c r="A5" i="61"/>
  <c r="A6" i="61"/>
  <c r="A7" i="61"/>
  <c r="A8" i="61"/>
  <c r="A9" i="61"/>
  <c r="A10" i="61"/>
  <c r="A11" i="61"/>
  <c r="A12" i="61"/>
  <c r="A13" i="61"/>
  <c r="A14" i="61"/>
  <c r="A15" i="61"/>
  <c r="A16" i="61"/>
  <c r="A17" i="61"/>
  <c r="A18" i="61"/>
  <c r="A19" i="61"/>
  <c r="A20" i="61"/>
  <c r="A21" i="61"/>
  <c r="A22" i="61"/>
  <c r="A23" i="61"/>
  <c r="A24" i="61"/>
  <c r="A25" i="61"/>
  <c r="A26" i="61"/>
  <c r="A27" i="61"/>
  <c r="A28" i="61"/>
  <c r="A29" i="61"/>
  <c r="A30" i="61"/>
  <c r="A31" i="61"/>
  <c r="A32" i="61"/>
  <c r="A33" i="61"/>
  <c r="A34" i="61"/>
  <c r="A35" i="61"/>
  <c r="A36" i="61"/>
  <c r="A37" i="61"/>
  <c r="A38" i="61"/>
  <c r="A39" i="61"/>
  <c r="A40" i="61"/>
  <c r="A41" i="61"/>
  <c r="A42" i="61"/>
  <c r="A43" i="61"/>
  <c r="A44" i="61"/>
  <c r="A45" i="61"/>
  <c r="A46" i="61"/>
  <c r="A47" i="61"/>
  <c r="A48" i="61"/>
  <c r="A49" i="61"/>
  <c r="A50" i="61"/>
  <c r="A51" i="61"/>
  <c r="A52" i="61"/>
  <c r="A53" i="61"/>
  <c r="A54" i="61"/>
  <c r="A55" i="61"/>
  <c r="A56" i="61"/>
  <c r="A57" i="61"/>
  <c r="A58" i="61"/>
  <c r="A59" i="61"/>
  <c r="A60" i="61"/>
  <c r="A61" i="61"/>
  <c r="A62" i="61"/>
  <c r="A63" i="61"/>
  <c r="A64" i="61"/>
  <c r="A65" i="61"/>
  <c r="A66" i="61"/>
  <c r="A67" i="61"/>
  <c r="A68" i="61"/>
  <c r="A69" i="61"/>
  <c r="A70" i="61"/>
  <c r="N3" i="61"/>
  <c r="R3" i="61"/>
  <c r="F7" i="60"/>
  <c r="E7" i="60"/>
  <c r="O679" i="59"/>
  <c r="O680" i="59"/>
  <c r="O681" i="59"/>
  <c r="O682" i="59"/>
  <c r="O683" i="59"/>
  <c r="O684" i="59"/>
  <c r="O685" i="59"/>
  <c r="O686" i="59"/>
  <c r="O687" i="59"/>
  <c r="O688" i="59"/>
  <c r="O689" i="59"/>
  <c r="O690" i="59"/>
  <c r="O691" i="59"/>
  <c r="O692" i="59"/>
  <c r="O693" i="59"/>
  <c r="O694" i="59"/>
  <c r="O695" i="59"/>
  <c r="O696" i="59"/>
  <c r="O697" i="59"/>
  <c r="O698" i="59"/>
  <c r="O699" i="59"/>
  <c r="O700" i="59"/>
  <c r="O701" i="59"/>
  <c r="O702" i="59"/>
  <c r="O703" i="59"/>
  <c r="O704" i="59"/>
  <c r="O705" i="59"/>
  <c r="O706" i="59"/>
  <c r="O707" i="59"/>
  <c r="O708" i="59"/>
  <c r="O709" i="59"/>
  <c r="O710" i="59"/>
  <c r="O711" i="59"/>
  <c r="O712" i="59"/>
  <c r="O713" i="59"/>
  <c r="O714" i="59"/>
  <c r="O715" i="59"/>
  <c r="O716" i="59"/>
  <c r="O717" i="59"/>
  <c r="O718" i="59"/>
  <c r="O719" i="59"/>
  <c r="O720" i="59"/>
  <c r="O721" i="59"/>
  <c r="O722" i="59"/>
  <c r="O723" i="59"/>
  <c r="O724" i="59"/>
  <c r="O725" i="59"/>
  <c r="O726" i="59"/>
  <c r="O727" i="59"/>
  <c r="O728" i="59"/>
  <c r="O729" i="59"/>
  <c r="O730" i="59"/>
  <c r="O731" i="59"/>
  <c r="O732" i="59"/>
  <c r="O733" i="59"/>
  <c r="O734" i="59"/>
  <c r="O735" i="59"/>
  <c r="O736" i="59"/>
  <c r="O737" i="59"/>
  <c r="O738" i="59"/>
  <c r="O678" i="59"/>
  <c r="O677" i="59"/>
  <c r="O676" i="59"/>
  <c r="O675" i="59"/>
  <c r="O674" i="59"/>
  <c r="O673" i="59"/>
  <c r="O672" i="59"/>
  <c r="O671" i="59"/>
  <c r="O670" i="59"/>
  <c r="O669" i="59"/>
  <c r="O668" i="59"/>
  <c r="O667" i="59"/>
  <c r="O666" i="59"/>
  <c r="O665" i="59"/>
  <c r="O664" i="59"/>
  <c r="O663" i="59"/>
  <c r="O662" i="59"/>
  <c r="O661" i="59"/>
  <c r="O660" i="59"/>
  <c r="O659" i="59"/>
  <c r="O658" i="59"/>
  <c r="O657" i="59"/>
  <c r="O656" i="59"/>
  <c r="O655" i="59"/>
  <c r="O654" i="59"/>
  <c r="O653" i="59"/>
  <c r="O652" i="59"/>
  <c r="O651" i="59"/>
  <c r="O650" i="59"/>
  <c r="O649" i="59"/>
  <c r="O648" i="59"/>
  <c r="O647" i="59"/>
  <c r="O646" i="59"/>
  <c r="O645" i="59"/>
  <c r="O644" i="59"/>
  <c r="O643" i="59"/>
  <c r="O642" i="59"/>
  <c r="O641" i="59"/>
  <c r="O640" i="59"/>
  <c r="O639" i="59"/>
  <c r="O638" i="59"/>
  <c r="O637" i="59"/>
  <c r="O636" i="59"/>
  <c r="O635" i="59"/>
  <c r="O634" i="59"/>
  <c r="O633" i="59"/>
  <c r="O632" i="59"/>
  <c r="O631" i="59"/>
  <c r="O630" i="59"/>
  <c r="O629" i="59"/>
  <c r="O628" i="59"/>
  <c r="O627" i="59"/>
  <c r="O626" i="59"/>
  <c r="O625" i="59"/>
  <c r="O624" i="59"/>
  <c r="O623" i="59"/>
  <c r="O622" i="59"/>
  <c r="O621" i="59"/>
  <c r="O620" i="59"/>
  <c r="O619" i="59"/>
  <c r="O618" i="59"/>
  <c r="O617" i="59"/>
  <c r="O616" i="59"/>
  <c r="O615" i="59"/>
  <c r="O614" i="59"/>
  <c r="O613" i="59"/>
  <c r="O612" i="59"/>
  <c r="O611" i="59"/>
  <c r="O610" i="59"/>
  <c r="O609" i="59"/>
  <c r="O608" i="59"/>
  <c r="O607" i="59"/>
  <c r="O606" i="59"/>
  <c r="O605" i="59"/>
  <c r="O604" i="59"/>
  <c r="O603" i="59"/>
  <c r="O602" i="59"/>
  <c r="O601" i="59"/>
  <c r="O600" i="59"/>
  <c r="O599" i="59"/>
  <c r="O598" i="59"/>
  <c r="O597" i="59"/>
  <c r="O596" i="59"/>
  <c r="O595" i="59"/>
  <c r="O594" i="59"/>
  <c r="O593" i="59"/>
  <c r="O592" i="59"/>
  <c r="O591" i="59"/>
  <c r="O590" i="59"/>
  <c r="O589" i="59"/>
  <c r="O588" i="59"/>
  <c r="O587" i="59"/>
  <c r="O586" i="59"/>
  <c r="O585" i="59"/>
  <c r="O584" i="59"/>
  <c r="O583" i="59"/>
  <c r="O582" i="59"/>
  <c r="O581" i="59"/>
  <c r="O580" i="59"/>
  <c r="O579" i="59"/>
  <c r="O578" i="59"/>
  <c r="O577" i="59"/>
  <c r="O576" i="59"/>
  <c r="O575" i="59"/>
  <c r="O574" i="59"/>
  <c r="O573" i="59"/>
  <c r="O572" i="59"/>
  <c r="O571" i="59"/>
  <c r="O570" i="59"/>
  <c r="O569" i="59"/>
  <c r="O568" i="59"/>
  <c r="O567" i="59"/>
  <c r="O566" i="59"/>
  <c r="O565" i="59"/>
  <c r="O564" i="59"/>
  <c r="O563" i="59"/>
  <c r="O562" i="59"/>
  <c r="O561" i="59"/>
  <c r="O560" i="59"/>
  <c r="O559" i="59"/>
  <c r="O558" i="59"/>
  <c r="O557" i="59"/>
  <c r="O556" i="59"/>
  <c r="O555" i="59"/>
  <c r="O554" i="59"/>
  <c r="O553" i="59"/>
  <c r="O552" i="59"/>
  <c r="O551" i="59"/>
  <c r="O550" i="59"/>
  <c r="O549" i="59"/>
  <c r="O548" i="59"/>
  <c r="O547" i="59"/>
  <c r="O546" i="59"/>
  <c r="O545" i="59"/>
  <c r="O544" i="59"/>
  <c r="O543" i="59"/>
  <c r="O542" i="59"/>
  <c r="O541" i="59"/>
  <c r="O540" i="59"/>
  <c r="O539" i="59"/>
  <c r="O538" i="59"/>
  <c r="O537" i="59"/>
  <c r="O536" i="59"/>
  <c r="O535" i="59"/>
  <c r="O534" i="59"/>
  <c r="O533" i="59"/>
  <c r="O532" i="59"/>
  <c r="O531" i="59"/>
  <c r="O530" i="59"/>
  <c r="O529" i="59"/>
  <c r="O528" i="59"/>
  <c r="O527" i="59"/>
  <c r="O526" i="59"/>
  <c r="O525" i="59"/>
  <c r="O524" i="59"/>
  <c r="O523" i="59"/>
  <c r="O522" i="59"/>
  <c r="O521" i="59"/>
  <c r="O520" i="59"/>
  <c r="O519" i="59"/>
  <c r="O518" i="59"/>
  <c r="O517" i="59"/>
  <c r="O516" i="59"/>
  <c r="O515" i="59"/>
  <c r="O514" i="59"/>
  <c r="O513" i="59"/>
  <c r="O512" i="59"/>
  <c r="O511" i="59"/>
  <c r="O510" i="59"/>
  <c r="O509" i="59"/>
  <c r="O508" i="59"/>
  <c r="O507" i="59"/>
  <c r="O506" i="59"/>
  <c r="O505" i="59"/>
  <c r="O504" i="59"/>
  <c r="O503" i="59"/>
  <c r="O502" i="59"/>
  <c r="O501" i="59"/>
  <c r="O500" i="59"/>
  <c r="O499" i="59"/>
  <c r="O498" i="59"/>
  <c r="O497" i="59"/>
  <c r="O496" i="59"/>
  <c r="O495" i="59"/>
  <c r="O494" i="59"/>
  <c r="O493" i="59"/>
  <c r="O492" i="59"/>
  <c r="O491" i="59"/>
  <c r="O490" i="59"/>
  <c r="O489" i="59"/>
  <c r="O488" i="59"/>
  <c r="O487" i="59"/>
  <c r="O486" i="59"/>
  <c r="O485" i="59"/>
  <c r="O484" i="59"/>
  <c r="O483" i="59"/>
  <c r="O482" i="59"/>
  <c r="O481" i="59"/>
  <c r="O480" i="59"/>
  <c r="O479" i="59"/>
  <c r="O478" i="59"/>
  <c r="O477" i="59"/>
  <c r="O476" i="59"/>
  <c r="O475" i="59"/>
  <c r="O474" i="59"/>
  <c r="O473" i="59"/>
  <c r="O472" i="59"/>
  <c r="O471" i="59"/>
  <c r="O470" i="59"/>
  <c r="O469" i="59"/>
  <c r="O468" i="59"/>
  <c r="O467" i="59"/>
  <c r="O466" i="59"/>
  <c r="O465" i="59"/>
  <c r="O464" i="59"/>
  <c r="O463" i="59"/>
  <c r="O462" i="59"/>
  <c r="O461" i="59"/>
  <c r="O460" i="59"/>
  <c r="O459" i="59"/>
  <c r="O458" i="59"/>
  <c r="O457" i="59"/>
  <c r="O456" i="59"/>
  <c r="O455" i="59"/>
  <c r="O454" i="59"/>
  <c r="O453" i="59"/>
  <c r="O452" i="59"/>
  <c r="O451" i="59"/>
  <c r="O450" i="59"/>
  <c r="O449" i="59"/>
  <c r="O448" i="59"/>
  <c r="O447" i="59"/>
  <c r="O446" i="59"/>
  <c r="O445" i="59"/>
  <c r="O444" i="59"/>
  <c r="O443" i="59"/>
  <c r="O442" i="59"/>
  <c r="O441" i="59"/>
  <c r="O440" i="59"/>
  <c r="O439" i="59"/>
  <c r="O438" i="59"/>
  <c r="O437" i="59"/>
  <c r="O436" i="59"/>
  <c r="O435" i="59"/>
  <c r="O434" i="59"/>
  <c r="O433" i="59"/>
  <c r="O432" i="59"/>
  <c r="O431" i="59"/>
  <c r="O430" i="59"/>
  <c r="O429" i="59"/>
  <c r="O428" i="59"/>
  <c r="O427" i="59"/>
  <c r="O426" i="59"/>
  <c r="O425" i="59"/>
  <c r="O424" i="59"/>
  <c r="O423" i="59"/>
  <c r="O422" i="59"/>
  <c r="O421" i="59"/>
  <c r="O420" i="59"/>
  <c r="O419" i="59"/>
  <c r="O418" i="59"/>
  <c r="O417" i="59"/>
  <c r="O416" i="59"/>
  <c r="O415" i="59"/>
  <c r="O414" i="59"/>
  <c r="O413" i="59"/>
  <c r="O412" i="59"/>
  <c r="O411" i="59"/>
  <c r="O410" i="59"/>
  <c r="O409" i="59"/>
  <c r="O408" i="59"/>
  <c r="O407" i="59"/>
  <c r="O406" i="59"/>
  <c r="O405" i="59"/>
  <c r="O404" i="59"/>
  <c r="O403" i="59"/>
  <c r="O402" i="59"/>
  <c r="O401" i="59"/>
  <c r="O400" i="59"/>
  <c r="O399" i="59"/>
  <c r="O398" i="59"/>
  <c r="O397" i="59"/>
  <c r="O396" i="59"/>
  <c r="O395" i="59"/>
  <c r="O394" i="59"/>
  <c r="O393" i="59"/>
  <c r="O392" i="59"/>
  <c r="O391" i="59"/>
  <c r="O390" i="59"/>
  <c r="O389" i="59"/>
  <c r="O388" i="59"/>
  <c r="O387" i="59"/>
  <c r="O386" i="59"/>
  <c r="O385" i="59"/>
  <c r="O384" i="59"/>
  <c r="O383" i="59"/>
  <c r="O382" i="59"/>
  <c r="O381" i="59"/>
  <c r="O380" i="59"/>
  <c r="O379" i="59"/>
  <c r="O378" i="59"/>
  <c r="O377" i="59"/>
  <c r="O376" i="59"/>
  <c r="O375" i="59"/>
  <c r="O374" i="59"/>
  <c r="O373" i="59"/>
  <c r="O372" i="59"/>
  <c r="O371" i="59"/>
  <c r="O370" i="59"/>
  <c r="O369" i="59"/>
  <c r="O368" i="59"/>
  <c r="O367" i="59"/>
  <c r="O366" i="59"/>
  <c r="O365" i="59"/>
  <c r="O364" i="59"/>
  <c r="O363" i="59"/>
  <c r="O362" i="59"/>
  <c r="O361" i="59"/>
  <c r="O360" i="59"/>
  <c r="O359" i="59"/>
  <c r="O358" i="59"/>
  <c r="O357" i="59"/>
  <c r="O356" i="59"/>
  <c r="O355" i="59"/>
  <c r="O354" i="59"/>
  <c r="O353" i="59"/>
  <c r="O352" i="59"/>
  <c r="O351" i="59"/>
  <c r="O350" i="59"/>
  <c r="O349" i="59"/>
  <c r="O348" i="59"/>
  <c r="O347" i="59"/>
  <c r="O346" i="59"/>
  <c r="O345" i="59"/>
  <c r="O344" i="59"/>
  <c r="O343" i="59"/>
  <c r="O342" i="59"/>
  <c r="O341" i="59"/>
  <c r="O340" i="59"/>
  <c r="O339" i="59"/>
  <c r="O338" i="59"/>
  <c r="O337" i="59"/>
  <c r="O336" i="59"/>
  <c r="O335" i="59"/>
  <c r="O334" i="59"/>
  <c r="O333" i="59"/>
  <c r="O332" i="59"/>
  <c r="O331" i="59"/>
  <c r="O330" i="59"/>
  <c r="O329" i="59"/>
  <c r="O328" i="59"/>
  <c r="O327" i="59"/>
  <c r="O326" i="59"/>
  <c r="O325" i="59"/>
  <c r="O324" i="59"/>
  <c r="O323" i="59"/>
  <c r="O322" i="59"/>
  <c r="O321" i="59"/>
  <c r="O320" i="59"/>
  <c r="O319" i="59"/>
  <c r="O318" i="59"/>
  <c r="O317" i="59"/>
  <c r="O316" i="59"/>
  <c r="O315" i="59"/>
  <c r="O314" i="59"/>
  <c r="O313" i="59"/>
  <c r="O312" i="59"/>
  <c r="O311" i="59"/>
  <c r="O310" i="59"/>
  <c r="O309" i="59"/>
  <c r="O308" i="59"/>
  <c r="O307" i="59"/>
  <c r="O306" i="59"/>
  <c r="O305" i="59"/>
  <c r="O304" i="59"/>
  <c r="O303" i="59"/>
  <c r="O302" i="59"/>
  <c r="O301" i="59"/>
  <c r="O300" i="59"/>
  <c r="O299" i="59"/>
  <c r="O298" i="59"/>
  <c r="O297" i="59"/>
  <c r="O296" i="59"/>
  <c r="O295" i="59"/>
  <c r="O294" i="59"/>
  <c r="O293" i="59"/>
  <c r="O292" i="59"/>
  <c r="O291" i="59"/>
  <c r="O290" i="59"/>
  <c r="O289" i="59"/>
  <c r="O288" i="59"/>
  <c r="O287" i="59"/>
  <c r="O286" i="59"/>
  <c r="O285" i="59"/>
  <c r="O284" i="59"/>
  <c r="O283" i="59"/>
  <c r="O282" i="59"/>
  <c r="O281" i="59"/>
  <c r="O280" i="59"/>
  <c r="O279" i="59"/>
  <c r="O278" i="59"/>
  <c r="O277" i="59"/>
  <c r="O276" i="59"/>
  <c r="O275" i="59"/>
  <c r="O274" i="59"/>
  <c r="O273" i="59"/>
  <c r="O272" i="59"/>
  <c r="O271" i="59"/>
  <c r="O270" i="59"/>
  <c r="O269" i="59"/>
  <c r="O268" i="59"/>
  <c r="O267" i="59"/>
  <c r="O266" i="59"/>
  <c r="O265" i="59"/>
  <c r="O264" i="59"/>
  <c r="O263" i="59"/>
  <c r="O262" i="59"/>
  <c r="O261" i="59"/>
  <c r="O260" i="59"/>
  <c r="O259" i="59"/>
  <c r="O258" i="59"/>
  <c r="O257" i="59"/>
  <c r="O256" i="59"/>
  <c r="O255" i="59"/>
  <c r="O254" i="59"/>
  <c r="O253" i="59"/>
  <c r="O252" i="59"/>
  <c r="O251" i="59"/>
  <c r="O250" i="59"/>
  <c r="O249" i="59"/>
  <c r="O248" i="59"/>
  <c r="O247" i="59"/>
  <c r="O246" i="59"/>
  <c r="O245" i="59"/>
  <c r="O244" i="59"/>
  <c r="H242" i="59"/>
  <c r="H241" i="59"/>
  <c r="H240" i="59"/>
  <c r="H239" i="59"/>
  <c r="H238" i="59"/>
  <c r="H237" i="59"/>
  <c r="H236" i="59"/>
  <c r="H235" i="59"/>
  <c r="H234" i="59"/>
  <c r="H233" i="59"/>
  <c r="H232" i="59"/>
  <c r="H231" i="59"/>
  <c r="H230" i="59"/>
  <c r="H229" i="59"/>
  <c r="H228" i="59"/>
  <c r="H227" i="59"/>
  <c r="H226" i="59"/>
  <c r="H225" i="59"/>
  <c r="H224" i="59"/>
  <c r="H223" i="59"/>
  <c r="H222" i="59"/>
  <c r="H221" i="59"/>
  <c r="H220" i="59"/>
  <c r="H219" i="59"/>
  <c r="H218" i="59"/>
  <c r="H217" i="59"/>
  <c r="H216" i="59"/>
  <c r="H215" i="59"/>
  <c r="H214" i="59"/>
  <c r="H213" i="59"/>
  <c r="H212" i="59"/>
  <c r="H211" i="59"/>
  <c r="H210" i="59"/>
  <c r="H209" i="59"/>
  <c r="H208" i="59"/>
  <c r="H207" i="59"/>
  <c r="H206" i="59"/>
  <c r="H205" i="59"/>
  <c r="H204" i="59"/>
  <c r="H203" i="59"/>
  <c r="H202" i="59"/>
  <c r="H201" i="59"/>
  <c r="H200" i="59"/>
  <c r="H199" i="59"/>
  <c r="H198" i="59"/>
  <c r="H197" i="59"/>
  <c r="H196" i="59"/>
  <c r="H195" i="59"/>
  <c r="H194" i="59"/>
  <c r="H193" i="59"/>
  <c r="H192" i="59"/>
  <c r="H191" i="59"/>
  <c r="H190" i="59"/>
  <c r="H189" i="59"/>
  <c r="H188" i="59"/>
  <c r="H187" i="59"/>
  <c r="H186" i="59"/>
  <c r="H185" i="59"/>
  <c r="H184" i="59"/>
  <c r="H183" i="59"/>
  <c r="H182" i="59"/>
  <c r="H181" i="59"/>
  <c r="H180" i="59"/>
  <c r="H179" i="59"/>
  <c r="H178" i="59"/>
  <c r="H177" i="59"/>
  <c r="H176" i="59"/>
  <c r="H175" i="59"/>
  <c r="H174" i="59"/>
  <c r="H173" i="59"/>
  <c r="H172" i="59"/>
  <c r="H171" i="59"/>
  <c r="H170" i="59"/>
  <c r="H169" i="59"/>
  <c r="H168" i="59"/>
  <c r="H167" i="59"/>
  <c r="H166" i="59"/>
  <c r="H165" i="59"/>
  <c r="H164" i="59"/>
  <c r="H163" i="59"/>
  <c r="H162" i="59"/>
  <c r="H161" i="59"/>
  <c r="H160" i="59"/>
  <c r="H159" i="59"/>
  <c r="H158" i="59"/>
  <c r="H157" i="59"/>
  <c r="H156" i="59"/>
  <c r="H155" i="59"/>
  <c r="H154" i="59"/>
  <c r="H153" i="59"/>
  <c r="H152" i="59"/>
  <c r="H151" i="59"/>
  <c r="H150" i="59"/>
  <c r="H149" i="59"/>
  <c r="H148" i="59"/>
  <c r="H147" i="59"/>
  <c r="H146" i="59"/>
  <c r="H145" i="59"/>
  <c r="H144" i="59"/>
  <c r="H143" i="59"/>
  <c r="H142" i="59"/>
  <c r="H141" i="59"/>
  <c r="H140" i="59"/>
  <c r="H139" i="59"/>
  <c r="H138" i="59"/>
  <c r="H137" i="59"/>
  <c r="H136" i="59"/>
  <c r="H135" i="59"/>
  <c r="H134" i="59"/>
  <c r="H133" i="59"/>
  <c r="H132" i="59"/>
  <c r="H131" i="59"/>
  <c r="H130" i="59"/>
  <c r="H129" i="59"/>
  <c r="H128" i="59"/>
  <c r="H127" i="59"/>
  <c r="H126" i="59"/>
  <c r="H125" i="59"/>
  <c r="H124" i="59"/>
  <c r="H123" i="59"/>
  <c r="H122" i="59"/>
  <c r="H121" i="59"/>
  <c r="H120" i="59"/>
  <c r="H119" i="59"/>
  <c r="H118" i="59"/>
  <c r="H117" i="59"/>
  <c r="H116" i="59"/>
  <c r="H115" i="59"/>
  <c r="H114" i="59"/>
  <c r="H113" i="59"/>
  <c r="H112" i="59"/>
  <c r="H111" i="59"/>
  <c r="H110" i="59"/>
  <c r="H109" i="59"/>
  <c r="H108" i="59"/>
  <c r="H107" i="59"/>
  <c r="H106" i="59"/>
  <c r="H105" i="59"/>
  <c r="H104" i="59"/>
  <c r="H103" i="59"/>
  <c r="H102" i="59"/>
  <c r="H101" i="59"/>
  <c r="H100" i="59"/>
  <c r="H99" i="59"/>
  <c r="H98" i="59"/>
  <c r="H97" i="59"/>
  <c r="H96" i="59"/>
  <c r="H95" i="59"/>
  <c r="H94" i="59"/>
  <c r="H93" i="59"/>
  <c r="H92" i="59"/>
  <c r="H91" i="59"/>
  <c r="H90" i="59"/>
  <c r="H89" i="59"/>
  <c r="H88" i="59"/>
  <c r="H87" i="59"/>
  <c r="H86" i="59"/>
  <c r="H85" i="59"/>
  <c r="H84" i="59"/>
  <c r="H83" i="59"/>
  <c r="H82" i="59"/>
  <c r="H81" i="59"/>
  <c r="H80" i="59"/>
  <c r="H79" i="59"/>
  <c r="H78" i="59"/>
  <c r="H77" i="59"/>
  <c r="H76" i="59"/>
  <c r="H75" i="59"/>
  <c r="H74" i="59"/>
  <c r="H73" i="59"/>
  <c r="H72" i="59"/>
  <c r="H71" i="59"/>
  <c r="H70" i="59"/>
  <c r="P69" i="59"/>
  <c r="N69" i="59"/>
  <c r="R69" i="59"/>
  <c r="M69" i="59"/>
  <c r="Q69" i="59"/>
  <c r="H69" i="59"/>
  <c r="Q68" i="59"/>
  <c r="P68" i="59"/>
  <c r="N68" i="59"/>
  <c r="R68" i="59"/>
  <c r="M68" i="59"/>
  <c r="H68" i="59"/>
  <c r="P67" i="59"/>
  <c r="N67" i="59"/>
  <c r="R67" i="59"/>
  <c r="M67" i="59"/>
  <c r="Q67" i="59"/>
  <c r="H67" i="59"/>
  <c r="P66" i="59"/>
  <c r="N66" i="59"/>
  <c r="R66" i="59"/>
  <c r="M66" i="59"/>
  <c r="Q66" i="59"/>
  <c r="H66" i="59"/>
  <c r="P65" i="59"/>
  <c r="N65" i="59"/>
  <c r="R65" i="59"/>
  <c r="M65" i="59"/>
  <c r="Q65" i="59"/>
  <c r="H65" i="59"/>
  <c r="P64" i="59"/>
  <c r="N64" i="59"/>
  <c r="R64" i="59"/>
  <c r="M64" i="59"/>
  <c r="Q64" i="59"/>
  <c r="H64" i="59"/>
  <c r="P63" i="59"/>
  <c r="N63" i="59"/>
  <c r="R63" i="59"/>
  <c r="M63" i="59"/>
  <c r="Q63" i="59"/>
  <c r="H63" i="59"/>
  <c r="P62" i="59"/>
  <c r="N62" i="59"/>
  <c r="R62" i="59"/>
  <c r="M62" i="59"/>
  <c r="Q62" i="59"/>
  <c r="H62" i="59"/>
  <c r="P61" i="59"/>
  <c r="N61" i="59"/>
  <c r="R61" i="59"/>
  <c r="M61" i="59"/>
  <c r="Q61" i="59"/>
  <c r="H61" i="59"/>
  <c r="P60" i="59"/>
  <c r="N60" i="59"/>
  <c r="R60" i="59"/>
  <c r="M60" i="59"/>
  <c r="Q60" i="59"/>
  <c r="H60" i="59"/>
  <c r="P59" i="59"/>
  <c r="N59" i="59"/>
  <c r="R59" i="59"/>
  <c r="M59" i="59"/>
  <c r="Q59" i="59"/>
  <c r="H59" i="59"/>
  <c r="P58" i="59"/>
  <c r="N58" i="59"/>
  <c r="R58" i="59"/>
  <c r="M58" i="59"/>
  <c r="Q58" i="59"/>
  <c r="H58" i="59"/>
  <c r="P57" i="59"/>
  <c r="N57" i="59"/>
  <c r="R57" i="59"/>
  <c r="M57" i="59"/>
  <c r="Q57" i="59"/>
  <c r="H57" i="59"/>
  <c r="P56" i="59"/>
  <c r="N56" i="59"/>
  <c r="R56" i="59"/>
  <c r="M56" i="59"/>
  <c r="Q56" i="59"/>
  <c r="H56" i="59"/>
  <c r="P55" i="59"/>
  <c r="N55" i="59"/>
  <c r="R55" i="59"/>
  <c r="M55" i="59"/>
  <c r="Q55" i="59"/>
  <c r="H55" i="59"/>
  <c r="R54" i="59"/>
  <c r="P54" i="59"/>
  <c r="N54" i="59"/>
  <c r="M54" i="59"/>
  <c r="Q54" i="59"/>
  <c r="H54" i="59"/>
  <c r="P53" i="59"/>
  <c r="N53" i="59"/>
  <c r="R53" i="59"/>
  <c r="M53" i="59"/>
  <c r="Q53" i="59"/>
  <c r="H53" i="59"/>
  <c r="P52" i="59"/>
  <c r="N52" i="59"/>
  <c r="R52" i="59"/>
  <c r="M52" i="59"/>
  <c r="Q52" i="59"/>
  <c r="H52" i="59"/>
  <c r="P51" i="59"/>
  <c r="N51" i="59"/>
  <c r="R51" i="59"/>
  <c r="M51" i="59"/>
  <c r="Q51" i="59"/>
  <c r="H51" i="59"/>
  <c r="P50" i="59"/>
  <c r="N50" i="59"/>
  <c r="R50" i="59"/>
  <c r="M50" i="59"/>
  <c r="Q50" i="59"/>
  <c r="H50" i="59"/>
  <c r="P49" i="59"/>
  <c r="N49" i="59"/>
  <c r="R49" i="59"/>
  <c r="M49" i="59"/>
  <c r="Q49" i="59"/>
  <c r="H49" i="59"/>
  <c r="P48" i="59"/>
  <c r="N48" i="59"/>
  <c r="R48" i="59"/>
  <c r="M48" i="59"/>
  <c r="Q48" i="59"/>
  <c r="H48" i="59"/>
  <c r="P47" i="59"/>
  <c r="N47" i="59"/>
  <c r="R47" i="59"/>
  <c r="M47" i="59"/>
  <c r="Q47" i="59"/>
  <c r="H47" i="59"/>
  <c r="R46" i="59"/>
  <c r="P46" i="59"/>
  <c r="N46" i="59"/>
  <c r="M46" i="59"/>
  <c r="Q46" i="59"/>
  <c r="H46" i="59"/>
  <c r="P45" i="59"/>
  <c r="N45" i="59"/>
  <c r="R45" i="59"/>
  <c r="M45" i="59"/>
  <c r="Q45" i="59"/>
  <c r="H45" i="59"/>
  <c r="Q44" i="59"/>
  <c r="P44" i="59"/>
  <c r="N44" i="59"/>
  <c r="R44" i="59"/>
  <c r="M44" i="59"/>
  <c r="H44" i="59"/>
  <c r="P43" i="59"/>
  <c r="N43" i="59"/>
  <c r="R43" i="59"/>
  <c r="M43" i="59"/>
  <c r="Q43" i="59"/>
  <c r="H43" i="59"/>
  <c r="P42" i="59"/>
  <c r="N42" i="59"/>
  <c r="R42" i="59"/>
  <c r="M42" i="59"/>
  <c r="Q42" i="59"/>
  <c r="H42" i="59"/>
  <c r="P41" i="59"/>
  <c r="N41" i="59"/>
  <c r="R41" i="59"/>
  <c r="M41" i="59"/>
  <c r="Q41" i="59"/>
  <c r="H41" i="59"/>
  <c r="P40" i="59"/>
  <c r="N40" i="59"/>
  <c r="R40" i="59"/>
  <c r="M40" i="59"/>
  <c r="Q40" i="59"/>
  <c r="H40" i="59"/>
  <c r="P39" i="59"/>
  <c r="N39" i="59"/>
  <c r="R39" i="59"/>
  <c r="M39" i="59"/>
  <c r="Q39" i="59"/>
  <c r="H39" i="59"/>
  <c r="P38" i="59"/>
  <c r="N38" i="59"/>
  <c r="R38" i="59"/>
  <c r="M38" i="59"/>
  <c r="Q38" i="59"/>
  <c r="H38" i="59"/>
  <c r="P37" i="59"/>
  <c r="N37" i="59"/>
  <c r="R37" i="59"/>
  <c r="M37" i="59"/>
  <c r="Q37" i="59"/>
  <c r="H37" i="59"/>
  <c r="P36" i="59"/>
  <c r="N36" i="59"/>
  <c r="R36" i="59"/>
  <c r="M36" i="59"/>
  <c r="Q36" i="59"/>
  <c r="H36" i="59"/>
  <c r="P35" i="59"/>
  <c r="N35" i="59"/>
  <c r="R35" i="59"/>
  <c r="M35" i="59"/>
  <c r="Q35" i="59"/>
  <c r="H35" i="59"/>
  <c r="P34" i="59"/>
  <c r="N34" i="59"/>
  <c r="R34" i="59"/>
  <c r="M34" i="59"/>
  <c r="Q34" i="59"/>
  <c r="H34" i="59"/>
  <c r="R33" i="59"/>
  <c r="P33" i="59"/>
  <c r="N33" i="59"/>
  <c r="M33" i="59"/>
  <c r="Q33" i="59"/>
  <c r="H33" i="59"/>
  <c r="P32" i="59"/>
  <c r="N32" i="59"/>
  <c r="R32" i="59"/>
  <c r="M32" i="59"/>
  <c r="Q32" i="59"/>
  <c r="H32" i="59"/>
  <c r="P31" i="59"/>
  <c r="N31" i="59"/>
  <c r="R31" i="59"/>
  <c r="M31" i="59"/>
  <c r="Q31" i="59"/>
  <c r="H31" i="59"/>
  <c r="P30" i="59"/>
  <c r="N30" i="59"/>
  <c r="R30" i="59"/>
  <c r="M30" i="59"/>
  <c r="Q30" i="59"/>
  <c r="H30" i="59"/>
  <c r="P29" i="59"/>
  <c r="N29" i="59"/>
  <c r="R29" i="59"/>
  <c r="M29" i="59"/>
  <c r="Q29" i="59"/>
  <c r="H29" i="59"/>
  <c r="P28" i="59"/>
  <c r="N28" i="59"/>
  <c r="R28" i="59"/>
  <c r="M28" i="59"/>
  <c r="Q28" i="59"/>
  <c r="H28" i="59"/>
  <c r="P27" i="59"/>
  <c r="N27" i="59"/>
  <c r="R27" i="59"/>
  <c r="M27" i="59"/>
  <c r="Q27" i="59"/>
  <c r="H27" i="59"/>
  <c r="P26" i="59"/>
  <c r="N26" i="59"/>
  <c r="R26" i="59"/>
  <c r="M26" i="59"/>
  <c r="Q26" i="59"/>
  <c r="H26" i="59"/>
  <c r="R25" i="59"/>
  <c r="P25" i="59"/>
  <c r="N25" i="59"/>
  <c r="M25" i="59"/>
  <c r="Q25" i="59"/>
  <c r="H25" i="59"/>
  <c r="P24" i="59"/>
  <c r="N24" i="59"/>
  <c r="R24" i="59"/>
  <c r="M24" i="59"/>
  <c r="Q24" i="59"/>
  <c r="H24" i="59"/>
  <c r="P23" i="59"/>
  <c r="N23" i="59"/>
  <c r="R23" i="59"/>
  <c r="M23" i="59"/>
  <c r="Q23" i="59"/>
  <c r="H23" i="59"/>
  <c r="P22" i="59"/>
  <c r="N22" i="59"/>
  <c r="R22" i="59"/>
  <c r="M22" i="59"/>
  <c r="Q22" i="59"/>
  <c r="H22" i="59"/>
  <c r="P21" i="59"/>
  <c r="N21" i="59"/>
  <c r="R21" i="59"/>
  <c r="M21" i="59"/>
  <c r="Q21" i="59"/>
  <c r="H21" i="59"/>
  <c r="P20" i="59"/>
  <c r="N20" i="59"/>
  <c r="R20" i="59"/>
  <c r="M20" i="59"/>
  <c r="Q20" i="59"/>
  <c r="H20" i="59"/>
  <c r="P19" i="59"/>
  <c r="N19" i="59"/>
  <c r="R19" i="59"/>
  <c r="M19" i="59"/>
  <c r="Q19" i="59"/>
  <c r="H19" i="59"/>
  <c r="P18" i="59"/>
  <c r="N18" i="59"/>
  <c r="R18" i="59"/>
  <c r="M18" i="59"/>
  <c r="Q18" i="59"/>
  <c r="H18" i="59"/>
  <c r="P17" i="59"/>
  <c r="N17" i="59"/>
  <c r="R17" i="59"/>
  <c r="M17" i="59"/>
  <c r="Q17" i="59"/>
  <c r="H17" i="59"/>
  <c r="P16" i="59"/>
  <c r="N16" i="59"/>
  <c r="R16" i="59"/>
  <c r="M16" i="59"/>
  <c r="Q16" i="59"/>
  <c r="H16" i="59"/>
  <c r="P15" i="59"/>
  <c r="N15" i="59"/>
  <c r="R15" i="59"/>
  <c r="M15" i="59"/>
  <c r="Q15" i="59"/>
  <c r="H15" i="59"/>
  <c r="P14" i="59"/>
  <c r="N14" i="59"/>
  <c r="R14" i="59"/>
  <c r="M14" i="59"/>
  <c r="Q14" i="59"/>
  <c r="H14" i="59"/>
  <c r="P13" i="59"/>
  <c r="N13" i="59"/>
  <c r="R13" i="59"/>
  <c r="M13" i="59"/>
  <c r="Q13" i="59"/>
  <c r="H13" i="59"/>
  <c r="P12" i="59"/>
  <c r="N12" i="59"/>
  <c r="R12" i="59"/>
  <c r="M12" i="59"/>
  <c r="Q12" i="59"/>
  <c r="H12" i="59"/>
  <c r="R11" i="59"/>
  <c r="P11" i="59"/>
  <c r="N11" i="59"/>
  <c r="M11" i="59"/>
  <c r="Q11" i="59"/>
  <c r="H11" i="59"/>
  <c r="P10" i="59"/>
  <c r="N10" i="59"/>
  <c r="R10" i="59"/>
  <c r="M10" i="59"/>
  <c r="Q10" i="59"/>
  <c r="H10" i="59"/>
  <c r="P9" i="59"/>
  <c r="N9" i="59"/>
  <c r="R9" i="59"/>
  <c r="M9" i="59"/>
  <c r="Q9" i="59"/>
  <c r="H9" i="59"/>
  <c r="P8" i="59"/>
  <c r="N8" i="59"/>
  <c r="R8" i="59"/>
  <c r="M8" i="59"/>
  <c r="Q8" i="59"/>
  <c r="H8" i="59"/>
  <c r="P7" i="59"/>
  <c r="N7" i="59"/>
  <c r="R7" i="59"/>
  <c r="M7" i="59"/>
  <c r="Q7" i="59"/>
  <c r="H7" i="59"/>
  <c r="P6" i="59"/>
  <c r="N6" i="59"/>
  <c r="R6" i="59"/>
  <c r="M6" i="59"/>
  <c r="Q6" i="59"/>
  <c r="H6" i="59"/>
  <c r="P5" i="59"/>
  <c r="N5" i="59"/>
  <c r="R5" i="59"/>
  <c r="M5" i="59"/>
  <c r="Q5" i="59"/>
  <c r="H5" i="59"/>
  <c r="T4" i="59"/>
  <c r="P4" i="59"/>
  <c r="N4" i="59"/>
  <c r="R4" i="59"/>
  <c r="M4" i="59"/>
  <c r="Q4" i="59"/>
  <c r="H4" i="59"/>
  <c r="A4" i="59"/>
  <c r="P3" i="59"/>
  <c r="N3" i="59"/>
  <c r="R3" i="59"/>
  <c r="M3" i="59"/>
  <c r="Q3" i="59"/>
  <c r="K3" i="59"/>
  <c r="H3" i="59"/>
  <c r="F3" i="59"/>
  <c r="G3" i="59"/>
  <c r="B3" i="59"/>
  <c r="V3" i="59"/>
  <c r="W3" i="59"/>
  <c r="O244" i="54"/>
  <c r="O245" i="54"/>
  <c r="O246" i="54"/>
  <c r="O247" i="54"/>
  <c r="O248" i="54"/>
  <c r="O249" i="54"/>
  <c r="O250" i="54"/>
  <c r="O251" i="54"/>
  <c r="O252" i="54"/>
  <c r="O253" i="54"/>
  <c r="O254" i="54"/>
  <c r="O255" i="54"/>
  <c r="O256" i="54"/>
  <c r="O257" i="54"/>
  <c r="O258" i="54"/>
  <c r="O259" i="54"/>
  <c r="O260" i="54"/>
  <c r="O261" i="54"/>
  <c r="O262" i="54"/>
  <c r="O263" i="54"/>
  <c r="O264" i="54"/>
  <c r="O265" i="54"/>
  <c r="O266" i="54"/>
  <c r="O267" i="54"/>
  <c r="O268" i="54"/>
  <c r="O269" i="54"/>
  <c r="O270" i="54"/>
  <c r="O271" i="54"/>
  <c r="O272" i="54"/>
  <c r="O273" i="54"/>
  <c r="O274" i="54"/>
  <c r="O275" i="54"/>
  <c r="O276" i="54"/>
  <c r="O277" i="54"/>
  <c r="O278" i="54"/>
  <c r="O279" i="54"/>
  <c r="O280" i="54"/>
  <c r="O281" i="54"/>
  <c r="O282" i="54"/>
  <c r="O283" i="54"/>
  <c r="O284" i="54"/>
  <c r="O285" i="54"/>
  <c r="O286" i="54"/>
  <c r="O287" i="54"/>
  <c r="O288" i="54"/>
  <c r="O289" i="54"/>
  <c r="O290" i="54"/>
  <c r="O291" i="54"/>
  <c r="O292" i="54"/>
  <c r="O293" i="54"/>
  <c r="O294" i="54"/>
  <c r="O295" i="54"/>
  <c r="O296" i="54"/>
  <c r="O297" i="54"/>
  <c r="O298" i="54"/>
  <c r="O299" i="54"/>
  <c r="O300" i="54"/>
  <c r="O301" i="54"/>
  <c r="O302" i="54"/>
  <c r="O303" i="54"/>
  <c r="O304" i="54"/>
  <c r="O305" i="54"/>
  <c r="O306" i="54"/>
  <c r="O307" i="54"/>
  <c r="O308" i="54"/>
  <c r="O309" i="54"/>
  <c r="O310" i="54"/>
  <c r="O311" i="54"/>
  <c r="O312" i="54"/>
  <c r="O313" i="54"/>
  <c r="O314" i="54"/>
  <c r="O315" i="54"/>
  <c r="O316" i="54"/>
  <c r="O317" i="54"/>
  <c r="O318" i="54"/>
  <c r="O319" i="54"/>
  <c r="O320" i="54"/>
  <c r="O321" i="54"/>
  <c r="O322" i="54"/>
  <c r="O323" i="54"/>
  <c r="O324" i="54"/>
  <c r="O325" i="54"/>
  <c r="O326" i="54"/>
  <c r="O327" i="54"/>
  <c r="O328" i="54"/>
  <c r="O329" i="54"/>
  <c r="O330" i="54"/>
  <c r="O331" i="54"/>
  <c r="O332" i="54"/>
  <c r="O333" i="54"/>
  <c r="O334" i="54"/>
  <c r="O335" i="54"/>
  <c r="O336" i="54"/>
  <c r="O337" i="54"/>
  <c r="O338" i="54"/>
  <c r="O339" i="54"/>
  <c r="O340" i="54"/>
  <c r="O341" i="54"/>
  <c r="O342" i="54"/>
  <c r="O343" i="54"/>
  <c r="O344" i="54"/>
  <c r="O345" i="54"/>
  <c r="O346" i="54"/>
  <c r="O347" i="54"/>
  <c r="O348" i="54"/>
  <c r="O349" i="54"/>
  <c r="O350" i="54"/>
  <c r="O351" i="54"/>
  <c r="O352" i="54"/>
  <c r="O353" i="54"/>
  <c r="O354" i="54"/>
  <c r="O355" i="54"/>
  <c r="O356" i="54"/>
  <c r="O357" i="54"/>
  <c r="O358" i="54"/>
  <c r="O359" i="54"/>
  <c r="O360" i="54"/>
  <c r="O361" i="54"/>
  <c r="O362" i="54"/>
  <c r="O363" i="54"/>
  <c r="O364" i="54"/>
  <c r="O365" i="54"/>
  <c r="O366" i="54"/>
  <c r="O367" i="54"/>
  <c r="O368" i="54"/>
  <c r="O369" i="54"/>
  <c r="O370" i="54"/>
  <c r="O371" i="54"/>
  <c r="O372" i="54"/>
  <c r="O373" i="54"/>
  <c r="O374" i="54"/>
  <c r="O375" i="54"/>
  <c r="O376" i="54"/>
  <c r="O377" i="54"/>
  <c r="O378" i="54"/>
  <c r="O379" i="54"/>
  <c r="O380" i="54"/>
  <c r="O381" i="54"/>
  <c r="O382" i="54"/>
  <c r="O383" i="54"/>
  <c r="O384" i="54"/>
  <c r="O385" i="54"/>
  <c r="O386" i="54"/>
  <c r="O387" i="54"/>
  <c r="O388" i="54"/>
  <c r="O389" i="54"/>
  <c r="O390" i="54"/>
  <c r="O391" i="54"/>
  <c r="O392" i="54"/>
  <c r="O393" i="54"/>
  <c r="O394" i="54"/>
  <c r="O395" i="54"/>
  <c r="O396" i="54"/>
  <c r="O397" i="54"/>
  <c r="O398" i="54"/>
  <c r="O399" i="54"/>
  <c r="O400" i="54"/>
  <c r="O401" i="54"/>
  <c r="O402" i="54"/>
  <c r="O403" i="54"/>
  <c r="O404" i="54"/>
  <c r="O405" i="54"/>
  <c r="O406" i="54"/>
  <c r="O407" i="54"/>
  <c r="O408" i="54"/>
  <c r="O409" i="54"/>
  <c r="O410" i="54"/>
  <c r="O411" i="54"/>
  <c r="O412" i="54"/>
  <c r="O413" i="54"/>
  <c r="O414" i="54"/>
  <c r="O415" i="54"/>
  <c r="O416" i="54"/>
  <c r="O417" i="54"/>
  <c r="O418" i="54"/>
  <c r="O419" i="54"/>
  <c r="O420" i="54"/>
  <c r="O421" i="54"/>
  <c r="O422" i="54"/>
  <c r="O423" i="54"/>
  <c r="O424" i="54"/>
  <c r="O425" i="54"/>
  <c r="O426" i="54"/>
  <c r="O427" i="54"/>
  <c r="O428" i="54"/>
  <c r="O429" i="54"/>
  <c r="O430" i="54"/>
  <c r="O431" i="54"/>
  <c r="O432" i="54"/>
  <c r="O433" i="54"/>
  <c r="O434" i="54"/>
  <c r="O435" i="54"/>
  <c r="O436" i="54"/>
  <c r="O437" i="54"/>
  <c r="O438" i="54"/>
  <c r="O439" i="54"/>
  <c r="O440" i="54"/>
  <c r="O441" i="54"/>
  <c r="O442" i="54"/>
  <c r="O443" i="54"/>
  <c r="O444" i="54"/>
  <c r="O445" i="54"/>
  <c r="O446" i="54"/>
  <c r="O447" i="54"/>
  <c r="O448" i="54"/>
  <c r="O449" i="54"/>
  <c r="O450" i="54"/>
  <c r="O451" i="54"/>
  <c r="O452" i="54"/>
  <c r="O453" i="54"/>
  <c r="O454" i="54"/>
  <c r="O455" i="54"/>
  <c r="O456" i="54"/>
  <c r="O457" i="54"/>
  <c r="O458" i="54"/>
  <c r="O459" i="54"/>
  <c r="O460" i="54"/>
  <c r="O461" i="54"/>
  <c r="O462" i="54"/>
  <c r="O463" i="54"/>
  <c r="O464" i="54"/>
  <c r="O465" i="54"/>
  <c r="O466" i="54"/>
  <c r="O467" i="54"/>
  <c r="O468" i="54"/>
  <c r="O469" i="54"/>
  <c r="O470" i="54"/>
  <c r="O471" i="54"/>
  <c r="O472" i="54"/>
  <c r="O473" i="54"/>
  <c r="O474" i="54"/>
  <c r="O475" i="54"/>
  <c r="O476" i="54"/>
  <c r="O477" i="54"/>
  <c r="O478" i="54"/>
  <c r="O479" i="54"/>
  <c r="O480" i="54"/>
  <c r="O481" i="54"/>
  <c r="O482" i="54"/>
  <c r="O483" i="54"/>
  <c r="O484" i="54"/>
  <c r="O485" i="54"/>
  <c r="O486" i="54"/>
  <c r="O487" i="54"/>
  <c r="O488" i="54"/>
  <c r="O489" i="54"/>
  <c r="O490" i="54"/>
  <c r="O491" i="54"/>
  <c r="O492" i="54"/>
  <c r="O493" i="54"/>
  <c r="O494" i="54"/>
  <c r="O495" i="54"/>
  <c r="O496" i="54"/>
  <c r="O497" i="54"/>
  <c r="O498" i="54"/>
  <c r="O499" i="54"/>
  <c r="O500" i="54"/>
  <c r="O501" i="54"/>
  <c r="O502" i="54"/>
  <c r="O503" i="54"/>
  <c r="O504" i="54"/>
  <c r="O505" i="54"/>
  <c r="O506" i="54"/>
  <c r="O507" i="54"/>
  <c r="O508" i="54"/>
  <c r="O509" i="54"/>
  <c r="O510" i="54"/>
  <c r="O511" i="54"/>
  <c r="O512" i="54"/>
  <c r="O513" i="54"/>
  <c r="O514" i="54"/>
  <c r="O515" i="54"/>
  <c r="O516" i="54"/>
  <c r="O517" i="54"/>
  <c r="O518" i="54"/>
  <c r="O519" i="54"/>
  <c r="O520" i="54"/>
  <c r="O521" i="54"/>
  <c r="O522" i="54"/>
  <c r="O523" i="54"/>
  <c r="O524" i="54"/>
  <c r="O525" i="54"/>
  <c r="O526" i="54"/>
  <c r="O527" i="54"/>
  <c r="O528" i="54"/>
  <c r="O529" i="54"/>
  <c r="O530" i="54"/>
  <c r="O531" i="54"/>
  <c r="O532" i="54"/>
  <c r="O533" i="54"/>
  <c r="O534" i="54"/>
  <c r="O535" i="54"/>
  <c r="O536" i="54"/>
  <c r="O537" i="54"/>
  <c r="O538" i="54"/>
  <c r="O539" i="54"/>
  <c r="O540" i="54"/>
  <c r="O541" i="54"/>
  <c r="O542" i="54"/>
  <c r="O543" i="54"/>
  <c r="O544" i="54"/>
  <c r="O545" i="54"/>
  <c r="O546" i="54"/>
  <c r="O547" i="54"/>
  <c r="O548" i="54"/>
  <c r="O549" i="54"/>
  <c r="O550" i="54"/>
  <c r="O551" i="54"/>
  <c r="O552" i="54"/>
  <c r="O553" i="54"/>
  <c r="O554" i="54"/>
  <c r="O555" i="54"/>
  <c r="O556" i="54"/>
  <c r="O557" i="54"/>
  <c r="O558" i="54"/>
  <c r="O559" i="54"/>
  <c r="O560" i="54"/>
  <c r="O561" i="54"/>
  <c r="O562" i="54"/>
  <c r="O563" i="54"/>
  <c r="O564" i="54"/>
  <c r="O565" i="54"/>
  <c r="O566" i="54"/>
  <c r="O567" i="54"/>
  <c r="O568" i="54"/>
  <c r="O569" i="54"/>
  <c r="O570" i="54"/>
  <c r="O571" i="54"/>
  <c r="O572" i="54"/>
  <c r="O573" i="54"/>
  <c r="O574" i="54"/>
  <c r="O575" i="54"/>
  <c r="O576" i="54"/>
  <c r="O577" i="54"/>
  <c r="O578" i="54"/>
  <c r="O579" i="54"/>
  <c r="O580" i="54"/>
  <c r="O581" i="54"/>
  <c r="O582" i="54"/>
  <c r="O583" i="54"/>
  <c r="O584" i="54"/>
  <c r="O585" i="54"/>
  <c r="O586" i="54"/>
  <c r="O587" i="54"/>
  <c r="O588" i="54"/>
  <c r="O589" i="54"/>
  <c r="O590" i="54"/>
  <c r="O591" i="54"/>
  <c r="O592" i="54"/>
  <c r="O593" i="54"/>
  <c r="O594" i="54"/>
  <c r="O595" i="54"/>
  <c r="O596" i="54"/>
  <c r="O597" i="54"/>
  <c r="O598" i="54"/>
  <c r="O599" i="54"/>
  <c r="O600" i="54"/>
  <c r="O601" i="54"/>
  <c r="O602" i="54"/>
  <c r="O603" i="54"/>
  <c r="O604" i="54"/>
  <c r="O605" i="54"/>
  <c r="O606" i="54"/>
  <c r="O607" i="54"/>
  <c r="O608" i="54"/>
  <c r="O609" i="54"/>
  <c r="O610" i="54"/>
  <c r="O611" i="54"/>
  <c r="O612" i="54"/>
  <c r="O613" i="54"/>
  <c r="O614" i="54"/>
  <c r="O615" i="54"/>
  <c r="O616" i="54"/>
  <c r="O617" i="54"/>
  <c r="O618" i="54"/>
  <c r="O619" i="54"/>
  <c r="O620" i="54"/>
  <c r="O621" i="54"/>
  <c r="O622" i="54"/>
  <c r="O623" i="54"/>
  <c r="O624" i="54"/>
  <c r="O625" i="54"/>
  <c r="O626" i="54"/>
  <c r="O627" i="54"/>
  <c r="O628" i="54"/>
  <c r="O629" i="54"/>
  <c r="O630" i="54"/>
  <c r="O631" i="54"/>
  <c r="O632" i="54"/>
  <c r="O633" i="54"/>
  <c r="O634" i="54"/>
  <c r="O635" i="54"/>
  <c r="O636" i="54"/>
  <c r="O637" i="54"/>
  <c r="O638" i="54"/>
  <c r="O639" i="54"/>
  <c r="O640" i="54"/>
  <c r="O641" i="54"/>
  <c r="O642" i="54"/>
  <c r="O643" i="54"/>
  <c r="O644" i="54"/>
  <c r="O645" i="54"/>
  <c r="O646" i="54"/>
  <c r="O647" i="54"/>
  <c r="O648" i="54"/>
  <c r="O649" i="54"/>
  <c r="O650" i="54"/>
  <c r="O651" i="54"/>
  <c r="O652" i="54"/>
  <c r="O653" i="54"/>
  <c r="O654" i="54"/>
  <c r="O655" i="54"/>
  <c r="O656" i="54"/>
  <c r="O657" i="54"/>
  <c r="O658" i="54"/>
  <c r="O659" i="54"/>
  <c r="O660" i="54"/>
  <c r="O661" i="54"/>
  <c r="O662" i="54"/>
  <c r="O663" i="54"/>
  <c r="O664" i="54"/>
  <c r="O665" i="54"/>
  <c r="O666" i="54"/>
  <c r="O667" i="54"/>
  <c r="O668" i="54"/>
  <c r="O669" i="54"/>
  <c r="O670" i="54"/>
  <c r="O671" i="54"/>
  <c r="O672" i="54"/>
  <c r="O673" i="54"/>
  <c r="O674" i="54"/>
  <c r="O675" i="54"/>
  <c r="O676" i="54"/>
  <c r="O677" i="54"/>
  <c r="O678" i="54"/>
  <c r="M4" i="52"/>
  <c r="Q4" i="52"/>
  <c r="N4" i="52"/>
  <c r="R4" i="52"/>
  <c r="P4" i="52"/>
  <c r="M5" i="52"/>
  <c r="Q5" i="52"/>
  <c r="N5" i="52"/>
  <c r="R5" i="52"/>
  <c r="P5" i="52"/>
  <c r="M6" i="52"/>
  <c r="Q6" i="52"/>
  <c r="N6" i="52"/>
  <c r="R6" i="52"/>
  <c r="P6" i="52"/>
  <c r="M7" i="52"/>
  <c r="Q7" i="52"/>
  <c r="N7" i="52"/>
  <c r="R7" i="52"/>
  <c r="P7" i="52"/>
  <c r="M8" i="52"/>
  <c r="Q8" i="52"/>
  <c r="N8" i="52"/>
  <c r="R8" i="52"/>
  <c r="P8" i="52"/>
  <c r="M9" i="52"/>
  <c r="Q9" i="52"/>
  <c r="N9" i="52"/>
  <c r="R9" i="52"/>
  <c r="P9" i="52"/>
  <c r="M10" i="52"/>
  <c r="Q10" i="52"/>
  <c r="N10" i="52"/>
  <c r="R10" i="52"/>
  <c r="P10" i="52"/>
  <c r="M11" i="52"/>
  <c r="Q11" i="52"/>
  <c r="N11" i="52"/>
  <c r="R11" i="52"/>
  <c r="P11" i="52"/>
  <c r="M12" i="52"/>
  <c r="Q12" i="52"/>
  <c r="N12" i="52"/>
  <c r="R12" i="52"/>
  <c r="P12" i="52"/>
  <c r="M13" i="52"/>
  <c r="Q13" i="52"/>
  <c r="N13" i="52"/>
  <c r="R13" i="52"/>
  <c r="P13" i="52"/>
  <c r="M14" i="52"/>
  <c r="Q14" i="52"/>
  <c r="N14" i="52"/>
  <c r="R14" i="52"/>
  <c r="P14" i="52"/>
  <c r="M15" i="52"/>
  <c r="Q15" i="52"/>
  <c r="N15" i="52"/>
  <c r="R15" i="52"/>
  <c r="P15" i="52"/>
  <c r="M16" i="52"/>
  <c r="N16" i="52"/>
  <c r="R16" i="52"/>
  <c r="P16" i="52"/>
  <c r="Q16" i="52"/>
  <c r="M17" i="52"/>
  <c r="Q17" i="52"/>
  <c r="N17" i="52"/>
  <c r="R17" i="52"/>
  <c r="P17" i="52"/>
  <c r="M18" i="52"/>
  <c r="Q18" i="52"/>
  <c r="N18" i="52"/>
  <c r="R18" i="52"/>
  <c r="P18" i="52"/>
  <c r="M19" i="52"/>
  <c r="Q19" i="52"/>
  <c r="N19" i="52"/>
  <c r="R19" i="52"/>
  <c r="P19" i="52"/>
  <c r="M20" i="52"/>
  <c r="Q20" i="52"/>
  <c r="N20" i="52"/>
  <c r="R20" i="52"/>
  <c r="P20" i="52"/>
  <c r="M21" i="52"/>
  <c r="Q21" i="52"/>
  <c r="N21" i="52"/>
  <c r="R21" i="52"/>
  <c r="P21" i="52"/>
  <c r="M22" i="52"/>
  <c r="Q22" i="52"/>
  <c r="N22" i="52"/>
  <c r="R22" i="52"/>
  <c r="P22" i="52"/>
  <c r="M23" i="52"/>
  <c r="Q23" i="52"/>
  <c r="N23" i="52"/>
  <c r="P23" i="52"/>
  <c r="R23" i="52"/>
  <c r="M24" i="52"/>
  <c r="N24" i="52"/>
  <c r="R24" i="52"/>
  <c r="P24" i="52"/>
  <c r="Q24" i="52"/>
  <c r="M25" i="52"/>
  <c r="Q25" i="52"/>
  <c r="N25" i="52"/>
  <c r="R25" i="52"/>
  <c r="P25" i="52"/>
  <c r="M26" i="52"/>
  <c r="Q26" i="52"/>
  <c r="N26" i="52"/>
  <c r="R26" i="52"/>
  <c r="P26" i="52"/>
  <c r="M27" i="52"/>
  <c r="Q27" i="52"/>
  <c r="N27" i="52"/>
  <c r="R27" i="52"/>
  <c r="P27" i="52"/>
  <c r="M28" i="52"/>
  <c r="Q28" i="52"/>
  <c r="N28" i="52"/>
  <c r="R28" i="52"/>
  <c r="P28" i="52"/>
  <c r="M29" i="52"/>
  <c r="Q29" i="52"/>
  <c r="N29" i="52"/>
  <c r="R29" i="52"/>
  <c r="P29" i="52"/>
  <c r="M30" i="52"/>
  <c r="Q30" i="52"/>
  <c r="N30" i="52"/>
  <c r="R30" i="52"/>
  <c r="P30" i="52"/>
  <c r="M31" i="52"/>
  <c r="Q31" i="52"/>
  <c r="N31" i="52"/>
  <c r="R31" i="52"/>
  <c r="P31" i="52"/>
  <c r="M32" i="52"/>
  <c r="Q32" i="52"/>
  <c r="N32" i="52"/>
  <c r="R32" i="52"/>
  <c r="P32" i="52"/>
  <c r="M33" i="52"/>
  <c r="Q33" i="52"/>
  <c r="N33" i="52"/>
  <c r="R33" i="52"/>
  <c r="P33" i="52"/>
  <c r="M34" i="52"/>
  <c r="Q34" i="52"/>
  <c r="N34" i="52"/>
  <c r="R34" i="52"/>
  <c r="P34" i="52"/>
  <c r="M35" i="52"/>
  <c r="Q35" i="52"/>
  <c r="N35" i="52"/>
  <c r="R35" i="52"/>
  <c r="P35" i="52"/>
  <c r="M36" i="52"/>
  <c r="Q36" i="52"/>
  <c r="N36" i="52"/>
  <c r="R36" i="52"/>
  <c r="P36" i="52"/>
  <c r="M37" i="52"/>
  <c r="Q37" i="52"/>
  <c r="N37" i="52"/>
  <c r="R37" i="52"/>
  <c r="P37" i="52"/>
  <c r="M38" i="52"/>
  <c r="Q38" i="52"/>
  <c r="N38" i="52"/>
  <c r="R38" i="52"/>
  <c r="P38" i="52"/>
  <c r="M39" i="52"/>
  <c r="Q39" i="52"/>
  <c r="N39" i="52"/>
  <c r="R39" i="52"/>
  <c r="P39" i="52"/>
  <c r="M40" i="52"/>
  <c r="Q40" i="52"/>
  <c r="N40" i="52"/>
  <c r="R40" i="52"/>
  <c r="P40" i="52"/>
  <c r="M41" i="52"/>
  <c r="N41" i="52"/>
  <c r="R41" i="52"/>
  <c r="P41" i="52"/>
  <c r="Q41" i="52"/>
  <c r="M42" i="52"/>
  <c r="Q42" i="52"/>
  <c r="N42" i="52"/>
  <c r="R42" i="52"/>
  <c r="P42" i="52"/>
  <c r="M43" i="52"/>
  <c r="Q43" i="52"/>
  <c r="N43" i="52"/>
  <c r="R43" i="52"/>
  <c r="P43" i="52"/>
  <c r="M44" i="52"/>
  <c r="Q44" i="52"/>
  <c r="N44" i="52"/>
  <c r="R44" i="52"/>
  <c r="P44" i="52"/>
  <c r="M45" i="52"/>
  <c r="Q45" i="52"/>
  <c r="N45" i="52"/>
  <c r="R45" i="52"/>
  <c r="P45" i="52"/>
  <c r="M46" i="52"/>
  <c r="Q46" i="52"/>
  <c r="N46" i="52"/>
  <c r="R46" i="52"/>
  <c r="P46" i="52"/>
  <c r="M47" i="52"/>
  <c r="Q47" i="52"/>
  <c r="N47" i="52"/>
  <c r="P47" i="52"/>
  <c r="R47" i="52"/>
  <c r="M48" i="52"/>
  <c r="Q48" i="52"/>
  <c r="N48" i="52"/>
  <c r="R48" i="52"/>
  <c r="P48" i="52"/>
  <c r="M49" i="52"/>
  <c r="Q49" i="52"/>
  <c r="N49" i="52"/>
  <c r="R49" i="52"/>
  <c r="P49" i="52"/>
  <c r="M50" i="52"/>
  <c r="Q50" i="52"/>
  <c r="N50" i="52"/>
  <c r="P50" i="52"/>
  <c r="R50" i="52"/>
  <c r="M51" i="52"/>
  <c r="Q51" i="52"/>
  <c r="N51" i="52"/>
  <c r="R51" i="52"/>
  <c r="P51" i="52"/>
  <c r="M52" i="52"/>
  <c r="Q52" i="52"/>
  <c r="N52" i="52"/>
  <c r="R52" i="52"/>
  <c r="P52" i="52"/>
  <c r="M53" i="52"/>
  <c r="Q53" i="52"/>
  <c r="N53" i="52"/>
  <c r="R53" i="52"/>
  <c r="P53" i="52"/>
  <c r="M54" i="52"/>
  <c r="Q54" i="52"/>
  <c r="N54" i="52"/>
  <c r="R54" i="52"/>
  <c r="P54" i="52"/>
  <c r="M55" i="52"/>
  <c r="Q55" i="52"/>
  <c r="N55" i="52"/>
  <c r="R55" i="52"/>
  <c r="P55" i="52"/>
  <c r="M56" i="52"/>
  <c r="Q56" i="52"/>
  <c r="N56" i="52"/>
  <c r="R56" i="52"/>
  <c r="P56" i="52"/>
  <c r="M57" i="52"/>
  <c r="Q57" i="52"/>
  <c r="N57" i="52"/>
  <c r="R57" i="52"/>
  <c r="P57" i="52"/>
  <c r="M58" i="52"/>
  <c r="Q58" i="52"/>
  <c r="N58" i="52"/>
  <c r="R58" i="52"/>
  <c r="P58" i="52"/>
  <c r="M59" i="52"/>
  <c r="Q59" i="52"/>
  <c r="N59" i="52"/>
  <c r="R59" i="52"/>
  <c r="P59" i="52"/>
  <c r="M60" i="52"/>
  <c r="Q60" i="52"/>
  <c r="N60" i="52"/>
  <c r="R60" i="52"/>
  <c r="P60" i="52"/>
  <c r="M61" i="52"/>
  <c r="Q61" i="52"/>
  <c r="N61" i="52"/>
  <c r="R61" i="52"/>
  <c r="P61" i="52"/>
  <c r="M62" i="52"/>
  <c r="Q62" i="52"/>
  <c r="N62" i="52"/>
  <c r="R62" i="52"/>
  <c r="P62" i="52"/>
  <c r="M63" i="52"/>
  <c r="Q63" i="52"/>
  <c r="N63" i="52"/>
  <c r="R63" i="52"/>
  <c r="P63" i="52"/>
  <c r="M64" i="52"/>
  <c r="Q64" i="52"/>
  <c r="N64" i="52"/>
  <c r="R64" i="52"/>
  <c r="P64" i="52"/>
  <c r="M65" i="52"/>
  <c r="Q65" i="52"/>
  <c r="N65" i="52"/>
  <c r="R65" i="52"/>
  <c r="P65" i="52"/>
  <c r="M66" i="52"/>
  <c r="Q66" i="52"/>
  <c r="N66" i="52"/>
  <c r="R66" i="52"/>
  <c r="P66" i="52"/>
  <c r="M67" i="52"/>
  <c r="Q67" i="52"/>
  <c r="N67" i="52"/>
  <c r="R67" i="52"/>
  <c r="P67" i="52"/>
  <c r="M68" i="52"/>
  <c r="Q68" i="52"/>
  <c r="N68" i="52"/>
  <c r="R68" i="52"/>
  <c r="P68" i="52"/>
  <c r="M69" i="52"/>
  <c r="Q69" i="52"/>
  <c r="N69" i="52"/>
  <c r="R69" i="52"/>
  <c r="P69" i="52"/>
  <c r="O244" i="52"/>
  <c r="O245" i="52"/>
  <c r="O246" i="52"/>
  <c r="O247" i="52"/>
  <c r="O248" i="52"/>
  <c r="O249" i="52"/>
  <c r="O250" i="52"/>
  <c r="O251" i="52"/>
  <c r="O252" i="52"/>
  <c r="O253" i="52"/>
  <c r="O254" i="52"/>
  <c r="O255" i="52"/>
  <c r="O256" i="52"/>
  <c r="O257" i="52"/>
  <c r="O258" i="52"/>
  <c r="O259" i="52"/>
  <c r="O260" i="52"/>
  <c r="O261" i="52"/>
  <c r="O262" i="52"/>
  <c r="O263" i="52"/>
  <c r="O264" i="52"/>
  <c r="O265" i="52"/>
  <c r="O266" i="52"/>
  <c r="O267" i="52"/>
  <c r="O268" i="52"/>
  <c r="O269" i="52"/>
  <c r="O270" i="52"/>
  <c r="O271" i="52"/>
  <c r="O272" i="52"/>
  <c r="O273" i="52"/>
  <c r="O274" i="52"/>
  <c r="O275" i="52"/>
  <c r="O276" i="52"/>
  <c r="O277" i="52"/>
  <c r="O278" i="52"/>
  <c r="O279" i="52"/>
  <c r="O280" i="52"/>
  <c r="O281" i="52"/>
  <c r="O282" i="52"/>
  <c r="O283" i="52"/>
  <c r="O284" i="52"/>
  <c r="O285" i="52"/>
  <c r="O286" i="52"/>
  <c r="O287" i="52"/>
  <c r="O288" i="52"/>
  <c r="O289" i="52"/>
  <c r="O290" i="52"/>
  <c r="O291" i="52"/>
  <c r="O292" i="52"/>
  <c r="O293" i="52"/>
  <c r="O294" i="52"/>
  <c r="O295" i="52"/>
  <c r="O296" i="52"/>
  <c r="O297" i="52"/>
  <c r="O298" i="52"/>
  <c r="O299" i="52"/>
  <c r="O300" i="52"/>
  <c r="O301" i="52"/>
  <c r="O302" i="52"/>
  <c r="O303" i="52"/>
  <c r="O304" i="52"/>
  <c r="O305" i="52"/>
  <c r="O306" i="52"/>
  <c r="O307" i="52"/>
  <c r="O308" i="52"/>
  <c r="O309" i="52"/>
  <c r="O310" i="52"/>
  <c r="O311" i="52"/>
  <c r="O312" i="52"/>
  <c r="O313" i="52"/>
  <c r="O314" i="52"/>
  <c r="O315" i="52"/>
  <c r="O316" i="52"/>
  <c r="O317" i="52"/>
  <c r="O318" i="52"/>
  <c r="O319" i="52"/>
  <c r="O320" i="52"/>
  <c r="O321" i="52"/>
  <c r="O322" i="52"/>
  <c r="O323" i="52"/>
  <c r="O324" i="52"/>
  <c r="O325" i="52"/>
  <c r="O326" i="52"/>
  <c r="O327" i="52"/>
  <c r="O328" i="52"/>
  <c r="O329" i="52"/>
  <c r="O330" i="52"/>
  <c r="O331" i="52"/>
  <c r="O332" i="52"/>
  <c r="O333" i="52"/>
  <c r="O334" i="52"/>
  <c r="O335" i="52"/>
  <c r="O336" i="52"/>
  <c r="O337" i="52"/>
  <c r="O338" i="52"/>
  <c r="O339" i="52"/>
  <c r="O340" i="52"/>
  <c r="O341" i="52"/>
  <c r="O342" i="52"/>
  <c r="O343" i="52"/>
  <c r="O344" i="52"/>
  <c r="O345" i="52"/>
  <c r="O346" i="52"/>
  <c r="O347" i="52"/>
  <c r="O348" i="52"/>
  <c r="O349" i="52"/>
  <c r="O350" i="52"/>
  <c r="O351" i="52"/>
  <c r="O352" i="52"/>
  <c r="O353" i="52"/>
  <c r="O354" i="52"/>
  <c r="O355" i="52"/>
  <c r="O356" i="52"/>
  <c r="O357" i="52"/>
  <c r="O358" i="52"/>
  <c r="O359" i="52"/>
  <c r="O360" i="52"/>
  <c r="O361" i="52"/>
  <c r="O362" i="52"/>
  <c r="O363" i="52"/>
  <c r="O364" i="52"/>
  <c r="O365" i="52"/>
  <c r="O366" i="52"/>
  <c r="O367" i="52"/>
  <c r="O368" i="52"/>
  <c r="O369" i="52"/>
  <c r="O370" i="52"/>
  <c r="O371" i="52"/>
  <c r="O372" i="52"/>
  <c r="O373" i="52"/>
  <c r="O374" i="52"/>
  <c r="O375" i="52"/>
  <c r="O376" i="52"/>
  <c r="O377" i="52"/>
  <c r="O378" i="52"/>
  <c r="O379" i="52"/>
  <c r="O380" i="52"/>
  <c r="O381" i="52"/>
  <c r="O382" i="52"/>
  <c r="O383" i="52"/>
  <c r="O384" i="52"/>
  <c r="O385" i="52"/>
  <c r="O386" i="52"/>
  <c r="O387" i="52"/>
  <c r="O388" i="52"/>
  <c r="O389" i="52"/>
  <c r="O390" i="52"/>
  <c r="O391" i="52"/>
  <c r="O392" i="52"/>
  <c r="O393" i="52"/>
  <c r="O394" i="52"/>
  <c r="O395" i="52"/>
  <c r="O396" i="52"/>
  <c r="O397" i="52"/>
  <c r="O398" i="52"/>
  <c r="O399" i="52"/>
  <c r="O400" i="52"/>
  <c r="O401" i="52"/>
  <c r="O402" i="52"/>
  <c r="O403" i="52"/>
  <c r="O404" i="52"/>
  <c r="O405" i="52"/>
  <c r="O406" i="52"/>
  <c r="O407" i="52"/>
  <c r="O408" i="52"/>
  <c r="O409" i="52"/>
  <c r="O410" i="52"/>
  <c r="O411" i="52"/>
  <c r="O412" i="52"/>
  <c r="O413" i="52"/>
  <c r="O414" i="52"/>
  <c r="O415" i="52"/>
  <c r="O416" i="52"/>
  <c r="O417" i="52"/>
  <c r="O418" i="52"/>
  <c r="O419" i="52"/>
  <c r="O420" i="52"/>
  <c r="O421" i="52"/>
  <c r="O422" i="52"/>
  <c r="O423" i="52"/>
  <c r="O424" i="52"/>
  <c r="O425" i="52"/>
  <c r="O426" i="52"/>
  <c r="O427" i="52"/>
  <c r="O428" i="52"/>
  <c r="O429" i="52"/>
  <c r="O430" i="52"/>
  <c r="O431" i="52"/>
  <c r="O432" i="52"/>
  <c r="O433" i="52"/>
  <c r="O434" i="52"/>
  <c r="O435" i="52"/>
  <c r="O436" i="52"/>
  <c r="O437" i="52"/>
  <c r="O438" i="52"/>
  <c r="O439" i="52"/>
  <c r="O440" i="52"/>
  <c r="O441" i="52"/>
  <c r="O442" i="52"/>
  <c r="O443" i="52"/>
  <c r="O444" i="52"/>
  <c r="O445" i="52"/>
  <c r="O446" i="52"/>
  <c r="O447" i="52"/>
  <c r="O448" i="52"/>
  <c r="O449" i="52"/>
  <c r="O450" i="52"/>
  <c r="O451" i="52"/>
  <c r="O452" i="52"/>
  <c r="O453" i="52"/>
  <c r="O454" i="52"/>
  <c r="O455" i="52"/>
  <c r="O456" i="52"/>
  <c r="O457" i="52"/>
  <c r="O458" i="52"/>
  <c r="O459" i="52"/>
  <c r="O460" i="52"/>
  <c r="O461" i="52"/>
  <c r="O462" i="52"/>
  <c r="O463" i="52"/>
  <c r="O464" i="52"/>
  <c r="O465" i="52"/>
  <c r="O466" i="52"/>
  <c r="O467" i="52"/>
  <c r="O468" i="52"/>
  <c r="O469" i="52"/>
  <c r="O470" i="52"/>
  <c r="O471" i="52"/>
  <c r="O472" i="52"/>
  <c r="O473" i="52"/>
  <c r="O474" i="52"/>
  <c r="O475" i="52"/>
  <c r="O476" i="52"/>
  <c r="O477" i="52"/>
  <c r="O478" i="52"/>
  <c r="O479" i="52"/>
  <c r="O480" i="52"/>
  <c r="O481" i="52"/>
  <c r="O482" i="52"/>
  <c r="O483" i="52"/>
  <c r="O484" i="52"/>
  <c r="O485" i="52"/>
  <c r="O486" i="52"/>
  <c r="O487" i="52"/>
  <c r="O488" i="52"/>
  <c r="O489" i="52"/>
  <c r="O490" i="52"/>
  <c r="O491" i="52"/>
  <c r="O492" i="52"/>
  <c r="O493" i="52"/>
  <c r="O494" i="52"/>
  <c r="O495" i="52"/>
  <c r="O496" i="52"/>
  <c r="O497" i="52"/>
  <c r="O498" i="52"/>
  <c r="O499" i="52"/>
  <c r="O500" i="52"/>
  <c r="O501" i="52"/>
  <c r="O502" i="52"/>
  <c r="O503" i="52"/>
  <c r="O504" i="52"/>
  <c r="O505" i="52"/>
  <c r="O506" i="52"/>
  <c r="O507" i="52"/>
  <c r="O508" i="52"/>
  <c r="O509" i="52"/>
  <c r="O510" i="52"/>
  <c r="O511" i="52"/>
  <c r="O512" i="52"/>
  <c r="O513" i="52"/>
  <c r="O514" i="52"/>
  <c r="O515" i="52"/>
  <c r="O516" i="52"/>
  <c r="O517" i="52"/>
  <c r="O518" i="52"/>
  <c r="O519" i="52"/>
  <c r="O520" i="52"/>
  <c r="O521" i="52"/>
  <c r="O522" i="52"/>
  <c r="O523" i="52"/>
  <c r="O524" i="52"/>
  <c r="O525" i="52"/>
  <c r="O526" i="52"/>
  <c r="O527" i="52"/>
  <c r="O528" i="52"/>
  <c r="O529" i="52"/>
  <c r="O530" i="52"/>
  <c r="O531" i="52"/>
  <c r="O532" i="52"/>
  <c r="O533" i="52"/>
  <c r="O534" i="52"/>
  <c r="O535" i="52"/>
  <c r="O536" i="52"/>
  <c r="O537" i="52"/>
  <c r="O538" i="52"/>
  <c r="O539" i="52"/>
  <c r="O540" i="52"/>
  <c r="O541" i="52"/>
  <c r="O542" i="52"/>
  <c r="O543" i="52"/>
  <c r="O544" i="52"/>
  <c r="O545" i="52"/>
  <c r="O546" i="52"/>
  <c r="O547" i="52"/>
  <c r="O548" i="52"/>
  <c r="O549" i="52"/>
  <c r="O550" i="52"/>
  <c r="O551" i="52"/>
  <c r="O552" i="52"/>
  <c r="O553" i="52"/>
  <c r="O554" i="52"/>
  <c r="O555" i="52"/>
  <c r="O556" i="52"/>
  <c r="O557" i="52"/>
  <c r="O558" i="52"/>
  <c r="O559" i="52"/>
  <c r="O560" i="52"/>
  <c r="O561" i="52"/>
  <c r="O562" i="52"/>
  <c r="O563" i="52"/>
  <c r="O564" i="52"/>
  <c r="O565" i="52"/>
  <c r="O566" i="52"/>
  <c r="O567" i="52"/>
  <c r="O568" i="52"/>
  <c r="O569" i="52"/>
  <c r="O570" i="52"/>
  <c r="O571" i="52"/>
  <c r="O572" i="52"/>
  <c r="O573" i="52"/>
  <c r="O574" i="52"/>
  <c r="O575" i="52"/>
  <c r="O576" i="52"/>
  <c r="O577" i="52"/>
  <c r="O578" i="52"/>
  <c r="O579" i="52"/>
  <c r="O580" i="52"/>
  <c r="O581" i="52"/>
  <c r="O582" i="52"/>
  <c r="O583" i="52"/>
  <c r="O584" i="52"/>
  <c r="O585" i="52"/>
  <c r="O586" i="52"/>
  <c r="O587" i="52"/>
  <c r="O588" i="52"/>
  <c r="O589" i="52"/>
  <c r="O590" i="52"/>
  <c r="O591" i="52"/>
  <c r="O592" i="52"/>
  <c r="O593" i="52"/>
  <c r="O594" i="52"/>
  <c r="O595" i="52"/>
  <c r="O596" i="52"/>
  <c r="O597" i="52"/>
  <c r="O598" i="52"/>
  <c r="O599" i="52"/>
  <c r="O600" i="52"/>
  <c r="O601" i="52"/>
  <c r="O602" i="52"/>
  <c r="O603" i="52"/>
  <c r="O604" i="52"/>
  <c r="O605" i="52"/>
  <c r="O606" i="52"/>
  <c r="O607" i="52"/>
  <c r="O608" i="52"/>
  <c r="O609" i="52"/>
  <c r="O610" i="52"/>
  <c r="O611" i="52"/>
  <c r="O612" i="52"/>
  <c r="O613" i="52"/>
  <c r="O614" i="52"/>
  <c r="O615" i="52"/>
  <c r="O616" i="52"/>
  <c r="O617" i="52"/>
  <c r="O618" i="52"/>
  <c r="O619" i="52"/>
  <c r="O620" i="52"/>
  <c r="O621" i="52"/>
  <c r="O622" i="52"/>
  <c r="O623" i="52"/>
  <c r="O624" i="52"/>
  <c r="O625" i="52"/>
  <c r="O626" i="52"/>
  <c r="O627" i="52"/>
  <c r="O628" i="52"/>
  <c r="O629" i="52"/>
  <c r="O630" i="52"/>
  <c r="O631" i="52"/>
  <c r="O632" i="52"/>
  <c r="O633" i="52"/>
  <c r="O634" i="52"/>
  <c r="O635" i="52"/>
  <c r="O636" i="52"/>
  <c r="O637" i="52"/>
  <c r="O638" i="52"/>
  <c r="O639" i="52"/>
  <c r="O640" i="52"/>
  <c r="O641" i="52"/>
  <c r="O642" i="52"/>
  <c r="O643" i="52"/>
  <c r="O644" i="52"/>
  <c r="O645" i="52"/>
  <c r="O646" i="52"/>
  <c r="O647" i="52"/>
  <c r="O648" i="52"/>
  <c r="O649" i="52"/>
  <c r="O650" i="52"/>
  <c r="O651" i="52"/>
  <c r="O652" i="52"/>
  <c r="O653" i="52"/>
  <c r="O654" i="52"/>
  <c r="O655" i="52"/>
  <c r="O656" i="52"/>
  <c r="O657" i="52"/>
  <c r="O658" i="52"/>
  <c r="O659" i="52"/>
  <c r="O660" i="52"/>
  <c r="O661" i="52"/>
  <c r="O662" i="52"/>
  <c r="O663" i="52"/>
  <c r="O664" i="52"/>
  <c r="O665" i="52"/>
  <c r="O666" i="52"/>
  <c r="O667" i="52"/>
  <c r="O668" i="52"/>
  <c r="O669" i="52"/>
  <c r="O670" i="52"/>
  <c r="O671" i="52"/>
  <c r="O672" i="52"/>
  <c r="O673" i="52"/>
  <c r="O674" i="52"/>
  <c r="O675" i="52"/>
  <c r="O676" i="52"/>
  <c r="O677" i="52"/>
  <c r="O678" i="52"/>
  <c r="E5" i="53"/>
  <c r="F5" i="53"/>
  <c r="N68" i="54"/>
  <c r="R68" i="54"/>
  <c r="N67" i="54"/>
  <c r="R67" i="54"/>
  <c r="N66" i="54"/>
  <c r="R66" i="54"/>
  <c r="N65" i="54"/>
  <c r="N64" i="54"/>
  <c r="R64" i="54"/>
  <c r="N63" i="54"/>
  <c r="N62" i="54"/>
  <c r="R62" i="54"/>
  <c r="N61" i="54"/>
  <c r="R61" i="54"/>
  <c r="N60" i="54"/>
  <c r="R60" i="54"/>
  <c r="N59" i="54"/>
  <c r="R59" i="54"/>
  <c r="N58" i="54"/>
  <c r="R58" i="54"/>
  <c r="N57" i="54"/>
  <c r="N56" i="54"/>
  <c r="R56" i="54"/>
  <c r="N55" i="54"/>
  <c r="R55" i="54"/>
  <c r="N54" i="54"/>
  <c r="R54" i="54"/>
  <c r="N53" i="54"/>
  <c r="R53" i="54"/>
  <c r="N52" i="54"/>
  <c r="R52" i="54"/>
  <c r="N51" i="54"/>
  <c r="R51" i="54"/>
  <c r="N50" i="54"/>
  <c r="R50" i="54"/>
  <c r="N49" i="54"/>
  <c r="R49" i="54"/>
  <c r="N48" i="54"/>
  <c r="R48" i="54"/>
  <c r="N47" i="54"/>
  <c r="R47" i="54"/>
  <c r="N46" i="54"/>
  <c r="R46" i="54"/>
  <c r="N45" i="54"/>
  <c r="R45" i="54"/>
  <c r="N44" i="54"/>
  <c r="R44" i="54"/>
  <c r="N43" i="54"/>
  <c r="R43" i="54"/>
  <c r="N42" i="54"/>
  <c r="R42" i="54"/>
  <c r="N41" i="54"/>
  <c r="R41" i="54"/>
  <c r="N40" i="54"/>
  <c r="R40" i="54"/>
  <c r="N39" i="54"/>
  <c r="R39" i="54"/>
  <c r="N38" i="54"/>
  <c r="R38" i="54"/>
  <c r="N37" i="54"/>
  <c r="N36" i="54"/>
  <c r="R36" i="54"/>
  <c r="N35" i="54"/>
  <c r="R35" i="54"/>
  <c r="N34" i="54"/>
  <c r="R34" i="54"/>
  <c r="N33" i="54"/>
  <c r="R33" i="54"/>
  <c r="N32" i="54"/>
  <c r="R32" i="54"/>
  <c r="N31" i="54"/>
  <c r="R31" i="54"/>
  <c r="N30" i="54"/>
  <c r="N29" i="54"/>
  <c r="R29" i="54"/>
  <c r="N28" i="54"/>
  <c r="R28" i="54"/>
  <c r="N27" i="54"/>
  <c r="R27" i="54"/>
  <c r="N26" i="54"/>
  <c r="R26" i="54"/>
  <c r="N25" i="54"/>
  <c r="R25" i="54"/>
  <c r="N24" i="54"/>
  <c r="R24" i="54"/>
  <c r="N23" i="54"/>
  <c r="R23" i="54"/>
  <c r="N22" i="54"/>
  <c r="R22" i="54"/>
  <c r="N21" i="54"/>
  <c r="R21" i="54"/>
  <c r="N20" i="54"/>
  <c r="R20" i="54"/>
  <c r="N19" i="54"/>
  <c r="R19" i="54"/>
  <c r="N18" i="54"/>
  <c r="R18" i="54"/>
  <c r="N17" i="54"/>
  <c r="R17" i="54"/>
  <c r="N16" i="54"/>
  <c r="R16" i="54"/>
  <c r="N15" i="54"/>
  <c r="R15" i="54"/>
  <c r="N14" i="54"/>
  <c r="R14" i="54"/>
  <c r="N13" i="54"/>
  <c r="R13" i="54"/>
  <c r="N12" i="54"/>
  <c r="R12" i="54"/>
  <c r="N11" i="54"/>
  <c r="R11" i="54"/>
  <c r="N10" i="54"/>
  <c r="R10" i="54"/>
  <c r="N9" i="54"/>
  <c r="N8" i="54"/>
  <c r="R8" i="54"/>
  <c r="N7" i="54"/>
  <c r="R7" i="54"/>
  <c r="N6" i="54"/>
  <c r="R6" i="54"/>
  <c r="N5" i="54"/>
  <c r="R5" i="54"/>
  <c r="N4" i="54"/>
  <c r="R4" i="54"/>
  <c r="A4" i="54"/>
  <c r="A5" i="54"/>
  <c r="A6" i="54"/>
  <c r="A7" i="54"/>
  <c r="A8" i="54"/>
  <c r="A9" i="54"/>
  <c r="A10" i="54"/>
  <c r="A11" i="54"/>
  <c r="A12" i="54"/>
  <c r="A13" i="54"/>
  <c r="A14" i="54"/>
  <c r="A15" i="54"/>
  <c r="A16" i="54"/>
  <c r="A17" i="54"/>
  <c r="A18" i="54"/>
  <c r="A19" i="54"/>
  <c r="A20" i="54"/>
  <c r="A21" i="54"/>
  <c r="A22" i="54"/>
  <c r="A23" i="54"/>
  <c r="A24" i="54"/>
  <c r="A25" i="54"/>
  <c r="A26" i="54"/>
  <c r="A27" i="54"/>
  <c r="A28" i="54"/>
  <c r="A29" i="54"/>
  <c r="A30" i="54"/>
  <c r="A31" i="54"/>
  <c r="A32" i="54"/>
  <c r="A33" i="54"/>
  <c r="A34" i="54"/>
  <c r="A35" i="54"/>
  <c r="A36" i="54"/>
  <c r="A37" i="54"/>
  <c r="A38" i="54"/>
  <c r="A39" i="54"/>
  <c r="A40" i="54"/>
  <c r="A41" i="54"/>
  <c r="A42" i="54"/>
  <c r="A43" i="54"/>
  <c r="A44" i="54"/>
  <c r="A45" i="54"/>
  <c r="A46" i="54"/>
  <c r="A47" i="54"/>
  <c r="A48" i="54"/>
  <c r="A49" i="54"/>
  <c r="A50" i="54"/>
  <c r="A51" i="54"/>
  <c r="A52" i="54"/>
  <c r="A53" i="54"/>
  <c r="A54" i="54"/>
  <c r="A55" i="54"/>
  <c r="A56" i="54"/>
  <c r="A57" i="54"/>
  <c r="A58" i="54"/>
  <c r="A59" i="54"/>
  <c r="A60" i="54"/>
  <c r="A61" i="54"/>
  <c r="A62" i="54"/>
  <c r="A63" i="54"/>
  <c r="A64" i="54"/>
  <c r="A65" i="54"/>
  <c r="A66" i="54"/>
  <c r="A67" i="54"/>
  <c r="A68" i="54"/>
  <c r="A69" i="54"/>
  <c r="A70" i="54"/>
  <c r="A71" i="54"/>
  <c r="A72" i="54"/>
  <c r="A73" i="54"/>
  <c r="A74" i="54"/>
  <c r="A75" i="54"/>
  <c r="A76" i="54"/>
  <c r="A77" i="54"/>
  <c r="A78" i="54"/>
  <c r="A79" i="54"/>
  <c r="A80" i="54"/>
  <c r="A81" i="54"/>
  <c r="A82" i="54"/>
  <c r="A83" i="54"/>
  <c r="A84" i="54"/>
  <c r="A85" i="54"/>
  <c r="A86" i="54"/>
  <c r="A87" i="54"/>
  <c r="A88" i="54"/>
  <c r="A89" i="54"/>
  <c r="A90" i="54"/>
  <c r="A91" i="54"/>
  <c r="A92" i="54"/>
  <c r="A93" i="54"/>
  <c r="A94" i="54"/>
  <c r="A95" i="54"/>
  <c r="A96" i="54"/>
  <c r="A97" i="54"/>
  <c r="A98" i="54"/>
  <c r="A99" i="54"/>
  <c r="A100" i="54"/>
  <c r="A101" i="54"/>
  <c r="A102" i="54"/>
  <c r="A103" i="54"/>
  <c r="A104" i="54"/>
  <c r="A105" i="54"/>
  <c r="A106" i="54"/>
  <c r="A107" i="54"/>
  <c r="A108" i="54"/>
  <c r="A109" i="54"/>
  <c r="A110" i="54"/>
  <c r="A111" i="54"/>
  <c r="A112" i="54"/>
  <c r="A113" i="54"/>
  <c r="A114" i="54"/>
  <c r="A115" i="54"/>
  <c r="A116" i="54"/>
  <c r="A117" i="54"/>
  <c r="A118" i="54"/>
  <c r="A119" i="54"/>
  <c r="A120" i="54"/>
  <c r="A121" i="54"/>
  <c r="A122" i="54"/>
  <c r="A123" i="54"/>
  <c r="A124" i="54"/>
  <c r="A125" i="54"/>
  <c r="A126" i="54"/>
  <c r="A127" i="54"/>
  <c r="A128" i="54"/>
  <c r="A129" i="54"/>
  <c r="A130" i="54"/>
  <c r="A131" i="54"/>
  <c r="A132" i="54"/>
  <c r="A133" i="54"/>
  <c r="A134" i="54"/>
  <c r="A135" i="54"/>
  <c r="A136" i="54"/>
  <c r="A137" i="54"/>
  <c r="A138" i="54"/>
  <c r="A139" i="54"/>
  <c r="A140" i="54"/>
  <c r="A141" i="54"/>
  <c r="A142" i="54"/>
  <c r="A143" i="54"/>
  <c r="A144" i="54"/>
  <c r="A145" i="54"/>
  <c r="A146" i="54"/>
  <c r="A147" i="54"/>
  <c r="A148" i="54"/>
  <c r="A149" i="54"/>
  <c r="A150" i="54"/>
  <c r="A151" i="54"/>
  <c r="A152" i="54"/>
  <c r="A153" i="54"/>
  <c r="A154" i="54"/>
  <c r="A155" i="54"/>
  <c r="A156" i="54"/>
  <c r="A157" i="54"/>
  <c r="A158" i="54"/>
  <c r="A159" i="54"/>
  <c r="A160" i="54"/>
  <c r="A161" i="54"/>
  <c r="A162" i="54"/>
  <c r="A163" i="54"/>
  <c r="A164" i="54"/>
  <c r="A165" i="54"/>
  <c r="A166" i="54"/>
  <c r="A167" i="54"/>
  <c r="A168" i="54"/>
  <c r="A169" i="54"/>
  <c r="A170" i="54"/>
  <c r="A171" i="54"/>
  <c r="A172" i="54"/>
  <c r="A173" i="54"/>
  <c r="A174" i="54"/>
  <c r="A175" i="54"/>
  <c r="A176" i="54"/>
  <c r="A177" i="54"/>
  <c r="A178" i="54"/>
  <c r="A179" i="54"/>
  <c r="A180" i="54"/>
  <c r="A181" i="54"/>
  <c r="A182" i="54"/>
  <c r="A183" i="54"/>
  <c r="A184" i="54"/>
  <c r="A185" i="54"/>
  <c r="A186" i="54"/>
  <c r="A187" i="54"/>
  <c r="A188" i="54"/>
  <c r="A189" i="54"/>
  <c r="A190" i="54"/>
  <c r="A191" i="54"/>
  <c r="A192" i="54"/>
  <c r="A193" i="54"/>
  <c r="A194" i="54"/>
  <c r="A195" i="54"/>
  <c r="A196" i="54"/>
  <c r="A197" i="54"/>
  <c r="A198" i="54"/>
  <c r="A199" i="54"/>
  <c r="A200" i="54"/>
  <c r="A201" i="54"/>
  <c r="A202" i="54"/>
  <c r="A203" i="54"/>
  <c r="A204" i="54"/>
  <c r="A205" i="54"/>
  <c r="A206" i="54"/>
  <c r="A207" i="54"/>
  <c r="A208" i="54"/>
  <c r="A209" i="54"/>
  <c r="A210" i="54"/>
  <c r="A211" i="54"/>
  <c r="A212" i="54"/>
  <c r="A213" i="54"/>
  <c r="A214" i="54"/>
  <c r="A215" i="54"/>
  <c r="A216" i="54"/>
  <c r="A217" i="54"/>
  <c r="A218" i="54"/>
  <c r="A219" i="54"/>
  <c r="A220" i="54"/>
  <c r="A221" i="54"/>
  <c r="A222" i="54"/>
  <c r="A223" i="54"/>
  <c r="A224" i="54"/>
  <c r="A225" i="54"/>
  <c r="A226" i="54"/>
  <c r="A227" i="54"/>
  <c r="A228" i="54"/>
  <c r="A229" i="54"/>
  <c r="A230" i="54"/>
  <c r="A231" i="54"/>
  <c r="A232" i="54"/>
  <c r="A233" i="54"/>
  <c r="A234" i="54"/>
  <c r="A235" i="54"/>
  <c r="A236" i="54"/>
  <c r="A237" i="54"/>
  <c r="A238" i="54"/>
  <c r="A239" i="54"/>
  <c r="A240" i="54"/>
  <c r="A241" i="54"/>
  <c r="A242" i="54"/>
  <c r="A243" i="54"/>
  <c r="A244" i="54"/>
  <c r="A245" i="54"/>
  <c r="A246" i="54"/>
  <c r="A247" i="54"/>
  <c r="A248" i="54"/>
  <c r="A249" i="54"/>
  <c r="A250" i="54"/>
  <c r="A251" i="54"/>
  <c r="A252" i="54"/>
  <c r="A253" i="54"/>
  <c r="A254" i="54"/>
  <c r="A255" i="54"/>
  <c r="A256" i="54"/>
  <c r="A257" i="54"/>
  <c r="A258" i="54"/>
  <c r="A259" i="54"/>
  <c r="A260" i="54"/>
  <c r="A261" i="54"/>
  <c r="A262" i="54"/>
  <c r="A263" i="54"/>
  <c r="A264" i="54"/>
  <c r="A265" i="54"/>
  <c r="A266" i="54"/>
  <c r="A267" i="54"/>
  <c r="A268" i="54"/>
  <c r="A269" i="54"/>
  <c r="A270" i="54"/>
  <c r="A271" i="54"/>
  <c r="A272" i="54"/>
  <c r="A273" i="54"/>
  <c r="A274" i="54"/>
  <c r="A275" i="54"/>
  <c r="A276" i="54"/>
  <c r="A277" i="54"/>
  <c r="A278" i="54"/>
  <c r="A279" i="54"/>
  <c r="A280" i="54"/>
  <c r="A281" i="54"/>
  <c r="A282" i="54"/>
  <c r="A283" i="54"/>
  <c r="A284" i="54"/>
  <c r="A285" i="54"/>
  <c r="A286" i="54"/>
  <c r="A287" i="54"/>
  <c r="A288" i="54"/>
  <c r="A289" i="54"/>
  <c r="A290" i="54"/>
  <c r="A291" i="54"/>
  <c r="A292" i="54"/>
  <c r="A293" i="54"/>
  <c r="A294" i="54"/>
  <c r="A295" i="54"/>
  <c r="A296" i="54"/>
  <c r="A297" i="54"/>
  <c r="A298" i="54"/>
  <c r="A299" i="54"/>
  <c r="A300" i="54"/>
  <c r="A301" i="54"/>
  <c r="A302" i="54"/>
  <c r="A303" i="54"/>
  <c r="A304" i="54"/>
  <c r="A305" i="54"/>
  <c r="A306" i="54"/>
  <c r="A307" i="54"/>
  <c r="A308" i="54"/>
  <c r="A309" i="54"/>
  <c r="A310" i="54"/>
  <c r="A311" i="54"/>
  <c r="A312" i="54"/>
  <c r="A313" i="54"/>
  <c r="A314" i="54"/>
  <c r="A315" i="54"/>
  <c r="A316" i="54"/>
  <c r="A317" i="54"/>
  <c r="A318" i="54"/>
  <c r="A319" i="54"/>
  <c r="A320" i="54"/>
  <c r="A321" i="54"/>
  <c r="A322" i="54"/>
  <c r="A323" i="54"/>
  <c r="A324" i="54"/>
  <c r="A325" i="54"/>
  <c r="A326" i="54"/>
  <c r="A327" i="54"/>
  <c r="A328" i="54"/>
  <c r="A329" i="54"/>
  <c r="A330" i="54"/>
  <c r="A331" i="54"/>
  <c r="A332" i="54"/>
  <c r="A333" i="54"/>
  <c r="A334" i="54"/>
  <c r="A335" i="54"/>
  <c r="A336" i="54"/>
  <c r="A337" i="54"/>
  <c r="A338" i="54"/>
  <c r="A339" i="54"/>
  <c r="A340" i="54"/>
  <c r="A341" i="54"/>
  <c r="A342" i="54"/>
  <c r="A343" i="54"/>
  <c r="A344" i="54"/>
  <c r="A345" i="54"/>
  <c r="A346" i="54"/>
  <c r="A347" i="54"/>
  <c r="A348" i="54"/>
  <c r="A349" i="54"/>
  <c r="A350" i="54"/>
  <c r="A351" i="54"/>
  <c r="A352" i="54"/>
  <c r="A353" i="54"/>
  <c r="A354" i="54"/>
  <c r="A355" i="54"/>
  <c r="A356" i="54"/>
  <c r="A357" i="54"/>
  <c r="A358" i="54"/>
  <c r="A359" i="54"/>
  <c r="A360" i="54"/>
  <c r="A361" i="54"/>
  <c r="A362" i="54"/>
  <c r="A363" i="54"/>
  <c r="A364" i="54"/>
  <c r="A365" i="54"/>
  <c r="A366" i="54"/>
  <c r="A367" i="54"/>
  <c r="A368" i="54"/>
  <c r="A369" i="54"/>
  <c r="A370" i="54"/>
  <c r="A371" i="54"/>
  <c r="A372" i="54"/>
  <c r="A373" i="54"/>
  <c r="A374" i="54"/>
  <c r="A375" i="54"/>
  <c r="A376" i="54"/>
  <c r="A377" i="54"/>
  <c r="A378" i="54"/>
  <c r="A379" i="54"/>
  <c r="A380" i="54"/>
  <c r="A381" i="54"/>
  <c r="A382" i="54"/>
  <c r="A383" i="54"/>
  <c r="A384" i="54"/>
  <c r="A385" i="54"/>
  <c r="A386" i="54"/>
  <c r="A387" i="54"/>
  <c r="A388" i="54"/>
  <c r="N3" i="54"/>
  <c r="R3" i="54"/>
  <c r="H140" i="52"/>
  <c r="H141" i="52"/>
  <c r="H142" i="52"/>
  <c r="H143" i="52"/>
  <c r="H144" i="52"/>
  <c r="H145" i="52"/>
  <c r="H146" i="52"/>
  <c r="H147" i="52"/>
  <c r="H148" i="52"/>
  <c r="H149" i="52"/>
  <c r="H150" i="52"/>
  <c r="H151" i="52"/>
  <c r="H152" i="52"/>
  <c r="H153" i="52"/>
  <c r="H154" i="52"/>
  <c r="H155" i="52"/>
  <c r="H156" i="52"/>
  <c r="H157" i="52"/>
  <c r="H158" i="52"/>
  <c r="H159" i="52"/>
  <c r="H160" i="52"/>
  <c r="H161" i="52"/>
  <c r="H162" i="52"/>
  <c r="H163" i="52"/>
  <c r="H164" i="52"/>
  <c r="H165" i="52"/>
  <c r="H166" i="52"/>
  <c r="H167" i="52"/>
  <c r="H168" i="52"/>
  <c r="H169" i="52"/>
  <c r="H170" i="52"/>
  <c r="H171" i="52"/>
  <c r="H172" i="52"/>
  <c r="H173" i="52"/>
  <c r="H174" i="52"/>
  <c r="H175" i="52"/>
  <c r="H176" i="52"/>
  <c r="H177" i="52"/>
  <c r="H178" i="52"/>
  <c r="H179" i="52"/>
  <c r="H180" i="52"/>
  <c r="H181" i="52"/>
  <c r="H182" i="52"/>
  <c r="H183" i="52"/>
  <c r="H184" i="52"/>
  <c r="H185" i="52"/>
  <c r="H186" i="52"/>
  <c r="H187" i="52"/>
  <c r="H188" i="52"/>
  <c r="H189" i="52"/>
  <c r="H190" i="52"/>
  <c r="H191" i="52"/>
  <c r="H192" i="52"/>
  <c r="H193" i="52"/>
  <c r="H194" i="52"/>
  <c r="H195" i="52"/>
  <c r="H196" i="52"/>
  <c r="H197" i="52"/>
  <c r="H198" i="52"/>
  <c r="H199" i="52"/>
  <c r="H200" i="52"/>
  <c r="H201" i="52"/>
  <c r="H202" i="52"/>
  <c r="H203" i="52"/>
  <c r="H204" i="52"/>
  <c r="H205" i="52"/>
  <c r="H206" i="52"/>
  <c r="H207" i="52"/>
  <c r="H208" i="52"/>
  <c r="H209" i="52"/>
  <c r="H210" i="52"/>
  <c r="H211" i="52"/>
  <c r="H212" i="52"/>
  <c r="H213" i="52"/>
  <c r="H214" i="52"/>
  <c r="H215" i="52"/>
  <c r="H216" i="52"/>
  <c r="H217" i="52"/>
  <c r="H218" i="52"/>
  <c r="H219" i="52"/>
  <c r="H220" i="52"/>
  <c r="H221" i="52"/>
  <c r="H222" i="52"/>
  <c r="H223" i="52"/>
  <c r="H224" i="52"/>
  <c r="H225" i="52"/>
  <c r="H226" i="52"/>
  <c r="H227" i="52"/>
  <c r="H228" i="52"/>
  <c r="H229" i="52"/>
  <c r="H230" i="52"/>
  <c r="H231" i="52"/>
  <c r="H232" i="52"/>
  <c r="H233" i="52"/>
  <c r="H234" i="52"/>
  <c r="H235" i="52"/>
  <c r="H236" i="52"/>
  <c r="H237" i="52"/>
  <c r="H238" i="52"/>
  <c r="H239" i="52"/>
  <c r="H240" i="52"/>
  <c r="H241" i="52"/>
  <c r="H242" i="52"/>
  <c r="H139" i="52"/>
  <c r="H95" i="52"/>
  <c r="H96" i="52"/>
  <c r="H97" i="52"/>
  <c r="H98" i="52"/>
  <c r="H99" i="52"/>
  <c r="H100" i="52"/>
  <c r="H101" i="52"/>
  <c r="H102" i="52"/>
  <c r="H103" i="52"/>
  <c r="H104" i="52"/>
  <c r="H105" i="52"/>
  <c r="H106" i="52"/>
  <c r="H107" i="52"/>
  <c r="H108" i="52"/>
  <c r="H109" i="52"/>
  <c r="H110" i="52"/>
  <c r="H111" i="52"/>
  <c r="H112" i="52"/>
  <c r="H113" i="52"/>
  <c r="H114" i="52"/>
  <c r="H115" i="52"/>
  <c r="H116" i="52"/>
  <c r="H117" i="52"/>
  <c r="H118" i="52"/>
  <c r="H119" i="52"/>
  <c r="H120" i="52"/>
  <c r="H121" i="52"/>
  <c r="H122" i="52"/>
  <c r="H123" i="52"/>
  <c r="H124" i="52"/>
  <c r="H125" i="52"/>
  <c r="H126" i="52"/>
  <c r="H127" i="52"/>
  <c r="H128" i="52"/>
  <c r="H129" i="52"/>
  <c r="H130" i="52"/>
  <c r="H131" i="52"/>
  <c r="H132" i="52"/>
  <c r="H133" i="52"/>
  <c r="H134" i="52"/>
  <c r="H135" i="52"/>
  <c r="H136" i="52"/>
  <c r="H137" i="52"/>
  <c r="H138" i="52"/>
  <c r="H94" i="52"/>
  <c r="H50" i="52"/>
  <c r="H51" i="52"/>
  <c r="H52" i="52"/>
  <c r="H53" i="52"/>
  <c r="H54" i="52"/>
  <c r="H55" i="52"/>
  <c r="H56" i="52"/>
  <c r="H57" i="52"/>
  <c r="H58" i="52"/>
  <c r="H59" i="52"/>
  <c r="H60" i="52"/>
  <c r="H61" i="52"/>
  <c r="H62" i="52"/>
  <c r="H63" i="52"/>
  <c r="H64" i="52"/>
  <c r="H65" i="52"/>
  <c r="H66" i="52"/>
  <c r="H67" i="52"/>
  <c r="H68" i="52"/>
  <c r="H69" i="52"/>
  <c r="H70" i="52"/>
  <c r="H71" i="52"/>
  <c r="H72" i="52"/>
  <c r="H73" i="52"/>
  <c r="H74" i="52"/>
  <c r="H75" i="52"/>
  <c r="H76" i="52"/>
  <c r="H77" i="52"/>
  <c r="H78" i="52"/>
  <c r="H79" i="52"/>
  <c r="H80" i="52"/>
  <c r="H81" i="52"/>
  <c r="H82" i="52"/>
  <c r="H83" i="52"/>
  <c r="H84" i="52"/>
  <c r="H85" i="52"/>
  <c r="H86" i="52"/>
  <c r="H87" i="52"/>
  <c r="H88" i="52"/>
  <c r="H89" i="52"/>
  <c r="H90" i="52"/>
  <c r="H91" i="52"/>
  <c r="H92" i="52"/>
  <c r="H93" i="52"/>
  <c r="H49" i="52"/>
  <c r="H4" i="52"/>
  <c r="H5" i="52"/>
  <c r="H6" i="52"/>
  <c r="H7" i="52"/>
  <c r="H8" i="52"/>
  <c r="H9" i="52"/>
  <c r="H10" i="52"/>
  <c r="H11" i="52"/>
  <c r="H12" i="52"/>
  <c r="H13" i="52"/>
  <c r="H14" i="52"/>
  <c r="H15" i="52"/>
  <c r="H16" i="52"/>
  <c r="H17" i="52"/>
  <c r="H18" i="52"/>
  <c r="H19" i="52"/>
  <c r="H20" i="52"/>
  <c r="H21" i="52"/>
  <c r="H22" i="52"/>
  <c r="H23" i="52"/>
  <c r="H24" i="52"/>
  <c r="H25" i="52"/>
  <c r="H26" i="52"/>
  <c r="H27" i="52"/>
  <c r="H28" i="52"/>
  <c r="H29" i="52"/>
  <c r="H30" i="52"/>
  <c r="H31" i="52"/>
  <c r="H32" i="52"/>
  <c r="H33" i="52"/>
  <c r="H34" i="52"/>
  <c r="H35" i="52"/>
  <c r="H36" i="52"/>
  <c r="H37" i="52"/>
  <c r="H38" i="52"/>
  <c r="H39" i="52"/>
  <c r="H40" i="52"/>
  <c r="H41" i="52"/>
  <c r="H42" i="52"/>
  <c r="H43" i="52"/>
  <c r="H44" i="52"/>
  <c r="H45" i="52"/>
  <c r="H46" i="52"/>
  <c r="H47" i="52"/>
  <c r="H48" i="52"/>
  <c r="H3" i="52"/>
  <c r="T4" i="52"/>
  <c r="K3" i="52"/>
  <c r="F3" i="52"/>
  <c r="G3" i="52"/>
  <c r="B3" i="52"/>
  <c r="A4" i="52"/>
  <c r="K4" i="52"/>
  <c r="N3" i="52"/>
  <c r="M3" i="52"/>
  <c r="Q3" i="52"/>
  <c r="R3" i="52"/>
  <c r="R9" i="54"/>
  <c r="R63" i="54"/>
  <c r="A5" i="52"/>
  <c r="A6" i="52"/>
  <c r="D8" i="42"/>
  <c r="P31" i="47"/>
  <c r="G13" i="47"/>
  <c r="M5" i="50"/>
  <c r="M7" i="50"/>
  <c r="L7" i="50"/>
  <c r="M6" i="50"/>
  <c r="L6" i="50"/>
  <c r="L5" i="50"/>
  <c r="L8" i="50"/>
  <c r="C10" i="50"/>
  <c r="C11" i="50"/>
  <c r="I12" i="49"/>
  <c r="F12" i="49"/>
  <c r="H12" i="49"/>
  <c r="F11" i="49"/>
  <c r="F10" i="49"/>
  <c r="F9" i="49"/>
  <c r="T18" i="49"/>
  <c r="E18" i="49"/>
  <c r="I18" i="49"/>
  <c r="S18" i="49"/>
  <c r="H18" i="49"/>
  <c r="T17" i="49"/>
  <c r="I17" i="49"/>
  <c r="S17" i="49"/>
  <c r="T16" i="49"/>
  <c r="S16" i="49"/>
  <c r="D16" i="49"/>
  <c r="H16" i="49"/>
  <c r="T15" i="49"/>
  <c r="E15" i="49"/>
  <c r="S15" i="49"/>
  <c r="D15" i="49"/>
  <c r="T14" i="49"/>
  <c r="E14" i="49"/>
  <c r="S14" i="49"/>
  <c r="D14" i="49"/>
  <c r="H14" i="49"/>
  <c r="T13" i="49"/>
  <c r="I13" i="49"/>
  <c r="E13" i="49"/>
  <c r="S13" i="49"/>
  <c r="H13" i="49"/>
  <c r="F10" i="47"/>
  <c r="F11" i="47"/>
  <c r="F12" i="47"/>
  <c r="F13" i="47"/>
  <c r="F14" i="47"/>
  <c r="F15" i="47"/>
  <c r="F9" i="47"/>
  <c r="G12" i="47"/>
  <c r="P32" i="47"/>
  <c r="E15" i="47"/>
  <c r="E14" i="47"/>
  <c r="E13" i="47"/>
  <c r="E12" i="47"/>
  <c r="C11" i="47"/>
  <c r="E11" i="47"/>
  <c r="E10" i="47"/>
  <c r="E9" i="47"/>
  <c r="G10" i="48"/>
  <c r="G9" i="48"/>
  <c r="G8" i="48"/>
  <c r="G7" i="48"/>
  <c r="G6" i="48"/>
  <c r="G5" i="48"/>
  <c r="G4" i="48"/>
  <c r="F4" i="48"/>
  <c r="F5" i="48"/>
  <c r="F6" i="48"/>
  <c r="F7" i="48"/>
  <c r="F8" i="48"/>
  <c r="F9" i="48"/>
  <c r="F10" i="48"/>
  <c r="N7" i="45"/>
  <c r="O7" i="45"/>
  <c r="H7" i="45"/>
  <c r="N6" i="45"/>
  <c r="O6" i="45"/>
  <c r="N5" i="45"/>
  <c r="O5" i="45"/>
  <c r="H5" i="45"/>
  <c r="N4" i="45"/>
  <c r="N8" i="45"/>
  <c r="O3" i="45"/>
  <c r="N3" i="45"/>
  <c r="N2" i="45"/>
  <c r="O2" i="45"/>
  <c r="H2" i="45"/>
  <c r="B31" i="38"/>
  <c r="B33" i="38"/>
  <c r="C2" i="45"/>
  <c r="C1" i="45"/>
  <c r="C7" i="38"/>
  <c r="C6" i="38"/>
  <c r="C5" i="38"/>
  <c r="C4" i="38"/>
  <c r="C3" i="38"/>
  <c r="C2" i="38"/>
  <c r="C13" i="38"/>
  <c r="C21" i="38"/>
  <c r="D13" i="38"/>
  <c r="D21" i="38"/>
  <c r="B18" i="38"/>
  <c r="C18" i="38"/>
  <c r="D18" i="38"/>
  <c r="B19" i="38"/>
  <c r="C19" i="38"/>
  <c r="D19" i="38"/>
  <c r="B20" i="38"/>
  <c r="C20" i="38"/>
  <c r="D20" i="38"/>
  <c r="B21" i="38"/>
  <c r="C22" i="38"/>
  <c r="D22" i="38"/>
  <c r="C23" i="38"/>
  <c r="D23" i="38"/>
  <c r="B27" i="38"/>
  <c r="D13" i="49"/>
  <c r="E17" i="49"/>
  <c r="I15" i="49"/>
  <c r="I14" i="49"/>
  <c r="H15" i="49"/>
  <c r="G10" i="47"/>
  <c r="C10" i="47"/>
  <c r="D5" i="49"/>
  <c r="H5" i="49"/>
  <c r="G8" i="47"/>
  <c r="C8" i="47"/>
  <c r="D8" i="47"/>
  <c r="G14" i="47"/>
  <c r="C14" i="47"/>
  <c r="G9" i="47"/>
  <c r="C9" i="47"/>
  <c r="D9" i="47"/>
  <c r="G16" i="47"/>
  <c r="C16" i="47"/>
  <c r="G15" i="47"/>
  <c r="C15" i="47"/>
  <c r="D10" i="49"/>
  <c r="H10" i="49"/>
  <c r="P3" i="52"/>
  <c r="R65" i="54"/>
  <c r="R57" i="54"/>
  <c r="G11" i="47"/>
  <c r="D6" i="49"/>
  <c r="H6" i="49"/>
  <c r="B32" i="38"/>
  <c r="F4" i="52"/>
  <c r="G4" i="52"/>
  <c r="R30" i="54"/>
  <c r="R37" i="54"/>
  <c r="D15" i="47"/>
  <c r="E10" i="49"/>
  <c r="I10" i="49"/>
  <c r="A389" i="54"/>
  <c r="A390" i="54"/>
  <c r="A391" i="54"/>
  <c r="A392" i="54"/>
  <c r="A393" i="54"/>
  <c r="A394" i="54"/>
  <c r="A395" i="54"/>
  <c r="A396" i="54"/>
  <c r="A397" i="54"/>
  <c r="A398" i="54"/>
  <c r="A399" i="54"/>
  <c r="A400" i="54"/>
  <c r="A401" i="54"/>
  <c r="A402" i="54"/>
  <c r="A403" i="54"/>
  <c r="A404" i="54"/>
  <c r="A405" i="54"/>
  <c r="A406" i="54"/>
  <c r="A407" i="54"/>
  <c r="A408" i="54"/>
  <c r="A409" i="54"/>
  <c r="A410" i="54"/>
  <c r="A411" i="54"/>
  <c r="A412" i="54"/>
  <c r="A413" i="54"/>
  <c r="A414" i="54"/>
  <c r="A415" i="54"/>
  <c r="A416" i="54"/>
  <c r="A417" i="54"/>
  <c r="A418" i="54"/>
  <c r="A419" i="54"/>
  <c r="A420" i="54"/>
  <c r="A421" i="54"/>
  <c r="A422" i="54"/>
  <c r="A423" i="54"/>
  <c r="A424" i="54"/>
  <c r="A425" i="54"/>
  <c r="A426" i="54"/>
  <c r="A427" i="54"/>
  <c r="A428" i="54"/>
  <c r="A429" i="54"/>
  <c r="A430" i="54"/>
  <c r="A431" i="54"/>
  <c r="A432" i="54"/>
  <c r="A433" i="54"/>
  <c r="A434" i="54"/>
  <c r="A435" i="54"/>
  <c r="A436" i="54"/>
  <c r="A437" i="54"/>
  <c r="A438" i="54"/>
  <c r="A439" i="54"/>
  <c r="A440" i="54"/>
  <c r="A441" i="54"/>
  <c r="A442" i="54"/>
  <c r="A443" i="54"/>
  <c r="A444" i="54"/>
  <c r="A445" i="54"/>
  <c r="A446" i="54"/>
  <c r="A447" i="54"/>
  <c r="A448" i="54"/>
  <c r="A449" i="54"/>
  <c r="A450" i="54"/>
  <c r="A451" i="54"/>
  <c r="A452" i="54"/>
  <c r="A453" i="54"/>
  <c r="A454" i="54"/>
  <c r="A455" i="54"/>
  <c r="I4" i="52"/>
  <c r="J4" i="52"/>
  <c r="O4" i="52"/>
  <c r="S4" i="52"/>
  <c r="D11" i="47"/>
  <c r="E6" i="49"/>
  <c r="I6" i="49"/>
  <c r="V3" i="52"/>
  <c r="W3" i="52"/>
  <c r="B4" i="52"/>
  <c r="B5" i="52"/>
  <c r="D18" i="49"/>
  <c r="D10" i="47"/>
  <c r="E5" i="49"/>
  <c r="I5" i="49"/>
  <c r="I3" i="59"/>
  <c r="J3" i="59"/>
  <c r="O3" i="59"/>
  <c r="S3" i="59"/>
  <c r="U4" i="59"/>
  <c r="A456" i="54"/>
  <c r="A457" i="54"/>
  <c r="A458" i="54"/>
  <c r="A459" i="54"/>
  <c r="A460" i="54"/>
  <c r="A461" i="54"/>
  <c r="A462" i="54"/>
  <c r="A463" i="54"/>
  <c r="A464" i="54"/>
  <c r="A465" i="54"/>
  <c r="A466" i="54"/>
  <c r="A467" i="54"/>
  <c r="A468" i="54"/>
  <c r="A469" i="54"/>
  <c r="A470" i="54"/>
  <c r="A471" i="54"/>
  <c r="A472" i="54"/>
  <c r="A473" i="54"/>
  <c r="A474" i="54"/>
  <c r="A475" i="54"/>
  <c r="A476" i="54"/>
  <c r="A477" i="54"/>
  <c r="A478" i="54"/>
  <c r="A479" i="54"/>
  <c r="A480" i="54"/>
  <c r="A481" i="54"/>
  <c r="A482" i="54"/>
  <c r="A483" i="54"/>
  <c r="A484" i="54"/>
  <c r="A485" i="54"/>
  <c r="A486" i="54"/>
  <c r="A487" i="54"/>
  <c r="A488" i="54"/>
  <c r="A489" i="54"/>
  <c r="A490" i="54"/>
  <c r="A491" i="54"/>
  <c r="A492" i="54"/>
  <c r="A493" i="54"/>
  <c r="A494" i="54"/>
  <c r="A495" i="54"/>
  <c r="A496" i="54"/>
  <c r="A497" i="54"/>
  <c r="A498" i="54"/>
  <c r="A499" i="54"/>
  <c r="A500" i="54"/>
  <c r="A501" i="54"/>
  <c r="A502" i="54"/>
  <c r="A503" i="54"/>
  <c r="A504" i="54"/>
  <c r="A505" i="54"/>
  <c r="A506" i="54"/>
  <c r="A507" i="54"/>
  <c r="A508" i="54"/>
  <c r="A509" i="54"/>
  <c r="A510" i="54"/>
  <c r="A511" i="54"/>
  <c r="A512" i="54"/>
  <c r="A513" i="54"/>
  <c r="A514" i="54"/>
  <c r="A515" i="54"/>
  <c r="A516" i="54"/>
  <c r="A71" i="61"/>
  <c r="A72" i="61"/>
  <c r="A73" i="61"/>
  <c r="A74" i="61"/>
  <c r="A75" i="61"/>
  <c r="A76" i="61"/>
  <c r="A77" i="61"/>
  <c r="A78" i="61"/>
  <c r="A79" i="61"/>
  <c r="A80" i="61"/>
  <c r="A81" i="61"/>
  <c r="A82" i="61"/>
  <c r="A83" i="61"/>
  <c r="A84" i="61"/>
  <c r="A85" i="61"/>
  <c r="A86" i="61"/>
  <c r="A87" i="61"/>
  <c r="A88" i="61"/>
  <c r="A89" i="61"/>
  <c r="A90" i="61"/>
  <c r="A91" i="61"/>
  <c r="A92" i="61"/>
  <c r="A93" i="61"/>
  <c r="A94" i="61"/>
  <c r="A95" i="61"/>
  <c r="A96" i="61"/>
  <c r="A97" i="61"/>
  <c r="A98" i="61"/>
  <c r="A99" i="61"/>
  <c r="A100" i="61"/>
  <c r="A101" i="61"/>
  <c r="A102" i="61"/>
  <c r="A103" i="61"/>
  <c r="A104" i="61"/>
  <c r="A105" i="61"/>
  <c r="A106" i="61"/>
  <c r="A107" i="61"/>
  <c r="A108" i="61"/>
  <c r="A109" i="61"/>
  <c r="A110" i="61"/>
  <c r="A111" i="61"/>
  <c r="A112" i="61"/>
  <c r="A113" i="61"/>
  <c r="A114" i="61"/>
  <c r="A115" i="61"/>
  <c r="A116" i="61"/>
  <c r="A117" i="61"/>
  <c r="A118" i="61"/>
  <c r="A119" i="61"/>
  <c r="A120" i="61"/>
  <c r="A121" i="61"/>
  <c r="A122" i="61"/>
  <c r="A123" i="61"/>
  <c r="A124" i="61"/>
  <c r="A125" i="61"/>
  <c r="A126" i="61"/>
  <c r="A127" i="61"/>
  <c r="A128" i="61"/>
  <c r="A129" i="61"/>
  <c r="A130" i="61"/>
  <c r="A131" i="61"/>
  <c r="A132" i="61"/>
  <c r="A133" i="61"/>
  <c r="A134" i="61"/>
  <c r="A135" i="61"/>
  <c r="A136" i="61"/>
  <c r="A137" i="61"/>
  <c r="A138" i="61"/>
  <c r="A139" i="61"/>
  <c r="A140" i="61"/>
  <c r="A141" i="61"/>
  <c r="A142" i="61"/>
  <c r="A143" i="61"/>
  <c r="A144" i="61"/>
  <c r="A145" i="61"/>
  <c r="A146" i="61"/>
  <c r="A147" i="61"/>
  <c r="A148" i="61"/>
  <c r="A149" i="61"/>
  <c r="A150" i="61"/>
  <c r="A151" i="61"/>
  <c r="A152" i="61"/>
  <c r="A153" i="61"/>
  <c r="A154" i="61"/>
  <c r="A155" i="61"/>
  <c r="A156" i="61"/>
  <c r="A157" i="61"/>
  <c r="A158" i="61"/>
  <c r="A159" i="61"/>
  <c r="A160" i="61"/>
  <c r="A161" i="61"/>
  <c r="A162" i="61"/>
  <c r="A163" i="61"/>
  <c r="A164" i="61"/>
  <c r="A165" i="61"/>
  <c r="A166" i="61"/>
  <c r="A167" i="61"/>
  <c r="A168" i="61"/>
  <c r="A169" i="61"/>
  <c r="A170" i="61"/>
  <c r="A171" i="61"/>
  <c r="A172" i="61"/>
  <c r="A173" i="61"/>
  <c r="A174" i="61"/>
  <c r="A175" i="61"/>
  <c r="A176" i="61"/>
  <c r="A177" i="61"/>
  <c r="A178" i="61"/>
  <c r="A179" i="61"/>
  <c r="A180" i="61"/>
  <c r="A181" i="61"/>
  <c r="A182" i="61"/>
  <c r="A183" i="61"/>
  <c r="A184" i="61"/>
  <c r="A185" i="61"/>
  <c r="A186" i="61"/>
  <c r="A187" i="61"/>
  <c r="A188" i="61"/>
  <c r="A189" i="61"/>
  <c r="A190" i="61"/>
  <c r="A191" i="61"/>
  <c r="A192" i="61"/>
  <c r="A193" i="61"/>
  <c r="A194" i="61"/>
  <c r="A195" i="61"/>
  <c r="A196" i="61"/>
  <c r="A197" i="61"/>
  <c r="A198" i="61"/>
  <c r="A199" i="61"/>
  <c r="A200" i="61"/>
  <c r="A201" i="61"/>
  <c r="A202" i="61"/>
  <c r="A203" i="61"/>
  <c r="A204" i="61"/>
  <c r="A205" i="61"/>
  <c r="A206" i="61"/>
  <c r="A207" i="61"/>
  <c r="A208" i="61"/>
  <c r="A209" i="61"/>
  <c r="A210" i="61"/>
  <c r="A211" i="61"/>
  <c r="A212" i="61"/>
  <c r="A213" i="61"/>
  <c r="A214" i="61"/>
  <c r="A215" i="61"/>
  <c r="A216" i="61"/>
  <c r="A217" i="61"/>
  <c r="A218" i="61"/>
  <c r="A219" i="61"/>
  <c r="A220" i="61"/>
  <c r="A221" i="61"/>
  <c r="A222" i="61"/>
  <c r="A223" i="61"/>
  <c r="A224" i="61"/>
  <c r="A225" i="61"/>
  <c r="A226" i="61"/>
  <c r="A227" i="61"/>
  <c r="A228" i="61"/>
  <c r="A229" i="61"/>
  <c r="A230" i="61"/>
  <c r="A517" i="54"/>
  <c r="A518" i="54"/>
  <c r="A519" i="54"/>
  <c r="A520" i="54"/>
  <c r="A521" i="54"/>
  <c r="A522" i="54"/>
  <c r="A523" i="54"/>
  <c r="A524" i="54"/>
  <c r="A525" i="54"/>
  <c r="A526" i="54"/>
  <c r="A527" i="54"/>
  <c r="A528" i="54"/>
  <c r="A529" i="54"/>
  <c r="A530" i="54"/>
  <c r="A531" i="54"/>
  <c r="A532" i="54"/>
  <c r="A533" i="54"/>
  <c r="A534" i="54"/>
  <c r="A535" i="54"/>
  <c r="A536" i="54"/>
  <c r="A537" i="54"/>
  <c r="A538" i="54"/>
  <c r="A539" i="54"/>
  <c r="A540" i="54"/>
  <c r="A541" i="54"/>
  <c r="A542" i="54"/>
  <c r="A543" i="54"/>
  <c r="A544" i="54"/>
  <c r="A545" i="54"/>
  <c r="A546" i="54"/>
  <c r="A547" i="54"/>
  <c r="A548" i="54"/>
  <c r="A549" i="54"/>
  <c r="A550" i="54"/>
  <c r="A551" i="54"/>
  <c r="A552" i="54"/>
  <c r="A553" i="54"/>
  <c r="A554" i="54"/>
  <c r="A555" i="54"/>
  <c r="A556" i="54"/>
  <c r="A557" i="54"/>
  <c r="A558" i="54"/>
  <c r="A559" i="54"/>
  <c r="A560" i="54"/>
  <c r="A561" i="54"/>
  <c r="A562" i="54"/>
  <c r="A563" i="54"/>
  <c r="A564" i="54"/>
  <c r="A565" i="54"/>
  <c r="A566" i="54"/>
  <c r="A567" i="54"/>
  <c r="A568" i="54"/>
  <c r="A569" i="54"/>
  <c r="A570" i="54"/>
  <c r="A571" i="54"/>
  <c r="A572" i="54"/>
  <c r="A573" i="54"/>
  <c r="A574" i="54"/>
  <c r="A575" i="54"/>
  <c r="A576" i="54"/>
  <c r="A577" i="54"/>
  <c r="A578" i="54"/>
  <c r="A579" i="54"/>
  <c r="A580" i="54"/>
  <c r="A581" i="54"/>
  <c r="A582" i="54"/>
  <c r="A583" i="54"/>
  <c r="A584" i="54"/>
  <c r="A585" i="54"/>
  <c r="A586" i="54"/>
  <c r="A587" i="54"/>
  <c r="A588" i="54"/>
  <c r="A589" i="54"/>
  <c r="A590" i="54"/>
  <c r="A591" i="54"/>
  <c r="A592" i="54"/>
  <c r="A593" i="54"/>
  <c r="A594" i="54"/>
  <c r="A595" i="54"/>
  <c r="A596" i="54"/>
  <c r="A597" i="54"/>
  <c r="A598" i="54"/>
  <c r="A599" i="54"/>
  <c r="A600" i="54"/>
  <c r="A601" i="54"/>
  <c r="A602" i="54"/>
  <c r="A603" i="54"/>
  <c r="A604" i="54"/>
  <c r="A605" i="54"/>
  <c r="A606" i="54"/>
  <c r="A607" i="54"/>
  <c r="A608" i="54"/>
  <c r="A609" i="54"/>
  <c r="A610" i="54"/>
  <c r="A611" i="54"/>
  <c r="A612" i="54"/>
  <c r="A613" i="54"/>
  <c r="A614" i="54"/>
  <c r="A615" i="54"/>
  <c r="A616" i="54"/>
  <c r="A617" i="54"/>
  <c r="A618" i="54"/>
  <c r="A619" i="54"/>
  <c r="A620" i="54"/>
  <c r="A621" i="54"/>
  <c r="A622" i="54"/>
  <c r="A623" i="54"/>
  <c r="A624" i="54"/>
  <c r="A625" i="54"/>
  <c r="A626" i="54"/>
  <c r="A627" i="54"/>
  <c r="A628" i="54"/>
  <c r="A629" i="54"/>
  <c r="A630" i="54"/>
  <c r="A631" i="54"/>
  <c r="A632" i="54"/>
  <c r="A633" i="54"/>
  <c r="A634" i="54"/>
  <c r="A635" i="54"/>
  <c r="A636" i="54"/>
  <c r="A637" i="54"/>
  <c r="A638" i="54"/>
  <c r="A639" i="54"/>
  <c r="A640" i="54"/>
  <c r="A641" i="54"/>
  <c r="A642" i="54"/>
  <c r="A643" i="54"/>
  <c r="A644" i="54"/>
  <c r="A645" i="54"/>
  <c r="A646" i="54"/>
  <c r="A647" i="54"/>
  <c r="A648" i="54"/>
  <c r="A649" i="54"/>
  <c r="A650" i="54"/>
  <c r="A651" i="54"/>
  <c r="A652" i="54"/>
  <c r="A653" i="54"/>
  <c r="A654" i="54"/>
  <c r="A655" i="54"/>
  <c r="A656" i="54"/>
  <c r="A657" i="54"/>
  <c r="A658" i="54"/>
  <c r="A659" i="54"/>
  <c r="A660" i="54"/>
  <c r="A661" i="54"/>
  <c r="A662" i="54"/>
  <c r="A663" i="54"/>
  <c r="A664" i="54"/>
  <c r="A665" i="54"/>
  <c r="A666" i="54"/>
  <c r="A667" i="54"/>
  <c r="A668" i="54"/>
  <c r="A669" i="54"/>
  <c r="A670" i="54"/>
  <c r="A671" i="54"/>
  <c r="A672" i="54"/>
  <c r="A673" i="54"/>
  <c r="A674" i="54"/>
  <c r="A675" i="54"/>
  <c r="A676" i="54"/>
  <c r="A677" i="54"/>
  <c r="A678" i="54"/>
  <c r="A231" i="61"/>
  <c r="A232" i="61"/>
  <c r="A233" i="61"/>
  <c r="A234" i="61"/>
  <c r="K4" i="93"/>
  <c r="F4" i="93"/>
  <c r="A5" i="93"/>
  <c r="B4" i="93"/>
  <c r="B5" i="93"/>
  <c r="K5" i="93"/>
  <c r="F5" i="93"/>
  <c r="A6" i="93"/>
  <c r="K6" i="93"/>
  <c r="G4" i="93"/>
  <c r="I4" i="93"/>
  <c r="J4" i="93"/>
  <c r="O4" i="93"/>
  <c r="S4" i="93"/>
  <c r="G5" i="93"/>
  <c r="I5" i="93"/>
  <c r="J5" i="93"/>
  <c r="O5" i="93"/>
  <c r="S5" i="93"/>
  <c r="F6" i="93"/>
  <c r="A7" i="93"/>
  <c r="B6" i="93"/>
  <c r="B7" i="93"/>
  <c r="A235" i="61"/>
  <c r="K6" i="52"/>
  <c r="F6" i="52"/>
  <c r="A7" i="52"/>
  <c r="E16" i="49"/>
  <c r="I16" i="49"/>
  <c r="B6" i="52"/>
  <c r="C25" i="38"/>
  <c r="O8" i="45"/>
  <c r="P8" i="45"/>
  <c r="K5" i="52"/>
  <c r="F5" i="52"/>
  <c r="H17" i="49"/>
  <c r="D17" i="49"/>
  <c r="D25" i="38"/>
  <c r="D26" i="38"/>
  <c r="F4" i="59"/>
  <c r="A5" i="59"/>
  <c r="D16" i="47"/>
  <c r="E11" i="49"/>
  <c r="I11" i="49"/>
  <c r="D11" i="49"/>
  <c r="H11" i="49"/>
  <c r="B25" i="38"/>
  <c r="B26" i="38"/>
  <c r="K4" i="59"/>
  <c r="T5" i="59"/>
  <c r="C26" i="38"/>
  <c r="O4" i="45"/>
  <c r="B4" i="59"/>
  <c r="D9" i="49"/>
  <c r="H9" i="49"/>
  <c r="D14" i="47"/>
  <c r="E9" i="49"/>
  <c r="I9" i="49"/>
  <c r="C12" i="47"/>
  <c r="I3" i="93"/>
  <c r="J3" i="93"/>
  <c r="O3" i="93"/>
  <c r="S3" i="93"/>
  <c r="U4" i="93"/>
  <c r="M8" i="50"/>
  <c r="C13" i="47"/>
  <c r="I3" i="52"/>
  <c r="J3" i="52"/>
  <c r="O3" i="52"/>
  <c r="S3" i="52"/>
  <c r="U4" i="52"/>
  <c r="A10" i="94"/>
  <c r="A236" i="61"/>
  <c r="B5" i="59"/>
  <c r="K7" i="52"/>
  <c r="F7" i="52"/>
  <c r="A8" i="52"/>
  <c r="F7" i="93"/>
  <c r="K7" i="93"/>
  <c r="A8" i="93"/>
  <c r="D13" i="47"/>
  <c r="E8" i="49"/>
  <c r="I8" i="49"/>
  <c r="D8" i="49"/>
  <c r="H8" i="49"/>
  <c r="T5" i="93"/>
  <c r="U5" i="93"/>
  <c r="V4" i="93"/>
  <c r="W4" i="93"/>
  <c r="G5" i="52"/>
  <c r="I5" i="52"/>
  <c r="J5" i="52"/>
  <c r="O5" i="52"/>
  <c r="S5" i="52"/>
  <c r="G6" i="93"/>
  <c r="I6" i="93"/>
  <c r="J6" i="93"/>
  <c r="O6" i="93"/>
  <c r="S6" i="93"/>
  <c r="G6" i="52"/>
  <c r="I6" i="52"/>
  <c r="J6" i="52"/>
  <c r="O6" i="52"/>
  <c r="S6" i="52"/>
  <c r="D7" i="49"/>
  <c r="H7" i="49"/>
  <c r="D12" i="47"/>
  <c r="E7" i="49"/>
  <c r="I7" i="49"/>
  <c r="A6" i="59"/>
  <c r="F5" i="59"/>
  <c r="K5" i="59"/>
  <c r="G4" i="59"/>
  <c r="I4" i="59"/>
  <c r="J4" i="59"/>
  <c r="O4" i="59"/>
  <c r="S4" i="59"/>
  <c r="U5" i="59"/>
  <c r="A11" i="94"/>
  <c r="V4" i="59"/>
  <c r="W4" i="59"/>
  <c r="B7" i="52"/>
  <c r="T5" i="52"/>
  <c r="V4" i="52"/>
  <c r="W4" i="52"/>
  <c r="U5" i="52"/>
  <c r="U6" i="59"/>
  <c r="T6" i="59"/>
  <c r="V5" i="59"/>
  <c r="W5" i="59"/>
  <c r="U6" i="93"/>
  <c r="V5" i="93"/>
  <c r="W5" i="93"/>
  <c r="T6" i="93"/>
  <c r="G7" i="93"/>
  <c r="I7" i="93"/>
  <c r="J7" i="93"/>
  <c r="O7" i="93"/>
  <c r="S7" i="93"/>
  <c r="G7" i="52"/>
  <c r="I7" i="52"/>
  <c r="J7" i="52"/>
  <c r="O7" i="52"/>
  <c r="S7" i="52"/>
  <c r="F8" i="93"/>
  <c r="K8" i="93"/>
  <c r="A9" i="93"/>
  <c r="F8" i="52"/>
  <c r="K8" i="52"/>
  <c r="A9" i="52"/>
  <c r="U6" i="52"/>
  <c r="V5" i="52"/>
  <c r="W5" i="52"/>
  <c r="T6" i="52"/>
  <c r="A237" i="61"/>
  <c r="B8" i="52"/>
  <c r="B9" i="52"/>
  <c r="B8" i="93"/>
  <c r="B9" i="93"/>
  <c r="G5" i="59"/>
  <c r="I5" i="59"/>
  <c r="J5" i="59"/>
  <c r="O5" i="59"/>
  <c r="S5" i="59"/>
  <c r="B6" i="59"/>
  <c r="A12" i="94"/>
  <c r="A7" i="59"/>
  <c r="F6" i="59"/>
  <c r="K6" i="59"/>
  <c r="G6" i="59"/>
  <c r="I6" i="59"/>
  <c r="J6" i="59"/>
  <c r="O6" i="59"/>
  <c r="S6" i="59"/>
  <c r="K7" i="59"/>
  <c r="A8" i="59"/>
  <c r="F7" i="59"/>
  <c r="A10" i="93"/>
  <c r="K9" i="93"/>
  <c r="F9" i="93"/>
  <c r="G8" i="93"/>
  <c r="I8" i="93"/>
  <c r="J8" i="93"/>
  <c r="O8" i="93"/>
  <c r="S8" i="93"/>
  <c r="A238" i="61"/>
  <c r="A10" i="52"/>
  <c r="K9" i="52"/>
  <c r="F9" i="52"/>
  <c r="B10" i="93"/>
  <c r="B7" i="59"/>
  <c r="V6" i="52"/>
  <c r="W6" i="52"/>
  <c r="T7" i="52"/>
  <c r="U7" i="52"/>
  <c r="A13" i="94"/>
  <c r="U7" i="59"/>
  <c r="T7" i="59"/>
  <c r="V6" i="59"/>
  <c r="W6" i="59"/>
  <c r="U7" i="93"/>
  <c r="V6" i="93"/>
  <c r="W6" i="93"/>
  <c r="T7" i="93"/>
  <c r="G8" i="52"/>
  <c r="I8" i="52"/>
  <c r="J8" i="52"/>
  <c r="O8" i="52"/>
  <c r="S8" i="52"/>
  <c r="G7" i="59"/>
  <c r="I7" i="59"/>
  <c r="J7" i="59"/>
  <c r="O7" i="59"/>
  <c r="S7" i="59"/>
  <c r="U8" i="59"/>
  <c r="V7" i="59"/>
  <c r="W7" i="59"/>
  <c r="T8" i="59"/>
  <c r="A9" i="59"/>
  <c r="F8" i="59"/>
  <c r="K8" i="59"/>
  <c r="G9" i="52"/>
  <c r="I9" i="52"/>
  <c r="J9" i="52"/>
  <c r="O9" i="52"/>
  <c r="S9" i="52"/>
  <c r="A14" i="94"/>
  <c r="A11" i="52"/>
  <c r="K10" i="52"/>
  <c r="F10" i="52"/>
  <c r="V7" i="52"/>
  <c r="W7" i="52"/>
  <c r="T8" i="52"/>
  <c r="U8" i="52"/>
  <c r="V7" i="93"/>
  <c r="W7" i="93"/>
  <c r="T8" i="93"/>
  <c r="U8" i="93"/>
  <c r="B8" i="59"/>
  <c r="B9" i="59"/>
  <c r="A239" i="61"/>
  <c r="B10" i="52"/>
  <c r="B11" i="52"/>
  <c r="G9" i="93"/>
  <c r="I9" i="93"/>
  <c r="J9" i="93"/>
  <c r="O9" i="93"/>
  <c r="S9" i="93"/>
  <c r="F10" i="93"/>
  <c r="A11" i="93"/>
  <c r="B11" i="93"/>
  <c r="K10" i="93"/>
  <c r="T9" i="59"/>
  <c r="U9" i="59"/>
  <c r="V8" i="59"/>
  <c r="W8" i="59"/>
  <c r="G10" i="52"/>
  <c r="I10" i="52"/>
  <c r="J10" i="52"/>
  <c r="O10" i="52"/>
  <c r="S10" i="52"/>
  <c r="G8" i="59"/>
  <c r="I8" i="59"/>
  <c r="J8" i="59"/>
  <c r="O8" i="59"/>
  <c r="S8" i="59"/>
  <c r="F9" i="59"/>
  <c r="K9" i="59"/>
  <c r="A10" i="59"/>
  <c r="A12" i="93"/>
  <c r="F11" i="93"/>
  <c r="K11" i="93"/>
  <c r="B12" i="52"/>
  <c r="F11" i="52"/>
  <c r="A12" i="52"/>
  <c r="K11" i="52"/>
  <c r="T9" i="93"/>
  <c r="V8" i="93"/>
  <c r="W8" i="93"/>
  <c r="U9" i="93"/>
  <c r="V8" i="52"/>
  <c r="W8" i="52"/>
  <c r="U9" i="52"/>
  <c r="T9" i="52"/>
  <c r="G10" i="93"/>
  <c r="I10" i="93"/>
  <c r="J10" i="93"/>
  <c r="O10" i="93"/>
  <c r="S10" i="93"/>
  <c r="A240" i="61"/>
  <c r="A15" i="94"/>
  <c r="B13" i="52"/>
  <c r="K10" i="59"/>
  <c r="A11" i="59"/>
  <c r="F10" i="59"/>
  <c r="V9" i="59"/>
  <c r="W9" i="59"/>
  <c r="T10" i="59"/>
  <c r="B10" i="59"/>
  <c r="T10" i="93"/>
  <c r="V9" i="93"/>
  <c r="W9" i="93"/>
  <c r="U10" i="93"/>
  <c r="A16" i="94"/>
  <c r="A241" i="61"/>
  <c r="G11" i="52"/>
  <c r="I11" i="52"/>
  <c r="J11" i="52"/>
  <c r="O11" i="52"/>
  <c r="S11" i="52"/>
  <c r="G11" i="93"/>
  <c r="I11" i="93"/>
  <c r="J11" i="93"/>
  <c r="O11" i="93"/>
  <c r="S11" i="93"/>
  <c r="U10" i="52"/>
  <c r="T10" i="52"/>
  <c r="V9" i="52"/>
  <c r="W9" i="52"/>
  <c r="A13" i="93"/>
  <c r="F12" i="93"/>
  <c r="K12" i="93"/>
  <c r="G9" i="59"/>
  <c r="I9" i="59"/>
  <c r="J9" i="59"/>
  <c r="O9" i="59"/>
  <c r="S9" i="59"/>
  <c r="U10" i="59"/>
  <c r="B12" i="93"/>
  <c r="F12" i="52"/>
  <c r="K12" i="52"/>
  <c r="A13" i="52"/>
  <c r="V10" i="59"/>
  <c r="W10" i="59"/>
  <c r="T11" i="59"/>
  <c r="G12" i="93"/>
  <c r="I12" i="93"/>
  <c r="J12" i="93"/>
  <c r="O12" i="93"/>
  <c r="S12" i="93"/>
  <c r="K13" i="93"/>
  <c r="F13" i="93"/>
  <c r="A14" i="93"/>
  <c r="G10" i="59"/>
  <c r="I10" i="59"/>
  <c r="J10" i="59"/>
  <c r="O10" i="59"/>
  <c r="S10" i="59"/>
  <c r="U11" i="59"/>
  <c r="K11" i="59"/>
  <c r="A12" i="59"/>
  <c r="F11" i="59"/>
  <c r="T11" i="52"/>
  <c r="U11" i="52"/>
  <c r="V10" i="52"/>
  <c r="W10" i="52"/>
  <c r="A242" i="61"/>
  <c r="B14" i="52"/>
  <c r="K13" i="52"/>
  <c r="F13" i="52"/>
  <c r="A14" i="52"/>
  <c r="A17" i="94"/>
  <c r="V10" i="93"/>
  <c r="W10" i="93"/>
  <c r="T11" i="93"/>
  <c r="U11" i="93"/>
  <c r="G12" i="52"/>
  <c r="I12" i="52"/>
  <c r="J12" i="52"/>
  <c r="O12" i="52"/>
  <c r="S12" i="52"/>
  <c r="B13" i="93"/>
  <c r="B14" i="93"/>
  <c r="B11" i="59"/>
  <c r="B12" i="59"/>
  <c r="T12" i="59"/>
  <c r="V11" i="59"/>
  <c r="W11" i="59"/>
  <c r="A15" i="93"/>
  <c r="F14" i="93"/>
  <c r="K14" i="93"/>
  <c r="G13" i="93"/>
  <c r="I13" i="93"/>
  <c r="J13" i="93"/>
  <c r="O13" i="93"/>
  <c r="S13" i="93"/>
  <c r="U12" i="93"/>
  <c r="V11" i="93"/>
  <c r="W11" i="93"/>
  <c r="T12" i="93"/>
  <c r="A243" i="61"/>
  <c r="A18" i="94"/>
  <c r="T12" i="52"/>
  <c r="U12" i="52"/>
  <c r="V11" i="52"/>
  <c r="W11" i="52"/>
  <c r="B13" i="59"/>
  <c r="G11" i="59"/>
  <c r="I11" i="59"/>
  <c r="J11" i="59"/>
  <c r="O11" i="59"/>
  <c r="S11" i="59"/>
  <c r="U12" i="59"/>
  <c r="A15" i="52"/>
  <c r="K14" i="52"/>
  <c r="F14" i="52"/>
  <c r="K12" i="59"/>
  <c r="F12" i="59"/>
  <c r="A13" i="59"/>
  <c r="G13" i="52"/>
  <c r="I13" i="52"/>
  <c r="J13" i="52"/>
  <c r="O13" i="52"/>
  <c r="S13" i="52"/>
  <c r="V12" i="59"/>
  <c r="W12" i="59"/>
  <c r="T13" i="59"/>
  <c r="K15" i="52"/>
  <c r="F15" i="52"/>
  <c r="A16" i="52"/>
  <c r="A19" i="94"/>
  <c r="G14" i="93"/>
  <c r="I14" i="93"/>
  <c r="J14" i="93"/>
  <c r="O14" i="93"/>
  <c r="S14" i="93"/>
  <c r="A16" i="93"/>
  <c r="F15" i="93"/>
  <c r="K15" i="93"/>
  <c r="A244" i="61"/>
  <c r="B15" i="93"/>
  <c r="B16" i="93"/>
  <c r="B14" i="59"/>
  <c r="A14" i="59"/>
  <c r="F13" i="59"/>
  <c r="K13" i="59"/>
  <c r="V12" i="93"/>
  <c r="W12" i="93"/>
  <c r="U13" i="93"/>
  <c r="T13" i="93"/>
  <c r="G12" i="59"/>
  <c r="I12" i="59"/>
  <c r="J12" i="59"/>
  <c r="O12" i="59"/>
  <c r="S12" i="59"/>
  <c r="U13" i="59"/>
  <c r="B15" i="52"/>
  <c r="B16" i="52"/>
  <c r="T13" i="52"/>
  <c r="U13" i="52"/>
  <c r="V12" i="52"/>
  <c r="W12" i="52"/>
  <c r="G14" i="52"/>
  <c r="I14" i="52"/>
  <c r="J14" i="52"/>
  <c r="O14" i="52"/>
  <c r="S14" i="52"/>
  <c r="T14" i="59"/>
  <c r="U14" i="59"/>
  <c r="V13" i="59"/>
  <c r="W13" i="59"/>
  <c r="B17" i="52"/>
  <c r="B15" i="59"/>
  <c r="B17" i="93"/>
  <c r="A20" i="94"/>
  <c r="F16" i="52"/>
  <c r="K16" i="52"/>
  <c r="A17" i="52"/>
  <c r="A245" i="61"/>
  <c r="G15" i="52"/>
  <c r="I15" i="52"/>
  <c r="J15" i="52"/>
  <c r="O15" i="52"/>
  <c r="S15" i="52"/>
  <c r="U14" i="93"/>
  <c r="T14" i="93"/>
  <c r="V13" i="93"/>
  <c r="W13" i="93"/>
  <c r="G13" i="59"/>
  <c r="I13" i="59"/>
  <c r="J13" i="59"/>
  <c r="O13" i="59"/>
  <c r="S13" i="59"/>
  <c r="K14" i="59"/>
  <c r="A15" i="59"/>
  <c r="F14" i="59"/>
  <c r="G15" i="93"/>
  <c r="I15" i="93"/>
  <c r="J15" i="93"/>
  <c r="O15" i="93"/>
  <c r="S15" i="93"/>
  <c r="K16" i="93"/>
  <c r="F16" i="93"/>
  <c r="A17" i="93"/>
  <c r="U14" i="52"/>
  <c r="V13" i="52"/>
  <c r="W13" i="52"/>
  <c r="T14" i="52"/>
  <c r="B18" i="93"/>
  <c r="B16" i="59"/>
  <c r="U15" i="93"/>
  <c r="T15" i="93"/>
  <c r="V14" i="93"/>
  <c r="W14" i="93"/>
  <c r="G14" i="59"/>
  <c r="I14" i="59"/>
  <c r="J14" i="59"/>
  <c r="O14" i="59"/>
  <c r="S14" i="59"/>
  <c r="T15" i="59"/>
  <c r="V14" i="59"/>
  <c r="W14" i="59"/>
  <c r="U15" i="59"/>
  <c r="K15" i="59"/>
  <c r="A16" i="59"/>
  <c r="F15" i="59"/>
  <c r="A246" i="61"/>
  <c r="A18" i="52"/>
  <c r="K17" i="52"/>
  <c r="F17" i="52"/>
  <c r="G16" i="52"/>
  <c r="I16" i="52"/>
  <c r="J16" i="52"/>
  <c r="O16" i="52"/>
  <c r="S16" i="52"/>
  <c r="T15" i="52"/>
  <c r="V14" i="52"/>
  <c r="W14" i="52"/>
  <c r="U15" i="52"/>
  <c r="F17" i="93"/>
  <c r="A18" i="93"/>
  <c r="K17" i="93"/>
  <c r="A21" i="94"/>
  <c r="G16" i="93"/>
  <c r="I16" i="93"/>
  <c r="J16" i="93"/>
  <c r="O16" i="93"/>
  <c r="S16" i="93"/>
  <c r="G17" i="93"/>
  <c r="I17" i="93"/>
  <c r="J17" i="93"/>
  <c r="O17" i="93"/>
  <c r="S17" i="93"/>
  <c r="A19" i="52"/>
  <c r="K18" i="52"/>
  <c r="F18" i="52"/>
  <c r="B18" i="52"/>
  <c r="U16" i="52"/>
  <c r="T16" i="52"/>
  <c r="V15" i="52"/>
  <c r="W15" i="52"/>
  <c r="B17" i="59"/>
  <c r="A247" i="61"/>
  <c r="B19" i="93"/>
  <c r="G15" i="59"/>
  <c r="I15" i="59"/>
  <c r="J15" i="59"/>
  <c r="O15" i="59"/>
  <c r="S15" i="59"/>
  <c r="U16" i="59"/>
  <c r="F16" i="59"/>
  <c r="K16" i="59"/>
  <c r="A17" i="59"/>
  <c r="V15" i="59"/>
  <c r="W15" i="59"/>
  <c r="T16" i="59"/>
  <c r="A22" i="94"/>
  <c r="G17" i="52"/>
  <c r="I17" i="52"/>
  <c r="J17" i="52"/>
  <c r="O17" i="52"/>
  <c r="S17" i="52"/>
  <c r="F18" i="93"/>
  <c r="K18" i="93"/>
  <c r="A19" i="93"/>
  <c r="U16" i="93"/>
  <c r="V15" i="93"/>
  <c r="W15" i="93"/>
  <c r="T16" i="93"/>
  <c r="T17" i="59"/>
  <c r="V16" i="59"/>
  <c r="W16" i="59"/>
  <c r="G18" i="93"/>
  <c r="I18" i="93"/>
  <c r="J18" i="93"/>
  <c r="O18" i="93"/>
  <c r="S18" i="93"/>
  <c r="F19" i="52"/>
  <c r="K19" i="52"/>
  <c r="A20" i="52"/>
  <c r="G16" i="59"/>
  <c r="I16" i="59"/>
  <c r="J16" i="59"/>
  <c r="O16" i="59"/>
  <c r="S16" i="59"/>
  <c r="U17" i="59"/>
  <c r="A248" i="61"/>
  <c r="B18" i="59"/>
  <c r="A23" i="94"/>
  <c r="U17" i="52"/>
  <c r="T17" i="52"/>
  <c r="V16" i="52"/>
  <c r="W16" i="52"/>
  <c r="U17" i="93"/>
  <c r="V16" i="93"/>
  <c r="W16" i="93"/>
  <c r="T17" i="93"/>
  <c r="B19" i="52"/>
  <c r="F19" i="93"/>
  <c r="A20" i="93"/>
  <c r="K19" i="93"/>
  <c r="G18" i="52"/>
  <c r="I18" i="52"/>
  <c r="J18" i="52"/>
  <c r="O18" i="52"/>
  <c r="S18" i="52"/>
  <c r="K17" i="59"/>
  <c r="F17" i="59"/>
  <c r="A18" i="59"/>
  <c r="V17" i="59"/>
  <c r="W17" i="59"/>
  <c r="T18" i="59"/>
  <c r="U18" i="59"/>
  <c r="A24" i="94"/>
  <c r="F20" i="52"/>
  <c r="A21" i="52"/>
  <c r="K20" i="52"/>
  <c r="K20" i="93"/>
  <c r="F20" i="93"/>
  <c r="A21" i="93"/>
  <c r="G19" i="93"/>
  <c r="I19" i="93"/>
  <c r="J19" i="93"/>
  <c r="O19" i="93"/>
  <c r="S19" i="93"/>
  <c r="G19" i="52"/>
  <c r="I19" i="52"/>
  <c r="J19" i="52"/>
  <c r="O19" i="52"/>
  <c r="S19" i="52"/>
  <c r="B20" i="52"/>
  <c r="A249" i="61"/>
  <c r="U18" i="93"/>
  <c r="V17" i="93"/>
  <c r="W17" i="93"/>
  <c r="T18" i="93"/>
  <c r="A19" i="59"/>
  <c r="F18" i="59"/>
  <c r="K18" i="59"/>
  <c r="T18" i="52"/>
  <c r="U18" i="52"/>
  <c r="V17" i="52"/>
  <c r="W17" i="52"/>
  <c r="G17" i="59"/>
  <c r="I17" i="59"/>
  <c r="J17" i="59"/>
  <c r="O17" i="59"/>
  <c r="S17" i="59"/>
  <c r="B20" i="93"/>
  <c r="G18" i="59"/>
  <c r="I18" i="59"/>
  <c r="J18" i="59"/>
  <c r="O18" i="59"/>
  <c r="S18" i="59"/>
  <c r="U19" i="59"/>
  <c r="A20" i="59"/>
  <c r="F19" i="59"/>
  <c r="K19" i="59"/>
  <c r="B19" i="59"/>
  <c r="V18" i="59"/>
  <c r="W18" i="59"/>
  <c r="T19" i="59"/>
  <c r="F21" i="93"/>
  <c r="K21" i="93"/>
  <c r="A22" i="93"/>
  <c r="G20" i="93"/>
  <c r="I20" i="93"/>
  <c r="J20" i="93"/>
  <c r="O20" i="93"/>
  <c r="S20" i="93"/>
  <c r="B21" i="93"/>
  <c r="B22" i="93"/>
  <c r="U19" i="93"/>
  <c r="V18" i="93"/>
  <c r="W18" i="93"/>
  <c r="T19" i="93"/>
  <c r="F21" i="52"/>
  <c r="A22" i="52"/>
  <c r="K21" i="52"/>
  <c r="G20" i="52"/>
  <c r="I20" i="52"/>
  <c r="J20" i="52"/>
  <c r="O20" i="52"/>
  <c r="S20" i="52"/>
  <c r="T19" i="52"/>
  <c r="U19" i="52"/>
  <c r="V18" i="52"/>
  <c r="W18" i="52"/>
  <c r="A250" i="61"/>
  <c r="A25" i="94"/>
  <c r="B21" i="52"/>
  <c r="T20" i="59"/>
  <c r="V19" i="59"/>
  <c r="W19" i="59"/>
  <c r="G19" i="59"/>
  <c r="I19" i="59"/>
  <c r="J19" i="59"/>
  <c r="O19" i="59"/>
  <c r="S19" i="59"/>
  <c r="U20" i="59"/>
  <c r="G21" i="93"/>
  <c r="I21" i="93"/>
  <c r="J21" i="93"/>
  <c r="O21" i="93"/>
  <c r="S21" i="93"/>
  <c r="B22" i="52"/>
  <c r="B23" i="52"/>
  <c r="K22" i="93"/>
  <c r="A23" i="93"/>
  <c r="B23" i="93"/>
  <c r="F22" i="93"/>
  <c r="V19" i="52"/>
  <c r="W19" i="52"/>
  <c r="U20" i="52"/>
  <c r="T20" i="52"/>
  <c r="A26" i="94"/>
  <c r="F22" i="52"/>
  <c r="K22" i="52"/>
  <c r="A23" i="52"/>
  <c r="A251" i="61"/>
  <c r="U20" i="93"/>
  <c r="T20" i="93"/>
  <c r="V19" i="93"/>
  <c r="W19" i="93"/>
  <c r="K20" i="59"/>
  <c r="A21" i="59"/>
  <c r="F20" i="59"/>
  <c r="B20" i="59"/>
  <c r="B21" i="59"/>
  <c r="G21" i="52"/>
  <c r="I21" i="52"/>
  <c r="J21" i="52"/>
  <c r="O21" i="52"/>
  <c r="S21" i="52"/>
  <c r="V20" i="59"/>
  <c r="W20" i="59"/>
  <c r="T21" i="59"/>
  <c r="B22" i="59"/>
  <c r="A252" i="61"/>
  <c r="G22" i="52"/>
  <c r="I22" i="52"/>
  <c r="J22" i="52"/>
  <c r="O22" i="52"/>
  <c r="S22" i="52"/>
  <c r="F21" i="59"/>
  <c r="A22" i="59"/>
  <c r="K21" i="59"/>
  <c r="A27" i="94"/>
  <c r="T21" i="52"/>
  <c r="U21" i="52"/>
  <c r="V20" i="52"/>
  <c r="W20" i="52"/>
  <c r="B24" i="52"/>
  <c r="K23" i="52"/>
  <c r="F23" i="52"/>
  <c r="A24" i="52"/>
  <c r="G20" i="59"/>
  <c r="I20" i="59"/>
  <c r="J20" i="59"/>
  <c r="O20" i="59"/>
  <c r="S20" i="59"/>
  <c r="U21" i="59"/>
  <c r="G22" i="93"/>
  <c r="I22" i="93"/>
  <c r="J22" i="93"/>
  <c r="O22" i="93"/>
  <c r="S22" i="93"/>
  <c r="U21" i="93"/>
  <c r="V20" i="93"/>
  <c r="W20" i="93"/>
  <c r="T21" i="93"/>
  <c r="K23" i="93"/>
  <c r="A24" i="93"/>
  <c r="F23" i="93"/>
  <c r="T22" i="59"/>
  <c r="V21" i="59"/>
  <c r="W21" i="59"/>
  <c r="A253" i="61"/>
  <c r="G23" i="93"/>
  <c r="I23" i="93"/>
  <c r="J23" i="93"/>
  <c r="O23" i="93"/>
  <c r="S23" i="93"/>
  <c r="A25" i="93"/>
  <c r="F24" i="93"/>
  <c r="K24" i="93"/>
  <c r="B24" i="93"/>
  <c r="B25" i="93"/>
  <c r="A28" i="94"/>
  <c r="A23" i="59"/>
  <c r="F22" i="59"/>
  <c r="K22" i="59"/>
  <c r="U22" i="52"/>
  <c r="V21" i="52"/>
  <c r="W21" i="52"/>
  <c r="T22" i="52"/>
  <c r="G21" i="59"/>
  <c r="I21" i="59"/>
  <c r="J21" i="59"/>
  <c r="O21" i="59"/>
  <c r="S21" i="59"/>
  <c r="U22" i="59"/>
  <c r="V21" i="93"/>
  <c r="W21" i="93"/>
  <c r="T22" i="93"/>
  <c r="U22" i="93"/>
  <c r="K24" i="52"/>
  <c r="A25" i="52"/>
  <c r="B25" i="52"/>
  <c r="F24" i="52"/>
  <c r="G23" i="52"/>
  <c r="I23" i="52"/>
  <c r="J23" i="52"/>
  <c r="O23" i="52"/>
  <c r="S23" i="52"/>
  <c r="T23" i="59"/>
  <c r="V22" i="59"/>
  <c r="W22" i="59"/>
  <c r="F23" i="59"/>
  <c r="A24" i="59"/>
  <c r="K23" i="59"/>
  <c r="A29" i="94"/>
  <c r="A254" i="61"/>
  <c r="V22" i="52"/>
  <c r="W22" i="52"/>
  <c r="T23" i="52"/>
  <c r="U23" i="52"/>
  <c r="B26" i="93"/>
  <c r="G24" i="93"/>
  <c r="I24" i="93"/>
  <c r="J24" i="93"/>
  <c r="O24" i="93"/>
  <c r="S24" i="93"/>
  <c r="A26" i="93"/>
  <c r="K25" i="93"/>
  <c r="F25" i="93"/>
  <c r="G24" i="52"/>
  <c r="I24" i="52"/>
  <c r="J24" i="52"/>
  <c r="O24" i="52"/>
  <c r="S24" i="52"/>
  <c r="B23" i="59"/>
  <c r="G22" i="59"/>
  <c r="I22" i="59"/>
  <c r="J22" i="59"/>
  <c r="O22" i="59"/>
  <c r="S22" i="59"/>
  <c r="U23" i="59"/>
  <c r="T23" i="93"/>
  <c r="V22" i="93"/>
  <c r="W22" i="93"/>
  <c r="U23" i="93"/>
  <c r="A26" i="52"/>
  <c r="K25" i="52"/>
  <c r="F25" i="52"/>
  <c r="T24" i="59"/>
  <c r="V23" i="59"/>
  <c r="W23" i="59"/>
  <c r="A25" i="59"/>
  <c r="K24" i="59"/>
  <c r="F24" i="59"/>
  <c r="G23" i="59"/>
  <c r="I23" i="59"/>
  <c r="J23" i="59"/>
  <c r="O23" i="59"/>
  <c r="S23" i="59"/>
  <c r="U24" i="59"/>
  <c r="G25" i="52"/>
  <c r="I25" i="52"/>
  <c r="J25" i="52"/>
  <c r="O25" i="52"/>
  <c r="S25" i="52"/>
  <c r="B24" i="59"/>
  <c r="T24" i="52"/>
  <c r="U24" i="52"/>
  <c r="V23" i="52"/>
  <c r="W23" i="52"/>
  <c r="A27" i="52"/>
  <c r="F26" i="52"/>
  <c r="K26" i="52"/>
  <c r="G25" i="93"/>
  <c r="I25" i="93"/>
  <c r="J25" i="93"/>
  <c r="O25" i="93"/>
  <c r="S25" i="93"/>
  <c r="B26" i="52"/>
  <c r="A27" i="93"/>
  <c r="F26" i="93"/>
  <c r="K26" i="93"/>
  <c r="A255" i="61"/>
  <c r="T24" i="93"/>
  <c r="V23" i="93"/>
  <c r="W23" i="93"/>
  <c r="U24" i="93"/>
  <c r="A30" i="94"/>
  <c r="V24" i="59"/>
  <c r="W24" i="59"/>
  <c r="T25" i="59"/>
  <c r="A256" i="61"/>
  <c r="I24" i="59"/>
  <c r="J24" i="59"/>
  <c r="O24" i="59"/>
  <c r="S24" i="59"/>
  <c r="U25" i="59"/>
  <c r="G24" i="59"/>
  <c r="G26" i="93"/>
  <c r="I26" i="93"/>
  <c r="J26" i="93"/>
  <c r="O26" i="93"/>
  <c r="S26" i="93"/>
  <c r="G26" i="52"/>
  <c r="I26" i="52"/>
  <c r="J26" i="52"/>
  <c r="O26" i="52"/>
  <c r="S26" i="52"/>
  <c r="A26" i="59"/>
  <c r="F25" i="59"/>
  <c r="K25" i="59"/>
  <c r="A28" i="93"/>
  <c r="F27" i="93"/>
  <c r="K27" i="93"/>
  <c r="K27" i="52"/>
  <c r="A28" i="52"/>
  <c r="F27" i="52"/>
  <c r="T25" i="52"/>
  <c r="U25" i="52"/>
  <c r="V24" i="52"/>
  <c r="W24" i="52"/>
  <c r="B25" i="59"/>
  <c r="B26" i="59"/>
  <c r="A31" i="94"/>
  <c r="B27" i="52"/>
  <c r="T25" i="93"/>
  <c r="V24" i="93"/>
  <c r="W24" i="93"/>
  <c r="U25" i="93"/>
  <c r="B27" i="93"/>
  <c r="B28" i="93"/>
  <c r="T26" i="59"/>
  <c r="V25" i="59"/>
  <c r="W25" i="59"/>
  <c r="G27" i="52"/>
  <c r="I27" i="52"/>
  <c r="J27" i="52"/>
  <c r="O27" i="52"/>
  <c r="S27" i="52"/>
  <c r="A257" i="61"/>
  <c r="U26" i="93"/>
  <c r="T26" i="93"/>
  <c r="V25" i="93"/>
  <c r="W25" i="93"/>
  <c r="A32" i="94"/>
  <c r="G25" i="59"/>
  <c r="I25" i="59"/>
  <c r="J25" i="59"/>
  <c r="O25" i="59"/>
  <c r="S25" i="59"/>
  <c r="U26" i="59"/>
  <c r="A27" i="59"/>
  <c r="F26" i="59"/>
  <c r="K26" i="59"/>
  <c r="G27" i="93"/>
  <c r="I27" i="93"/>
  <c r="J27" i="93"/>
  <c r="O27" i="93"/>
  <c r="S27" i="93"/>
  <c r="V25" i="52"/>
  <c r="W25" i="52"/>
  <c r="T26" i="52"/>
  <c r="U26" i="52"/>
  <c r="K28" i="52"/>
  <c r="A29" i="52"/>
  <c r="F28" i="52"/>
  <c r="A29" i="93"/>
  <c r="F28" i="93"/>
  <c r="K28" i="93"/>
  <c r="B28" i="52"/>
  <c r="B29" i="52"/>
  <c r="V26" i="59"/>
  <c r="W26" i="59"/>
  <c r="T27" i="59"/>
  <c r="F27" i="59"/>
  <c r="A28" i="59"/>
  <c r="K27" i="59"/>
  <c r="T27" i="52"/>
  <c r="V26" i="52"/>
  <c r="W26" i="52"/>
  <c r="U27" i="52"/>
  <c r="A33" i="94"/>
  <c r="B27" i="59"/>
  <c r="B30" i="52"/>
  <c r="V26" i="93"/>
  <c r="W26" i="93"/>
  <c r="T27" i="93"/>
  <c r="U27" i="93"/>
  <c r="G28" i="93"/>
  <c r="I28" i="93"/>
  <c r="J28" i="93"/>
  <c r="O28" i="93"/>
  <c r="S28" i="93"/>
  <c r="A30" i="93"/>
  <c r="F29" i="93"/>
  <c r="K29" i="93"/>
  <c r="A258" i="61"/>
  <c r="G28" i="52"/>
  <c r="I28" i="52"/>
  <c r="J28" i="52"/>
  <c r="O28" i="52"/>
  <c r="S28" i="52"/>
  <c r="B29" i="93"/>
  <c r="K29" i="52"/>
  <c r="F29" i="52"/>
  <c r="A30" i="52"/>
  <c r="G26" i="59"/>
  <c r="I26" i="59"/>
  <c r="J26" i="59"/>
  <c r="O26" i="59"/>
  <c r="S26" i="59"/>
  <c r="U27" i="59"/>
  <c r="T28" i="59"/>
  <c r="U28" i="59"/>
  <c r="V27" i="59"/>
  <c r="W27" i="59"/>
  <c r="K28" i="59"/>
  <c r="A29" i="59"/>
  <c r="F28" i="59"/>
  <c r="G27" i="59"/>
  <c r="I27" i="59"/>
  <c r="J27" i="59"/>
  <c r="O27" i="59"/>
  <c r="S27" i="59"/>
  <c r="B28" i="59"/>
  <c r="A259" i="61"/>
  <c r="F30" i="52"/>
  <c r="A31" i="52"/>
  <c r="K30" i="52"/>
  <c r="G29" i="93"/>
  <c r="I29" i="93"/>
  <c r="J29" i="93"/>
  <c r="O29" i="93"/>
  <c r="S29" i="93"/>
  <c r="G29" i="52"/>
  <c r="I29" i="52"/>
  <c r="J29" i="52"/>
  <c r="O29" i="52"/>
  <c r="S29" i="52"/>
  <c r="K30" i="93"/>
  <c r="A31" i="93"/>
  <c r="F30" i="93"/>
  <c r="A34" i="94"/>
  <c r="B30" i="93"/>
  <c r="U28" i="93"/>
  <c r="T28" i="93"/>
  <c r="V27" i="93"/>
  <c r="W27" i="93"/>
  <c r="U28" i="52"/>
  <c r="V27" i="52"/>
  <c r="W27" i="52"/>
  <c r="T28" i="52"/>
  <c r="A35" i="94"/>
  <c r="A32" i="52"/>
  <c r="K31" i="52"/>
  <c r="F31" i="52"/>
  <c r="G30" i="52"/>
  <c r="I30" i="52"/>
  <c r="J30" i="52"/>
  <c r="O30" i="52"/>
  <c r="S30" i="52"/>
  <c r="G28" i="59"/>
  <c r="I28" i="59"/>
  <c r="J28" i="59"/>
  <c r="O28" i="59"/>
  <c r="S28" i="59"/>
  <c r="U29" i="59"/>
  <c r="F29" i="59"/>
  <c r="K29" i="59"/>
  <c r="A30" i="59"/>
  <c r="G30" i="93"/>
  <c r="I30" i="93"/>
  <c r="J30" i="93"/>
  <c r="O30" i="93"/>
  <c r="S30" i="93"/>
  <c r="A260" i="61"/>
  <c r="F31" i="93"/>
  <c r="A32" i="93"/>
  <c r="K31" i="93"/>
  <c r="B29" i="59"/>
  <c r="T29" i="59"/>
  <c r="V28" i="59"/>
  <c r="W28" i="59"/>
  <c r="B31" i="52"/>
  <c r="B32" i="52"/>
  <c r="V28" i="52"/>
  <c r="W28" i="52"/>
  <c r="U29" i="52"/>
  <c r="T29" i="52"/>
  <c r="U29" i="93"/>
  <c r="V28" i="93"/>
  <c r="W28" i="93"/>
  <c r="T29" i="93"/>
  <c r="B31" i="93"/>
  <c r="T30" i="59"/>
  <c r="V29" i="59"/>
  <c r="W29" i="59"/>
  <c r="B32" i="93"/>
  <c r="B33" i="93"/>
  <c r="B30" i="59"/>
  <c r="G29" i="59"/>
  <c r="I29" i="59"/>
  <c r="J29" i="59"/>
  <c r="O29" i="59"/>
  <c r="S29" i="59"/>
  <c r="U30" i="59"/>
  <c r="A31" i="59"/>
  <c r="F30" i="59"/>
  <c r="K30" i="59"/>
  <c r="A36" i="94"/>
  <c r="U30" i="93"/>
  <c r="T30" i="93"/>
  <c r="V29" i="93"/>
  <c r="W29" i="93"/>
  <c r="G31" i="93"/>
  <c r="I31" i="93"/>
  <c r="J31" i="93"/>
  <c r="O31" i="93"/>
  <c r="S31" i="93"/>
  <c r="G31" i="52"/>
  <c r="I31" i="52"/>
  <c r="J31" i="52"/>
  <c r="O31" i="52"/>
  <c r="S31" i="52"/>
  <c r="K32" i="93"/>
  <c r="F32" i="93"/>
  <c r="A33" i="93"/>
  <c r="U30" i="52"/>
  <c r="T30" i="52"/>
  <c r="V29" i="52"/>
  <c r="W29" i="52"/>
  <c r="A261" i="61"/>
  <c r="F32" i="52"/>
  <c r="A33" i="52"/>
  <c r="B33" i="52"/>
  <c r="K32" i="52"/>
  <c r="T31" i="59"/>
  <c r="V30" i="59"/>
  <c r="W30" i="59"/>
  <c r="G32" i="93"/>
  <c r="I32" i="93"/>
  <c r="J32" i="93"/>
  <c r="O32" i="93"/>
  <c r="S32" i="93"/>
  <c r="A32" i="59"/>
  <c r="F31" i="59"/>
  <c r="K31" i="59"/>
  <c r="K33" i="93"/>
  <c r="F33" i="93"/>
  <c r="A34" i="93"/>
  <c r="G30" i="59"/>
  <c r="I30" i="59"/>
  <c r="J30" i="59"/>
  <c r="O30" i="59"/>
  <c r="S30" i="59"/>
  <c r="U31" i="59"/>
  <c r="A34" i="52"/>
  <c r="F33" i="52"/>
  <c r="K33" i="52"/>
  <c r="G32" i="52"/>
  <c r="I32" i="52"/>
  <c r="J32" i="52"/>
  <c r="O32" i="52"/>
  <c r="S32" i="52"/>
  <c r="B31" i="59"/>
  <c r="B32" i="59"/>
  <c r="T31" i="52"/>
  <c r="U31" i="52"/>
  <c r="V30" i="52"/>
  <c r="W30" i="52"/>
  <c r="A262" i="61"/>
  <c r="U31" i="93"/>
  <c r="T31" i="93"/>
  <c r="V30" i="93"/>
  <c r="W30" i="93"/>
  <c r="A37" i="94"/>
  <c r="T32" i="59"/>
  <c r="V31" i="59"/>
  <c r="W31" i="59"/>
  <c r="K34" i="93"/>
  <c r="A35" i="93"/>
  <c r="F34" i="93"/>
  <c r="A263" i="61"/>
  <c r="I33" i="93"/>
  <c r="J33" i="93"/>
  <c r="O33" i="93"/>
  <c r="S33" i="93"/>
  <c r="G33" i="93"/>
  <c r="U32" i="52"/>
  <c r="V31" i="52"/>
  <c r="W31" i="52"/>
  <c r="T32" i="52"/>
  <c r="B34" i="93"/>
  <c r="B35" i="93"/>
  <c r="A35" i="52"/>
  <c r="K34" i="52"/>
  <c r="F34" i="52"/>
  <c r="U32" i="93"/>
  <c r="V31" i="93"/>
  <c r="W31" i="93"/>
  <c r="T32" i="93"/>
  <c r="A33" i="59"/>
  <c r="F32" i="59"/>
  <c r="K32" i="59"/>
  <c r="A38" i="94"/>
  <c r="B34" i="52"/>
  <c r="G31" i="59"/>
  <c r="I31" i="59"/>
  <c r="J31" i="59"/>
  <c r="O31" i="59"/>
  <c r="S31" i="59"/>
  <c r="U32" i="59"/>
  <c r="G33" i="52"/>
  <c r="I33" i="52"/>
  <c r="J33" i="52"/>
  <c r="O33" i="52"/>
  <c r="S33" i="52"/>
  <c r="T33" i="59"/>
  <c r="V32" i="59"/>
  <c r="W32" i="59"/>
  <c r="F35" i="52"/>
  <c r="K35" i="52"/>
  <c r="A36" i="52"/>
  <c r="B35" i="52"/>
  <c r="A264" i="61"/>
  <c r="A39" i="94"/>
  <c r="G34" i="93"/>
  <c r="I34" i="93"/>
  <c r="J34" i="93"/>
  <c r="O34" i="93"/>
  <c r="S34" i="93"/>
  <c r="F35" i="93"/>
  <c r="A36" i="93"/>
  <c r="B36" i="93"/>
  <c r="K35" i="93"/>
  <c r="G32" i="59"/>
  <c r="I32" i="59"/>
  <c r="J32" i="59"/>
  <c r="O32" i="59"/>
  <c r="S32" i="59"/>
  <c r="U33" i="59"/>
  <c r="F33" i="59"/>
  <c r="K33" i="59"/>
  <c r="A34" i="59"/>
  <c r="V32" i="93"/>
  <c r="W32" i="93"/>
  <c r="T33" i="93"/>
  <c r="U33" i="93"/>
  <c r="B33" i="59"/>
  <c r="G34" i="52"/>
  <c r="I34" i="52"/>
  <c r="J34" i="52"/>
  <c r="O34" i="52"/>
  <c r="S34" i="52"/>
  <c r="T33" i="52"/>
  <c r="U33" i="52"/>
  <c r="V32" i="52"/>
  <c r="W32" i="52"/>
  <c r="U34" i="59"/>
  <c r="T34" i="59"/>
  <c r="V33" i="59"/>
  <c r="W33" i="59"/>
  <c r="U34" i="93"/>
  <c r="T34" i="93"/>
  <c r="V33" i="93"/>
  <c r="W33" i="93"/>
  <c r="G35" i="93"/>
  <c r="I35" i="93"/>
  <c r="J35" i="93"/>
  <c r="O35" i="93"/>
  <c r="S35" i="93"/>
  <c r="F36" i="52"/>
  <c r="K36" i="52"/>
  <c r="A37" i="52"/>
  <c r="G35" i="52"/>
  <c r="I35" i="52"/>
  <c r="J35" i="52"/>
  <c r="O35" i="52"/>
  <c r="S35" i="52"/>
  <c r="A40" i="94"/>
  <c r="T34" i="52"/>
  <c r="U34" i="52"/>
  <c r="V33" i="52"/>
  <c r="W33" i="52"/>
  <c r="A265" i="61"/>
  <c r="B36" i="52"/>
  <c r="B37" i="52"/>
  <c r="K36" i="93"/>
  <c r="A37" i="93"/>
  <c r="F36" i="93"/>
  <c r="A35" i="59"/>
  <c r="F34" i="59"/>
  <c r="K34" i="59"/>
  <c r="G33" i="59"/>
  <c r="I33" i="59"/>
  <c r="J33" i="59"/>
  <c r="O33" i="59"/>
  <c r="S33" i="59"/>
  <c r="B34" i="59"/>
  <c r="B35" i="59"/>
  <c r="K37" i="93"/>
  <c r="F37" i="93"/>
  <c r="A38" i="93"/>
  <c r="U35" i="59"/>
  <c r="V34" i="59"/>
  <c r="W34" i="59"/>
  <c r="T35" i="59"/>
  <c r="A266" i="61"/>
  <c r="G36" i="52"/>
  <c r="I36" i="52"/>
  <c r="J36" i="52"/>
  <c r="O36" i="52"/>
  <c r="S36" i="52"/>
  <c r="T35" i="52"/>
  <c r="V34" i="52"/>
  <c r="W34" i="52"/>
  <c r="U35" i="52"/>
  <c r="I34" i="59"/>
  <c r="J34" i="59"/>
  <c r="O34" i="59"/>
  <c r="S34" i="59"/>
  <c r="G34" i="59"/>
  <c r="B37" i="93"/>
  <c r="G36" i="93"/>
  <c r="I36" i="93"/>
  <c r="J36" i="93"/>
  <c r="O36" i="93"/>
  <c r="S36" i="93"/>
  <c r="A41" i="94"/>
  <c r="U35" i="93"/>
  <c r="V34" i="93"/>
  <c r="W34" i="93"/>
  <c r="T35" i="93"/>
  <c r="B38" i="52"/>
  <c r="F37" i="52"/>
  <c r="A38" i="52"/>
  <c r="K37" i="52"/>
  <c r="K35" i="59"/>
  <c r="F35" i="59"/>
  <c r="A36" i="59"/>
  <c r="K36" i="59"/>
  <c r="F36" i="59"/>
  <c r="A37" i="59"/>
  <c r="G35" i="59"/>
  <c r="I35" i="59"/>
  <c r="J35" i="59"/>
  <c r="O35" i="59"/>
  <c r="S35" i="59"/>
  <c r="U36" i="59"/>
  <c r="B38" i="93"/>
  <c r="B39" i="93"/>
  <c r="B36" i="59"/>
  <c r="A267" i="61"/>
  <c r="G37" i="52"/>
  <c r="I37" i="52"/>
  <c r="J37" i="52"/>
  <c r="O37" i="52"/>
  <c r="S37" i="52"/>
  <c r="K38" i="93"/>
  <c r="F38" i="93"/>
  <c r="A39" i="93"/>
  <c r="G37" i="93"/>
  <c r="I37" i="93"/>
  <c r="J37" i="93"/>
  <c r="O37" i="93"/>
  <c r="S37" i="93"/>
  <c r="V35" i="93"/>
  <c r="W35" i="93"/>
  <c r="T36" i="93"/>
  <c r="U36" i="93"/>
  <c r="A42" i="94"/>
  <c r="K38" i="52"/>
  <c r="A39" i="52"/>
  <c r="B39" i="52"/>
  <c r="F38" i="52"/>
  <c r="T36" i="52"/>
  <c r="U36" i="52"/>
  <c r="V35" i="52"/>
  <c r="W35" i="52"/>
  <c r="V35" i="59"/>
  <c r="W35" i="59"/>
  <c r="T36" i="59"/>
  <c r="T37" i="59"/>
  <c r="V36" i="59"/>
  <c r="W36" i="59"/>
  <c r="G38" i="52"/>
  <c r="I38" i="52"/>
  <c r="J38" i="52"/>
  <c r="O38" i="52"/>
  <c r="S38" i="52"/>
  <c r="G38" i="93"/>
  <c r="I38" i="93"/>
  <c r="J38" i="93"/>
  <c r="O38" i="93"/>
  <c r="S38" i="93"/>
  <c r="K37" i="59"/>
  <c r="F37" i="59"/>
  <c r="A38" i="59"/>
  <c r="A43" i="94"/>
  <c r="G36" i="59"/>
  <c r="I36" i="59"/>
  <c r="J36" i="59"/>
  <c r="O36" i="59"/>
  <c r="S36" i="59"/>
  <c r="U37" i="59"/>
  <c r="V36" i="52"/>
  <c r="W36" i="52"/>
  <c r="U37" i="52"/>
  <c r="T37" i="52"/>
  <c r="A268" i="61"/>
  <c r="F39" i="93"/>
  <c r="K39" i="93"/>
  <c r="A40" i="93"/>
  <c r="K39" i="52"/>
  <c r="F39" i="52"/>
  <c r="A40" i="52"/>
  <c r="U37" i="93"/>
  <c r="T37" i="93"/>
  <c r="V36" i="93"/>
  <c r="W36" i="93"/>
  <c r="B37" i="59"/>
  <c r="T38" i="59"/>
  <c r="V37" i="59"/>
  <c r="W37" i="59"/>
  <c r="F40" i="52"/>
  <c r="A41" i="52"/>
  <c r="K40" i="52"/>
  <c r="U38" i="52"/>
  <c r="T38" i="52"/>
  <c r="V37" i="52"/>
  <c r="W37" i="52"/>
  <c r="G39" i="52"/>
  <c r="I39" i="52"/>
  <c r="J39" i="52"/>
  <c r="O39" i="52"/>
  <c r="S39" i="52"/>
  <c r="F40" i="93"/>
  <c r="A41" i="93"/>
  <c r="K40" i="93"/>
  <c r="G39" i="93"/>
  <c r="I39" i="93"/>
  <c r="J39" i="93"/>
  <c r="O39" i="93"/>
  <c r="S39" i="93"/>
  <c r="A44" i="94"/>
  <c r="F38" i="59"/>
  <c r="K38" i="59"/>
  <c r="A39" i="59"/>
  <c r="B38" i="59"/>
  <c r="B39" i="59"/>
  <c r="G37" i="59"/>
  <c r="I37" i="59"/>
  <c r="J37" i="59"/>
  <c r="O37" i="59"/>
  <c r="S37" i="59"/>
  <c r="U38" i="59"/>
  <c r="B40" i="93"/>
  <c r="B41" i="93"/>
  <c r="A269" i="61"/>
  <c r="T38" i="93"/>
  <c r="V37" i="93"/>
  <c r="W37" i="93"/>
  <c r="U38" i="93"/>
  <c r="B40" i="52"/>
  <c r="T39" i="59"/>
  <c r="V38" i="59"/>
  <c r="W38" i="59"/>
  <c r="V38" i="52"/>
  <c r="W38" i="52"/>
  <c r="U39" i="52"/>
  <c r="T39" i="52"/>
  <c r="A270" i="61"/>
  <c r="F41" i="52"/>
  <c r="K41" i="52"/>
  <c r="A42" i="52"/>
  <c r="B42" i="93"/>
  <c r="A45" i="94"/>
  <c r="G40" i="52"/>
  <c r="I40" i="52"/>
  <c r="J40" i="52"/>
  <c r="O40" i="52"/>
  <c r="S40" i="52"/>
  <c r="B40" i="59"/>
  <c r="B41" i="52"/>
  <c r="A42" i="93"/>
  <c r="K41" i="93"/>
  <c r="F41" i="93"/>
  <c r="V38" i="93"/>
  <c r="W38" i="93"/>
  <c r="T39" i="93"/>
  <c r="U39" i="93"/>
  <c r="G40" i="93"/>
  <c r="I40" i="93"/>
  <c r="J40" i="93"/>
  <c r="O40" i="93"/>
  <c r="S40" i="93"/>
  <c r="K39" i="59"/>
  <c r="F39" i="59"/>
  <c r="A40" i="59"/>
  <c r="G38" i="59"/>
  <c r="I38" i="59"/>
  <c r="J38" i="59"/>
  <c r="O38" i="59"/>
  <c r="S38" i="59"/>
  <c r="U39" i="59"/>
  <c r="T40" i="59"/>
  <c r="V39" i="59"/>
  <c r="W39" i="59"/>
  <c r="U40" i="59"/>
  <c r="U40" i="52"/>
  <c r="T40" i="52"/>
  <c r="V39" i="52"/>
  <c r="W39" i="52"/>
  <c r="V39" i="93"/>
  <c r="W39" i="93"/>
  <c r="U40" i="93"/>
  <c r="T40" i="93"/>
  <c r="A46" i="94"/>
  <c r="G41" i="93"/>
  <c r="I41" i="93"/>
  <c r="J41" i="93"/>
  <c r="O41" i="93"/>
  <c r="S41" i="93"/>
  <c r="A43" i="52"/>
  <c r="K42" i="52"/>
  <c r="F42" i="52"/>
  <c r="F42" i="93"/>
  <c r="K42" i="93"/>
  <c r="A43" i="93"/>
  <c r="B42" i="52"/>
  <c r="G41" i="52"/>
  <c r="I41" i="52"/>
  <c r="J41" i="52"/>
  <c r="O41" i="52"/>
  <c r="S41" i="52"/>
  <c r="A271" i="61"/>
  <c r="K40" i="59"/>
  <c r="A41" i="59"/>
  <c r="F40" i="59"/>
  <c r="G39" i="59"/>
  <c r="I39" i="59"/>
  <c r="J39" i="59"/>
  <c r="O39" i="59"/>
  <c r="S39" i="59"/>
  <c r="F43" i="93"/>
  <c r="K43" i="93"/>
  <c r="A44" i="93"/>
  <c r="G42" i="93"/>
  <c r="I42" i="93"/>
  <c r="J42" i="93"/>
  <c r="O42" i="93"/>
  <c r="S42" i="93"/>
  <c r="G40" i="59"/>
  <c r="I40" i="59"/>
  <c r="J40" i="59"/>
  <c r="O40" i="59"/>
  <c r="S40" i="59"/>
  <c r="G42" i="52"/>
  <c r="I42" i="52"/>
  <c r="J42" i="52"/>
  <c r="O42" i="52"/>
  <c r="S42" i="52"/>
  <c r="V40" i="52"/>
  <c r="W40" i="52"/>
  <c r="U41" i="52"/>
  <c r="T41" i="52"/>
  <c r="A42" i="59"/>
  <c r="F41" i="59"/>
  <c r="K41" i="59"/>
  <c r="A44" i="52"/>
  <c r="F43" i="52"/>
  <c r="K43" i="52"/>
  <c r="B43" i="93"/>
  <c r="V40" i="59"/>
  <c r="W40" i="59"/>
  <c r="T41" i="59"/>
  <c r="U41" i="59"/>
  <c r="A272" i="61"/>
  <c r="B41" i="59"/>
  <c r="B42" i="59"/>
  <c r="A47" i="94"/>
  <c r="B43" i="52"/>
  <c r="B44" i="52"/>
  <c r="T41" i="93"/>
  <c r="V40" i="93"/>
  <c r="W40" i="93"/>
  <c r="U41" i="93"/>
  <c r="G41" i="59"/>
  <c r="I41" i="59"/>
  <c r="J41" i="59"/>
  <c r="O41" i="59"/>
  <c r="S41" i="59"/>
  <c r="U42" i="59"/>
  <c r="A45" i="93"/>
  <c r="K44" i="93"/>
  <c r="F44" i="93"/>
  <c r="T42" i="93"/>
  <c r="U42" i="93"/>
  <c r="V41" i="93"/>
  <c r="W41" i="93"/>
  <c r="F42" i="59"/>
  <c r="A43" i="59"/>
  <c r="K42" i="59"/>
  <c r="A273" i="61"/>
  <c r="G43" i="93"/>
  <c r="I43" i="93"/>
  <c r="J43" i="93"/>
  <c r="O43" i="93"/>
  <c r="S43" i="93"/>
  <c r="V41" i="59"/>
  <c r="W41" i="59"/>
  <c r="T42" i="59"/>
  <c r="T42" i="52"/>
  <c r="U42" i="52"/>
  <c r="V41" i="52"/>
  <c r="W41" i="52"/>
  <c r="B44" i="93"/>
  <c r="B45" i="52"/>
  <c r="G43" i="52"/>
  <c r="I43" i="52"/>
  <c r="J43" i="52"/>
  <c r="O43" i="52"/>
  <c r="S43" i="52"/>
  <c r="A48" i="94"/>
  <c r="K44" i="52"/>
  <c r="F44" i="52"/>
  <c r="A45" i="52"/>
  <c r="U43" i="59"/>
  <c r="T43" i="59"/>
  <c r="V42" i="59"/>
  <c r="W42" i="59"/>
  <c r="A46" i="93"/>
  <c r="K45" i="93"/>
  <c r="F45" i="93"/>
  <c r="A44" i="59"/>
  <c r="K43" i="59"/>
  <c r="F43" i="59"/>
  <c r="G42" i="59"/>
  <c r="I42" i="59"/>
  <c r="J42" i="59"/>
  <c r="O42" i="59"/>
  <c r="S42" i="59"/>
  <c r="B45" i="93"/>
  <c r="B43" i="59"/>
  <c r="B44" i="59"/>
  <c r="U43" i="52"/>
  <c r="T43" i="52"/>
  <c r="V42" i="52"/>
  <c r="W42" i="52"/>
  <c r="U43" i="93"/>
  <c r="T43" i="93"/>
  <c r="V42" i="93"/>
  <c r="W42" i="93"/>
  <c r="F45" i="52"/>
  <c r="A46" i="52"/>
  <c r="B46" i="52"/>
  <c r="K45" i="52"/>
  <c r="G44" i="52"/>
  <c r="I44" i="52"/>
  <c r="J44" i="52"/>
  <c r="O44" i="52"/>
  <c r="S44" i="52"/>
  <c r="G44" i="93"/>
  <c r="I44" i="93"/>
  <c r="J44" i="93"/>
  <c r="O44" i="93"/>
  <c r="S44" i="93"/>
  <c r="A49" i="94"/>
  <c r="A274" i="61"/>
  <c r="B47" i="52"/>
  <c r="K46" i="93"/>
  <c r="F46" i="93"/>
  <c r="A47" i="93"/>
  <c r="V43" i="59"/>
  <c r="W43" i="59"/>
  <c r="T44" i="59"/>
  <c r="G43" i="59"/>
  <c r="I43" i="59"/>
  <c r="J43" i="59"/>
  <c r="O43" i="59"/>
  <c r="S43" i="59"/>
  <c r="U44" i="59"/>
  <c r="A275" i="61"/>
  <c r="U44" i="93"/>
  <c r="T44" i="93"/>
  <c r="V43" i="93"/>
  <c r="W43" i="93"/>
  <c r="F44" i="59"/>
  <c r="A45" i="59"/>
  <c r="K44" i="59"/>
  <c r="A50" i="94"/>
  <c r="G45" i="93"/>
  <c r="I45" i="93"/>
  <c r="J45" i="93"/>
  <c r="O45" i="93"/>
  <c r="S45" i="93"/>
  <c r="V43" i="52"/>
  <c r="W43" i="52"/>
  <c r="U44" i="52"/>
  <c r="T44" i="52"/>
  <c r="B46" i="93"/>
  <c r="B47" i="93"/>
  <c r="F46" i="52"/>
  <c r="K46" i="52"/>
  <c r="A47" i="52"/>
  <c r="G45" i="52"/>
  <c r="I45" i="52"/>
  <c r="J45" i="52"/>
  <c r="O45" i="52"/>
  <c r="S45" i="52"/>
  <c r="V44" i="59"/>
  <c r="W44" i="59"/>
  <c r="T45" i="59"/>
  <c r="A46" i="59"/>
  <c r="K45" i="59"/>
  <c r="F45" i="59"/>
  <c r="A276" i="61"/>
  <c r="G46" i="93"/>
  <c r="I46" i="93"/>
  <c r="J46" i="93"/>
  <c r="O46" i="93"/>
  <c r="S46" i="93"/>
  <c r="F47" i="52"/>
  <c r="K47" i="52"/>
  <c r="A48" i="52"/>
  <c r="A51" i="94"/>
  <c r="G44" i="59"/>
  <c r="I44" i="59"/>
  <c r="J44" i="59"/>
  <c r="O44" i="59"/>
  <c r="S44" i="59"/>
  <c r="U45" i="59"/>
  <c r="U45" i="52"/>
  <c r="T45" i="52"/>
  <c r="V44" i="52"/>
  <c r="W44" i="52"/>
  <c r="A48" i="93"/>
  <c r="F47" i="93"/>
  <c r="K47" i="93"/>
  <c r="B48" i="52"/>
  <c r="B45" i="59"/>
  <c r="B46" i="59"/>
  <c r="U45" i="93"/>
  <c r="V44" i="93"/>
  <c r="W44" i="93"/>
  <c r="T45" i="93"/>
  <c r="G46" i="52"/>
  <c r="I46" i="52"/>
  <c r="J46" i="52"/>
  <c r="O46" i="52"/>
  <c r="S46" i="52"/>
  <c r="T46" i="59"/>
  <c r="V45" i="59"/>
  <c r="W45" i="59"/>
  <c r="G47" i="93"/>
  <c r="I47" i="93"/>
  <c r="J47" i="93"/>
  <c r="O47" i="93"/>
  <c r="S47" i="93"/>
  <c r="A277" i="61"/>
  <c r="A49" i="93"/>
  <c r="K48" i="93"/>
  <c r="F48" i="93"/>
  <c r="G45" i="59"/>
  <c r="I45" i="59"/>
  <c r="J45" i="59"/>
  <c r="O45" i="59"/>
  <c r="S45" i="59"/>
  <c r="U46" i="59"/>
  <c r="K48" i="52"/>
  <c r="A49" i="52"/>
  <c r="F48" i="52"/>
  <c r="A47" i="59"/>
  <c r="K46" i="59"/>
  <c r="F46" i="59"/>
  <c r="T46" i="52"/>
  <c r="U46" i="52"/>
  <c r="V45" i="52"/>
  <c r="W45" i="52"/>
  <c r="I47" i="52"/>
  <c r="J47" i="52"/>
  <c r="O47" i="52"/>
  <c r="S47" i="52"/>
  <c r="G47" i="52"/>
  <c r="B48" i="93"/>
  <c r="B47" i="59"/>
  <c r="U46" i="93"/>
  <c r="V45" i="93"/>
  <c r="W45" i="93"/>
  <c r="T46" i="93"/>
  <c r="A52" i="94"/>
  <c r="T47" i="59"/>
  <c r="V46" i="59"/>
  <c r="W46" i="59"/>
  <c r="G48" i="52"/>
  <c r="I48" i="52"/>
  <c r="J48" i="52"/>
  <c r="O48" i="52"/>
  <c r="S48" i="52"/>
  <c r="A50" i="52"/>
  <c r="F49" i="52"/>
  <c r="K49" i="52"/>
  <c r="B48" i="59"/>
  <c r="F49" i="93"/>
  <c r="A50" i="93"/>
  <c r="K49" i="93"/>
  <c r="B49" i="93"/>
  <c r="B50" i="93"/>
  <c r="A278" i="61"/>
  <c r="B49" i="52"/>
  <c r="A53" i="94"/>
  <c r="U47" i="52"/>
  <c r="T47" i="52"/>
  <c r="V46" i="52"/>
  <c r="W46" i="52"/>
  <c r="G46" i="59"/>
  <c r="I46" i="59"/>
  <c r="J46" i="59"/>
  <c r="O46" i="59"/>
  <c r="S46" i="59"/>
  <c r="U47" i="59"/>
  <c r="G48" i="93"/>
  <c r="I48" i="93"/>
  <c r="J48" i="93"/>
  <c r="O48" i="93"/>
  <c r="S48" i="93"/>
  <c r="U47" i="93"/>
  <c r="V46" i="93"/>
  <c r="W46" i="93"/>
  <c r="T47" i="93"/>
  <c r="A48" i="59"/>
  <c r="K47" i="59"/>
  <c r="F47" i="59"/>
  <c r="V47" i="59"/>
  <c r="W47" i="59"/>
  <c r="T48" i="59"/>
  <c r="A51" i="93"/>
  <c r="F50" i="93"/>
  <c r="K50" i="93"/>
  <c r="G49" i="93"/>
  <c r="I49" i="93"/>
  <c r="J49" i="93"/>
  <c r="O49" i="93"/>
  <c r="S49" i="93"/>
  <c r="K50" i="52"/>
  <c r="A51" i="52"/>
  <c r="F50" i="52"/>
  <c r="B49" i="59"/>
  <c r="T48" i="52"/>
  <c r="U48" i="52"/>
  <c r="V47" i="52"/>
  <c r="W47" i="52"/>
  <c r="A54" i="94"/>
  <c r="A279" i="61"/>
  <c r="T48" i="93"/>
  <c r="V47" i="93"/>
  <c r="W47" i="93"/>
  <c r="U48" i="93"/>
  <c r="G49" i="52"/>
  <c r="I49" i="52"/>
  <c r="J49" i="52"/>
  <c r="O49" i="52"/>
  <c r="S49" i="52"/>
  <c r="G47" i="59"/>
  <c r="I47" i="59"/>
  <c r="J47" i="59"/>
  <c r="O47" i="59"/>
  <c r="S47" i="59"/>
  <c r="U48" i="59"/>
  <c r="K48" i="59"/>
  <c r="F48" i="59"/>
  <c r="A49" i="59"/>
  <c r="B50" i="52"/>
  <c r="B51" i="52"/>
  <c r="T49" i="59"/>
  <c r="V48" i="59"/>
  <c r="W48" i="59"/>
  <c r="F49" i="59"/>
  <c r="K49" i="59"/>
  <c r="A50" i="59"/>
  <c r="A55" i="94"/>
  <c r="G50" i="52"/>
  <c r="I50" i="52"/>
  <c r="J50" i="52"/>
  <c r="O50" i="52"/>
  <c r="S50" i="52"/>
  <c r="U49" i="52"/>
  <c r="T49" i="52"/>
  <c r="V48" i="52"/>
  <c r="W48" i="52"/>
  <c r="A280" i="61"/>
  <c r="G48" i="59"/>
  <c r="I48" i="59"/>
  <c r="J48" i="59"/>
  <c r="O48" i="59"/>
  <c r="S48" i="59"/>
  <c r="U49" i="59"/>
  <c r="K51" i="52"/>
  <c r="A52" i="52"/>
  <c r="F51" i="52"/>
  <c r="U49" i="93"/>
  <c r="T49" i="93"/>
  <c r="V48" i="93"/>
  <c r="W48" i="93"/>
  <c r="G50" i="93"/>
  <c r="I50" i="93"/>
  <c r="J50" i="93"/>
  <c r="O50" i="93"/>
  <c r="S50" i="93"/>
  <c r="K51" i="93"/>
  <c r="F51" i="93"/>
  <c r="A52" i="93"/>
  <c r="B51" i="93"/>
  <c r="B50" i="59"/>
  <c r="V49" i="59"/>
  <c r="W49" i="59"/>
  <c r="T50" i="59"/>
  <c r="A281" i="61"/>
  <c r="A56" i="94"/>
  <c r="B51" i="59"/>
  <c r="G51" i="52"/>
  <c r="I51" i="52"/>
  <c r="J51" i="52"/>
  <c r="O51" i="52"/>
  <c r="S51" i="52"/>
  <c r="B52" i="93"/>
  <c r="K52" i="52"/>
  <c r="F52" i="52"/>
  <c r="A53" i="52"/>
  <c r="K50" i="59"/>
  <c r="F50" i="59"/>
  <c r="A51" i="59"/>
  <c r="G51" i="93"/>
  <c r="I51" i="93"/>
  <c r="J51" i="93"/>
  <c r="O51" i="93"/>
  <c r="S51" i="93"/>
  <c r="U50" i="93"/>
  <c r="V49" i="93"/>
  <c r="W49" i="93"/>
  <c r="T50" i="93"/>
  <c r="U50" i="52"/>
  <c r="T50" i="52"/>
  <c r="V49" i="52"/>
  <c r="W49" i="52"/>
  <c r="G49" i="59"/>
  <c r="I49" i="59"/>
  <c r="J49" i="59"/>
  <c r="O49" i="59"/>
  <c r="S49" i="59"/>
  <c r="U50" i="59"/>
  <c r="B52" i="52"/>
  <c r="B53" i="52"/>
  <c r="K52" i="93"/>
  <c r="F52" i="93"/>
  <c r="A53" i="93"/>
  <c r="T51" i="59"/>
  <c r="V50" i="59"/>
  <c r="W50" i="59"/>
  <c r="A282" i="61"/>
  <c r="V50" i="52"/>
  <c r="W50" i="52"/>
  <c r="U51" i="52"/>
  <c r="T51" i="52"/>
  <c r="A52" i="59"/>
  <c r="F51" i="59"/>
  <c r="K51" i="59"/>
  <c r="G50" i="59"/>
  <c r="I50" i="59"/>
  <c r="J50" i="59"/>
  <c r="O50" i="59"/>
  <c r="S50" i="59"/>
  <c r="U51" i="59"/>
  <c r="K53" i="52"/>
  <c r="A54" i="52"/>
  <c r="B54" i="52"/>
  <c r="F53" i="52"/>
  <c r="G52" i="52"/>
  <c r="I52" i="52"/>
  <c r="J52" i="52"/>
  <c r="O52" i="52"/>
  <c r="S52" i="52"/>
  <c r="F53" i="93"/>
  <c r="K53" i="93"/>
  <c r="A54" i="93"/>
  <c r="V50" i="93"/>
  <c r="W50" i="93"/>
  <c r="T51" i="93"/>
  <c r="U51" i="93"/>
  <c r="B53" i="93"/>
  <c r="B54" i="93"/>
  <c r="G52" i="93"/>
  <c r="I52" i="93"/>
  <c r="J52" i="93"/>
  <c r="O52" i="93"/>
  <c r="S52" i="93"/>
  <c r="A57" i="94"/>
  <c r="T52" i="59"/>
  <c r="V51" i="59"/>
  <c r="W51" i="59"/>
  <c r="B55" i="52"/>
  <c r="B55" i="93"/>
  <c r="V51" i="93"/>
  <c r="W51" i="93"/>
  <c r="T52" i="93"/>
  <c r="U52" i="93"/>
  <c r="G51" i="59"/>
  <c r="I51" i="59"/>
  <c r="J51" i="59"/>
  <c r="O51" i="59"/>
  <c r="S51" i="59"/>
  <c r="U52" i="59"/>
  <c r="A53" i="59"/>
  <c r="F52" i="59"/>
  <c r="K52" i="59"/>
  <c r="A55" i="93"/>
  <c r="K54" i="93"/>
  <c r="F54" i="93"/>
  <c r="A283" i="61"/>
  <c r="U52" i="52"/>
  <c r="V51" i="52"/>
  <c r="W51" i="52"/>
  <c r="T52" i="52"/>
  <c r="B52" i="59"/>
  <c r="B53" i="59"/>
  <c r="G53" i="93"/>
  <c r="I53" i="93"/>
  <c r="J53" i="93"/>
  <c r="O53" i="93"/>
  <c r="S53" i="93"/>
  <c r="A58" i="94"/>
  <c r="G53" i="52"/>
  <c r="I53" i="52"/>
  <c r="J53" i="52"/>
  <c r="O53" i="52"/>
  <c r="S53" i="52"/>
  <c r="F54" i="52"/>
  <c r="A55" i="52"/>
  <c r="K54" i="52"/>
  <c r="T53" i="59"/>
  <c r="V52" i="59"/>
  <c r="W52" i="59"/>
  <c r="G54" i="93"/>
  <c r="I54" i="93"/>
  <c r="J54" i="93"/>
  <c r="O54" i="93"/>
  <c r="S54" i="93"/>
  <c r="B56" i="52"/>
  <c r="F55" i="52"/>
  <c r="A56" i="52"/>
  <c r="K55" i="52"/>
  <c r="A56" i="93"/>
  <c r="K55" i="93"/>
  <c r="F55" i="93"/>
  <c r="T53" i="52"/>
  <c r="U53" i="52"/>
  <c r="V52" i="52"/>
  <c r="W52" i="52"/>
  <c r="B56" i="93"/>
  <c r="G54" i="52"/>
  <c r="I54" i="52"/>
  <c r="J54" i="52"/>
  <c r="O54" i="52"/>
  <c r="S54" i="52"/>
  <c r="I52" i="59"/>
  <c r="J52" i="59"/>
  <c r="O52" i="59"/>
  <c r="S52" i="59"/>
  <c r="U53" i="59"/>
  <c r="G52" i="59"/>
  <c r="T53" i="93"/>
  <c r="V52" i="93"/>
  <c r="W52" i="93"/>
  <c r="U53" i="93"/>
  <c r="A59" i="94"/>
  <c r="A284" i="61"/>
  <c r="B54" i="59"/>
  <c r="A54" i="59"/>
  <c r="F53" i="59"/>
  <c r="K53" i="59"/>
  <c r="T54" i="59"/>
  <c r="V53" i="59"/>
  <c r="W53" i="59"/>
  <c r="V53" i="52"/>
  <c r="W53" i="52"/>
  <c r="U54" i="52"/>
  <c r="T54" i="52"/>
  <c r="T54" i="93"/>
  <c r="U54" i="93"/>
  <c r="V53" i="93"/>
  <c r="W53" i="93"/>
  <c r="I53" i="59"/>
  <c r="J53" i="59"/>
  <c r="O53" i="59"/>
  <c r="S53" i="59"/>
  <c r="U54" i="59"/>
  <c r="G53" i="59"/>
  <c r="G55" i="93"/>
  <c r="I55" i="93"/>
  <c r="J55" i="93"/>
  <c r="O55" i="93"/>
  <c r="S55" i="93"/>
  <c r="K54" i="59"/>
  <c r="A55" i="59"/>
  <c r="B55" i="59"/>
  <c r="F54" i="59"/>
  <c r="A60" i="94"/>
  <c r="G55" i="52"/>
  <c r="I55" i="52"/>
  <c r="J55" i="52"/>
  <c r="O55" i="52"/>
  <c r="S55" i="52"/>
  <c r="F56" i="93"/>
  <c r="K56" i="93"/>
  <c r="A57" i="93"/>
  <c r="A285" i="61"/>
  <c r="K56" i="52"/>
  <c r="A57" i="52"/>
  <c r="B57" i="52"/>
  <c r="F56" i="52"/>
  <c r="T55" i="59"/>
  <c r="V54" i="59"/>
  <c r="W54" i="59"/>
  <c r="U55" i="59"/>
  <c r="F57" i="93"/>
  <c r="K57" i="93"/>
  <c r="A58" i="93"/>
  <c r="B57" i="93"/>
  <c r="B58" i="93"/>
  <c r="G56" i="93"/>
  <c r="I56" i="93"/>
  <c r="J56" i="93"/>
  <c r="O56" i="93"/>
  <c r="S56" i="93"/>
  <c r="G56" i="52"/>
  <c r="I56" i="52"/>
  <c r="J56" i="52"/>
  <c r="O56" i="52"/>
  <c r="S56" i="52"/>
  <c r="K57" i="52"/>
  <c r="F57" i="52"/>
  <c r="A58" i="52"/>
  <c r="B58" i="52"/>
  <c r="G54" i="59"/>
  <c r="I54" i="59"/>
  <c r="J54" i="59"/>
  <c r="O54" i="59"/>
  <c r="S54" i="59"/>
  <c r="U55" i="93"/>
  <c r="T55" i="93"/>
  <c r="V54" i="93"/>
  <c r="W54" i="93"/>
  <c r="F55" i="59"/>
  <c r="K55" i="59"/>
  <c r="A56" i="59"/>
  <c r="B56" i="59"/>
  <c r="A286" i="61"/>
  <c r="A61" i="94"/>
  <c r="V54" i="52"/>
  <c r="W54" i="52"/>
  <c r="U55" i="52"/>
  <c r="T55" i="52"/>
  <c r="B57" i="59"/>
  <c r="G55" i="59"/>
  <c r="I55" i="59"/>
  <c r="J55" i="59"/>
  <c r="O55" i="59"/>
  <c r="S55" i="59"/>
  <c r="U56" i="59"/>
  <c r="U56" i="93"/>
  <c r="T56" i="93"/>
  <c r="V55" i="93"/>
  <c r="W55" i="93"/>
  <c r="K58" i="93"/>
  <c r="F58" i="93"/>
  <c r="A59" i="93"/>
  <c r="A62" i="94"/>
  <c r="G57" i="93"/>
  <c r="I57" i="93"/>
  <c r="J57" i="93"/>
  <c r="O57" i="93"/>
  <c r="S57" i="93"/>
  <c r="G57" i="52"/>
  <c r="I57" i="52"/>
  <c r="J57" i="52"/>
  <c r="O57" i="52"/>
  <c r="S57" i="52"/>
  <c r="T56" i="59"/>
  <c r="V55" i="59"/>
  <c r="W55" i="59"/>
  <c r="A287" i="61"/>
  <c r="K58" i="52"/>
  <c r="F58" i="52"/>
  <c r="A59" i="52"/>
  <c r="U56" i="52"/>
  <c r="T56" i="52"/>
  <c r="V55" i="52"/>
  <c r="W55" i="52"/>
  <c r="A57" i="59"/>
  <c r="F56" i="59"/>
  <c r="K56" i="59"/>
  <c r="T57" i="59"/>
  <c r="V56" i="59"/>
  <c r="W56" i="59"/>
  <c r="A288" i="61"/>
  <c r="G58" i="52"/>
  <c r="I58" i="52"/>
  <c r="J58" i="52"/>
  <c r="O58" i="52"/>
  <c r="S58" i="52"/>
  <c r="K59" i="52"/>
  <c r="F59" i="52"/>
  <c r="A60" i="52"/>
  <c r="A63" i="94"/>
  <c r="A60" i="93"/>
  <c r="F59" i="93"/>
  <c r="K59" i="93"/>
  <c r="G58" i="93"/>
  <c r="I58" i="93"/>
  <c r="J58" i="93"/>
  <c r="O58" i="93"/>
  <c r="S58" i="93"/>
  <c r="B58" i="59"/>
  <c r="B59" i="93"/>
  <c r="B60" i="93"/>
  <c r="G56" i="59"/>
  <c r="I56" i="59"/>
  <c r="J56" i="59"/>
  <c r="O56" i="59"/>
  <c r="S56" i="59"/>
  <c r="U57" i="59"/>
  <c r="F57" i="59"/>
  <c r="K57" i="59"/>
  <c r="A58" i="59"/>
  <c r="U57" i="93"/>
  <c r="T57" i="93"/>
  <c r="V56" i="93"/>
  <c r="W56" i="93"/>
  <c r="B59" i="52"/>
  <c r="B60" i="52"/>
  <c r="T57" i="52"/>
  <c r="V56" i="52"/>
  <c r="W56" i="52"/>
  <c r="U57" i="52"/>
  <c r="T58" i="59"/>
  <c r="V57" i="59"/>
  <c r="W57" i="59"/>
  <c r="K58" i="59"/>
  <c r="A59" i="59"/>
  <c r="F58" i="59"/>
  <c r="A289" i="61"/>
  <c r="U58" i="93"/>
  <c r="V57" i="93"/>
  <c r="W57" i="93"/>
  <c r="T58" i="93"/>
  <c r="G59" i="93"/>
  <c r="I59" i="93"/>
  <c r="J59" i="93"/>
  <c r="O59" i="93"/>
  <c r="S59" i="93"/>
  <c r="G57" i="59"/>
  <c r="I57" i="59"/>
  <c r="J57" i="59"/>
  <c r="O57" i="59"/>
  <c r="S57" i="59"/>
  <c r="U58" i="59"/>
  <c r="F60" i="93"/>
  <c r="A61" i="93"/>
  <c r="K60" i="93"/>
  <c r="A64" i="94"/>
  <c r="K60" i="52"/>
  <c r="F60" i="52"/>
  <c r="A61" i="52"/>
  <c r="B61" i="52"/>
  <c r="G59" i="52"/>
  <c r="I59" i="52"/>
  <c r="J59" i="52"/>
  <c r="O59" i="52"/>
  <c r="S59" i="52"/>
  <c r="U58" i="52"/>
  <c r="T58" i="52"/>
  <c r="V57" i="52"/>
  <c r="W57" i="52"/>
  <c r="T59" i="59"/>
  <c r="V58" i="59"/>
  <c r="W58" i="59"/>
  <c r="B62" i="52"/>
  <c r="G60" i="52"/>
  <c r="I60" i="52"/>
  <c r="J60" i="52"/>
  <c r="O60" i="52"/>
  <c r="S60" i="52"/>
  <c r="A62" i="93"/>
  <c r="F61" i="93"/>
  <c r="K61" i="93"/>
  <c r="G58" i="59"/>
  <c r="I58" i="59"/>
  <c r="J58" i="59"/>
  <c r="O58" i="59"/>
  <c r="S58" i="59"/>
  <c r="U59" i="59"/>
  <c r="G60" i="93"/>
  <c r="I60" i="93"/>
  <c r="J60" i="93"/>
  <c r="O60" i="93"/>
  <c r="S60" i="93"/>
  <c r="A60" i="59"/>
  <c r="K59" i="59"/>
  <c r="F59" i="59"/>
  <c r="B61" i="93"/>
  <c r="A65" i="94"/>
  <c r="U59" i="52"/>
  <c r="V58" i="52"/>
  <c r="W58" i="52"/>
  <c r="T59" i="52"/>
  <c r="F61" i="52"/>
  <c r="K61" i="52"/>
  <c r="A62" i="52"/>
  <c r="B59" i="59"/>
  <c r="B60" i="59"/>
  <c r="U59" i="93"/>
  <c r="T59" i="93"/>
  <c r="V58" i="93"/>
  <c r="W58" i="93"/>
  <c r="A290" i="61"/>
  <c r="T60" i="59"/>
  <c r="V59" i="59"/>
  <c r="W59" i="59"/>
  <c r="A63" i="93"/>
  <c r="F62" i="93"/>
  <c r="K62" i="93"/>
  <c r="B62" i="93"/>
  <c r="B63" i="93"/>
  <c r="K60" i="59"/>
  <c r="A61" i="59"/>
  <c r="F60" i="59"/>
  <c r="U60" i="52"/>
  <c r="V59" i="52"/>
  <c r="W59" i="52"/>
  <c r="T60" i="52"/>
  <c r="B61" i="59"/>
  <c r="A63" i="52"/>
  <c r="K62" i="52"/>
  <c r="F62" i="52"/>
  <c r="A291" i="61"/>
  <c r="U60" i="93"/>
  <c r="T60" i="93"/>
  <c r="V59" i="93"/>
  <c r="W59" i="93"/>
  <c r="A66" i="94"/>
  <c r="G59" i="59"/>
  <c r="I59" i="59"/>
  <c r="J59" i="59"/>
  <c r="O59" i="59"/>
  <c r="S59" i="59"/>
  <c r="U60" i="59"/>
  <c r="G61" i="52"/>
  <c r="I61" i="52"/>
  <c r="J61" i="52"/>
  <c r="O61" i="52"/>
  <c r="S61" i="52"/>
  <c r="G61" i="93"/>
  <c r="I61" i="93"/>
  <c r="J61" i="93"/>
  <c r="O61" i="93"/>
  <c r="S61" i="93"/>
  <c r="T61" i="59"/>
  <c r="V60" i="59"/>
  <c r="W60" i="59"/>
  <c r="F63" i="93"/>
  <c r="K63" i="93"/>
  <c r="A64" i="93"/>
  <c r="A67" i="94"/>
  <c r="F63" i="52"/>
  <c r="A64" i="52"/>
  <c r="K63" i="52"/>
  <c r="G60" i="59"/>
  <c r="I60" i="59"/>
  <c r="J60" i="59"/>
  <c r="O60" i="59"/>
  <c r="S60" i="59"/>
  <c r="U61" i="59"/>
  <c r="G62" i="93"/>
  <c r="I62" i="93"/>
  <c r="J62" i="93"/>
  <c r="O62" i="93"/>
  <c r="S62" i="93"/>
  <c r="A292" i="61"/>
  <c r="A62" i="59"/>
  <c r="B62" i="59"/>
  <c r="F61" i="59"/>
  <c r="K61" i="59"/>
  <c r="B63" i="52"/>
  <c r="B64" i="52"/>
  <c r="U61" i="93"/>
  <c r="T61" i="93"/>
  <c r="V60" i="93"/>
  <c r="W60" i="93"/>
  <c r="U61" i="52"/>
  <c r="V60" i="52"/>
  <c r="W60" i="52"/>
  <c r="T61" i="52"/>
  <c r="G62" i="52"/>
  <c r="I62" i="52"/>
  <c r="J62" i="52"/>
  <c r="O62" i="52"/>
  <c r="S62" i="52"/>
  <c r="V61" i="59"/>
  <c r="W61" i="59"/>
  <c r="T62" i="59"/>
  <c r="K64" i="93"/>
  <c r="A65" i="93"/>
  <c r="F64" i="93"/>
  <c r="B64" i="93"/>
  <c r="G63" i="93"/>
  <c r="I63" i="93"/>
  <c r="J63" i="93"/>
  <c r="O63" i="93"/>
  <c r="S63" i="93"/>
  <c r="K64" i="52"/>
  <c r="F64" i="52"/>
  <c r="A65" i="52"/>
  <c r="G63" i="52"/>
  <c r="I63" i="52"/>
  <c r="J63" i="52"/>
  <c r="O63" i="52"/>
  <c r="S63" i="52"/>
  <c r="T62" i="93"/>
  <c r="V61" i="93"/>
  <c r="W61" i="93"/>
  <c r="U62" i="93"/>
  <c r="B65" i="52"/>
  <c r="G61" i="59"/>
  <c r="I61" i="59"/>
  <c r="J61" i="59"/>
  <c r="O61" i="59"/>
  <c r="S61" i="59"/>
  <c r="U62" i="59"/>
  <c r="F62" i="59"/>
  <c r="K62" i="59"/>
  <c r="A63" i="59"/>
  <c r="T62" i="52"/>
  <c r="U62" i="52"/>
  <c r="V61" i="52"/>
  <c r="W61" i="52"/>
  <c r="A293" i="61"/>
  <c r="A68" i="94"/>
  <c r="V62" i="59"/>
  <c r="W62" i="59"/>
  <c r="T63" i="59"/>
  <c r="K63" i="59"/>
  <c r="A64" i="59"/>
  <c r="F63" i="59"/>
  <c r="G62" i="59"/>
  <c r="I62" i="59"/>
  <c r="J62" i="59"/>
  <c r="O62" i="59"/>
  <c r="S62" i="59"/>
  <c r="U63" i="59"/>
  <c r="F65" i="52"/>
  <c r="K65" i="52"/>
  <c r="A66" i="52"/>
  <c r="K65" i="93"/>
  <c r="F65" i="93"/>
  <c r="A66" i="93"/>
  <c r="G64" i="93"/>
  <c r="I64" i="93"/>
  <c r="J64" i="93"/>
  <c r="O64" i="93"/>
  <c r="S64" i="93"/>
  <c r="V62" i="52"/>
  <c r="W62" i="52"/>
  <c r="T63" i="52"/>
  <c r="U63" i="52"/>
  <c r="G64" i="52"/>
  <c r="I64" i="52"/>
  <c r="J64" i="52"/>
  <c r="O64" i="52"/>
  <c r="S64" i="52"/>
  <c r="A294" i="61"/>
  <c r="U63" i="93"/>
  <c r="T63" i="93"/>
  <c r="V62" i="93"/>
  <c r="W62" i="93"/>
  <c r="B63" i="59"/>
  <c r="B64" i="59"/>
  <c r="A69" i="94"/>
  <c r="B65" i="93"/>
  <c r="T64" i="59"/>
  <c r="V63" i="59"/>
  <c r="W63" i="59"/>
  <c r="K66" i="93"/>
  <c r="A67" i="93"/>
  <c r="F66" i="93"/>
  <c r="I63" i="59"/>
  <c r="J63" i="59"/>
  <c r="O63" i="59"/>
  <c r="S63" i="59"/>
  <c r="U64" i="59"/>
  <c r="G63" i="59"/>
  <c r="A67" i="52"/>
  <c r="F66" i="52"/>
  <c r="K66" i="52"/>
  <c r="A65" i="59"/>
  <c r="B65" i="59"/>
  <c r="F64" i="59"/>
  <c r="K64" i="59"/>
  <c r="G65" i="52"/>
  <c r="I65" i="52"/>
  <c r="J65" i="52"/>
  <c r="O65" i="52"/>
  <c r="S65" i="52"/>
  <c r="G65" i="93"/>
  <c r="I65" i="93"/>
  <c r="J65" i="93"/>
  <c r="O65" i="93"/>
  <c r="S65" i="93"/>
  <c r="U64" i="93"/>
  <c r="V63" i="93"/>
  <c r="W63" i="93"/>
  <c r="T64" i="93"/>
  <c r="A295" i="61"/>
  <c r="B66" i="93"/>
  <c r="B67" i="93"/>
  <c r="U64" i="52"/>
  <c r="V63" i="52"/>
  <c r="W63" i="52"/>
  <c r="T64" i="52"/>
  <c r="B66" i="52"/>
  <c r="B67" i="52"/>
  <c r="A70" i="94"/>
  <c r="T65" i="59"/>
  <c r="V64" i="59"/>
  <c r="W64" i="59"/>
  <c r="B66" i="59"/>
  <c r="B68" i="93"/>
  <c r="F67" i="93"/>
  <c r="K67" i="93"/>
  <c r="A68" i="93"/>
  <c r="V64" i="93"/>
  <c r="W64" i="93"/>
  <c r="T65" i="93"/>
  <c r="U65" i="93"/>
  <c r="G66" i="93"/>
  <c r="I66" i="93"/>
  <c r="J66" i="93"/>
  <c r="O66" i="93"/>
  <c r="S66" i="93"/>
  <c r="U65" i="52"/>
  <c r="V64" i="52"/>
  <c r="W64" i="52"/>
  <c r="T65" i="52"/>
  <c r="G64" i="59"/>
  <c r="I64" i="59"/>
  <c r="J64" i="59"/>
  <c r="O64" i="59"/>
  <c r="S64" i="59"/>
  <c r="U65" i="59"/>
  <c r="F65" i="59"/>
  <c r="K65" i="59"/>
  <c r="A66" i="59"/>
  <c r="A71" i="94"/>
  <c r="A296" i="61"/>
  <c r="G66" i="52"/>
  <c r="I66" i="52"/>
  <c r="J66" i="52"/>
  <c r="O66" i="52"/>
  <c r="S66" i="52"/>
  <c r="F67" i="52"/>
  <c r="A68" i="52"/>
  <c r="K67" i="52"/>
  <c r="B68" i="52"/>
  <c r="T66" i="59"/>
  <c r="V65" i="59"/>
  <c r="W65" i="59"/>
  <c r="A297" i="61"/>
  <c r="B69" i="93"/>
  <c r="T66" i="52"/>
  <c r="V65" i="52"/>
  <c r="W65" i="52"/>
  <c r="U66" i="52"/>
  <c r="A72" i="94"/>
  <c r="V65" i="93"/>
  <c r="W65" i="93"/>
  <c r="T66" i="93"/>
  <c r="U66" i="93"/>
  <c r="K66" i="59"/>
  <c r="A67" i="59"/>
  <c r="B67" i="59"/>
  <c r="F66" i="59"/>
  <c r="A69" i="52"/>
  <c r="B69" i="52"/>
  <c r="F68" i="52"/>
  <c r="K68" i="52"/>
  <c r="A69" i="93"/>
  <c r="K68" i="93"/>
  <c r="F68" i="93"/>
  <c r="G65" i="59"/>
  <c r="I65" i="59"/>
  <c r="J65" i="59"/>
  <c r="O65" i="59"/>
  <c r="S65" i="59"/>
  <c r="U66" i="59"/>
  <c r="I67" i="52"/>
  <c r="J67" i="52"/>
  <c r="O67" i="52"/>
  <c r="S67" i="52"/>
  <c r="G67" i="52"/>
  <c r="G67" i="93"/>
  <c r="I67" i="93"/>
  <c r="J67" i="93"/>
  <c r="O67" i="93"/>
  <c r="S67" i="93"/>
  <c r="T67" i="59"/>
  <c r="V66" i="59"/>
  <c r="W66" i="59"/>
  <c r="U67" i="59"/>
  <c r="A298" i="61"/>
  <c r="G68" i="52"/>
  <c r="I68" i="52"/>
  <c r="J68" i="52"/>
  <c r="O68" i="52"/>
  <c r="S68" i="52"/>
  <c r="V66" i="93"/>
  <c r="W66" i="93"/>
  <c r="U67" i="93"/>
  <c r="T67" i="93"/>
  <c r="G66" i="59"/>
  <c r="I66" i="59"/>
  <c r="J66" i="59"/>
  <c r="O66" i="59"/>
  <c r="S66" i="59"/>
  <c r="K69" i="52"/>
  <c r="A70" i="52"/>
  <c r="F69" i="52"/>
  <c r="A73" i="94"/>
  <c r="K67" i="59"/>
  <c r="F67" i="59"/>
  <c r="A68" i="59"/>
  <c r="B68" i="59"/>
  <c r="G68" i="93"/>
  <c r="I68" i="93"/>
  <c r="J68" i="93"/>
  <c r="O68" i="93"/>
  <c r="S68" i="93"/>
  <c r="K69" i="93"/>
  <c r="A70" i="93"/>
  <c r="F69" i="93"/>
  <c r="U67" i="52"/>
  <c r="V66" i="52"/>
  <c r="W66" i="52"/>
  <c r="T67" i="52"/>
  <c r="A74" i="94"/>
  <c r="G69" i="93"/>
  <c r="I69" i="93"/>
  <c r="J69" i="93"/>
  <c r="O69" i="93"/>
  <c r="S69" i="93"/>
  <c r="V67" i="52"/>
  <c r="W67" i="52"/>
  <c r="U68" i="52"/>
  <c r="T68" i="52"/>
  <c r="A71" i="52"/>
  <c r="F70" i="52"/>
  <c r="L70" i="52"/>
  <c r="K70" i="52"/>
  <c r="L70" i="93"/>
  <c r="F70" i="93"/>
  <c r="A71" i="93"/>
  <c r="K70" i="93"/>
  <c r="B70" i="93"/>
  <c r="B70" i="52"/>
  <c r="G67" i="59"/>
  <c r="I67" i="59"/>
  <c r="J67" i="59"/>
  <c r="O67" i="59"/>
  <c r="S67" i="59"/>
  <c r="T68" i="59"/>
  <c r="U68" i="59"/>
  <c r="V67" i="59"/>
  <c r="W67" i="59"/>
  <c r="G69" i="52"/>
  <c r="I69" i="52"/>
  <c r="J69" i="52"/>
  <c r="O69" i="52"/>
  <c r="S69" i="52"/>
  <c r="K68" i="59"/>
  <c r="A69" i="59"/>
  <c r="F68" i="59"/>
  <c r="V67" i="93"/>
  <c r="W67" i="93"/>
  <c r="T68" i="93"/>
  <c r="U68" i="93"/>
  <c r="A299" i="61"/>
  <c r="P70" i="93"/>
  <c r="N70" i="93"/>
  <c r="R70" i="93"/>
  <c r="M70" i="93"/>
  <c r="Q70" i="93"/>
  <c r="G68" i="59"/>
  <c r="I68" i="59"/>
  <c r="J68" i="59"/>
  <c r="O68" i="59"/>
  <c r="S68" i="59"/>
  <c r="M70" i="52"/>
  <c r="Q70" i="52"/>
  <c r="N70" i="52"/>
  <c r="R70" i="52"/>
  <c r="P70" i="52"/>
  <c r="F69" i="59"/>
  <c r="K69" i="59"/>
  <c r="A70" i="59"/>
  <c r="G70" i="52"/>
  <c r="I70" i="52"/>
  <c r="J70" i="52"/>
  <c r="O70" i="52"/>
  <c r="A300" i="61"/>
  <c r="A72" i="93"/>
  <c r="F71" i="93"/>
  <c r="L71" i="93"/>
  <c r="K71" i="93"/>
  <c r="U69" i="93"/>
  <c r="T69" i="93"/>
  <c r="V68" i="93"/>
  <c r="W68" i="93"/>
  <c r="V68" i="52"/>
  <c r="W68" i="52"/>
  <c r="U69" i="52"/>
  <c r="T69" i="52"/>
  <c r="A72" i="52"/>
  <c r="L71" i="52"/>
  <c r="K71" i="52"/>
  <c r="F71" i="52"/>
  <c r="V68" i="59"/>
  <c r="W68" i="59"/>
  <c r="U69" i="59"/>
  <c r="T69" i="59"/>
  <c r="A75" i="94"/>
  <c r="B71" i="52"/>
  <c r="B72" i="52"/>
  <c r="B69" i="59"/>
  <c r="B70" i="59"/>
  <c r="B71" i="93"/>
  <c r="B72" i="93"/>
  <c r="G70" i="93"/>
  <c r="I70" i="93"/>
  <c r="J70" i="93"/>
  <c r="O70" i="93"/>
  <c r="S70" i="93"/>
  <c r="B71" i="59"/>
  <c r="L72" i="93"/>
  <c r="K72" i="93"/>
  <c r="F72" i="93"/>
  <c r="A73" i="93"/>
  <c r="F72" i="52"/>
  <c r="L72" i="52"/>
  <c r="K72" i="52"/>
  <c r="A73" i="52"/>
  <c r="G71" i="52"/>
  <c r="I71" i="52"/>
  <c r="J71" i="52"/>
  <c r="O71" i="52"/>
  <c r="S71" i="52"/>
  <c r="B73" i="52"/>
  <c r="N71" i="52"/>
  <c r="R71" i="52"/>
  <c r="P71" i="52"/>
  <c r="M71" i="52"/>
  <c r="Q71" i="52"/>
  <c r="S70" i="52"/>
  <c r="I71" i="93"/>
  <c r="J71" i="93"/>
  <c r="O71" i="93"/>
  <c r="G71" i="93"/>
  <c r="A301" i="61"/>
  <c r="V69" i="52"/>
  <c r="W69" i="52"/>
  <c r="T70" i="52"/>
  <c r="U70" i="52"/>
  <c r="A76" i="94"/>
  <c r="K70" i="59"/>
  <c r="F70" i="59"/>
  <c r="L70" i="59"/>
  <c r="A71" i="59"/>
  <c r="N71" i="93"/>
  <c r="R71" i="93"/>
  <c r="M71" i="93"/>
  <c r="Q71" i="93"/>
  <c r="P71" i="93"/>
  <c r="U70" i="59"/>
  <c r="T70" i="59"/>
  <c r="V69" i="59"/>
  <c r="W69" i="59"/>
  <c r="U70" i="93"/>
  <c r="T70" i="93"/>
  <c r="V69" i="93"/>
  <c r="W69" i="93"/>
  <c r="G69" i="59"/>
  <c r="I69" i="59"/>
  <c r="J69" i="59"/>
  <c r="O69" i="59"/>
  <c r="S69" i="59"/>
  <c r="N72" i="93"/>
  <c r="R72" i="93"/>
  <c r="M72" i="93"/>
  <c r="Q72" i="93"/>
  <c r="P72" i="93"/>
  <c r="A302" i="61"/>
  <c r="L71" i="59"/>
  <c r="K71" i="59"/>
  <c r="A72" i="59"/>
  <c r="F71" i="59"/>
  <c r="A77" i="94"/>
  <c r="V70" i="59"/>
  <c r="W70" i="59"/>
  <c r="T71" i="59"/>
  <c r="T71" i="52"/>
  <c r="V70" i="52"/>
  <c r="W70" i="52"/>
  <c r="U71" i="52"/>
  <c r="B74" i="52"/>
  <c r="N70" i="59"/>
  <c r="R70" i="59"/>
  <c r="M70" i="59"/>
  <c r="Q70" i="59"/>
  <c r="P70" i="59"/>
  <c r="S71" i="93"/>
  <c r="L73" i="52"/>
  <c r="K73" i="52"/>
  <c r="F73" i="52"/>
  <c r="A74" i="52"/>
  <c r="V70" i="93"/>
  <c r="W70" i="93"/>
  <c r="U71" i="93"/>
  <c r="T71" i="93"/>
  <c r="F73" i="93"/>
  <c r="L73" i="93"/>
  <c r="A74" i="93"/>
  <c r="K73" i="93"/>
  <c r="G72" i="93"/>
  <c r="I72" i="93"/>
  <c r="J72" i="93"/>
  <c r="O72" i="93"/>
  <c r="S72" i="93"/>
  <c r="B72" i="59"/>
  <c r="B73" i="93"/>
  <c r="B74" i="93"/>
  <c r="G70" i="59"/>
  <c r="I70" i="59"/>
  <c r="J70" i="59"/>
  <c r="O70" i="59"/>
  <c r="P72" i="52"/>
  <c r="N72" i="52"/>
  <c r="R72" i="52"/>
  <c r="M72" i="52"/>
  <c r="Q72" i="52"/>
  <c r="G72" i="52"/>
  <c r="I72" i="52"/>
  <c r="J72" i="52"/>
  <c r="O72" i="52"/>
  <c r="S72" i="52"/>
  <c r="P73" i="93"/>
  <c r="N73" i="93"/>
  <c r="R73" i="93"/>
  <c r="M73" i="93"/>
  <c r="Q73" i="93"/>
  <c r="T72" i="52"/>
  <c r="V71" i="52"/>
  <c r="W71" i="52"/>
  <c r="U72" i="52"/>
  <c r="F74" i="93"/>
  <c r="A75" i="93"/>
  <c r="L74" i="93"/>
  <c r="K74" i="93"/>
  <c r="G71" i="59"/>
  <c r="I71" i="59"/>
  <c r="J71" i="59"/>
  <c r="O71" i="59"/>
  <c r="I73" i="52"/>
  <c r="J73" i="52"/>
  <c r="O73" i="52"/>
  <c r="S73" i="52"/>
  <c r="G73" i="52"/>
  <c r="G73" i="93"/>
  <c r="I73" i="93"/>
  <c r="J73" i="93"/>
  <c r="O73" i="93"/>
  <c r="S73" i="93"/>
  <c r="S70" i="59"/>
  <c r="U71" i="59"/>
  <c r="L72" i="59"/>
  <c r="A73" i="59"/>
  <c r="F72" i="59"/>
  <c r="K72" i="59"/>
  <c r="U72" i="93"/>
  <c r="T72" i="93"/>
  <c r="V71" i="93"/>
  <c r="W71" i="93"/>
  <c r="A303" i="61"/>
  <c r="N73" i="52"/>
  <c r="R73" i="52"/>
  <c r="P73" i="52"/>
  <c r="M73" i="52"/>
  <c r="Q73" i="52"/>
  <c r="A78" i="94"/>
  <c r="B73" i="59"/>
  <c r="N71" i="59"/>
  <c r="R71" i="59"/>
  <c r="M71" i="59"/>
  <c r="Q71" i="59"/>
  <c r="P71" i="59"/>
  <c r="K74" i="52"/>
  <c r="A75" i="52"/>
  <c r="F74" i="52"/>
  <c r="L74" i="52"/>
  <c r="A304" i="61"/>
  <c r="B74" i="59"/>
  <c r="U73" i="93"/>
  <c r="V72" i="93"/>
  <c r="W72" i="93"/>
  <c r="T73" i="93"/>
  <c r="S71" i="59"/>
  <c r="G72" i="59"/>
  <c r="I72" i="59"/>
  <c r="J72" i="59"/>
  <c r="O72" i="59"/>
  <c r="S72" i="59"/>
  <c r="N74" i="52"/>
  <c r="R74" i="52"/>
  <c r="P74" i="52"/>
  <c r="M74" i="52"/>
  <c r="Q74" i="52"/>
  <c r="A79" i="94"/>
  <c r="P72" i="59"/>
  <c r="M72" i="59"/>
  <c r="Q72" i="59"/>
  <c r="N72" i="59"/>
  <c r="R72" i="59"/>
  <c r="L75" i="93"/>
  <c r="K75" i="93"/>
  <c r="F75" i="93"/>
  <c r="A76" i="93"/>
  <c r="G74" i="52"/>
  <c r="I74" i="52"/>
  <c r="J74" i="52"/>
  <c r="O74" i="52"/>
  <c r="S74" i="52"/>
  <c r="T72" i="59"/>
  <c r="V71" i="59"/>
  <c r="W71" i="59"/>
  <c r="U72" i="59"/>
  <c r="G74" i="93"/>
  <c r="I74" i="93"/>
  <c r="J74" i="93"/>
  <c r="O74" i="93"/>
  <c r="L75" i="52"/>
  <c r="A76" i="52"/>
  <c r="K75" i="52"/>
  <c r="F75" i="52"/>
  <c r="U73" i="52"/>
  <c r="V72" i="52"/>
  <c r="W72" i="52"/>
  <c r="T73" i="52"/>
  <c r="B75" i="52"/>
  <c r="B76" i="52"/>
  <c r="B75" i="93"/>
  <c r="K73" i="59"/>
  <c r="F73" i="59"/>
  <c r="A74" i="59"/>
  <c r="L73" i="59"/>
  <c r="M74" i="93"/>
  <c r="Q74" i="93"/>
  <c r="P74" i="93"/>
  <c r="N74" i="93"/>
  <c r="R74" i="93"/>
  <c r="U74" i="93"/>
  <c r="T74" i="93"/>
  <c r="V73" i="93"/>
  <c r="W73" i="93"/>
  <c r="B75" i="59"/>
  <c r="A80" i="94"/>
  <c r="G75" i="52"/>
  <c r="I75" i="52"/>
  <c r="J75" i="52"/>
  <c r="O75" i="52"/>
  <c r="P73" i="59"/>
  <c r="N73" i="59"/>
  <c r="R73" i="59"/>
  <c r="M73" i="59"/>
  <c r="Q73" i="59"/>
  <c r="G75" i="93"/>
  <c r="I75" i="93"/>
  <c r="J75" i="93"/>
  <c r="O75" i="93"/>
  <c r="S74" i="93"/>
  <c r="U73" i="59"/>
  <c r="T73" i="59"/>
  <c r="V72" i="59"/>
  <c r="W72" i="59"/>
  <c r="F74" i="59"/>
  <c r="A75" i="59"/>
  <c r="L74" i="59"/>
  <c r="K74" i="59"/>
  <c r="F76" i="52"/>
  <c r="K76" i="52"/>
  <c r="A77" i="52"/>
  <c r="L76" i="52"/>
  <c r="F76" i="93"/>
  <c r="A77" i="93"/>
  <c r="L76" i="93"/>
  <c r="K76" i="93"/>
  <c r="G73" i="59"/>
  <c r="I73" i="59"/>
  <c r="J73" i="59"/>
  <c r="O73" i="59"/>
  <c r="S73" i="59"/>
  <c r="U74" i="52"/>
  <c r="T74" i="52"/>
  <c r="V73" i="52"/>
  <c r="W73" i="52"/>
  <c r="A305" i="61"/>
  <c r="P75" i="52"/>
  <c r="M75" i="52"/>
  <c r="Q75" i="52"/>
  <c r="N75" i="52"/>
  <c r="R75" i="52"/>
  <c r="N75" i="93"/>
  <c r="R75" i="93"/>
  <c r="M75" i="93"/>
  <c r="Q75" i="93"/>
  <c r="P75" i="93"/>
  <c r="B76" i="93"/>
  <c r="B77" i="93"/>
  <c r="F77" i="52"/>
  <c r="A78" i="52"/>
  <c r="K77" i="52"/>
  <c r="L77" i="52"/>
  <c r="G76" i="52"/>
  <c r="I76" i="52"/>
  <c r="J76" i="52"/>
  <c r="O76" i="52"/>
  <c r="P74" i="59"/>
  <c r="N74" i="59"/>
  <c r="R74" i="59"/>
  <c r="M74" i="59"/>
  <c r="Q74" i="59"/>
  <c r="S75" i="93"/>
  <c r="U75" i="93"/>
  <c r="T75" i="93"/>
  <c r="V74" i="93"/>
  <c r="W74" i="93"/>
  <c r="A306" i="61"/>
  <c r="S75" i="52"/>
  <c r="B77" i="52"/>
  <c r="P76" i="93"/>
  <c r="N76" i="93"/>
  <c r="R76" i="93"/>
  <c r="M76" i="93"/>
  <c r="Q76" i="93"/>
  <c r="L77" i="93"/>
  <c r="K77" i="93"/>
  <c r="A78" i="93"/>
  <c r="F77" i="93"/>
  <c r="P76" i="52"/>
  <c r="M76" i="52"/>
  <c r="Q76" i="52"/>
  <c r="N76" i="52"/>
  <c r="R76" i="52"/>
  <c r="A81" i="94"/>
  <c r="A76" i="59"/>
  <c r="L75" i="59"/>
  <c r="K75" i="59"/>
  <c r="F75" i="59"/>
  <c r="G74" i="59"/>
  <c r="I74" i="59"/>
  <c r="J74" i="59"/>
  <c r="O74" i="59"/>
  <c r="S74" i="59"/>
  <c r="T75" i="52"/>
  <c r="V74" i="52"/>
  <c r="W74" i="52"/>
  <c r="U75" i="52"/>
  <c r="G76" i="93"/>
  <c r="I76" i="93"/>
  <c r="J76" i="93"/>
  <c r="O76" i="93"/>
  <c r="S76" i="93"/>
  <c r="T74" i="59"/>
  <c r="V73" i="59"/>
  <c r="W73" i="59"/>
  <c r="U74" i="59"/>
  <c r="G75" i="59"/>
  <c r="I75" i="59"/>
  <c r="J75" i="59"/>
  <c r="O75" i="59"/>
  <c r="S75" i="59"/>
  <c r="T75" i="59"/>
  <c r="V74" i="59"/>
  <c r="W74" i="59"/>
  <c r="U75" i="59"/>
  <c r="A307" i="61"/>
  <c r="N75" i="59"/>
  <c r="R75" i="59"/>
  <c r="P75" i="59"/>
  <c r="M75" i="59"/>
  <c r="Q75" i="59"/>
  <c r="A77" i="59"/>
  <c r="F76" i="59"/>
  <c r="L76" i="59"/>
  <c r="K76" i="59"/>
  <c r="G77" i="93"/>
  <c r="I77" i="93"/>
  <c r="J77" i="93"/>
  <c r="O77" i="93"/>
  <c r="S77" i="93"/>
  <c r="M77" i="52"/>
  <c r="Q77" i="52"/>
  <c r="N77" i="52"/>
  <c r="R77" i="52"/>
  <c r="P77" i="52"/>
  <c r="B76" i="59"/>
  <c r="L78" i="93"/>
  <c r="K78" i="93"/>
  <c r="A79" i="93"/>
  <c r="F78" i="93"/>
  <c r="U76" i="93"/>
  <c r="V75" i="93"/>
  <c r="W75" i="93"/>
  <c r="T76" i="93"/>
  <c r="B78" i="93"/>
  <c r="B79" i="93"/>
  <c r="F78" i="52"/>
  <c r="K78" i="52"/>
  <c r="A79" i="52"/>
  <c r="L78" i="52"/>
  <c r="V75" i="52"/>
  <c r="W75" i="52"/>
  <c r="T76" i="52"/>
  <c r="U76" i="52"/>
  <c r="N77" i="93"/>
  <c r="R77" i="93"/>
  <c r="M77" i="93"/>
  <c r="Q77" i="93"/>
  <c r="P77" i="93"/>
  <c r="G77" i="52"/>
  <c r="I77" i="52"/>
  <c r="J77" i="52"/>
  <c r="O77" i="52"/>
  <c r="S77" i="52"/>
  <c r="A82" i="94"/>
  <c r="B78" i="52"/>
  <c r="B79" i="52"/>
  <c r="S76" i="52"/>
  <c r="G78" i="52"/>
  <c r="I78" i="52"/>
  <c r="J78" i="52"/>
  <c r="O78" i="52"/>
  <c r="S78" i="52"/>
  <c r="B80" i="93"/>
  <c r="N76" i="59"/>
  <c r="R76" i="59"/>
  <c r="M76" i="59"/>
  <c r="Q76" i="59"/>
  <c r="P76" i="59"/>
  <c r="G76" i="59"/>
  <c r="I76" i="59"/>
  <c r="J76" i="59"/>
  <c r="O76" i="59"/>
  <c r="V76" i="93"/>
  <c r="W76" i="93"/>
  <c r="U77" i="93"/>
  <c r="T77" i="93"/>
  <c r="K77" i="59"/>
  <c r="F77" i="59"/>
  <c r="L77" i="59"/>
  <c r="A78" i="59"/>
  <c r="B80" i="52"/>
  <c r="G78" i="93"/>
  <c r="I78" i="93"/>
  <c r="J78" i="93"/>
  <c r="O78" i="93"/>
  <c r="S78" i="93"/>
  <c r="F79" i="93"/>
  <c r="A80" i="93"/>
  <c r="L79" i="93"/>
  <c r="K79" i="93"/>
  <c r="A83" i="94"/>
  <c r="T77" i="52"/>
  <c r="V76" i="52"/>
  <c r="W76" i="52"/>
  <c r="U77" i="52"/>
  <c r="M78" i="93"/>
  <c r="Q78" i="93"/>
  <c r="P78" i="93"/>
  <c r="N78" i="93"/>
  <c r="R78" i="93"/>
  <c r="B77" i="59"/>
  <c r="B78" i="59"/>
  <c r="P78" i="52"/>
  <c r="M78" i="52"/>
  <c r="Q78" i="52"/>
  <c r="N78" i="52"/>
  <c r="R78" i="52"/>
  <c r="K79" i="52"/>
  <c r="F79" i="52"/>
  <c r="L79" i="52"/>
  <c r="A80" i="52"/>
  <c r="A308" i="61"/>
  <c r="T76" i="59"/>
  <c r="V75" i="59"/>
  <c r="W75" i="59"/>
  <c r="U76" i="59"/>
  <c r="U78" i="93"/>
  <c r="V77" i="93"/>
  <c r="W77" i="93"/>
  <c r="T78" i="93"/>
  <c r="K80" i="93"/>
  <c r="F80" i="93"/>
  <c r="A81" i="93"/>
  <c r="L80" i="93"/>
  <c r="G79" i="93"/>
  <c r="I79" i="93"/>
  <c r="J79" i="93"/>
  <c r="O79" i="93"/>
  <c r="S79" i="93"/>
  <c r="B81" i="52"/>
  <c r="S76" i="59"/>
  <c r="U77" i="59"/>
  <c r="U78" i="52"/>
  <c r="V77" i="52"/>
  <c r="W77" i="52"/>
  <c r="T78" i="52"/>
  <c r="L78" i="59"/>
  <c r="K78" i="59"/>
  <c r="A79" i="59"/>
  <c r="B79" i="59"/>
  <c r="F78" i="59"/>
  <c r="G79" i="52"/>
  <c r="I79" i="52"/>
  <c r="J79" i="52"/>
  <c r="O79" i="52"/>
  <c r="B81" i="93"/>
  <c r="N79" i="93"/>
  <c r="R79" i="93"/>
  <c r="M79" i="93"/>
  <c r="Q79" i="93"/>
  <c r="P79" i="93"/>
  <c r="T77" i="59"/>
  <c r="V76" i="59"/>
  <c r="W76" i="59"/>
  <c r="M77" i="59"/>
  <c r="Q77" i="59"/>
  <c r="P77" i="59"/>
  <c r="N77" i="59"/>
  <c r="R77" i="59"/>
  <c r="A309" i="61"/>
  <c r="G77" i="59"/>
  <c r="I77" i="59"/>
  <c r="J77" i="59"/>
  <c r="O77" i="59"/>
  <c r="S77" i="59"/>
  <c r="K80" i="52"/>
  <c r="F80" i="52"/>
  <c r="L80" i="52"/>
  <c r="A81" i="52"/>
  <c r="A84" i="94"/>
  <c r="N79" i="52"/>
  <c r="R79" i="52"/>
  <c r="M79" i="52"/>
  <c r="Q79" i="52"/>
  <c r="P79" i="52"/>
  <c r="T78" i="59"/>
  <c r="V77" i="59"/>
  <c r="W77" i="59"/>
  <c r="U78" i="59"/>
  <c r="A85" i="94"/>
  <c r="G78" i="59"/>
  <c r="I78" i="59"/>
  <c r="J78" i="59"/>
  <c r="O78" i="59"/>
  <c r="V78" i="52"/>
  <c r="W78" i="52"/>
  <c r="T79" i="52"/>
  <c r="U79" i="52"/>
  <c r="U79" i="93"/>
  <c r="V78" i="93"/>
  <c r="W78" i="93"/>
  <c r="T79" i="93"/>
  <c r="S79" i="52"/>
  <c r="L81" i="52"/>
  <c r="K81" i="52"/>
  <c r="A82" i="52"/>
  <c r="B82" i="52"/>
  <c r="F81" i="52"/>
  <c r="M78" i="59"/>
  <c r="Q78" i="59"/>
  <c r="P78" i="59"/>
  <c r="N78" i="59"/>
  <c r="R78" i="59"/>
  <c r="N80" i="93"/>
  <c r="R80" i="93"/>
  <c r="M80" i="93"/>
  <c r="Q80" i="93"/>
  <c r="P80" i="93"/>
  <c r="G80" i="52"/>
  <c r="I80" i="52"/>
  <c r="J80" i="52"/>
  <c r="O80" i="52"/>
  <c r="G80" i="93"/>
  <c r="I80" i="93"/>
  <c r="J80" i="93"/>
  <c r="O80" i="93"/>
  <c r="S80" i="93"/>
  <c r="A310" i="61"/>
  <c r="K79" i="59"/>
  <c r="F79" i="59"/>
  <c r="L79" i="59"/>
  <c r="A80" i="59"/>
  <c r="B80" i="59"/>
  <c r="M80" i="52"/>
  <c r="Q80" i="52"/>
  <c r="P80" i="52"/>
  <c r="N80" i="52"/>
  <c r="R80" i="52"/>
  <c r="F81" i="93"/>
  <c r="K81" i="93"/>
  <c r="L81" i="93"/>
  <c r="A82" i="93"/>
  <c r="B83" i="52"/>
  <c r="B81" i="59"/>
  <c r="M81" i="93"/>
  <c r="Q81" i="93"/>
  <c r="P81" i="93"/>
  <c r="N81" i="93"/>
  <c r="R81" i="93"/>
  <c r="A311" i="61"/>
  <c r="T80" i="52"/>
  <c r="V79" i="52"/>
  <c r="W79" i="52"/>
  <c r="U80" i="52"/>
  <c r="A86" i="94"/>
  <c r="V79" i="93"/>
  <c r="W79" i="93"/>
  <c r="U80" i="93"/>
  <c r="T80" i="93"/>
  <c r="G81" i="52"/>
  <c r="I81" i="52"/>
  <c r="J81" i="52"/>
  <c r="O81" i="52"/>
  <c r="S81" i="52"/>
  <c r="G79" i="59"/>
  <c r="I79" i="59"/>
  <c r="J79" i="59"/>
  <c r="O79" i="59"/>
  <c r="S78" i="59"/>
  <c r="K82" i="93"/>
  <c r="A83" i="93"/>
  <c r="F82" i="93"/>
  <c r="L82" i="93"/>
  <c r="L82" i="52"/>
  <c r="F82" i="52"/>
  <c r="A83" i="52"/>
  <c r="K82" i="52"/>
  <c r="N81" i="52"/>
  <c r="R81" i="52"/>
  <c r="M81" i="52"/>
  <c r="Q81" i="52"/>
  <c r="P81" i="52"/>
  <c r="T79" i="59"/>
  <c r="V78" i="59"/>
  <c r="W78" i="59"/>
  <c r="U79" i="59"/>
  <c r="I81" i="93"/>
  <c r="J81" i="93"/>
  <c r="O81" i="93"/>
  <c r="G81" i="93"/>
  <c r="S80" i="52"/>
  <c r="F80" i="59"/>
  <c r="L80" i="59"/>
  <c r="K80" i="59"/>
  <c r="A81" i="59"/>
  <c r="P79" i="59"/>
  <c r="M79" i="59"/>
  <c r="Q79" i="59"/>
  <c r="N79" i="59"/>
  <c r="R79" i="59"/>
  <c r="B82" i="93"/>
  <c r="B83" i="93"/>
  <c r="K83" i="93"/>
  <c r="L83" i="93"/>
  <c r="A84" i="93"/>
  <c r="F83" i="93"/>
  <c r="A82" i="59"/>
  <c r="F81" i="59"/>
  <c r="L81" i="59"/>
  <c r="K81" i="59"/>
  <c r="T81" i="52"/>
  <c r="U81" i="52"/>
  <c r="V80" i="52"/>
  <c r="W80" i="52"/>
  <c r="G80" i="59"/>
  <c r="I80" i="59"/>
  <c r="J80" i="59"/>
  <c r="O80" i="59"/>
  <c r="G82" i="52"/>
  <c r="I82" i="52"/>
  <c r="J82" i="52"/>
  <c r="O82" i="52"/>
  <c r="S82" i="52"/>
  <c r="P82" i="52"/>
  <c r="N82" i="52"/>
  <c r="R82" i="52"/>
  <c r="M82" i="52"/>
  <c r="Q82" i="52"/>
  <c r="A312" i="61"/>
  <c r="V80" i="93"/>
  <c r="W80" i="93"/>
  <c r="T81" i="93"/>
  <c r="U81" i="93"/>
  <c r="U80" i="59"/>
  <c r="T80" i="59"/>
  <c r="V79" i="59"/>
  <c r="W79" i="59"/>
  <c r="G82" i="93"/>
  <c r="I82" i="93"/>
  <c r="J82" i="93"/>
  <c r="O82" i="93"/>
  <c r="A87" i="94"/>
  <c r="B82" i="59"/>
  <c r="B84" i="52"/>
  <c r="P80" i="59"/>
  <c r="M80" i="59"/>
  <c r="Q80" i="59"/>
  <c r="N80" i="59"/>
  <c r="R80" i="59"/>
  <c r="L83" i="52"/>
  <c r="F83" i="52"/>
  <c r="K83" i="52"/>
  <c r="A84" i="52"/>
  <c r="S79" i="59"/>
  <c r="S81" i="93"/>
  <c r="P82" i="93"/>
  <c r="M82" i="93"/>
  <c r="Q82" i="93"/>
  <c r="N82" i="93"/>
  <c r="R82" i="93"/>
  <c r="G83" i="52"/>
  <c r="I83" i="52"/>
  <c r="J83" i="52"/>
  <c r="O83" i="52"/>
  <c r="G83" i="93"/>
  <c r="I83" i="93"/>
  <c r="J83" i="93"/>
  <c r="O83" i="93"/>
  <c r="T81" i="59"/>
  <c r="V80" i="59"/>
  <c r="W80" i="59"/>
  <c r="L84" i="93"/>
  <c r="F84" i="93"/>
  <c r="A85" i="93"/>
  <c r="K84" i="93"/>
  <c r="T82" i="93"/>
  <c r="U82" i="93"/>
  <c r="V81" i="93"/>
  <c r="W81" i="93"/>
  <c r="T82" i="52"/>
  <c r="U82" i="52"/>
  <c r="V81" i="52"/>
  <c r="W81" i="52"/>
  <c r="A313" i="61"/>
  <c r="A88" i="94"/>
  <c r="N81" i="59"/>
  <c r="R81" i="59"/>
  <c r="M81" i="59"/>
  <c r="Q81" i="59"/>
  <c r="P81" i="59"/>
  <c r="G81" i="59"/>
  <c r="I81" i="59"/>
  <c r="J81" i="59"/>
  <c r="O81" i="59"/>
  <c r="S81" i="59"/>
  <c r="M83" i="52"/>
  <c r="Q83" i="52"/>
  <c r="P83" i="52"/>
  <c r="N83" i="52"/>
  <c r="R83" i="52"/>
  <c r="B84" i="93"/>
  <c r="B85" i="93"/>
  <c r="S82" i="93"/>
  <c r="K84" i="52"/>
  <c r="A85" i="52"/>
  <c r="B85" i="52"/>
  <c r="L84" i="52"/>
  <c r="F84" i="52"/>
  <c r="S80" i="59"/>
  <c r="U81" i="59"/>
  <c r="N83" i="93"/>
  <c r="R83" i="93"/>
  <c r="P83" i="93"/>
  <c r="M83" i="93"/>
  <c r="Q83" i="93"/>
  <c r="K82" i="59"/>
  <c r="A83" i="59"/>
  <c r="F82" i="59"/>
  <c r="L82" i="59"/>
  <c r="U82" i="59"/>
  <c r="T82" i="59"/>
  <c r="V81" i="59"/>
  <c r="W81" i="59"/>
  <c r="G84" i="52"/>
  <c r="I84" i="52"/>
  <c r="J84" i="52"/>
  <c r="O84" i="52"/>
  <c r="V82" i="52"/>
  <c r="W82" i="52"/>
  <c r="U83" i="52"/>
  <c r="T83" i="52"/>
  <c r="S83" i="52"/>
  <c r="K83" i="59"/>
  <c r="F83" i="59"/>
  <c r="L83" i="59"/>
  <c r="A84" i="59"/>
  <c r="L85" i="93"/>
  <c r="K85" i="93"/>
  <c r="A86" i="93"/>
  <c r="F85" i="93"/>
  <c r="G84" i="93"/>
  <c r="I84" i="93"/>
  <c r="J84" i="93"/>
  <c r="O84" i="93"/>
  <c r="S84" i="93"/>
  <c r="A314" i="61"/>
  <c r="S83" i="93"/>
  <c r="N82" i="59"/>
  <c r="R82" i="59"/>
  <c r="M82" i="59"/>
  <c r="Q82" i="59"/>
  <c r="P82" i="59"/>
  <c r="G82" i="59"/>
  <c r="I82" i="59"/>
  <c r="J82" i="59"/>
  <c r="O82" i="59"/>
  <c r="S82" i="59"/>
  <c r="P84" i="52"/>
  <c r="N84" i="52"/>
  <c r="R84" i="52"/>
  <c r="M84" i="52"/>
  <c r="Q84" i="52"/>
  <c r="A86" i="52"/>
  <c r="L85" i="52"/>
  <c r="K85" i="52"/>
  <c r="F85" i="52"/>
  <c r="B83" i="59"/>
  <c r="A89" i="94"/>
  <c r="V82" i="93"/>
  <c r="W82" i="93"/>
  <c r="U83" i="93"/>
  <c r="T83" i="93"/>
  <c r="B86" i="93"/>
  <c r="M84" i="93"/>
  <c r="Q84" i="93"/>
  <c r="P84" i="93"/>
  <c r="N84" i="93"/>
  <c r="R84" i="93"/>
  <c r="A85" i="59"/>
  <c r="F84" i="59"/>
  <c r="L84" i="59"/>
  <c r="K84" i="59"/>
  <c r="G85" i="52"/>
  <c r="I85" i="52"/>
  <c r="J85" i="52"/>
  <c r="O85" i="52"/>
  <c r="S85" i="52"/>
  <c r="A315" i="61"/>
  <c r="P83" i="59"/>
  <c r="M83" i="59"/>
  <c r="Q83" i="59"/>
  <c r="N83" i="59"/>
  <c r="R83" i="59"/>
  <c r="G83" i="59"/>
  <c r="I83" i="59"/>
  <c r="J83" i="59"/>
  <c r="O83" i="59"/>
  <c r="S83" i="59"/>
  <c r="N85" i="52"/>
  <c r="R85" i="52"/>
  <c r="P85" i="52"/>
  <c r="M85" i="52"/>
  <c r="Q85" i="52"/>
  <c r="F86" i="52"/>
  <c r="A87" i="52"/>
  <c r="K86" i="52"/>
  <c r="L86" i="52"/>
  <c r="V83" i="93"/>
  <c r="W83" i="93"/>
  <c r="T84" i="93"/>
  <c r="U84" i="93"/>
  <c r="T84" i="52"/>
  <c r="V83" i="52"/>
  <c r="W83" i="52"/>
  <c r="U84" i="52"/>
  <c r="V82" i="59"/>
  <c r="W82" i="59"/>
  <c r="U83" i="59"/>
  <c r="T83" i="59"/>
  <c r="A90" i="94"/>
  <c r="G85" i="93"/>
  <c r="I85" i="93"/>
  <c r="J85" i="93"/>
  <c r="O85" i="93"/>
  <c r="S85" i="93"/>
  <c r="S84" i="52"/>
  <c r="A87" i="93"/>
  <c r="L86" i="93"/>
  <c r="K86" i="93"/>
  <c r="F86" i="93"/>
  <c r="B86" i="52"/>
  <c r="B87" i="52"/>
  <c r="B84" i="59"/>
  <c r="P85" i="93"/>
  <c r="N85" i="93"/>
  <c r="R85" i="93"/>
  <c r="M85" i="93"/>
  <c r="Q85" i="93"/>
  <c r="M86" i="93"/>
  <c r="Q86" i="93"/>
  <c r="P86" i="93"/>
  <c r="N86" i="93"/>
  <c r="R86" i="93"/>
  <c r="L87" i="93"/>
  <c r="F87" i="93"/>
  <c r="A88" i="93"/>
  <c r="K87" i="93"/>
  <c r="U85" i="52"/>
  <c r="T85" i="52"/>
  <c r="V84" i="52"/>
  <c r="W84" i="52"/>
  <c r="B87" i="93"/>
  <c r="B88" i="93"/>
  <c r="N84" i="59"/>
  <c r="R84" i="59"/>
  <c r="P84" i="59"/>
  <c r="M84" i="59"/>
  <c r="Q84" i="59"/>
  <c r="G84" i="59"/>
  <c r="I84" i="59"/>
  <c r="J84" i="59"/>
  <c r="O84" i="59"/>
  <c r="S84" i="59"/>
  <c r="K85" i="59"/>
  <c r="F85" i="59"/>
  <c r="A86" i="59"/>
  <c r="L85" i="59"/>
  <c r="V84" i="93"/>
  <c r="W84" i="93"/>
  <c r="U85" i="93"/>
  <c r="T85" i="93"/>
  <c r="A91" i="94"/>
  <c r="N86" i="52"/>
  <c r="R86" i="52"/>
  <c r="P86" i="52"/>
  <c r="M86" i="52"/>
  <c r="Q86" i="52"/>
  <c r="B85" i="59"/>
  <c r="B86" i="59"/>
  <c r="A316" i="61"/>
  <c r="A88" i="52"/>
  <c r="K87" i="52"/>
  <c r="F87" i="52"/>
  <c r="L87" i="52"/>
  <c r="G86" i="52"/>
  <c r="I86" i="52"/>
  <c r="J86" i="52"/>
  <c r="O86" i="52"/>
  <c r="G86" i="93"/>
  <c r="I86" i="93"/>
  <c r="J86" i="93"/>
  <c r="O86" i="93"/>
  <c r="T84" i="59"/>
  <c r="V83" i="59"/>
  <c r="W83" i="59"/>
  <c r="U84" i="59"/>
  <c r="M87" i="52"/>
  <c r="Q87" i="52"/>
  <c r="P87" i="52"/>
  <c r="N87" i="52"/>
  <c r="R87" i="52"/>
  <c r="I87" i="93"/>
  <c r="J87" i="93"/>
  <c r="O87" i="93"/>
  <c r="S87" i="93"/>
  <c r="G87" i="93"/>
  <c r="G87" i="52"/>
  <c r="I87" i="52"/>
  <c r="J87" i="52"/>
  <c r="O87" i="52"/>
  <c r="M87" i="93"/>
  <c r="Q87" i="93"/>
  <c r="P87" i="93"/>
  <c r="N87" i="93"/>
  <c r="R87" i="93"/>
  <c r="V84" i="59"/>
  <c r="W84" i="59"/>
  <c r="U85" i="59"/>
  <c r="T85" i="59"/>
  <c r="K88" i="52"/>
  <c r="F88" i="52"/>
  <c r="L88" i="52"/>
  <c r="A89" i="52"/>
  <c r="B88" i="52"/>
  <c r="A317" i="61"/>
  <c r="U86" i="93"/>
  <c r="T86" i="93"/>
  <c r="V85" i="93"/>
  <c r="W85" i="93"/>
  <c r="S86" i="93"/>
  <c r="N85" i="59"/>
  <c r="R85" i="59"/>
  <c r="P85" i="59"/>
  <c r="M85" i="59"/>
  <c r="Q85" i="59"/>
  <c r="S86" i="52"/>
  <c r="F86" i="59"/>
  <c r="L86" i="59"/>
  <c r="A87" i="59"/>
  <c r="K86" i="59"/>
  <c r="T86" i="52"/>
  <c r="U86" i="52"/>
  <c r="V85" i="52"/>
  <c r="W85" i="52"/>
  <c r="A92" i="94"/>
  <c r="G85" i="59"/>
  <c r="I85" i="59"/>
  <c r="J85" i="59"/>
  <c r="O85" i="59"/>
  <c r="S85" i="59"/>
  <c r="A89" i="93"/>
  <c r="K88" i="93"/>
  <c r="L88" i="93"/>
  <c r="F88" i="93"/>
  <c r="V86" i="93"/>
  <c r="W86" i="93"/>
  <c r="U87" i="93"/>
  <c r="T87" i="93"/>
  <c r="G88" i="93"/>
  <c r="I88" i="93"/>
  <c r="J88" i="93"/>
  <c r="O88" i="93"/>
  <c r="S88" i="93"/>
  <c r="K87" i="59"/>
  <c r="A88" i="59"/>
  <c r="F87" i="59"/>
  <c r="L87" i="59"/>
  <c r="F89" i="52"/>
  <c r="A90" i="52"/>
  <c r="K89" i="52"/>
  <c r="L89" i="52"/>
  <c r="P88" i="93"/>
  <c r="M88" i="93"/>
  <c r="Q88" i="93"/>
  <c r="N88" i="93"/>
  <c r="R88" i="93"/>
  <c r="N86" i="59"/>
  <c r="R86" i="59"/>
  <c r="M86" i="59"/>
  <c r="Q86" i="59"/>
  <c r="P86" i="59"/>
  <c r="P88" i="52"/>
  <c r="N88" i="52"/>
  <c r="R88" i="52"/>
  <c r="M88" i="52"/>
  <c r="Q88" i="52"/>
  <c r="F89" i="93"/>
  <c r="L89" i="93"/>
  <c r="K89" i="93"/>
  <c r="A90" i="93"/>
  <c r="B87" i="59"/>
  <c r="B88" i="59"/>
  <c r="A93" i="94"/>
  <c r="A318" i="61"/>
  <c r="B89" i="93"/>
  <c r="B89" i="52"/>
  <c r="S87" i="52"/>
  <c r="T87" i="52"/>
  <c r="U87" i="52"/>
  <c r="V86" i="52"/>
  <c r="W86" i="52"/>
  <c r="G86" i="59"/>
  <c r="I86" i="59"/>
  <c r="J86" i="59"/>
  <c r="O86" i="59"/>
  <c r="G88" i="52"/>
  <c r="I88" i="52"/>
  <c r="J88" i="52"/>
  <c r="O88" i="52"/>
  <c r="S88" i="52"/>
  <c r="V85" i="59"/>
  <c r="W85" i="59"/>
  <c r="U86" i="59"/>
  <c r="T86" i="59"/>
  <c r="A94" i="94"/>
  <c r="A91" i="93"/>
  <c r="K90" i="93"/>
  <c r="F90" i="93"/>
  <c r="L90" i="93"/>
  <c r="V86" i="59"/>
  <c r="W86" i="59"/>
  <c r="T87" i="59"/>
  <c r="F90" i="52"/>
  <c r="A91" i="52"/>
  <c r="L90" i="52"/>
  <c r="K90" i="52"/>
  <c r="G89" i="93"/>
  <c r="I89" i="93"/>
  <c r="J89" i="93"/>
  <c r="O89" i="93"/>
  <c r="S89" i="93"/>
  <c r="N87" i="59"/>
  <c r="R87" i="59"/>
  <c r="M87" i="59"/>
  <c r="Q87" i="59"/>
  <c r="P87" i="59"/>
  <c r="S86" i="59"/>
  <c r="U87" i="59"/>
  <c r="G87" i="59"/>
  <c r="I87" i="59"/>
  <c r="J87" i="59"/>
  <c r="O87" i="59"/>
  <c r="S87" i="59"/>
  <c r="V87" i="93"/>
  <c r="W87" i="93"/>
  <c r="T88" i="93"/>
  <c r="U88" i="93"/>
  <c r="T88" i="52"/>
  <c r="U88" i="52"/>
  <c r="V87" i="52"/>
  <c r="W87" i="52"/>
  <c r="M89" i="52"/>
  <c r="Q89" i="52"/>
  <c r="N89" i="52"/>
  <c r="R89" i="52"/>
  <c r="P89" i="52"/>
  <c r="B90" i="52"/>
  <c r="B91" i="52"/>
  <c r="P89" i="93"/>
  <c r="M89" i="93"/>
  <c r="Q89" i="93"/>
  <c r="N89" i="93"/>
  <c r="R89" i="93"/>
  <c r="G89" i="52"/>
  <c r="I89" i="52"/>
  <c r="J89" i="52"/>
  <c r="O89" i="52"/>
  <c r="S89" i="52"/>
  <c r="B90" i="93"/>
  <c r="A89" i="59"/>
  <c r="L88" i="59"/>
  <c r="K88" i="59"/>
  <c r="F88" i="59"/>
  <c r="A319" i="61"/>
  <c r="V87" i="59"/>
  <c r="W87" i="59"/>
  <c r="T88" i="59"/>
  <c r="U88" i="59"/>
  <c r="A92" i="93"/>
  <c r="F91" i="93"/>
  <c r="L91" i="93"/>
  <c r="K91" i="93"/>
  <c r="A95" i="94"/>
  <c r="A320" i="61"/>
  <c r="G88" i="59"/>
  <c r="I88" i="59"/>
  <c r="J88" i="59"/>
  <c r="O88" i="59"/>
  <c r="S88" i="59"/>
  <c r="P90" i="52"/>
  <c r="N90" i="52"/>
  <c r="R90" i="52"/>
  <c r="M90" i="52"/>
  <c r="Q90" i="52"/>
  <c r="P88" i="59"/>
  <c r="N88" i="59"/>
  <c r="R88" i="59"/>
  <c r="M88" i="59"/>
  <c r="Q88" i="59"/>
  <c r="L91" i="52"/>
  <c r="F91" i="52"/>
  <c r="A92" i="52"/>
  <c r="K91" i="52"/>
  <c r="A90" i="59"/>
  <c r="F89" i="59"/>
  <c r="L89" i="59"/>
  <c r="K89" i="59"/>
  <c r="B89" i="59"/>
  <c r="G90" i="52"/>
  <c r="I90" i="52"/>
  <c r="J90" i="52"/>
  <c r="O90" i="52"/>
  <c r="S90" i="52"/>
  <c r="T89" i="52"/>
  <c r="V88" i="52"/>
  <c r="W88" i="52"/>
  <c r="U89" i="52"/>
  <c r="B91" i="93"/>
  <c r="B92" i="93"/>
  <c r="U89" i="93"/>
  <c r="V88" i="93"/>
  <c r="W88" i="93"/>
  <c r="T89" i="93"/>
  <c r="N90" i="93"/>
  <c r="R90" i="93"/>
  <c r="M90" i="93"/>
  <c r="Q90" i="93"/>
  <c r="P90" i="93"/>
  <c r="G90" i="93"/>
  <c r="I90" i="93"/>
  <c r="J90" i="93"/>
  <c r="O90" i="93"/>
  <c r="S90" i="93"/>
  <c r="P89" i="59"/>
  <c r="M89" i="59"/>
  <c r="Q89" i="59"/>
  <c r="N89" i="59"/>
  <c r="R89" i="59"/>
  <c r="U90" i="93"/>
  <c r="V89" i="93"/>
  <c r="W89" i="93"/>
  <c r="T90" i="93"/>
  <c r="G89" i="59"/>
  <c r="I89" i="59"/>
  <c r="J89" i="59"/>
  <c r="O89" i="59"/>
  <c r="N91" i="93"/>
  <c r="R91" i="93"/>
  <c r="M91" i="93"/>
  <c r="Q91" i="93"/>
  <c r="P91" i="93"/>
  <c r="B93" i="93"/>
  <c r="F90" i="59"/>
  <c r="K90" i="59"/>
  <c r="L90" i="59"/>
  <c r="A91" i="59"/>
  <c r="G91" i="93"/>
  <c r="I91" i="93"/>
  <c r="J91" i="93"/>
  <c r="O91" i="93"/>
  <c r="S91" i="93"/>
  <c r="T90" i="52"/>
  <c r="U90" i="52"/>
  <c r="V89" i="52"/>
  <c r="W89" i="52"/>
  <c r="L92" i="93"/>
  <c r="K92" i="93"/>
  <c r="A93" i="93"/>
  <c r="F92" i="93"/>
  <c r="K92" i="52"/>
  <c r="L92" i="52"/>
  <c r="A93" i="52"/>
  <c r="F92" i="52"/>
  <c r="G91" i="52"/>
  <c r="I91" i="52"/>
  <c r="J91" i="52"/>
  <c r="O91" i="52"/>
  <c r="S91" i="52"/>
  <c r="U89" i="59"/>
  <c r="T89" i="59"/>
  <c r="V88" i="59"/>
  <c r="W88" i="59"/>
  <c r="N91" i="52"/>
  <c r="R91" i="52"/>
  <c r="P91" i="52"/>
  <c r="M91" i="52"/>
  <c r="Q91" i="52"/>
  <c r="B92" i="52"/>
  <c r="B93" i="52"/>
  <c r="A321" i="61"/>
  <c r="A96" i="94"/>
  <c r="B90" i="59"/>
  <c r="U90" i="59"/>
  <c r="V89" i="59"/>
  <c r="W89" i="59"/>
  <c r="T90" i="59"/>
  <c r="V90" i="93"/>
  <c r="W90" i="93"/>
  <c r="U91" i="93"/>
  <c r="T91" i="93"/>
  <c r="K91" i="59"/>
  <c r="F91" i="59"/>
  <c r="L91" i="59"/>
  <c r="A92" i="59"/>
  <c r="B91" i="59"/>
  <c r="B92" i="59"/>
  <c r="G92" i="52"/>
  <c r="I92" i="52"/>
  <c r="J92" i="52"/>
  <c r="O92" i="52"/>
  <c r="S92" i="52"/>
  <c r="M90" i="59"/>
  <c r="Q90" i="59"/>
  <c r="P90" i="59"/>
  <c r="N90" i="59"/>
  <c r="R90" i="59"/>
  <c r="K93" i="52"/>
  <c r="L93" i="52"/>
  <c r="F93" i="52"/>
  <c r="A94" i="52"/>
  <c r="M92" i="52"/>
  <c r="Q92" i="52"/>
  <c r="N92" i="52"/>
  <c r="R92" i="52"/>
  <c r="P92" i="52"/>
  <c r="G90" i="59"/>
  <c r="I90" i="59"/>
  <c r="J90" i="59"/>
  <c r="O90" i="59"/>
  <c r="S90" i="59"/>
  <c r="A97" i="94"/>
  <c r="G92" i="93"/>
  <c r="I92" i="93"/>
  <c r="J92" i="93"/>
  <c r="O92" i="93"/>
  <c r="S92" i="93"/>
  <c r="A94" i="93"/>
  <c r="K93" i="93"/>
  <c r="F93" i="93"/>
  <c r="L93" i="93"/>
  <c r="M92" i="93"/>
  <c r="Q92" i="93"/>
  <c r="N92" i="93"/>
  <c r="R92" i="93"/>
  <c r="P92" i="93"/>
  <c r="S89" i="59"/>
  <c r="A322" i="61"/>
  <c r="U91" i="52"/>
  <c r="T91" i="52"/>
  <c r="V90" i="52"/>
  <c r="W90" i="52"/>
  <c r="A95" i="93"/>
  <c r="L94" i="93"/>
  <c r="K94" i="93"/>
  <c r="F94" i="93"/>
  <c r="U91" i="59"/>
  <c r="T91" i="59"/>
  <c r="V90" i="59"/>
  <c r="W90" i="59"/>
  <c r="V91" i="52"/>
  <c r="W91" i="52"/>
  <c r="T92" i="52"/>
  <c r="U92" i="52"/>
  <c r="A323" i="61"/>
  <c r="B93" i="59"/>
  <c r="K92" i="59"/>
  <c r="L92" i="59"/>
  <c r="F92" i="59"/>
  <c r="A93" i="59"/>
  <c r="N91" i="59"/>
  <c r="R91" i="59"/>
  <c r="M91" i="59"/>
  <c r="Q91" i="59"/>
  <c r="P91" i="59"/>
  <c r="K94" i="52"/>
  <c r="F94" i="52"/>
  <c r="L94" i="52"/>
  <c r="A95" i="52"/>
  <c r="G91" i="59"/>
  <c r="I91" i="59"/>
  <c r="J91" i="59"/>
  <c r="O91" i="59"/>
  <c r="S91" i="59"/>
  <c r="B94" i="93"/>
  <c r="G93" i="52"/>
  <c r="I93" i="52"/>
  <c r="J93" i="52"/>
  <c r="O93" i="52"/>
  <c r="S93" i="52"/>
  <c r="N93" i="93"/>
  <c r="R93" i="93"/>
  <c r="M93" i="93"/>
  <c r="Q93" i="93"/>
  <c r="P93" i="93"/>
  <c r="N93" i="52"/>
  <c r="R93" i="52"/>
  <c r="P93" i="52"/>
  <c r="M93" i="52"/>
  <c r="Q93" i="52"/>
  <c r="B94" i="52"/>
  <c r="B95" i="52"/>
  <c r="G93" i="93"/>
  <c r="I93" i="93"/>
  <c r="J93" i="93"/>
  <c r="O93" i="93"/>
  <c r="A98" i="94"/>
  <c r="U92" i="93"/>
  <c r="T92" i="93"/>
  <c r="V91" i="93"/>
  <c r="W91" i="93"/>
  <c r="F95" i="52"/>
  <c r="K95" i="52"/>
  <c r="A96" i="52"/>
  <c r="L95" i="52"/>
  <c r="T92" i="59"/>
  <c r="V91" i="59"/>
  <c r="W91" i="59"/>
  <c r="U92" i="59"/>
  <c r="P94" i="52"/>
  <c r="M94" i="52"/>
  <c r="Q94" i="52"/>
  <c r="N94" i="52"/>
  <c r="R94" i="52"/>
  <c r="B94" i="59"/>
  <c r="G94" i="93"/>
  <c r="I94" i="93"/>
  <c r="J94" i="93"/>
  <c r="O94" i="93"/>
  <c r="S94" i="93"/>
  <c r="G94" i="52"/>
  <c r="I94" i="52"/>
  <c r="J94" i="52"/>
  <c r="O94" i="52"/>
  <c r="S94" i="52"/>
  <c r="V92" i="93"/>
  <c r="W92" i="93"/>
  <c r="U93" i="93"/>
  <c r="T93" i="93"/>
  <c r="A324" i="61"/>
  <c r="M94" i="93"/>
  <c r="Q94" i="93"/>
  <c r="N94" i="93"/>
  <c r="R94" i="93"/>
  <c r="P94" i="93"/>
  <c r="K95" i="93"/>
  <c r="L95" i="93"/>
  <c r="A96" i="93"/>
  <c r="F95" i="93"/>
  <c r="A99" i="94"/>
  <c r="L93" i="59"/>
  <c r="A94" i="59"/>
  <c r="F93" i="59"/>
  <c r="K93" i="59"/>
  <c r="S93" i="93"/>
  <c r="B95" i="93"/>
  <c r="B96" i="93"/>
  <c r="G92" i="59"/>
  <c r="I92" i="59"/>
  <c r="J92" i="59"/>
  <c r="O92" i="59"/>
  <c r="S92" i="59"/>
  <c r="M92" i="59"/>
  <c r="Q92" i="59"/>
  <c r="N92" i="59"/>
  <c r="R92" i="59"/>
  <c r="P92" i="59"/>
  <c r="U93" i="52"/>
  <c r="T93" i="52"/>
  <c r="V92" i="52"/>
  <c r="W92" i="52"/>
  <c r="N95" i="93"/>
  <c r="R95" i="93"/>
  <c r="M95" i="93"/>
  <c r="Q95" i="93"/>
  <c r="P95" i="93"/>
  <c r="V92" i="59"/>
  <c r="W92" i="59"/>
  <c r="U93" i="59"/>
  <c r="T93" i="59"/>
  <c r="F94" i="59"/>
  <c r="L94" i="59"/>
  <c r="K94" i="59"/>
  <c r="A95" i="59"/>
  <c r="P93" i="59"/>
  <c r="N93" i="59"/>
  <c r="R93" i="59"/>
  <c r="M93" i="59"/>
  <c r="Q93" i="59"/>
  <c r="A325" i="61"/>
  <c r="A100" i="94"/>
  <c r="M95" i="52"/>
  <c r="Q95" i="52"/>
  <c r="P95" i="52"/>
  <c r="N95" i="52"/>
  <c r="R95" i="52"/>
  <c r="U94" i="93"/>
  <c r="V93" i="93"/>
  <c r="W93" i="93"/>
  <c r="T94" i="93"/>
  <c r="A97" i="52"/>
  <c r="L96" i="52"/>
  <c r="K96" i="52"/>
  <c r="F96" i="52"/>
  <c r="G95" i="52"/>
  <c r="I95" i="52"/>
  <c r="J95" i="52"/>
  <c r="O95" i="52"/>
  <c r="S95" i="52"/>
  <c r="G95" i="93"/>
  <c r="I95" i="93"/>
  <c r="J95" i="93"/>
  <c r="O95" i="93"/>
  <c r="S95" i="93"/>
  <c r="B96" i="52"/>
  <c r="B97" i="52"/>
  <c r="B95" i="59"/>
  <c r="G93" i="59"/>
  <c r="I93" i="59"/>
  <c r="J93" i="59"/>
  <c r="O93" i="59"/>
  <c r="S93" i="59"/>
  <c r="V93" i="52"/>
  <c r="W93" i="52"/>
  <c r="U94" i="52"/>
  <c r="T94" i="52"/>
  <c r="F96" i="93"/>
  <c r="A97" i="93"/>
  <c r="L96" i="93"/>
  <c r="K96" i="93"/>
  <c r="G96" i="52"/>
  <c r="I96" i="52"/>
  <c r="J96" i="52"/>
  <c r="O96" i="52"/>
  <c r="A101" i="94"/>
  <c r="M96" i="93"/>
  <c r="Q96" i="93"/>
  <c r="N96" i="93"/>
  <c r="R96" i="93"/>
  <c r="P96" i="93"/>
  <c r="A98" i="52"/>
  <c r="F97" i="52"/>
  <c r="L97" i="52"/>
  <c r="K97" i="52"/>
  <c r="A326" i="61"/>
  <c r="I96" i="93"/>
  <c r="J96" i="93"/>
  <c r="O96" i="93"/>
  <c r="S96" i="93"/>
  <c r="G96" i="93"/>
  <c r="U95" i="93"/>
  <c r="V94" i="93"/>
  <c r="W94" i="93"/>
  <c r="T95" i="93"/>
  <c r="U95" i="52"/>
  <c r="T95" i="52"/>
  <c r="V94" i="52"/>
  <c r="W94" i="52"/>
  <c r="F95" i="59"/>
  <c r="K95" i="59"/>
  <c r="A96" i="59"/>
  <c r="B96" i="59"/>
  <c r="L95" i="59"/>
  <c r="L97" i="93"/>
  <c r="A98" i="93"/>
  <c r="F97" i="93"/>
  <c r="K97" i="93"/>
  <c r="M94" i="59"/>
  <c r="Q94" i="59"/>
  <c r="P94" i="59"/>
  <c r="N94" i="59"/>
  <c r="R94" i="59"/>
  <c r="P96" i="52"/>
  <c r="N96" i="52"/>
  <c r="R96" i="52"/>
  <c r="M96" i="52"/>
  <c r="Q96" i="52"/>
  <c r="V93" i="59"/>
  <c r="W93" i="59"/>
  <c r="U94" i="59"/>
  <c r="T94" i="59"/>
  <c r="B97" i="93"/>
  <c r="B98" i="93"/>
  <c r="G94" i="59"/>
  <c r="I94" i="59"/>
  <c r="J94" i="59"/>
  <c r="O94" i="59"/>
  <c r="N95" i="59"/>
  <c r="R95" i="59"/>
  <c r="P95" i="59"/>
  <c r="M95" i="59"/>
  <c r="Q95" i="59"/>
  <c r="G95" i="59"/>
  <c r="I95" i="59"/>
  <c r="J95" i="59"/>
  <c r="O95" i="59"/>
  <c r="S95" i="59"/>
  <c r="S96" i="52"/>
  <c r="S94" i="59"/>
  <c r="U95" i="59"/>
  <c r="N97" i="52"/>
  <c r="R97" i="52"/>
  <c r="M97" i="52"/>
  <c r="Q97" i="52"/>
  <c r="P97" i="52"/>
  <c r="G97" i="52"/>
  <c r="I97" i="52"/>
  <c r="J97" i="52"/>
  <c r="O97" i="52"/>
  <c r="S97" i="52"/>
  <c r="B99" i="93"/>
  <c r="G97" i="93"/>
  <c r="I97" i="93"/>
  <c r="J97" i="93"/>
  <c r="O97" i="93"/>
  <c r="S97" i="93"/>
  <c r="V95" i="52"/>
  <c r="W95" i="52"/>
  <c r="U96" i="52"/>
  <c r="T96" i="52"/>
  <c r="L98" i="93"/>
  <c r="K98" i="93"/>
  <c r="F98" i="93"/>
  <c r="A99" i="93"/>
  <c r="N97" i="93"/>
  <c r="R97" i="93"/>
  <c r="M97" i="93"/>
  <c r="Q97" i="93"/>
  <c r="P97" i="93"/>
  <c r="F96" i="59"/>
  <c r="L96" i="59"/>
  <c r="K96" i="59"/>
  <c r="A97" i="59"/>
  <c r="V94" i="59"/>
  <c r="W94" i="59"/>
  <c r="T95" i="59"/>
  <c r="U96" i="93"/>
  <c r="T96" i="93"/>
  <c r="V95" i="93"/>
  <c r="W95" i="93"/>
  <c r="A327" i="61"/>
  <c r="A99" i="52"/>
  <c r="L98" i="52"/>
  <c r="K98" i="52"/>
  <c r="F98" i="52"/>
  <c r="B98" i="52"/>
  <c r="B99" i="52"/>
  <c r="A102" i="94"/>
  <c r="T96" i="59"/>
  <c r="U96" i="59"/>
  <c r="V95" i="59"/>
  <c r="W95" i="59"/>
  <c r="A328" i="61"/>
  <c r="T97" i="52"/>
  <c r="V96" i="52"/>
  <c r="W96" i="52"/>
  <c r="U97" i="52"/>
  <c r="N96" i="59"/>
  <c r="R96" i="59"/>
  <c r="P96" i="59"/>
  <c r="M96" i="59"/>
  <c r="Q96" i="59"/>
  <c r="B100" i="52"/>
  <c r="B100" i="93"/>
  <c r="U97" i="93"/>
  <c r="T97" i="93"/>
  <c r="V96" i="93"/>
  <c r="W96" i="93"/>
  <c r="P98" i="52"/>
  <c r="M98" i="52"/>
  <c r="Q98" i="52"/>
  <c r="N98" i="52"/>
  <c r="R98" i="52"/>
  <c r="F99" i="52"/>
  <c r="L99" i="52"/>
  <c r="A100" i="52"/>
  <c r="K99" i="52"/>
  <c r="A98" i="59"/>
  <c r="F97" i="59"/>
  <c r="L97" i="59"/>
  <c r="K97" i="59"/>
  <c r="A103" i="94"/>
  <c r="G96" i="59"/>
  <c r="I96" i="59"/>
  <c r="J96" i="59"/>
  <c r="O96" i="59"/>
  <c r="S96" i="59"/>
  <c r="G98" i="52"/>
  <c r="I98" i="52"/>
  <c r="J98" i="52"/>
  <c r="O98" i="52"/>
  <c r="S98" i="52"/>
  <c r="L99" i="93"/>
  <c r="K99" i="93"/>
  <c r="F99" i="93"/>
  <c r="A100" i="93"/>
  <c r="B97" i="59"/>
  <c r="G98" i="93"/>
  <c r="I98" i="93"/>
  <c r="J98" i="93"/>
  <c r="O98" i="93"/>
  <c r="M98" i="93"/>
  <c r="Q98" i="93"/>
  <c r="N98" i="93"/>
  <c r="R98" i="93"/>
  <c r="P98" i="93"/>
  <c r="G99" i="93"/>
  <c r="I99" i="93"/>
  <c r="J99" i="93"/>
  <c r="O99" i="93"/>
  <c r="U98" i="52"/>
  <c r="T98" i="52"/>
  <c r="V97" i="52"/>
  <c r="W97" i="52"/>
  <c r="N99" i="93"/>
  <c r="R99" i="93"/>
  <c r="M99" i="93"/>
  <c r="Q99" i="93"/>
  <c r="P99" i="93"/>
  <c r="A329" i="61"/>
  <c r="M97" i="59"/>
  <c r="Q97" i="59"/>
  <c r="P97" i="59"/>
  <c r="N97" i="59"/>
  <c r="R97" i="59"/>
  <c r="G97" i="59"/>
  <c r="I97" i="59"/>
  <c r="J97" i="59"/>
  <c r="O97" i="59"/>
  <c r="S97" i="59"/>
  <c r="T98" i="93"/>
  <c r="V97" i="93"/>
  <c r="W97" i="93"/>
  <c r="U98" i="93"/>
  <c r="F98" i="59"/>
  <c r="K98" i="59"/>
  <c r="A99" i="59"/>
  <c r="L98" i="59"/>
  <c r="B101" i="93"/>
  <c r="S98" i="93"/>
  <c r="B101" i="52"/>
  <c r="T97" i="59"/>
  <c r="V96" i="59"/>
  <c r="W96" i="59"/>
  <c r="U97" i="59"/>
  <c r="A101" i="52"/>
  <c r="L100" i="52"/>
  <c r="F100" i="52"/>
  <c r="K100" i="52"/>
  <c r="M99" i="52"/>
  <c r="Q99" i="52"/>
  <c r="P99" i="52"/>
  <c r="N99" i="52"/>
  <c r="R99" i="52"/>
  <c r="B98" i="59"/>
  <c r="B99" i="59"/>
  <c r="G99" i="52"/>
  <c r="I99" i="52"/>
  <c r="J99" i="52"/>
  <c r="O99" i="52"/>
  <c r="S99" i="52"/>
  <c r="F100" i="93"/>
  <c r="A101" i="93"/>
  <c r="K100" i="93"/>
  <c r="L100" i="93"/>
  <c r="A104" i="94"/>
  <c r="B102" i="52"/>
  <c r="B100" i="59"/>
  <c r="P98" i="59"/>
  <c r="N98" i="59"/>
  <c r="R98" i="59"/>
  <c r="M98" i="59"/>
  <c r="Q98" i="59"/>
  <c r="A105" i="94"/>
  <c r="L99" i="59"/>
  <c r="K99" i="59"/>
  <c r="A100" i="59"/>
  <c r="F99" i="59"/>
  <c r="G98" i="59"/>
  <c r="I98" i="59"/>
  <c r="J98" i="59"/>
  <c r="O98" i="59"/>
  <c r="S98" i="59"/>
  <c r="U99" i="52"/>
  <c r="T99" i="52"/>
  <c r="V98" i="52"/>
  <c r="W98" i="52"/>
  <c r="N100" i="93"/>
  <c r="R100" i="93"/>
  <c r="M100" i="93"/>
  <c r="Q100" i="93"/>
  <c r="P100" i="93"/>
  <c r="G100" i="52"/>
  <c r="I100" i="52"/>
  <c r="J100" i="52"/>
  <c r="O100" i="52"/>
  <c r="S100" i="52"/>
  <c r="A330" i="61"/>
  <c r="P100" i="52"/>
  <c r="M100" i="52"/>
  <c r="Q100" i="52"/>
  <c r="N100" i="52"/>
  <c r="R100" i="52"/>
  <c r="S99" i="93"/>
  <c r="L101" i="93"/>
  <c r="F101" i="93"/>
  <c r="A102" i="93"/>
  <c r="K101" i="93"/>
  <c r="F101" i="52"/>
  <c r="L101" i="52"/>
  <c r="K101" i="52"/>
  <c r="A102" i="52"/>
  <c r="U99" i="93"/>
  <c r="T99" i="93"/>
  <c r="V98" i="93"/>
  <c r="W98" i="93"/>
  <c r="G100" i="93"/>
  <c r="I100" i="93"/>
  <c r="J100" i="93"/>
  <c r="O100" i="93"/>
  <c r="T98" i="59"/>
  <c r="U98" i="59"/>
  <c r="V97" i="59"/>
  <c r="W97" i="59"/>
  <c r="M101" i="52"/>
  <c r="Q101" i="52"/>
  <c r="P101" i="52"/>
  <c r="N101" i="52"/>
  <c r="R101" i="52"/>
  <c r="P99" i="59"/>
  <c r="N99" i="59"/>
  <c r="R99" i="59"/>
  <c r="M99" i="59"/>
  <c r="Q99" i="59"/>
  <c r="G101" i="52"/>
  <c r="I101" i="52"/>
  <c r="J101" i="52"/>
  <c r="O101" i="52"/>
  <c r="F102" i="93"/>
  <c r="A103" i="93"/>
  <c r="L102" i="93"/>
  <c r="K102" i="93"/>
  <c r="G101" i="93"/>
  <c r="I101" i="93"/>
  <c r="J101" i="93"/>
  <c r="O101" i="93"/>
  <c r="S101" i="93"/>
  <c r="A106" i="94"/>
  <c r="U99" i="59"/>
  <c r="T99" i="59"/>
  <c r="V98" i="59"/>
  <c r="W98" i="59"/>
  <c r="N101" i="93"/>
  <c r="R101" i="93"/>
  <c r="M101" i="93"/>
  <c r="Q101" i="93"/>
  <c r="P101" i="93"/>
  <c r="S100" i="93"/>
  <c r="U100" i="52"/>
  <c r="V99" i="52"/>
  <c r="W99" i="52"/>
  <c r="T100" i="52"/>
  <c r="B102" i="93"/>
  <c r="B103" i="93"/>
  <c r="U100" i="93"/>
  <c r="V99" i="93"/>
  <c r="W99" i="93"/>
  <c r="T100" i="93"/>
  <c r="A331" i="61"/>
  <c r="G99" i="59"/>
  <c r="I99" i="59"/>
  <c r="J99" i="59"/>
  <c r="O99" i="59"/>
  <c r="K102" i="52"/>
  <c r="F102" i="52"/>
  <c r="A103" i="52"/>
  <c r="L102" i="52"/>
  <c r="L100" i="59"/>
  <c r="K100" i="59"/>
  <c r="A101" i="59"/>
  <c r="F100" i="59"/>
  <c r="A332" i="61"/>
  <c r="G100" i="59"/>
  <c r="I100" i="59"/>
  <c r="J100" i="59"/>
  <c r="O100" i="59"/>
  <c r="S100" i="59"/>
  <c r="F101" i="59"/>
  <c r="L101" i="59"/>
  <c r="A102" i="59"/>
  <c r="K101" i="59"/>
  <c r="P100" i="59"/>
  <c r="N100" i="59"/>
  <c r="R100" i="59"/>
  <c r="M100" i="59"/>
  <c r="Q100" i="59"/>
  <c r="P102" i="52"/>
  <c r="M102" i="52"/>
  <c r="Q102" i="52"/>
  <c r="N102" i="52"/>
  <c r="R102" i="52"/>
  <c r="F103" i="52"/>
  <c r="K103" i="52"/>
  <c r="A104" i="52"/>
  <c r="L103" i="52"/>
  <c r="N102" i="93"/>
  <c r="R102" i="93"/>
  <c r="M102" i="93"/>
  <c r="Q102" i="93"/>
  <c r="P102" i="93"/>
  <c r="T100" i="59"/>
  <c r="V99" i="59"/>
  <c r="W99" i="59"/>
  <c r="A107" i="94"/>
  <c r="S101" i="52"/>
  <c r="S99" i="59"/>
  <c r="U100" i="59"/>
  <c r="U101" i="52"/>
  <c r="T101" i="52"/>
  <c r="V100" i="52"/>
  <c r="W100" i="52"/>
  <c r="B103" i="52"/>
  <c r="B104" i="52"/>
  <c r="V100" i="93"/>
  <c r="W100" i="93"/>
  <c r="T101" i="93"/>
  <c r="U101" i="93"/>
  <c r="G102" i="52"/>
  <c r="I102" i="52"/>
  <c r="J102" i="52"/>
  <c r="O102" i="52"/>
  <c r="B101" i="59"/>
  <c r="B102" i="59"/>
  <c r="L103" i="93"/>
  <c r="F103" i="93"/>
  <c r="K103" i="93"/>
  <c r="A104" i="93"/>
  <c r="B104" i="93"/>
  <c r="G102" i="93"/>
  <c r="I102" i="93"/>
  <c r="J102" i="93"/>
  <c r="O102" i="93"/>
  <c r="S102" i="93"/>
  <c r="U101" i="59"/>
  <c r="V100" i="59"/>
  <c r="W100" i="59"/>
  <c r="T101" i="59"/>
  <c r="B105" i="52"/>
  <c r="A333" i="61"/>
  <c r="S102" i="52"/>
  <c r="F104" i="52"/>
  <c r="K104" i="52"/>
  <c r="A105" i="52"/>
  <c r="L104" i="52"/>
  <c r="M101" i="59"/>
  <c r="Q101" i="59"/>
  <c r="P101" i="59"/>
  <c r="N101" i="59"/>
  <c r="R101" i="59"/>
  <c r="G103" i="52"/>
  <c r="I103" i="52"/>
  <c r="J103" i="52"/>
  <c r="O103" i="52"/>
  <c r="K104" i="93"/>
  <c r="F104" i="93"/>
  <c r="L104" i="93"/>
  <c r="A105" i="93"/>
  <c r="B105" i="93"/>
  <c r="G103" i="93"/>
  <c r="I103" i="93"/>
  <c r="J103" i="93"/>
  <c r="O103" i="93"/>
  <c r="S103" i="93"/>
  <c r="T102" i="52"/>
  <c r="U102" i="52"/>
  <c r="V101" i="52"/>
  <c r="W101" i="52"/>
  <c r="F102" i="59"/>
  <c r="A103" i="59"/>
  <c r="K102" i="59"/>
  <c r="L102" i="59"/>
  <c r="A108" i="94"/>
  <c r="T102" i="93"/>
  <c r="U102" i="93"/>
  <c r="V101" i="93"/>
  <c r="W101" i="93"/>
  <c r="M103" i="93"/>
  <c r="Q103" i="93"/>
  <c r="N103" i="93"/>
  <c r="R103" i="93"/>
  <c r="P103" i="93"/>
  <c r="M103" i="52"/>
  <c r="Q103" i="52"/>
  <c r="P103" i="52"/>
  <c r="N103" i="52"/>
  <c r="R103" i="52"/>
  <c r="G101" i="59"/>
  <c r="I101" i="59"/>
  <c r="J101" i="59"/>
  <c r="O101" i="59"/>
  <c r="S101" i="59"/>
  <c r="S103" i="52"/>
  <c r="T103" i="93"/>
  <c r="V102" i="93"/>
  <c r="W102" i="93"/>
  <c r="U103" i="93"/>
  <c r="M104" i="52"/>
  <c r="Q104" i="52"/>
  <c r="N104" i="52"/>
  <c r="R104" i="52"/>
  <c r="P104" i="52"/>
  <c r="T102" i="59"/>
  <c r="V101" i="59"/>
  <c r="W101" i="59"/>
  <c r="U102" i="59"/>
  <c r="F103" i="59"/>
  <c r="L103" i="59"/>
  <c r="K103" i="59"/>
  <c r="A104" i="59"/>
  <c r="A106" i="52"/>
  <c r="K105" i="52"/>
  <c r="L105" i="52"/>
  <c r="F105" i="52"/>
  <c r="K105" i="93"/>
  <c r="L105" i="93"/>
  <c r="A106" i="93"/>
  <c r="F105" i="93"/>
  <c r="N104" i="93"/>
  <c r="R104" i="93"/>
  <c r="P104" i="93"/>
  <c r="M104" i="93"/>
  <c r="Q104" i="93"/>
  <c r="P102" i="59"/>
  <c r="N102" i="59"/>
  <c r="R102" i="59"/>
  <c r="M102" i="59"/>
  <c r="Q102" i="59"/>
  <c r="G104" i="93"/>
  <c r="I104" i="93"/>
  <c r="J104" i="93"/>
  <c r="O104" i="93"/>
  <c r="S104" i="93"/>
  <c r="A334" i="61"/>
  <c r="B103" i="59"/>
  <c r="T103" i="52"/>
  <c r="V102" i="52"/>
  <c r="W102" i="52"/>
  <c r="U103" i="52"/>
  <c r="A109" i="94"/>
  <c r="G102" i="59"/>
  <c r="I102" i="59"/>
  <c r="J102" i="59"/>
  <c r="O102" i="59"/>
  <c r="G104" i="52"/>
  <c r="I104" i="52"/>
  <c r="J104" i="52"/>
  <c r="O104" i="52"/>
  <c r="S104" i="52"/>
  <c r="L106" i="52"/>
  <c r="F106" i="52"/>
  <c r="A107" i="52"/>
  <c r="K106" i="52"/>
  <c r="T104" i="52"/>
  <c r="U104" i="52"/>
  <c r="V103" i="52"/>
  <c r="W103" i="52"/>
  <c r="K104" i="59"/>
  <c r="F104" i="59"/>
  <c r="A105" i="59"/>
  <c r="L104" i="59"/>
  <c r="V103" i="93"/>
  <c r="W103" i="93"/>
  <c r="T104" i="93"/>
  <c r="U104" i="93"/>
  <c r="P103" i="59"/>
  <c r="M103" i="59"/>
  <c r="Q103" i="59"/>
  <c r="N103" i="59"/>
  <c r="R103" i="59"/>
  <c r="B104" i="59"/>
  <c r="B105" i="59"/>
  <c r="I103" i="59"/>
  <c r="J103" i="59"/>
  <c r="O103" i="59"/>
  <c r="S103" i="59"/>
  <c r="G103" i="59"/>
  <c r="B106" i="52"/>
  <c r="S102" i="59"/>
  <c r="U103" i="59"/>
  <c r="G105" i="93"/>
  <c r="I105" i="93"/>
  <c r="J105" i="93"/>
  <c r="O105" i="93"/>
  <c r="A107" i="93"/>
  <c r="K106" i="93"/>
  <c r="L106" i="93"/>
  <c r="F106" i="93"/>
  <c r="N105" i="93"/>
  <c r="R105" i="93"/>
  <c r="M105" i="93"/>
  <c r="Q105" i="93"/>
  <c r="P105" i="93"/>
  <c r="V102" i="59"/>
  <c r="W102" i="59"/>
  <c r="T103" i="59"/>
  <c r="B106" i="93"/>
  <c r="A110" i="94"/>
  <c r="A335" i="61"/>
  <c r="G105" i="52"/>
  <c r="I105" i="52"/>
  <c r="J105" i="52"/>
  <c r="O105" i="52"/>
  <c r="P105" i="52"/>
  <c r="M105" i="52"/>
  <c r="Q105" i="52"/>
  <c r="N105" i="52"/>
  <c r="R105" i="52"/>
  <c r="T104" i="59"/>
  <c r="V103" i="59"/>
  <c r="W103" i="59"/>
  <c r="U104" i="59"/>
  <c r="B106" i="59"/>
  <c r="P106" i="93"/>
  <c r="N106" i="93"/>
  <c r="R106" i="93"/>
  <c r="M106" i="93"/>
  <c r="Q106" i="93"/>
  <c r="T105" i="52"/>
  <c r="V104" i="52"/>
  <c r="W104" i="52"/>
  <c r="U105" i="52"/>
  <c r="N106" i="52"/>
  <c r="R106" i="52"/>
  <c r="P106" i="52"/>
  <c r="M106" i="52"/>
  <c r="Q106" i="52"/>
  <c r="B107" i="93"/>
  <c r="U105" i="93"/>
  <c r="V104" i="93"/>
  <c r="W104" i="93"/>
  <c r="T105" i="93"/>
  <c r="G106" i="93"/>
  <c r="I106" i="93"/>
  <c r="J106" i="93"/>
  <c r="O106" i="93"/>
  <c r="S106" i="93"/>
  <c r="L107" i="93"/>
  <c r="F107" i="93"/>
  <c r="A108" i="93"/>
  <c r="K107" i="93"/>
  <c r="S105" i="93"/>
  <c r="A108" i="52"/>
  <c r="L107" i="52"/>
  <c r="F107" i="52"/>
  <c r="K107" i="52"/>
  <c r="A111" i="94"/>
  <c r="G106" i="52"/>
  <c r="I106" i="52"/>
  <c r="J106" i="52"/>
  <c r="O106" i="52"/>
  <c r="S106" i="52"/>
  <c r="B107" i="52"/>
  <c r="B108" i="52"/>
  <c r="P104" i="59"/>
  <c r="N104" i="59"/>
  <c r="R104" i="59"/>
  <c r="M104" i="59"/>
  <c r="Q104" i="59"/>
  <c r="S105" i="52"/>
  <c r="A106" i="59"/>
  <c r="F105" i="59"/>
  <c r="L105" i="59"/>
  <c r="K105" i="59"/>
  <c r="G104" i="59"/>
  <c r="I104" i="59"/>
  <c r="J104" i="59"/>
  <c r="O104" i="59"/>
  <c r="A336" i="61"/>
  <c r="A337" i="61"/>
  <c r="V105" i="93"/>
  <c r="W105" i="93"/>
  <c r="T106" i="93"/>
  <c r="U106" i="93"/>
  <c r="G107" i="52"/>
  <c r="I107" i="52"/>
  <c r="J107" i="52"/>
  <c r="O107" i="52"/>
  <c r="B108" i="93"/>
  <c r="T105" i="59"/>
  <c r="V104" i="59"/>
  <c r="W104" i="59"/>
  <c r="P105" i="59"/>
  <c r="N105" i="59"/>
  <c r="R105" i="59"/>
  <c r="M105" i="59"/>
  <c r="Q105" i="59"/>
  <c r="M107" i="52"/>
  <c r="Q107" i="52"/>
  <c r="N107" i="52"/>
  <c r="R107" i="52"/>
  <c r="P107" i="52"/>
  <c r="G105" i="59"/>
  <c r="I105" i="59"/>
  <c r="J105" i="59"/>
  <c r="O105" i="59"/>
  <c r="S105" i="59"/>
  <c r="A109" i="52"/>
  <c r="L108" i="52"/>
  <c r="F108" i="52"/>
  <c r="K108" i="52"/>
  <c r="S104" i="59"/>
  <c r="U105" i="59"/>
  <c r="L106" i="59"/>
  <c r="A107" i="59"/>
  <c r="B107" i="59"/>
  <c r="K106" i="59"/>
  <c r="F106" i="59"/>
  <c r="T106" i="52"/>
  <c r="V105" i="52"/>
  <c r="W105" i="52"/>
  <c r="U106" i="52"/>
  <c r="F108" i="93"/>
  <c r="L108" i="93"/>
  <c r="K108" i="93"/>
  <c r="A109" i="93"/>
  <c r="G107" i="93"/>
  <c r="I107" i="93"/>
  <c r="J107" i="93"/>
  <c r="O107" i="93"/>
  <c r="S107" i="93"/>
  <c r="P107" i="93"/>
  <c r="N107" i="93"/>
  <c r="R107" i="93"/>
  <c r="M107" i="93"/>
  <c r="Q107" i="93"/>
  <c r="B109" i="52"/>
  <c r="A112" i="94"/>
  <c r="U106" i="59"/>
  <c r="T106" i="59"/>
  <c r="V105" i="59"/>
  <c r="W105" i="59"/>
  <c r="B108" i="59"/>
  <c r="A113" i="94"/>
  <c r="M106" i="59"/>
  <c r="Q106" i="59"/>
  <c r="N106" i="59"/>
  <c r="R106" i="59"/>
  <c r="P106" i="59"/>
  <c r="P108" i="93"/>
  <c r="N108" i="93"/>
  <c r="R108" i="93"/>
  <c r="M108" i="93"/>
  <c r="Q108" i="93"/>
  <c r="G108" i="52"/>
  <c r="I108" i="52"/>
  <c r="J108" i="52"/>
  <c r="O108" i="52"/>
  <c r="S108" i="52"/>
  <c r="B109" i="93"/>
  <c r="G108" i="93"/>
  <c r="I108" i="93"/>
  <c r="J108" i="93"/>
  <c r="O108" i="93"/>
  <c r="S108" i="93"/>
  <c r="M108" i="52"/>
  <c r="Q108" i="52"/>
  <c r="P108" i="52"/>
  <c r="N108" i="52"/>
  <c r="R108" i="52"/>
  <c r="S107" i="52"/>
  <c r="K109" i="52"/>
  <c r="F109" i="52"/>
  <c r="L109" i="52"/>
  <c r="A110" i="52"/>
  <c r="U107" i="93"/>
  <c r="T107" i="93"/>
  <c r="V106" i="93"/>
  <c r="W106" i="93"/>
  <c r="G106" i="59"/>
  <c r="I106" i="59"/>
  <c r="J106" i="59"/>
  <c r="O106" i="59"/>
  <c r="S106" i="59"/>
  <c r="K107" i="59"/>
  <c r="L107" i="59"/>
  <c r="A108" i="59"/>
  <c r="F107" i="59"/>
  <c r="A338" i="61"/>
  <c r="L109" i="93"/>
  <c r="A110" i="93"/>
  <c r="K109" i="93"/>
  <c r="F109" i="93"/>
  <c r="T107" i="52"/>
  <c r="V106" i="52"/>
  <c r="W106" i="52"/>
  <c r="U107" i="52"/>
  <c r="P109" i="93"/>
  <c r="M109" i="93"/>
  <c r="Q109" i="93"/>
  <c r="N109" i="93"/>
  <c r="R109" i="93"/>
  <c r="V107" i="93"/>
  <c r="W107" i="93"/>
  <c r="U108" i="93"/>
  <c r="T108" i="93"/>
  <c r="A111" i="52"/>
  <c r="L110" i="52"/>
  <c r="F110" i="52"/>
  <c r="K110" i="52"/>
  <c r="G107" i="59"/>
  <c r="I107" i="59"/>
  <c r="J107" i="59"/>
  <c r="O107" i="59"/>
  <c r="S107" i="59"/>
  <c r="U107" i="59"/>
  <c r="V106" i="59"/>
  <c r="W106" i="59"/>
  <c r="T107" i="59"/>
  <c r="G109" i="93"/>
  <c r="I109" i="93"/>
  <c r="J109" i="93"/>
  <c r="O109" i="93"/>
  <c r="L110" i="93"/>
  <c r="K110" i="93"/>
  <c r="A111" i="93"/>
  <c r="F110" i="93"/>
  <c r="B110" i="93"/>
  <c r="B111" i="93"/>
  <c r="N109" i="52"/>
  <c r="R109" i="52"/>
  <c r="M109" i="52"/>
  <c r="Q109" i="52"/>
  <c r="P109" i="52"/>
  <c r="V107" i="52"/>
  <c r="W107" i="52"/>
  <c r="T108" i="52"/>
  <c r="U108" i="52"/>
  <c r="G109" i="52"/>
  <c r="I109" i="52"/>
  <c r="J109" i="52"/>
  <c r="O109" i="52"/>
  <c r="S109" i="52"/>
  <c r="B110" i="52"/>
  <c r="B111" i="52"/>
  <c r="A339" i="61"/>
  <c r="A109" i="59"/>
  <c r="F108" i="59"/>
  <c r="K108" i="59"/>
  <c r="L108" i="59"/>
  <c r="P107" i="59"/>
  <c r="N107" i="59"/>
  <c r="R107" i="59"/>
  <c r="M107" i="59"/>
  <c r="Q107" i="59"/>
  <c r="A114" i="94"/>
  <c r="A340" i="61"/>
  <c r="B112" i="93"/>
  <c r="B112" i="52"/>
  <c r="G110" i="93"/>
  <c r="I110" i="93"/>
  <c r="J110" i="93"/>
  <c r="O110" i="93"/>
  <c r="S110" i="93"/>
  <c r="T108" i="59"/>
  <c r="V107" i="59"/>
  <c r="W107" i="59"/>
  <c r="U108" i="59"/>
  <c r="F111" i="93"/>
  <c r="K111" i="93"/>
  <c r="A112" i="93"/>
  <c r="L111" i="93"/>
  <c r="A115" i="94"/>
  <c r="V108" i="52"/>
  <c r="W108" i="52"/>
  <c r="T109" i="52"/>
  <c r="U109" i="52"/>
  <c r="N110" i="93"/>
  <c r="R110" i="93"/>
  <c r="M110" i="93"/>
  <c r="Q110" i="93"/>
  <c r="P110" i="93"/>
  <c r="G110" i="52"/>
  <c r="I110" i="52"/>
  <c r="J110" i="52"/>
  <c r="O110" i="52"/>
  <c r="M110" i="52"/>
  <c r="Q110" i="52"/>
  <c r="N110" i="52"/>
  <c r="R110" i="52"/>
  <c r="P110" i="52"/>
  <c r="N108" i="59"/>
  <c r="R108" i="59"/>
  <c r="P108" i="59"/>
  <c r="M108" i="59"/>
  <c r="Q108" i="59"/>
  <c r="F111" i="52"/>
  <c r="K111" i="52"/>
  <c r="A112" i="52"/>
  <c r="L111" i="52"/>
  <c r="S109" i="93"/>
  <c r="G108" i="59"/>
  <c r="I108" i="59"/>
  <c r="J108" i="59"/>
  <c r="O108" i="59"/>
  <c r="V108" i="93"/>
  <c r="W108" i="93"/>
  <c r="U109" i="93"/>
  <c r="T109" i="93"/>
  <c r="K109" i="59"/>
  <c r="A110" i="59"/>
  <c r="L109" i="59"/>
  <c r="F109" i="59"/>
  <c r="B109" i="59"/>
  <c r="B110" i="59"/>
  <c r="S110" i="52"/>
  <c r="L110" i="59"/>
  <c r="K110" i="59"/>
  <c r="A111" i="59"/>
  <c r="F110" i="59"/>
  <c r="P111" i="52"/>
  <c r="M111" i="52"/>
  <c r="Q111" i="52"/>
  <c r="N111" i="52"/>
  <c r="R111" i="52"/>
  <c r="P111" i="93"/>
  <c r="M111" i="93"/>
  <c r="Q111" i="93"/>
  <c r="N111" i="93"/>
  <c r="R111" i="93"/>
  <c r="F112" i="93"/>
  <c r="A113" i="93"/>
  <c r="B113" i="93"/>
  <c r="K112" i="93"/>
  <c r="L112" i="93"/>
  <c r="A341" i="61"/>
  <c r="U110" i="93"/>
  <c r="V109" i="93"/>
  <c r="W109" i="93"/>
  <c r="T110" i="93"/>
  <c r="G111" i="52"/>
  <c r="I111" i="52"/>
  <c r="J111" i="52"/>
  <c r="O111" i="52"/>
  <c r="S111" i="52"/>
  <c r="G111" i="93"/>
  <c r="I111" i="93"/>
  <c r="J111" i="93"/>
  <c r="O111" i="93"/>
  <c r="S111" i="93"/>
  <c r="V108" i="59"/>
  <c r="W108" i="59"/>
  <c r="T109" i="59"/>
  <c r="S108" i="59"/>
  <c r="U109" i="59"/>
  <c r="U110" i="52"/>
  <c r="T110" i="52"/>
  <c r="V109" i="52"/>
  <c r="W109" i="52"/>
  <c r="G109" i="59"/>
  <c r="I109" i="59"/>
  <c r="J109" i="59"/>
  <c r="O109" i="59"/>
  <c r="P109" i="59"/>
  <c r="N109" i="59"/>
  <c r="R109" i="59"/>
  <c r="M109" i="59"/>
  <c r="Q109" i="59"/>
  <c r="A116" i="94"/>
  <c r="L112" i="52"/>
  <c r="F112" i="52"/>
  <c r="K112" i="52"/>
  <c r="A113" i="52"/>
  <c r="B113" i="52"/>
  <c r="B114" i="52"/>
  <c r="T110" i="59"/>
  <c r="V109" i="59"/>
  <c r="W109" i="59"/>
  <c r="U110" i="59"/>
  <c r="L111" i="59"/>
  <c r="A112" i="59"/>
  <c r="K111" i="59"/>
  <c r="F111" i="59"/>
  <c r="S109" i="59"/>
  <c r="M112" i="52"/>
  <c r="Q112" i="52"/>
  <c r="P112" i="52"/>
  <c r="N112" i="52"/>
  <c r="R112" i="52"/>
  <c r="L113" i="93"/>
  <c r="F113" i="93"/>
  <c r="A114" i="93"/>
  <c r="K113" i="93"/>
  <c r="G112" i="93"/>
  <c r="I112" i="93"/>
  <c r="J112" i="93"/>
  <c r="O112" i="93"/>
  <c r="A117" i="94"/>
  <c r="A342" i="61"/>
  <c r="G110" i="59"/>
  <c r="I110" i="59"/>
  <c r="J110" i="59"/>
  <c r="O110" i="59"/>
  <c r="K113" i="52"/>
  <c r="F113" i="52"/>
  <c r="A114" i="52"/>
  <c r="L113" i="52"/>
  <c r="M110" i="59"/>
  <c r="Q110" i="59"/>
  <c r="P110" i="59"/>
  <c r="N110" i="59"/>
  <c r="R110" i="59"/>
  <c r="P112" i="93"/>
  <c r="M112" i="93"/>
  <c r="Q112" i="93"/>
  <c r="N112" i="93"/>
  <c r="R112" i="93"/>
  <c r="B111" i="59"/>
  <c r="G112" i="52"/>
  <c r="I112" i="52"/>
  <c r="J112" i="52"/>
  <c r="O112" i="52"/>
  <c r="S112" i="52"/>
  <c r="U111" i="52"/>
  <c r="T111" i="52"/>
  <c r="V110" i="52"/>
  <c r="W110" i="52"/>
  <c r="V110" i="93"/>
  <c r="W110" i="93"/>
  <c r="U111" i="93"/>
  <c r="T111" i="93"/>
  <c r="K112" i="59"/>
  <c r="L112" i="59"/>
  <c r="F112" i="59"/>
  <c r="A113" i="59"/>
  <c r="B115" i="52"/>
  <c r="P113" i="52"/>
  <c r="N113" i="52"/>
  <c r="R113" i="52"/>
  <c r="M113" i="52"/>
  <c r="Q113" i="52"/>
  <c r="T112" i="52"/>
  <c r="V111" i="52"/>
  <c r="W111" i="52"/>
  <c r="U112" i="52"/>
  <c r="L114" i="52"/>
  <c r="F114" i="52"/>
  <c r="A115" i="52"/>
  <c r="K114" i="52"/>
  <c r="G113" i="52"/>
  <c r="I113" i="52"/>
  <c r="J113" i="52"/>
  <c r="O113" i="52"/>
  <c r="F114" i="93"/>
  <c r="K114" i="93"/>
  <c r="A115" i="93"/>
  <c r="L114" i="93"/>
  <c r="V110" i="59"/>
  <c r="W110" i="59"/>
  <c r="T111" i="59"/>
  <c r="B114" i="93"/>
  <c r="U112" i="93"/>
  <c r="T112" i="93"/>
  <c r="V111" i="93"/>
  <c r="W111" i="93"/>
  <c r="A118" i="94"/>
  <c r="G113" i="93"/>
  <c r="I113" i="93"/>
  <c r="J113" i="93"/>
  <c r="O113" i="93"/>
  <c r="S113" i="93"/>
  <c r="N111" i="59"/>
  <c r="R111" i="59"/>
  <c r="P111" i="59"/>
  <c r="M111" i="59"/>
  <c r="Q111" i="59"/>
  <c r="N113" i="93"/>
  <c r="R113" i="93"/>
  <c r="M113" i="93"/>
  <c r="Q113" i="93"/>
  <c r="P113" i="93"/>
  <c r="A343" i="61"/>
  <c r="B112" i="59"/>
  <c r="S110" i="59"/>
  <c r="U111" i="59"/>
  <c r="S112" i="93"/>
  <c r="G111" i="59"/>
  <c r="I111" i="59"/>
  <c r="J111" i="59"/>
  <c r="O111" i="59"/>
  <c r="S111" i="59"/>
  <c r="T112" i="59"/>
  <c r="V111" i="59"/>
  <c r="W111" i="59"/>
  <c r="U112" i="59"/>
  <c r="B115" i="93"/>
  <c r="B116" i="93"/>
  <c r="V112" i="52"/>
  <c r="W112" i="52"/>
  <c r="T113" i="52"/>
  <c r="U113" i="52"/>
  <c r="B113" i="59"/>
  <c r="K115" i="93"/>
  <c r="F115" i="93"/>
  <c r="A116" i="93"/>
  <c r="L115" i="93"/>
  <c r="U113" i="93"/>
  <c r="V112" i="93"/>
  <c r="W112" i="93"/>
  <c r="T113" i="93"/>
  <c r="G114" i="93"/>
  <c r="I114" i="93"/>
  <c r="J114" i="93"/>
  <c r="O114" i="93"/>
  <c r="S114" i="93"/>
  <c r="A114" i="59"/>
  <c r="L113" i="59"/>
  <c r="K113" i="59"/>
  <c r="F113" i="59"/>
  <c r="F115" i="52"/>
  <c r="K115" i="52"/>
  <c r="L115" i="52"/>
  <c r="A116" i="52"/>
  <c r="B116" i="52"/>
  <c r="M114" i="52"/>
  <c r="Q114" i="52"/>
  <c r="P114" i="52"/>
  <c r="N114" i="52"/>
  <c r="R114" i="52"/>
  <c r="M114" i="93"/>
  <c r="Q114" i="93"/>
  <c r="N114" i="93"/>
  <c r="R114" i="93"/>
  <c r="P114" i="93"/>
  <c r="S113" i="52"/>
  <c r="G112" i="59"/>
  <c r="I112" i="59"/>
  <c r="J112" i="59"/>
  <c r="O112" i="59"/>
  <c r="P112" i="59"/>
  <c r="M112" i="59"/>
  <c r="Q112" i="59"/>
  <c r="N112" i="59"/>
  <c r="R112" i="59"/>
  <c r="G114" i="52"/>
  <c r="I114" i="52"/>
  <c r="J114" i="52"/>
  <c r="O114" i="52"/>
  <c r="S114" i="52"/>
  <c r="A344" i="61"/>
  <c r="A119" i="94"/>
  <c r="B117" i="93"/>
  <c r="S112" i="59"/>
  <c r="U113" i="59"/>
  <c r="I115" i="93"/>
  <c r="J115" i="93"/>
  <c r="O115" i="93"/>
  <c r="S115" i="93"/>
  <c r="G115" i="93"/>
  <c r="A345" i="61"/>
  <c r="G113" i="59"/>
  <c r="I113" i="59"/>
  <c r="J113" i="59"/>
  <c r="O113" i="59"/>
  <c r="S113" i="59"/>
  <c r="T113" i="59"/>
  <c r="V112" i="59"/>
  <c r="W112" i="59"/>
  <c r="A117" i="52"/>
  <c r="F116" i="52"/>
  <c r="L116" i="52"/>
  <c r="K116" i="52"/>
  <c r="M115" i="93"/>
  <c r="Q115" i="93"/>
  <c r="P115" i="93"/>
  <c r="N115" i="93"/>
  <c r="R115" i="93"/>
  <c r="K116" i="93"/>
  <c r="A117" i="93"/>
  <c r="L116" i="93"/>
  <c r="F116" i="93"/>
  <c r="M113" i="59"/>
  <c r="Q113" i="59"/>
  <c r="P113" i="59"/>
  <c r="N113" i="59"/>
  <c r="R113" i="59"/>
  <c r="B114" i="59"/>
  <c r="B115" i="59"/>
  <c r="U114" i="93"/>
  <c r="V113" i="93"/>
  <c r="W113" i="93"/>
  <c r="T114" i="93"/>
  <c r="P115" i="52"/>
  <c r="M115" i="52"/>
  <c r="Q115" i="52"/>
  <c r="N115" i="52"/>
  <c r="R115" i="52"/>
  <c r="A120" i="94"/>
  <c r="G115" i="52"/>
  <c r="I115" i="52"/>
  <c r="J115" i="52"/>
  <c r="O115" i="52"/>
  <c r="A115" i="59"/>
  <c r="K114" i="59"/>
  <c r="L114" i="59"/>
  <c r="F114" i="59"/>
  <c r="T114" i="52"/>
  <c r="V113" i="52"/>
  <c r="W113" i="52"/>
  <c r="U114" i="52"/>
  <c r="U114" i="59"/>
  <c r="T114" i="59"/>
  <c r="V113" i="59"/>
  <c r="W113" i="59"/>
  <c r="G116" i="52"/>
  <c r="I116" i="52"/>
  <c r="J116" i="52"/>
  <c r="O116" i="52"/>
  <c r="S116" i="52"/>
  <c r="T115" i="52"/>
  <c r="U115" i="52"/>
  <c r="V114" i="52"/>
  <c r="W114" i="52"/>
  <c r="M114" i="59"/>
  <c r="Q114" i="59"/>
  <c r="P114" i="59"/>
  <c r="N114" i="59"/>
  <c r="R114" i="59"/>
  <c r="A118" i="93"/>
  <c r="L117" i="93"/>
  <c r="F117" i="93"/>
  <c r="K117" i="93"/>
  <c r="A121" i="94"/>
  <c r="L117" i="52"/>
  <c r="F117" i="52"/>
  <c r="K117" i="52"/>
  <c r="A118" i="52"/>
  <c r="G114" i="59"/>
  <c r="I114" i="59"/>
  <c r="J114" i="59"/>
  <c r="O114" i="59"/>
  <c r="S114" i="59"/>
  <c r="P116" i="93"/>
  <c r="N116" i="93"/>
  <c r="R116" i="93"/>
  <c r="M116" i="93"/>
  <c r="Q116" i="93"/>
  <c r="U115" i="93"/>
  <c r="T115" i="93"/>
  <c r="V114" i="93"/>
  <c r="W114" i="93"/>
  <c r="A346" i="61"/>
  <c r="M116" i="52"/>
  <c r="Q116" i="52"/>
  <c r="N116" i="52"/>
  <c r="R116" i="52"/>
  <c r="P116" i="52"/>
  <c r="B118" i="93"/>
  <c r="I116" i="93"/>
  <c r="J116" i="93"/>
  <c r="O116" i="93"/>
  <c r="G116" i="93"/>
  <c r="B117" i="52"/>
  <c r="B118" i="52"/>
  <c r="F115" i="59"/>
  <c r="K115" i="59"/>
  <c r="A116" i="59"/>
  <c r="L115" i="59"/>
  <c r="S115" i="52"/>
  <c r="G117" i="93"/>
  <c r="I117" i="93"/>
  <c r="J117" i="93"/>
  <c r="O117" i="93"/>
  <c r="S116" i="93"/>
  <c r="B119" i="93"/>
  <c r="T115" i="59"/>
  <c r="V114" i="59"/>
  <c r="W114" i="59"/>
  <c r="U115" i="59"/>
  <c r="L118" i="52"/>
  <c r="F118" i="52"/>
  <c r="A119" i="52"/>
  <c r="K118" i="52"/>
  <c r="A117" i="59"/>
  <c r="K116" i="59"/>
  <c r="L116" i="59"/>
  <c r="F116" i="59"/>
  <c r="A347" i="61"/>
  <c r="G117" i="52"/>
  <c r="I117" i="52"/>
  <c r="J117" i="52"/>
  <c r="O117" i="52"/>
  <c r="S117" i="52"/>
  <c r="N117" i="52"/>
  <c r="R117" i="52"/>
  <c r="M117" i="52"/>
  <c r="Q117" i="52"/>
  <c r="P117" i="52"/>
  <c r="P117" i="93"/>
  <c r="N117" i="93"/>
  <c r="R117" i="93"/>
  <c r="M117" i="93"/>
  <c r="Q117" i="93"/>
  <c r="N115" i="59"/>
  <c r="R115" i="59"/>
  <c r="P115" i="59"/>
  <c r="M115" i="59"/>
  <c r="Q115" i="59"/>
  <c r="F118" i="93"/>
  <c r="A119" i="93"/>
  <c r="K118" i="93"/>
  <c r="L118" i="93"/>
  <c r="G115" i="59"/>
  <c r="I115" i="59"/>
  <c r="J115" i="59"/>
  <c r="O115" i="59"/>
  <c r="S115" i="59"/>
  <c r="B116" i="59"/>
  <c r="B117" i="59"/>
  <c r="B119" i="52"/>
  <c r="T116" i="93"/>
  <c r="U116" i="93"/>
  <c r="V115" i="93"/>
  <c r="W115" i="93"/>
  <c r="A122" i="94"/>
  <c r="T116" i="52"/>
  <c r="V115" i="52"/>
  <c r="W115" i="52"/>
  <c r="U116" i="52"/>
  <c r="P118" i="93"/>
  <c r="N118" i="93"/>
  <c r="R118" i="93"/>
  <c r="M118" i="93"/>
  <c r="Q118" i="93"/>
  <c r="F119" i="93"/>
  <c r="L119" i="93"/>
  <c r="A120" i="93"/>
  <c r="K119" i="93"/>
  <c r="A123" i="94"/>
  <c r="G118" i="93"/>
  <c r="I118" i="93"/>
  <c r="J118" i="93"/>
  <c r="O118" i="93"/>
  <c r="K119" i="52"/>
  <c r="F119" i="52"/>
  <c r="A120" i="52"/>
  <c r="L119" i="52"/>
  <c r="G118" i="52"/>
  <c r="I118" i="52"/>
  <c r="J118" i="52"/>
  <c r="O118" i="52"/>
  <c r="S118" i="52"/>
  <c r="S117" i="93"/>
  <c r="L117" i="59"/>
  <c r="F117" i="59"/>
  <c r="K117" i="59"/>
  <c r="A118" i="59"/>
  <c r="B118" i="59"/>
  <c r="U117" i="93"/>
  <c r="T117" i="93"/>
  <c r="V116" i="93"/>
  <c r="W116" i="93"/>
  <c r="P118" i="52"/>
  <c r="M118" i="52"/>
  <c r="Q118" i="52"/>
  <c r="N118" i="52"/>
  <c r="R118" i="52"/>
  <c r="G116" i="59"/>
  <c r="I116" i="59"/>
  <c r="J116" i="59"/>
  <c r="O116" i="59"/>
  <c r="S116" i="59"/>
  <c r="V116" i="52"/>
  <c r="W116" i="52"/>
  <c r="T117" i="52"/>
  <c r="U117" i="52"/>
  <c r="B120" i="93"/>
  <c r="V115" i="59"/>
  <c r="W115" i="59"/>
  <c r="T116" i="59"/>
  <c r="U116" i="59"/>
  <c r="A348" i="61"/>
  <c r="P116" i="59"/>
  <c r="M116" i="59"/>
  <c r="Q116" i="59"/>
  <c r="N116" i="59"/>
  <c r="R116" i="59"/>
  <c r="U118" i="93"/>
  <c r="T118" i="93"/>
  <c r="V117" i="93"/>
  <c r="W117" i="93"/>
  <c r="A349" i="61"/>
  <c r="G117" i="59"/>
  <c r="I117" i="59"/>
  <c r="J117" i="59"/>
  <c r="O117" i="59"/>
  <c r="S117" i="59"/>
  <c r="N119" i="52"/>
  <c r="R119" i="52"/>
  <c r="P119" i="52"/>
  <c r="M119" i="52"/>
  <c r="Q119" i="52"/>
  <c r="M119" i="93"/>
  <c r="Q119" i="93"/>
  <c r="P119" i="93"/>
  <c r="N119" i="93"/>
  <c r="R119" i="93"/>
  <c r="U118" i="52"/>
  <c r="T118" i="52"/>
  <c r="V117" i="52"/>
  <c r="W117" i="52"/>
  <c r="L118" i="59"/>
  <c r="F118" i="59"/>
  <c r="K118" i="59"/>
  <c r="A119" i="59"/>
  <c r="B119" i="59"/>
  <c r="S118" i="93"/>
  <c r="M117" i="59"/>
  <c r="Q117" i="59"/>
  <c r="N117" i="59"/>
  <c r="R117" i="59"/>
  <c r="P117" i="59"/>
  <c r="A124" i="94"/>
  <c r="B121" i="93"/>
  <c r="F120" i="93"/>
  <c r="K120" i="93"/>
  <c r="L120" i="93"/>
  <c r="A121" i="93"/>
  <c r="G119" i="52"/>
  <c r="I119" i="52"/>
  <c r="J119" i="52"/>
  <c r="O119" i="52"/>
  <c r="S119" i="52"/>
  <c r="G119" i="93"/>
  <c r="I119" i="93"/>
  <c r="J119" i="93"/>
  <c r="O119" i="93"/>
  <c r="S119" i="93"/>
  <c r="F120" i="52"/>
  <c r="K120" i="52"/>
  <c r="A121" i="52"/>
  <c r="L120" i="52"/>
  <c r="B120" i="52"/>
  <c r="B121" i="52"/>
  <c r="T117" i="59"/>
  <c r="V116" i="59"/>
  <c r="W116" i="59"/>
  <c r="U117" i="59"/>
  <c r="A350" i="61"/>
  <c r="A125" i="94"/>
  <c r="U119" i="93"/>
  <c r="T119" i="93"/>
  <c r="V118" i="93"/>
  <c r="W118" i="93"/>
  <c r="N120" i="52"/>
  <c r="R120" i="52"/>
  <c r="P120" i="52"/>
  <c r="M120" i="52"/>
  <c r="Q120" i="52"/>
  <c r="K121" i="93"/>
  <c r="F121" i="93"/>
  <c r="A122" i="93"/>
  <c r="L121" i="93"/>
  <c r="K121" i="52"/>
  <c r="F121" i="52"/>
  <c r="A122" i="52"/>
  <c r="L121" i="52"/>
  <c r="M120" i="93"/>
  <c r="Q120" i="93"/>
  <c r="P120" i="93"/>
  <c r="N120" i="93"/>
  <c r="R120" i="93"/>
  <c r="G120" i="52"/>
  <c r="I120" i="52"/>
  <c r="J120" i="52"/>
  <c r="O120" i="52"/>
  <c r="G120" i="93"/>
  <c r="I120" i="93"/>
  <c r="J120" i="93"/>
  <c r="O120" i="93"/>
  <c r="S120" i="93"/>
  <c r="G118" i="59"/>
  <c r="I118" i="59"/>
  <c r="J118" i="59"/>
  <c r="O118" i="59"/>
  <c r="U118" i="59"/>
  <c r="T118" i="59"/>
  <c r="V117" i="59"/>
  <c r="W117" i="59"/>
  <c r="M118" i="59"/>
  <c r="Q118" i="59"/>
  <c r="P118" i="59"/>
  <c r="N118" i="59"/>
  <c r="R118" i="59"/>
  <c r="U119" i="52"/>
  <c r="T119" i="52"/>
  <c r="V118" i="52"/>
  <c r="W118" i="52"/>
  <c r="B122" i="52"/>
  <c r="F119" i="59"/>
  <c r="K119" i="59"/>
  <c r="A120" i="59"/>
  <c r="L119" i="59"/>
  <c r="S120" i="52"/>
  <c r="N119" i="59"/>
  <c r="R119" i="59"/>
  <c r="P119" i="59"/>
  <c r="M119" i="59"/>
  <c r="Q119" i="59"/>
  <c r="A351" i="61"/>
  <c r="A121" i="59"/>
  <c r="F120" i="59"/>
  <c r="L120" i="59"/>
  <c r="K120" i="59"/>
  <c r="B120" i="59"/>
  <c r="B121" i="59"/>
  <c r="U120" i="93"/>
  <c r="V119" i="93"/>
  <c r="W119" i="93"/>
  <c r="T120" i="93"/>
  <c r="G119" i="59"/>
  <c r="I119" i="59"/>
  <c r="J119" i="59"/>
  <c r="O119" i="59"/>
  <c r="P121" i="52"/>
  <c r="M121" i="52"/>
  <c r="Q121" i="52"/>
  <c r="N121" i="52"/>
  <c r="R121" i="52"/>
  <c r="F122" i="52"/>
  <c r="A123" i="52"/>
  <c r="B123" i="52"/>
  <c r="K122" i="52"/>
  <c r="L122" i="52"/>
  <c r="G121" i="52"/>
  <c r="I121" i="52"/>
  <c r="J121" i="52"/>
  <c r="O121" i="52"/>
  <c r="T119" i="59"/>
  <c r="V118" i="59"/>
  <c r="W118" i="59"/>
  <c r="U120" i="52"/>
  <c r="V119" i="52"/>
  <c r="W119" i="52"/>
  <c r="T120" i="52"/>
  <c r="S118" i="59"/>
  <c r="U119" i="59"/>
  <c r="N121" i="93"/>
  <c r="R121" i="93"/>
  <c r="P121" i="93"/>
  <c r="M121" i="93"/>
  <c r="Q121" i="93"/>
  <c r="A123" i="93"/>
  <c r="F122" i="93"/>
  <c r="L122" i="93"/>
  <c r="K122" i="93"/>
  <c r="B122" i="93"/>
  <c r="G121" i="93"/>
  <c r="I121" i="93"/>
  <c r="J121" i="93"/>
  <c r="O121" i="93"/>
  <c r="A126" i="94"/>
  <c r="B124" i="52"/>
  <c r="U120" i="59"/>
  <c r="T120" i="59"/>
  <c r="V119" i="59"/>
  <c r="W119" i="59"/>
  <c r="A127" i="94"/>
  <c r="S121" i="93"/>
  <c r="G122" i="52"/>
  <c r="I122" i="52"/>
  <c r="J122" i="52"/>
  <c r="O122" i="52"/>
  <c r="G120" i="59"/>
  <c r="I120" i="59"/>
  <c r="J120" i="59"/>
  <c r="O120" i="59"/>
  <c r="S120" i="59"/>
  <c r="A122" i="59"/>
  <c r="L121" i="59"/>
  <c r="F121" i="59"/>
  <c r="K121" i="59"/>
  <c r="P122" i="93"/>
  <c r="N122" i="93"/>
  <c r="R122" i="93"/>
  <c r="M122" i="93"/>
  <c r="Q122" i="93"/>
  <c r="G122" i="93"/>
  <c r="I122" i="93"/>
  <c r="J122" i="93"/>
  <c r="O122" i="93"/>
  <c r="L123" i="93"/>
  <c r="K123" i="93"/>
  <c r="A124" i="93"/>
  <c r="F123" i="93"/>
  <c r="S119" i="59"/>
  <c r="T121" i="93"/>
  <c r="V120" i="93"/>
  <c r="W120" i="93"/>
  <c r="U121" i="93"/>
  <c r="N122" i="52"/>
  <c r="R122" i="52"/>
  <c r="P122" i="52"/>
  <c r="M122" i="52"/>
  <c r="Q122" i="52"/>
  <c r="V120" i="52"/>
  <c r="W120" i="52"/>
  <c r="T121" i="52"/>
  <c r="U121" i="52"/>
  <c r="L123" i="52"/>
  <c r="K123" i="52"/>
  <c r="A124" i="52"/>
  <c r="F123" i="52"/>
  <c r="M120" i="59"/>
  <c r="Q120" i="59"/>
  <c r="N120" i="59"/>
  <c r="R120" i="59"/>
  <c r="P120" i="59"/>
  <c r="B123" i="93"/>
  <c r="S121" i="52"/>
  <c r="B122" i="59"/>
  <c r="A352" i="61"/>
  <c r="N123" i="52"/>
  <c r="R123" i="52"/>
  <c r="M123" i="52"/>
  <c r="Q123" i="52"/>
  <c r="P123" i="52"/>
  <c r="G123" i="93"/>
  <c r="I123" i="93"/>
  <c r="J123" i="93"/>
  <c r="O123" i="93"/>
  <c r="U122" i="52"/>
  <c r="T122" i="52"/>
  <c r="V121" i="52"/>
  <c r="W121" i="52"/>
  <c r="K124" i="93"/>
  <c r="A125" i="93"/>
  <c r="L124" i="93"/>
  <c r="F124" i="93"/>
  <c r="A128" i="94"/>
  <c r="M123" i="93"/>
  <c r="Q123" i="93"/>
  <c r="P123" i="93"/>
  <c r="N123" i="93"/>
  <c r="R123" i="93"/>
  <c r="A353" i="61"/>
  <c r="S122" i="93"/>
  <c r="G121" i="59"/>
  <c r="I121" i="59"/>
  <c r="J121" i="59"/>
  <c r="O121" i="59"/>
  <c r="M121" i="59"/>
  <c r="Q121" i="59"/>
  <c r="P121" i="59"/>
  <c r="N121" i="59"/>
  <c r="R121" i="59"/>
  <c r="B124" i="93"/>
  <c r="B125" i="93"/>
  <c r="U122" i="93"/>
  <c r="T122" i="93"/>
  <c r="V121" i="93"/>
  <c r="W121" i="93"/>
  <c r="K122" i="59"/>
  <c r="F122" i="59"/>
  <c r="L122" i="59"/>
  <c r="A123" i="59"/>
  <c r="U121" i="59"/>
  <c r="V120" i="59"/>
  <c r="W120" i="59"/>
  <c r="T121" i="59"/>
  <c r="S122" i="52"/>
  <c r="G123" i="52"/>
  <c r="I123" i="52"/>
  <c r="J123" i="52"/>
  <c r="O123" i="52"/>
  <c r="S123" i="52"/>
  <c r="F124" i="52"/>
  <c r="A125" i="52"/>
  <c r="B125" i="52"/>
  <c r="L124" i="52"/>
  <c r="K124" i="52"/>
  <c r="P124" i="52"/>
  <c r="M124" i="52"/>
  <c r="Q124" i="52"/>
  <c r="N124" i="52"/>
  <c r="R124" i="52"/>
  <c r="G124" i="52"/>
  <c r="I124" i="52"/>
  <c r="J124" i="52"/>
  <c r="O124" i="52"/>
  <c r="S124" i="52"/>
  <c r="T123" i="93"/>
  <c r="V122" i="93"/>
  <c r="W122" i="93"/>
  <c r="U123" i="93"/>
  <c r="K125" i="93"/>
  <c r="A126" i="93"/>
  <c r="L125" i="93"/>
  <c r="F125" i="93"/>
  <c r="A354" i="61"/>
  <c r="T123" i="52"/>
  <c r="U123" i="52"/>
  <c r="V122" i="52"/>
  <c r="W122" i="52"/>
  <c r="S123" i="93"/>
  <c r="L123" i="59"/>
  <c r="F123" i="59"/>
  <c r="K123" i="59"/>
  <c r="A124" i="59"/>
  <c r="S121" i="59"/>
  <c r="M122" i="59"/>
  <c r="Q122" i="59"/>
  <c r="P122" i="59"/>
  <c r="N122" i="59"/>
  <c r="R122" i="59"/>
  <c r="A129" i="94"/>
  <c r="G122" i="59"/>
  <c r="I122" i="59"/>
  <c r="J122" i="59"/>
  <c r="O122" i="59"/>
  <c r="B123" i="59"/>
  <c r="L125" i="52"/>
  <c r="K125" i="52"/>
  <c r="A126" i="52"/>
  <c r="B126" i="52"/>
  <c r="F125" i="52"/>
  <c r="B126" i="93"/>
  <c r="G124" i="93"/>
  <c r="I124" i="93"/>
  <c r="J124" i="93"/>
  <c r="O124" i="93"/>
  <c r="P124" i="93"/>
  <c r="N124" i="93"/>
  <c r="R124" i="93"/>
  <c r="M124" i="93"/>
  <c r="Q124" i="93"/>
  <c r="V121" i="59"/>
  <c r="W121" i="59"/>
  <c r="T122" i="59"/>
  <c r="U122" i="59"/>
  <c r="T123" i="59"/>
  <c r="V122" i="59"/>
  <c r="W122" i="59"/>
  <c r="U123" i="59"/>
  <c r="B127" i="93"/>
  <c r="M125" i="52"/>
  <c r="Q125" i="52"/>
  <c r="P125" i="52"/>
  <c r="N125" i="52"/>
  <c r="R125" i="52"/>
  <c r="G123" i="59"/>
  <c r="I123" i="59"/>
  <c r="J123" i="59"/>
  <c r="O123" i="59"/>
  <c r="A355" i="61"/>
  <c r="B124" i="59"/>
  <c r="N123" i="59"/>
  <c r="R123" i="59"/>
  <c r="P123" i="59"/>
  <c r="M123" i="59"/>
  <c r="Q123" i="59"/>
  <c r="G125" i="93"/>
  <c r="I125" i="93"/>
  <c r="J125" i="93"/>
  <c r="O125" i="93"/>
  <c r="S125" i="93"/>
  <c r="S122" i="59"/>
  <c r="N125" i="93"/>
  <c r="R125" i="93"/>
  <c r="P125" i="93"/>
  <c r="M125" i="93"/>
  <c r="Q125" i="93"/>
  <c r="L126" i="93"/>
  <c r="A127" i="93"/>
  <c r="F126" i="93"/>
  <c r="K126" i="93"/>
  <c r="G125" i="52"/>
  <c r="I125" i="52"/>
  <c r="J125" i="52"/>
  <c r="O125" i="52"/>
  <c r="S125" i="52"/>
  <c r="K126" i="52"/>
  <c r="L126" i="52"/>
  <c r="F126" i="52"/>
  <c r="A127" i="52"/>
  <c r="B127" i="52"/>
  <c r="L124" i="59"/>
  <c r="K124" i="59"/>
  <c r="F124" i="59"/>
  <c r="A125" i="59"/>
  <c r="S124" i="93"/>
  <c r="T124" i="52"/>
  <c r="U124" i="52"/>
  <c r="V123" i="52"/>
  <c r="W123" i="52"/>
  <c r="U124" i="93"/>
  <c r="T124" i="93"/>
  <c r="V123" i="93"/>
  <c r="W123" i="93"/>
  <c r="A130" i="94"/>
  <c r="B128" i="52"/>
  <c r="L125" i="59"/>
  <c r="F125" i="59"/>
  <c r="A126" i="59"/>
  <c r="K125" i="59"/>
  <c r="U125" i="93"/>
  <c r="V124" i="93"/>
  <c r="W124" i="93"/>
  <c r="T125" i="93"/>
  <c r="G126" i="93"/>
  <c r="I126" i="93"/>
  <c r="J126" i="93"/>
  <c r="O126" i="93"/>
  <c r="S126" i="93"/>
  <c r="K127" i="93"/>
  <c r="A128" i="93"/>
  <c r="F127" i="93"/>
  <c r="L127" i="93"/>
  <c r="A356" i="61"/>
  <c r="S123" i="59"/>
  <c r="A131" i="94"/>
  <c r="G124" i="59"/>
  <c r="I124" i="59"/>
  <c r="J124" i="59"/>
  <c r="O124" i="59"/>
  <c r="B128" i="93"/>
  <c r="P124" i="59"/>
  <c r="N124" i="59"/>
  <c r="R124" i="59"/>
  <c r="M124" i="59"/>
  <c r="Q124" i="59"/>
  <c r="V123" i="59"/>
  <c r="W123" i="59"/>
  <c r="T124" i="59"/>
  <c r="U124" i="59"/>
  <c r="K127" i="52"/>
  <c r="A128" i="52"/>
  <c r="L127" i="52"/>
  <c r="F127" i="52"/>
  <c r="G126" i="52"/>
  <c r="I126" i="52"/>
  <c r="J126" i="52"/>
  <c r="O126" i="52"/>
  <c r="N126" i="52"/>
  <c r="R126" i="52"/>
  <c r="P126" i="52"/>
  <c r="M126" i="52"/>
  <c r="Q126" i="52"/>
  <c r="B125" i="59"/>
  <c r="B126" i="59"/>
  <c r="U125" i="52"/>
  <c r="T125" i="52"/>
  <c r="V124" i="52"/>
  <c r="W124" i="52"/>
  <c r="M126" i="93"/>
  <c r="Q126" i="93"/>
  <c r="P126" i="93"/>
  <c r="N126" i="93"/>
  <c r="R126" i="93"/>
  <c r="B127" i="59"/>
  <c r="A357" i="61"/>
  <c r="M127" i="93"/>
  <c r="Q127" i="93"/>
  <c r="P127" i="93"/>
  <c r="N127" i="93"/>
  <c r="R127" i="93"/>
  <c r="A127" i="59"/>
  <c r="L126" i="59"/>
  <c r="K126" i="59"/>
  <c r="F126" i="59"/>
  <c r="B129" i="93"/>
  <c r="G127" i="93"/>
  <c r="I127" i="93"/>
  <c r="J127" i="93"/>
  <c r="O127" i="93"/>
  <c r="G125" i="59"/>
  <c r="I125" i="59"/>
  <c r="J125" i="59"/>
  <c r="O125" i="59"/>
  <c r="S125" i="59"/>
  <c r="L128" i="93"/>
  <c r="K128" i="93"/>
  <c r="A129" i="93"/>
  <c r="F128" i="93"/>
  <c r="M125" i="59"/>
  <c r="Q125" i="59"/>
  <c r="P125" i="59"/>
  <c r="N125" i="59"/>
  <c r="R125" i="59"/>
  <c r="S126" i="52"/>
  <c r="G127" i="52"/>
  <c r="I127" i="52"/>
  <c r="J127" i="52"/>
  <c r="O127" i="52"/>
  <c r="S127" i="52"/>
  <c r="S124" i="59"/>
  <c r="P127" i="52"/>
  <c r="M127" i="52"/>
  <c r="Q127" i="52"/>
  <c r="N127" i="52"/>
  <c r="R127" i="52"/>
  <c r="K128" i="52"/>
  <c r="F128" i="52"/>
  <c r="L128" i="52"/>
  <c r="A129" i="52"/>
  <c r="T125" i="59"/>
  <c r="V124" i="59"/>
  <c r="W124" i="59"/>
  <c r="U125" i="59"/>
  <c r="A132" i="94"/>
  <c r="V125" i="93"/>
  <c r="W125" i="93"/>
  <c r="U126" i="93"/>
  <c r="T126" i="93"/>
  <c r="T126" i="52"/>
  <c r="U126" i="52"/>
  <c r="V125" i="52"/>
  <c r="W125" i="52"/>
  <c r="P128" i="52"/>
  <c r="M128" i="52"/>
  <c r="Q128" i="52"/>
  <c r="N128" i="52"/>
  <c r="R128" i="52"/>
  <c r="B128" i="59"/>
  <c r="U127" i="93"/>
  <c r="T127" i="93"/>
  <c r="V126" i="93"/>
  <c r="W126" i="93"/>
  <c r="G128" i="52"/>
  <c r="I128" i="52"/>
  <c r="J128" i="52"/>
  <c r="O128" i="52"/>
  <c r="G128" i="93"/>
  <c r="I128" i="93"/>
  <c r="J128" i="93"/>
  <c r="O128" i="93"/>
  <c r="S128" i="93"/>
  <c r="A130" i="93"/>
  <c r="L129" i="93"/>
  <c r="F129" i="93"/>
  <c r="K129" i="93"/>
  <c r="P126" i="59"/>
  <c r="N126" i="59"/>
  <c r="R126" i="59"/>
  <c r="M126" i="59"/>
  <c r="Q126" i="59"/>
  <c r="U126" i="59"/>
  <c r="T126" i="59"/>
  <c r="V125" i="59"/>
  <c r="W125" i="59"/>
  <c r="P128" i="93"/>
  <c r="M128" i="93"/>
  <c r="Q128" i="93"/>
  <c r="N128" i="93"/>
  <c r="R128" i="93"/>
  <c r="T127" i="52"/>
  <c r="U127" i="52"/>
  <c r="V126" i="52"/>
  <c r="W126" i="52"/>
  <c r="S127" i="93"/>
  <c r="K129" i="52"/>
  <c r="A130" i="52"/>
  <c r="L129" i="52"/>
  <c r="F129" i="52"/>
  <c r="A358" i="61"/>
  <c r="B129" i="52"/>
  <c r="B130" i="52"/>
  <c r="G126" i="59"/>
  <c r="I126" i="59"/>
  <c r="J126" i="59"/>
  <c r="O126" i="59"/>
  <c r="S126" i="59"/>
  <c r="A133" i="94"/>
  <c r="F127" i="59"/>
  <c r="A128" i="59"/>
  <c r="K127" i="59"/>
  <c r="L127" i="59"/>
  <c r="U128" i="52"/>
  <c r="T128" i="52"/>
  <c r="V127" i="52"/>
  <c r="W127" i="52"/>
  <c r="B129" i="59"/>
  <c r="B131" i="52"/>
  <c r="G129" i="93"/>
  <c r="I129" i="93"/>
  <c r="J129" i="93"/>
  <c r="O129" i="93"/>
  <c r="S129" i="93"/>
  <c r="N129" i="93"/>
  <c r="R129" i="93"/>
  <c r="P129" i="93"/>
  <c r="M129" i="93"/>
  <c r="Q129" i="93"/>
  <c r="A359" i="61"/>
  <c r="L130" i="93"/>
  <c r="F130" i="93"/>
  <c r="K130" i="93"/>
  <c r="A131" i="93"/>
  <c r="B130" i="93"/>
  <c r="B131" i="93"/>
  <c r="N127" i="59"/>
  <c r="R127" i="59"/>
  <c r="M127" i="59"/>
  <c r="Q127" i="59"/>
  <c r="P127" i="59"/>
  <c r="G129" i="52"/>
  <c r="I129" i="52"/>
  <c r="J129" i="52"/>
  <c r="O129" i="52"/>
  <c r="P129" i="52"/>
  <c r="N129" i="52"/>
  <c r="R129" i="52"/>
  <c r="M129" i="52"/>
  <c r="Q129" i="52"/>
  <c r="F128" i="59"/>
  <c r="L128" i="59"/>
  <c r="A129" i="59"/>
  <c r="K128" i="59"/>
  <c r="K130" i="52"/>
  <c r="F130" i="52"/>
  <c r="A131" i="52"/>
  <c r="L130" i="52"/>
  <c r="G127" i="59"/>
  <c r="I127" i="59"/>
  <c r="J127" i="59"/>
  <c r="O127" i="59"/>
  <c r="S127" i="59"/>
  <c r="S128" i="52"/>
  <c r="U127" i="59"/>
  <c r="T127" i="59"/>
  <c r="V126" i="59"/>
  <c r="W126" i="59"/>
  <c r="A134" i="94"/>
  <c r="U128" i="93"/>
  <c r="T128" i="93"/>
  <c r="V127" i="93"/>
  <c r="W127" i="93"/>
  <c r="P130" i="93"/>
  <c r="N130" i="93"/>
  <c r="R130" i="93"/>
  <c r="M130" i="93"/>
  <c r="Q130" i="93"/>
  <c r="S129" i="52"/>
  <c r="B130" i="59"/>
  <c r="K131" i="52"/>
  <c r="A132" i="52"/>
  <c r="B132" i="52"/>
  <c r="L131" i="52"/>
  <c r="F131" i="52"/>
  <c r="G130" i="52"/>
  <c r="I130" i="52"/>
  <c r="J130" i="52"/>
  <c r="O130" i="52"/>
  <c r="L129" i="59"/>
  <c r="K129" i="59"/>
  <c r="A130" i="59"/>
  <c r="F129" i="59"/>
  <c r="A135" i="94"/>
  <c r="P128" i="59"/>
  <c r="N128" i="59"/>
  <c r="R128" i="59"/>
  <c r="M128" i="59"/>
  <c r="Q128" i="59"/>
  <c r="G128" i="59"/>
  <c r="I128" i="59"/>
  <c r="J128" i="59"/>
  <c r="O128" i="59"/>
  <c r="S128" i="59"/>
  <c r="K131" i="93"/>
  <c r="A132" i="93"/>
  <c r="B132" i="93"/>
  <c r="L131" i="93"/>
  <c r="F131" i="93"/>
  <c r="T128" i="59"/>
  <c r="U128" i="59"/>
  <c r="V127" i="59"/>
  <c r="W127" i="59"/>
  <c r="G130" i="93"/>
  <c r="I130" i="93"/>
  <c r="J130" i="93"/>
  <c r="O130" i="93"/>
  <c r="A360" i="61"/>
  <c r="V128" i="93"/>
  <c r="W128" i="93"/>
  <c r="T129" i="93"/>
  <c r="U129" i="93"/>
  <c r="P130" i="52"/>
  <c r="M130" i="52"/>
  <c r="Q130" i="52"/>
  <c r="N130" i="52"/>
  <c r="R130" i="52"/>
  <c r="U129" i="52"/>
  <c r="T129" i="52"/>
  <c r="V128" i="52"/>
  <c r="W128" i="52"/>
  <c r="G129" i="59"/>
  <c r="I129" i="59"/>
  <c r="J129" i="59"/>
  <c r="O129" i="59"/>
  <c r="S129" i="59"/>
  <c r="N131" i="93"/>
  <c r="R131" i="93"/>
  <c r="P131" i="93"/>
  <c r="M131" i="93"/>
  <c r="Q131" i="93"/>
  <c r="L130" i="59"/>
  <c r="A131" i="59"/>
  <c r="F130" i="59"/>
  <c r="K130" i="59"/>
  <c r="A361" i="61"/>
  <c r="M129" i="59"/>
  <c r="Q129" i="59"/>
  <c r="P129" i="59"/>
  <c r="N129" i="59"/>
  <c r="R129" i="59"/>
  <c r="S130" i="93"/>
  <c r="U130" i="52"/>
  <c r="V129" i="52"/>
  <c r="W129" i="52"/>
  <c r="T130" i="52"/>
  <c r="S130" i="52"/>
  <c r="T129" i="59"/>
  <c r="U129" i="59"/>
  <c r="V128" i="59"/>
  <c r="W128" i="59"/>
  <c r="L132" i="52"/>
  <c r="A133" i="52"/>
  <c r="F132" i="52"/>
  <c r="K132" i="52"/>
  <c r="G131" i="52"/>
  <c r="I131" i="52"/>
  <c r="J131" i="52"/>
  <c r="O131" i="52"/>
  <c r="V129" i="93"/>
  <c r="W129" i="93"/>
  <c r="U130" i="93"/>
  <c r="T130" i="93"/>
  <c r="G131" i="93"/>
  <c r="I131" i="93"/>
  <c r="J131" i="93"/>
  <c r="O131" i="93"/>
  <c r="S131" i="93"/>
  <c r="K132" i="93"/>
  <c r="L132" i="93"/>
  <c r="A133" i="93"/>
  <c r="F132" i="93"/>
  <c r="A136" i="94"/>
  <c r="P131" i="52"/>
  <c r="M131" i="52"/>
  <c r="Q131" i="52"/>
  <c r="N131" i="52"/>
  <c r="R131" i="52"/>
  <c r="K133" i="52"/>
  <c r="A134" i="52"/>
  <c r="L133" i="52"/>
  <c r="F133" i="52"/>
  <c r="T131" i="93"/>
  <c r="U131" i="93"/>
  <c r="V130" i="93"/>
  <c r="W130" i="93"/>
  <c r="M132" i="52"/>
  <c r="Q132" i="52"/>
  <c r="N132" i="52"/>
  <c r="R132" i="52"/>
  <c r="P132" i="52"/>
  <c r="A362" i="61"/>
  <c r="G130" i="59"/>
  <c r="I130" i="59"/>
  <c r="J130" i="59"/>
  <c r="O130" i="59"/>
  <c r="S130" i="59"/>
  <c r="L133" i="93"/>
  <c r="A134" i="93"/>
  <c r="K133" i="93"/>
  <c r="F133" i="93"/>
  <c r="K131" i="59"/>
  <c r="L131" i="59"/>
  <c r="A132" i="59"/>
  <c r="F131" i="59"/>
  <c r="B133" i="93"/>
  <c r="B134" i="93"/>
  <c r="P132" i="93"/>
  <c r="N132" i="93"/>
  <c r="R132" i="93"/>
  <c r="M132" i="93"/>
  <c r="Q132" i="93"/>
  <c r="N130" i="59"/>
  <c r="R130" i="59"/>
  <c r="M130" i="59"/>
  <c r="Q130" i="59"/>
  <c r="P130" i="59"/>
  <c r="A137" i="94"/>
  <c r="S131" i="52"/>
  <c r="V129" i="59"/>
  <c r="W129" i="59"/>
  <c r="U130" i="59"/>
  <c r="T130" i="59"/>
  <c r="G132" i="93"/>
  <c r="I132" i="93"/>
  <c r="J132" i="93"/>
  <c r="O132" i="93"/>
  <c r="S132" i="93"/>
  <c r="I132" i="52"/>
  <c r="J132" i="52"/>
  <c r="O132" i="52"/>
  <c r="S132" i="52"/>
  <c r="G132" i="52"/>
  <c r="B133" i="52"/>
  <c r="B131" i="59"/>
  <c r="U131" i="52"/>
  <c r="V130" i="52"/>
  <c r="W130" i="52"/>
  <c r="T131" i="52"/>
  <c r="U131" i="59"/>
  <c r="V130" i="59"/>
  <c r="W130" i="59"/>
  <c r="T131" i="59"/>
  <c r="G131" i="59"/>
  <c r="I131" i="59"/>
  <c r="J131" i="59"/>
  <c r="O131" i="59"/>
  <c r="S131" i="59"/>
  <c r="K134" i="52"/>
  <c r="F134" i="52"/>
  <c r="L134" i="52"/>
  <c r="A135" i="52"/>
  <c r="A363" i="61"/>
  <c r="B135" i="93"/>
  <c r="F132" i="59"/>
  <c r="A133" i="59"/>
  <c r="L132" i="59"/>
  <c r="K132" i="59"/>
  <c r="M131" i="59"/>
  <c r="Q131" i="59"/>
  <c r="P131" i="59"/>
  <c r="N131" i="59"/>
  <c r="R131" i="59"/>
  <c r="G133" i="93"/>
  <c r="I133" i="93"/>
  <c r="J133" i="93"/>
  <c r="O133" i="93"/>
  <c r="S133" i="93"/>
  <c r="T132" i="52"/>
  <c r="U132" i="52"/>
  <c r="V131" i="52"/>
  <c r="W131" i="52"/>
  <c r="A138" i="94"/>
  <c r="U132" i="93"/>
  <c r="T132" i="93"/>
  <c r="V131" i="93"/>
  <c r="W131" i="93"/>
  <c r="B132" i="59"/>
  <c r="F134" i="93"/>
  <c r="K134" i="93"/>
  <c r="A135" i="93"/>
  <c r="L134" i="93"/>
  <c r="B134" i="52"/>
  <c r="P133" i="93"/>
  <c r="M133" i="93"/>
  <c r="Q133" i="93"/>
  <c r="N133" i="93"/>
  <c r="R133" i="93"/>
  <c r="G133" i="52"/>
  <c r="I133" i="52"/>
  <c r="J133" i="52"/>
  <c r="O133" i="52"/>
  <c r="N133" i="52"/>
  <c r="R133" i="52"/>
  <c r="M133" i="52"/>
  <c r="Q133" i="52"/>
  <c r="P133" i="52"/>
  <c r="K133" i="59"/>
  <c r="F133" i="59"/>
  <c r="A134" i="59"/>
  <c r="L133" i="59"/>
  <c r="K135" i="52"/>
  <c r="F135" i="52"/>
  <c r="L135" i="52"/>
  <c r="A136" i="52"/>
  <c r="G134" i="93"/>
  <c r="I134" i="93"/>
  <c r="J134" i="93"/>
  <c r="O134" i="93"/>
  <c r="S134" i="93"/>
  <c r="G132" i="59"/>
  <c r="I132" i="59"/>
  <c r="J132" i="59"/>
  <c r="O132" i="59"/>
  <c r="S132" i="59"/>
  <c r="P134" i="52"/>
  <c r="M134" i="52"/>
  <c r="Q134" i="52"/>
  <c r="N134" i="52"/>
  <c r="R134" i="52"/>
  <c r="B133" i="59"/>
  <c r="B136" i="93"/>
  <c r="G134" i="52"/>
  <c r="I134" i="52"/>
  <c r="J134" i="52"/>
  <c r="O134" i="52"/>
  <c r="S134" i="52"/>
  <c r="U133" i="93"/>
  <c r="V132" i="93"/>
  <c r="W132" i="93"/>
  <c r="T133" i="93"/>
  <c r="S133" i="52"/>
  <c r="A139" i="94"/>
  <c r="T132" i="59"/>
  <c r="V131" i="59"/>
  <c r="W131" i="59"/>
  <c r="U132" i="59"/>
  <c r="A364" i="61"/>
  <c r="B135" i="52"/>
  <c r="V132" i="52"/>
  <c r="W132" i="52"/>
  <c r="U133" i="52"/>
  <c r="T133" i="52"/>
  <c r="M134" i="93"/>
  <c r="Q134" i="93"/>
  <c r="P134" i="93"/>
  <c r="N134" i="93"/>
  <c r="R134" i="93"/>
  <c r="L135" i="93"/>
  <c r="K135" i="93"/>
  <c r="A136" i="93"/>
  <c r="F135" i="93"/>
  <c r="M132" i="59"/>
  <c r="Q132" i="59"/>
  <c r="P132" i="59"/>
  <c r="N132" i="59"/>
  <c r="R132" i="59"/>
  <c r="N133" i="59"/>
  <c r="R133" i="59"/>
  <c r="P133" i="59"/>
  <c r="M133" i="59"/>
  <c r="Q133" i="59"/>
  <c r="B136" i="52"/>
  <c r="B137" i="52"/>
  <c r="B137" i="93"/>
  <c r="F134" i="59"/>
  <c r="L134" i="59"/>
  <c r="A135" i="59"/>
  <c r="K134" i="59"/>
  <c r="B134" i="59"/>
  <c r="B135" i="59"/>
  <c r="G133" i="59"/>
  <c r="I133" i="59"/>
  <c r="J133" i="59"/>
  <c r="O133" i="59"/>
  <c r="A365" i="61"/>
  <c r="G135" i="93"/>
  <c r="I135" i="93"/>
  <c r="J135" i="93"/>
  <c r="O135" i="93"/>
  <c r="F136" i="93"/>
  <c r="A137" i="93"/>
  <c r="K136" i="93"/>
  <c r="L136" i="93"/>
  <c r="T133" i="59"/>
  <c r="U133" i="59"/>
  <c r="V132" i="59"/>
  <c r="W132" i="59"/>
  <c r="M135" i="52"/>
  <c r="Q135" i="52"/>
  <c r="P135" i="52"/>
  <c r="N135" i="52"/>
  <c r="R135" i="52"/>
  <c r="G135" i="52"/>
  <c r="I135" i="52"/>
  <c r="J135" i="52"/>
  <c r="O135" i="52"/>
  <c r="S135" i="52"/>
  <c r="U134" i="52"/>
  <c r="V133" i="52"/>
  <c r="W133" i="52"/>
  <c r="T134" i="52"/>
  <c r="N135" i="93"/>
  <c r="R135" i="93"/>
  <c r="P135" i="93"/>
  <c r="M135" i="93"/>
  <c r="Q135" i="93"/>
  <c r="A140" i="94"/>
  <c r="U134" i="93"/>
  <c r="T134" i="93"/>
  <c r="V133" i="93"/>
  <c r="W133" i="93"/>
  <c r="K136" i="52"/>
  <c r="F136" i="52"/>
  <c r="A137" i="52"/>
  <c r="L136" i="52"/>
  <c r="U134" i="59"/>
  <c r="V133" i="59"/>
  <c r="W133" i="59"/>
  <c r="T134" i="59"/>
  <c r="A366" i="61"/>
  <c r="P136" i="52"/>
  <c r="M136" i="52"/>
  <c r="Q136" i="52"/>
  <c r="N136" i="52"/>
  <c r="R136" i="52"/>
  <c r="K137" i="52"/>
  <c r="F137" i="52"/>
  <c r="L137" i="52"/>
  <c r="A138" i="52"/>
  <c r="P136" i="93"/>
  <c r="N136" i="93"/>
  <c r="R136" i="93"/>
  <c r="M136" i="93"/>
  <c r="Q136" i="93"/>
  <c r="G136" i="52"/>
  <c r="I136" i="52"/>
  <c r="J136" i="52"/>
  <c r="O136" i="52"/>
  <c r="S136" i="52"/>
  <c r="U135" i="52"/>
  <c r="V134" i="52"/>
  <c r="W134" i="52"/>
  <c r="T135" i="52"/>
  <c r="L137" i="93"/>
  <c r="K137" i="93"/>
  <c r="F137" i="93"/>
  <c r="A138" i="93"/>
  <c r="S133" i="59"/>
  <c r="G136" i="93"/>
  <c r="I136" i="93"/>
  <c r="J136" i="93"/>
  <c r="O136" i="93"/>
  <c r="S135" i="93"/>
  <c r="U135" i="93"/>
  <c r="T135" i="93"/>
  <c r="V134" i="93"/>
  <c r="W134" i="93"/>
  <c r="F135" i="59"/>
  <c r="L135" i="59"/>
  <c r="A136" i="59"/>
  <c r="K135" i="59"/>
  <c r="P134" i="59"/>
  <c r="N134" i="59"/>
  <c r="R134" i="59"/>
  <c r="M134" i="59"/>
  <c r="Q134" i="59"/>
  <c r="A141" i="94"/>
  <c r="G134" i="59"/>
  <c r="I134" i="59"/>
  <c r="J134" i="59"/>
  <c r="O134" i="59"/>
  <c r="S134" i="59"/>
  <c r="L136" i="59"/>
  <c r="A137" i="59"/>
  <c r="F136" i="59"/>
  <c r="K136" i="59"/>
  <c r="K138" i="93"/>
  <c r="A139" i="93"/>
  <c r="F138" i="93"/>
  <c r="L138" i="93"/>
  <c r="P137" i="52"/>
  <c r="M137" i="52"/>
  <c r="Q137" i="52"/>
  <c r="N137" i="52"/>
  <c r="R137" i="52"/>
  <c r="M135" i="59"/>
  <c r="Q135" i="59"/>
  <c r="N135" i="59"/>
  <c r="R135" i="59"/>
  <c r="P135" i="59"/>
  <c r="G137" i="93"/>
  <c r="I137" i="93"/>
  <c r="J137" i="93"/>
  <c r="O137" i="93"/>
  <c r="S137" i="93"/>
  <c r="G137" i="52"/>
  <c r="I137" i="52"/>
  <c r="J137" i="52"/>
  <c r="O137" i="52"/>
  <c r="S137" i="52"/>
  <c r="G135" i="59"/>
  <c r="I135" i="59"/>
  <c r="J135" i="59"/>
  <c r="O135" i="59"/>
  <c r="S135" i="59"/>
  <c r="P137" i="93"/>
  <c r="M137" i="93"/>
  <c r="Q137" i="93"/>
  <c r="N137" i="93"/>
  <c r="R137" i="93"/>
  <c r="A142" i="94"/>
  <c r="T136" i="93"/>
  <c r="V135" i="93"/>
  <c r="W135" i="93"/>
  <c r="U136" i="93"/>
  <c r="V135" i="52"/>
  <c r="W135" i="52"/>
  <c r="T136" i="52"/>
  <c r="U136" i="52"/>
  <c r="B138" i="93"/>
  <c r="A367" i="61"/>
  <c r="B136" i="59"/>
  <c r="B137" i="59"/>
  <c r="T135" i="59"/>
  <c r="V134" i="59"/>
  <c r="W134" i="59"/>
  <c r="U135" i="59"/>
  <c r="S136" i="93"/>
  <c r="L138" i="52"/>
  <c r="K138" i="52"/>
  <c r="A139" i="52"/>
  <c r="F138" i="52"/>
  <c r="B138" i="52"/>
  <c r="B139" i="52"/>
  <c r="M138" i="93"/>
  <c r="Q138" i="93"/>
  <c r="P138" i="93"/>
  <c r="N138" i="93"/>
  <c r="R138" i="93"/>
  <c r="T136" i="59"/>
  <c r="V135" i="59"/>
  <c r="W135" i="59"/>
  <c r="U136" i="59"/>
  <c r="G138" i="93"/>
  <c r="I138" i="93"/>
  <c r="J138" i="93"/>
  <c r="O138" i="93"/>
  <c r="S138" i="93"/>
  <c r="K139" i="93"/>
  <c r="L139" i="93"/>
  <c r="A140" i="93"/>
  <c r="F139" i="93"/>
  <c r="A143" i="94"/>
  <c r="B138" i="59"/>
  <c r="G136" i="59"/>
  <c r="I136" i="59"/>
  <c r="J136" i="59"/>
  <c r="O136" i="59"/>
  <c r="S136" i="59"/>
  <c r="G138" i="52"/>
  <c r="I138" i="52"/>
  <c r="J138" i="52"/>
  <c r="O138" i="52"/>
  <c r="A368" i="61"/>
  <c r="L137" i="59"/>
  <c r="F137" i="59"/>
  <c r="K137" i="59"/>
  <c r="A138" i="59"/>
  <c r="A140" i="52"/>
  <c r="K139" i="52"/>
  <c r="L139" i="52"/>
  <c r="F139" i="52"/>
  <c r="B139" i="93"/>
  <c r="B140" i="93"/>
  <c r="P136" i="59"/>
  <c r="N136" i="59"/>
  <c r="R136" i="59"/>
  <c r="M136" i="59"/>
  <c r="Q136" i="59"/>
  <c r="U137" i="52"/>
  <c r="T137" i="52"/>
  <c r="V136" i="52"/>
  <c r="W136" i="52"/>
  <c r="N138" i="52"/>
  <c r="R138" i="52"/>
  <c r="P138" i="52"/>
  <c r="M138" i="52"/>
  <c r="Q138" i="52"/>
  <c r="V136" i="93"/>
  <c r="W136" i="93"/>
  <c r="U137" i="93"/>
  <c r="T137" i="93"/>
  <c r="K140" i="52"/>
  <c r="A141" i="52"/>
  <c r="L140" i="52"/>
  <c r="F140" i="52"/>
  <c r="K138" i="59"/>
  <c r="A139" i="59"/>
  <c r="F138" i="59"/>
  <c r="L138" i="59"/>
  <c r="U137" i="59"/>
  <c r="T137" i="59"/>
  <c r="V136" i="59"/>
  <c r="W136" i="59"/>
  <c r="U138" i="52"/>
  <c r="T138" i="52"/>
  <c r="V137" i="52"/>
  <c r="W137" i="52"/>
  <c r="A369" i="61"/>
  <c r="G139" i="93"/>
  <c r="I139" i="93"/>
  <c r="J139" i="93"/>
  <c r="O139" i="93"/>
  <c r="G137" i="59"/>
  <c r="I137" i="59"/>
  <c r="J137" i="59"/>
  <c r="O137" i="59"/>
  <c r="N137" i="59"/>
  <c r="R137" i="59"/>
  <c r="M137" i="59"/>
  <c r="Q137" i="59"/>
  <c r="P137" i="59"/>
  <c r="A144" i="94"/>
  <c r="B140" i="52"/>
  <c r="B139" i="59"/>
  <c r="S138" i="52"/>
  <c r="A141" i="93"/>
  <c r="F140" i="93"/>
  <c r="L140" i="93"/>
  <c r="K140" i="93"/>
  <c r="G139" i="52"/>
  <c r="I139" i="52"/>
  <c r="J139" i="52"/>
  <c r="O139" i="52"/>
  <c r="P139" i="93"/>
  <c r="M139" i="93"/>
  <c r="Q139" i="93"/>
  <c r="N139" i="93"/>
  <c r="R139" i="93"/>
  <c r="U138" i="93"/>
  <c r="V137" i="93"/>
  <c r="W137" i="93"/>
  <c r="T138" i="93"/>
  <c r="P139" i="52"/>
  <c r="N139" i="52"/>
  <c r="R139" i="52"/>
  <c r="M139" i="52"/>
  <c r="Q139" i="52"/>
  <c r="F141" i="93"/>
  <c r="K141" i="93"/>
  <c r="L141" i="93"/>
  <c r="A142" i="93"/>
  <c r="M140" i="52"/>
  <c r="Q140" i="52"/>
  <c r="P140" i="52"/>
  <c r="N140" i="52"/>
  <c r="R140" i="52"/>
  <c r="T138" i="59"/>
  <c r="V137" i="59"/>
  <c r="W137" i="59"/>
  <c r="M140" i="93"/>
  <c r="Q140" i="93"/>
  <c r="P140" i="93"/>
  <c r="N140" i="93"/>
  <c r="R140" i="93"/>
  <c r="G140" i="93"/>
  <c r="I140" i="93"/>
  <c r="J140" i="93"/>
  <c r="O140" i="93"/>
  <c r="S140" i="93"/>
  <c r="G140" i="52"/>
  <c r="I140" i="52"/>
  <c r="J140" i="52"/>
  <c r="O140" i="52"/>
  <c r="U139" i="52"/>
  <c r="T139" i="52"/>
  <c r="V138" i="52"/>
  <c r="W138" i="52"/>
  <c r="V138" i="93"/>
  <c r="W138" i="93"/>
  <c r="T139" i="93"/>
  <c r="U139" i="93"/>
  <c r="S139" i="52"/>
  <c r="N138" i="59"/>
  <c r="R138" i="59"/>
  <c r="M138" i="59"/>
  <c r="Q138" i="59"/>
  <c r="P138" i="59"/>
  <c r="F141" i="52"/>
  <c r="K141" i="52"/>
  <c r="A142" i="52"/>
  <c r="L141" i="52"/>
  <c r="B141" i="93"/>
  <c r="B141" i="52"/>
  <c r="B142" i="52"/>
  <c r="S137" i="59"/>
  <c r="U138" i="59"/>
  <c r="S139" i="93"/>
  <c r="A145" i="94"/>
  <c r="A370" i="61"/>
  <c r="G138" i="59"/>
  <c r="I138" i="59"/>
  <c r="J138" i="59"/>
  <c r="O138" i="59"/>
  <c r="S138" i="59"/>
  <c r="K139" i="59"/>
  <c r="A140" i="59"/>
  <c r="B140" i="59"/>
  <c r="L139" i="59"/>
  <c r="F139" i="59"/>
  <c r="T139" i="59"/>
  <c r="V138" i="59"/>
  <c r="W138" i="59"/>
  <c r="U139" i="59"/>
  <c r="G139" i="59"/>
  <c r="I139" i="59"/>
  <c r="J139" i="59"/>
  <c r="O139" i="59"/>
  <c r="S139" i="59"/>
  <c r="S140" i="52"/>
  <c r="G141" i="93"/>
  <c r="I141" i="93"/>
  <c r="J141" i="93"/>
  <c r="O141" i="93"/>
  <c r="S141" i="93"/>
  <c r="B142" i="93"/>
  <c r="B143" i="52"/>
  <c r="N141" i="52"/>
  <c r="R141" i="52"/>
  <c r="M141" i="52"/>
  <c r="Q141" i="52"/>
  <c r="P141" i="52"/>
  <c r="U140" i="52"/>
  <c r="T140" i="52"/>
  <c r="V139" i="52"/>
  <c r="W139" i="52"/>
  <c r="G141" i="52"/>
  <c r="I141" i="52"/>
  <c r="J141" i="52"/>
  <c r="O141" i="52"/>
  <c r="S141" i="52"/>
  <c r="A146" i="94"/>
  <c r="U140" i="93"/>
  <c r="T140" i="93"/>
  <c r="V139" i="93"/>
  <c r="W139" i="93"/>
  <c r="N139" i="59"/>
  <c r="R139" i="59"/>
  <c r="P139" i="59"/>
  <c r="M139" i="59"/>
  <c r="Q139" i="59"/>
  <c r="K142" i="93"/>
  <c r="F142" i="93"/>
  <c r="L142" i="93"/>
  <c r="A143" i="93"/>
  <c r="A141" i="59"/>
  <c r="K140" i="59"/>
  <c r="L140" i="59"/>
  <c r="F140" i="59"/>
  <c r="M141" i="93"/>
  <c r="Q141" i="93"/>
  <c r="P141" i="93"/>
  <c r="N141" i="93"/>
  <c r="R141" i="93"/>
  <c r="K142" i="52"/>
  <c r="F142" i="52"/>
  <c r="A143" i="52"/>
  <c r="L142" i="52"/>
  <c r="A371" i="61"/>
  <c r="F141" i="59"/>
  <c r="L141" i="59"/>
  <c r="A142" i="59"/>
  <c r="K141" i="59"/>
  <c r="N142" i="93"/>
  <c r="R142" i="93"/>
  <c r="P142" i="93"/>
  <c r="M142" i="93"/>
  <c r="Q142" i="93"/>
  <c r="P142" i="52"/>
  <c r="M142" i="52"/>
  <c r="Q142" i="52"/>
  <c r="N142" i="52"/>
  <c r="R142" i="52"/>
  <c r="G142" i="52"/>
  <c r="I142" i="52"/>
  <c r="J142" i="52"/>
  <c r="O142" i="52"/>
  <c r="S142" i="52"/>
  <c r="B141" i="59"/>
  <c r="B142" i="59"/>
  <c r="V140" i="52"/>
  <c r="W140" i="52"/>
  <c r="U141" i="52"/>
  <c r="T141" i="52"/>
  <c r="V139" i="59"/>
  <c r="W139" i="59"/>
  <c r="U140" i="59"/>
  <c r="T140" i="59"/>
  <c r="B143" i="93"/>
  <c r="K143" i="93"/>
  <c r="L143" i="93"/>
  <c r="F143" i="93"/>
  <c r="A144" i="93"/>
  <c r="A147" i="94"/>
  <c r="K143" i="52"/>
  <c r="L143" i="52"/>
  <c r="A144" i="52"/>
  <c r="F143" i="52"/>
  <c r="G140" i="59"/>
  <c r="I140" i="59"/>
  <c r="J140" i="59"/>
  <c r="O140" i="59"/>
  <c r="S140" i="59"/>
  <c r="B144" i="52"/>
  <c r="A372" i="61"/>
  <c r="G142" i="93"/>
  <c r="I142" i="93"/>
  <c r="J142" i="93"/>
  <c r="O142" i="93"/>
  <c r="S142" i="93"/>
  <c r="P140" i="59"/>
  <c r="M140" i="59"/>
  <c r="Q140" i="59"/>
  <c r="N140" i="59"/>
  <c r="R140" i="59"/>
  <c r="U141" i="93"/>
  <c r="T141" i="93"/>
  <c r="V140" i="93"/>
  <c r="W140" i="93"/>
  <c r="A373" i="61"/>
  <c r="L144" i="93"/>
  <c r="F144" i="93"/>
  <c r="K144" i="93"/>
  <c r="A145" i="93"/>
  <c r="G143" i="93"/>
  <c r="I143" i="93"/>
  <c r="J143" i="93"/>
  <c r="O143" i="93"/>
  <c r="M143" i="93"/>
  <c r="Q143" i="93"/>
  <c r="N143" i="93"/>
  <c r="R143" i="93"/>
  <c r="P143" i="93"/>
  <c r="U142" i="93"/>
  <c r="T142" i="93"/>
  <c r="V141" i="93"/>
  <c r="W141" i="93"/>
  <c r="G143" i="52"/>
  <c r="I143" i="52"/>
  <c r="J143" i="52"/>
  <c r="O143" i="52"/>
  <c r="S143" i="52"/>
  <c r="K144" i="52"/>
  <c r="A145" i="52"/>
  <c r="B145" i="52"/>
  <c r="L144" i="52"/>
  <c r="F144" i="52"/>
  <c r="B144" i="93"/>
  <c r="B145" i="93"/>
  <c r="N143" i="52"/>
  <c r="R143" i="52"/>
  <c r="P143" i="52"/>
  <c r="M143" i="52"/>
  <c r="Q143" i="52"/>
  <c r="F142" i="59"/>
  <c r="A143" i="59"/>
  <c r="B143" i="59"/>
  <c r="K142" i="59"/>
  <c r="L142" i="59"/>
  <c r="V140" i="59"/>
  <c r="W140" i="59"/>
  <c r="T141" i="59"/>
  <c r="U141" i="59"/>
  <c r="M141" i="59"/>
  <c r="Q141" i="59"/>
  <c r="P141" i="59"/>
  <c r="N141" i="59"/>
  <c r="R141" i="59"/>
  <c r="I141" i="59"/>
  <c r="J141" i="59"/>
  <c r="O141" i="59"/>
  <c r="S141" i="59"/>
  <c r="G141" i="59"/>
  <c r="T142" i="52"/>
  <c r="V141" i="52"/>
  <c r="W141" i="52"/>
  <c r="U142" i="52"/>
  <c r="A148" i="94"/>
  <c r="B144" i="59"/>
  <c r="B146" i="93"/>
  <c r="A374" i="61"/>
  <c r="G144" i="52"/>
  <c r="I144" i="52"/>
  <c r="J144" i="52"/>
  <c r="O144" i="52"/>
  <c r="S144" i="52"/>
  <c r="M142" i="59"/>
  <c r="Q142" i="59"/>
  <c r="P142" i="59"/>
  <c r="N142" i="59"/>
  <c r="R142" i="59"/>
  <c r="L145" i="93"/>
  <c r="A146" i="93"/>
  <c r="K145" i="93"/>
  <c r="F145" i="93"/>
  <c r="U143" i="52"/>
  <c r="V142" i="52"/>
  <c r="W142" i="52"/>
  <c r="T143" i="52"/>
  <c r="N144" i="93"/>
  <c r="R144" i="93"/>
  <c r="M144" i="93"/>
  <c r="Q144" i="93"/>
  <c r="P144" i="93"/>
  <c r="P144" i="52"/>
  <c r="M144" i="52"/>
  <c r="Q144" i="52"/>
  <c r="N144" i="52"/>
  <c r="R144" i="52"/>
  <c r="A146" i="52"/>
  <c r="B146" i="52"/>
  <c r="L145" i="52"/>
  <c r="F145" i="52"/>
  <c r="K145" i="52"/>
  <c r="U142" i="59"/>
  <c r="T142" i="59"/>
  <c r="V141" i="59"/>
  <c r="W141" i="59"/>
  <c r="S143" i="93"/>
  <c r="A149" i="94"/>
  <c r="K143" i="59"/>
  <c r="F143" i="59"/>
  <c r="L143" i="59"/>
  <c r="A144" i="59"/>
  <c r="V142" i="93"/>
  <c r="W142" i="93"/>
  <c r="T143" i="93"/>
  <c r="U143" i="93"/>
  <c r="G144" i="93"/>
  <c r="I144" i="93"/>
  <c r="J144" i="93"/>
  <c r="O144" i="93"/>
  <c r="G142" i="59"/>
  <c r="I142" i="59"/>
  <c r="J142" i="59"/>
  <c r="O142" i="59"/>
  <c r="S142" i="59"/>
  <c r="A150" i="94"/>
  <c r="B147" i="93"/>
  <c r="U144" i="93"/>
  <c r="T144" i="93"/>
  <c r="V143" i="93"/>
  <c r="W143" i="93"/>
  <c r="G143" i="59"/>
  <c r="I143" i="59"/>
  <c r="J143" i="59"/>
  <c r="O143" i="59"/>
  <c r="S143" i="59"/>
  <c r="U144" i="52"/>
  <c r="V143" i="52"/>
  <c r="W143" i="52"/>
  <c r="T144" i="52"/>
  <c r="F146" i="93"/>
  <c r="K146" i="93"/>
  <c r="A147" i="93"/>
  <c r="L146" i="93"/>
  <c r="P145" i="93"/>
  <c r="N145" i="93"/>
  <c r="R145" i="93"/>
  <c r="M145" i="93"/>
  <c r="Q145" i="93"/>
  <c r="U143" i="59"/>
  <c r="T143" i="59"/>
  <c r="V142" i="59"/>
  <c r="W142" i="59"/>
  <c r="G145" i="93"/>
  <c r="I145" i="93"/>
  <c r="J145" i="93"/>
  <c r="O145" i="93"/>
  <c r="S144" i="93"/>
  <c r="F144" i="59"/>
  <c r="A145" i="59"/>
  <c r="B145" i="59"/>
  <c r="K144" i="59"/>
  <c r="L144" i="59"/>
  <c r="G145" i="52"/>
  <c r="I145" i="52"/>
  <c r="J145" i="52"/>
  <c r="O145" i="52"/>
  <c r="S145" i="52"/>
  <c r="K146" i="52"/>
  <c r="A147" i="52"/>
  <c r="B147" i="52"/>
  <c r="F146" i="52"/>
  <c r="L146" i="52"/>
  <c r="A375" i="61"/>
  <c r="M143" i="59"/>
  <c r="Q143" i="59"/>
  <c r="P143" i="59"/>
  <c r="N143" i="59"/>
  <c r="R143" i="59"/>
  <c r="P145" i="52"/>
  <c r="M145" i="52"/>
  <c r="Q145" i="52"/>
  <c r="N145" i="52"/>
  <c r="R145" i="52"/>
  <c r="G144" i="59"/>
  <c r="I144" i="59"/>
  <c r="J144" i="59"/>
  <c r="O144" i="59"/>
  <c r="S144" i="59"/>
  <c r="U145" i="93"/>
  <c r="V144" i="93"/>
  <c r="W144" i="93"/>
  <c r="T145" i="93"/>
  <c r="A376" i="61"/>
  <c r="K147" i="93"/>
  <c r="F147" i="93"/>
  <c r="L147" i="93"/>
  <c r="A148" i="93"/>
  <c r="T144" i="59"/>
  <c r="U144" i="59"/>
  <c r="V143" i="59"/>
  <c r="W143" i="59"/>
  <c r="M144" i="59"/>
  <c r="Q144" i="59"/>
  <c r="N144" i="59"/>
  <c r="R144" i="59"/>
  <c r="P144" i="59"/>
  <c r="F145" i="59"/>
  <c r="A146" i="59"/>
  <c r="B146" i="59"/>
  <c r="L145" i="59"/>
  <c r="K145" i="59"/>
  <c r="S145" i="93"/>
  <c r="M146" i="93"/>
  <c r="Q146" i="93"/>
  <c r="P146" i="93"/>
  <c r="N146" i="93"/>
  <c r="R146" i="93"/>
  <c r="P146" i="52"/>
  <c r="N146" i="52"/>
  <c r="R146" i="52"/>
  <c r="M146" i="52"/>
  <c r="Q146" i="52"/>
  <c r="G146" i="52"/>
  <c r="I146" i="52"/>
  <c r="J146" i="52"/>
  <c r="O146" i="52"/>
  <c r="S146" i="52"/>
  <c r="V144" i="52"/>
  <c r="W144" i="52"/>
  <c r="T145" i="52"/>
  <c r="U145" i="52"/>
  <c r="A151" i="94"/>
  <c r="A148" i="52"/>
  <c r="L147" i="52"/>
  <c r="K147" i="52"/>
  <c r="F147" i="52"/>
  <c r="G146" i="93"/>
  <c r="I146" i="93"/>
  <c r="J146" i="93"/>
  <c r="O146" i="93"/>
  <c r="S146" i="93"/>
  <c r="B147" i="59"/>
  <c r="A152" i="94"/>
  <c r="T146" i="52"/>
  <c r="U146" i="52"/>
  <c r="V145" i="52"/>
  <c r="W145" i="52"/>
  <c r="P145" i="59"/>
  <c r="N145" i="59"/>
  <c r="R145" i="59"/>
  <c r="M145" i="59"/>
  <c r="Q145" i="59"/>
  <c r="L148" i="93"/>
  <c r="F148" i="93"/>
  <c r="K148" i="93"/>
  <c r="A149" i="93"/>
  <c r="M147" i="93"/>
  <c r="Q147" i="93"/>
  <c r="N147" i="93"/>
  <c r="R147" i="93"/>
  <c r="P147" i="93"/>
  <c r="M147" i="52"/>
  <c r="Q147" i="52"/>
  <c r="N147" i="52"/>
  <c r="R147" i="52"/>
  <c r="P147" i="52"/>
  <c r="F148" i="52"/>
  <c r="K148" i="52"/>
  <c r="A149" i="52"/>
  <c r="L148" i="52"/>
  <c r="A377" i="61"/>
  <c r="B148" i="52"/>
  <c r="B149" i="52"/>
  <c r="T146" i="93"/>
  <c r="U146" i="93"/>
  <c r="V145" i="93"/>
  <c r="W145" i="93"/>
  <c r="K146" i="59"/>
  <c r="A147" i="59"/>
  <c r="L146" i="59"/>
  <c r="F146" i="59"/>
  <c r="B148" i="93"/>
  <c r="B149" i="93"/>
  <c r="G145" i="59"/>
  <c r="I145" i="59"/>
  <c r="J145" i="59"/>
  <c r="O145" i="59"/>
  <c r="S145" i="59"/>
  <c r="G147" i="93"/>
  <c r="I147" i="93"/>
  <c r="J147" i="93"/>
  <c r="O147" i="93"/>
  <c r="S147" i="93"/>
  <c r="G147" i="52"/>
  <c r="I147" i="52"/>
  <c r="J147" i="52"/>
  <c r="O147" i="52"/>
  <c r="S147" i="52"/>
  <c r="V144" i="59"/>
  <c r="W144" i="59"/>
  <c r="U145" i="59"/>
  <c r="T145" i="59"/>
  <c r="A153" i="94"/>
  <c r="G146" i="59"/>
  <c r="I146" i="59"/>
  <c r="J146" i="59"/>
  <c r="O146" i="59"/>
  <c r="S146" i="59"/>
  <c r="A378" i="61"/>
  <c r="A150" i="93"/>
  <c r="F149" i="93"/>
  <c r="L149" i="93"/>
  <c r="K149" i="93"/>
  <c r="M146" i="59"/>
  <c r="Q146" i="59"/>
  <c r="N146" i="59"/>
  <c r="R146" i="59"/>
  <c r="P146" i="59"/>
  <c r="P148" i="52"/>
  <c r="M148" i="52"/>
  <c r="Q148" i="52"/>
  <c r="N148" i="52"/>
  <c r="R148" i="52"/>
  <c r="V145" i="59"/>
  <c r="W145" i="59"/>
  <c r="U146" i="59"/>
  <c r="T146" i="59"/>
  <c r="F147" i="59"/>
  <c r="A148" i="59"/>
  <c r="L147" i="59"/>
  <c r="K147" i="59"/>
  <c r="L149" i="52"/>
  <c r="K149" i="52"/>
  <c r="F149" i="52"/>
  <c r="A150" i="52"/>
  <c r="G148" i="93"/>
  <c r="I148" i="93"/>
  <c r="J148" i="93"/>
  <c r="O148" i="93"/>
  <c r="S148" i="93"/>
  <c r="M148" i="93"/>
  <c r="Q148" i="93"/>
  <c r="P148" i="93"/>
  <c r="N148" i="93"/>
  <c r="R148" i="93"/>
  <c r="G148" i="52"/>
  <c r="I148" i="52"/>
  <c r="J148" i="52"/>
  <c r="O148" i="52"/>
  <c r="S148" i="52"/>
  <c r="B150" i="93"/>
  <c r="B148" i="59"/>
  <c r="U147" i="52"/>
  <c r="V146" i="52"/>
  <c r="W146" i="52"/>
  <c r="T147" i="52"/>
  <c r="T147" i="93"/>
  <c r="V146" i="93"/>
  <c r="W146" i="93"/>
  <c r="U147" i="93"/>
  <c r="G149" i="52"/>
  <c r="I149" i="52"/>
  <c r="J149" i="52"/>
  <c r="O149" i="52"/>
  <c r="S149" i="52"/>
  <c r="P149" i="93"/>
  <c r="M149" i="93"/>
  <c r="Q149" i="93"/>
  <c r="N149" i="93"/>
  <c r="R149" i="93"/>
  <c r="G147" i="59"/>
  <c r="I147" i="59"/>
  <c r="J147" i="59"/>
  <c r="O147" i="59"/>
  <c r="F148" i="59"/>
  <c r="L148" i="59"/>
  <c r="A149" i="59"/>
  <c r="K148" i="59"/>
  <c r="L150" i="93"/>
  <c r="K150" i="93"/>
  <c r="F150" i="93"/>
  <c r="A151" i="93"/>
  <c r="V146" i="59"/>
  <c r="W146" i="59"/>
  <c r="U147" i="59"/>
  <c r="T147" i="59"/>
  <c r="T148" i="52"/>
  <c r="U148" i="52"/>
  <c r="V147" i="52"/>
  <c r="W147" i="52"/>
  <c r="K150" i="52"/>
  <c r="F150" i="52"/>
  <c r="L150" i="52"/>
  <c r="A151" i="52"/>
  <c r="B151" i="93"/>
  <c r="P149" i="52"/>
  <c r="N149" i="52"/>
  <c r="R149" i="52"/>
  <c r="M149" i="52"/>
  <c r="Q149" i="52"/>
  <c r="A154" i="94"/>
  <c r="B150" i="52"/>
  <c r="T148" i="93"/>
  <c r="V147" i="93"/>
  <c r="W147" i="93"/>
  <c r="U148" i="93"/>
  <c r="N147" i="59"/>
  <c r="R147" i="59"/>
  <c r="M147" i="59"/>
  <c r="Q147" i="59"/>
  <c r="P147" i="59"/>
  <c r="G149" i="93"/>
  <c r="I149" i="93"/>
  <c r="J149" i="93"/>
  <c r="O149" i="93"/>
  <c r="S149" i="93"/>
  <c r="A379" i="61"/>
  <c r="L151" i="52"/>
  <c r="K151" i="52"/>
  <c r="F151" i="52"/>
  <c r="A152" i="52"/>
  <c r="N150" i="52"/>
  <c r="R150" i="52"/>
  <c r="P150" i="52"/>
  <c r="M150" i="52"/>
  <c r="Q150" i="52"/>
  <c r="G150" i="52"/>
  <c r="I150" i="52"/>
  <c r="J150" i="52"/>
  <c r="O150" i="52"/>
  <c r="N148" i="59"/>
  <c r="R148" i="59"/>
  <c r="P148" i="59"/>
  <c r="M148" i="59"/>
  <c r="Q148" i="59"/>
  <c r="S147" i="59"/>
  <c r="U148" i="59"/>
  <c r="T148" i="59"/>
  <c r="V147" i="59"/>
  <c r="W147" i="59"/>
  <c r="A380" i="61"/>
  <c r="A152" i="93"/>
  <c r="B152" i="93"/>
  <c r="K151" i="93"/>
  <c r="L151" i="93"/>
  <c r="F151" i="93"/>
  <c r="G150" i="93"/>
  <c r="I150" i="93"/>
  <c r="J150" i="93"/>
  <c r="O150" i="93"/>
  <c r="S150" i="93"/>
  <c r="T149" i="93"/>
  <c r="U149" i="93"/>
  <c r="V148" i="93"/>
  <c r="W148" i="93"/>
  <c r="K149" i="59"/>
  <c r="L149" i="59"/>
  <c r="A150" i="59"/>
  <c r="F149" i="59"/>
  <c r="G148" i="59"/>
  <c r="I148" i="59"/>
  <c r="J148" i="59"/>
  <c r="O148" i="59"/>
  <c r="S148" i="59"/>
  <c r="B151" i="52"/>
  <c r="A155" i="94"/>
  <c r="T149" i="52"/>
  <c r="V148" i="52"/>
  <c r="W148" i="52"/>
  <c r="U149" i="52"/>
  <c r="B149" i="59"/>
  <c r="B150" i="59"/>
  <c r="P150" i="93"/>
  <c r="M150" i="93"/>
  <c r="Q150" i="93"/>
  <c r="N150" i="93"/>
  <c r="R150" i="93"/>
  <c r="V148" i="59"/>
  <c r="W148" i="59"/>
  <c r="T149" i="59"/>
  <c r="U149" i="59"/>
  <c r="B153" i="93"/>
  <c r="G151" i="93"/>
  <c r="I151" i="93"/>
  <c r="J151" i="93"/>
  <c r="O151" i="93"/>
  <c r="A153" i="52"/>
  <c r="K152" i="52"/>
  <c r="L152" i="52"/>
  <c r="F152" i="52"/>
  <c r="N151" i="52"/>
  <c r="R151" i="52"/>
  <c r="P151" i="52"/>
  <c r="M151" i="52"/>
  <c r="Q151" i="52"/>
  <c r="M149" i="59"/>
  <c r="Q149" i="59"/>
  <c r="P149" i="59"/>
  <c r="N149" i="59"/>
  <c r="R149" i="59"/>
  <c r="S150" i="52"/>
  <c r="T150" i="93"/>
  <c r="U150" i="93"/>
  <c r="V149" i="93"/>
  <c r="W149" i="93"/>
  <c r="A156" i="94"/>
  <c r="N151" i="93"/>
  <c r="R151" i="93"/>
  <c r="M151" i="93"/>
  <c r="Q151" i="93"/>
  <c r="P151" i="93"/>
  <c r="G151" i="52"/>
  <c r="I151" i="52"/>
  <c r="J151" i="52"/>
  <c r="O151" i="52"/>
  <c r="B152" i="52"/>
  <c r="A153" i="93"/>
  <c r="K152" i="93"/>
  <c r="F152" i="93"/>
  <c r="L152" i="93"/>
  <c r="A381" i="61"/>
  <c r="B151" i="59"/>
  <c r="G149" i="59"/>
  <c r="I149" i="59"/>
  <c r="J149" i="59"/>
  <c r="O149" i="59"/>
  <c r="S149" i="59"/>
  <c r="T150" i="52"/>
  <c r="U150" i="52"/>
  <c r="V149" i="52"/>
  <c r="W149" i="52"/>
  <c r="A151" i="59"/>
  <c r="K150" i="59"/>
  <c r="F150" i="59"/>
  <c r="L150" i="59"/>
  <c r="N152" i="52"/>
  <c r="R152" i="52"/>
  <c r="P152" i="52"/>
  <c r="M152" i="52"/>
  <c r="Q152" i="52"/>
  <c r="B152" i="59"/>
  <c r="A382" i="61"/>
  <c r="S151" i="93"/>
  <c r="G152" i="93"/>
  <c r="I152" i="93"/>
  <c r="J152" i="93"/>
  <c r="O152" i="93"/>
  <c r="B154" i="93"/>
  <c r="A152" i="59"/>
  <c r="K151" i="59"/>
  <c r="L151" i="59"/>
  <c r="F151" i="59"/>
  <c r="B153" i="52"/>
  <c r="U151" i="93"/>
  <c r="T151" i="93"/>
  <c r="V150" i="93"/>
  <c r="W150" i="93"/>
  <c r="G152" i="52"/>
  <c r="I152" i="52"/>
  <c r="J152" i="52"/>
  <c r="O152" i="52"/>
  <c r="S152" i="52"/>
  <c r="F153" i="52"/>
  <c r="K153" i="52"/>
  <c r="A154" i="52"/>
  <c r="L153" i="52"/>
  <c r="M152" i="93"/>
  <c r="Q152" i="93"/>
  <c r="P152" i="93"/>
  <c r="N152" i="93"/>
  <c r="R152" i="93"/>
  <c r="A157" i="94"/>
  <c r="P150" i="59"/>
  <c r="N150" i="59"/>
  <c r="R150" i="59"/>
  <c r="M150" i="59"/>
  <c r="Q150" i="59"/>
  <c r="T150" i="59"/>
  <c r="U150" i="59"/>
  <c r="V149" i="59"/>
  <c r="W149" i="59"/>
  <c r="G150" i="59"/>
  <c r="I150" i="59"/>
  <c r="J150" i="59"/>
  <c r="O150" i="59"/>
  <c r="S150" i="59"/>
  <c r="L153" i="93"/>
  <c r="A154" i="93"/>
  <c r="K153" i="93"/>
  <c r="F153" i="93"/>
  <c r="S151" i="52"/>
  <c r="T151" i="52"/>
  <c r="V150" i="52"/>
  <c r="W150" i="52"/>
  <c r="U151" i="52"/>
  <c r="K154" i="52"/>
  <c r="F154" i="52"/>
  <c r="A155" i="52"/>
  <c r="L154" i="52"/>
  <c r="G153" i="52"/>
  <c r="I153" i="52"/>
  <c r="J153" i="52"/>
  <c r="O153" i="52"/>
  <c r="S153" i="52"/>
  <c r="G151" i="59"/>
  <c r="I151" i="59"/>
  <c r="J151" i="59"/>
  <c r="O151" i="59"/>
  <c r="S151" i="59"/>
  <c r="P151" i="59"/>
  <c r="M151" i="59"/>
  <c r="Q151" i="59"/>
  <c r="N151" i="59"/>
  <c r="R151" i="59"/>
  <c r="V151" i="52"/>
  <c r="W151" i="52"/>
  <c r="U152" i="52"/>
  <c r="T152" i="52"/>
  <c r="S152" i="93"/>
  <c r="L154" i="93"/>
  <c r="K154" i="93"/>
  <c r="A155" i="93"/>
  <c r="B155" i="93"/>
  <c r="F154" i="93"/>
  <c r="M153" i="93"/>
  <c r="Q153" i="93"/>
  <c r="P153" i="93"/>
  <c r="N153" i="93"/>
  <c r="R153" i="93"/>
  <c r="U151" i="59"/>
  <c r="T151" i="59"/>
  <c r="V150" i="59"/>
  <c r="W150" i="59"/>
  <c r="U152" i="93"/>
  <c r="V151" i="93"/>
  <c r="W151" i="93"/>
  <c r="T152" i="93"/>
  <c r="B154" i="52"/>
  <c r="B155" i="52"/>
  <c r="A158" i="94"/>
  <c r="A153" i="59"/>
  <c r="B153" i="59"/>
  <c r="L152" i="59"/>
  <c r="K152" i="59"/>
  <c r="F152" i="59"/>
  <c r="G153" i="93"/>
  <c r="I153" i="93"/>
  <c r="J153" i="93"/>
  <c r="O153" i="93"/>
  <c r="S153" i="93"/>
  <c r="M153" i="52"/>
  <c r="Q153" i="52"/>
  <c r="P153" i="52"/>
  <c r="N153" i="52"/>
  <c r="R153" i="52"/>
  <c r="A383" i="61"/>
  <c r="M152" i="59"/>
  <c r="Q152" i="59"/>
  <c r="P152" i="59"/>
  <c r="N152" i="59"/>
  <c r="R152" i="59"/>
  <c r="V151" i="59"/>
  <c r="W151" i="59"/>
  <c r="U152" i="59"/>
  <c r="T152" i="59"/>
  <c r="A159" i="94"/>
  <c r="G154" i="52"/>
  <c r="I154" i="52"/>
  <c r="J154" i="52"/>
  <c r="O154" i="52"/>
  <c r="S154" i="52"/>
  <c r="N154" i="93"/>
  <c r="R154" i="93"/>
  <c r="M154" i="93"/>
  <c r="Q154" i="93"/>
  <c r="P154" i="93"/>
  <c r="F153" i="59"/>
  <c r="A154" i="59"/>
  <c r="L153" i="59"/>
  <c r="K153" i="59"/>
  <c r="A384" i="61"/>
  <c r="T153" i="52"/>
  <c r="U153" i="52"/>
  <c r="V152" i="52"/>
  <c r="W152" i="52"/>
  <c r="G154" i="93"/>
  <c r="I154" i="93"/>
  <c r="J154" i="93"/>
  <c r="O154" i="93"/>
  <c r="S154" i="93"/>
  <c r="G152" i="59"/>
  <c r="I152" i="59"/>
  <c r="J152" i="59"/>
  <c r="O152" i="59"/>
  <c r="S152" i="59"/>
  <c r="U153" i="93"/>
  <c r="V152" i="93"/>
  <c r="W152" i="93"/>
  <c r="T153" i="93"/>
  <c r="P154" i="52"/>
  <c r="N154" i="52"/>
  <c r="R154" i="52"/>
  <c r="M154" i="52"/>
  <c r="Q154" i="52"/>
  <c r="F155" i="93"/>
  <c r="A156" i="93"/>
  <c r="B156" i="93"/>
  <c r="L155" i="93"/>
  <c r="K155" i="93"/>
  <c r="F155" i="52"/>
  <c r="L155" i="52"/>
  <c r="K155" i="52"/>
  <c r="A156" i="52"/>
  <c r="P153" i="59"/>
  <c r="N153" i="59"/>
  <c r="R153" i="59"/>
  <c r="M153" i="59"/>
  <c r="Q153" i="59"/>
  <c r="A160" i="94"/>
  <c r="M155" i="93"/>
  <c r="Q155" i="93"/>
  <c r="P155" i="93"/>
  <c r="N155" i="93"/>
  <c r="R155" i="93"/>
  <c r="A155" i="59"/>
  <c r="L154" i="59"/>
  <c r="F154" i="59"/>
  <c r="K154" i="59"/>
  <c r="G155" i="93"/>
  <c r="I155" i="93"/>
  <c r="J155" i="93"/>
  <c r="O155" i="93"/>
  <c r="S155" i="93"/>
  <c r="U154" i="52"/>
  <c r="V153" i="52"/>
  <c r="W153" i="52"/>
  <c r="T154" i="52"/>
  <c r="T153" i="59"/>
  <c r="U153" i="59"/>
  <c r="V152" i="59"/>
  <c r="W152" i="59"/>
  <c r="A385" i="61"/>
  <c r="B154" i="59"/>
  <c r="U154" i="93"/>
  <c r="T154" i="93"/>
  <c r="V153" i="93"/>
  <c r="W153" i="93"/>
  <c r="M155" i="52"/>
  <c r="Q155" i="52"/>
  <c r="N155" i="52"/>
  <c r="R155" i="52"/>
  <c r="P155" i="52"/>
  <c r="K156" i="93"/>
  <c r="F156" i="93"/>
  <c r="A157" i="93"/>
  <c r="L156" i="93"/>
  <c r="G153" i="59"/>
  <c r="I153" i="59"/>
  <c r="J153" i="59"/>
  <c r="O153" i="59"/>
  <c r="F156" i="52"/>
  <c r="A157" i="52"/>
  <c r="K156" i="52"/>
  <c r="L156" i="52"/>
  <c r="B156" i="52"/>
  <c r="B157" i="52"/>
  <c r="G155" i="52"/>
  <c r="I155" i="52"/>
  <c r="J155" i="52"/>
  <c r="O155" i="52"/>
  <c r="S155" i="52"/>
  <c r="S153" i="59"/>
  <c r="A386" i="61"/>
  <c r="P156" i="93"/>
  <c r="M156" i="93"/>
  <c r="Q156" i="93"/>
  <c r="N156" i="93"/>
  <c r="R156" i="93"/>
  <c r="A158" i="93"/>
  <c r="F157" i="93"/>
  <c r="K157" i="93"/>
  <c r="L157" i="93"/>
  <c r="G154" i="59"/>
  <c r="I154" i="59"/>
  <c r="J154" i="59"/>
  <c r="O154" i="59"/>
  <c r="S154" i="59"/>
  <c r="A158" i="52"/>
  <c r="F157" i="52"/>
  <c r="L157" i="52"/>
  <c r="K157" i="52"/>
  <c r="B157" i="93"/>
  <c r="G156" i="93"/>
  <c r="I156" i="93"/>
  <c r="J156" i="93"/>
  <c r="O156" i="93"/>
  <c r="M154" i="59"/>
  <c r="Q154" i="59"/>
  <c r="N154" i="59"/>
  <c r="R154" i="59"/>
  <c r="P154" i="59"/>
  <c r="F155" i="59"/>
  <c r="L155" i="59"/>
  <c r="K155" i="59"/>
  <c r="A156" i="59"/>
  <c r="U155" i="52"/>
  <c r="V154" i="52"/>
  <c r="W154" i="52"/>
  <c r="T155" i="52"/>
  <c r="T154" i="59"/>
  <c r="V153" i="59"/>
  <c r="W153" i="59"/>
  <c r="U154" i="59"/>
  <c r="M156" i="52"/>
  <c r="Q156" i="52"/>
  <c r="P156" i="52"/>
  <c r="N156" i="52"/>
  <c r="R156" i="52"/>
  <c r="G156" i="52"/>
  <c r="I156" i="52"/>
  <c r="J156" i="52"/>
  <c r="O156" i="52"/>
  <c r="U155" i="93"/>
  <c r="V154" i="93"/>
  <c r="W154" i="93"/>
  <c r="T155" i="93"/>
  <c r="A161" i="94"/>
  <c r="B155" i="59"/>
  <c r="V154" i="59"/>
  <c r="W154" i="59"/>
  <c r="U155" i="59"/>
  <c r="T155" i="59"/>
  <c r="G157" i="93"/>
  <c r="I157" i="93"/>
  <c r="J157" i="93"/>
  <c r="O157" i="93"/>
  <c r="S157" i="93"/>
  <c r="K158" i="52"/>
  <c r="A159" i="52"/>
  <c r="L158" i="52"/>
  <c r="F158" i="52"/>
  <c r="A159" i="93"/>
  <c r="L158" i="93"/>
  <c r="K158" i="93"/>
  <c r="F158" i="93"/>
  <c r="S156" i="93"/>
  <c r="V155" i="93"/>
  <c r="W155" i="93"/>
  <c r="U156" i="93"/>
  <c r="T156" i="93"/>
  <c r="U156" i="52"/>
  <c r="V155" i="52"/>
  <c r="W155" i="52"/>
  <c r="T156" i="52"/>
  <c r="F156" i="59"/>
  <c r="A157" i="59"/>
  <c r="K156" i="59"/>
  <c r="L156" i="59"/>
  <c r="G155" i="59"/>
  <c r="I155" i="59"/>
  <c r="J155" i="59"/>
  <c r="O155" i="59"/>
  <c r="S155" i="59"/>
  <c r="M157" i="93"/>
  <c r="Q157" i="93"/>
  <c r="N157" i="93"/>
  <c r="R157" i="93"/>
  <c r="P157" i="93"/>
  <c r="S156" i="52"/>
  <c r="B158" i="93"/>
  <c r="B158" i="52"/>
  <c r="A162" i="94"/>
  <c r="P155" i="59"/>
  <c r="N155" i="59"/>
  <c r="R155" i="59"/>
  <c r="M155" i="59"/>
  <c r="Q155" i="59"/>
  <c r="A387" i="61"/>
  <c r="M157" i="52"/>
  <c r="Q157" i="52"/>
  <c r="N157" i="52"/>
  <c r="R157" i="52"/>
  <c r="P157" i="52"/>
  <c r="B156" i="59"/>
  <c r="G157" i="52"/>
  <c r="I157" i="52"/>
  <c r="J157" i="52"/>
  <c r="O157" i="52"/>
  <c r="S157" i="52"/>
  <c r="A388" i="61"/>
  <c r="K157" i="59"/>
  <c r="A158" i="59"/>
  <c r="F157" i="59"/>
  <c r="L157" i="59"/>
  <c r="B157" i="59"/>
  <c r="B158" i="59"/>
  <c r="G158" i="93"/>
  <c r="I158" i="93"/>
  <c r="J158" i="93"/>
  <c r="O158" i="93"/>
  <c r="S158" i="93"/>
  <c r="B159" i="52"/>
  <c r="B160" i="52"/>
  <c r="N156" i="59"/>
  <c r="R156" i="59"/>
  <c r="P156" i="59"/>
  <c r="M156" i="59"/>
  <c r="Q156" i="59"/>
  <c r="G156" i="59"/>
  <c r="I156" i="59"/>
  <c r="J156" i="59"/>
  <c r="O156" i="59"/>
  <c r="A163" i="94"/>
  <c r="T156" i="59"/>
  <c r="U156" i="59"/>
  <c r="V155" i="59"/>
  <c r="W155" i="59"/>
  <c r="M158" i="93"/>
  <c r="Q158" i="93"/>
  <c r="P158" i="93"/>
  <c r="N158" i="93"/>
  <c r="R158" i="93"/>
  <c r="F159" i="93"/>
  <c r="A160" i="93"/>
  <c r="L159" i="93"/>
  <c r="K159" i="93"/>
  <c r="B159" i="93"/>
  <c r="B160" i="93"/>
  <c r="V156" i="52"/>
  <c r="W156" i="52"/>
  <c r="T157" i="52"/>
  <c r="U157" i="52"/>
  <c r="T157" i="93"/>
  <c r="V156" i="93"/>
  <c r="W156" i="93"/>
  <c r="U157" i="93"/>
  <c r="G158" i="52"/>
  <c r="I158" i="52"/>
  <c r="J158" i="52"/>
  <c r="O158" i="52"/>
  <c r="L159" i="52"/>
  <c r="F159" i="52"/>
  <c r="K159" i="52"/>
  <c r="A160" i="52"/>
  <c r="P158" i="52"/>
  <c r="M158" i="52"/>
  <c r="Q158" i="52"/>
  <c r="N158" i="52"/>
  <c r="R158" i="52"/>
  <c r="U158" i="52"/>
  <c r="T158" i="52"/>
  <c r="V157" i="52"/>
  <c r="W157" i="52"/>
  <c r="N157" i="59"/>
  <c r="R157" i="59"/>
  <c r="M157" i="59"/>
  <c r="Q157" i="59"/>
  <c r="P157" i="59"/>
  <c r="K160" i="93"/>
  <c r="L160" i="93"/>
  <c r="F160" i="93"/>
  <c r="A161" i="93"/>
  <c r="V156" i="59"/>
  <c r="W156" i="59"/>
  <c r="T157" i="59"/>
  <c r="B159" i="59"/>
  <c r="A164" i="94"/>
  <c r="G157" i="59"/>
  <c r="I157" i="59"/>
  <c r="J157" i="59"/>
  <c r="O157" i="59"/>
  <c r="S157" i="59"/>
  <c r="S156" i="59"/>
  <c r="U157" i="59"/>
  <c r="N159" i="52"/>
  <c r="R159" i="52"/>
  <c r="P159" i="52"/>
  <c r="M159" i="52"/>
  <c r="Q159" i="52"/>
  <c r="G159" i="93"/>
  <c r="I159" i="93"/>
  <c r="J159" i="93"/>
  <c r="O159" i="93"/>
  <c r="S159" i="93"/>
  <c r="U158" i="93"/>
  <c r="V157" i="93"/>
  <c r="W157" i="93"/>
  <c r="T158" i="93"/>
  <c r="A389" i="61"/>
  <c r="B161" i="93"/>
  <c r="K160" i="52"/>
  <c r="A161" i="52"/>
  <c r="L160" i="52"/>
  <c r="F160" i="52"/>
  <c r="M159" i="93"/>
  <c r="Q159" i="93"/>
  <c r="N159" i="93"/>
  <c r="R159" i="93"/>
  <c r="P159" i="93"/>
  <c r="F158" i="59"/>
  <c r="L158" i="59"/>
  <c r="A159" i="59"/>
  <c r="K158" i="59"/>
  <c r="G159" i="52"/>
  <c r="I159" i="52"/>
  <c r="J159" i="52"/>
  <c r="O159" i="52"/>
  <c r="S159" i="52"/>
  <c r="S158" i="52"/>
  <c r="U158" i="59"/>
  <c r="V157" i="59"/>
  <c r="W157" i="59"/>
  <c r="T158" i="59"/>
  <c r="N160" i="52"/>
  <c r="R160" i="52"/>
  <c r="M160" i="52"/>
  <c r="Q160" i="52"/>
  <c r="P160" i="52"/>
  <c r="K161" i="52"/>
  <c r="A162" i="52"/>
  <c r="F161" i="52"/>
  <c r="L161" i="52"/>
  <c r="A165" i="94"/>
  <c r="U159" i="52"/>
  <c r="V158" i="52"/>
  <c r="W158" i="52"/>
  <c r="T159" i="52"/>
  <c r="N158" i="59"/>
  <c r="R158" i="59"/>
  <c r="M158" i="59"/>
  <c r="Q158" i="59"/>
  <c r="P158" i="59"/>
  <c r="G160" i="93"/>
  <c r="I160" i="93"/>
  <c r="J160" i="93"/>
  <c r="O160" i="93"/>
  <c r="G160" i="52"/>
  <c r="I160" i="52"/>
  <c r="J160" i="52"/>
  <c r="O160" i="52"/>
  <c r="A390" i="61"/>
  <c r="B162" i="93"/>
  <c r="T159" i="93"/>
  <c r="V158" i="93"/>
  <c r="W158" i="93"/>
  <c r="U159" i="93"/>
  <c r="K159" i="59"/>
  <c r="F159" i="59"/>
  <c r="L159" i="59"/>
  <c r="A160" i="59"/>
  <c r="B160" i="59"/>
  <c r="G158" i="59"/>
  <c r="I158" i="59"/>
  <c r="J158" i="59"/>
  <c r="O158" i="59"/>
  <c r="S158" i="59"/>
  <c r="B161" i="52"/>
  <c r="F161" i="93"/>
  <c r="A162" i="93"/>
  <c r="L161" i="93"/>
  <c r="K161" i="93"/>
  <c r="M160" i="93"/>
  <c r="Q160" i="93"/>
  <c r="N160" i="93"/>
  <c r="R160" i="93"/>
  <c r="P160" i="93"/>
  <c r="A391" i="61"/>
  <c r="P161" i="93"/>
  <c r="N161" i="93"/>
  <c r="R161" i="93"/>
  <c r="M161" i="93"/>
  <c r="Q161" i="93"/>
  <c r="G159" i="59"/>
  <c r="I159" i="59"/>
  <c r="J159" i="59"/>
  <c r="O159" i="59"/>
  <c r="G161" i="52"/>
  <c r="I161" i="52"/>
  <c r="J161" i="52"/>
  <c r="O161" i="52"/>
  <c r="K162" i="93"/>
  <c r="F162" i="93"/>
  <c r="A163" i="93"/>
  <c r="L162" i="93"/>
  <c r="A163" i="52"/>
  <c r="F162" i="52"/>
  <c r="K162" i="52"/>
  <c r="L162" i="52"/>
  <c r="G161" i="93"/>
  <c r="I161" i="93"/>
  <c r="J161" i="93"/>
  <c r="O161" i="93"/>
  <c r="T160" i="93"/>
  <c r="U160" i="93"/>
  <c r="V159" i="93"/>
  <c r="W159" i="93"/>
  <c r="B163" i="93"/>
  <c r="U160" i="52"/>
  <c r="T160" i="52"/>
  <c r="V159" i="52"/>
  <c r="W159" i="52"/>
  <c r="T159" i="59"/>
  <c r="V158" i="59"/>
  <c r="W158" i="59"/>
  <c r="U159" i="59"/>
  <c r="S160" i="52"/>
  <c r="L160" i="59"/>
  <c r="K160" i="59"/>
  <c r="F160" i="59"/>
  <c r="A161" i="59"/>
  <c r="A166" i="94"/>
  <c r="P159" i="59"/>
  <c r="N159" i="59"/>
  <c r="R159" i="59"/>
  <c r="M159" i="59"/>
  <c r="Q159" i="59"/>
  <c r="S160" i="93"/>
  <c r="P161" i="52"/>
  <c r="M161" i="52"/>
  <c r="Q161" i="52"/>
  <c r="N161" i="52"/>
  <c r="R161" i="52"/>
  <c r="B162" i="52"/>
  <c r="B164" i="93"/>
  <c r="G162" i="52"/>
  <c r="I162" i="52"/>
  <c r="J162" i="52"/>
  <c r="O162" i="52"/>
  <c r="S162" i="52"/>
  <c r="A167" i="94"/>
  <c r="A164" i="52"/>
  <c r="F163" i="52"/>
  <c r="L163" i="52"/>
  <c r="K163" i="52"/>
  <c r="N160" i="59"/>
  <c r="R160" i="59"/>
  <c r="P160" i="59"/>
  <c r="M160" i="59"/>
  <c r="Q160" i="59"/>
  <c r="S161" i="93"/>
  <c r="S161" i="52"/>
  <c r="M162" i="52"/>
  <c r="Q162" i="52"/>
  <c r="P162" i="52"/>
  <c r="N162" i="52"/>
  <c r="R162" i="52"/>
  <c r="M162" i="93"/>
  <c r="Q162" i="93"/>
  <c r="N162" i="93"/>
  <c r="R162" i="93"/>
  <c r="P162" i="93"/>
  <c r="L161" i="59"/>
  <c r="F161" i="59"/>
  <c r="K161" i="59"/>
  <c r="A162" i="59"/>
  <c r="V160" i="93"/>
  <c r="W160" i="93"/>
  <c r="T161" i="93"/>
  <c r="U161" i="93"/>
  <c r="K163" i="93"/>
  <c r="A164" i="93"/>
  <c r="L163" i="93"/>
  <c r="F163" i="93"/>
  <c r="A392" i="61"/>
  <c r="B163" i="52"/>
  <c r="G160" i="59"/>
  <c r="I160" i="59"/>
  <c r="J160" i="59"/>
  <c r="O160" i="59"/>
  <c r="G162" i="93"/>
  <c r="I162" i="93"/>
  <c r="J162" i="93"/>
  <c r="O162" i="93"/>
  <c r="B161" i="59"/>
  <c r="B162" i="59"/>
  <c r="T160" i="59"/>
  <c r="V159" i="59"/>
  <c r="W159" i="59"/>
  <c r="S159" i="59"/>
  <c r="U160" i="59"/>
  <c r="V160" i="52"/>
  <c r="W160" i="52"/>
  <c r="U161" i="52"/>
  <c r="T161" i="52"/>
  <c r="T161" i="59"/>
  <c r="V160" i="59"/>
  <c r="W160" i="59"/>
  <c r="P163" i="93"/>
  <c r="N163" i="93"/>
  <c r="R163" i="93"/>
  <c r="M163" i="93"/>
  <c r="Q163" i="93"/>
  <c r="A165" i="93"/>
  <c r="K164" i="93"/>
  <c r="F164" i="93"/>
  <c r="L164" i="93"/>
  <c r="G163" i="52"/>
  <c r="I163" i="52"/>
  <c r="J163" i="52"/>
  <c r="O163" i="52"/>
  <c r="S163" i="52"/>
  <c r="A393" i="61"/>
  <c r="P161" i="59"/>
  <c r="N161" i="59"/>
  <c r="R161" i="59"/>
  <c r="M161" i="59"/>
  <c r="Q161" i="59"/>
  <c r="B165" i="93"/>
  <c r="V161" i="93"/>
  <c r="W161" i="93"/>
  <c r="T162" i="93"/>
  <c r="U162" i="93"/>
  <c r="N163" i="52"/>
  <c r="R163" i="52"/>
  <c r="P163" i="52"/>
  <c r="M163" i="52"/>
  <c r="Q163" i="52"/>
  <c r="G163" i="93"/>
  <c r="I163" i="93"/>
  <c r="J163" i="93"/>
  <c r="O163" i="93"/>
  <c r="B164" i="52"/>
  <c r="B165" i="52"/>
  <c r="A168" i="94"/>
  <c r="U162" i="52"/>
  <c r="V161" i="52"/>
  <c r="W161" i="52"/>
  <c r="T162" i="52"/>
  <c r="B163" i="59"/>
  <c r="S162" i="93"/>
  <c r="S160" i="59"/>
  <c r="U161" i="59"/>
  <c r="L164" i="52"/>
  <c r="K164" i="52"/>
  <c r="F164" i="52"/>
  <c r="A165" i="52"/>
  <c r="F162" i="59"/>
  <c r="K162" i="59"/>
  <c r="A163" i="59"/>
  <c r="L162" i="59"/>
  <c r="G161" i="59"/>
  <c r="I161" i="59"/>
  <c r="J161" i="59"/>
  <c r="O161" i="59"/>
  <c r="V161" i="59"/>
  <c r="W161" i="59"/>
  <c r="T162" i="59"/>
  <c r="N164" i="52"/>
  <c r="R164" i="52"/>
  <c r="P164" i="52"/>
  <c r="M164" i="52"/>
  <c r="Q164" i="52"/>
  <c r="S161" i="59"/>
  <c r="U162" i="59"/>
  <c r="A169" i="94"/>
  <c r="B166" i="52"/>
  <c r="S163" i="93"/>
  <c r="N164" i="93"/>
  <c r="R164" i="93"/>
  <c r="P164" i="93"/>
  <c r="M164" i="93"/>
  <c r="Q164" i="93"/>
  <c r="G164" i="93"/>
  <c r="I164" i="93"/>
  <c r="J164" i="93"/>
  <c r="O164" i="93"/>
  <c r="G162" i="59"/>
  <c r="I162" i="59"/>
  <c r="J162" i="59"/>
  <c r="O162" i="59"/>
  <c r="B166" i="93"/>
  <c r="A394" i="61"/>
  <c r="B164" i="59"/>
  <c r="N162" i="59"/>
  <c r="R162" i="59"/>
  <c r="M162" i="59"/>
  <c r="Q162" i="59"/>
  <c r="P162" i="59"/>
  <c r="K163" i="59"/>
  <c r="F163" i="59"/>
  <c r="L163" i="59"/>
  <c r="A164" i="59"/>
  <c r="F165" i="52"/>
  <c r="A166" i="52"/>
  <c r="K165" i="52"/>
  <c r="L165" i="52"/>
  <c r="U163" i="52"/>
  <c r="T163" i="52"/>
  <c r="V162" i="52"/>
  <c r="W162" i="52"/>
  <c r="V162" i="93"/>
  <c r="W162" i="93"/>
  <c r="U163" i="93"/>
  <c r="T163" i="93"/>
  <c r="K165" i="93"/>
  <c r="L165" i="93"/>
  <c r="A166" i="93"/>
  <c r="F165" i="93"/>
  <c r="G164" i="52"/>
  <c r="I164" i="52"/>
  <c r="J164" i="52"/>
  <c r="O164" i="52"/>
  <c r="S164" i="52"/>
  <c r="V162" i="59"/>
  <c r="W162" i="59"/>
  <c r="T163" i="59"/>
  <c r="T164" i="52"/>
  <c r="V163" i="52"/>
  <c r="W163" i="52"/>
  <c r="U164" i="52"/>
  <c r="N165" i="52"/>
  <c r="R165" i="52"/>
  <c r="M165" i="52"/>
  <c r="Q165" i="52"/>
  <c r="P165" i="52"/>
  <c r="A170" i="94"/>
  <c r="A167" i="52"/>
  <c r="K166" i="52"/>
  <c r="L166" i="52"/>
  <c r="F166" i="52"/>
  <c r="G165" i="52"/>
  <c r="I165" i="52"/>
  <c r="J165" i="52"/>
  <c r="O165" i="52"/>
  <c r="S165" i="52"/>
  <c r="A395" i="61"/>
  <c r="G165" i="93"/>
  <c r="I165" i="93"/>
  <c r="J165" i="93"/>
  <c r="O165" i="93"/>
  <c r="S165" i="93"/>
  <c r="F164" i="59"/>
  <c r="A165" i="59"/>
  <c r="L164" i="59"/>
  <c r="K164" i="59"/>
  <c r="B167" i="93"/>
  <c r="K166" i="93"/>
  <c r="A167" i="93"/>
  <c r="L166" i="93"/>
  <c r="F166" i="93"/>
  <c r="N163" i="59"/>
  <c r="R163" i="59"/>
  <c r="P163" i="59"/>
  <c r="M163" i="59"/>
  <c r="Q163" i="59"/>
  <c r="S162" i="59"/>
  <c r="U163" i="59"/>
  <c r="M165" i="93"/>
  <c r="Q165" i="93"/>
  <c r="P165" i="93"/>
  <c r="N165" i="93"/>
  <c r="R165" i="93"/>
  <c r="G163" i="59"/>
  <c r="I163" i="59"/>
  <c r="J163" i="59"/>
  <c r="O163" i="59"/>
  <c r="S163" i="59"/>
  <c r="S164" i="93"/>
  <c r="V163" i="93"/>
  <c r="W163" i="93"/>
  <c r="T164" i="93"/>
  <c r="U164" i="93"/>
  <c r="T164" i="59"/>
  <c r="V163" i="59"/>
  <c r="W163" i="59"/>
  <c r="U164" i="59"/>
  <c r="T165" i="52"/>
  <c r="U165" i="52"/>
  <c r="V164" i="52"/>
  <c r="W164" i="52"/>
  <c r="U165" i="93"/>
  <c r="T165" i="93"/>
  <c r="V164" i="93"/>
  <c r="W164" i="93"/>
  <c r="G164" i="59"/>
  <c r="I164" i="59"/>
  <c r="J164" i="59"/>
  <c r="O164" i="59"/>
  <c r="S164" i="59"/>
  <c r="G166" i="93"/>
  <c r="I166" i="93"/>
  <c r="J166" i="93"/>
  <c r="O166" i="93"/>
  <c r="S166" i="93"/>
  <c r="A171" i="94"/>
  <c r="P166" i="93"/>
  <c r="N166" i="93"/>
  <c r="R166" i="93"/>
  <c r="M166" i="93"/>
  <c r="Q166" i="93"/>
  <c r="A396" i="61"/>
  <c r="K167" i="93"/>
  <c r="F167" i="93"/>
  <c r="A168" i="93"/>
  <c r="L167" i="93"/>
  <c r="N166" i="52"/>
  <c r="R166" i="52"/>
  <c r="M166" i="52"/>
  <c r="Q166" i="52"/>
  <c r="P166" i="52"/>
  <c r="N164" i="59"/>
  <c r="R164" i="59"/>
  <c r="P164" i="59"/>
  <c r="M164" i="59"/>
  <c r="Q164" i="59"/>
  <c r="L165" i="59"/>
  <c r="F165" i="59"/>
  <c r="K165" i="59"/>
  <c r="A166" i="59"/>
  <c r="L167" i="52"/>
  <c r="F167" i="52"/>
  <c r="K167" i="52"/>
  <c r="A168" i="52"/>
  <c r="B165" i="59"/>
  <c r="B166" i="59"/>
  <c r="G166" i="52"/>
  <c r="I166" i="52"/>
  <c r="J166" i="52"/>
  <c r="O166" i="52"/>
  <c r="S166" i="52"/>
  <c r="B167" i="52"/>
  <c r="A397" i="61"/>
  <c r="V165" i="93"/>
  <c r="W165" i="93"/>
  <c r="T166" i="93"/>
  <c r="U166" i="93"/>
  <c r="V165" i="52"/>
  <c r="W165" i="52"/>
  <c r="T166" i="52"/>
  <c r="U166" i="52"/>
  <c r="L168" i="52"/>
  <c r="F168" i="52"/>
  <c r="A169" i="52"/>
  <c r="K168" i="52"/>
  <c r="U165" i="59"/>
  <c r="V164" i="59"/>
  <c r="W164" i="59"/>
  <c r="T165" i="59"/>
  <c r="B168" i="52"/>
  <c r="G167" i="52"/>
  <c r="I167" i="52"/>
  <c r="J167" i="52"/>
  <c r="O167" i="52"/>
  <c r="N167" i="52"/>
  <c r="R167" i="52"/>
  <c r="P167" i="52"/>
  <c r="M167" i="52"/>
  <c r="Q167" i="52"/>
  <c r="M167" i="93"/>
  <c r="Q167" i="93"/>
  <c r="N167" i="93"/>
  <c r="R167" i="93"/>
  <c r="P167" i="93"/>
  <c r="A172" i="94"/>
  <c r="L166" i="59"/>
  <c r="F166" i="59"/>
  <c r="A167" i="59"/>
  <c r="K166" i="59"/>
  <c r="L168" i="93"/>
  <c r="F168" i="93"/>
  <c r="K168" i="93"/>
  <c r="A169" i="93"/>
  <c r="B168" i="93"/>
  <c r="G167" i="93"/>
  <c r="I167" i="93"/>
  <c r="J167" i="93"/>
  <c r="O167" i="93"/>
  <c r="S167" i="93"/>
  <c r="I165" i="59"/>
  <c r="J165" i="59"/>
  <c r="O165" i="59"/>
  <c r="S165" i="59"/>
  <c r="G165" i="59"/>
  <c r="N165" i="59"/>
  <c r="R165" i="59"/>
  <c r="M165" i="59"/>
  <c r="Q165" i="59"/>
  <c r="P165" i="59"/>
  <c r="T166" i="59"/>
  <c r="U166" i="59"/>
  <c r="V165" i="59"/>
  <c r="W165" i="59"/>
  <c r="F169" i="93"/>
  <c r="K169" i="93"/>
  <c r="L169" i="93"/>
  <c r="A170" i="93"/>
  <c r="G168" i="52"/>
  <c r="I168" i="52"/>
  <c r="J168" i="52"/>
  <c r="O168" i="52"/>
  <c r="N168" i="52"/>
  <c r="R168" i="52"/>
  <c r="P168" i="52"/>
  <c r="M168" i="52"/>
  <c r="Q168" i="52"/>
  <c r="G168" i="93"/>
  <c r="I168" i="93"/>
  <c r="J168" i="93"/>
  <c r="O168" i="93"/>
  <c r="S168" i="93"/>
  <c r="U167" i="52"/>
  <c r="V166" i="52"/>
  <c r="W166" i="52"/>
  <c r="T167" i="52"/>
  <c r="A398" i="61"/>
  <c r="M168" i="93"/>
  <c r="Q168" i="93"/>
  <c r="P168" i="93"/>
  <c r="N168" i="93"/>
  <c r="R168" i="93"/>
  <c r="K167" i="59"/>
  <c r="A168" i="59"/>
  <c r="F167" i="59"/>
  <c r="L167" i="59"/>
  <c r="B167" i="59"/>
  <c r="G166" i="59"/>
  <c r="I166" i="59"/>
  <c r="J166" i="59"/>
  <c r="O166" i="59"/>
  <c r="S167" i="52"/>
  <c r="P166" i="59"/>
  <c r="M166" i="59"/>
  <c r="Q166" i="59"/>
  <c r="N166" i="59"/>
  <c r="R166" i="59"/>
  <c r="B169" i="52"/>
  <c r="B170" i="52"/>
  <c r="A173" i="94"/>
  <c r="V166" i="93"/>
  <c r="W166" i="93"/>
  <c r="U167" i="93"/>
  <c r="T167" i="93"/>
  <c r="B169" i="93"/>
  <c r="B170" i="93"/>
  <c r="L169" i="52"/>
  <c r="A170" i="52"/>
  <c r="K169" i="52"/>
  <c r="F169" i="52"/>
  <c r="A174" i="94"/>
  <c r="A399" i="61"/>
  <c r="G169" i="93"/>
  <c r="I169" i="93"/>
  <c r="J169" i="93"/>
  <c r="O169" i="93"/>
  <c r="G169" i="52"/>
  <c r="I169" i="52"/>
  <c r="J169" i="52"/>
  <c r="O169" i="52"/>
  <c r="S169" i="52"/>
  <c r="B168" i="59"/>
  <c r="T167" i="59"/>
  <c r="V166" i="59"/>
  <c r="W166" i="59"/>
  <c r="A171" i="52"/>
  <c r="K170" i="52"/>
  <c r="L170" i="52"/>
  <c r="F170" i="52"/>
  <c r="M167" i="59"/>
  <c r="Q167" i="59"/>
  <c r="P167" i="59"/>
  <c r="N167" i="59"/>
  <c r="R167" i="59"/>
  <c r="U168" i="52"/>
  <c r="T168" i="52"/>
  <c r="V167" i="52"/>
  <c r="W167" i="52"/>
  <c r="M169" i="52"/>
  <c r="Q169" i="52"/>
  <c r="N169" i="52"/>
  <c r="R169" i="52"/>
  <c r="P169" i="52"/>
  <c r="I167" i="59"/>
  <c r="J167" i="59"/>
  <c r="O167" i="59"/>
  <c r="G167" i="59"/>
  <c r="B171" i="52"/>
  <c r="L168" i="59"/>
  <c r="A169" i="59"/>
  <c r="F168" i="59"/>
  <c r="K168" i="59"/>
  <c r="B171" i="93"/>
  <c r="U168" i="93"/>
  <c r="T168" i="93"/>
  <c r="V167" i="93"/>
  <c r="W167" i="93"/>
  <c r="S168" i="52"/>
  <c r="S166" i="59"/>
  <c r="U167" i="59"/>
  <c r="L170" i="93"/>
  <c r="A171" i="93"/>
  <c r="F170" i="93"/>
  <c r="K170" i="93"/>
  <c r="N169" i="93"/>
  <c r="R169" i="93"/>
  <c r="P169" i="93"/>
  <c r="M169" i="93"/>
  <c r="Q169" i="93"/>
  <c r="T168" i="59"/>
  <c r="V167" i="59"/>
  <c r="W167" i="59"/>
  <c r="B172" i="93"/>
  <c r="G168" i="59"/>
  <c r="I168" i="59"/>
  <c r="J168" i="59"/>
  <c r="O168" i="59"/>
  <c r="L171" i="52"/>
  <c r="K171" i="52"/>
  <c r="A172" i="52"/>
  <c r="F171" i="52"/>
  <c r="K169" i="59"/>
  <c r="F169" i="59"/>
  <c r="A170" i="59"/>
  <c r="L169" i="59"/>
  <c r="P168" i="59"/>
  <c r="N168" i="59"/>
  <c r="R168" i="59"/>
  <c r="M168" i="59"/>
  <c r="Q168" i="59"/>
  <c r="G170" i="52"/>
  <c r="I170" i="52"/>
  <c r="J170" i="52"/>
  <c r="O170" i="52"/>
  <c r="S170" i="52"/>
  <c r="A400" i="61"/>
  <c r="S167" i="59"/>
  <c r="U168" i="59"/>
  <c r="L171" i="93"/>
  <c r="F171" i="93"/>
  <c r="A172" i="93"/>
  <c r="K171" i="93"/>
  <c r="T169" i="52"/>
  <c r="V168" i="52"/>
  <c r="W168" i="52"/>
  <c r="U169" i="52"/>
  <c r="S169" i="93"/>
  <c r="U169" i="93"/>
  <c r="T169" i="93"/>
  <c r="V168" i="93"/>
  <c r="W168" i="93"/>
  <c r="N170" i="52"/>
  <c r="R170" i="52"/>
  <c r="P170" i="52"/>
  <c r="M170" i="52"/>
  <c r="Q170" i="52"/>
  <c r="G170" i="93"/>
  <c r="I170" i="93"/>
  <c r="J170" i="93"/>
  <c r="O170" i="93"/>
  <c r="A175" i="94"/>
  <c r="P170" i="93"/>
  <c r="M170" i="93"/>
  <c r="Q170" i="93"/>
  <c r="N170" i="93"/>
  <c r="R170" i="93"/>
  <c r="B169" i="59"/>
  <c r="B170" i="59"/>
  <c r="T169" i="59"/>
  <c r="V168" i="59"/>
  <c r="W168" i="59"/>
  <c r="U169" i="59"/>
  <c r="G171" i="93"/>
  <c r="I171" i="93"/>
  <c r="J171" i="93"/>
  <c r="O171" i="93"/>
  <c r="S171" i="93"/>
  <c r="N171" i="93"/>
  <c r="R171" i="93"/>
  <c r="P171" i="93"/>
  <c r="M171" i="93"/>
  <c r="Q171" i="93"/>
  <c r="G171" i="52"/>
  <c r="I171" i="52"/>
  <c r="J171" i="52"/>
  <c r="O171" i="52"/>
  <c r="S171" i="52"/>
  <c r="A401" i="61"/>
  <c r="A173" i="52"/>
  <c r="L172" i="52"/>
  <c r="F172" i="52"/>
  <c r="K172" i="52"/>
  <c r="T170" i="93"/>
  <c r="U170" i="93"/>
  <c r="V169" i="93"/>
  <c r="W169" i="93"/>
  <c r="P171" i="52"/>
  <c r="N171" i="52"/>
  <c r="R171" i="52"/>
  <c r="M171" i="52"/>
  <c r="Q171" i="52"/>
  <c r="B172" i="52"/>
  <c r="B173" i="52"/>
  <c r="V169" i="52"/>
  <c r="W169" i="52"/>
  <c r="U170" i="52"/>
  <c r="T170" i="52"/>
  <c r="S168" i="59"/>
  <c r="M169" i="59"/>
  <c r="Q169" i="59"/>
  <c r="N169" i="59"/>
  <c r="R169" i="59"/>
  <c r="P169" i="59"/>
  <c r="A176" i="94"/>
  <c r="L170" i="59"/>
  <c r="A171" i="59"/>
  <c r="F170" i="59"/>
  <c r="K170" i="59"/>
  <c r="S170" i="93"/>
  <c r="G169" i="59"/>
  <c r="I169" i="59"/>
  <c r="J169" i="59"/>
  <c r="O169" i="59"/>
  <c r="S169" i="59"/>
  <c r="L172" i="93"/>
  <c r="F172" i="93"/>
  <c r="A173" i="93"/>
  <c r="K172" i="93"/>
  <c r="A172" i="59"/>
  <c r="F171" i="59"/>
  <c r="K171" i="59"/>
  <c r="L171" i="59"/>
  <c r="N170" i="59"/>
  <c r="R170" i="59"/>
  <c r="M170" i="59"/>
  <c r="Q170" i="59"/>
  <c r="P170" i="59"/>
  <c r="B171" i="59"/>
  <c r="A177" i="94"/>
  <c r="B174" i="52"/>
  <c r="A174" i="93"/>
  <c r="L173" i="93"/>
  <c r="K173" i="93"/>
  <c r="F173" i="93"/>
  <c r="U170" i="59"/>
  <c r="T170" i="59"/>
  <c r="V169" i="59"/>
  <c r="W169" i="59"/>
  <c r="K173" i="52"/>
  <c r="A174" i="52"/>
  <c r="L173" i="52"/>
  <c r="F173" i="52"/>
  <c r="B173" i="93"/>
  <c r="G172" i="52"/>
  <c r="I172" i="52"/>
  <c r="J172" i="52"/>
  <c r="O172" i="52"/>
  <c r="S172" i="52"/>
  <c r="G172" i="93"/>
  <c r="I172" i="93"/>
  <c r="J172" i="93"/>
  <c r="O172" i="93"/>
  <c r="S172" i="93"/>
  <c r="M172" i="52"/>
  <c r="Q172" i="52"/>
  <c r="P172" i="52"/>
  <c r="N172" i="52"/>
  <c r="R172" i="52"/>
  <c r="P172" i="93"/>
  <c r="N172" i="93"/>
  <c r="R172" i="93"/>
  <c r="M172" i="93"/>
  <c r="Q172" i="93"/>
  <c r="A402" i="61"/>
  <c r="U171" i="52"/>
  <c r="V170" i="52"/>
  <c r="W170" i="52"/>
  <c r="T171" i="52"/>
  <c r="G170" i="59"/>
  <c r="I170" i="59"/>
  <c r="J170" i="59"/>
  <c r="O170" i="59"/>
  <c r="V170" i="93"/>
  <c r="W170" i="93"/>
  <c r="U171" i="93"/>
  <c r="T171" i="93"/>
  <c r="B175" i="52"/>
  <c r="A403" i="61"/>
  <c r="M171" i="59"/>
  <c r="Q171" i="59"/>
  <c r="P171" i="59"/>
  <c r="N171" i="59"/>
  <c r="R171" i="59"/>
  <c r="G171" i="59"/>
  <c r="I171" i="59"/>
  <c r="J171" i="59"/>
  <c r="O171" i="59"/>
  <c r="S171" i="59"/>
  <c r="N173" i="52"/>
  <c r="R173" i="52"/>
  <c r="P173" i="52"/>
  <c r="M173" i="52"/>
  <c r="Q173" i="52"/>
  <c r="A178" i="94"/>
  <c r="A173" i="59"/>
  <c r="F172" i="59"/>
  <c r="L172" i="59"/>
  <c r="K172" i="59"/>
  <c r="K174" i="52"/>
  <c r="F174" i="52"/>
  <c r="L174" i="52"/>
  <c r="A175" i="52"/>
  <c r="B172" i="59"/>
  <c r="V170" i="59"/>
  <c r="W170" i="59"/>
  <c r="U171" i="59"/>
  <c r="T171" i="59"/>
  <c r="I173" i="93"/>
  <c r="J173" i="93"/>
  <c r="O173" i="93"/>
  <c r="G173" i="93"/>
  <c r="N173" i="93"/>
  <c r="R173" i="93"/>
  <c r="P173" i="93"/>
  <c r="M173" i="93"/>
  <c r="Q173" i="93"/>
  <c r="K174" i="93"/>
  <c r="F174" i="93"/>
  <c r="L174" i="93"/>
  <c r="A175" i="93"/>
  <c r="T172" i="93"/>
  <c r="V171" i="93"/>
  <c r="W171" i="93"/>
  <c r="U172" i="93"/>
  <c r="B174" i="93"/>
  <c r="G173" i="52"/>
  <c r="I173" i="52"/>
  <c r="J173" i="52"/>
  <c r="O173" i="52"/>
  <c r="S173" i="52"/>
  <c r="S170" i="59"/>
  <c r="U172" i="52"/>
  <c r="T172" i="52"/>
  <c r="V171" i="52"/>
  <c r="W171" i="52"/>
  <c r="K175" i="93"/>
  <c r="A176" i="93"/>
  <c r="F175" i="93"/>
  <c r="L175" i="93"/>
  <c r="N172" i="59"/>
  <c r="R172" i="59"/>
  <c r="P172" i="59"/>
  <c r="M172" i="59"/>
  <c r="Q172" i="59"/>
  <c r="G174" i="93"/>
  <c r="I174" i="93"/>
  <c r="J174" i="93"/>
  <c r="O174" i="93"/>
  <c r="S174" i="93"/>
  <c r="G172" i="59"/>
  <c r="I172" i="59"/>
  <c r="J172" i="59"/>
  <c r="O172" i="59"/>
  <c r="S172" i="59"/>
  <c r="A404" i="61"/>
  <c r="U173" i="52"/>
  <c r="V172" i="52"/>
  <c r="W172" i="52"/>
  <c r="T173" i="52"/>
  <c r="A179" i="94"/>
  <c r="B175" i="93"/>
  <c r="T173" i="93"/>
  <c r="V172" i="93"/>
  <c r="W172" i="93"/>
  <c r="U173" i="93"/>
  <c r="B173" i="59"/>
  <c r="B174" i="59"/>
  <c r="P174" i="52"/>
  <c r="N174" i="52"/>
  <c r="R174" i="52"/>
  <c r="M174" i="52"/>
  <c r="Q174" i="52"/>
  <c r="T172" i="59"/>
  <c r="U172" i="59"/>
  <c r="V171" i="59"/>
  <c r="W171" i="59"/>
  <c r="G174" i="52"/>
  <c r="I174" i="52"/>
  <c r="J174" i="52"/>
  <c r="O174" i="52"/>
  <c r="N174" i="93"/>
  <c r="R174" i="93"/>
  <c r="P174" i="93"/>
  <c r="M174" i="93"/>
  <c r="Q174" i="93"/>
  <c r="L173" i="59"/>
  <c r="F173" i="59"/>
  <c r="K173" i="59"/>
  <c r="A174" i="59"/>
  <c r="S173" i="93"/>
  <c r="A176" i="52"/>
  <c r="K175" i="52"/>
  <c r="L175" i="52"/>
  <c r="F175" i="52"/>
  <c r="G175" i="52"/>
  <c r="I175" i="52"/>
  <c r="J175" i="52"/>
  <c r="O175" i="52"/>
  <c r="S175" i="52"/>
  <c r="N173" i="59"/>
  <c r="R173" i="59"/>
  <c r="M173" i="59"/>
  <c r="Q173" i="59"/>
  <c r="P173" i="59"/>
  <c r="P175" i="52"/>
  <c r="N175" i="52"/>
  <c r="R175" i="52"/>
  <c r="M175" i="52"/>
  <c r="Q175" i="52"/>
  <c r="P175" i="93"/>
  <c r="N175" i="93"/>
  <c r="R175" i="93"/>
  <c r="M175" i="93"/>
  <c r="Q175" i="93"/>
  <c r="K176" i="93"/>
  <c r="L176" i="93"/>
  <c r="A177" i="93"/>
  <c r="F176" i="93"/>
  <c r="S174" i="52"/>
  <c r="A405" i="61"/>
  <c r="B176" i="93"/>
  <c r="A177" i="52"/>
  <c r="F176" i="52"/>
  <c r="L176" i="52"/>
  <c r="K176" i="52"/>
  <c r="B175" i="59"/>
  <c r="U174" i="52"/>
  <c r="T174" i="52"/>
  <c r="V173" i="52"/>
  <c r="W173" i="52"/>
  <c r="G175" i="93"/>
  <c r="I175" i="93"/>
  <c r="J175" i="93"/>
  <c r="O175" i="93"/>
  <c r="S175" i="93"/>
  <c r="U174" i="93"/>
  <c r="V173" i="93"/>
  <c r="W173" i="93"/>
  <c r="T174" i="93"/>
  <c r="B176" i="52"/>
  <c r="B177" i="52"/>
  <c r="U173" i="59"/>
  <c r="T173" i="59"/>
  <c r="V172" i="59"/>
  <c r="W172" i="59"/>
  <c r="F174" i="59"/>
  <c r="L174" i="59"/>
  <c r="A175" i="59"/>
  <c r="K174" i="59"/>
  <c r="G173" i="59"/>
  <c r="I173" i="59"/>
  <c r="J173" i="59"/>
  <c r="O173" i="59"/>
  <c r="A180" i="94"/>
  <c r="A181" i="94"/>
  <c r="V173" i="59"/>
  <c r="W173" i="59"/>
  <c r="T174" i="59"/>
  <c r="M176" i="52"/>
  <c r="Q176" i="52"/>
  <c r="P176" i="52"/>
  <c r="N176" i="52"/>
  <c r="R176" i="52"/>
  <c r="B177" i="93"/>
  <c r="B178" i="93"/>
  <c r="A406" i="61"/>
  <c r="F175" i="59"/>
  <c r="K175" i="59"/>
  <c r="L175" i="59"/>
  <c r="A176" i="59"/>
  <c r="G176" i="52"/>
  <c r="I176" i="52"/>
  <c r="J176" i="52"/>
  <c r="O176" i="52"/>
  <c r="S176" i="52"/>
  <c r="S173" i="59"/>
  <c r="U174" i="59"/>
  <c r="L177" i="52"/>
  <c r="K177" i="52"/>
  <c r="A178" i="52"/>
  <c r="F177" i="52"/>
  <c r="M174" i="59"/>
  <c r="Q174" i="59"/>
  <c r="P174" i="59"/>
  <c r="N174" i="59"/>
  <c r="R174" i="59"/>
  <c r="U175" i="93"/>
  <c r="V174" i="93"/>
  <c r="W174" i="93"/>
  <c r="T175" i="93"/>
  <c r="A178" i="93"/>
  <c r="L177" i="93"/>
  <c r="F177" i="93"/>
  <c r="K177" i="93"/>
  <c r="V174" i="52"/>
  <c r="W174" i="52"/>
  <c r="U175" i="52"/>
  <c r="T175" i="52"/>
  <c r="G174" i="59"/>
  <c r="I174" i="59"/>
  <c r="J174" i="59"/>
  <c r="O174" i="59"/>
  <c r="G176" i="93"/>
  <c r="I176" i="93"/>
  <c r="J176" i="93"/>
  <c r="O176" i="93"/>
  <c r="S176" i="93"/>
  <c r="M176" i="93"/>
  <c r="Q176" i="93"/>
  <c r="N176" i="93"/>
  <c r="R176" i="93"/>
  <c r="P176" i="93"/>
  <c r="V174" i="59"/>
  <c r="W174" i="59"/>
  <c r="T175" i="59"/>
  <c r="K176" i="59"/>
  <c r="F176" i="59"/>
  <c r="A177" i="59"/>
  <c r="L176" i="59"/>
  <c r="M175" i="59"/>
  <c r="Q175" i="59"/>
  <c r="P175" i="59"/>
  <c r="N175" i="59"/>
  <c r="R175" i="59"/>
  <c r="G175" i="59"/>
  <c r="I175" i="59"/>
  <c r="J175" i="59"/>
  <c r="O175" i="59"/>
  <c r="S175" i="59"/>
  <c r="G177" i="93"/>
  <c r="I177" i="93"/>
  <c r="J177" i="93"/>
  <c r="O177" i="93"/>
  <c r="S177" i="93"/>
  <c r="P177" i="93"/>
  <c r="N177" i="93"/>
  <c r="R177" i="93"/>
  <c r="M177" i="93"/>
  <c r="Q177" i="93"/>
  <c r="L178" i="93"/>
  <c r="K178" i="93"/>
  <c r="F178" i="93"/>
  <c r="A179" i="93"/>
  <c r="S174" i="59"/>
  <c r="U175" i="59"/>
  <c r="T176" i="52"/>
  <c r="U176" i="52"/>
  <c r="V175" i="52"/>
  <c r="W175" i="52"/>
  <c r="K178" i="52"/>
  <c r="A179" i="52"/>
  <c r="F178" i="52"/>
  <c r="L178" i="52"/>
  <c r="A182" i="94"/>
  <c r="N177" i="52"/>
  <c r="R177" i="52"/>
  <c r="P177" i="52"/>
  <c r="M177" i="52"/>
  <c r="Q177" i="52"/>
  <c r="A407" i="61"/>
  <c r="B178" i="52"/>
  <c r="T176" i="93"/>
  <c r="V175" i="93"/>
  <c r="W175" i="93"/>
  <c r="U176" i="93"/>
  <c r="G177" i="52"/>
  <c r="I177" i="52"/>
  <c r="J177" i="52"/>
  <c r="O177" i="52"/>
  <c r="S177" i="52"/>
  <c r="B176" i="59"/>
  <c r="B177" i="59"/>
  <c r="T176" i="59"/>
  <c r="U176" i="59"/>
  <c r="V175" i="59"/>
  <c r="W175" i="59"/>
  <c r="P178" i="52"/>
  <c r="N178" i="52"/>
  <c r="R178" i="52"/>
  <c r="M178" i="52"/>
  <c r="Q178" i="52"/>
  <c r="A180" i="93"/>
  <c r="K179" i="93"/>
  <c r="F179" i="93"/>
  <c r="L179" i="93"/>
  <c r="G178" i="52"/>
  <c r="I178" i="52"/>
  <c r="J178" i="52"/>
  <c r="O178" i="52"/>
  <c r="T177" i="52"/>
  <c r="U177" i="52"/>
  <c r="V176" i="52"/>
  <c r="W176" i="52"/>
  <c r="B178" i="59"/>
  <c r="A183" i="94"/>
  <c r="U177" i="93"/>
  <c r="V176" i="93"/>
  <c r="W176" i="93"/>
  <c r="T177" i="93"/>
  <c r="N178" i="93"/>
  <c r="R178" i="93"/>
  <c r="M178" i="93"/>
  <c r="Q178" i="93"/>
  <c r="P178" i="93"/>
  <c r="A408" i="61"/>
  <c r="B179" i="93"/>
  <c r="N176" i="59"/>
  <c r="R176" i="59"/>
  <c r="P176" i="59"/>
  <c r="M176" i="59"/>
  <c r="Q176" i="59"/>
  <c r="G176" i="59"/>
  <c r="I176" i="59"/>
  <c r="J176" i="59"/>
  <c r="O176" i="59"/>
  <c r="S176" i="59"/>
  <c r="G178" i="93"/>
  <c r="I178" i="93"/>
  <c r="J178" i="93"/>
  <c r="O178" i="93"/>
  <c r="S178" i="93"/>
  <c r="A180" i="52"/>
  <c r="F179" i="52"/>
  <c r="L179" i="52"/>
  <c r="K179" i="52"/>
  <c r="B179" i="52"/>
  <c r="K177" i="59"/>
  <c r="A178" i="59"/>
  <c r="L177" i="59"/>
  <c r="F177" i="59"/>
  <c r="G179" i="52"/>
  <c r="I179" i="52"/>
  <c r="J179" i="52"/>
  <c r="O179" i="52"/>
  <c r="A184" i="94"/>
  <c r="U178" i="93"/>
  <c r="T178" i="93"/>
  <c r="V177" i="93"/>
  <c r="W177" i="93"/>
  <c r="G177" i="59"/>
  <c r="I177" i="59"/>
  <c r="J177" i="59"/>
  <c r="O177" i="59"/>
  <c r="S177" i="59"/>
  <c r="B180" i="93"/>
  <c r="U177" i="59"/>
  <c r="V176" i="59"/>
  <c r="W176" i="59"/>
  <c r="T177" i="59"/>
  <c r="S178" i="52"/>
  <c r="B180" i="52"/>
  <c r="B181" i="52"/>
  <c r="A409" i="61"/>
  <c r="K180" i="52"/>
  <c r="L180" i="52"/>
  <c r="F180" i="52"/>
  <c r="A181" i="52"/>
  <c r="L180" i="93"/>
  <c r="F180" i="93"/>
  <c r="K180" i="93"/>
  <c r="A181" i="93"/>
  <c r="P177" i="59"/>
  <c r="N177" i="59"/>
  <c r="R177" i="59"/>
  <c r="M177" i="59"/>
  <c r="Q177" i="59"/>
  <c r="U178" i="52"/>
  <c r="T178" i="52"/>
  <c r="V177" i="52"/>
  <c r="W177" i="52"/>
  <c r="K178" i="59"/>
  <c r="A179" i="59"/>
  <c r="F178" i="59"/>
  <c r="L178" i="59"/>
  <c r="P179" i="93"/>
  <c r="N179" i="93"/>
  <c r="R179" i="93"/>
  <c r="M179" i="93"/>
  <c r="Q179" i="93"/>
  <c r="N179" i="52"/>
  <c r="R179" i="52"/>
  <c r="P179" i="52"/>
  <c r="M179" i="52"/>
  <c r="Q179" i="52"/>
  <c r="G179" i="93"/>
  <c r="I179" i="93"/>
  <c r="J179" i="93"/>
  <c r="O179" i="93"/>
  <c r="S179" i="93"/>
  <c r="K179" i="59"/>
  <c r="A180" i="59"/>
  <c r="L179" i="59"/>
  <c r="F179" i="59"/>
  <c r="B179" i="59"/>
  <c r="B180" i="59"/>
  <c r="G180" i="93"/>
  <c r="I180" i="93"/>
  <c r="J180" i="93"/>
  <c r="O180" i="93"/>
  <c r="S180" i="93"/>
  <c r="A185" i="94"/>
  <c r="L181" i="52"/>
  <c r="K181" i="52"/>
  <c r="A182" i="52"/>
  <c r="F181" i="52"/>
  <c r="S179" i="52"/>
  <c r="N180" i="52"/>
  <c r="R180" i="52"/>
  <c r="P180" i="52"/>
  <c r="M180" i="52"/>
  <c r="Q180" i="52"/>
  <c r="U178" i="59"/>
  <c r="T178" i="59"/>
  <c r="V177" i="59"/>
  <c r="W177" i="59"/>
  <c r="L181" i="93"/>
  <c r="K181" i="93"/>
  <c r="F181" i="93"/>
  <c r="A182" i="93"/>
  <c r="V178" i="93"/>
  <c r="W178" i="93"/>
  <c r="U179" i="93"/>
  <c r="T179" i="93"/>
  <c r="N180" i="93"/>
  <c r="R180" i="93"/>
  <c r="P180" i="93"/>
  <c r="M180" i="93"/>
  <c r="Q180" i="93"/>
  <c r="G180" i="52"/>
  <c r="I180" i="52"/>
  <c r="J180" i="52"/>
  <c r="O180" i="52"/>
  <c r="T179" i="52"/>
  <c r="U179" i="52"/>
  <c r="V178" i="52"/>
  <c r="W178" i="52"/>
  <c r="B181" i="93"/>
  <c r="M178" i="59"/>
  <c r="Q178" i="59"/>
  <c r="P178" i="59"/>
  <c r="N178" i="59"/>
  <c r="R178" i="59"/>
  <c r="G178" i="59"/>
  <c r="I178" i="59"/>
  <c r="J178" i="59"/>
  <c r="O178" i="59"/>
  <c r="S178" i="59"/>
  <c r="A410" i="61"/>
  <c r="G181" i="52"/>
  <c r="I181" i="52"/>
  <c r="J181" i="52"/>
  <c r="O181" i="52"/>
  <c r="S181" i="52"/>
  <c r="B181" i="59"/>
  <c r="P181" i="93"/>
  <c r="N181" i="93"/>
  <c r="R181" i="93"/>
  <c r="M181" i="93"/>
  <c r="Q181" i="93"/>
  <c r="A186" i="94"/>
  <c r="V179" i="93"/>
  <c r="W179" i="93"/>
  <c r="U180" i="93"/>
  <c r="T180" i="93"/>
  <c r="L182" i="52"/>
  <c r="F182" i="52"/>
  <c r="A183" i="52"/>
  <c r="K182" i="52"/>
  <c r="B182" i="52"/>
  <c r="B183" i="52"/>
  <c r="K182" i="93"/>
  <c r="F182" i="93"/>
  <c r="A183" i="93"/>
  <c r="L182" i="93"/>
  <c r="G179" i="59"/>
  <c r="I179" i="59"/>
  <c r="J179" i="59"/>
  <c r="O179" i="59"/>
  <c r="S179" i="59"/>
  <c r="B182" i="93"/>
  <c r="B183" i="93"/>
  <c r="G181" i="93"/>
  <c r="I181" i="93"/>
  <c r="J181" i="93"/>
  <c r="O181" i="93"/>
  <c r="S181" i="93"/>
  <c r="M181" i="52"/>
  <c r="Q181" i="52"/>
  <c r="P181" i="52"/>
  <c r="N181" i="52"/>
  <c r="R181" i="52"/>
  <c r="N179" i="59"/>
  <c r="R179" i="59"/>
  <c r="P179" i="59"/>
  <c r="M179" i="59"/>
  <c r="Q179" i="59"/>
  <c r="F180" i="59"/>
  <c r="K180" i="59"/>
  <c r="L180" i="59"/>
  <c r="A181" i="59"/>
  <c r="A411" i="61"/>
  <c r="V179" i="52"/>
  <c r="W179" i="52"/>
  <c r="U180" i="52"/>
  <c r="T180" i="52"/>
  <c r="S180" i="52"/>
  <c r="V178" i="59"/>
  <c r="W178" i="59"/>
  <c r="U179" i="59"/>
  <c r="T179" i="59"/>
  <c r="G182" i="52"/>
  <c r="I182" i="52"/>
  <c r="J182" i="52"/>
  <c r="O182" i="52"/>
  <c r="B184" i="93"/>
  <c r="P182" i="52"/>
  <c r="M182" i="52"/>
  <c r="Q182" i="52"/>
  <c r="N182" i="52"/>
  <c r="R182" i="52"/>
  <c r="B182" i="59"/>
  <c r="A412" i="61"/>
  <c r="F181" i="59"/>
  <c r="L181" i="59"/>
  <c r="K181" i="59"/>
  <c r="A182" i="59"/>
  <c r="T181" i="93"/>
  <c r="U181" i="93"/>
  <c r="V180" i="93"/>
  <c r="W180" i="93"/>
  <c r="P180" i="59"/>
  <c r="N180" i="59"/>
  <c r="R180" i="59"/>
  <c r="M180" i="59"/>
  <c r="Q180" i="59"/>
  <c r="N182" i="93"/>
  <c r="R182" i="93"/>
  <c r="P182" i="93"/>
  <c r="M182" i="93"/>
  <c r="Q182" i="93"/>
  <c r="F183" i="93"/>
  <c r="K183" i="93"/>
  <c r="A184" i="93"/>
  <c r="L183" i="93"/>
  <c r="G180" i="59"/>
  <c r="I180" i="59"/>
  <c r="J180" i="59"/>
  <c r="O180" i="59"/>
  <c r="S180" i="59"/>
  <c r="G182" i="93"/>
  <c r="I182" i="93"/>
  <c r="J182" i="93"/>
  <c r="O182" i="93"/>
  <c r="A187" i="94"/>
  <c r="V179" i="59"/>
  <c r="W179" i="59"/>
  <c r="U180" i="59"/>
  <c r="T180" i="59"/>
  <c r="T181" i="52"/>
  <c r="U181" i="52"/>
  <c r="V180" i="52"/>
  <c r="W180" i="52"/>
  <c r="A184" i="52"/>
  <c r="F183" i="52"/>
  <c r="L183" i="52"/>
  <c r="K183" i="52"/>
  <c r="M183" i="52"/>
  <c r="Q183" i="52"/>
  <c r="N183" i="52"/>
  <c r="R183" i="52"/>
  <c r="P183" i="52"/>
  <c r="U181" i="59"/>
  <c r="V180" i="59"/>
  <c r="W180" i="59"/>
  <c r="T181" i="59"/>
  <c r="N181" i="59"/>
  <c r="R181" i="59"/>
  <c r="M181" i="59"/>
  <c r="Q181" i="59"/>
  <c r="P181" i="59"/>
  <c r="A185" i="52"/>
  <c r="K184" i="52"/>
  <c r="L184" i="52"/>
  <c r="F184" i="52"/>
  <c r="A188" i="94"/>
  <c r="T182" i="52"/>
  <c r="U182" i="52"/>
  <c r="V181" i="52"/>
  <c r="W181" i="52"/>
  <c r="S182" i="93"/>
  <c r="B184" i="52"/>
  <c r="B185" i="52"/>
  <c r="V181" i="93"/>
  <c r="W181" i="93"/>
  <c r="U182" i="93"/>
  <c r="T182" i="93"/>
  <c r="B185" i="93"/>
  <c r="M183" i="93"/>
  <c r="Q183" i="93"/>
  <c r="N183" i="93"/>
  <c r="R183" i="93"/>
  <c r="P183" i="93"/>
  <c r="F182" i="59"/>
  <c r="A183" i="59"/>
  <c r="K182" i="59"/>
  <c r="L182" i="59"/>
  <c r="S182" i="52"/>
  <c r="F184" i="93"/>
  <c r="A185" i="93"/>
  <c r="K184" i="93"/>
  <c r="L184" i="93"/>
  <c r="G183" i="52"/>
  <c r="I183" i="52"/>
  <c r="J183" i="52"/>
  <c r="O183" i="52"/>
  <c r="S183" i="52"/>
  <c r="G183" i="93"/>
  <c r="I183" i="93"/>
  <c r="J183" i="93"/>
  <c r="O183" i="93"/>
  <c r="S183" i="93"/>
  <c r="G181" i="59"/>
  <c r="I181" i="59"/>
  <c r="J181" i="59"/>
  <c r="O181" i="59"/>
  <c r="A413" i="61"/>
  <c r="B186" i="93"/>
  <c r="V181" i="59"/>
  <c r="W181" i="59"/>
  <c r="T182" i="59"/>
  <c r="M184" i="93"/>
  <c r="Q184" i="93"/>
  <c r="N184" i="93"/>
  <c r="R184" i="93"/>
  <c r="P184" i="93"/>
  <c r="U183" i="93"/>
  <c r="V182" i="93"/>
  <c r="W182" i="93"/>
  <c r="T183" i="93"/>
  <c r="V182" i="52"/>
  <c r="W182" i="52"/>
  <c r="U183" i="52"/>
  <c r="T183" i="52"/>
  <c r="F185" i="93"/>
  <c r="L185" i="93"/>
  <c r="A186" i="93"/>
  <c r="K185" i="93"/>
  <c r="G184" i="93"/>
  <c r="I184" i="93"/>
  <c r="J184" i="93"/>
  <c r="O184" i="93"/>
  <c r="S184" i="93"/>
  <c r="A189" i="94"/>
  <c r="A414" i="61"/>
  <c r="G184" i="52"/>
  <c r="I184" i="52"/>
  <c r="J184" i="52"/>
  <c r="O184" i="52"/>
  <c r="S184" i="52"/>
  <c r="M182" i="59"/>
  <c r="Q182" i="59"/>
  <c r="P182" i="59"/>
  <c r="N182" i="59"/>
  <c r="R182" i="59"/>
  <c r="P184" i="52"/>
  <c r="N184" i="52"/>
  <c r="R184" i="52"/>
  <c r="M184" i="52"/>
  <c r="Q184" i="52"/>
  <c r="A184" i="59"/>
  <c r="K183" i="59"/>
  <c r="L183" i="59"/>
  <c r="F183" i="59"/>
  <c r="B183" i="59"/>
  <c r="B184" i="59"/>
  <c r="L185" i="52"/>
  <c r="A186" i="52"/>
  <c r="F185" i="52"/>
  <c r="K185" i="52"/>
  <c r="S181" i="59"/>
  <c r="U182" i="59"/>
  <c r="G182" i="59"/>
  <c r="I182" i="59"/>
  <c r="J182" i="59"/>
  <c r="O182" i="59"/>
  <c r="S182" i="59"/>
  <c r="V182" i="59"/>
  <c r="W182" i="59"/>
  <c r="U183" i="59"/>
  <c r="T183" i="59"/>
  <c r="N183" i="59"/>
  <c r="R183" i="59"/>
  <c r="P183" i="59"/>
  <c r="M183" i="59"/>
  <c r="Q183" i="59"/>
  <c r="A415" i="61"/>
  <c r="T184" i="93"/>
  <c r="U184" i="93"/>
  <c r="V183" i="93"/>
  <c r="W183" i="93"/>
  <c r="A187" i="52"/>
  <c r="L186" i="52"/>
  <c r="F186" i="52"/>
  <c r="K186" i="52"/>
  <c r="N185" i="52"/>
  <c r="R185" i="52"/>
  <c r="M185" i="52"/>
  <c r="Q185" i="52"/>
  <c r="P185" i="52"/>
  <c r="G183" i="59"/>
  <c r="I183" i="59"/>
  <c r="J183" i="59"/>
  <c r="O183" i="59"/>
  <c r="A190" i="94"/>
  <c r="U184" i="52"/>
  <c r="T184" i="52"/>
  <c r="V183" i="52"/>
  <c r="W183" i="52"/>
  <c r="M185" i="93"/>
  <c r="Q185" i="93"/>
  <c r="P185" i="93"/>
  <c r="N185" i="93"/>
  <c r="R185" i="93"/>
  <c r="G185" i="52"/>
  <c r="I185" i="52"/>
  <c r="J185" i="52"/>
  <c r="O185" i="52"/>
  <c r="S185" i="52"/>
  <c r="G185" i="93"/>
  <c r="I185" i="93"/>
  <c r="J185" i="93"/>
  <c r="O185" i="93"/>
  <c r="S185" i="93"/>
  <c r="L184" i="59"/>
  <c r="F184" i="59"/>
  <c r="A185" i="59"/>
  <c r="B185" i="59"/>
  <c r="K184" i="59"/>
  <c r="B186" i="52"/>
  <c r="K186" i="93"/>
  <c r="A187" i="93"/>
  <c r="F186" i="93"/>
  <c r="L186" i="93"/>
  <c r="L187" i="52"/>
  <c r="A188" i="52"/>
  <c r="K187" i="52"/>
  <c r="F187" i="52"/>
  <c r="U184" i="59"/>
  <c r="V183" i="59"/>
  <c r="W183" i="59"/>
  <c r="T184" i="59"/>
  <c r="N184" i="59"/>
  <c r="R184" i="59"/>
  <c r="M184" i="59"/>
  <c r="Q184" i="59"/>
  <c r="P184" i="59"/>
  <c r="N186" i="93"/>
  <c r="R186" i="93"/>
  <c r="M186" i="93"/>
  <c r="Q186" i="93"/>
  <c r="P186" i="93"/>
  <c r="G186" i="93"/>
  <c r="I186" i="93"/>
  <c r="J186" i="93"/>
  <c r="O186" i="93"/>
  <c r="S186" i="93"/>
  <c r="T185" i="93"/>
  <c r="V184" i="93"/>
  <c r="W184" i="93"/>
  <c r="U185" i="93"/>
  <c r="A188" i="93"/>
  <c r="F187" i="93"/>
  <c r="K187" i="93"/>
  <c r="L187" i="93"/>
  <c r="B187" i="93"/>
  <c r="B188" i="93"/>
  <c r="G186" i="52"/>
  <c r="I186" i="52"/>
  <c r="J186" i="52"/>
  <c r="O186" i="52"/>
  <c r="S186" i="52"/>
  <c r="N186" i="52"/>
  <c r="R186" i="52"/>
  <c r="P186" i="52"/>
  <c r="M186" i="52"/>
  <c r="Q186" i="52"/>
  <c r="F185" i="59"/>
  <c r="L185" i="59"/>
  <c r="K185" i="59"/>
  <c r="A186" i="59"/>
  <c r="U185" i="52"/>
  <c r="V184" i="52"/>
  <c r="W184" i="52"/>
  <c r="T185" i="52"/>
  <c r="G184" i="59"/>
  <c r="I184" i="59"/>
  <c r="J184" i="59"/>
  <c r="O184" i="59"/>
  <c r="S184" i="59"/>
  <c r="A191" i="94"/>
  <c r="S183" i="59"/>
  <c r="B187" i="52"/>
  <c r="A416" i="61"/>
  <c r="A187" i="59"/>
  <c r="F186" i="59"/>
  <c r="K186" i="59"/>
  <c r="L186" i="59"/>
  <c r="P187" i="52"/>
  <c r="N187" i="52"/>
  <c r="R187" i="52"/>
  <c r="M187" i="52"/>
  <c r="Q187" i="52"/>
  <c r="N185" i="59"/>
  <c r="R185" i="59"/>
  <c r="M185" i="59"/>
  <c r="Q185" i="59"/>
  <c r="P185" i="59"/>
  <c r="B186" i="59"/>
  <c r="A417" i="61"/>
  <c r="B188" i="52"/>
  <c r="B189" i="93"/>
  <c r="N187" i="93"/>
  <c r="R187" i="93"/>
  <c r="M187" i="93"/>
  <c r="Q187" i="93"/>
  <c r="P187" i="93"/>
  <c r="G187" i="52"/>
  <c r="I187" i="52"/>
  <c r="J187" i="52"/>
  <c r="O187" i="52"/>
  <c r="F188" i="93"/>
  <c r="K188" i="93"/>
  <c r="L188" i="93"/>
  <c r="A189" i="93"/>
  <c r="G185" i="59"/>
  <c r="I185" i="59"/>
  <c r="J185" i="59"/>
  <c r="O185" i="59"/>
  <c r="S185" i="59"/>
  <c r="V184" i="59"/>
  <c r="W184" i="59"/>
  <c r="T185" i="59"/>
  <c r="U185" i="59"/>
  <c r="G187" i="93"/>
  <c r="I187" i="93"/>
  <c r="J187" i="93"/>
  <c r="O187" i="93"/>
  <c r="S187" i="93"/>
  <c r="U186" i="93"/>
  <c r="T186" i="93"/>
  <c r="V185" i="93"/>
  <c r="W185" i="93"/>
  <c r="V185" i="52"/>
  <c r="W185" i="52"/>
  <c r="T186" i="52"/>
  <c r="U186" i="52"/>
  <c r="F188" i="52"/>
  <c r="A189" i="52"/>
  <c r="K188" i="52"/>
  <c r="L188" i="52"/>
  <c r="A192" i="94"/>
  <c r="A190" i="93"/>
  <c r="B190" i="93"/>
  <c r="F189" i="93"/>
  <c r="K189" i="93"/>
  <c r="L189" i="93"/>
  <c r="B189" i="52"/>
  <c r="B190" i="52"/>
  <c r="M186" i="59"/>
  <c r="Q186" i="59"/>
  <c r="N186" i="59"/>
  <c r="R186" i="59"/>
  <c r="P186" i="59"/>
  <c r="M188" i="93"/>
  <c r="Q188" i="93"/>
  <c r="N188" i="93"/>
  <c r="R188" i="93"/>
  <c r="P188" i="93"/>
  <c r="A418" i="61"/>
  <c r="G186" i="59"/>
  <c r="I186" i="59"/>
  <c r="J186" i="59"/>
  <c r="O186" i="59"/>
  <c r="V186" i="93"/>
  <c r="W186" i="93"/>
  <c r="U187" i="93"/>
  <c r="T187" i="93"/>
  <c r="L187" i="59"/>
  <c r="F187" i="59"/>
  <c r="K187" i="59"/>
  <c r="A188" i="59"/>
  <c r="N188" i="52"/>
  <c r="R188" i="52"/>
  <c r="M188" i="52"/>
  <c r="Q188" i="52"/>
  <c r="P188" i="52"/>
  <c r="G188" i="52"/>
  <c r="I188" i="52"/>
  <c r="J188" i="52"/>
  <c r="O188" i="52"/>
  <c r="S188" i="52"/>
  <c r="G188" i="93"/>
  <c r="I188" i="93"/>
  <c r="J188" i="93"/>
  <c r="O188" i="93"/>
  <c r="S188" i="93"/>
  <c r="A193" i="94"/>
  <c r="B187" i="59"/>
  <c r="A190" i="52"/>
  <c r="L189" i="52"/>
  <c r="K189" i="52"/>
  <c r="F189" i="52"/>
  <c r="V186" i="52"/>
  <c r="W186" i="52"/>
  <c r="U187" i="52"/>
  <c r="T187" i="52"/>
  <c r="S187" i="52"/>
  <c r="U186" i="59"/>
  <c r="T186" i="59"/>
  <c r="V185" i="59"/>
  <c r="W185" i="59"/>
  <c r="B191" i="93"/>
  <c r="G189" i="52"/>
  <c r="I189" i="52"/>
  <c r="J189" i="52"/>
  <c r="O189" i="52"/>
  <c r="S189" i="52"/>
  <c r="L188" i="59"/>
  <c r="K188" i="59"/>
  <c r="A189" i="59"/>
  <c r="F188" i="59"/>
  <c r="S186" i="59"/>
  <c r="P189" i="93"/>
  <c r="M189" i="93"/>
  <c r="Q189" i="93"/>
  <c r="N189" i="93"/>
  <c r="R189" i="93"/>
  <c r="A419" i="61"/>
  <c r="T187" i="59"/>
  <c r="V186" i="59"/>
  <c r="W186" i="59"/>
  <c r="U187" i="59"/>
  <c r="P189" i="52"/>
  <c r="N189" i="52"/>
  <c r="R189" i="52"/>
  <c r="M189" i="52"/>
  <c r="Q189" i="52"/>
  <c r="G187" i="59"/>
  <c r="I187" i="59"/>
  <c r="J187" i="59"/>
  <c r="O187" i="59"/>
  <c r="G189" i="93"/>
  <c r="I189" i="93"/>
  <c r="J189" i="93"/>
  <c r="O189" i="93"/>
  <c r="S189" i="93"/>
  <c r="B188" i="59"/>
  <c r="B191" i="52"/>
  <c r="A191" i="93"/>
  <c r="L190" i="93"/>
  <c r="F190" i="93"/>
  <c r="K190" i="93"/>
  <c r="L190" i="52"/>
  <c r="K190" i="52"/>
  <c r="F190" i="52"/>
  <c r="A191" i="52"/>
  <c r="N187" i="59"/>
  <c r="R187" i="59"/>
  <c r="M187" i="59"/>
  <c r="Q187" i="59"/>
  <c r="P187" i="59"/>
  <c r="U188" i="52"/>
  <c r="T188" i="52"/>
  <c r="V187" i="52"/>
  <c r="W187" i="52"/>
  <c r="A194" i="94"/>
  <c r="U188" i="93"/>
  <c r="V187" i="93"/>
  <c r="W187" i="93"/>
  <c r="T188" i="93"/>
  <c r="N188" i="59"/>
  <c r="R188" i="59"/>
  <c r="M188" i="59"/>
  <c r="Q188" i="59"/>
  <c r="P188" i="59"/>
  <c r="G190" i="52"/>
  <c r="I190" i="52"/>
  <c r="J190" i="52"/>
  <c r="O190" i="52"/>
  <c r="S190" i="52"/>
  <c r="N190" i="52"/>
  <c r="R190" i="52"/>
  <c r="M190" i="52"/>
  <c r="Q190" i="52"/>
  <c r="P190" i="52"/>
  <c r="M190" i="93"/>
  <c r="Q190" i="93"/>
  <c r="P190" i="93"/>
  <c r="N190" i="93"/>
  <c r="R190" i="93"/>
  <c r="U189" i="52"/>
  <c r="V188" i="52"/>
  <c r="W188" i="52"/>
  <c r="T189" i="52"/>
  <c r="B189" i="59"/>
  <c r="B190" i="59"/>
  <c r="V187" i="59"/>
  <c r="W187" i="59"/>
  <c r="T188" i="59"/>
  <c r="U188" i="59"/>
  <c r="F189" i="59"/>
  <c r="L189" i="59"/>
  <c r="K189" i="59"/>
  <c r="A190" i="59"/>
  <c r="A420" i="61"/>
  <c r="K191" i="52"/>
  <c r="L191" i="52"/>
  <c r="A192" i="52"/>
  <c r="F191" i="52"/>
  <c r="S187" i="59"/>
  <c r="T189" i="93"/>
  <c r="U189" i="93"/>
  <c r="V188" i="93"/>
  <c r="W188" i="93"/>
  <c r="G190" i="93"/>
  <c r="I190" i="93"/>
  <c r="J190" i="93"/>
  <c r="O190" i="93"/>
  <c r="S190" i="93"/>
  <c r="A195" i="94"/>
  <c r="K191" i="93"/>
  <c r="A192" i="93"/>
  <c r="B192" i="93"/>
  <c r="F191" i="93"/>
  <c r="L191" i="93"/>
  <c r="G188" i="59"/>
  <c r="I188" i="59"/>
  <c r="J188" i="59"/>
  <c r="O188" i="59"/>
  <c r="S188" i="59"/>
  <c r="B193" i="93"/>
  <c r="B191" i="59"/>
  <c r="K190" i="59"/>
  <c r="A191" i="59"/>
  <c r="F190" i="59"/>
  <c r="L190" i="59"/>
  <c r="V189" i="52"/>
  <c r="W189" i="52"/>
  <c r="U190" i="52"/>
  <c r="T190" i="52"/>
  <c r="U190" i="93"/>
  <c r="V189" i="93"/>
  <c r="W189" i="93"/>
  <c r="T190" i="93"/>
  <c r="P189" i="59"/>
  <c r="N189" i="59"/>
  <c r="R189" i="59"/>
  <c r="M189" i="59"/>
  <c r="Q189" i="59"/>
  <c r="G189" i="59"/>
  <c r="I189" i="59"/>
  <c r="J189" i="59"/>
  <c r="O189" i="59"/>
  <c r="S189" i="59"/>
  <c r="G191" i="93"/>
  <c r="I191" i="93"/>
  <c r="J191" i="93"/>
  <c r="O191" i="93"/>
  <c r="K192" i="93"/>
  <c r="A193" i="93"/>
  <c r="L192" i="93"/>
  <c r="F192" i="93"/>
  <c r="G191" i="52"/>
  <c r="I191" i="52"/>
  <c r="J191" i="52"/>
  <c r="O191" i="52"/>
  <c r="S191" i="52"/>
  <c r="F192" i="52"/>
  <c r="L192" i="52"/>
  <c r="A193" i="52"/>
  <c r="K192" i="52"/>
  <c r="A196" i="94"/>
  <c r="N191" i="52"/>
  <c r="R191" i="52"/>
  <c r="P191" i="52"/>
  <c r="M191" i="52"/>
  <c r="Q191" i="52"/>
  <c r="B192" i="52"/>
  <c r="A421" i="61"/>
  <c r="U189" i="59"/>
  <c r="V188" i="59"/>
  <c r="W188" i="59"/>
  <c r="T189" i="59"/>
  <c r="M191" i="93"/>
  <c r="Q191" i="93"/>
  <c r="P191" i="93"/>
  <c r="N191" i="93"/>
  <c r="R191" i="93"/>
  <c r="A422" i="61"/>
  <c r="M192" i="93"/>
  <c r="Q192" i="93"/>
  <c r="N192" i="93"/>
  <c r="R192" i="93"/>
  <c r="P192" i="93"/>
  <c r="B193" i="52"/>
  <c r="F193" i="93"/>
  <c r="A194" i="93"/>
  <c r="L193" i="93"/>
  <c r="K193" i="93"/>
  <c r="T191" i="93"/>
  <c r="U191" i="93"/>
  <c r="V190" i="93"/>
  <c r="W190" i="93"/>
  <c r="T190" i="59"/>
  <c r="V189" i="59"/>
  <c r="W189" i="59"/>
  <c r="U190" i="59"/>
  <c r="G192" i="93"/>
  <c r="I192" i="93"/>
  <c r="J192" i="93"/>
  <c r="O192" i="93"/>
  <c r="S192" i="93"/>
  <c r="M192" i="52"/>
  <c r="Q192" i="52"/>
  <c r="N192" i="52"/>
  <c r="R192" i="52"/>
  <c r="P192" i="52"/>
  <c r="A197" i="94"/>
  <c r="M190" i="59"/>
  <c r="Q190" i="59"/>
  <c r="P190" i="59"/>
  <c r="N190" i="59"/>
  <c r="R190" i="59"/>
  <c r="G190" i="59"/>
  <c r="I190" i="59"/>
  <c r="J190" i="59"/>
  <c r="O190" i="59"/>
  <c r="S190" i="59"/>
  <c r="F193" i="52"/>
  <c r="A194" i="52"/>
  <c r="K193" i="52"/>
  <c r="L193" i="52"/>
  <c r="G192" i="52"/>
  <c r="I192" i="52"/>
  <c r="J192" i="52"/>
  <c r="O192" i="52"/>
  <c r="S192" i="52"/>
  <c r="B192" i="59"/>
  <c r="B194" i="93"/>
  <c r="S191" i="93"/>
  <c r="T191" i="52"/>
  <c r="V190" i="52"/>
  <c r="W190" i="52"/>
  <c r="U191" i="52"/>
  <c r="A192" i="59"/>
  <c r="K191" i="59"/>
  <c r="F191" i="59"/>
  <c r="L191" i="59"/>
  <c r="A423" i="61"/>
  <c r="A198" i="94"/>
  <c r="T192" i="93"/>
  <c r="U192" i="93"/>
  <c r="V191" i="93"/>
  <c r="W191" i="93"/>
  <c r="P191" i="59"/>
  <c r="M191" i="59"/>
  <c r="Q191" i="59"/>
  <c r="N191" i="59"/>
  <c r="R191" i="59"/>
  <c r="G191" i="59"/>
  <c r="I191" i="59"/>
  <c r="J191" i="59"/>
  <c r="O191" i="59"/>
  <c r="S191" i="59"/>
  <c r="G193" i="52"/>
  <c r="I193" i="52"/>
  <c r="J193" i="52"/>
  <c r="O193" i="52"/>
  <c r="S193" i="52"/>
  <c r="P193" i="93"/>
  <c r="M193" i="93"/>
  <c r="Q193" i="93"/>
  <c r="N193" i="93"/>
  <c r="R193" i="93"/>
  <c r="N193" i="52"/>
  <c r="R193" i="52"/>
  <c r="P193" i="52"/>
  <c r="M193" i="52"/>
  <c r="Q193" i="52"/>
  <c r="L194" i="52"/>
  <c r="A195" i="52"/>
  <c r="F194" i="52"/>
  <c r="K194" i="52"/>
  <c r="A195" i="93"/>
  <c r="F194" i="93"/>
  <c r="L194" i="93"/>
  <c r="K194" i="93"/>
  <c r="V191" i="52"/>
  <c r="W191" i="52"/>
  <c r="U192" i="52"/>
  <c r="T192" i="52"/>
  <c r="B194" i="52"/>
  <c r="T191" i="59"/>
  <c r="U191" i="59"/>
  <c r="V190" i="59"/>
  <c r="W190" i="59"/>
  <c r="K192" i="59"/>
  <c r="L192" i="59"/>
  <c r="F192" i="59"/>
  <c r="A193" i="59"/>
  <c r="G193" i="93"/>
  <c r="I193" i="93"/>
  <c r="J193" i="93"/>
  <c r="O193" i="93"/>
  <c r="S193" i="93"/>
  <c r="A194" i="59"/>
  <c r="K193" i="59"/>
  <c r="L193" i="59"/>
  <c r="F193" i="59"/>
  <c r="B193" i="59"/>
  <c r="N192" i="59"/>
  <c r="R192" i="59"/>
  <c r="M192" i="59"/>
  <c r="Q192" i="59"/>
  <c r="P192" i="59"/>
  <c r="T193" i="52"/>
  <c r="V192" i="52"/>
  <c r="W192" i="52"/>
  <c r="U193" i="52"/>
  <c r="T193" i="93"/>
  <c r="V192" i="93"/>
  <c r="W192" i="93"/>
  <c r="U193" i="93"/>
  <c r="G194" i="93"/>
  <c r="I194" i="93"/>
  <c r="J194" i="93"/>
  <c r="O194" i="93"/>
  <c r="S194" i="93"/>
  <c r="L195" i="93"/>
  <c r="K195" i="93"/>
  <c r="F195" i="93"/>
  <c r="A196" i="93"/>
  <c r="A424" i="61"/>
  <c r="G192" i="59"/>
  <c r="I192" i="59"/>
  <c r="J192" i="59"/>
  <c r="O192" i="59"/>
  <c r="S192" i="59"/>
  <c r="B195" i="93"/>
  <c r="G194" i="52"/>
  <c r="I194" i="52"/>
  <c r="J194" i="52"/>
  <c r="O194" i="52"/>
  <c r="L195" i="52"/>
  <c r="F195" i="52"/>
  <c r="A196" i="52"/>
  <c r="K195" i="52"/>
  <c r="U192" i="59"/>
  <c r="V191" i="59"/>
  <c r="W191" i="59"/>
  <c r="T192" i="59"/>
  <c r="P194" i="52"/>
  <c r="M194" i="52"/>
  <c r="Q194" i="52"/>
  <c r="N194" i="52"/>
  <c r="R194" i="52"/>
  <c r="B195" i="52"/>
  <c r="B196" i="52"/>
  <c r="N194" i="93"/>
  <c r="R194" i="93"/>
  <c r="M194" i="93"/>
  <c r="Q194" i="93"/>
  <c r="P194" i="93"/>
  <c r="A199" i="94"/>
  <c r="S194" i="52"/>
  <c r="B196" i="93"/>
  <c r="U194" i="93"/>
  <c r="T194" i="93"/>
  <c r="V193" i="93"/>
  <c r="W193" i="93"/>
  <c r="B194" i="59"/>
  <c r="B195" i="59"/>
  <c r="T193" i="59"/>
  <c r="V192" i="59"/>
  <c r="W192" i="59"/>
  <c r="U193" i="59"/>
  <c r="A425" i="61"/>
  <c r="K196" i="93"/>
  <c r="A197" i="93"/>
  <c r="F196" i="93"/>
  <c r="L196" i="93"/>
  <c r="I193" i="59"/>
  <c r="J193" i="59"/>
  <c r="O193" i="59"/>
  <c r="G193" i="59"/>
  <c r="U194" i="52"/>
  <c r="T194" i="52"/>
  <c r="V193" i="52"/>
  <c r="W193" i="52"/>
  <c r="F194" i="59"/>
  <c r="K194" i="59"/>
  <c r="A195" i="59"/>
  <c r="L194" i="59"/>
  <c r="A200" i="94"/>
  <c r="N193" i="59"/>
  <c r="R193" i="59"/>
  <c r="M193" i="59"/>
  <c r="Q193" i="59"/>
  <c r="P193" i="59"/>
  <c r="F196" i="52"/>
  <c r="A197" i="52"/>
  <c r="B197" i="52"/>
  <c r="L196" i="52"/>
  <c r="K196" i="52"/>
  <c r="G195" i="93"/>
  <c r="I195" i="93"/>
  <c r="J195" i="93"/>
  <c r="O195" i="93"/>
  <c r="G195" i="52"/>
  <c r="I195" i="52"/>
  <c r="J195" i="52"/>
  <c r="O195" i="52"/>
  <c r="M195" i="52"/>
  <c r="Q195" i="52"/>
  <c r="P195" i="52"/>
  <c r="N195" i="52"/>
  <c r="R195" i="52"/>
  <c r="P195" i="93"/>
  <c r="M195" i="93"/>
  <c r="Q195" i="93"/>
  <c r="N195" i="93"/>
  <c r="R195" i="93"/>
  <c r="B198" i="52"/>
  <c r="S193" i="59"/>
  <c r="N196" i="93"/>
  <c r="R196" i="93"/>
  <c r="M196" i="93"/>
  <c r="Q196" i="93"/>
  <c r="P196" i="93"/>
  <c r="G196" i="93"/>
  <c r="I196" i="93"/>
  <c r="J196" i="93"/>
  <c r="O196" i="93"/>
  <c r="S196" i="93"/>
  <c r="B197" i="93"/>
  <c r="A201" i="94"/>
  <c r="S195" i="93"/>
  <c r="N194" i="59"/>
  <c r="R194" i="59"/>
  <c r="M194" i="59"/>
  <c r="Q194" i="59"/>
  <c r="P194" i="59"/>
  <c r="A426" i="61"/>
  <c r="L195" i="59"/>
  <c r="A196" i="59"/>
  <c r="F195" i="59"/>
  <c r="K195" i="59"/>
  <c r="T194" i="59"/>
  <c r="U194" i="59"/>
  <c r="V193" i="59"/>
  <c r="W193" i="59"/>
  <c r="P196" i="52"/>
  <c r="M196" i="52"/>
  <c r="Q196" i="52"/>
  <c r="N196" i="52"/>
  <c r="R196" i="52"/>
  <c r="G194" i="59"/>
  <c r="I194" i="59"/>
  <c r="J194" i="59"/>
  <c r="O194" i="59"/>
  <c r="S194" i="59"/>
  <c r="K197" i="93"/>
  <c r="F197" i="93"/>
  <c r="A198" i="93"/>
  <c r="L197" i="93"/>
  <c r="T195" i="93"/>
  <c r="V194" i="93"/>
  <c r="W194" i="93"/>
  <c r="U195" i="93"/>
  <c r="S195" i="52"/>
  <c r="L197" i="52"/>
  <c r="K197" i="52"/>
  <c r="A198" i="52"/>
  <c r="F197" i="52"/>
  <c r="G196" i="52"/>
  <c r="I196" i="52"/>
  <c r="J196" i="52"/>
  <c r="O196" i="52"/>
  <c r="S196" i="52"/>
  <c r="U195" i="52"/>
  <c r="T195" i="52"/>
  <c r="V194" i="52"/>
  <c r="W194" i="52"/>
  <c r="P197" i="52"/>
  <c r="M197" i="52"/>
  <c r="Q197" i="52"/>
  <c r="N197" i="52"/>
  <c r="R197" i="52"/>
  <c r="M197" i="93"/>
  <c r="Q197" i="93"/>
  <c r="P197" i="93"/>
  <c r="N197" i="93"/>
  <c r="R197" i="93"/>
  <c r="F198" i="93"/>
  <c r="A199" i="93"/>
  <c r="L198" i="93"/>
  <c r="K198" i="93"/>
  <c r="U195" i="59"/>
  <c r="V194" i="59"/>
  <c r="W194" i="59"/>
  <c r="T195" i="59"/>
  <c r="G195" i="59"/>
  <c r="I195" i="59"/>
  <c r="J195" i="59"/>
  <c r="O195" i="59"/>
  <c r="S195" i="59"/>
  <c r="F196" i="59"/>
  <c r="K196" i="59"/>
  <c r="L196" i="59"/>
  <c r="A197" i="59"/>
  <c r="G197" i="52"/>
  <c r="I197" i="52"/>
  <c r="J197" i="52"/>
  <c r="O197" i="52"/>
  <c r="S197" i="52"/>
  <c r="M195" i="59"/>
  <c r="Q195" i="59"/>
  <c r="P195" i="59"/>
  <c r="N195" i="59"/>
  <c r="R195" i="59"/>
  <c r="A199" i="52"/>
  <c r="B199" i="52"/>
  <c r="L198" i="52"/>
  <c r="F198" i="52"/>
  <c r="K198" i="52"/>
  <c r="B196" i="59"/>
  <c r="B197" i="59"/>
  <c r="A427" i="61"/>
  <c r="U196" i="93"/>
  <c r="T196" i="93"/>
  <c r="V195" i="93"/>
  <c r="W195" i="93"/>
  <c r="T196" i="52"/>
  <c r="U196" i="52"/>
  <c r="V195" i="52"/>
  <c r="W195" i="52"/>
  <c r="G197" i="93"/>
  <c r="I197" i="93"/>
  <c r="J197" i="93"/>
  <c r="O197" i="93"/>
  <c r="S197" i="93"/>
  <c r="A202" i="94"/>
  <c r="B198" i="93"/>
  <c r="B199" i="93"/>
  <c r="G198" i="52"/>
  <c r="I198" i="52"/>
  <c r="J198" i="52"/>
  <c r="O198" i="52"/>
  <c r="S198" i="52"/>
  <c r="V195" i="59"/>
  <c r="W195" i="59"/>
  <c r="T196" i="59"/>
  <c r="U196" i="59"/>
  <c r="M198" i="93"/>
  <c r="Q198" i="93"/>
  <c r="N198" i="93"/>
  <c r="R198" i="93"/>
  <c r="P198" i="93"/>
  <c r="U197" i="93"/>
  <c r="T197" i="93"/>
  <c r="V196" i="93"/>
  <c r="W196" i="93"/>
  <c r="A200" i="93"/>
  <c r="L199" i="93"/>
  <c r="K199" i="93"/>
  <c r="F199" i="93"/>
  <c r="A203" i="94"/>
  <c r="T197" i="52"/>
  <c r="U197" i="52"/>
  <c r="V196" i="52"/>
  <c r="W196" i="52"/>
  <c r="A428" i="61"/>
  <c r="F199" i="52"/>
  <c r="A200" i="52"/>
  <c r="K199" i="52"/>
  <c r="L199" i="52"/>
  <c r="B198" i="59"/>
  <c r="N198" i="52"/>
  <c r="R198" i="52"/>
  <c r="P198" i="52"/>
  <c r="M198" i="52"/>
  <c r="Q198" i="52"/>
  <c r="G196" i="59"/>
  <c r="I196" i="59"/>
  <c r="J196" i="59"/>
  <c r="O196" i="59"/>
  <c r="S196" i="59"/>
  <c r="G198" i="93"/>
  <c r="I198" i="93"/>
  <c r="J198" i="93"/>
  <c r="O198" i="93"/>
  <c r="S198" i="93"/>
  <c r="L197" i="59"/>
  <c r="F197" i="59"/>
  <c r="K197" i="59"/>
  <c r="A198" i="59"/>
  <c r="M196" i="59"/>
  <c r="Q196" i="59"/>
  <c r="P196" i="59"/>
  <c r="N196" i="59"/>
  <c r="R196" i="59"/>
  <c r="V197" i="93"/>
  <c r="W197" i="93"/>
  <c r="T198" i="93"/>
  <c r="U198" i="93"/>
  <c r="A204" i="94"/>
  <c r="V196" i="59"/>
  <c r="W196" i="59"/>
  <c r="U197" i="59"/>
  <c r="T197" i="59"/>
  <c r="M199" i="52"/>
  <c r="Q199" i="52"/>
  <c r="P199" i="52"/>
  <c r="N199" i="52"/>
  <c r="R199" i="52"/>
  <c r="G197" i="59"/>
  <c r="I197" i="59"/>
  <c r="J197" i="59"/>
  <c r="O197" i="59"/>
  <c r="S197" i="59"/>
  <c r="K200" i="93"/>
  <c r="F200" i="93"/>
  <c r="L200" i="93"/>
  <c r="A201" i="93"/>
  <c r="A429" i="61"/>
  <c r="G199" i="93"/>
  <c r="I199" i="93"/>
  <c r="J199" i="93"/>
  <c r="O199" i="93"/>
  <c r="S199" i="93"/>
  <c r="A199" i="59"/>
  <c r="K198" i="59"/>
  <c r="L198" i="59"/>
  <c r="F198" i="59"/>
  <c r="F200" i="52"/>
  <c r="A201" i="52"/>
  <c r="K200" i="52"/>
  <c r="L200" i="52"/>
  <c r="B200" i="52"/>
  <c r="B201" i="52"/>
  <c r="P197" i="59"/>
  <c r="N197" i="59"/>
  <c r="R197" i="59"/>
  <c r="M197" i="59"/>
  <c r="Q197" i="59"/>
  <c r="V197" i="52"/>
  <c r="W197" i="52"/>
  <c r="U198" i="52"/>
  <c r="T198" i="52"/>
  <c r="B200" i="93"/>
  <c r="B201" i="93"/>
  <c r="G199" i="52"/>
  <c r="I199" i="52"/>
  <c r="J199" i="52"/>
  <c r="O199" i="52"/>
  <c r="P199" i="93"/>
  <c r="M199" i="93"/>
  <c r="Q199" i="93"/>
  <c r="N199" i="93"/>
  <c r="R199" i="93"/>
  <c r="B202" i="52"/>
  <c r="F201" i="93"/>
  <c r="A202" i="93"/>
  <c r="L201" i="93"/>
  <c r="K201" i="93"/>
  <c r="A430" i="61"/>
  <c r="N198" i="59"/>
  <c r="R198" i="59"/>
  <c r="P198" i="59"/>
  <c r="M198" i="59"/>
  <c r="Q198" i="59"/>
  <c r="T198" i="59"/>
  <c r="U198" i="59"/>
  <c r="V197" i="59"/>
  <c r="W197" i="59"/>
  <c r="G200" i="93"/>
  <c r="I200" i="93"/>
  <c r="J200" i="93"/>
  <c r="O200" i="93"/>
  <c r="S200" i="93"/>
  <c r="T199" i="52"/>
  <c r="V198" i="52"/>
  <c r="W198" i="52"/>
  <c r="U199" i="52"/>
  <c r="K199" i="59"/>
  <c r="A200" i="59"/>
  <c r="L199" i="59"/>
  <c r="F199" i="59"/>
  <c r="U199" i="93"/>
  <c r="T199" i="93"/>
  <c r="V198" i="93"/>
  <c r="W198" i="93"/>
  <c r="B199" i="59"/>
  <c r="B200" i="59"/>
  <c r="M200" i="52"/>
  <c r="Q200" i="52"/>
  <c r="N200" i="52"/>
  <c r="R200" i="52"/>
  <c r="P200" i="52"/>
  <c r="K201" i="52"/>
  <c r="A202" i="52"/>
  <c r="F201" i="52"/>
  <c r="L201" i="52"/>
  <c r="N200" i="93"/>
  <c r="R200" i="93"/>
  <c r="P200" i="93"/>
  <c r="M200" i="93"/>
  <c r="Q200" i="93"/>
  <c r="A205" i="94"/>
  <c r="S199" i="52"/>
  <c r="G200" i="52"/>
  <c r="I200" i="52"/>
  <c r="J200" i="52"/>
  <c r="O200" i="52"/>
  <c r="G198" i="59"/>
  <c r="I198" i="59"/>
  <c r="J198" i="59"/>
  <c r="O198" i="59"/>
  <c r="S198" i="59"/>
  <c r="N201" i="93"/>
  <c r="R201" i="93"/>
  <c r="M201" i="93"/>
  <c r="Q201" i="93"/>
  <c r="P201" i="93"/>
  <c r="G201" i="93"/>
  <c r="I201" i="93"/>
  <c r="J201" i="93"/>
  <c r="O201" i="93"/>
  <c r="S201" i="93"/>
  <c r="U199" i="59"/>
  <c r="T199" i="59"/>
  <c r="V198" i="59"/>
  <c r="W198" i="59"/>
  <c r="M201" i="52"/>
  <c r="Q201" i="52"/>
  <c r="N201" i="52"/>
  <c r="R201" i="52"/>
  <c r="P201" i="52"/>
  <c r="G199" i="59"/>
  <c r="I199" i="59"/>
  <c r="J199" i="59"/>
  <c r="O199" i="59"/>
  <c r="S199" i="59"/>
  <c r="I201" i="52"/>
  <c r="J201" i="52"/>
  <c r="O201" i="52"/>
  <c r="S201" i="52"/>
  <c r="G201" i="52"/>
  <c r="N199" i="59"/>
  <c r="R199" i="59"/>
  <c r="P199" i="59"/>
  <c r="M199" i="59"/>
  <c r="Q199" i="59"/>
  <c r="A203" i="52"/>
  <c r="B203" i="52"/>
  <c r="F202" i="52"/>
  <c r="L202" i="52"/>
  <c r="K202" i="52"/>
  <c r="K200" i="59"/>
  <c r="F200" i="59"/>
  <c r="A201" i="59"/>
  <c r="L200" i="59"/>
  <c r="B201" i="59"/>
  <c r="A206" i="94"/>
  <c r="U200" i="93"/>
  <c r="T200" i="93"/>
  <c r="V199" i="93"/>
  <c r="W199" i="93"/>
  <c r="L202" i="93"/>
  <c r="K202" i="93"/>
  <c r="A203" i="93"/>
  <c r="F202" i="93"/>
  <c r="S200" i="52"/>
  <c r="A431" i="61"/>
  <c r="V199" i="52"/>
  <c r="W199" i="52"/>
  <c r="T200" i="52"/>
  <c r="U200" i="52"/>
  <c r="B202" i="93"/>
  <c r="G202" i="93"/>
  <c r="I202" i="93"/>
  <c r="J202" i="93"/>
  <c r="O202" i="93"/>
  <c r="P200" i="59"/>
  <c r="N200" i="59"/>
  <c r="R200" i="59"/>
  <c r="M200" i="59"/>
  <c r="Q200" i="59"/>
  <c r="K203" i="93"/>
  <c r="F203" i="93"/>
  <c r="A204" i="93"/>
  <c r="L203" i="93"/>
  <c r="K201" i="59"/>
  <c r="L201" i="59"/>
  <c r="F201" i="59"/>
  <c r="A202" i="59"/>
  <c r="G200" i="59"/>
  <c r="I200" i="59"/>
  <c r="J200" i="59"/>
  <c r="O200" i="59"/>
  <c r="M202" i="93"/>
  <c r="Q202" i="93"/>
  <c r="N202" i="93"/>
  <c r="R202" i="93"/>
  <c r="P202" i="93"/>
  <c r="P202" i="52"/>
  <c r="N202" i="52"/>
  <c r="R202" i="52"/>
  <c r="M202" i="52"/>
  <c r="Q202" i="52"/>
  <c r="G202" i="52"/>
  <c r="I202" i="52"/>
  <c r="J202" i="52"/>
  <c r="O202" i="52"/>
  <c r="S202" i="52"/>
  <c r="B203" i="93"/>
  <c r="A207" i="94"/>
  <c r="T200" i="59"/>
  <c r="U200" i="59"/>
  <c r="V199" i="59"/>
  <c r="W199" i="59"/>
  <c r="A432" i="61"/>
  <c r="A204" i="52"/>
  <c r="L203" i="52"/>
  <c r="K203" i="52"/>
  <c r="F203" i="52"/>
  <c r="T201" i="52"/>
  <c r="V200" i="52"/>
  <c r="W200" i="52"/>
  <c r="U201" i="52"/>
  <c r="V200" i="93"/>
  <c r="W200" i="93"/>
  <c r="U201" i="93"/>
  <c r="T201" i="93"/>
  <c r="G201" i="59"/>
  <c r="I201" i="59"/>
  <c r="J201" i="59"/>
  <c r="O201" i="59"/>
  <c r="S201" i="59"/>
  <c r="A433" i="61"/>
  <c r="P203" i="93"/>
  <c r="M203" i="93"/>
  <c r="Q203" i="93"/>
  <c r="N203" i="93"/>
  <c r="R203" i="93"/>
  <c r="U202" i="52"/>
  <c r="V201" i="52"/>
  <c r="W201" i="52"/>
  <c r="T202" i="52"/>
  <c r="K204" i="93"/>
  <c r="A205" i="93"/>
  <c r="F204" i="93"/>
  <c r="L204" i="93"/>
  <c r="G203" i="93"/>
  <c r="I203" i="93"/>
  <c r="J203" i="93"/>
  <c r="O203" i="93"/>
  <c r="S203" i="93"/>
  <c r="T201" i="59"/>
  <c r="V200" i="59"/>
  <c r="W200" i="59"/>
  <c r="G203" i="52"/>
  <c r="I203" i="52"/>
  <c r="J203" i="52"/>
  <c r="O203" i="52"/>
  <c r="S203" i="52"/>
  <c r="A208" i="94"/>
  <c r="S202" i="93"/>
  <c r="S200" i="59"/>
  <c r="U201" i="59"/>
  <c r="P203" i="52"/>
  <c r="M203" i="52"/>
  <c r="Q203" i="52"/>
  <c r="N203" i="52"/>
  <c r="R203" i="52"/>
  <c r="B204" i="93"/>
  <c r="K204" i="52"/>
  <c r="F204" i="52"/>
  <c r="A205" i="52"/>
  <c r="L204" i="52"/>
  <c r="A203" i="59"/>
  <c r="L202" i="59"/>
  <c r="F202" i="59"/>
  <c r="K202" i="59"/>
  <c r="B202" i="59"/>
  <c r="B203" i="59"/>
  <c r="M201" i="59"/>
  <c r="Q201" i="59"/>
  <c r="N201" i="59"/>
  <c r="R201" i="59"/>
  <c r="P201" i="59"/>
  <c r="B204" i="52"/>
  <c r="U202" i="93"/>
  <c r="T202" i="93"/>
  <c r="V201" i="93"/>
  <c r="W201" i="93"/>
  <c r="T202" i="59"/>
  <c r="U202" i="59"/>
  <c r="V201" i="59"/>
  <c r="W201" i="59"/>
  <c r="A434" i="61"/>
  <c r="G202" i="59"/>
  <c r="I202" i="59"/>
  <c r="J202" i="59"/>
  <c r="O202" i="59"/>
  <c r="S202" i="59"/>
  <c r="L203" i="59"/>
  <c r="F203" i="59"/>
  <c r="K203" i="59"/>
  <c r="A204" i="59"/>
  <c r="G204" i="93"/>
  <c r="I204" i="93"/>
  <c r="J204" i="93"/>
  <c r="O204" i="93"/>
  <c r="S204" i="93"/>
  <c r="G204" i="52"/>
  <c r="I204" i="52"/>
  <c r="J204" i="52"/>
  <c r="O204" i="52"/>
  <c r="S204" i="52"/>
  <c r="U203" i="93"/>
  <c r="V202" i="93"/>
  <c r="W202" i="93"/>
  <c r="T203" i="93"/>
  <c r="B205" i="93"/>
  <c r="B206" i="93"/>
  <c r="B205" i="52"/>
  <c r="V202" i="52"/>
  <c r="W202" i="52"/>
  <c r="U203" i="52"/>
  <c r="T203" i="52"/>
  <c r="M202" i="59"/>
  <c r="Q202" i="59"/>
  <c r="P202" i="59"/>
  <c r="N202" i="59"/>
  <c r="R202" i="59"/>
  <c r="M204" i="93"/>
  <c r="Q204" i="93"/>
  <c r="P204" i="93"/>
  <c r="N204" i="93"/>
  <c r="R204" i="93"/>
  <c r="P204" i="52"/>
  <c r="N204" i="52"/>
  <c r="R204" i="52"/>
  <c r="M204" i="52"/>
  <c r="Q204" i="52"/>
  <c r="A209" i="94"/>
  <c r="K205" i="93"/>
  <c r="L205" i="93"/>
  <c r="F205" i="93"/>
  <c r="A206" i="93"/>
  <c r="B204" i="59"/>
  <c r="F205" i="52"/>
  <c r="A206" i="52"/>
  <c r="L205" i="52"/>
  <c r="K205" i="52"/>
  <c r="A435" i="61"/>
  <c r="N203" i="59"/>
  <c r="R203" i="59"/>
  <c r="P203" i="59"/>
  <c r="M203" i="59"/>
  <c r="Q203" i="59"/>
  <c r="A207" i="52"/>
  <c r="L206" i="52"/>
  <c r="K206" i="52"/>
  <c r="F206" i="52"/>
  <c r="G205" i="52"/>
  <c r="I205" i="52"/>
  <c r="J205" i="52"/>
  <c r="O205" i="52"/>
  <c r="S205" i="52"/>
  <c r="V203" i="93"/>
  <c r="W203" i="93"/>
  <c r="U204" i="93"/>
  <c r="T204" i="93"/>
  <c r="K206" i="93"/>
  <c r="A207" i="93"/>
  <c r="L206" i="93"/>
  <c r="F206" i="93"/>
  <c r="G205" i="93"/>
  <c r="I205" i="93"/>
  <c r="J205" i="93"/>
  <c r="O205" i="93"/>
  <c r="P205" i="93"/>
  <c r="N205" i="93"/>
  <c r="R205" i="93"/>
  <c r="M205" i="93"/>
  <c r="Q205" i="93"/>
  <c r="V202" i="59"/>
  <c r="W202" i="59"/>
  <c r="U203" i="59"/>
  <c r="T203" i="59"/>
  <c r="L204" i="59"/>
  <c r="F204" i="59"/>
  <c r="A205" i="59"/>
  <c r="K204" i="59"/>
  <c r="A210" i="94"/>
  <c r="V203" i="52"/>
  <c r="W203" i="52"/>
  <c r="T204" i="52"/>
  <c r="U204" i="52"/>
  <c r="G203" i="59"/>
  <c r="I203" i="59"/>
  <c r="J203" i="59"/>
  <c r="O203" i="59"/>
  <c r="S203" i="59"/>
  <c r="M205" i="52"/>
  <c r="Q205" i="52"/>
  <c r="P205" i="52"/>
  <c r="N205" i="52"/>
  <c r="R205" i="52"/>
  <c r="B206" i="52"/>
  <c r="S205" i="93"/>
  <c r="G206" i="52"/>
  <c r="I206" i="52"/>
  <c r="J206" i="52"/>
  <c r="O206" i="52"/>
  <c r="A211" i="94"/>
  <c r="M206" i="93"/>
  <c r="Q206" i="93"/>
  <c r="P206" i="93"/>
  <c r="N206" i="93"/>
  <c r="R206" i="93"/>
  <c r="F205" i="59"/>
  <c r="L205" i="59"/>
  <c r="A206" i="59"/>
  <c r="K205" i="59"/>
  <c r="G204" i="59"/>
  <c r="I204" i="59"/>
  <c r="J204" i="59"/>
  <c r="O204" i="59"/>
  <c r="B207" i="52"/>
  <c r="B208" i="52"/>
  <c r="U204" i="59"/>
  <c r="V203" i="59"/>
  <c r="W203" i="59"/>
  <c r="T204" i="59"/>
  <c r="A436" i="61"/>
  <c r="T205" i="52"/>
  <c r="V204" i="52"/>
  <c r="W204" i="52"/>
  <c r="U205" i="52"/>
  <c r="G206" i="93"/>
  <c r="I206" i="93"/>
  <c r="J206" i="93"/>
  <c r="O206" i="93"/>
  <c r="S206" i="93"/>
  <c r="P206" i="52"/>
  <c r="M206" i="52"/>
  <c r="Q206" i="52"/>
  <c r="N206" i="52"/>
  <c r="R206" i="52"/>
  <c r="K207" i="52"/>
  <c r="L207" i="52"/>
  <c r="A208" i="52"/>
  <c r="F207" i="52"/>
  <c r="F207" i="93"/>
  <c r="K207" i="93"/>
  <c r="A208" i="93"/>
  <c r="L207" i="93"/>
  <c r="B205" i="59"/>
  <c r="B206" i="59"/>
  <c r="M204" i="59"/>
  <c r="Q204" i="59"/>
  <c r="P204" i="59"/>
  <c r="N204" i="59"/>
  <c r="R204" i="59"/>
  <c r="B207" i="93"/>
  <c r="V204" i="93"/>
  <c r="W204" i="93"/>
  <c r="U205" i="93"/>
  <c r="T205" i="93"/>
  <c r="A212" i="94"/>
  <c r="S204" i="59"/>
  <c r="T206" i="52"/>
  <c r="V205" i="52"/>
  <c r="W205" i="52"/>
  <c r="U206" i="52"/>
  <c r="N207" i="93"/>
  <c r="R207" i="93"/>
  <c r="M207" i="93"/>
  <c r="Q207" i="93"/>
  <c r="P207" i="93"/>
  <c r="F208" i="93"/>
  <c r="K208" i="93"/>
  <c r="L208" i="93"/>
  <c r="A209" i="93"/>
  <c r="F206" i="59"/>
  <c r="K206" i="59"/>
  <c r="L206" i="59"/>
  <c r="A207" i="59"/>
  <c r="B207" i="59"/>
  <c r="S206" i="52"/>
  <c r="M205" i="59"/>
  <c r="Q205" i="59"/>
  <c r="P205" i="59"/>
  <c r="N205" i="59"/>
  <c r="R205" i="59"/>
  <c r="U206" i="93"/>
  <c r="V205" i="93"/>
  <c r="W205" i="93"/>
  <c r="T206" i="93"/>
  <c r="G207" i="93"/>
  <c r="I207" i="93"/>
  <c r="J207" i="93"/>
  <c r="O207" i="93"/>
  <c r="A437" i="61"/>
  <c r="G205" i="59"/>
  <c r="I205" i="59"/>
  <c r="J205" i="59"/>
  <c r="O205" i="59"/>
  <c r="S205" i="59"/>
  <c r="G207" i="52"/>
  <c r="I207" i="52"/>
  <c r="J207" i="52"/>
  <c r="O207" i="52"/>
  <c r="S207" i="52"/>
  <c r="B208" i="93"/>
  <c r="B209" i="93"/>
  <c r="L208" i="52"/>
  <c r="F208" i="52"/>
  <c r="K208" i="52"/>
  <c r="A209" i="52"/>
  <c r="M207" i="52"/>
  <c r="Q207" i="52"/>
  <c r="P207" i="52"/>
  <c r="N207" i="52"/>
  <c r="R207" i="52"/>
  <c r="V204" i="59"/>
  <c r="W204" i="59"/>
  <c r="U205" i="59"/>
  <c r="T205" i="59"/>
  <c r="K209" i="52"/>
  <c r="F209" i="52"/>
  <c r="L209" i="52"/>
  <c r="A210" i="52"/>
  <c r="U207" i="93"/>
  <c r="T207" i="93"/>
  <c r="V206" i="93"/>
  <c r="W206" i="93"/>
  <c r="B210" i="93"/>
  <c r="A213" i="94"/>
  <c r="U206" i="59"/>
  <c r="V205" i="59"/>
  <c r="W205" i="59"/>
  <c r="T206" i="59"/>
  <c r="G206" i="59"/>
  <c r="I206" i="59"/>
  <c r="J206" i="59"/>
  <c r="O206" i="59"/>
  <c r="S206" i="59"/>
  <c r="A438" i="61"/>
  <c r="K209" i="93"/>
  <c r="F209" i="93"/>
  <c r="A210" i="93"/>
  <c r="L209" i="93"/>
  <c r="S207" i="93"/>
  <c r="M208" i="93"/>
  <c r="Q208" i="93"/>
  <c r="P208" i="93"/>
  <c r="N208" i="93"/>
  <c r="R208" i="93"/>
  <c r="B209" i="52"/>
  <c r="G208" i="52"/>
  <c r="I208" i="52"/>
  <c r="J208" i="52"/>
  <c r="O208" i="52"/>
  <c r="P208" i="52"/>
  <c r="N208" i="52"/>
  <c r="R208" i="52"/>
  <c r="M208" i="52"/>
  <c r="Q208" i="52"/>
  <c r="A208" i="59"/>
  <c r="K207" i="59"/>
  <c r="F207" i="59"/>
  <c r="L207" i="59"/>
  <c r="T207" i="52"/>
  <c r="V206" i="52"/>
  <c r="W206" i="52"/>
  <c r="U207" i="52"/>
  <c r="P206" i="59"/>
  <c r="N206" i="59"/>
  <c r="R206" i="59"/>
  <c r="M206" i="59"/>
  <c r="Q206" i="59"/>
  <c r="G208" i="93"/>
  <c r="I208" i="93"/>
  <c r="J208" i="93"/>
  <c r="O208" i="93"/>
  <c r="S208" i="93"/>
  <c r="G209" i="93"/>
  <c r="I209" i="93"/>
  <c r="J209" i="93"/>
  <c r="O209" i="93"/>
  <c r="S209" i="93"/>
  <c r="B211" i="93"/>
  <c r="P207" i="59"/>
  <c r="M207" i="59"/>
  <c r="Q207" i="59"/>
  <c r="N207" i="59"/>
  <c r="R207" i="59"/>
  <c r="G207" i="59"/>
  <c r="I207" i="59"/>
  <c r="J207" i="59"/>
  <c r="O207" i="59"/>
  <c r="S207" i="59"/>
  <c r="A439" i="61"/>
  <c r="T208" i="93"/>
  <c r="V207" i="93"/>
  <c r="W207" i="93"/>
  <c r="U208" i="93"/>
  <c r="A209" i="59"/>
  <c r="L208" i="59"/>
  <c r="F208" i="59"/>
  <c r="K208" i="59"/>
  <c r="A211" i="52"/>
  <c r="L210" i="52"/>
  <c r="K210" i="52"/>
  <c r="F210" i="52"/>
  <c r="P209" i="52"/>
  <c r="N209" i="52"/>
  <c r="R209" i="52"/>
  <c r="M209" i="52"/>
  <c r="Q209" i="52"/>
  <c r="B210" i="52"/>
  <c r="B211" i="52"/>
  <c r="G209" i="52"/>
  <c r="I209" i="52"/>
  <c r="J209" i="52"/>
  <c r="O209" i="52"/>
  <c r="S209" i="52"/>
  <c r="T207" i="59"/>
  <c r="V206" i="59"/>
  <c r="W206" i="59"/>
  <c r="U207" i="59"/>
  <c r="B208" i="59"/>
  <c r="S208" i="52"/>
  <c r="P209" i="93"/>
  <c r="M209" i="93"/>
  <c r="Q209" i="93"/>
  <c r="N209" i="93"/>
  <c r="R209" i="93"/>
  <c r="A214" i="94"/>
  <c r="U208" i="52"/>
  <c r="V207" i="52"/>
  <c r="W207" i="52"/>
  <c r="T208" i="52"/>
  <c r="F210" i="93"/>
  <c r="A211" i="93"/>
  <c r="K210" i="93"/>
  <c r="L210" i="93"/>
  <c r="T209" i="52"/>
  <c r="U209" i="52"/>
  <c r="V208" i="52"/>
  <c r="W208" i="52"/>
  <c r="V207" i="59"/>
  <c r="W207" i="59"/>
  <c r="T208" i="59"/>
  <c r="U208" i="59"/>
  <c r="B212" i="93"/>
  <c r="A215" i="94"/>
  <c r="G208" i="59"/>
  <c r="I208" i="59"/>
  <c r="J208" i="59"/>
  <c r="O208" i="59"/>
  <c r="S208" i="59"/>
  <c r="P208" i="59"/>
  <c r="N208" i="59"/>
  <c r="R208" i="59"/>
  <c r="M208" i="59"/>
  <c r="Q208" i="59"/>
  <c r="A210" i="59"/>
  <c r="L209" i="59"/>
  <c r="K209" i="59"/>
  <c r="F209" i="59"/>
  <c r="V208" i="93"/>
  <c r="W208" i="93"/>
  <c r="U209" i="93"/>
  <c r="T209" i="93"/>
  <c r="M210" i="93"/>
  <c r="Q210" i="93"/>
  <c r="P210" i="93"/>
  <c r="N210" i="93"/>
  <c r="R210" i="93"/>
  <c r="K211" i="93"/>
  <c r="L211" i="93"/>
  <c r="F211" i="93"/>
  <c r="A212" i="93"/>
  <c r="G210" i="52"/>
  <c r="I210" i="52"/>
  <c r="J210" i="52"/>
  <c r="O210" i="52"/>
  <c r="G210" i="93"/>
  <c r="I210" i="93"/>
  <c r="J210" i="93"/>
  <c r="O210" i="93"/>
  <c r="S210" i="93"/>
  <c r="A440" i="61"/>
  <c r="N210" i="52"/>
  <c r="R210" i="52"/>
  <c r="M210" i="52"/>
  <c r="Q210" i="52"/>
  <c r="P210" i="52"/>
  <c r="B209" i="59"/>
  <c r="L211" i="52"/>
  <c r="F211" i="52"/>
  <c r="A212" i="52"/>
  <c r="K211" i="52"/>
  <c r="G211" i="93"/>
  <c r="I211" i="93"/>
  <c r="J211" i="93"/>
  <c r="O211" i="93"/>
  <c r="S211" i="93"/>
  <c r="V208" i="59"/>
  <c r="W208" i="59"/>
  <c r="U209" i="59"/>
  <c r="T209" i="59"/>
  <c r="M211" i="93"/>
  <c r="Q211" i="93"/>
  <c r="N211" i="93"/>
  <c r="R211" i="93"/>
  <c r="P211" i="93"/>
  <c r="U210" i="52"/>
  <c r="T210" i="52"/>
  <c r="V209" i="52"/>
  <c r="W209" i="52"/>
  <c r="A216" i="94"/>
  <c r="A441" i="61"/>
  <c r="U210" i="93"/>
  <c r="V209" i="93"/>
  <c r="W209" i="93"/>
  <c r="T210" i="93"/>
  <c r="G209" i="59"/>
  <c r="I209" i="59"/>
  <c r="J209" i="59"/>
  <c r="O209" i="59"/>
  <c r="S209" i="59"/>
  <c r="F212" i="52"/>
  <c r="L212" i="52"/>
  <c r="A213" i="52"/>
  <c r="K212" i="52"/>
  <c r="S210" i="52"/>
  <c r="G211" i="52"/>
  <c r="I211" i="52"/>
  <c r="J211" i="52"/>
  <c r="O211" i="52"/>
  <c r="M209" i="59"/>
  <c r="Q209" i="59"/>
  <c r="P209" i="59"/>
  <c r="N209" i="59"/>
  <c r="R209" i="59"/>
  <c r="P211" i="52"/>
  <c r="N211" i="52"/>
  <c r="R211" i="52"/>
  <c r="M211" i="52"/>
  <c r="Q211" i="52"/>
  <c r="L210" i="59"/>
  <c r="K210" i="59"/>
  <c r="A211" i="59"/>
  <c r="F210" i="59"/>
  <c r="B210" i="59"/>
  <c r="L212" i="93"/>
  <c r="K212" i="93"/>
  <c r="F212" i="93"/>
  <c r="A213" i="93"/>
  <c r="B212" i="52"/>
  <c r="T211" i="52"/>
  <c r="V210" i="52"/>
  <c r="W210" i="52"/>
  <c r="U211" i="52"/>
  <c r="B213" i="52"/>
  <c r="L213" i="93"/>
  <c r="K213" i="93"/>
  <c r="F213" i="93"/>
  <c r="A214" i="93"/>
  <c r="B213" i="93"/>
  <c r="B214" i="93"/>
  <c r="G210" i="59"/>
  <c r="I210" i="59"/>
  <c r="J210" i="59"/>
  <c r="O210" i="59"/>
  <c r="F213" i="52"/>
  <c r="L213" i="52"/>
  <c r="A214" i="52"/>
  <c r="K213" i="52"/>
  <c r="A442" i="61"/>
  <c r="V209" i="59"/>
  <c r="W209" i="59"/>
  <c r="T210" i="59"/>
  <c r="U210" i="59"/>
  <c r="K211" i="59"/>
  <c r="L211" i="59"/>
  <c r="F211" i="59"/>
  <c r="A212" i="59"/>
  <c r="M210" i="59"/>
  <c r="Q210" i="59"/>
  <c r="P210" i="59"/>
  <c r="N210" i="59"/>
  <c r="R210" i="59"/>
  <c r="G212" i="93"/>
  <c r="I212" i="93"/>
  <c r="J212" i="93"/>
  <c r="O212" i="93"/>
  <c r="M212" i="52"/>
  <c r="Q212" i="52"/>
  <c r="N212" i="52"/>
  <c r="R212" i="52"/>
  <c r="P212" i="52"/>
  <c r="A217" i="94"/>
  <c r="S211" i="52"/>
  <c r="M212" i="93"/>
  <c r="Q212" i="93"/>
  <c r="N212" i="93"/>
  <c r="R212" i="93"/>
  <c r="P212" i="93"/>
  <c r="V210" i="93"/>
  <c r="W210" i="93"/>
  <c r="U211" i="93"/>
  <c r="T211" i="93"/>
  <c r="G212" i="52"/>
  <c r="I212" i="52"/>
  <c r="J212" i="52"/>
  <c r="O212" i="52"/>
  <c r="B211" i="59"/>
  <c r="U212" i="52"/>
  <c r="T212" i="52"/>
  <c r="V211" i="52"/>
  <c r="W211" i="52"/>
  <c r="G213" i="52"/>
  <c r="I213" i="52"/>
  <c r="J213" i="52"/>
  <c r="O213" i="52"/>
  <c r="S213" i="52"/>
  <c r="N213" i="52"/>
  <c r="R213" i="52"/>
  <c r="M213" i="52"/>
  <c r="Q213" i="52"/>
  <c r="P213" i="52"/>
  <c r="S210" i="59"/>
  <c r="U211" i="59"/>
  <c r="T211" i="59"/>
  <c r="V210" i="59"/>
  <c r="W210" i="59"/>
  <c r="B215" i="93"/>
  <c r="B212" i="59"/>
  <c r="B213" i="59"/>
  <c r="K214" i="93"/>
  <c r="L214" i="93"/>
  <c r="A215" i="93"/>
  <c r="F214" i="93"/>
  <c r="S212" i="52"/>
  <c r="S212" i="93"/>
  <c r="G213" i="93"/>
  <c r="I213" i="93"/>
  <c r="J213" i="93"/>
  <c r="O213" i="93"/>
  <c r="A443" i="61"/>
  <c r="P213" i="93"/>
  <c r="N213" i="93"/>
  <c r="R213" i="93"/>
  <c r="M213" i="93"/>
  <c r="Q213" i="93"/>
  <c r="G211" i="59"/>
  <c r="I211" i="59"/>
  <c r="J211" i="59"/>
  <c r="O211" i="59"/>
  <c r="S211" i="59"/>
  <c r="A218" i="94"/>
  <c r="M211" i="59"/>
  <c r="Q211" i="59"/>
  <c r="N211" i="59"/>
  <c r="R211" i="59"/>
  <c r="P211" i="59"/>
  <c r="U212" i="93"/>
  <c r="V211" i="93"/>
  <c r="W211" i="93"/>
  <c r="T212" i="93"/>
  <c r="B214" i="52"/>
  <c r="B215" i="52"/>
  <c r="K212" i="59"/>
  <c r="A213" i="59"/>
  <c r="L212" i="59"/>
  <c r="F212" i="59"/>
  <c r="A215" i="52"/>
  <c r="L214" i="52"/>
  <c r="F214" i="52"/>
  <c r="K214" i="52"/>
  <c r="B214" i="59"/>
  <c r="S213" i="93"/>
  <c r="U213" i="52"/>
  <c r="V212" i="52"/>
  <c r="W212" i="52"/>
  <c r="T213" i="52"/>
  <c r="F215" i="52"/>
  <c r="K215" i="52"/>
  <c r="A216" i="52"/>
  <c r="L215" i="52"/>
  <c r="G212" i="59"/>
  <c r="I212" i="59"/>
  <c r="J212" i="59"/>
  <c r="O212" i="59"/>
  <c r="S212" i="59"/>
  <c r="B216" i="52"/>
  <c r="A444" i="61"/>
  <c r="M212" i="59"/>
  <c r="Q212" i="59"/>
  <c r="P212" i="59"/>
  <c r="N212" i="59"/>
  <c r="R212" i="59"/>
  <c r="G214" i="93"/>
  <c r="I214" i="93"/>
  <c r="J214" i="93"/>
  <c r="O214" i="93"/>
  <c r="S214" i="93"/>
  <c r="G214" i="52"/>
  <c r="I214" i="52"/>
  <c r="J214" i="52"/>
  <c r="O214" i="52"/>
  <c r="A219" i="94"/>
  <c r="P214" i="52"/>
  <c r="M214" i="52"/>
  <c r="Q214" i="52"/>
  <c r="N214" i="52"/>
  <c r="R214" i="52"/>
  <c r="L213" i="59"/>
  <c r="K213" i="59"/>
  <c r="F213" i="59"/>
  <c r="A214" i="59"/>
  <c r="L215" i="93"/>
  <c r="K215" i="93"/>
  <c r="F215" i="93"/>
  <c r="A216" i="93"/>
  <c r="B216" i="93"/>
  <c r="T213" i="93"/>
  <c r="U213" i="93"/>
  <c r="V212" i="93"/>
  <c r="W212" i="93"/>
  <c r="U212" i="59"/>
  <c r="T212" i="59"/>
  <c r="V211" i="59"/>
  <c r="W211" i="59"/>
  <c r="M214" i="93"/>
  <c r="Q214" i="93"/>
  <c r="N214" i="93"/>
  <c r="R214" i="93"/>
  <c r="P214" i="93"/>
  <c r="S214" i="52"/>
  <c r="G215" i="93"/>
  <c r="I215" i="93"/>
  <c r="J215" i="93"/>
  <c r="O215" i="93"/>
  <c r="S215" i="93"/>
  <c r="A217" i="52"/>
  <c r="B217" i="52"/>
  <c r="F216" i="52"/>
  <c r="K216" i="52"/>
  <c r="L216" i="52"/>
  <c r="P215" i="93"/>
  <c r="N215" i="93"/>
  <c r="R215" i="93"/>
  <c r="M215" i="93"/>
  <c r="Q215" i="93"/>
  <c r="F214" i="59"/>
  <c r="K214" i="59"/>
  <c r="L214" i="59"/>
  <c r="A215" i="59"/>
  <c r="B215" i="59"/>
  <c r="G215" i="52"/>
  <c r="I215" i="52"/>
  <c r="J215" i="52"/>
  <c r="O215" i="52"/>
  <c r="S215" i="52"/>
  <c r="G213" i="59"/>
  <c r="I213" i="59"/>
  <c r="J213" i="59"/>
  <c r="O213" i="59"/>
  <c r="U213" i="59"/>
  <c r="T213" i="59"/>
  <c r="V212" i="59"/>
  <c r="W212" i="59"/>
  <c r="P215" i="52"/>
  <c r="M215" i="52"/>
  <c r="Q215" i="52"/>
  <c r="N215" i="52"/>
  <c r="R215" i="52"/>
  <c r="A220" i="94"/>
  <c r="A217" i="93"/>
  <c r="K216" i="93"/>
  <c r="L216" i="93"/>
  <c r="F216" i="93"/>
  <c r="N213" i="59"/>
  <c r="R213" i="59"/>
  <c r="M213" i="59"/>
  <c r="Q213" i="59"/>
  <c r="P213" i="59"/>
  <c r="U214" i="52"/>
  <c r="V213" i="52"/>
  <c r="W213" i="52"/>
  <c r="T214" i="52"/>
  <c r="U214" i="93"/>
  <c r="T214" i="93"/>
  <c r="V213" i="93"/>
  <c r="W213" i="93"/>
  <c r="B217" i="93"/>
  <c r="A445" i="61"/>
  <c r="B216" i="59"/>
  <c r="G214" i="59"/>
  <c r="I214" i="59"/>
  <c r="J214" i="59"/>
  <c r="O214" i="59"/>
  <c r="U215" i="52"/>
  <c r="T215" i="52"/>
  <c r="V214" i="52"/>
  <c r="W214" i="52"/>
  <c r="G216" i="52"/>
  <c r="I216" i="52"/>
  <c r="J216" i="52"/>
  <c r="O216" i="52"/>
  <c r="A221" i="94"/>
  <c r="G216" i="93"/>
  <c r="I216" i="93"/>
  <c r="J216" i="93"/>
  <c r="O216" i="93"/>
  <c r="T214" i="59"/>
  <c r="V213" i="59"/>
  <c r="W213" i="59"/>
  <c r="M216" i="93"/>
  <c r="Q216" i="93"/>
  <c r="P216" i="93"/>
  <c r="N216" i="93"/>
  <c r="R216" i="93"/>
  <c r="F217" i="52"/>
  <c r="A218" i="52"/>
  <c r="K217" i="52"/>
  <c r="L217" i="52"/>
  <c r="U215" i="93"/>
  <c r="T215" i="93"/>
  <c r="V214" i="93"/>
  <c r="W214" i="93"/>
  <c r="K215" i="59"/>
  <c r="L215" i="59"/>
  <c r="A216" i="59"/>
  <c r="F215" i="59"/>
  <c r="P214" i="59"/>
  <c r="N214" i="59"/>
  <c r="R214" i="59"/>
  <c r="M214" i="59"/>
  <c r="Q214" i="59"/>
  <c r="A446" i="61"/>
  <c r="S213" i="59"/>
  <c r="U214" i="59"/>
  <c r="P216" i="52"/>
  <c r="N216" i="52"/>
  <c r="R216" i="52"/>
  <c r="M216" i="52"/>
  <c r="Q216" i="52"/>
  <c r="K217" i="93"/>
  <c r="L217" i="93"/>
  <c r="F217" i="93"/>
  <c r="A218" i="93"/>
  <c r="V214" i="59"/>
  <c r="W214" i="59"/>
  <c r="T215" i="59"/>
  <c r="A447" i="61"/>
  <c r="U216" i="52"/>
  <c r="V215" i="52"/>
  <c r="W215" i="52"/>
  <c r="T216" i="52"/>
  <c r="S214" i="59"/>
  <c r="U215" i="59"/>
  <c r="T216" i="93"/>
  <c r="V215" i="93"/>
  <c r="W215" i="93"/>
  <c r="U216" i="93"/>
  <c r="S216" i="93"/>
  <c r="N217" i="52"/>
  <c r="R217" i="52"/>
  <c r="M217" i="52"/>
  <c r="Q217" i="52"/>
  <c r="P217" i="52"/>
  <c r="A219" i="93"/>
  <c r="K218" i="93"/>
  <c r="L218" i="93"/>
  <c r="F218" i="93"/>
  <c r="G217" i="93"/>
  <c r="I217" i="93"/>
  <c r="J217" i="93"/>
  <c r="O217" i="93"/>
  <c r="A219" i="52"/>
  <c r="F218" i="52"/>
  <c r="L218" i="52"/>
  <c r="K218" i="52"/>
  <c r="A222" i="94"/>
  <c r="P217" i="93"/>
  <c r="N217" i="93"/>
  <c r="R217" i="93"/>
  <c r="M217" i="93"/>
  <c r="Q217" i="93"/>
  <c r="G217" i="52"/>
  <c r="I217" i="52"/>
  <c r="J217" i="52"/>
  <c r="O217" i="52"/>
  <c r="G215" i="59"/>
  <c r="I215" i="59"/>
  <c r="J215" i="59"/>
  <c r="O215" i="59"/>
  <c r="S215" i="59"/>
  <c r="B218" i="93"/>
  <c r="B219" i="93"/>
  <c r="A217" i="59"/>
  <c r="F216" i="59"/>
  <c r="K216" i="59"/>
  <c r="L216" i="59"/>
  <c r="B218" i="52"/>
  <c r="B219" i="52"/>
  <c r="S216" i="52"/>
  <c r="B217" i="59"/>
  <c r="N215" i="59"/>
  <c r="R215" i="59"/>
  <c r="P215" i="59"/>
  <c r="M215" i="59"/>
  <c r="Q215" i="59"/>
  <c r="U216" i="59"/>
  <c r="V215" i="59"/>
  <c r="W215" i="59"/>
  <c r="T216" i="59"/>
  <c r="A448" i="61"/>
  <c r="A223" i="94"/>
  <c r="N216" i="59"/>
  <c r="R216" i="59"/>
  <c r="M216" i="59"/>
  <c r="Q216" i="59"/>
  <c r="P216" i="59"/>
  <c r="N218" i="52"/>
  <c r="R218" i="52"/>
  <c r="M218" i="52"/>
  <c r="Q218" i="52"/>
  <c r="P218" i="52"/>
  <c r="G216" i="59"/>
  <c r="I216" i="59"/>
  <c r="J216" i="59"/>
  <c r="O216" i="59"/>
  <c r="G218" i="52"/>
  <c r="I218" i="52"/>
  <c r="J218" i="52"/>
  <c r="O218" i="52"/>
  <c r="S218" i="52"/>
  <c r="L217" i="59"/>
  <c r="K217" i="59"/>
  <c r="F217" i="59"/>
  <c r="A218" i="59"/>
  <c r="F219" i="52"/>
  <c r="K219" i="52"/>
  <c r="L219" i="52"/>
  <c r="A220" i="52"/>
  <c r="S217" i="93"/>
  <c r="S217" i="52"/>
  <c r="B218" i="59"/>
  <c r="V216" i="52"/>
  <c r="W216" i="52"/>
  <c r="T217" i="52"/>
  <c r="U217" i="52"/>
  <c r="B220" i="52"/>
  <c r="U217" i="93"/>
  <c r="T217" i="93"/>
  <c r="V216" i="93"/>
  <c r="W216" i="93"/>
  <c r="G218" i="93"/>
  <c r="I218" i="93"/>
  <c r="J218" i="93"/>
  <c r="O218" i="93"/>
  <c r="S218" i="93"/>
  <c r="M218" i="93"/>
  <c r="Q218" i="93"/>
  <c r="N218" i="93"/>
  <c r="R218" i="93"/>
  <c r="P218" i="93"/>
  <c r="L219" i="93"/>
  <c r="K219" i="93"/>
  <c r="F219" i="93"/>
  <c r="A220" i="93"/>
  <c r="S216" i="59"/>
  <c r="A449" i="61"/>
  <c r="K218" i="59"/>
  <c r="F218" i="59"/>
  <c r="A219" i="59"/>
  <c r="L218" i="59"/>
  <c r="B219" i="59"/>
  <c r="G217" i="59"/>
  <c r="I217" i="59"/>
  <c r="J217" i="59"/>
  <c r="O217" i="59"/>
  <c r="S217" i="59"/>
  <c r="U218" i="93"/>
  <c r="T218" i="93"/>
  <c r="V217" i="93"/>
  <c r="W217" i="93"/>
  <c r="L220" i="52"/>
  <c r="F220" i="52"/>
  <c r="K220" i="52"/>
  <c r="A221" i="52"/>
  <c r="U217" i="59"/>
  <c r="T217" i="59"/>
  <c r="V216" i="59"/>
  <c r="W216" i="59"/>
  <c r="G219" i="52"/>
  <c r="I219" i="52"/>
  <c r="J219" i="52"/>
  <c r="O219" i="52"/>
  <c r="S219" i="52"/>
  <c r="P217" i="59"/>
  <c r="N217" i="59"/>
  <c r="R217" i="59"/>
  <c r="M217" i="59"/>
  <c r="Q217" i="59"/>
  <c r="A224" i="94"/>
  <c r="F220" i="93"/>
  <c r="A221" i="93"/>
  <c r="K220" i="93"/>
  <c r="L220" i="93"/>
  <c r="G219" i="93"/>
  <c r="I219" i="93"/>
  <c r="J219" i="93"/>
  <c r="O219" i="93"/>
  <c r="S219" i="93"/>
  <c r="B220" i="93"/>
  <c r="B221" i="93"/>
  <c r="M219" i="93"/>
  <c r="Q219" i="93"/>
  <c r="P219" i="93"/>
  <c r="N219" i="93"/>
  <c r="R219" i="93"/>
  <c r="U218" i="52"/>
  <c r="T218" i="52"/>
  <c r="V217" i="52"/>
  <c r="W217" i="52"/>
  <c r="P219" i="52"/>
  <c r="M219" i="52"/>
  <c r="Q219" i="52"/>
  <c r="N219" i="52"/>
  <c r="R219" i="52"/>
  <c r="A225" i="94"/>
  <c r="L221" i="52"/>
  <c r="F221" i="52"/>
  <c r="A222" i="52"/>
  <c r="K221" i="52"/>
  <c r="N220" i="52"/>
  <c r="R220" i="52"/>
  <c r="P220" i="52"/>
  <c r="M220" i="52"/>
  <c r="Q220" i="52"/>
  <c r="B222" i="93"/>
  <c r="M218" i="59"/>
  <c r="Q218" i="59"/>
  <c r="P218" i="59"/>
  <c r="N218" i="59"/>
  <c r="R218" i="59"/>
  <c r="L219" i="59"/>
  <c r="A220" i="59"/>
  <c r="B220" i="59"/>
  <c r="F219" i="59"/>
  <c r="K219" i="59"/>
  <c r="V217" i="59"/>
  <c r="W217" i="59"/>
  <c r="T218" i="59"/>
  <c r="U218" i="59"/>
  <c r="U219" i="93"/>
  <c r="T219" i="93"/>
  <c r="V218" i="93"/>
  <c r="W218" i="93"/>
  <c r="G218" i="59"/>
  <c r="I218" i="59"/>
  <c r="J218" i="59"/>
  <c r="O218" i="59"/>
  <c r="S218" i="59"/>
  <c r="M220" i="93"/>
  <c r="Q220" i="93"/>
  <c r="N220" i="93"/>
  <c r="R220" i="93"/>
  <c r="P220" i="93"/>
  <c r="G220" i="52"/>
  <c r="I220" i="52"/>
  <c r="J220" i="52"/>
  <c r="O220" i="52"/>
  <c r="S220" i="52"/>
  <c r="K221" i="93"/>
  <c r="F221" i="93"/>
  <c r="A222" i="93"/>
  <c r="L221" i="93"/>
  <c r="A450" i="61"/>
  <c r="G220" i="93"/>
  <c r="I220" i="93"/>
  <c r="J220" i="93"/>
  <c r="O220" i="93"/>
  <c r="U219" i="52"/>
  <c r="T219" i="52"/>
  <c r="V218" i="52"/>
  <c r="W218" i="52"/>
  <c r="B221" i="52"/>
  <c r="B221" i="59"/>
  <c r="G221" i="52"/>
  <c r="I221" i="52"/>
  <c r="J221" i="52"/>
  <c r="O221" i="52"/>
  <c r="V219" i="52"/>
  <c r="W219" i="52"/>
  <c r="T220" i="52"/>
  <c r="U220" i="52"/>
  <c r="N221" i="52"/>
  <c r="R221" i="52"/>
  <c r="M221" i="52"/>
  <c r="Q221" i="52"/>
  <c r="P221" i="52"/>
  <c r="A451" i="61"/>
  <c r="P221" i="93"/>
  <c r="N221" i="93"/>
  <c r="R221" i="93"/>
  <c r="M221" i="93"/>
  <c r="Q221" i="93"/>
  <c r="U220" i="93"/>
  <c r="V219" i="93"/>
  <c r="W219" i="93"/>
  <c r="T220" i="93"/>
  <c r="F222" i="93"/>
  <c r="A223" i="93"/>
  <c r="B223" i="93"/>
  <c r="L222" i="93"/>
  <c r="K222" i="93"/>
  <c r="T219" i="59"/>
  <c r="U219" i="59"/>
  <c r="V218" i="59"/>
  <c r="W218" i="59"/>
  <c r="A226" i="94"/>
  <c r="L220" i="59"/>
  <c r="A221" i="59"/>
  <c r="K220" i="59"/>
  <c r="F220" i="59"/>
  <c r="M219" i="59"/>
  <c r="Q219" i="59"/>
  <c r="N219" i="59"/>
  <c r="R219" i="59"/>
  <c r="P219" i="59"/>
  <c r="B222" i="52"/>
  <c r="B223" i="52"/>
  <c r="S220" i="93"/>
  <c r="G219" i="59"/>
  <c r="I219" i="59"/>
  <c r="J219" i="59"/>
  <c r="O219" i="59"/>
  <c r="S219" i="59"/>
  <c r="G221" i="93"/>
  <c r="I221" i="93"/>
  <c r="J221" i="93"/>
  <c r="O221" i="93"/>
  <c r="A223" i="52"/>
  <c r="L222" i="52"/>
  <c r="F222" i="52"/>
  <c r="K222" i="52"/>
  <c r="M222" i="93"/>
  <c r="Q222" i="93"/>
  <c r="P222" i="93"/>
  <c r="N222" i="93"/>
  <c r="R222" i="93"/>
  <c r="G222" i="52"/>
  <c r="I222" i="52"/>
  <c r="J222" i="52"/>
  <c r="O222" i="52"/>
  <c r="A452" i="61"/>
  <c r="G222" i="93"/>
  <c r="I222" i="93"/>
  <c r="J222" i="93"/>
  <c r="O222" i="93"/>
  <c r="S222" i="93"/>
  <c r="N222" i="52"/>
  <c r="R222" i="52"/>
  <c r="P222" i="52"/>
  <c r="M222" i="52"/>
  <c r="Q222" i="52"/>
  <c r="A224" i="52"/>
  <c r="F223" i="52"/>
  <c r="K223" i="52"/>
  <c r="L223" i="52"/>
  <c r="P220" i="59"/>
  <c r="N220" i="59"/>
  <c r="R220" i="59"/>
  <c r="M220" i="59"/>
  <c r="Q220" i="59"/>
  <c r="T221" i="52"/>
  <c r="V220" i="52"/>
  <c r="W220" i="52"/>
  <c r="U221" i="52"/>
  <c r="S221" i="52"/>
  <c r="B222" i="59"/>
  <c r="F221" i="59"/>
  <c r="A222" i="59"/>
  <c r="L221" i="59"/>
  <c r="K221" i="59"/>
  <c r="S221" i="93"/>
  <c r="U221" i="93"/>
  <c r="T221" i="93"/>
  <c r="V220" i="93"/>
  <c r="W220" i="93"/>
  <c r="U220" i="59"/>
  <c r="T220" i="59"/>
  <c r="V219" i="59"/>
  <c r="W219" i="59"/>
  <c r="K223" i="93"/>
  <c r="A224" i="93"/>
  <c r="F223" i="93"/>
  <c r="L223" i="93"/>
  <c r="G220" i="59"/>
  <c r="I220" i="59"/>
  <c r="J220" i="59"/>
  <c r="O220" i="59"/>
  <c r="S220" i="59"/>
  <c r="A227" i="94"/>
  <c r="P223" i="93"/>
  <c r="N223" i="93"/>
  <c r="R223" i="93"/>
  <c r="M223" i="93"/>
  <c r="Q223" i="93"/>
  <c r="K224" i="52"/>
  <c r="F224" i="52"/>
  <c r="A225" i="52"/>
  <c r="L224" i="52"/>
  <c r="S222" i="52"/>
  <c r="T221" i="59"/>
  <c r="V220" i="59"/>
  <c r="W220" i="59"/>
  <c r="U221" i="59"/>
  <c r="U222" i="93"/>
  <c r="T222" i="93"/>
  <c r="V221" i="93"/>
  <c r="W221" i="93"/>
  <c r="K224" i="93"/>
  <c r="F224" i="93"/>
  <c r="A225" i="93"/>
  <c r="L224" i="93"/>
  <c r="B224" i="52"/>
  <c r="A228" i="94"/>
  <c r="M223" i="52"/>
  <c r="Q223" i="52"/>
  <c r="P223" i="52"/>
  <c r="N223" i="52"/>
  <c r="R223" i="52"/>
  <c r="M221" i="59"/>
  <c r="Q221" i="59"/>
  <c r="P221" i="59"/>
  <c r="N221" i="59"/>
  <c r="R221" i="59"/>
  <c r="B224" i="93"/>
  <c r="G221" i="59"/>
  <c r="I221" i="59"/>
  <c r="J221" i="59"/>
  <c r="O221" i="59"/>
  <c r="S221" i="59"/>
  <c r="G223" i="93"/>
  <c r="I223" i="93"/>
  <c r="J223" i="93"/>
  <c r="O223" i="93"/>
  <c r="T222" i="52"/>
  <c r="V221" i="52"/>
  <c r="W221" i="52"/>
  <c r="U222" i="52"/>
  <c r="A453" i="61"/>
  <c r="L222" i="59"/>
  <c r="K222" i="59"/>
  <c r="A223" i="59"/>
  <c r="F222" i="59"/>
  <c r="G223" i="52"/>
  <c r="I223" i="52"/>
  <c r="J223" i="52"/>
  <c r="O223" i="52"/>
  <c r="K225" i="93"/>
  <c r="A226" i="93"/>
  <c r="L225" i="93"/>
  <c r="F225" i="93"/>
  <c r="A454" i="61"/>
  <c r="G224" i="93"/>
  <c r="I224" i="93"/>
  <c r="J224" i="93"/>
  <c r="O224" i="93"/>
  <c r="S224" i="93"/>
  <c r="U223" i="52"/>
  <c r="T223" i="52"/>
  <c r="V222" i="52"/>
  <c r="W222" i="52"/>
  <c r="S223" i="52"/>
  <c r="K223" i="59"/>
  <c r="L223" i="59"/>
  <c r="A224" i="59"/>
  <c r="F223" i="59"/>
  <c r="A229" i="94"/>
  <c r="N224" i="52"/>
  <c r="R224" i="52"/>
  <c r="P224" i="52"/>
  <c r="M224" i="52"/>
  <c r="Q224" i="52"/>
  <c r="B225" i="93"/>
  <c r="K225" i="52"/>
  <c r="A226" i="52"/>
  <c r="L225" i="52"/>
  <c r="F225" i="52"/>
  <c r="G224" i="52"/>
  <c r="I224" i="52"/>
  <c r="J224" i="52"/>
  <c r="O224" i="52"/>
  <c r="S224" i="52"/>
  <c r="T223" i="93"/>
  <c r="V222" i="93"/>
  <c r="W222" i="93"/>
  <c r="U223" i="93"/>
  <c r="U222" i="59"/>
  <c r="T222" i="59"/>
  <c r="V221" i="59"/>
  <c r="W221" i="59"/>
  <c r="B225" i="52"/>
  <c r="B226" i="52"/>
  <c r="S223" i="93"/>
  <c r="G222" i="59"/>
  <c r="I222" i="59"/>
  <c r="J222" i="59"/>
  <c r="O222" i="59"/>
  <c r="S222" i="59"/>
  <c r="P222" i="59"/>
  <c r="N222" i="59"/>
  <c r="R222" i="59"/>
  <c r="M222" i="59"/>
  <c r="Q222" i="59"/>
  <c r="N224" i="93"/>
  <c r="R224" i="93"/>
  <c r="M224" i="93"/>
  <c r="Q224" i="93"/>
  <c r="P224" i="93"/>
  <c r="B223" i="59"/>
  <c r="A230" i="94"/>
  <c r="A455" i="61"/>
  <c r="G225" i="93"/>
  <c r="I225" i="93"/>
  <c r="J225" i="93"/>
  <c r="O225" i="93"/>
  <c r="S225" i="93"/>
  <c r="G223" i="59"/>
  <c r="I223" i="59"/>
  <c r="J223" i="59"/>
  <c r="O223" i="59"/>
  <c r="M225" i="93"/>
  <c r="Q225" i="93"/>
  <c r="P225" i="93"/>
  <c r="N225" i="93"/>
  <c r="R225" i="93"/>
  <c r="G225" i="52"/>
  <c r="I225" i="52"/>
  <c r="J225" i="52"/>
  <c r="O225" i="52"/>
  <c r="S225" i="52"/>
  <c r="A225" i="59"/>
  <c r="L224" i="59"/>
  <c r="F224" i="59"/>
  <c r="K224" i="59"/>
  <c r="K226" i="93"/>
  <c r="F226" i="93"/>
  <c r="A227" i="93"/>
  <c r="L226" i="93"/>
  <c r="P225" i="52"/>
  <c r="N225" i="52"/>
  <c r="R225" i="52"/>
  <c r="M225" i="52"/>
  <c r="Q225" i="52"/>
  <c r="M223" i="59"/>
  <c r="Q223" i="59"/>
  <c r="N223" i="59"/>
  <c r="R223" i="59"/>
  <c r="P223" i="59"/>
  <c r="B224" i="59"/>
  <c r="B225" i="59"/>
  <c r="A227" i="52"/>
  <c r="L226" i="52"/>
  <c r="F226" i="52"/>
  <c r="K226" i="52"/>
  <c r="B226" i="93"/>
  <c r="V222" i="59"/>
  <c r="W222" i="59"/>
  <c r="U223" i="59"/>
  <c r="T223" i="59"/>
  <c r="T224" i="93"/>
  <c r="U224" i="93"/>
  <c r="V223" i="93"/>
  <c r="W223" i="93"/>
  <c r="V223" i="52"/>
  <c r="W223" i="52"/>
  <c r="T224" i="52"/>
  <c r="U224" i="52"/>
  <c r="V224" i="93"/>
  <c r="W224" i="93"/>
  <c r="T225" i="93"/>
  <c r="U225" i="93"/>
  <c r="M226" i="52"/>
  <c r="Q226" i="52"/>
  <c r="P226" i="52"/>
  <c r="N226" i="52"/>
  <c r="R226" i="52"/>
  <c r="F227" i="93"/>
  <c r="K227" i="93"/>
  <c r="A228" i="93"/>
  <c r="L227" i="93"/>
  <c r="L227" i="52"/>
  <c r="K227" i="52"/>
  <c r="F227" i="52"/>
  <c r="A228" i="52"/>
  <c r="G226" i="93"/>
  <c r="I226" i="93"/>
  <c r="J226" i="93"/>
  <c r="O226" i="93"/>
  <c r="S226" i="93"/>
  <c r="B227" i="52"/>
  <c r="B228" i="52"/>
  <c r="B227" i="93"/>
  <c r="B228" i="93"/>
  <c r="T224" i="59"/>
  <c r="V223" i="59"/>
  <c r="W223" i="59"/>
  <c r="B226" i="59"/>
  <c r="A456" i="61"/>
  <c r="G224" i="59"/>
  <c r="I224" i="59"/>
  <c r="J224" i="59"/>
  <c r="O224" i="59"/>
  <c r="N224" i="59"/>
  <c r="R224" i="59"/>
  <c r="M224" i="59"/>
  <c r="Q224" i="59"/>
  <c r="P224" i="59"/>
  <c r="A231" i="94"/>
  <c r="L225" i="59"/>
  <c r="K225" i="59"/>
  <c r="F225" i="59"/>
  <c r="A226" i="59"/>
  <c r="V224" i="52"/>
  <c r="W224" i="52"/>
  <c r="U225" i="52"/>
  <c r="T225" i="52"/>
  <c r="S223" i="59"/>
  <c r="U224" i="59"/>
  <c r="G226" i="52"/>
  <c r="I226" i="52"/>
  <c r="J226" i="52"/>
  <c r="O226" i="52"/>
  <c r="P226" i="93"/>
  <c r="N226" i="93"/>
  <c r="R226" i="93"/>
  <c r="M226" i="93"/>
  <c r="Q226" i="93"/>
  <c r="T225" i="59"/>
  <c r="V224" i="59"/>
  <c r="W224" i="59"/>
  <c r="U225" i="59"/>
  <c r="B229" i="93"/>
  <c r="B229" i="52"/>
  <c r="U226" i="93"/>
  <c r="T226" i="93"/>
  <c r="V225" i="93"/>
  <c r="W225" i="93"/>
  <c r="S224" i="59"/>
  <c r="F228" i="52"/>
  <c r="L228" i="52"/>
  <c r="A229" i="52"/>
  <c r="K228" i="52"/>
  <c r="T226" i="52"/>
  <c r="U226" i="52"/>
  <c r="V225" i="52"/>
  <c r="W225" i="52"/>
  <c r="A457" i="61"/>
  <c r="G227" i="52"/>
  <c r="I227" i="52"/>
  <c r="J227" i="52"/>
  <c r="O227" i="52"/>
  <c r="S227" i="52"/>
  <c r="F226" i="59"/>
  <c r="L226" i="59"/>
  <c r="A227" i="59"/>
  <c r="K226" i="59"/>
  <c r="P227" i="52"/>
  <c r="N227" i="52"/>
  <c r="R227" i="52"/>
  <c r="M227" i="52"/>
  <c r="Q227" i="52"/>
  <c r="G225" i="59"/>
  <c r="I225" i="59"/>
  <c r="J225" i="59"/>
  <c r="O225" i="59"/>
  <c r="S225" i="59"/>
  <c r="N227" i="93"/>
  <c r="R227" i="93"/>
  <c r="M227" i="93"/>
  <c r="Q227" i="93"/>
  <c r="P227" i="93"/>
  <c r="A229" i="93"/>
  <c r="F228" i="93"/>
  <c r="L228" i="93"/>
  <c r="K228" i="93"/>
  <c r="P225" i="59"/>
  <c r="N225" i="59"/>
  <c r="R225" i="59"/>
  <c r="M225" i="59"/>
  <c r="Q225" i="59"/>
  <c r="S226" i="52"/>
  <c r="G227" i="93"/>
  <c r="I227" i="93"/>
  <c r="J227" i="93"/>
  <c r="O227" i="93"/>
  <c r="A232" i="94"/>
  <c r="U227" i="93"/>
  <c r="V226" i="93"/>
  <c r="W226" i="93"/>
  <c r="T227" i="93"/>
  <c r="K227" i="59"/>
  <c r="L227" i="59"/>
  <c r="A228" i="59"/>
  <c r="F227" i="59"/>
  <c r="G226" i="59"/>
  <c r="I226" i="59"/>
  <c r="J226" i="59"/>
  <c r="O226" i="59"/>
  <c r="S226" i="59"/>
  <c r="F229" i="93"/>
  <c r="L229" i="93"/>
  <c r="K229" i="93"/>
  <c r="A230" i="93"/>
  <c r="P228" i="52"/>
  <c r="M228" i="52"/>
  <c r="Q228" i="52"/>
  <c r="N228" i="52"/>
  <c r="R228" i="52"/>
  <c r="P226" i="59"/>
  <c r="N226" i="59"/>
  <c r="R226" i="59"/>
  <c r="M226" i="59"/>
  <c r="Q226" i="59"/>
  <c r="V226" i="52"/>
  <c r="W226" i="52"/>
  <c r="U227" i="52"/>
  <c r="T227" i="52"/>
  <c r="P228" i="93"/>
  <c r="N228" i="93"/>
  <c r="R228" i="93"/>
  <c r="M228" i="93"/>
  <c r="Q228" i="93"/>
  <c r="A233" i="94"/>
  <c r="L229" i="52"/>
  <c r="K229" i="52"/>
  <c r="A230" i="52"/>
  <c r="F229" i="52"/>
  <c r="S227" i="93"/>
  <c r="V225" i="59"/>
  <c r="W225" i="59"/>
  <c r="U226" i="59"/>
  <c r="T226" i="59"/>
  <c r="B227" i="59"/>
  <c r="G228" i="52"/>
  <c r="I228" i="52"/>
  <c r="J228" i="52"/>
  <c r="O228" i="52"/>
  <c r="A458" i="61"/>
  <c r="B230" i="52"/>
  <c r="G228" i="93"/>
  <c r="I228" i="93"/>
  <c r="J228" i="93"/>
  <c r="O228" i="93"/>
  <c r="S228" i="93"/>
  <c r="G229" i="52"/>
  <c r="I229" i="52"/>
  <c r="J229" i="52"/>
  <c r="O229" i="52"/>
  <c r="S229" i="52"/>
  <c r="G227" i="59"/>
  <c r="I227" i="59"/>
  <c r="J227" i="59"/>
  <c r="O227" i="59"/>
  <c r="S227" i="59"/>
  <c r="A231" i="52"/>
  <c r="F230" i="52"/>
  <c r="K230" i="52"/>
  <c r="L230" i="52"/>
  <c r="F228" i="59"/>
  <c r="K228" i="59"/>
  <c r="A229" i="59"/>
  <c r="L228" i="59"/>
  <c r="P227" i="59"/>
  <c r="M227" i="59"/>
  <c r="Q227" i="59"/>
  <c r="N227" i="59"/>
  <c r="R227" i="59"/>
  <c r="A234" i="94"/>
  <c r="S228" i="52"/>
  <c r="F230" i="93"/>
  <c r="K230" i="93"/>
  <c r="A231" i="93"/>
  <c r="L230" i="93"/>
  <c r="B228" i="59"/>
  <c r="N229" i="93"/>
  <c r="R229" i="93"/>
  <c r="P229" i="93"/>
  <c r="M229" i="93"/>
  <c r="Q229" i="93"/>
  <c r="U228" i="52"/>
  <c r="T228" i="52"/>
  <c r="V227" i="52"/>
  <c r="W227" i="52"/>
  <c r="G229" i="93"/>
  <c r="I229" i="93"/>
  <c r="J229" i="93"/>
  <c r="O229" i="93"/>
  <c r="S229" i="93"/>
  <c r="U227" i="59"/>
  <c r="T227" i="59"/>
  <c r="V226" i="59"/>
  <c r="W226" i="59"/>
  <c r="B231" i="52"/>
  <c r="A459" i="61"/>
  <c r="N229" i="52"/>
  <c r="R229" i="52"/>
  <c r="M229" i="52"/>
  <c r="Q229" i="52"/>
  <c r="P229" i="52"/>
  <c r="T228" i="93"/>
  <c r="V227" i="93"/>
  <c r="W227" i="93"/>
  <c r="U228" i="93"/>
  <c r="B230" i="93"/>
  <c r="B231" i="93"/>
  <c r="N228" i="59"/>
  <c r="R228" i="59"/>
  <c r="M228" i="59"/>
  <c r="Q228" i="59"/>
  <c r="P228" i="59"/>
  <c r="A230" i="59"/>
  <c r="F229" i="59"/>
  <c r="K229" i="59"/>
  <c r="L229" i="59"/>
  <c r="A460" i="61"/>
  <c r="G228" i="59"/>
  <c r="I228" i="59"/>
  <c r="J228" i="59"/>
  <c r="O228" i="59"/>
  <c r="B232" i="52"/>
  <c r="M230" i="93"/>
  <c r="Q230" i="93"/>
  <c r="P230" i="93"/>
  <c r="N230" i="93"/>
  <c r="R230" i="93"/>
  <c r="N230" i="52"/>
  <c r="R230" i="52"/>
  <c r="P230" i="52"/>
  <c r="M230" i="52"/>
  <c r="Q230" i="52"/>
  <c r="A235" i="94"/>
  <c r="U229" i="52"/>
  <c r="T229" i="52"/>
  <c r="V228" i="52"/>
  <c r="W228" i="52"/>
  <c r="B229" i="59"/>
  <c r="B230" i="59"/>
  <c r="T229" i="93"/>
  <c r="U229" i="93"/>
  <c r="V228" i="93"/>
  <c r="W228" i="93"/>
  <c r="L231" i="93"/>
  <c r="F231" i="93"/>
  <c r="A232" i="93"/>
  <c r="K231" i="93"/>
  <c r="G230" i="52"/>
  <c r="I230" i="52"/>
  <c r="J230" i="52"/>
  <c r="O230" i="52"/>
  <c r="S230" i="52"/>
  <c r="T228" i="59"/>
  <c r="U228" i="59"/>
  <c r="V227" i="59"/>
  <c r="W227" i="59"/>
  <c r="G230" i="93"/>
  <c r="I230" i="93"/>
  <c r="J230" i="93"/>
  <c r="O230" i="93"/>
  <c r="S230" i="93"/>
  <c r="F231" i="52"/>
  <c r="K231" i="52"/>
  <c r="L231" i="52"/>
  <c r="A232" i="52"/>
  <c r="G231" i="52"/>
  <c r="I231" i="52"/>
  <c r="J231" i="52"/>
  <c r="O231" i="52"/>
  <c r="S231" i="52"/>
  <c r="V229" i="93"/>
  <c r="W229" i="93"/>
  <c r="U230" i="93"/>
  <c r="T230" i="93"/>
  <c r="M229" i="59"/>
  <c r="Q229" i="59"/>
  <c r="P229" i="59"/>
  <c r="N229" i="59"/>
  <c r="R229" i="59"/>
  <c r="U229" i="59"/>
  <c r="V228" i="59"/>
  <c r="W228" i="59"/>
  <c r="T229" i="59"/>
  <c r="G229" i="59"/>
  <c r="I229" i="59"/>
  <c r="J229" i="59"/>
  <c r="O229" i="59"/>
  <c r="K230" i="59"/>
  <c r="A231" i="59"/>
  <c r="F230" i="59"/>
  <c r="L230" i="59"/>
  <c r="T230" i="52"/>
  <c r="V229" i="52"/>
  <c r="W229" i="52"/>
  <c r="U230" i="52"/>
  <c r="B233" i="52"/>
  <c r="A236" i="94"/>
  <c r="S228" i="59"/>
  <c r="A233" i="93"/>
  <c r="F232" i="93"/>
  <c r="L232" i="93"/>
  <c r="K232" i="93"/>
  <c r="G231" i="93"/>
  <c r="I231" i="93"/>
  <c r="J231" i="93"/>
  <c r="O231" i="93"/>
  <c r="S231" i="93"/>
  <c r="A233" i="52"/>
  <c r="K232" i="52"/>
  <c r="L232" i="52"/>
  <c r="F232" i="52"/>
  <c r="P231" i="93"/>
  <c r="N231" i="93"/>
  <c r="R231" i="93"/>
  <c r="M231" i="93"/>
  <c r="Q231" i="93"/>
  <c r="A461" i="61"/>
  <c r="N231" i="52"/>
  <c r="R231" i="52"/>
  <c r="M231" i="52"/>
  <c r="Q231" i="52"/>
  <c r="P231" i="52"/>
  <c r="B232" i="93"/>
  <c r="B233" i="93"/>
  <c r="T230" i="59"/>
  <c r="U230" i="59"/>
  <c r="V229" i="59"/>
  <c r="W229" i="59"/>
  <c r="G232" i="93"/>
  <c r="I232" i="93"/>
  <c r="J232" i="93"/>
  <c r="O232" i="93"/>
  <c r="S232" i="93"/>
  <c r="G230" i="59"/>
  <c r="I230" i="59"/>
  <c r="J230" i="59"/>
  <c r="O230" i="59"/>
  <c r="S230" i="59"/>
  <c r="K233" i="93"/>
  <c r="F233" i="93"/>
  <c r="L233" i="93"/>
  <c r="A234" i="93"/>
  <c r="B234" i="93"/>
  <c r="K231" i="59"/>
  <c r="A232" i="59"/>
  <c r="L231" i="59"/>
  <c r="F231" i="59"/>
  <c r="A237" i="94"/>
  <c r="G232" i="52"/>
  <c r="I232" i="52"/>
  <c r="J232" i="52"/>
  <c r="O232" i="52"/>
  <c r="S229" i="59"/>
  <c r="N232" i="52"/>
  <c r="R232" i="52"/>
  <c r="P232" i="52"/>
  <c r="M232" i="52"/>
  <c r="Q232" i="52"/>
  <c r="V230" i="52"/>
  <c r="W230" i="52"/>
  <c r="U231" i="52"/>
  <c r="T231" i="52"/>
  <c r="B231" i="59"/>
  <c r="B232" i="59"/>
  <c r="F233" i="52"/>
  <c r="L233" i="52"/>
  <c r="A234" i="52"/>
  <c r="K233" i="52"/>
  <c r="P232" i="93"/>
  <c r="N232" i="93"/>
  <c r="R232" i="93"/>
  <c r="M232" i="93"/>
  <c r="Q232" i="93"/>
  <c r="M230" i="59"/>
  <c r="Q230" i="59"/>
  <c r="P230" i="59"/>
  <c r="N230" i="59"/>
  <c r="R230" i="59"/>
  <c r="A462" i="61"/>
  <c r="V230" i="93"/>
  <c r="W230" i="93"/>
  <c r="U231" i="93"/>
  <c r="T231" i="93"/>
  <c r="P231" i="59"/>
  <c r="M231" i="59"/>
  <c r="Q231" i="59"/>
  <c r="N231" i="59"/>
  <c r="R231" i="59"/>
  <c r="V231" i="52"/>
  <c r="W231" i="52"/>
  <c r="T232" i="52"/>
  <c r="U232" i="52"/>
  <c r="F232" i="59"/>
  <c r="L232" i="59"/>
  <c r="K232" i="59"/>
  <c r="A233" i="59"/>
  <c r="G233" i="93"/>
  <c r="I233" i="93"/>
  <c r="J233" i="93"/>
  <c r="O233" i="93"/>
  <c r="K234" i="52"/>
  <c r="L234" i="52"/>
  <c r="A235" i="52"/>
  <c r="F234" i="52"/>
  <c r="B234" i="52"/>
  <c r="T232" i="93"/>
  <c r="V231" i="93"/>
  <c r="W231" i="93"/>
  <c r="U232" i="93"/>
  <c r="M233" i="52"/>
  <c r="Q233" i="52"/>
  <c r="P233" i="52"/>
  <c r="N233" i="52"/>
  <c r="R233" i="52"/>
  <c r="S232" i="52"/>
  <c r="A238" i="94"/>
  <c r="A463" i="61"/>
  <c r="G231" i="59"/>
  <c r="I231" i="59"/>
  <c r="J231" i="59"/>
  <c r="O231" i="59"/>
  <c r="L234" i="93"/>
  <c r="F234" i="93"/>
  <c r="K234" i="93"/>
  <c r="A235" i="93"/>
  <c r="M233" i="93"/>
  <c r="Q233" i="93"/>
  <c r="N233" i="93"/>
  <c r="R233" i="93"/>
  <c r="P233" i="93"/>
  <c r="U231" i="59"/>
  <c r="T231" i="59"/>
  <c r="V230" i="59"/>
  <c r="W230" i="59"/>
  <c r="G233" i="52"/>
  <c r="I233" i="52"/>
  <c r="J233" i="52"/>
  <c r="O233" i="52"/>
  <c r="G234" i="52"/>
  <c r="I234" i="52"/>
  <c r="J234" i="52"/>
  <c r="O234" i="52"/>
  <c r="S234" i="52"/>
  <c r="K235" i="52"/>
  <c r="L235" i="52"/>
  <c r="F235" i="52"/>
  <c r="A236" i="52"/>
  <c r="F235" i="93"/>
  <c r="K235" i="93"/>
  <c r="L235" i="93"/>
  <c r="A236" i="93"/>
  <c r="M234" i="52"/>
  <c r="Q234" i="52"/>
  <c r="P234" i="52"/>
  <c r="N234" i="52"/>
  <c r="R234" i="52"/>
  <c r="G234" i="93"/>
  <c r="I234" i="93"/>
  <c r="J234" i="93"/>
  <c r="O234" i="93"/>
  <c r="A239" i="94"/>
  <c r="S233" i="93"/>
  <c r="P234" i="93"/>
  <c r="N234" i="93"/>
  <c r="R234" i="93"/>
  <c r="M234" i="93"/>
  <c r="Q234" i="93"/>
  <c r="K233" i="59"/>
  <c r="A234" i="59"/>
  <c r="L233" i="59"/>
  <c r="F233" i="59"/>
  <c r="S233" i="52"/>
  <c r="N232" i="59"/>
  <c r="R232" i="59"/>
  <c r="M232" i="59"/>
  <c r="Q232" i="59"/>
  <c r="P232" i="59"/>
  <c r="S231" i="59"/>
  <c r="G232" i="59"/>
  <c r="I232" i="59"/>
  <c r="J232" i="59"/>
  <c r="O232" i="59"/>
  <c r="B235" i="93"/>
  <c r="B236" i="93"/>
  <c r="T233" i="93"/>
  <c r="U233" i="93"/>
  <c r="V232" i="93"/>
  <c r="W232" i="93"/>
  <c r="U233" i="52"/>
  <c r="V232" i="52"/>
  <c r="W232" i="52"/>
  <c r="T233" i="52"/>
  <c r="B233" i="59"/>
  <c r="B234" i="59"/>
  <c r="U232" i="59"/>
  <c r="T232" i="59"/>
  <c r="V231" i="59"/>
  <c r="W231" i="59"/>
  <c r="A464" i="61"/>
  <c r="B235" i="52"/>
  <c r="G235" i="93"/>
  <c r="I235" i="93"/>
  <c r="J235" i="93"/>
  <c r="O235" i="93"/>
  <c r="S235" i="93"/>
  <c r="K236" i="52"/>
  <c r="F236" i="52"/>
  <c r="L236" i="52"/>
  <c r="A237" i="52"/>
  <c r="A240" i="94"/>
  <c r="S234" i="93"/>
  <c r="A465" i="61"/>
  <c r="T233" i="59"/>
  <c r="V232" i="59"/>
  <c r="W232" i="59"/>
  <c r="U233" i="59"/>
  <c r="P235" i="93"/>
  <c r="M235" i="93"/>
  <c r="Q235" i="93"/>
  <c r="N235" i="93"/>
  <c r="R235" i="93"/>
  <c r="T234" i="52"/>
  <c r="V233" i="52"/>
  <c r="W233" i="52"/>
  <c r="U234" i="52"/>
  <c r="G235" i="52"/>
  <c r="I235" i="52"/>
  <c r="J235" i="52"/>
  <c r="O235" i="52"/>
  <c r="S235" i="52"/>
  <c r="G233" i="59"/>
  <c r="I233" i="59"/>
  <c r="J233" i="59"/>
  <c r="O233" i="59"/>
  <c r="S233" i="59"/>
  <c r="M235" i="52"/>
  <c r="Q235" i="52"/>
  <c r="N235" i="52"/>
  <c r="R235" i="52"/>
  <c r="P235" i="52"/>
  <c r="B236" i="52"/>
  <c r="B237" i="52"/>
  <c r="T234" i="93"/>
  <c r="U234" i="93"/>
  <c r="V233" i="93"/>
  <c r="W233" i="93"/>
  <c r="P233" i="59"/>
  <c r="M233" i="59"/>
  <c r="Q233" i="59"/>
  <c r="N233" i="59"/>
  <c r="R233" i="59"/>
  <c r="A235" i="59"/>
  <c r="B235" i="59"/>
  <c r="L234" i="59"/>
  <c r="K234" i="59"/>
  <c r="F234" i="59"/>
  <c r="S232" i="59"/>
  <c r="F236" i="93"/>
  <c r="K236" i="93"/>
  <c r="A237" i="93"/>
  <c r="L236" i="93"/>
  <c r="B236" i="59"/>
  <c r="U234" i="59"/>
  <c r="V233" i="59"/>
  <c r="W233" i="59"/>
  <c r="T234" i="59"/>
  <c r="G236" i="93"/>
  <c r="I236" i="93"/>
  <c r="J236" i="93"/>
  <c r="O236" i="93"/>
  <c r="S236" i="93"/>
  <c r="A241" i="94"/>
  <c r="G236" i="52"/>
  <c r="I236" i="52"/>
  <c r="J236" i="52"/>
  <c r="O236" i="52"/>
  <c r="S236" i="52"/>
  <c r="N234" i="59"/>
  <c r="R234" i="59"/>
  <c r="M234" i="59"/>
  <c r="Q234" i="59"/>
  <c r="P234" i="59"/>
  <c r="K235" i="59"/>
  <c r="A236" i="59"/>
  <c r="L235" i="59"/>
  <c r="F235" i="59"/>
  <c r="N236" i="93"/>
  <c r="R236" i="93"/>
  <c r="P236" i="93"/>
  <c r="M236" i="93"/>
  <c r="Q236" i="93"/>
  <c r="U235" i="93"/>
  <c r="T235" i="93"/>
  <c r="V234" i="93"/>
  <c r="W234" i="93"/>
  <c r="F237" i="93"/>
  <c r="L237" i="93"/>
  <c r="A238" i="93"/>
  <c r="K237" i="93"/>
  <c r="U235" i="52"/>
  <c r="V234" i="52"/>
  <c r="W234" i="52"/>
  <c r="T235" i="52"/>
  <c r="A466" i="61"/>
  <c r="B237" i="93"/>
  <c r="B238" i="93"/>
  <c r="K237" i="52"/>
  <c r="L237" i="52"/>
  <c r="F237" i="52"/>
  <c r="A238" i="52"/>
  <c r="G234" i="59"/>
  <c r="I234" i="59"/>
  <c r="J234" i="59"/>
  <c r="O234" i="59"/>
  <c r="S234" i="59"/>
  <c r="M236" i="52"/>
  <c r="Q236" i="52"/>
  <c r="P236" i="52"/>
  <c r="N236" i="52"/>
  <c r="R236" i="52"/>
  <c r="K238" i="52"/>
  <c r="A239" i="52"/>
  <c r="F238" i="52"/>
  <c r="L238" i="52"/>
  <c r="G237" i="93"/>
  <c r="I237" i="93"/>
  <c r="J237" i="93"/>
  <c r="O237" i="93"/>
  <c r="S237" i="93"/>
  <c r="G237" i="52"/>
  <c r="I237" i="52"/>
  <c r="J237" i="52"/>
  <c r="O237" i="52"/>
  <c r="S237" i="52"/>
  <c r="N237" i="52"/>
  <c r="R237" i="52"/>
  <c r="M237" i="52"/>
  <c r="Q237" i="52"/>
  <c r="P237" i="52"/>
  <c r="U236" i="93"/>
  <c r="T236" i="93"/>
  <c r="V235" i="93"/>
  <c r="W235" i="93"/>
  <c r="B239" i="93"/>
  <c r="B237" i="59"/>
  <c r="A467" i="61"/>
  <c r="G235" i="59"/>
  <c r="I235" i="59"/>
  <c r="J235" i="59"/>
  <c r="O235" i="59"/>
  <c r="N235" i="59"/>
  <c r="R235" i="59"/>
  <c r="P235" i="59"/>
  <c r="M235" i="59"/>
  <c r="Q235" i="59"/>
  <c r="V235" i="52"/>
  <c r="W235" i="52"/>
  <c r="T236" i="52"/>
  <c r="U236" i="52"/>
  <c r="F236" i="59"/>
  <c r="L236" i="59"/>
  <c r="K236" i="59"/>
  <c r="A237" i="59"/>
  <c r="A242" i="94"/>
  <c r="A239" i="93"/>
  <c r="L238" i="93"/>
  <c r="K238" i="93"/>
  <c r="F238" i="93"/>
  <c r="B238" i="52"/>
  <c r="B239" i="52"/>
  <c r="T235" i="59"/>
  <c r="U235" i="59"/>
  <c r="V234" i="59"/>
  <c r="W234" i="59"/>
  <c r="N237" i="93"/>
  <c r="R237" i="93"/>
  <c r="P237" i="93"/>
  <c r="M237" i="93"/>
  <c r="Q237" i="93"/>
  <c r="G236" i="59"/>
  <c r="I236" i="59"/>
  <c r="J236" i="59"/>
  <c r="O236" i="59"/>
  <c r="S236" i="59"/>
  <c r="U237" i="52"/>
  <c r="T237" i="52"/>
  <c r="V236" i="52"/>
  <c r="W236" i="52"/>
  <c r="M238" i="52"/>
  <c r="Q238" i="52"/>
  <c r="N238" i="52"/>
  <c r="R238" i="52"/>
  <c r="P238" i="52"/>
  <c r="P238" i="93"/>
  <c r="N238" i="93"/>
  <c r="R238" i="93"/>
  <c r="M238" i="93"/>
  <c r="Q238" i="93"/>
  <c r="G238" i="52"/>
  <c r="I238" i="52"/>
  <c r="J238" i="52"/>
  <c r="O238" i="52"/>
  <c r="A240" i="93"/>
  <c r="K239" i="93"/>
  <c r="L239" i="93"/>
  <c r="F239" i="93"/>
  <c r="L239" i="52"/>
  <c r="K239" i="52"/>
  <c r="F239" i="52"/>
  <c r="A240" i="52"/>
  <c r="B240" i="52"/>
  <c r="A243" i="94"/>
  <c r="F237" i="59"/>
  <c r="K237" i="59"/>
  <c r="A238" i="59"/>
  <c r="B238" i="59"/>
  <c r="L237" i="59"/>
  <c r="A468" i="61"/>
  <c r="G238" i="93"/>
  <c r="I238" i="93"/>
  <c r="J238" i="93"/>
  <c r="O238" i="93"/>
  <c r="S238" i="93"/>
  <c r="B240" i="93"/>
  <c r="T237" i="93"/>
  <c r="V236" i="93"/>
  <c r="W236" i="93"/>
  <c r="U237" i="93"/>
  <c r="S235" i="59"/>
  <c r="U236" i="59"/>
  <c r="T236" i="59"/>
  <c r="V235" i="59"/>
  <c r="W235" i="59"/>
  <c r="M236" i="59"/>
  <c r="Q236" i="59"/>
  <c r="P236" i="59"/>
  <c r="N236" i="59"/>
  <c r="R236" i="59"/>
  <c r="U237" i="59"/>
  <c r="T237" i="59"/>
  <c r="V236" i="59"/>
  <c r="W236" i="59"/>
  <c r="B241" i="52"/>
  <c r="V237" i="93"/>
  <c r="W237" i="93"/>
  <c r="T238" i="93"/>
  <c r="U238" i="93"/>
  <c r="G239" i="93"/>
  <c r="I239" i="93"/>
  <c r="J239" i="93"/>
  <c r="O239" i="93"/>
  <c r="G237" i="59"/>
  <c r="I237" i="59"/>
  <c r="J237" i="59"/>
  <c r="O237" i="59"/>
  <c r="S237" i="59"/>
  <c r="F240" i="93"/>
  <c r="L240" i="93"/>
  <c r="A241" i="93"/>
  <c r="B241" i="93"/>
  <c r="K240" i="93"/>
  <c r="S238" i="52"/>
  <c r="A244" i="94"/>
  <c r="A469" i="61"/>
  <c r="N239" i="52"/>
  <c r="R239" i="52"/>
  <c r="P239" i="52"/>
  <c r="M239" i="52"/>
  <c r="Q239" i="52"/>
  <c r="P237" i="59"/>
  <c r="N237" i="59"/>
  <c r="R237" i="59"/>
  <c r="M237" i="59"/>
  <c r="Q237" i="59"/>
  <c r="T238" i="52"/>
  <c r="U238" i="52"/>
  <c r="V237" i="52"/>
  <c r="W237" i="52"/>
  <c r="F238" i="59"/>
  <c r="L238" i="59"/>
  <c r="K238" i="59"/>
  <c r="A239" i="59"/>
  <c r="M239" i="93"/>
  <c r="Q239" i="93"/>
  <c r="N239" i="93"/>
  <c r="R239" i="93"/>
  <c r="P239" i="93"/>
  <c r="L240" i="52"/>
  <c r="K240" i="52"/>
  <c r="F240" i="52"/>
  <c r="A241" i="52"/>
  <c r="G239" i="52"/>
  <c r="I239" i="52"/>
  <c r="J239" i="52"/>
  <c r="O239" i="52"/>
  <c r="S239" i="52"/>
  <c r="B242" i="93"/>
  <c r="M238" i="59"/>
  <c r="Q238" i="59"/>
  <c r="N238" i="59"/>
  <c r="R238" i="59"/>
  <c r="P238" i="59"/>
  <c r="G238" i="59"/>
  <c r="I238" i="59"/>
  <c r="J238" i="59"/>
  <c r="O238" i="59"/>
  <c r="S238" i="59"/>
  <c r="N240" i="52"/>
  <c r="R240" i="52"/>
  <c r="P240" i="52"/>
  <c r="M240" i="52"/>
  <c r="Q240" i="52"/>
  <c r="G240" i="93"/>
  <c r="I240" i="93"/>
  <c r="J240" i="93"/>
  <c r="O240" i="93"/>
  <c r="S240" i="93"/>
  <c r="B242" i="52"/>
  <c r="A245" i="94"/>
  <c r="L239" i="59"/>
  <c r="F239" i="59"/>
  <c r="K239" i="59"/>
  <c r="A240" i="59"/>
  <c r="A470" i="61"/>
  <c r="U239" i="52"/>
  <c r="T239" i="52"/>
  <c r="V238" i="52"/>
  <c r="W238" i="52"/>
  <c r="S239" i="93"/>
  <c r="V237" i="59"/>
  <c r="W237" i="59"/>
  <c r="T238" i="59"/>
  <c r="U238" i="59"/>
  <c r="L241" i="52"/>
  <c r="A242" i="52"/>
  <c r="K241" i="52"/>
  <c r="F241" i="52"/>
  <c r="B239" i="59"/>
  <c r="B240" i="59"/>
  <c r="L241" i="93"/>
  <c r="A242" i="93"/>
  <c r="F241" i="93"/>
  <c r="K241" i="93"/>
  <c r="N240" i="93"/>
  <c r="R240" i="93"/>
  <c r="M240" i="93"/>
  <c r="Q240" i="93"/>
  <c r="P240" i="93"/>
  <c r="G240" i="52"/>
  <c r="I240" i="52"/>
  <c r="J240" i="52"/>
  <c r="O240" i="52"/>
  <c r="S240" i="52"/>
  <c r="V238" i="93"/>
  <c r="W238" i="93"/>
  <c r="T239" i="93"/>
  <c r="U239" i="93"/>
  <c r="A246" i="94"/>
  <c r="U239" i="59"/>
  <c r="V238" i="59"/>
  <c r="W238" i="59"/>
  <c r="T239" i="59"/>
  <c r="B243" i="52"/>
  <c r="F242" i="93"/>
  <c r="K242" i="93"/>
  <c r="A243" i="93"/>
  <c r="L242" i="93"/>
  <c r="P241" i="93"/>
  <c r="N241" i="93"/>
  <c r="R241" i="93"/>
  <c r="M241" i="93"/>
  <c r="Q241" i="93"/>
  <c r="A471" i="61"/>
  <c r="L242" i="52"/>
  <c r="A243" i="52"/>
  <c r="F242" i="52"/>
  <c r="K242" i="52"/>
  <c r="N239" i="59"/>
  <c r="R239" i="59"/>
  <c r="P239" i="59"/>
  <c r="M239" i="59"/>
  <c r="Q239" i="59"/>
  <c r="G241" i="93"/>
  <c r="I241" i="93"/>
  <c r="J241" i="93"/>
  <c r="O241" i="93"/>
  <c r="S241" i="93"/>
  <c r="V239" i="52"/>
  <c r="W239" i="52"/>
  <c r="T240" i="52"/>
  <c r="U240" i="52"/>
  <c r="B243" i="93"/>
  <c r="A241" i="59"/>
  <c r="B241" i="59"/>
  <c r="F240" i="59"/>
  <c r="L240" i="59"/>
  <c r="K240" i="59"/>
  <c r="G241" i="52"/>
  <c r="I241" i="52"/>
  <c r="J241" i="52"/>
  <c r="O241" i="52"/>
  <c r="S241" i="52"/>
  <c r="U240" i="93"/>
  <c r="V239" i="93"/>
  <c r="W239" i="93"/>
  <c r="T240" i="93"/>
  <c r="G239" i="59"/>
  <c r="I239" i="59"/>
  <c r="J239" i="59"/>
  <c r="O239" i="59"/>
  <c r="S239" i="59"/>
  <c r="P241" i="52"/>
  <c r="N241" i="52"/>
  <c r="R241" i="52"/>
  <c r="M241" i="52"/>
  <c r="Q241" i="52"/>
  <c r="B242" i="59"/>
  <c r="A247" i="94"/>
  <c r="B244" i="93"/>
  <c r="M242" i="93"/>
  <c r="Q242" i="93"/>
  <c r="P242" i="93"/>
  <c r="N242" i="93"/>
  <c r="R242" i="93"/>
  <c r="U241" i="52"/>
  <c r="V240" i="52"/>
  <c r="W240" i="52"/>
  <c r="T241" i="52"/>
  <c r="A244" i="93"/>
  <c r="L243" i="93"/>
  <c r="M242" i="52"/>
  <c r="Q242" i="52"/>
  <c r="P242" i="52"/>
  <c r="N242" i="52"/>
  <c r="R242" i="52"/>
  <c r="G240" i="59"/>
  <c r="I240" i="59"/>
  <c r="J240" i="59"/>
  <c r="O240" i="59"/>
  <c r="K241" i="59"/>
  <c r="A242" i="59"/>
  <c r="L241" i="59"/>
  <c r="F241" i="59"/>
  <c r="G242" i="52"/>
  <c r="I242" i="52"/>
  <c r="J242" i="52"/>
  <c r="O242" i="52"/>
  <c r="S242" i="52"/>
  <c r="T241" i="93"/>
  <c r="V240" i="93"/>
  <c r="W240" i="93"/>
  <c r="U241" i="93"/>
  <c r="V239" i="59"/>
  <c r="W239" i="59"/>
  <c r="U240" i="59"/>
  <c r="T240" i="59"/>
  <c r="A472" i="61"/>
  <c r="M240" i="59"/>
  <c r="Q240" i="59"/>
  <c r="P240" i="59"/>
  <c r="N240" i="59"/>
  <c r="R240" i="59"/>
  <c r="A244" i="52"/>
  <c r="B244" i="52"/>
  <c r="L243" i="52"/>
  <c r="G242" i="93"/>
  <c r="I242" i="93"/>
  <c r="J242" i="93"/>
  <c r="O242" i="93"/>
  <c r="B245" i="52"/>
  <c r="A473" i="61"/>
  <c r="G241" i="59"/>
  <c r="I241" i="59"/>
  <c r="J241" i="59"/>
  <c r="O241" i="59"/>
  <c r="P241" i="59"/>
  <c r="N241" i="59"/>
  <c r="R241" i="59"/>
  <c r="M241" i="59"/>
  <c r="Q241" i="59"/>
  <c r="N243" i="93"/>
  <c r="R243" i="93"/>
  <c r="P243" i="93"/>
  <c r="M243" i="93"/>
  <c r="Q243" i="93"/>
  <c r="T241" i="59"/>
  <c r="V240" i="59"/>
  <c r="W240" i="59"/>
  <c r="U241" i="59"/>
  <c r="A243" i="59"/>
  <c r="F242" i="59"/>
  <c r="L242" i="59"/>
  <c r="K242" i="59"/>
  <c r="L244" i="93"/>
  <c r="A245" i="93"/>
  <c r="A248" i="94"/>
  <c r="U242" i="93"/>
  <c r="V241" i="93"/>
  <c r="W241" i="93"/>
  <c r="T242" i="93"/>
  <c r="S242" i="93"/>
  <c r="B243" i="59"/>
  <c r="S240" i="59"/>
  <c r="O243" i="93"/>
  <c r="S243" i="93"/>
  <c r="U244" i="93"/>
  <c r="M243" i="52"/>
  <c r="Q243" i="52"/>
  <c r="P243" i="52"/>
  <c r="N243" i="52"/>
  <c r="R243" i="52"/>
  <c r="A245" i="52"/>
  <c r="L244" i="52"/>
  <c r="O243" i="52"/>
  <c r="S243" i="52"/>
  <c r="V241" i="52"/>
  <c r="W241" i="52"/>
  <c r="T242" i="52"/>
  <c r="U242" i="52"/>
  <c r="A249" i="94"/>
  <c r="A246" i="93"/>
  <c r="L245" i="93"/>
  <c r="N244" i="93"/>
  <c r="R244" i="93"/>
  <c r="P244" i="93"/>
  <c r="S244" i="93"/>
  <c r="M244" i="93"/>
  <c r="Q244" i="93"/>
  <c r="S241" i="59"/>
  <c r="M244" i="52"/>
  <c r="Q244" i="52"/>
  <c r="N244" i="52"/>
  <c r="R244" i="52"/>
  <c r="P244" i="52"/>
  <c r="S244" i="52"/>
  <c r="A246" i="52"/>
  <c r="L245" i="52"/>
  <c r="N242" i="59"/>
  <c r="R242" i="59"/>
  <c r="M242" i="59"/>
  <c r="Q242" i="59"/>
  <c r="P242" i="59"/>
  <c r="G242" i="59"/>
  <c r="I242" i="59"/>
  <c r="J242" i="59"/>
  <c r="O242" i="59"/>
  <c r="S242" i="59"/>
  <c r="A474" i="61"/>
  <c r="L243" i="59"/>
  <c r="A244" i="59"/>
  <c r="U243" i="93"/>
  <c r="T243" i="93"/>
  <c r="V242" i="93"/>
  <c r="W242" i="93"/>
  <c r="U242" i="59"/>
  <c r="T242" i="59"/>
  <c r="V241" i="59"/>
  <c r="W241" i="59"/>
  <c r="U243" i="52"/>
  <c r="V242" i="52"/>
  <c r="W242" i="52"/>
  <c r="T243" i="52"/>
  <c r="B245" i="93"/>
  <c r="B246" i="93"/>
  <c r="B246" i="52"/>
  <c r="B247" i="52"/>
  <c r="B247" i="93"/>
  <c r="V242" i="59"/>
  <c r="W242" i="59"/>
  <c r="U243" i="59"/>
  <c r="T243" i="59"/>
  <c r="P245" i="93"/>
  <c r="M245" i="93"/>
  <c r="Q245" i="93"/>
  <c r="N245" i="93"/>
  <c r="R245" i="93"/>
  <c r="A247" i="93"/>
  <c r="L246" i="93"/>
  <c r="A250" i="94"/>
  <c r="T244" i="93"/>
  <c r="V243" i="93"/>
  <c r="W243" i="93"/>
  <c r="U244" i="52"/>
  <c r="T245" i="52"/>
  <c r="V243" i="52"/>
  <c r="W243" i="52"/>
  <c r="T244" i="52"/>
  <c r="L244" i="59"/>
  <c r="A245" i="59"/>
  <c r="P245" i="52"/>
  <c r="N245" i="52"/>
  <c r="R245" i="52"/>
  <c r="M245" i="52"/>
  <c r="Q245" i="52"/>
  <c r="B244" i="59"/>
  <c r="B245" i="59"/>
  <c r="O243" i="59"/>
  <c r="S243" i="59"/>
  <c r="U244" i="59"/>
  <c r="A247" i="52"/>
  <c r="L246" i="52"/>
  <c r="P243" i="59"/>
  <c r="M243" i="59"/>
  <c r="Q243" i="59"/>
  <c r="N243" i="59"/>
  <c r="R243" i="59"/>
  <c r="A475" i="61"/>
  <c r="V244" i="52"/>
  <c r="W244" i="52"/>
  <c r="B248" i="93"/>
  <c r="P246" i="52"/>
  <c r="N246" i="52"/>
  <c r="R246" i="52"/>
  <c r="M246" i="52"/>
  <c r="Q246" i="52"/>
  <c r="U245" i="93"/>
  <c r="L247" i="52"/>
  <c r="A248" i="52"/>
  <c r="P246" i="93"/>
  <c r="M246" i="93"/>
  <c r="Q246" i="93"/>
  <c r="N246" i="93"/>
  <c r="R246" i="93"/>
  <c r="A248" i="93"/>
  <c r="L247" i="93"/>
  <c r="A476" i="61"/>
  <c r="S245" i="52"/>
  <c r="L245" i="59"/>
  <c r="A246" i="59"/>
  <c r="S245" i="93"/>
  <c r="P244" i="59"/>
  <c r="M244" i="59"/>
  <c r="Q244" i="59"/>
  <c r="N244" i="59"/>
  <c r="R244" i="59"/>
  <c r="B248" i="52"/>
  <c r="A251" i="94"/>
  <c r="B246" i="59"/>
  <c r="T244" i="59"/>
  <c r="V243" i="59"/>
  <c r="W243" i="59"/>
  <c r="A477" i="61"/>
  <c r="B249" i="93"/>
  <c r="P247" i="93"/>
  <c r="N247" i="93"/>
  <c r="R247" i="93"/>
  <c r="M247" i="93"/>
  <c r="Q247" i="93"/>
  <c r="A249" i="93"/>
  <c r="L248" i="93"/>
  <c r="S244" i="59"/>
  <c r="U245" i="59"/>
  <c r="S246" i="93"/>
  <c r="A249" i="52"/>
  <c r="L248" i="52"/>
  <c r="M247" i="52"/>
  <c r="Q247" i="52"/>
  <c r="N247" i="52"/>
  <c r="R247" i="52"/>
  <c r="P247" i="52"/>
  <c r="S247" i="52"/>
  <c r="A247" i="59"/>
  <c r="L246" i="59"/>
  <c r="N245" i="59"/>
  <c r="R245" i="59"/>
  <c r="M245" i="59"/>
  <c r="Q245" i="59"/>
  <c r="P245" i="59"/>
  <c r="S245" i="59"/>
  <c r="A252" i="94"/>
  <c r="S246" i="52"/>
  <c r="M248" i="52"/>
  <c r="Q248" i="52"/>
  <c r="N248" i="52"/>
  <c r="R248" i="52"/>
  <c r="P248" i="52"/>
  <c r="S248" i="52"/>
  <c r="A250" i="52"/>
  <c r="L249" i="52"/>
  <c r="S247" i="93"/>
  <c r="B249" i="52"/>
  <c r="B250" i="52"/>
  <c r="B250" i="93"/>
  <c r="P246" i="59"/>
  <c r="S246" i="59"/>
  <c r="N246" i="59"/>
  <c r="R246" i="59"/>
  <c r="M246" i="59"/>
  <c r="Q246" i="59"/>
  <c r="A253" i="94"/>
  <c r="A248" i="59"/>
  <c r="L247" i="59"/>
  <c r="A478" i="61"/>
  <c r="B247" i="59"/>
  <c r="B248" i="59"/>
  <c r="N248" i="93"/>
  <c r="R248" i="93"/>
  <c r="P248" i="93"/>
  <c r="M248" i="93"/>
  <c r="Q248" i="93"/>
  <c r="L249" i="93"/>
  <c r="A250" i="93"/>
  <c r="L250" i="93"/>
  <c r="A251" i="93"/>
  <c r="A249" i="59"/>
  <c r="L248" i="59"/>
  <c r="P249" i="52"/>
  <c r="N249" i="52"/>
  <c r="R249" i="52"/>
  <c r="M249" i="52"/>
  <c r="Q249" i="52"/>
  <c r="A479" i="61"/>
  <c r="N247" i="59"/>
  <c r="R247" i="59"/>
  <c r="P247" i="59"/>
  <c r="M247" i="59"/>
  <c r="Q247" i="59"/>
  <c r="N249" i="93"/>
  <c r="R249" i="93"/>
  <c r="P249" i="93"/>
  <c r="M249" i="93"/>
  <c r="Q249" i="93"/>
  <c r="A254" i="94"/>
  <c r="A251" i="52"/>
  <c r="L250" i="52"/>
  <c r="S248" i="93"/>
  <c r="N250" i="93"/>
  <c r="R250" i="93"/>
  <c r="P250" i="93"/>
  <c r="M250" i="93"/>
  <c r="Q250" i="93"/>
  <c r="P250" i="52"/>
  <c r="S250" i="52"/>
  <c r="N250" i="52"/>
  <c r="R250" i="52"/>
  <c r="M250" i="52"/>
  <c r="Q250" i="52"/>
  <c r="A480" i="61"/>
  <c r="L251" i="52"/>
  <c r="A252" i="52"/>
  <c r="B251" i="52"/>
  <c r="B252" i="52"/>
  <c r="S247" i="59"/>
  <c r="S249" i="52"/>
  <c r="A250" i="59"/>
  <c r="L249" i="59"/>
  <c r="A252" i="93"/>
  <c r="L251" i="93"/>
  <c r="A255" i="94"/>
  <c r="B249" i="59"/>
  <c r="B250" i="59"/>
  <c r="S249" i="93"/>
  <c r="P248" i="59"/>
  <c r="M248" i="59"/>
  <c r="Q248" i="59"/>
  <c r="N248" i="59"/>
  <c r="R248" i="59"/>
  <c r="B251" i="93"/>
  <c r="B252" i="93"/>
  <c r="N251" i="93"/>
  <c r="R251" i="93"/>
  <c r="P251" i="93"/>
  <c r="M251" i="93"/>
  <c r="Q251" i="93"/>
  <c r="S250" i="93"/>
  <c r="A253" i="93"/>
  <c r="L252" i="93"/>
  <c r="S248" i="59"/>
  <c r="L250" i="59"/>
  <c r="A251" i="59"/>
  <c r="N251" i="52"/>
  <c r="R251" i="52"/>
  <c r="P251" i="52"/>
  <c r="M251" i="52"/>
  <c r="Q251" i="52"/>
  <c r="A481" i="61"/>
  <c r="B253" i="93"/>
  <c r="B253" i="52"/>
  <c r="A256" i="94"/>
  <c r="N249" i="59"/>
  <c r="R249" i="59"/>
  <c r="M249" i="59"/>
  <c r="Q249" i="59"/>
  <c r="P249" i="59"/>
  <c r="S249" i="59"/>
  <c r="L252" i="52"/>
  <c r="A253" i="52"/>
  <c r="A254" i="93"/>
  <c r="L253" i="93"/>
  <c r="A482" i="61"/>
  <c r="S251" i="93"/>
  <c r="M252" i="52"/>
  <c r="Q252" i="52"/>
  <c r="N252" i="52"/>
  <c r="R252" i="52"/>
  <c r="P252" i="52"/>
  <c r="S252" i="52"/>
  <c r="A257" i="94"/>
  <c r="A252" i="59"/>
  <c r="L251" i="59"/>
  <c r="B254" i="52"/>
  <c r="P250" i="59"/>
  <c r="N250" i="59"/>
  <c r="R250" i="59"/>
  <c r="M250" i="59"/>
  <c r="Q250" i="59"/>
  <c r="B254" i="93"/>
  <c r="N252" i="93"/>
  <c r="R252" i="93"/>
  <c r="P252" i="93"/>
  <c r="M252" i="93"/>
  <c r="Q252" i="93"/>
  <c r="L253" i="52"/>
  <c r="A254" i="52"/>
  <c r="S251" i="52"/>
  <c r="B251" i="59"/>
  <c r="B252" i="59"/>
  <c r="S252" i="93"/>
  <c r="S250" i="59"/>
  <c r="B253" i="59"/>
  <c r="B255" i="52"/>
  <c r="M251" i="59"/>
  <c r="Q251" i="59"/>
  <c r="N251" i="59"/>
  <c r="R251" i="59"/>
  <c r="P251" i="59"/>
  <c r="L254" i="52"/>
  <c r="A255" i="52"/>
  <c r="L252" i="59"/>
  <c r="A253" i="59"/>
  <c r="M253" i="52"/>
  <c r="Q253" i="52"/>
  <c r="P253" i="52"/>
  <c r="N253" i="52"/>
  <c r="R253" i="52"/>
  <c r="A483" i="61"/>
  <c r="N253" i="93"/>
  <c r="R253" i="93"/>
  <c r="P253" i="93"/>
  <c r="M253" i="93"/>
  <c r="Q253" i="93"/>
  <c r="A258" i="94"/>
  <c r="L254" i="93"/>
  <c r="A255" i="93"/>
  <c r="A484" i="61"/>
  <c r="B254" i="59"/>
  <c r="S253" i="52"/>
  <c r="L255" i="93"/>
  <c r="A256" i="93"/>
  <c r="P254" i="93"/>
  <c r="S254" i="93"/>
  <c r="N254" i="93"/>
  <c r="R254" i="93"/>
  <c r="M254" i="93"/>
  <c r="Q254" i="93"/>
  <c r="L253" i="59"/>
  <c r="A254" i="59"/>
  <c r="A259" i="94"/>
  <c r="P252" i="59"/>
  <c r="M252" i="59"/>
  <c r="Q252" i="59"/>
  <c r="N252" i="59"/>
  <c r="R252" i="59"/>
  <c r="A256" i="52"/>
  <c r="L255" i="52"/>
  <c r="P254" i="52"/>
  <c r="N254" i="52"/>
  <c r="R254" i="52"/>
  <c r="M254" i="52"/>
  <c r="Q254" i="52"/>
  <c r="S253" i="93"/>
  <c r="B255" i="93"/>
  <c r="S251" i="59"/>
  <c r="N255" i="52"/>
  <c r="R255" i="52"/>
  <c r="M255" i="52"/>
  <c r="Q255" i="52"/>
  <c r="P255" i="52"/>
  <c r="S255" i="52"/>
  <c r="A257" i="52"/>
  <c r="L256" i="52"/>
  <c r="A257" i="93"/>
  <c r="L256" i="93"/>
  <c r="N255" i="93"/>
  <c r="R255" i="93"/>
  <c r="P255" i="93"/>
  <c r="M255" i="93"/>
  <c r="Q255" i="93"/>
  <c r="S252" i="59"/>
  <c r="B256" i="93"/>
  <c r="B257" i="93"/>
  <c r="A260" i="94"/>
  <c r="B256" i="52"/>
  <c r="A255" i="59"/>
  <c r="L254" i="59"/>
  <c r="N253" i="59"/>
  <c r="R253" i="59"/>
  <c r="P253" i="59"/>
  <c r="M253" i="59"/>
  <c r="Q253" i="59"/>
  <c r="A485" i="61"/>
  <c r="S254" i="52"/>
  <c r="A258" i="52"/>
  <c r="L257" i="52"/>
  <c r="N254" i="59"/>
  <c r="R254" i="59"/>
  <c r="M254" i="59"/>
  <c r="Q254" i="59"/>
  <c r="P254" i="59"/>
  <c r="A256" i="59"/>
  <c r="L255" i="59"/>
  <c r="B258" i="93"/>
  <c r="B255" i="59"/>
  <c r="B256" i="59"/>
  <c r="A486" i="61"/>
  <c r="M256" i="93"/>
  <c r="Q256" i="93"/>
  <c r="P256" i="93"/>
  <c r="N256" i="93"/>
  <c r="R256" i="93"/>
  <c r="A261" i="94"/>
  <c r="A258" i="93"/>
  <c r="L257" i="93"/>
  <c r="B257" i="52"/>
  <c r="S255" i="93"/>
  <c r="S253" i="59"/>
  <c r="M256" i="52"/>
  <c r="Q256" i="52"/>
  <c r="N256" i="52"/>
  <c r="R256" i="52"/>
  <c r="P256" i="52"/>
  <c r="S256" i="52"/>
  <c r="A487" i="61"/>
  <c r="N257" i="52"/>
  <c r="R257" i="52"/>
  <c r="P257" i="52"/>
  <c r="M257" i="52"/>
  <c r="Q257" i="52"/>
  <c r="B257" i="59"/>
  <c r="L258" i="52"/>
  <c r="A259" i="52"/>
  <c r="B258" i="52"/>
  <c r="B259" i="52"/>
  <c r="M257" i="93"/>
  <c r="Q257" i="93"/>
  <c r="P257" i="93"/>
  <c r="N257" i="93"/>
  <c r="R257" i="93"/>
  <c r="B259" i="93"/>
  <c r="A259" i="93"/>
  <c r="L258" i="93"/>
  <c r="M255" i="59"/>
  <c r="Q255" i="59"/>
  <c r="P255" i="59"/>
  <c r="N255" i="59"/>
  <c r="R255" i="59"/>
  <c r="A262" i="94"/>
  <c r="L256" i="59"/>
  <c r="A257" i="59"/>
  <c r="S256" i="93"/>
  <c r="S254" i="59"/>
  <c r="N258" i="52"/>
  <c r="R258" i="52"/>
  <c r="P258" i="52"/>
  <c r="M258" i="52"/>
  <c r="Q258" i="52"/>
  <c r="L257" i="59"/>
  <c r="A258" i="59"/>
  <c r="S257" i="93"/>
  <c r="S257" i="52"/>
  <c r="P256" i="59"/>
  <c r="M256" i="59"/>
  <c r="Q256" i="59"/>
  <c r="N256" i="59"/>
  <c r="R256" i="59"/>
  <c r="A263" i="94"/>
  <c r="S255" i="59"/>
  <c r="B260" i="52"/>
  <c r="A488" i="61"/>
  <c r="M258" i="93"/>
  <c r="Q258" i="93"/>
  <c r="N258" i="93"/>
  <c r="R258" i="93"/>
  <c r="P258" i="93"/>
  <c r="L259" i="93"/>
  <c r="A260" i="93"/>
  <c r="L259" i="52"/>
  <c r="A260" i="52"/>
  <c r="A489" i="61"/>
  <c r="B261" i="52"/>
  <c r="L260" i="52"/>
  <c r="A261" i="52"/>
  <c r="M259" i="52"/>
  <c r="Q259" i="52"/>
  <c r="N259" i="52"/>
  <c r="R259" i="52"/>
  <c r="P259" i="52"/>
  <c r="S259" i="52"/>
  <c r="S256" i="59"/>
  <c r="L258" i="59"/>
  <c r="A259" i="59"/>
  <c r="N257" i="59"/>
  <c r="R257" i="59"/>
  <c r="M257" i="59"/>
  <c r="Q257" i="59"/>
  <c r="P257" i="59"/>
  <c r="S257" i="59"/>
  <c r="A261" i="93"/>
  <c r="L260" i="93"/>
  <c r="B258" i="59"/>
  <c r="B259" i="59"/>
  <c r="M259" i="93"/>
  <c r="Q259" i="93"/>
  <c r="P259" i="93"/>
  <c r="N259" i="93"/>
  <c r="R259" i="93"/>
  <c r="B260" i="93"/>
  <c r="S258" i="93"/>
  <c r="A264" i="94"/>
  <c r="S258" i="52"/>
  <c r="P258" i="59"/>
  <c r="M258" i="59"/>
  <c r="Q258" i="59"/>
  <c r="N258" i="59"/>
  <c r="R258" i="59"/>
  <c r="B262" i="52"/>
  <c r="P260" i="93"/>
  <c r="M260" i="93"/>
  <c r="Q260" i="93"/>
  <c r="N260" i="93"/>
  <c r="R260" i="93"/>
  <c r="A490" i="61"/>
  <c r="L261" i="93"/>
  <c r="A262" i="93"/>
  <c r="A265" i="94"/>
  <c r="B261" i="93"/>
  <c r="B262" i="93"/>
  <c r="L261" i="52"/>
  <c r="A262" i="52"/>
  <c r="B260" i="59"/>
  <c r="S259" i="93"/>
  <c r="L259" i="59"/>
  <c r="A260" i="59"/>
  <c r="N260" i="52"/>
  <c r="R260" i="52"/>
  <c r="P260" i="52"/>
  <c r="M260" i="52"/>
  <c r="Q260" i="52"/>
  <c r="A266" i="94"/>
  <c r="L262" i="93"/>
  <c r="A263" i="93"/>
  <c r="S260" i="52"/>
  <c r="A491" i="61"/>
  <c r="L260" i="59"/>
  <c r="A261" i="59"/>
  <c r="L262" i="52"/>
  <c r="A263" i="52"/>
  <c r="S260" i="93"/>
  <c r="B263" i="52"/>
  <c r="S258" i="59"/>
  <c r="B261" i="59"/>
  <c r="M261" i="93"/>
  <c r="Q261" i="93"/>
  <c r="P261" i="93"/>
  <c r="S261" i="93"/>
  <c r="N261" i="93"/>
  <c r="R261" i="93"/>
  <c r="N259" i="59"/>
  <c r="R259" i="59"/>
  <c r="M259" i="59"/>
  <c r="Q259" i="59"/>
  <c r="P259" i="59"/>
  <c r="S259" i="59"/>
  <c r="M261" i="52"/>
  <c r="Q261" i="52"/>
  <c r="P261" i="52"/>
  <c r="N261" i="52"/>
  <c r="R261" i="52"/>
  <c r="P260" i="59"/>
  <c r="N260" i="59"/>
  <c r="R260" i="59"/>
  <c r="M260" i="59"/>
  <c r="Q260" i="59"/>
  <c r="A267" i="94"/>
  <c r="B262" i="59"/>
  <c r="S261" i="52"/>
  <c r="L263" i="93"/>
  <c r="A264" i="93"/>
  <c r="M262" i="93"/>
  <c r="Q262" i="93"/>
  <c r="N262" i="93"/>
  <c r="R262" i="93"/>
  <c r="P262" i="93"/>
  <c r="S262" i="93"/>
  <c r="B263" i="93"/>
  <c r="L263" i="52"/>
  <c r="A264" i="52"/>
  <c r="P262" i="52"/>
  <c r="M262" i="52"/>
  <c r="Q262" i="52"/>
  <c r="N262" i="52"/>
  <c r="R262" i="52"/>
  <c r="A492" i="61"/>
  <c r="A262" i="59"/>
  <c r="L261" i="59"/>
  <c r="B263" i="59"/>
  <c r="P261" i="59"/>
  <c r="M261" i="59"/>
  <c r="Q261" i="59"/>
  <c r="N261" i="59"/>
  <c r="R261" i="59"/>
  <c r="S260" i="59"/>
  <c r="A263" i="59"/>
  <c r="L262" i="59"/>
  <c r="A265" i="93"/>
  <c r="L264" i="93"/>
  <c r="S262" i="52"/>
  <c r="P263" i="93"/>
  <c r="N263" i="93"/>
  <c r="R263" i="93"/>
  <c r="M263" i="93"/>
  <c r="Q263" i="93"/>
  <c r="A493" i="61"/>
  <c r="L264" i="52"/>
  <c r="A265" i="52"/>
  <c r="B264" i="52"/>
  <c r="B265" i="52"/>
  <c r="M263" i="52"/>
  <c r="Q263" i="52"/>
  <c r="N263" i="52"/>
  <c r="R263" i="52"/>
  <c r="P263" i="52"/>
  <c r="S263" i="52"/>
  <c r="B264" i="93"/>
  <c r="B265" i="93"/>
  <c r="A268" i="94"/>
  <c r="B266" i="93"/>
  <c r="S263" i="93"/>
  <c r="B264" i="59"/>
  <c r="P262" i="59"/>
  <c r="M262" i="59"/>
  <c r="Q262" i="59"/>
  <c r="N262" i="59"/>
  <c r="R262" i="59"/>
  <c r="A269" i="94"/>
  <c r="A264" i="59"/>
  <c r="L263" i="59"/>
  <c r="A266" i="52"/>
  <c r="L265" i="52"/>
  <c r="N264" i="52"/>
  <c r="R264" i="52"/>
  <c r="M264" i="52"/>
  <c r="Q264" i="52"/>
  <c r="P264" i="52"/>
  <c r="S264" i="52"/>
  <c r="S261" i="59"/>
  <c r="N264" i="93"/>
  <c r="R264" i="93"/>
  <c r="P264" i="93"/>
  <c r="M264" i="93"/>
  <c r="Q264" i="93"/>
  <c r="L265" i="93"/>
  <c r="A266" i="93"/>
  <c r="A494" i="61"/>
  <c r="N263" i="59"/>
  <c r="R263" i="59"/>
  <c r="P263" i="59"/>
  <c r="M263" i="59"/>
  <c r="Q263" i="59"/>
  <c r="A265" i="59"/>
  <c r="L264" i="59"/>
  <c r="B267" i="93"/>
  <c r="A270" i="94"/>
  <c r="A495" i="61"/>
  <c r="M265" i="52"/>
  <c r="Q265" i="52"/>
  <c r="P265" i="52"/>
  <c r="N265" i="52"/>
  <c r="R265" i="52"/>
  <c r="L266" i="93"/>
  <c r="A267" i="93"/>
  <c r="L266" i="52"/>
  <c r="A267" i="52"/>
  <c r="N265" i="93"/>
  <c r="R265" i="93"/>
  <c r="P265" i="93"/>
  <c r="M265" i="93"/>
  <c r="Q265" i="93"/>
  <c r="B266" i="52"/>
  <c r="S262" i="59"/>
  <c r="S264" i="93"/>
  <c r="B268" i="93"/>
  <c r="M266" i="52"/>
  <c r="Q266" i="52"/>
  <c r="P266" i="52"/>
  <c r="N266" i="52"/>
  <c r="R266" i="52"/>
  <c r="P264" i="59"/>
  <c r="M264" i="59"/>
  <c r="Q264" i="59"/>
  <c r="N264" i="59"/>
  <c r="R264" i="59"/>
  <c r="L267" i="93"/>
  <c r="A268" i="93"/>
  <c r="L265" i="59"/>
  <c r="A266" i="59"/>
  <c r="N266" i="93"/>
  <c r="R266" i="93"/>
  <c r="P266" i="93"/>
  <c r="M266" i="93"/>
  <c r="Q266" i="93"/>
  <c r="A496" i="61"/>
  <c r="S263" i="59"/>
  <c r="A268" i="52"/>
  <c r="L267" i="52"/>
  <c r="A271" i="94"/>
  <c r="B265" i="59"/>
  <c r="B266" i="59"/>
  <c r="S265" i="52"/>
  <c r="B267" i="52"/>
  <c r="B268" i="52"/>
  <c r="S265" i="93"/>
  <c r="A272" i="94"/>
  <c r="L268" i="52"/>
  <c r="A269" i="52"/>
  <c r="P265" i="59"/>
  <c r="M265" i="59"/>
  <c r="Q265" i="59"/>
  <c r="N265" i="59"/>
  <c r="R265" i="59"/>
  <c r="A497" i="61"/>
  <c r="S264" i="59"/>
  <c r="S266" i="52"/>
  <c r="S266" i="93"/>
  <c r="B269" i="93"/>
  <c r="P267" i="52"/>
  <c r="N267" i="52"/>
  <c r="R267" i="52"/>
  <c r="M267" i="52"/>
  <c r="Q267" i="52"/>
  <c r="A267" i="59"/>
  <c r="L266" i="59"/>
  <c r="L268" i="93"/>
  <c r="A269" i="93"/>
  <c r="N267" i="93"/>
  <c r="R267" i="93"/>
  <c r="P267" i="93"/>
  <c r="M267" i="93"/>
  <c r="Q267" i="93"/>
  <c r="S265" i="59"/>
  <c r="L269" i="52"/>
  <c r="A270" i="52"/>
  <c r="B270" i="93"/>
  <c r="M268" i="52"/>
  <c r="Q268" i="52"/>
  <c r="P268" i="52"/>
  <c r="N268" i="52"/>
  <c r="R268" i="52"/>
  <c r="B269" i="52"/>
  <c r="A273" i="94"/>
  <c r="A498" i="61"/>
  <c r="L269" i="93"/>
  <c r="A270" i="93"/>
  <c r="N268" i="93"/>
  <c r="R268" i="93"/>
  <c r="P268" i="93"/>
  <c r="M268" i="93"/>
  <c r="Q268" i="93"/>
  <c r="A268" i="59"/>
  <c r="L267" i="59"/>
  <c r="S267" i="93"/>
  <c r="P266" i="59"/>
  <c r="M266" i="59"/>
  <c r="Q266" i="59"/>
  <c r="N266" i="59"/>
  <c r="R266" i="59"/>
  <c r="S267" i="52"/>
  <c r="B267" i="59"/>
  <c r="N267" i="59"/>
  <c r="R267" i="59"/>
  <c r="P267" i="59"/>
  <c r="M267" i="59"/>
  <c r="Q267" i="59"/>
  <c r="A499" i="61"/>
  <c r="B270" i="52"/>
  <c r="B271" i="52"/>
  <c r="L270" i="52"/>
  <c r="A271" i="52"/>
  <c r="P269" i="52"/>
  <c r="M269" i="52"/>
  <c r="Q269" i="52"/>
  <c r="N269" i="52"/>
  <c r="R269" i="52"/>
  <c r="S266" i="59"/>
  <c r="A271" i="93"/>
  <c r="L270" i="93"/>
  <c r="M269" i="93"/>
  <c r="Q269" i="93"/>
  <c r="P269" i="93"/>
  <c r="N269" i="93"/>
  <c r="R269" i="93"/>
  <c r="L268" i="59"/>
  <c r="A269" i="59"/>
  <c r="A274" i="94"/>
  <c r="B268" i="59"/>
  <c r="B269" i="59"/>
  <c r="S268" i="93"/>
  <c r="S268" i="52"/>
  <c r="B270" i="59"/>
  <c r="B272" i="52"/>
  <c r="S269" i="52"/>
  <c r="A275" i="94"/>
  <c r="L269" i="59"/>
  <c r="A270" i="59"/>
  <c r="P268" i="59"/>
  <c r="M268" i="59"/>
  <c r="Q268" i="59"/>
  <c r="N268" i="59"/>
  <c r="R268" i="59"/>
  <c r="A272" i="52"/>
  <c r="L271" i="52"/>
  <c r="P270" i="52"/>
  <c r="M270" i="52"/>
  <c r="Q270" i="52"/>
  <c r="N270" i="52"/>
  <c r="R270" i="52"/>
  <c r="A500" i="61"/>
  <c r="N270" i="93"/>
  <c r="R270" i="93"/>
  <c r="M270" i="93"/>
  <c r="Q270" i="93"/>
  <c r="P270" i="93"/>
  <c r="S270" i="93"/>
  <c r="S267" i="59"/>
  <c r="L271" i="93"/>
  <c r="A272" i="93"/>
  <c r="S269" i="93"/>
  <c r="B271" i="93"/>
  <c r="B272" i="93"/>
  <c r="A501" i="61"/>
  <c r="S268" i="59"/>
  <c r="S270" i="52"/>
  <c r="A273" i="93"/>
  <c r="L272" i="93"/>
  <c r="N271" i="93"/>
  <c r="R271" i="93"/>
  <c r="P271" i="93"/>
  <c r="M271" i="93"/>
  <c r="Q271" i="93"/>
  <c r="A271" i="59"/>
  <c r="L270" i="59"/>
  <c r="N269" i="59"/>
  <c r="R269" i="59"/>
  <c r="P269" i="59"/>
  <c r="M269" i="59"/>
  <c r="Q269" i="59"/>
  <c r="P271" i="52"/>
  <c r="M271" i="52"/>
  <c r="Q271" i="52"/>
  <c r="N271" i="52"/>
  <c r="R271" i="52"/>
  <c r="A276" i="94"/>
  <c r="L272" i="52"/>
  <c r="A273" i="52"/>
  <c r="B273" i="93"/>
  <c r="B273" i="52"/>
  <c r="S269" i="59"/>
  <c r="N270" i="59"/>
  <c r="R270" i="59"/>
  <c r="P270" i="59"/>
  <c r="M270" i="59"/>
  <c r="Q270" i="59"/>
  <c r="L273" i="52"/>
  <c r="A274" i="52"/>
  <c r="B274" i="52"/>
  <c r="L271" i="59"/>
  <c r="A272" i="59"/>
  <c r="B271" i="59"/>
  <c r="B272" i="59"/>
  <c r="P272" i="52"/>
  <c r="M272" i="52"/>
  <c r="Q272" i="52"/>
  <c r="N272" i="52"/>
  <c r="R272" i="52"/>
  <c r="S271" i="93"/>
  <c r="A502" i="61"/>
  <c r="A277" i="94"/>
  <c r="M272" i="93"/>
  <c r="Q272" i="93"/>
  <c r="P272" i="93"/>
  <c r="N272" i="93"/>
  <c r="R272" i="93"/>
  <c r="L273" i="93"/>
  <c r="A274" i="93"/>
  <c r="B274" i="93"/>
  <c r="S271" i="52"/>
  <c r="B275" i="93"/>
  <c r="A503" i="61"/>
  <c r="N273" i="93"/>
  <c r="R273" i="93"/>
  <c r="M273" i="93"/>
  <c r="Q273" i="93"/>
  <c r="P273" i="93"/>
  <c r="S273" i="93"/>
  <c r="S272" i="52"/>
  <c r="S272" i="93"/>
  <c r="L272" i="59"/>
  <c r="A273" i="59"/>
  <c r="A275" i="52"/>
  <c r="L274" i="52"/>
  <c r="M273" i="52"/>
  <c r="Q273" i="52"/>
  <c r="N273" i="52"/>
  <c r="R273" i="52"/>
  <c r="P273" i="52"/>
  <c r="S273" i="52"/>
  <c r="S270" i="59"/>
  <c r="A275" i="93"/>
  <c r="L274" i="93"/>
  <c r="A278" i="94"/>
  <c r="N271" i="59"/>
  <c r="R271" i="59"/>
  <c r="P271" i="59"/>
  <c r="M271" i="59"/>
  <c r="Q271" i="59"/>
  <c r="A504" i="61"/>
  <c r="S271" i="59"/>
  <c r="L275" i="52"/>
  <c r="A276" i="52"/>
  <c r="N274" i="93"/>
  <c r="R274" i="93"/>
  <c r="M274" i="93"/>
  <c r="Q274" i="93"/>
  <c r="P274" i="93"/>
  <c r="L273" i="59"/>
  <c r="A274" i="59"/>
  <c r="B273" i="59"/>
  <c r="B274" i="59"/>
  <c r="B275" i="52"/>
  <c r="B276" i="52"/>
  <c r="A279" i="94"/>
  <c r="M274" i="52"/>
  <c r="Q274" i="52"/>
  <c r="P274" i="52"/>
  <c r="N274" i="52"/>
  <c r="R274" i="52"/>
  <c r="L275" i="93"/>
  <c r="A276" i="93"/>
  <c r="P272" i="59"/>
  <c r="S272" i="59"/>
  <c r="N272" i="59"/>
  <c r="R272" i="59"/>
  <c r="M272" i="59"/>
  <c r="Q272" i="59"/>
  <c r="L276" i="93"/>
  <c r="A277" i="93"/>
  <c r="M275" i="52"/>
  <c r="Q275" i="52"/>
  <c r="N275" i="52"/>
  <c r="R275" i="52"/>
  <c r="P275" i="52"/>
  <c r="P275" i="93"/>
  <c r="S275" i="93"/>
  <c r="M275" i="93"/>
  <c r="Q275" i="93"/>
  <c r="N275" i="93"/>
  <c r="R275" i="93"/>
  <c r="A505" i="61"/>
  <c r="S274" i="52"/>
  <c r="A275" i="59"/>
  <c r="L274" i="59"/>
  <c r="P273" i="59"/>
  <c r="M273" i="59"/>
  <c r="Q273" i="59"/>
  <c r="N273" i="59"/>
  <c r="R273" i="59"/>
  <c r="A280" i="94"/>
  <c r="S274" i="93"/>
  <c r="B276" i="93"/>
  <c r="B277" i="52"/>
  <c r="L276" i="52"/>
  <c r="A277" i="52"/>
  <c r="L275" i="59"/>
  <c r="A276" i="59"/>
  <c r="N276" i="93"/>
  <c r="R276" i="93"/>
  <c r="M276" i="93"/>
  <c r="Q276" i="93"/>
  <c r="P276" i="93"/>
  <c r="L277" i="52"/>
  <c r="A278" i="52"/>
  <c r="A281" i="94"/>
  <c r="N276" i="52"/>
  <c r="R276" i="52"/>
  <c r="P276" i="52"/>
  <c r="M276" i="52"/>
  <c r="Q276" i="52"/>
  <c r="B275" i="59"/>
  <c r="S273" i="59"/>
  <c r="B278" i="52"/>
  <c r="M274" i="59"/>
  <c r="Q274" i="59"/>
  <c r="P274" i="59"/>
  <c r="N274" i="59"/>
  <c r="R274" i="59"/>
  <c r="L277" i="93"/>
  <c r="A278" i="93"/>
  <c r="B277" i="93"/>
  <c r="B278" i="93"/>
  <c r="A506" i="61"/>
  <c r="S275" i="52"/>
  <c r="N275" i="59"/>
  <c r="R275" i="59"/>
  <c r="P275" i="59"/>
  <c r="M275" i="59"/>
  <c r="Q275" i="59"/>
  <c r="S276" i="52"/>
  <c r="S274" i="59"/>
  <c r="A277" i="59"/>
  <c r="L276" i="59"/>
  <c r="B276" i="59"/>
  <c r="B277" i="59"/>
  <c r="A507" i="61"/>
  <c r="A282" i="94"/>
  <c r="B279" i="93"/>
  <c r="L278" i="52"/>
  <c r="A279" i="52"/>
  <c r="A279" i="93"/>
  <c r="L278" i="93"/>
  <c r="N277" i="52"/>
  <c r="R277" i="52"/>
  <c r="P277" i="52"/>
  <c r="M277" i="52"/>
  <c r="Q277" i="52"/>
  <c r="N277" i="93"/>
  <c r="R277" i="93"/>
  <c r="P277" i="93"/>
  <c r="M277" i="93"/>
  <c r="Q277" i="93"/>
  <c r="S276" i="93"/>
  <c r="N278" i="93"/>
  <c r="R278" i="93"/>
  <c r="P278" i="93"/>
  <c r="M278" i="93"/>
  <c r="Q278" i="93"/>
  <c r="A280" i="93"/>
  <c r="L279" i="93"/>
  <c r="L279" i="52"/>
  <c r="A280" i="52"/>
  <c r="M278" i="52"/>
  <c r="Q278" i="52"/>
  <c r="P278" i="52"/>
  <c r="S278" i="52"/>
  <c r="N278" i="52"/>
  <c r="R278" i="52"/>
  <c r="A283" i="94"/>
  <c r="A508" i="61"/>
  <c r="B280" i="93"/>
  <c r="S277" i="93"/>
  <c r="S277" i="52"/>
  <c r="B278" i="59"/>
  <c r="S275" i="59"/>
  <c r="B279" i="52"/>
  <c r="B280" i="52"/>
  <c r="M276" i="59"/>
  <c r="Q276" i="59"/>
  <c r="P276" i="59"/>
  <c r="S276" i="59"/>
  <c r="N276" i="59"/>
  <c r="R276" i="59"/>
  <c r="A278" i="59"/>
  <c r="L277" i="59"/>
  <c r="N279" i="93"/>
  <c r="R279" i="93"/>
  <c r="P279" i="93"/>
  <c r="M279" i="93"/>
  <c r="Q279" i="93"/>
  <c r="A284" i="94"/>
  <c r="N277" i="59"/>
  <c r="R277" i="59"/>
  <c r="M277" i="59"/>
  <c r="Q277" i="59"/>
  <c r="P277" i="59"/>
  <c r="S277" i="59"/>
  <c r="S278" i="93"/>
  <c r="A279" i="59"/>
  <c r="B279" i="59"/>
  <c r="L278" i="59"/>
  <c r="B281" i="52"/>
  <c r="L280" i="52"/>
  <c r="A281" i="52"/>
  <c r="A509" i="61"/>
  <c r="M279" i="52"/>
  <c r="Q279" i="52"/>
  <c r="N279" i="52"/>
  <c r="R279" i="52"/>
  <c r="P279" i="52"/>
  <c r="A281" i="93"/>
  <c r="L280" i="93"/>
  <c r="B280" i="59"/>
  <c r="A510" i="61"/>
  <c r="L281" i="52"/>
  <c r="A282" i="52"/>
  <c r="P280" i="52"/>
  <c r="N280" i="52"/>
  <c r="R280" i="52"/>
  <c r="M280" i="52"/>
  <c r="Q280" i="52"/>
  <c r="A285" i="94"/>
  <c r="N278" i="59"/>
  <c r="R278" i="59"/>
  <c r="P278" i="59"/>
  <c r="S278" i="59"/>
  <c r="M278" i="59"/>
  <c r="Q278" i="59"/>
  <c r="A280" i="59"/>
  <c r="L279" i="59"/>
  <c r="L281" i="93"/>
  <c r="A282" i="93"/>
  <c r="S279" i="52"/>
  <c r="B281" i="93"/>
  <c r="B282" i="93"/>
  <c r="M280" i="93"/>
  <c r="Q280" i="93"/>
  <c r="N280" i="93"/>
  <c r="R280" i="93"/>
  <c r="P280" i="93"/>
  <c r="S280" i="93"/>
  <c r="B282" i="52"/>
  <c r="S279" i="93"/>
  <c r="N281" i="93"/>
  <c r="R281" i="93"/>
  <c r="P281" i="93"/>
  <c r="M281" i="93"/>
  <c r="Q281" i="93"/>
  <c r="P279" i="59"/>
  <c r="S279" i="59"/>
  <c r="M279" i="59"/>
  <c r="Q279" i="59"/>
  <c r="N279" i="59"/>
  <c r="R279" i="59"/>
  <c r="N281" i="52"/>
  <c r="R281" i="52"/>
  <c r="M281" i="52"/>
  <c r="Q281" i="52"/>
  <c r="P281" i="52"/>
  <c r="S281" i="52"/>
  <c r="A283" i="52"/>
  <c r="L282" i="52"/>
  <c r="A281" i="59"/>
  <c r="L280" i="59"/>
  <c r="L282" i="93"/>
  <c r="A283" i="93"/>
  <c r="S280" i="52"/>
  <c r="B283" i="93"/>
  <c r="A286" i="94"/>
  <c r="A511" i="61"/>
  <c r="A287" i="94"/>
  <c r="N280" i="59"/>
  <c r="R280" i="59"/>
  <c r="M280" i="59"/>
  <c r="Q280" i="59"/>
  <c r="P280" i="59"/>
  <c r="S280" i="59"/>
  <c r="S281" i="93"/>
  <c r="L281" i="59"/>
  <c r="A282" i="59"/>
  <c r="P282" i="52"/>
  <c r="N282" i="52"/>
  <c r="R282" i="52"/>
  <c r="M282" i="52"/>
  <c r="Q282" i="52"/>
  <c r="A284" i="52"/>
  <c r="L283" i="52"/>
  <c r="A512" i="61"/>
  <c r="B283" i="52"/>
  <c r="B284" i="52"/>
  <c r="L283" i="93"/>
  <c r="A284" i="93"/>
  <c r="N282" i="93"/>
  <c r="R282" i="93"/>
  <c r="P282" i="93"/>
  <c r="S282" i="93"/>
  <c r="M282" i="93"/>
  <c r="Q282" i="93"/>
  <c r="B281" i="59"/>
  <c r="A285" i="93"/>
  <c r="L284" i="93"/>
  <c r="A288" i="94"/>
  <c r="M283" i="93"/>
  <c r="Q283" i="93"/>
  <c r="P283" i="93"/>
  <c r="N283" i="93"/>
  <c r="R283" i="93"/>
  <c r="B284" i="93"/>
  <c r="B285" i="93"/>
  <c r="A513" i="61"/>
  <c r="N283" i="52"/>
  <c r="R283" i="52"/>
  <c r="P283" i="52"/>
  <c r="M283" i="52"/>
  <c r="Q283" i="52"/>
  <c r="B282" i="59"/>
  <c r="B283" i="59"/>
  <c r="L284" i="52"/>
  <c r="A285" i="52"/>
  <c r="B285" i="52"/>
  <c r="A283" i="59"/>
  <c r="L282" i="59"/>
  <c r="M281" i="59"/>
  <c r="Q281" i="59"/>
  <c r="P281" i="59"/>
  <c r="N281" i="59"/>
  <c r="R281" i="59"/>
  <c r="S282" i="52"/>
  <c r="B286" i="93"/>
  <c r="N284" i="52"/>
  <c r="R284" i="52"/>
  <c r="P284" i="52"/>
  <c r="M284" i="52"/>
  <c r="Q284" i="52"/>
  <c r="B284" i="59"/>
  <c r="N282" i="59"/>
  <c r="R282" i="59"/>
  <c r="M282" i="59"/>
  <c r="Q282" i="59"/>
  <c r="P282" i="59"/>
  <c r="S282" i="59"/>
  <c r="L283" i="59"/>
  <c r="A284" i="59"/>
  <c r="S283" i="52"/>
  <c r="N284" i="93"/>
  <c r="R284" i="93"/>
  <c r="M284" i="93"/>
  <c r="Q284" i="93"/>
  <c r="P284" i="93"/>
  <c r="S284" i="93"/>
  <c r="L285" i="93"/>
  <c r="A286" i="93"/>
  <c r="A289" i="94"/>
  <c r="L285" i="52"/>
  <c r="A286" i="52"/>
  <c r="B286" i="52"/>
  <c r="S281" i="59"/>
  <c r="S283" i="93"/>
  <c r="A514" i="61"/>
  <c r="P283" i="59"/>
  <c r="N283" i="59"/>
  <c r="R283" i="59"/>
  <c r="M283" i="59"/>
  <c r="Q283" i="59"/>
  <c r="P285" i="93"/>
  <c r="M285" i="93"/>
  <c r="Q285" i="93"/>
  <c r="N285" i="93"/>
  <c r="R285" i="93"/>
  <c r="A290" i="94"/>
  <c r="B285" i="59"/>
  <c r="A515" i="61"/>
  <c r="S284" i="52"/>
  <c r="M285" i="52"/>
  <c r="Q285" i="52"/>
  <c r="P285" i="52"/>
  <c r="N285" i="52"/>
  <c r="R285" i="52"/>
  <c r="A287" i="52"/>
  <c r="L286" i="52"/>
  <c r="A287" i="93"/>
  <c r="L286" i="93"/>
  <c r="A285" i="59"/>
  <c r="L284" i="59"/>
  <c r="L287" i="52"/>
  <c r="A288" i="52"/>
  <c r="S285" i="93"/>
  <c r="A516" i="61"/>
  <c r="B287" i="52"/>
  <c r="B288" i="52"/>
  <c r="L285" i="59"/>
  <c r="A286" i="59"/>
  <c r="P286" i="93"/>
  <c r="M286" i="93"/>
  <c r="Q286" i="93"/>
  <c r="N286" i="93"/>
  <c r="R286" i="93"/>
  <c r="L287" i="93"/>
  <c r="A288" i="93"/>
  <c r="A291" i="94"/>
  <c r="S285" i="52"/>
  <c r="S283" i="59"/>
  <c r="M284" i="59"/>
  <c r="Q284" i="59"/>
  <c r="P284" i="59"/>
  <c r="N284" i="59"/>
  <c r="R284" i="59"/>
  <c r="B287" i="93"/>
  <c r="B288" i="93"/>
  <c r="P286" i="52"/>
  <c r="N286" i="52"/>
  <c r="R286" i="52"/>
  <c r="M286" i="52"/>
  <c r="Q286" i="52"/>
  <c r="B289" i="52"/>
  <c r="S286" i="52"/>
  <c r="A289" i="93"/>
  <c r="L288" i="93"/>
  <c r="S284" i="59"/>
  <c r="A517" i="61"/>
  <c r="P285" i="59"/>
  <c r="M285" i="59"/>
  <c r="Q285" i="59"/>
  <c r="N285" i="59"/>
  <c r="R285" i="59"/>
  <c r="A289" i="52"/>
  <c r="L288" i="52"/>
  <c r="A292" i="94"/>
  <c r="N287" i="52"/>
  <c r="R287" i="52"/>
  <c r="P287" i="52"/>
  <c r="M287" i="52"/>
  <c r="Q287" i="52"/>
  <c r="B289" i="93"/>
  <c r="N287" i="93"/>
  <c r="R287" i="93"/>
  <c r="M287" i="93"/>
  <c r="Q287" i="93"/>
  <c r="P287" i="93"/>
  <c r="S287" i="93"/>
  <c r="S286" i="93"/>
  <c r="L286" i="59"/>
  <c r="A287" i="59"/>
  <c r="B286" i="59"/>
  <c r="B287" i="59"/>
  <c r="S287" i="52"/>
  <c r="A293" i="94"/>
  <c r="N288" i="52"/>
  <c r="R288" i="52"/>
  <c r="M288" i="52"/>
  <c r="Q288" i="52"/>
  <c r="P288" i="52"/>
  <c r="S288" i="52"/>
  <c r="N288" i="93"/>
  <c r="R288" i="93"/>
  <c r="M288" i="93"/>
  <c r="Q288" i="93"/>
  <c r="P288" i="93"/>
  <c r="S288" i="93"/>
  <c r="L287" i="59"/>
  <c r="A288" i="59"/>
  <c r="B288" i="59"/>
  <c r="L289" i="52"/>
  <c r="A290" i="52"/>
  <c r="L289" i="93"/>
  <c r="A290" i="93"/>
  <c r="S285" i="59"/>
  <c r="A518" i="61"/>
  <c r="M286" i="59"/>
  <c r="Q286" i="59"/>
  <c r="P286" i="59"/>
  <c r="N286" i="59"/>
  <c r="R286" i="59"/>
  <c r="B289" i="59"/>
  <c r="N289" i="93"/>
  <c r="R289" i="93"/>
  <c r="P289" i="93"/>
  <c r="M289" i="93"/>
  <c r="Q289" i="93"/>
  <c r="N287" i="59"/>
  <c r="R287" i="59"/>
  <c r="P287" i="59"/>
  <c r="M287" i="59"/>
  <c r="Q287" i="59"/>
  <c r="L290" i="93"/>
  <c r="A291" i="93"/>
  <c r="L290" i="52"/>
  <c r="A291" i="52"/>
  <c r="B290" i="93"/>
  <c r="S286" i="59"/>
  <c r="N289" i="52"/>
  <c r="R289" i="52"/>
  <c r="M289" i="52"/>
  <c r="Q289" i="52"/>
  <c r="P289" i="52"/>
  <c r="S289" i="52"/>
  <c r="B290" i="52"/>
  <c r="L288" i="59"/>
  <c r="A289" i="59"/>
  <c r="A519" i="61"/>
  <c r="A294" i="94"/>
  <c r="M288" i="59"/>
  <c r="Q288" i="59"/>
  <c r="N288" i="59"/>
  <c r="R288" i="59"/>
  <c r="P288" i="59"/>
  <c r="S288" i="59"/>
  <c r="A292" i="52"/>
  <c r="L291" i="52"/>
  <c r="N290" i="52"/>
  <c r="R290" i="52"/>
  <c r="P290" i="52"/>
  <c r="M290" i="52"/>
  <c r="Q290" i="52"/>
  <c r="S289" i="93"/>
  <c r="L291" i="93"/>
  <c r="A292" i="93"/>
  <c r="N290" i="93"/>
  <c r="R290" i="93"/>
  <c r="P290" i="93"/>
  <c r="M290" i="93"/>
  <c r="Q290" i="93"/>
  <c r="B290" i="59"/>
  <c r="A295" i="94"/>
  <c r="B291" i="52"/>
  <c r="B292" i="52"/>
  <c r="A520" i="61"/>
  <c r="S287" i="59"/>
  <c r="L289" i="59"/>
  <c r="A290" i="59"/>
  <c r="B291" i="93"/>
  <c r="B292" i="93"/>
  <c r="N289" i="59"/>
  <c r="R289" i="59"/>
  <c r="M289" i="59"/>
  <c r="Q289" i="59"/>
  <c r="P289" i="59"/>
  <c r="S289" i="59"/>
  <c r="A296" i="94"/>
  <c r="S290" i="52"/>
  <c r="S290" i="93"/>
  <c r="A521" i="61"/>
  <c r="B291" i="59"/>
  <c r="L292" i="93"/>
  <c r="A293" i="93"/>
  <c r="B293" i="52"/>
  <c r="B293" i="93"/>
  <c r="N291" i="52"/>
  <c r="R291" i="52"/>
  <c r="P291" i="52"/>
  <c r="M291" i="52"/>
  <c r="Q291" i="52"/>
  <c r="A291" i="59"/>
  <c r="L290" i="59"/>
  <c r="L292" i="52"/>
  <c r="A293" i="52"/>
  <c r="N291" i="93"/>
  <c r="R291" i="93"/>
  <c r="M291" i="93"/>
  <c r="Q291" i="93"/>
  <c r="P291" i="93"/>
  <c r="L293" i="93"/>
  <c r="A294" i="93"/>
  <c r="S291" i="93"/>
  <c r="A522" i="61"/>
  <c r="B294" i="52"/>
  <c r="N292" i="52"/>
  <c r="R292" i="52"/>
  <c r="P292" i="52"/>
  <c r="M292" i="52"/>
  <c r="Q292" i="52"/>
  <c r="N292" i="93"/>
  <c r="R292" i="93"/>
  <c r="M292" i="93"/>
  <c r="Q292" i="93"/>
  <c r="P292" i="93"/>
  <c r="S292" i="93"/>
  <c r="A294" i="52"/>
  <c r="L293" i="52"/>
  <c r="N290" i="59"/>
  <c r="R290" i="59"/>
  <c r="M290" i="59"/>
  <c r="Q290" i="59"/>
  <c r="P290" i="59"/>
  <c r="S290" i="59"/>
  <c r="A292" i="59"/>
  <c r="L291" i="59"/>
  <c r="A297" i="94"/>
  <c r="S291" i="52"/>
  <c r="L292" i="59"/>
  <c r="A293" i="59"/>
  <c r="N293" i="93"/>
  <c r="R293" i="93"/>
  <c r="P293" i="93"/>
  <c r="M293" i="93"/>
  <c r="Q293" i="93"/>
  <c r="N291" i="59"/>
  <c r="R291" i="59"/>
  <c r="P291" i="59"/>
  <c r="M291" i="59"/>
  <c r="Q291" i="59"/>
  <c r="L294" i="93"/>
  <c r="A295" i="93"/>
  <c r="P293" i="52"/>
  <c r="S293" i="52"/>
  <c r="N293" i="52"/>
  <c r="R293" i="52"/>
  <c r="M293" i="52"/>
  <c r="Q293" i="52"/>
  <c r="A523" i="61"/>
  <c r="B294" i="93"/>
  <c r="B295" i="93"/>
  <c r="S292" i="52"/>
  <c r="B292" i="59"/>
  <c r="B293" i="59"/>
  <c r="A298" i="94"/>
  <c r="L294" i="52"/>
  <c r="A295" i="52"/>
  <c r="B294" i="59"/>
  <c r="M294" i="52"/>
  <c r="Q294" i="52"/>
  <c r="N294" i="52"/>
  <c r="R294" i="52"/>
  <c r="P294" i="52"/>
  <c r="L295" i="93"/>
  <c r="A296" i="93"/>
  <c r="S293" i="93"/>
  <c r="A296" i="52"/>
  <c r="L295" i="52"/>
  <c r="P292" i="59"/>
  <c r="M292" i="59"/>
  <c r="Q292" i="59"/>
  <c r="N292" i="59"/>
  <c r="R292" i="59"/>
  <c r="A524" i="61"/>
  <c r="N294" i="93"/>
  <c r="R294" i="93"/>
  <c r="P294" i="93"/>
  <c r="M294" i="93"/>
  <c r="Q294" i="93"/>
  <c r="S291" i="59"/>
  <c r="A299" i="94"/>
  <c r="L293" i="59"/>
  <c r="A294" i="59"/>
  <c r="B295" i="52"/>
  <c r="P295" i="52"/>
  <c r="S295" i="52"/>
  <c r="M295" i="52"/>
  <c r="Q295" i="52"/>
  <c r="N295" i="52"/>
  <c r="R295" i="52"/>
  <c r="L296" i="93"/>
  <c r="A297" i="93"/>
  <c r="A295" i="59"/>
  <c r="B295" i="59"/>
  <c r="L294" i="59"/>
  <c r="S294" i="93"/>
  <c r="N295" i="93"/>
  <c r="R295" i="93"/>
  <c r="P295" i="93"/>
  <c r="M295" i="93"/>
  <c r="Q295" i="93"/>
  <c r="M293" i="59"/>
  <c r="Q293" i="59"/>
  <c r="P293" i="59"/>
  <c r="N293" i="59"/>
  <c r="R293" i="59"/>
  <c r="S294" i="52"/>
  <c r="B296" i="93"/>
  <c r="A300" i="94"/>
  <c r="S292" i="59"/>
  <c r="L296" i="52"/>
  <c r="A297" i="52"/>
  <c r="B296" i="52"/>
  <c r="B297" i="52"/>
  <c r="A525" i="61"/>
  <c r="L297" i="93"/>
  <c r="A298" i="93"/>
  <c r="A526" i="61"/>
  <c r="P296" i="93"/>
  <c r="N296" i="93"/>
  <c r="R296" i="93"/>
  <c r="M296" i="93"/>
  <c r="Q296" i="93"/>
  <c r="A301" i="94"/>
  <c r="B297" i="93"/>
  <c r="L297" i="52"/>
  <c r="A298" i="52"/>
  <c r="S295" i="93"/>
  <c r="N296" i="52"/>
  <c r="R296" i="52"/>
  <c r="M296" i="52"/>
  <c r="Q296" i="52"/>
  <c r="P296" i="52"/>
  <c r="S296" i="52"/>
  <c r="N294" i="59"/>
  <c r="R294" i="59"/>
  <c r="P294" i="59"/>
  <c r="M294" i="59"/>
  <c r="Q294" i="59"/>
  <c r="L295" i="59"/>
  <c r="A296" i="59"/>
  <c r="S293" i="59"/>
  <c r="A527" i="61"/>
  <c r="S294" i="59"/>
  <c r="A299" i="93"/>
  <c r="L298" i="93"/>
  <c r="A302" i="94"/>
  <c r="A297" i="59"/>
  <c r="L296" i="59"/>
  <c r="S296" i="93"/>
  <c r="B296" i="59"/>
  <c r="B297" i="59"/>
  <c r="A299" i="52"/>
  <c r="L298" i="52"/>
  <c r="N297" i="52"/>
  <c r="R297" i="52"/>
  <c r="P297" i="52"/>
  <c r="M297" i="52"/>
  <c r="Q297" i="52"/>
  <c r="B298" i="52"/>
  <c r="B299" i="52"/>
  <c r="P297" i="93"/>
  <c r="M297" i="93"/>
  <c r="Q297" i="93"/>
  <c r="N297" i="93"/>
  <c r="R297" i="93"/>
  <c r="B298" i="93"/>
  <c r="P295" i="59"/>
  <c r="M295" i="59"/>
  <c r="Q295" i="59"/>
  <c r="N295" i="59"/>
  <c r="R295" i="59"/>
  <c r="A303" i="94"/>
  <c r="S297" i="52"/>
  <c r="P296" i="59"/>
  <c r="M296" i="59"/>
  <c r="Q296" i="59"/>
  <c r="N296" i="59"/>
  <c r="R296" i="59"/>
  <c r="S295" i="59"/>
  <c r="L297" i="59"/>
  <c r="A298" i="59"/>
  <c r="S297" i="93"/>
  <c r="N298" i="93"/>
  <c r="R298" i="93"/>
  <c r="M298" i="93"/>
  <c r="Q298" i="93"/>
  <c r="P298" i="93"/>
  <c r="S298" i="93"/>
  <c r="L299" i="93"/>
  <c r="A300" i="93"/>
  <c r="N298" i="52"/>
  <c r="R298" i="52"/>
  <c r="M298" i="52"/>
  <c r="Q298" i="52"/>
  <c r="P298" i="52"/>
  <c r="S298" i="52"/>
  <c r="L299" i="52"/>
  <c r="A300" i="52"/>
  <c r="A528" i="61"/>
  <c r="B299" i="93"/>
  <c r="L300" i="93"/>
  <c r="A301" i="93"/>
  <c r="N299" i="93"/>
  <c r="R299" i="93"/>
  <c r="M299" i="93"/>
  <c r="Q299" i="93"/>
  <c r="P299" i="93"/>
  <c r="S299" i="93"/>
  <c r="L298" i="59"/>
  <c r="A299" i="59"/>
  <c r="N297" i="59"/>
  <c r="R297" i="59"/>
  <c r="M297" i="59"/>
  <c r="Q297" i="59"/>
  <c r="P297" i="59"/>
  <c r="S297" i="59"/>
  <c r="A304" i="94"/>
  <c r="B300" i="93"/>
  <c r="B301" i="93"/>
  <c r="B298" i="59"/>
  <c r="S296" i="59"/>
  <c r="A529" i="61"/>
  <c r="L300" i="52"/>
  <c r="A301" i="52"/>
  <c r="M299" i="52"/>
  <c r="Q299" i="52"/>
  <c r="P299" i="52"/>
  <c r="N299" i="52"/>
  <c r="R299" i="52"/>
  <c r="B300" i="52"/>
  <c r="A300" i="59"/>
  <c r="L299" i="59"/>
  <c r="M298" i="59"/>
  <c r="Q298" i="59"/>
  <c r="P298" i="59"/>
  <c r="N298" i="59"/>
  <c r="R298" i="59"/>
  <c r="S299" i="52"/>
  <c r="L301" i="93"/>
  <c r="A302" i="93"/>
  <c r="N300" i="93"/>
  <c r="R300" i="93"/>
  <c r="P300" i="93"/>
  <c r="M300" i="93"/>
  <c r="Q300" i="93"/>
  <c r="L301" i="52"/>
  <c r="A302" i="52"/>
  <c r="P300" i="52"/>
  <c r="M300" i="52"/>
  <c r="Q300" i="52"/>
  <c r="N300" i="52"/>
  <c r="R300" i="52"/>
  <c r="A305" i="94"/>
  <c r="A530" i="61"/>
  <c r="B301" i="52"/>
  <c r="B302" i="52"/>
  <c r="B299" i="59"/>
  <c r="A531" i="61"/>
  <c r="S298" i="59"/>
  <c r="N301" i="93"/>
  <c r="R301" i="93"/>
  <c r="M301" i="93"/>
  <c r="Q301" i="93"/>
  <c r="P301" i="93"/>
  <c r="L300" i="59"/>
  <c r="A301" i="59"/>
  <c r="S300" i="93"/>
  <c r="A303" i="93"/>
  <c r="L302" i="93"/>
  <c r="B302" i="93"/>
  <c r="B303" i="93"/>
  <c r="P299" i="59"/>
  <c r="N299" i="59"/>
  <c r="R299" i="59"/>
  <c r="M299" i="59"/>
  <c r="Q299" i="59"/>
  <c r="B300" i="59"/>
  <c r="A306" i="94"/>
  <c r="S300" i="52"/>
  <c r="A303" i="52"/>
  <c r="L302" i="52"/>
  <c r="M301" i="52"/>
  <c r="Q301" i="52"/>
  <c r="P301" i="52"/>
  <c r="N301" i="52"/>
  <c r="R301" i="52"/>
  <c r="S299" i="59"/>
  <c r="P302" i="52"/>
  <c r="N302" i="52"/>
  <c r="R302" i="52"/>
  <c r="M302" i="52"/>
  <c r="Q302" i="52"/>
  <c r="L303" i="52"/>
  <c r="A304" i="52"/>
  <c r="S301" i="93"/>
  <c r="L301" i="59"/>
  <c r="A302" i="59"/>
  <c r="S301" i="52"/>
  <c r="N300" i="59"/>
  <c r="R300" i="59"/>
  <c r="M300" i="59"/>
  <c r="Q300" i="59"/>
  <c r="P300" i="59"/>
  <c r="S300" i="59"/>
  <c r="A532" i="61"/>
  <c r="M302" i="93"/>
  <c r="Q302" i="93"/>
  <c r="N302" i="93"/>
  <c r="R302" i="93"/>
  <c r="P302" i="93"/>
  <c r="S302" i="93"/>
  <c r="A307" i="94"/>
  <c r="L303" i="93"/>
  <c r="A304" i="93"/>
  <c r="B301" i="59"/>
  <c r="B303" i="52"/>
  <c r="B304" i="52"/>
  <c r="A308" i="94"/>
  <c r="B302" i="59"/>
  <c r="A305" i="52"/>
  <c r="L304" i="52"/>
  <c r="P303" i="52"/>
  <c r="N303" i="52"/>
  <c r="R303" i="52"/>
  <c r="M303" i="52"/>
  <c r="Q303" i="52"/>
  <c r="S302" i="52"/>
  <c r="N303" i="93"/>
  <c r="R303" i="93"/>
  <c r="P303" i="93"/>
  <c r="M303" i="93"/>
  <c r="Q303" i="93"/>
  <c r="A303" i="59"/>
  <c r="L302" i="59"/>
  <c r="P301" i="59"/>
  <c r="N301" i="59"/>
  <c r="R301" i="59"/>
  <c r="M301" i="59"/>
  <c r="Q301" i="59"/>
  <c r="A533" i="61"/>
  <c r="L304" i="93"/>
  <c r="A305" i="93"/>
  <c r="B304" i="93"/>
  <c r="B305" i="93"/>
  <c r="N302" i="59"/>
  <c r="R302" i="59"/>
  <c r="P302" i="59"/>
  <c r="M302" i="59"/>
  <c r="Q302" i="59"/>
  <c r="A304" i="59"/>
  <c r="L303" i="59"/>
  <c r="P304" i="52"/>
  <c r="N304" i="52"/>
  <c r="R304" i="52"/>
  <c r="M304" i="52"/>
  <c r="Q304" i="52"/>
  <c r="L305" i="93"/>
  <c r="A306" i="93"/>
  <c r="S303" i="52"/>
  <c r="A309" i="94"/>
  <c r="S301" i="59"/>
  <c r="L305" i="52"/>
  <c r="A306" i="52"/>
  <c r="P304" i="93"/>
  <c r="M304" i="93"/>
  <c r="Q304" i="93"/>
  <c r="N304" i="93"/>
  <c r="R304" i="93"/>
  <c r="B303" i="59"/>
  <c r="B304" i="59"/>
  <c r="S303" i="93"/>
  <c r="B305" i="52"/>
  <c r="A534" i="61"/>
  <c r="L306" i="52"/>
  <c r="A307" i="52"/>
  <c r="L306" i="93"/>
  <c r="A307" i="93"/>
  <c r="B305" i="59"/>
  <c r="S304" i="52"/>
  <c r="B306" i="52"/>
  <c r="S304" i="93"/>
  <c r="S302" i="59"/>
  <c r="P305" i="52"/>
  <c r="M305" i="52"/>
  <c r="Q305" i="52"/>
  <c r="N305" i="52"/>
  <c r="R305" i="52"/>
  <c r="A310" i="94"/>
  <c r="P305" i="93"/>
  <c r="M305" i="93"/>
  <c r="Q305" i="93"/>
  <c r="N305" i="93"/>
  <c r="R305" i="93"/>
  <c r="A535" i="61"/>
  <c r="B306" i="93"/>
  <c r="P303" i="59"/>
  <c r="S303" i="59"/>
  <c r="M303" i="59"/>
  <c r="Q303" i="59"/>
  <c r="N303" i="59"/>
  <c r="R303" i="59"/>
  <c r="L304" i="59"/>
  <c r="A305" i="59"/>
  <c r="L307" i="93"/>
  <c r="A308" i="93"/>
  <c r="S305" i="52"/>
  <c r="M306" i="93"/>
  <c r="Q306" i="93"/>
  <c r="N306" i="93"/>
  <c r="R306" i="93"/>
  <c r="P306" i="93"/>
  <c r="S306" i="93"/>
  <c r="B307" i="93"/>
  <c r="L307" i="52"/>
  <c r="A308" i="52"/>
  <c r="A536" i="61"/>
  <c r="N306" i="52"/>
  <c r="R306" i="52"/>
  <c r="M306" i="52"/>
  <c r="Q306" i="52"/>
  <c r="P306" i="52"/>
  <c r="S306" i="52"/>
  <c r="L305" i="59"/>
  <c r="A306" i="59"/>
  <c r="P304" i="59"/>
  <c r="S304" i="59"/>
  <c r="M304" i="59"/>
  <c r="Q304" i="59"/>
  <c r="N304" i="59"/>
  <c r="R304" i="59"/>
  <c r="S305" i="93"/>
  <c r="A311" i="94"/>
  <c r="B307" i="52"/>
  <c r="B308" i="52"/>
  <c r="L306" i="59"/>
  <c r="A307" i="59"/>
  <c r="M305" i="59"/>
  <c r="Q305" i="59"/>
  <c r="N305" i="59"/>
  <c r="R305" i="59"/>
  <c r="P305" i="59"/>
  <c r="L308" i="93"/>
  <c r="A309" i="93"/>
  <c r="A537" i="61"/>
  <c r="N307" i="93"/>
  <c r="R307" i="93"/>
  <c r="M307" i="93"/>
  <c r="Q307" i="93"/>
  <c r="P307" i="93"/>
  <c r="S307" i="93"/>
  <c r="A309" i="52"/>
  <c r="L308" i="52"/>
  <c r="B306" i="59"/>
  <c r="A312" i="94"/>
  <c r="P307" i="52"/>
  <c r="M307" i="52"/>
  <c r="Q307" i="52"/>
  <c r="N307" i="52"/>
  <c r="R307" i="52"/>
  <c r="B308" i="93"/>
  <c r="B309" i="93"/>
  <c r="M308" i="52"/>
  <c r="Q308" i="52"/>
  <c r="P308" i="52"/>
  <c r="N308" i="52"/>
  <c r="R308" i="52"/>
  <c r="A310" i="52"/>
  <c r="L309" i="52"/>
  <c r="A308" i="59"/>
  <c r="L307" i="59"/>
  <c r="A538" i="61"/>
  <c r="N306" i="59"/>
  <c r="R306" i="59"/>
  <c r="P306" i="59"/>
  <c r="S306" i="59"/>
  <c r="M306" i="59"/>
  <c r="Q306" i="59"/>
  <c r="S307" i="52"/>
  <c r="B309" i="52"/>
  <c r="B310" i="52"/>
  <c r="A310" i="93"/>
  <c r="L309" i="93"/>
  <c r="N308" i="93"/>
  <c r="R308" i="93"/>
  <c r="M308" i="93"/>
  <c r="Q308" i="93"/>
  <c r="P308" i="93"/>
  <c r="A313" i="94"/>
  <c r="B307" i="59"/>
  <c r="S305" i="59"/>
  <c r="N309" i="93"/>
  <c r="R309" i="93"/>
  <c r="M309" i="93"/>
  <c r="Q309" i="93"/>
  <c r="P309" i="93"/>
  <c r="A539" i="61"/>
  <c r="S308" i="52"/>
  <c r="A311" i="93"/>
  <c r="L310" i="93"/>
  <c r="P307" i="59"/>
  <c r="N307" i="59"/>
  <c r="R307" i="59"/>
  <c r="M307" i="59"/>
  <c r="Q307" i="59"/>
  <c r="L308" i="59"/>
  <c r="A309" i="59"/>
  <c r="B308" i="59"/>
  <c r="A314" i="94"/>
  <c r="B310" i="93"/>
  <c r="B311" i="93"/>
  <c r="B311" i="52"/>
  <c r="M309" i="52"/>
  <c r="Q309" i="52"/>
  <c r="N309" i="52"/>
  <c r="R309" i="52"/>
  <c r="P309" i="52"/>
  <c r="S309" i="52"/>
  <c r="A311" i="52"/>
  <c r="L310" i="52"/>
  <c r="S308" i="93"/>
  <c r="A310" i="59"/>
  <c r="L309" i="59"/>
  <c r="S307" i="59"/>
  <c r="A540" i="61"/>
  <c r="P308" i="59"/>
  <c r="N308" i="59"/>
  <c r="R308" i="59"/>
  <c r="M308" i="59"/>
  <c r="Q308" i="59"/>
  <c r="B312" i="93"/>
  <c r="A315" i="94"/>
  <c r="P310" i="93"/>
  <c r="M310" i="93"/>
  <c r="Q310" i="93"/>
  <c r="N310" i="93"/>
  <c r="R310" i="93"/>
  <c r="L311" i="93"/>
  <c r="A312" i="93"/>
  <c r="N310" i="52"/>
  <c r="R310" i="52"/>
  <c r="P310" i="52"/>
  <c r="M310" i="52"/>
  <c r="Q310" i="52"/>
  <c r="B309" i="59"/>
  <c r="S309" i="93"/>
  <c r="L311" i="52"/>
  <c r="A312" i="52"/>
  <c r="B312" i="52"/>
  <c r="B313" i="52"/>
  <c r="S310" i="93"/>
  <c r="L310" i="59"/>
  <c r="A311" i="59"/>
  <c r="A316" i="94"/>
  <c r="B310" i="59"/>
  <c r="B311" i="59"/>
  <c r="S310" i="52"/>
  <c r="N311" i="93"/>
  <c r="R311" i="93"/>
  <c r="P311" i="93"/>
  <c r="M311" i="93"/>
  <c r="Q311" i="93"/>
  <c r="M309" i="59"/>
  <c r="Q309" i="59"/>
  <c r="P309" i="59"/>
  <c r="S309" i="59"/>
  <c r="N309" i="59"/>
  <c r="R309" i="59"/>
  <c r="L312" i="52"/>
  <c r="A313" i="52"/>
  <c r="P311" i="52"/>
  <c r="N311" i="52"/>
  <c r="R311" i="52"/>
  <c r="M311" i="52"/>
  <c r="Q311" i="52"/>
  <c r="S308" i="59"/>
  <c r="A541" i="61"/>
  <c r="L312" i="93"/>
  <c r="A313" i="93"/>
  <c r="A542" i="61"/>
  <c r="A317" i="94"/>
  <c r="A312" i="59"/>
  <c r="L311" i="59"/>
  <c r="B314" i="52"/>
  <c r="S311" i="52"/>
  <c r="P310" i="59"/>
  <c r="N310" i="59"/>
  <c r="R310" i="59"/>
  <c r="M310" i="59"/>
  <c r="Q310" i="59"/>
  <c r="A314" i="52"/>
  <c r="L313" i="52"/>
  <c r="P312" i="52"/>
  <c r="M312" i="52"/>
  <c r="Q312" i="52"/>
  <c r="N312" i="52"/>
  <c r="R312" i="52"/>
  <c r="S311" i="93"/>
  <c r="A314" i="93"/>
  <c r="L313" i="93"/>
  <c r="M312" i="93"/>
  <c r="Q312" i="93"/>
  <c r="N312" i="93"/>
  <c r="R312" i="93"/>
  <c r="P312" i="93"/>
  <c r="S312" i="93"/>
  <c r="B313" i="93"/>
  <c r="B314" i="93"/>
  <c r="B312" i="59"/>
  <c r="S310" i="59"/>
  <c r="N313" i="52"/>
  <c r="R313" i="52"/>
  <c r="M313" i="52"/>
  <c r="Q313" i="52"/>
  <c r="P313" i="52"/>
  <c r="S313" i="52"/>
  <c r="A318" i="94"/>
  <c r="N313" i="93"/>
  <c r="R313" i="93"/>
  <c r="M313" i="93"/>
  <c r="Q313" i="93"/>
  <c r="P313" i="93"/>
  <c r="S313" i="93"/>
  <c r="L314" i="93"/>
  <c r="A315" i="93"/>
  <c r="B315" i="93"/>
  <c r="B315" i="52"/>
  <c r="S312" i="52"/>
  <c r="M311" i="59"/>
  <c r="Q311" i="59"/>
  <c r="N311" i="59"/>
  <c r="R311" i="59"/>
  <c r="P311" i="59"/>
  <c r="S311" i="59"/>
  <c r="B313" i="59"/>
  <c r="L312" i="59"/>
  <c r="A313" i="59"/>
  <c r="L314" i="52"/>
  <c r="A315" i="52"/>
  <c r="A543" i="61"/>
  <c r="N312" i="59"/>
  <c r="R312" i="59"/>
  <c r="P312" i="59"/>
  <c r="M312" i="59"/>
  <c r="Q312" i="59"/>
  <c r="A319" i="94"/>
  <c r="L315" i="52"/>
  <c r="A316" i="52"/>
  <c r="M314" i="52"/>
  <c r="Q314" i="52"/>
  <c r="P314" i="52"/>
  <c r="N314" i="52"/>
  <c r="R314" i="52"/>
  <c r="B314" i="59"/>
  <c r="A544" i="61"/>
  <c r="L315" i="93"/>
  <c r="A316" i="93"/>
  <c r="B316" i="52"/>
  <c r="N314" i="93"/>
  <c r="R314" i="93"/>
  <c r="P314" i="93"/>
  <c r="M314" i="93"/>
  <c r="Q314" i="93"/>
  <c r="L313" i="59"/>
  <c r="A314" i="59"/>
  <c r="B317" i="52"/>
  <c r="S314" i="52"/>
  <c r="P315" i="93"/>
  <c r="N315" i="93"/>
  <c r="R315" i="93"/>
  <c r="M315" i="93"/>
  <c r="Q315" i="93"/>
  <c r="L316" i="52"/>
  <c r="A317" i="52"/>
  <c r="N315" i="52"/>
  <c r="R315" i="52"/>
  <c r="M315" i="52"/>
  <c r="Q315" i="52"/>
  <c r="P315" i="52"/>
  <c r="S315" i="52"/>
  <c r="S314" i="93"/>
  <c r="A545" i="61"/>
  <c r="S312" i="59"/>
  <c r="L316" i="93"/>
  <c r="A317" i="93"/>
  <c r="A315" i="59"/>
  <c r="L314" i="59"/>
  <c r="M313" i="59"/>
  <c r="Q313" i="59"/>
  <c r="P313" i="59"/>
  <c r="S313" i="59"/>
  <c r="N313" i="59"/>
  <c r="R313" i="59"/>
  <c r="A320" i="94"/>
  <c r="B316" i="93"/>
  <c r="B317" i="93"/>
  <c r="M316" i="52"/>
  <c r="Q316" i="52"/>
  <c r="N316" i="52"/>
  <c r="R316" i="52"/>
  <c r="P316" i="52"/>
  <c r="S316" i="52"/>
  <c r="A546" i="61"/>
  <c r="N314" i="59"/>
  <c r="R314" i="59"/>
  <c r="M314" i="59"/>
  <c r="Q314" i="59"/>
  <c r="P314" i="59"/>
  <c r="S314" i="59"/>
  <c r="A316" i="59"/>
  <c r="L315" i="59"/>
  <c r="S315" i="93"/>
  <c r="B318" i="52"/>
  <c r="A318" i="93"/>
  <c r="B318" i="93"/>
  <c r="L317" i="93"/>
  <c r="A321" i="94"/>
  <c r="M316" i="93"/>
  <c r="Q316" i="93"/>
  <c r="P316" i="93"/>
  <c r="S316" i="93"/>
  <c r="N316" i="93"/>
  <c r="R316" i="93"/>
  <c r="B315" i="59"/>
  <c r="A318" i="52"/>
  <c r="L317" i="52"/>
  <c r="B319" i="52"/>
  <c r="A547" i="61"/>
  <c r="A322" i="94"/>
  <c r="N317" i="93"/>
  <c r="R317" i="93"/>
  <c r="M317" i="93"/>
  <c r="Q317" i="93"/>
  <c r="P317" i="93"/>
  <c r="S317" i="93"/>
  <c r="L318" i="93"/>
  <c r="A319" i="93"/>
  <c r="P317" i="52"/>
  <c r="N317" i="52"/>
  <c r="R317" i="52"/>
  <c r="M317" i="52"/>
  <c r="Q317" i="52"/>
  <c r="L318" i="52"/>
  <c r="A319" i="52"/>
  <c r="P315" i="59"/>
  <c r="M315" i="59"/>
  <c r="Q315" i="59"/>
  <c r="N315" i="59"/>
  <c r="R315" i="59"/>
  <c r="L316" i="59"/>
  <c r="A317" i="59"/>
  <c r="B316" i="59"/>
  <c r="L317" i="59"/>
  <c r="A318" i="59"/>
  <c r="A548" i="61"/>
  <c r="P316" i="59"/>
  <c r="M316" i="59"/>
  <c r="Q316" i="59"/>
  <c r="N316" i="59"/>
  <c r="R316" i="59"/>
  <c r="S317" i="52"/>
  <c r="L319" i="93"/>
  <c r="A320" i="93"/>
  <c r="P318" i="93"/>
  <c r="S318" i="93"/>
  <c r="M318" i="93"/>
  <c r="Q318" i="93"/>
  <c r="N318" i="93"/>
  <c r="R318" i="93"/>
  <c r="S315" i="59"/>
  <c r="B320" i="52"/>
  <c r="N318" i="52"/>
  <c r="R318" i="52"/>
  <c r="M318" i="52"/>
  <c r="Q318" i="52"/>
  <c r="P318" i="52"/>
  <c r="S318" i="52"/>
  <c r="A323" i="94"/>
  <c r="L319" i="52"/>
  <c r="A320" i="52"/>
  <c r="B319" i="93"/>
  <c r="B320" i="93"/>
  <c r="B317" i="59"/>
  <c r="B318" i="59"/>
  <c r="A321" i="52"/>
  <c r="L320" i="52"/>
  <c r="A549" i="61"/>
  <c r="N319" i="52"/>
  <c r="R319" i="52"/>
  <c r="P319" i="52"/>
  <c r="M319" i="52"/>
  <c r="Q319" i="52"/>
  <c r="A319" i="59"/>
  <c r="L318" i="59"/>
  <c r="P317" i="59"/>
  <c r="S317" i="59"/>
  <c r="N317" i="59"/>
  <c r="R317" i="59"/>
  <c r="M317" i="59"/>
  <c r="Q317" i="59"/>
  <c r="B321" i="52"/>
  <c r="S316" i="59"/>
  <c r="B321" i="93"/>
  <c r="L320" i="93"/>
  <c r="A321" i="93"/>
  <c r="P319" i="93"/>
  <c r="M319" i="93"/>
  <c r="Q319" i="93"/>
  <c r="N319" i="93"/>
  <c r="R319" i="93"/>
  <c r="A324" i="94"/>
  <c r="L319" i="59"/>
  <c r="A320" i="59"/>
  <c r="S319" i="52"/>
  <c r="S319" i="93"/>
  <c r="L321" i="93"/>
  <c r="A322" i="93"/>
  <c r="A550" i="61"/>
  <c r="N320" i="93"/>
  <c r="R320" i="93"/>
  <c r="M320" i="93"/>
  <c r="Q320" i="93"/>
  <c r="P320" i="93"/>
  <c r="P320" i="52"/>
  <c r="N320" i="52"/>
  <c r="R320" i="52"/>
  <c r="M320" i="52"/>
  <c r="Q320" i="52"/>
  <c r="L321" i="52"/>
  <c r="A322" i="52"/>
  <c r="N318" i="59"/>
  <c r="R318" i="59"/>
  <c r="M318" i="59"/>
  <c r="Q318" i="59"/>
  <c r="P318" i="59"/>
  <c r="S318" i="59"/>
  <c r="A325" i="94"/>
  <c r="B319" i="59"/>
  <c r="N321" i="93"/>
  <c r="R321" i="93"/>
  <c r="P321" i="93"/>
  <c r="M321" i="93"/>
  <c r="Q321" i="93"/>
  <c r="M321" i="52"/>
  <c r="Q321" i="52"/>
  <c r="N321" i="52"/>
  <c r="R321" i="52"/>
  <c r="P321" i="52"/>
  <c r="L320" i="59"/>
  <c r="A321" i="59"/>
  <c r="B320" i="59"/>
  <c r="N319" i="59"/>
  <c r="R319" i="59"/>
  <c r="M319" i="59"/>
  <c r="Q319" i="59"/>
  <c r="P319" i="59"/>
  <c r="S319" i="59"/>
  <c r="A326" i="94"/>
  <c r="S320" i="52"/>
  <c r="L322" i="93"/>
  <c r="A323" i="93"/>
  <c r="L322" i="52"/>
  <c r="A323" i="52"/>
  <c r="B322" i="93"/>
  <c r="B323" i="93"/>
  <c r="B322" i="52"/>
  <c r="A551" i="61"/>
  <c r="S320" i="93"/>
  <c r="L323" i="93"/>
  <c r="A324" i="93"/>
  <c r="B321" i="59"/>
  <c r="B322" i="59"/>
  <c r="B324" i="93"/>
  <c r="L323" i="52"/>
  <c r="A324" i="52"/>
  <c r="A327" i="94"/>
  <c r="S321" i="93"/>
  <c r="M322" i="52"/>
  <c r="Q322" i="52"/>
  <c r="N322" i="52"/>
  <c r="R322" i="52"/>
  <c r="P322" i="52"/>
  <c r="S322" i="52"/>
  <c r="A552" i="61"/>
  <c r="P322" i="93"/>
  <c r="M322" i="93"/>
  <c r="Q322" i="93"/>
  <c r="N322" i="93"/>
  <c r="R322" i="93"/>
  <c r="L321" i="59"/>
  <c r="A322" i="59"/>
  <c r="P320" i="59"/>
  <c r="M320" i="59"/>
  <c r="Q320" i="59"/>
  <c r="N320" i="59"/>
  <c r="R320" i="59"/>
  <c r="S321" i="52"/>
  <c r="B323" i="52"/>
  <c r="B324" i="52"/>
  <c r="P321" i="59"/>
  <c r="N321" i="59"/>
  <c r="R321" i="59"/>
  <c r="M321" i="59"/>
  <c r="Q321" i="59"/>
  <c r="S322" i="93"/>
  <c r="A328" i="94"/>
  <c r="A553" i="61"/>
  <c r="L324" i="52"/>
  <c r="A325" i="52"/>
  <c r="L324" i="93"/>
  <c r="A325" i="93"/>
  <c r="B325" i="93"/>
  <c r="N323" i="52"/>
  <c r="R323" i="52"/>
  <c r="M323" i="52"/>
  <c r="Q323" i="52"/>
  <c r="P323" i="52"/>
  <c r="S323" i="52"/>
  <c r="N323" i="93"/>
  <c r="R323" i="93"/>
  <c r="P323" i="93"/>
  <c r="M323" i="93"/>
  <c r="Q323" i="93"/>
  <c r="S320" i="59"/>
  <c r="A323" i="59"/>
  <c r="L322" i="59"/>
  <c r="P324" i="93"/>
  <c r="M324" i="93"/>
  <c r="Q324" i="93"/>
  <c r="N324" i="93"/>
  <c r="R324" i="93"/>
  <c r="A326" i="52"/>
  <c r="L325" i="52"/>
  <c r="P324" i="52"/>
  <c r="M324" i="52"/>
  <c r="Q324" i="52"/>
  <c r="N324" i="52"/>
  <c r="R324" i="52"/>
  <c r="A554" i="61"/>
  <c r="S321" i="59"/>
  <c r="M322" i="59"/>
  <c r="Q322" i="59"/>
  <c r="P322" i="59"/>
  <c r="N322" i="59"/>
  <c r="R322" i="59"/>
  <c r="B325" i="52"/>
  <c r="A324" i="59"/>
  <c r="L323" i="59"/>
  <c r="B323" i="59"/>
  <c r="B324" i="59"/>
  <c r="S323" i="93"/>
  <c r="A329" i="94"/>
  <c r="L325" i="93"/>
  <c r="A326" i="93"/>
  <c r="A330" i="94"/>
  <c r="L326" i="93"/>
  <c r="A327" i="93"/>
  <c r="S324" i="52"/>
  <c r="B325" i="59"/>
  <c r="N325" i="52"/>
  <c r="R325" i="52"/>
  <c r="P325" i="52"/>
  <c r="M325" i="52"/>
  <c r="Q325" i="52"/>
  <c r="A555" i="61"/>
  <c r="N325" i="93"/>
  <c r="R325" i="93"/>
  <c r="P325" i="93"/>
  <c r="M325" i="93"/>
  <c r="Q325" i="93"/>
  <c r="M323" i="59"/>
  <c r="Q323" i="59"/>
  <c r="P323" i="59"/>
  <c r="S323" i="59"/>
  <c r="N323" i="59"/>
  <c r="R323" i="59"/>
  <c r="L326" i="52"/>
  <c r="A327" i="52"/>
  <c r="L324" i="59"/>
  <c r="A325" i="59"/>
  <c r="B326" i="52"/>
  <c r="B327" i="52"/>
  <c r="B326" i="93"/>
  <c r="S324" i="93"/>
  <c r="S322" i="59"/>
  <c r="L327" i="93"/>
  <c r="A328" i="93"/>
  <c r="B326" i="59"/>
  <c r="B327" i="93"/>
  <c r="B328" i="93"/>
  <c r="S325" i="93"/>
  <c r="P326" i="93"/>
  <c r="M326" i="93"/>
  <c r="Q326" i="93"/>
  <c r="N326" i="93"/>
  <c r="R326" i="93"/>
  <c r="A326" i="59"/>
  <c r="L325" i="59"/>
  <c r="A556" i="61"/>
  <c r="N324" i="59"/>
  <c r="R324" i="59"/>
  <c r="M324" i="59"/>
  <c r="Q324" i="59"/>
  <c r="P324" i="59"/>
  <c r="S324" i="59"/>
  <c r="A328" i="52"/>
  <c r="B328" i="52"/>
  <c r="L327" i="52"/>
  <c r="A331" i="94"/>
  <c r="N326" i="52"/>
  <c r="R326" i="52"/>
  <c r="M326" i="52"/>
  <c r="Q326" i="52"/>
  <c r="P326" i="52"/>
  <c r="S326" i="52"/>
  <c r="S325" i="52"/>
  <c r="B329" i="52"/>
  <c r="A332" i="94"/>
  <c r="A557" i="61"/>
  <c r="M325" i="59"/>
  <c r="Q325" i="59"/>
  <c r="P325" i="59"/>
  <c r="N325" i="59"/>
  <c r="R325" i="59"/>
  <c r="A327" i="59"/>
  <c r="L326" i="59"/>
  <c r="A329" i="93"/>
  <c r="B329" i="93"/>
  <c r="L328" i="93"/>
  <c r="N327" i="93"/>
  <c r="R327" i="93"/>
  <c r="P327" i="93"/>
  <c r="S327" i="93"/>
  <c r="M327" i="93"/>
  <c r="Q327" i="93"/>
  <c r="N327" i="52"/>
  <c r="R327" i="52"/>
  <c r="P327" i="52"/>
  <c r="S327" i="52"/>
  <c r="M327" i="52"/>
  <c r="Q327" i="52"/>
  <c r="S326" i="93"/>
  <c r="L328" i="52"/>
  <c r="A329" i="52"/>
  <c r="P328" i="93"/>
  <c r="M328" i="93"/>
  <c r="Q328" i="93"/>
  <c r="N328" i="93"/>
  <c r="R328" i="93"/>
  <c r="A333" i="94"/>
  <c r="N328" i="52"/>
  <c r="R328" i="52"/>
  <c r="P328" i="52"/>
  <c r="M328" i="52"/>
  <c r="Q328" i="52"/>
  <c r="A558" i="61"/>
  <c r="L329" i="93"/>
  <c r="A330" i="93"/>
  <c r="N326" i="59"/>
  <c r="R326" i="59"/>
  <c r="M326" i="59"/>
  <c r="Q326" i="59"/>
  <c r="P326" i="59"/>
  <c r="A328" i="59"/>
  <c r="L327" i="59"/>
  <c r="B327" i="59"/>
  <c r="B328" i="59"/>
  <c r="L329" i="52"/>
  <c r="A330" i="52"/>
  <c r="S325" i="59"/>
  <c r="A334" i="94"/>
  <c r="S328" i="93"/>
  <c r="S328" i="52"/>
  <c r="M329" i="52"/>
  <c r="Q329" i="52"/>
  <c r="N329" i="52"/>
  <c r="R329" i="52"/>
  <c r="P329" i="52"/>
  <c r="S329" i="52"/>
  <c r="L330" i="93"/>
  <c r="A331" i="93"/>
  <c r="N329" i="93"/>
  <c r="R329" i="93"/>
  <c r="M329" i="93"/>
  <c r="Q329" i="93"/>
  <c r="P329" i="93"/>
  <c r="S329" i="93"/>
  <c r="L330" i="52"/>
  <c r="A331" i="52"/>
  <c r="B330" i="52"/>
  <c r="B331" i="52"/>
  <c r="B329" i="59"/>
  <c r="A559" i="61"/>
  <c r="P327" i="59"/>
  <c r="S327" i="59"/>
  <c r="N327" i="59"/>
  <c r="R327" i="59"/>
  <c r="M327" i="59"/>
  <c r="Q327" i="59"/>
  <c r="L328" i="59"/>
  <c r="A329" i="59"/>
  <c r="S326" i="59"/>
  <c r="B330" i="93"/>
  <c r="B331" i="93"/>
  <c r="A560" i="61"/>
  <c r="B330" i="59"/>
  <c r="B332" i="52"/>
  <c r="N330" i="52"/>
  <c r="R330" i="52"/>
  <c r="M330" i="52"/>
  <c r="Q330" i="52"/>
  <c r="P330" i="52"/>
  <c r="S330" i="52"/>
  <c r="L329" i="59"/>
  <c r="A330" i="59"/>
  <c r="N330" i="93"/>
  <c r="R330" i="93"/>
  <c r="P330" i="93"/>
  <c r="M330" i="93"/>
  <c r="Q330" i="93"/>
  <c r="A335" i="94"/>
  <c r="B332" i="93"/>
  <c r="N328" i="59"/>
  <c r="R328" i="59"/>
  <c r="P328" i="59"/>
  <c r="M328" i="59"/>
  <c r="Q328" i="59"/>
  <c r="L331" i="93"/>
  <c r="A332" i="93"/>
  <c r="L331" i="52"/>
  <c r="A332" i="52"/>
  <c r="A336" i="94"/>
  <c r="S330" i="93"/>
  <c r="S328" i="59"/>
  <c r="L330" i="59"/>
  <c r="A331" i="59"/>
  <c r="M329" i="59"/>
  <c r="Q329" i="59"/>
  <c r="P329" i="59"/>
  <c r="N329" i="59"/>
  <c r="R329" i="59"/>
  <c r="A333" i="52"/>
  <c r="L332" i="52"/>
  <c r="B333" i="93"/>
  <c r="N331" i="93"/>
  <c r="R331" i="93"/>
  <c r="M331" i="93"/>
  <c r="Q331" i="93"/>
  <c r="P331" i="93"/>
  <c r="S331" i="93"/>
  <c r="M331" i="52"/>
  <c r="Q331" i="52"/>
  <c r="N331" i="52"/>
  <c r="R331" i="52"/>
  <c r="P331" i="52"/>
  <c r="S331" i="52"/>
  <c r="B331" i="59"/>
  <c r="A561" i="61"/>
  <c r="L332" i="93"/>
  <c r="A333" i="93"/>
  <c r="A562" i="61"/>
  <c r="A337" i="94"/>
  <c r="M332" i="52"/>
  <c r="Q332" i="52"/>
  <c r="P332" i="52"/>
  <c r="N332" i="52"/>
  <c r="R332" i="52"/>
  <c r="A334" i="52"/>
  <c r="L333" i="52"/>
  <c r="S329" i="59"/>
  <c r="L333" i="93"/>
  <c r="A334" i="93"/>
  <c r="L331" i="59"/>
  <c r="A332" i="59"/>
  <c r="B332" i="59"/>
  <c r="N332" i="93"/>
  <c r="R332" i="93"/>
  <c r="P332" i="93"/>
  <c r="M332" i="93"/>
  <c r="Q332" i="93"/>
  <c r="B333" i="52"/>
  <c r="P330" i="59"/>
  <c r="N330" i="59"/>
  <c r="R330" i="59"/>
  <c r="M330" i="59"/>
  <c r="Q330" i="59"/>
  <c r="A335" i="52"/>
  <c r="L334" i="52"/>
  <c r="P331" i="59"/>
  <c r="N331" i="59"/>
  <c r="R331" i="59"/>
  <c r="M331" i="59"/>
  <c r="Q331" i="59"/>
  <c r="S332" i="52"/>
  <c r="L334" i="93"/>
  <c r="A335" i="93"/>
  <c r="S330" i="59"/>
  <c r="B334" i="52"/>
  <c r="B335" i="52"/>
  <c r="B334" i="93"/>
  <c r="B335" i="93"/>
  <c r="S332" i="93"/>
  <c r="L332" i="59"/>
  <c r="A333" i="59"/>
  <c r="P333" i="93"/>
  <c r="N333" i="93"/>
  <c r="R333" i="93"/>
  <c r="M333" i="93"/>
  <c r="Q333" i="93"/>
  <c r="A563" i="61"/>
  <c r="A338" i="94"/>
  <c r="P333" i="52"/>
  <c r="M333" i="52"/>
  <c r="Q333" i="52"/>
  <c r="N333" i="52"/>
  <c r="R333" i="52"/>
  <c r="A339" i="94"/>
  <c r="A564" i="61"/>
  <c r="N334" i="52"/>
  <c r="R334" i="52"/>
  <c r="P334" i="52"/>
  <c r="M334" i="52"/>
  <c r="Q334" i="52"/>
  <c r="S333" i="52"/>
  <c r="S333" i="93"/>
  <c r="S331" i="59"/>
  <c r="B336" i="52"/>
  <c r="M332" i="59"/>
  <c r="Q332" i="59"/>
  <c r="P332" i="59"/>
  <c r="N332" i="59"/>
  <c r="R332" i="59"/>
  <c r="L335" i="93"/>
  <c r="A336" i="93"/>
  <c r="A336" i="52"/>
  <c r="L335" i="52"/>
  <c r="A334" i="59"/>
  <c r="L333" i="59"/>
  <c r="N334" i="93"/>
  <c r="R334" i="93"/>
  <c r="M334" i="93"/>
  <c r="Q334" i="93"/>
  <c r="P334" i="93"/>
  <c r="S334" i="93"/>
  <c r="B333" i="59"/>
  <c r="B334" i="59"/>
  <c r="S332" i="59"/>
  <c r="N333" i="59"/>
  <c r="R333" i="59"/>
  <c r="M333" i="59"/>
  <c r="Q333" i="59"/>
  <c r="P333" i="59"/>
  <c r="S333" i="59"/>
  <c r="A340" i="94"/>
  <c r="A337" i="93"/>
  <c r="L336" i="93"/>
  <c r="B336" i="93"/>
  <c r="N335" i="93"/>
  <c r="R335" i="93"/>
  <c r="M335" i="93"/>
  <c r="Q335" i="93"/>
  <c r="P335" i="93"/>
  <c r="S335" i="93"/>
  <c r="S334" i="52"/>
  <c r="A565" i="61"/>
  <c r="L334" i="59"/>
  <c r="A335" i="59"/>
  <c r="B335" i="59"/>
  <c r="N335" i="52"/>
  <c r="R335" i="52"/>
  <c r="P335" i="52"/>
  <c r="M335" i="52"/>
  <c r="Q335" i="52"/>
  <c r="L336" i="52"/>
  <c r="A337" i="52"/>
  <c r="P334" i="59"/>
  <c r="M334" i="59"/>
  <c r="Q334" i="59"/>
  <c r="N334" i="59"/>
  <c r="R334" i="59"/>
  <c r="L337" i="52"/>
  <c r="A338" i="52"/>
  <c r="N336" i="52"/>
  <c r="R336" i="52"/>
  <c r="P336" i="52"/>
  <c r="M336" i="52"/>
  <c r="Q336" i="52"/>
  <c r="A336" i="59"/>
  <c r="L335" i="59"/>
  <c r="B337" i="93"/>
  <c r="B337" i="52"/>
  <c r="N336" i="93"/>
  <c r="R336" i="93"/>
  <c r="P336" i="93"/>
  <c r="M336" i="93"/>
  <c r="Q336" i="93"/>
  <c r="A566" i="61"/>
  <c r="L337" i="93"/>
  <c r="A338" i="93"/>
  <c r="S335" i="52"/>
  <c r="A341" i="94"/>
  <c r="P335" i="59"/>
  <c r="N335" i="59"/>
  <c r="R335" i="59"/>
  <c r="M335" i="59"/>
  <c r="Q335" i="59"/>
  <c r="L336" i="59"/>
  <c r="A337" i="59"/>
  <c r="S334" i="59"/>
  <c r="S336" i="52"/>
  <c r="L338" i="52"/>
  <c r="A339" i="52"/>
  <c r="A342" i="94"/>
  <c r="P337" i="52"/>
  <c r="M337" i="52"/>
  <c r="Q337" i="52"/>
  <c r="N337" i="52"/>
  <c r="R337" i="52"/>
  <c r="A567" i="61"/>
  <c r="B336" i="59"/>
  <c r="S336" i="93"/>
  <c r="L338" i="93"/>
  <c r="A339" i="93"/>
  <c r="B338" i="52"/>
  <c r="P337" i="93"/>
  <c r="M337" i="93"/>
  <c r="Q337" i="93"/>
  <c r="N337" i="93"/>
  <c r="R337" i="93"/>
  <c r="B338" i="93"/>
  <c r="B339" i="93"/>
  <c r="S337" i="52"/>
  <c r="S337" i="93"/>
  <c r="A338" i="59"/>
  <c r="L337" i="59"/>
  <c r="N338" i="52"/>
  <c r="R338" i="52"/>
  <c r="M338" i="52"/>
  <c r="Q338" i="52"/>
  <c r="P338" i="52"/>
  <c r="S338" i="52"/>
  <c r="S335" i="59"/>
  <c r="A568" i="61"/>
  <c r="B339" i="52"/>
  <c r="A343" i="94"/>
  <c r="P336" i="59"/>
  <c r="M336" i="59"/>
  <c r="Q336" i="59"/>
  <c r="N336" i="59"/>
  <c r="R336" i="59"/>
  <c r="L339" i="52"/>
  <c r="A340" i="52"/>
  <c r="B337" i="59"/>
  <c r="L339" i="93"/>
  <c r="A340" i="93"/>
  <c r="N338" i="93"/>
  <c r="R338" i="93"/>
  <c r="M338" i="93"/>
  <c r="Q338" i="93"/>
  <c r="P338" i="93"/>
  <c r="S338" i="93"/>
  <c r="L340" i="93"/>
  <c r="A341" i="93"/>
  <c r="L340" i="52"/>
  <c r="A341" i="52"/>
  <c r="M339" i="52"/>
  <c r="Q339" i="52"/>
  <c r="N339" i="52"/>
  <c r="R339" i="52"/>
  <c r="P339" i="52"/>
  <c r="B340" i="93"/>
  <c r="M337" i="59"/>
  <c r="Q337" i="59"/>
  <c r="P337" i="59"/>
  <c r="N337" i="59"/>
  <c r="R337" i="59"/>
  <c r="A344" i="94"/>
  <c r="S336" i="59"/>
  <c r="L338" i="59"/>
  <c r="A339" i="59"/>
  <c r="B340" i="52"/>
  <c r="P339" i="93"/>
  <c r="M339" i="93"/>
  <c r="Q339" i="93"/>
  <c r="N339" i="93"/>
  <c r="R339" i="93"/>
  <c r="B338" i="59"/>
  <c r="A569" i="61"/>
  <c r="A345" i="94"/>
  <c r="L341" i="52"/>
  <c r="A342" i="52"/>
  <c r="M340" i="52"/>
  <c r="Q340" i="52"/>
  <c r="P340" i="52"/>
  <c r="N340" i="52"/>
  <c r="R340" i="52"/>
  <c r="M338" i="59"/>
  <c r="Q338" i="59"/>
  <c r="P338" i="59"/>
  <c r="N338" i="59"/>
  <c r="R338" i="59"/>
  <c r="S337" i="59"/>
  <c r="L341" i="93"/>
  <c r="A342" i="93"/>
  <c r="N340" i="93"/>
  <c r="R340" i="93"/>
  <c r="M340" i="93"/>
  <c r="Q340" i="93"/>
  <c r="P340" i="93"/>
  <c r="S340" i="93"/>
  <c r="B341" i="52"/>
  <c r="B339" i="59"/>
  <c r="S339" i="52"/>
  <c r="S339" i="93"/>
  <c r="B341" i="93"/>
  <c r="B342" i="93"/>
  <c r="A340" i="59"/>
  <c r="L339" i="59"/>
  <c r="A570" i="61"/>
  <c r="L340" i="59"/>
  <c r="A341" i="59"/>
  <c r="B343" i="93"/>
  <c r="L342" i="52"/>
  <c r="A343" i="52"/>
  <c r="P341" i="52"/>
  <c r="M341" i="52"/>
  <c r="Q341" i="52"/>
  <c r="N341" i="52"/>
  <c r="R341" i="52"/>
  <c r="L342" i="93"/>
  <c r="A343" i="93"/>
  <c r="B340" i="59"/>
  <c r="A571" i="61"/>
  <c r="B342" i="52"/>
  <c r="B343" i="52"/>
  <c r="S338" i="59"/>
  <c r="S340" i="52"/>
  <c r="A346" i="94"/>
  <c r="N341" i="93"/>
  <c r="R341" i="93"/>
  <c r="P341" i="93"/>
  <c r="M341" i="93"/>
  <c r="Q341" i="93"/>
  <c r="N339" i="59"/>
  <c r="R339" i="59"/>
  <c r="P339" i="59"/>
  <c r="M339" i="59"/>
  <c r="Q339" i="59"/>
  <c r="P342" i="52"/>
  <c r="M342" i="52"/>
  <c r="Q342" i="52"/>
  <c r="N342" i="52"/>
  <c r="R342" i="52"/>
  <c r="B344" i="52"/>
  <c r="A342" i="59"/>
  <c r="L341" i="59"/>
  <c r="P340" i="59"/>
  <c r="S340" i="59"/>
  <c r="N340" i="59"/>
  <c r="R340" i="59"/>
  <c r="M340" i="59"/>
  <c r="Q340" i="59"/>
  <c r="B341" i="59"/>
  <c r="S341" i="93"/>
  <c r="L343" i="93"/>
  <c r="A344" i="93"/>
  <c r="B344" i="93"/>
  <c r="S339" i="59"/>
  <c r="P342" i="93"/>
  <c r="S342" i="93"/>
  <c r="N342" i="93"/>
  <c r="R342" i="93"/>
  <c r="M342" i="93"/>
  <c r="Q342" i="93"/>
  <c r="A572" i="61"/>
  <c r="A347" i="94"/>
  <c r="S341" i="52"/>
  <c r="L343" i="52"/>
  <c r="A344" i="52"/>
  <c r="S342" i="52"/>
  <c r="A348" i="94"/>
  <c r="B342" i="59"/>
  <c r="A573" i="61"/>
  <c r="L344" i="93"/>
  <c r="A345" i="93"/>
  <c r="B345" i="93"/>
  <c r="M341" i="59"/>
  <c r="Q341" i="59"/>
  <c r="P341" i="59"/>
  <c r="S341" i="59"/>
  <c r="N341" i="59"/>
  <c r="R341" i="59"/>
  <c r="M343" i="93"/>
  <c r="Q343" i="93"/>
  <c r="P343" i="93"/>
  <c r="N343" i="93"/>
  <c r="R343" i="93"/>
  <c r="A345" i="52"/>
  <c r="B345" i="52"/>
  <c r="L344" i="52"/>
  <c r="P343" i="52"/>
  <c r="S343" i="52"/>
  <c r="M343" i="52"/>
  <c r="Q343" i="52"/>
  <c r="N343" i="52"/>
  <c r="R343" i="52"/>
  <c r="A343" i="59"/>
  <c r="L342" i="59"/>
  <c r="P342" i="59"/>
  <c r="N342" i="59"/>
  <c r="R342" i="59"/>
  <c r="M342" i="59"/>
  <c r="Q342" i="59"/>
  <c r="S343" i="93"/>
  <c r="P344" i="52"/>
  <c r="N344" i="52"/>
  <c r="R344" i="52"/>
  <c r="M344" i="52"/>
  <c r="Q344" i="52"/>
  <c r="L345" i="93"/>
  <c r="A346" i="93"/>
  <c r="B346" i="93"/>
  <c r="N344" i="93"/>
  <c r="R344" i="93"/>
  <c r="P344" i="93"/>
  <c r="M344" i="93"/>
  <c r="Q344" i="93"/>
  <c r="L345" i="52"/>
  <c r="A346" i="52"/>
  <c r="B346" i="52"/>
  <c r="A574" i="61"/>
  <c r="L343" i="59"/>
  <c r="A344" i="59"/>
  <c r="B343" i="59"/>
  <c r="B344" i="59"/>
  <c r="A349" i="94"/>
  <c r="P345" i="93"/>
  <c r="N345" i="93"/>
  <c r="R345" i="93"/>
  <c r="M345" i="93"/>
  <c r="Q345" i="93"/>
  <c r="A350" i="94"/>
  <c r="B345" i="59"/>
  <c r="L344" i="59"/>
  <c r="A345" i="59"/>
  <c r="S344" i="52"/>
  <c r="S342" i="59"/>
  <c r="P343" i="59"/>
  <c r="N343" i="59"/>
  <c r="R343" i="59"/>
  <c r="M343" i="59"/>
  <c r="Q343" i="59"/>
  <c r="A575" i="61"/>
  <c r="M345" i="52"/>
  <c r="Q345" i="52"/>
  <c r="P345" i="52"/>
  <c r="S345" i="52"/>
  <c r="N345" i="52"/>
  <c r="R345" i="52"/>
  <c r="S344" i="93"/>
  <c r="L346" i="93"/>
  <c r="A347" i="93"/>
  <c r="A347" i="52"/>
  <c r="L346" i="52"/>
  <c r="S343" i="59"/>
  <c r="L347" i="52"/>
  <c r="A348" i="52"/>
  <c r="L347" i="93"/>
  <c r="A348" i="93"/>
  <c r="L345" i="59"/>
  <c r="A346" i="59"/>
  <c r="B347" i="52"/>
  <c r="B348" i="52"/>
  <c r="A576" i="61"/>
  <c r="P344" i="59"/>
  <c r="N344" i="59"/>
  <c r="R344" i="59"/>
  <c r="M344" i="59"/>
  <c r="Q344" i="59"/>
  <c r="B346" i="59"/>
  <c r="S345" i="93"/>
  <c r="N346" i="93"/>
  <c r="R346" i="93"/>
  <c r="P346" i="93"/>
  <c r="S346" i="93"/>
  <c r="M346" i="93"/>
  <c r="Q346" i="93"/>
  <c r="A351" i="94"/>
  <c r="B347" i="93"/>
  <c r="B348" i="93"/>
  <c r="P346" i="52"/>
  <c r="N346" i="52"/>
  <c r="R346" i="52"/>
  <c r="M346" i="52"/>
  <c r="Q346" i="52"/>
  <c r="A347" i="59"/>
  <c r="L346" i="59"/>
  <c r="S344" i="59"/>
  <c r="A352" i="94"/>
  <c r="N345" i="59"/>
  <c r="R345" i="59"/>
  <c r="M345" i="59"/>
  <c r="Q345" i="59"/>
  <c r="P345" i="59"/>
  <c r="S345" i="59"/>
  <c r="L348" i="93"/>
  <c r="A349" i="93"/>
  <c r="M347" i="52"/>
  <c r="Q347" i="52"/>
  <c r="P347" i="52"/>
  <c r="N347" i="52"/>
  <c r="R347" i="52"/>
  <c r="S346" i="52"/>
  <c r="A577" i="61"/>
  <c r="B349" i="93"/>
  <c r="P347" i="93"/>
  <c r="N347" i="93"/>
  <c r="R347" i="93"/>
  <c r="M347" i="93"/>
  <c r="Q347" i="93"/>
  <c r="L348" i="52"/>
  <c r="A349" i="52"/>
  <c r="B350" i="93"/>
  <c r="S347" i="52"/>
  <c r="A578" i="61"/>
  <c r="M348" i="52"/>
  <c r="Q348" i="52"/>
  <c r="N348" i="52"/>
  <c r="R348" i="52"/>
  <c r="P348" i="52"/>
  <c r="A348" i="59"/>
  <c r="L347" i="59"/>
  <c r="L349" i="52"/>
  <c r="A350" i="52"/>
  <c r="A353" i="94"/>
  <c r="S347" i="93"/>
  <c r="B347" i="59"/>
  <c r="P348" i="93"/>
  <c r="N348" i="93"/>
  <c r="R348" i="93"/>
  <c r="M348" i="93"/>
  <c r="Q348" i="93"/>
  <c r="A350" i="93"/>
  <c r="L349" i="93"/>
  <c r="B349" i="52"/>
  <c r="N346" i="59"/>
  <c r="R346" i="59"/>
  <c r="M346" i="59"/>
  <c r="Q346" i="59"/>
  <c r="P346" i="59"/>
  <c r="S346" i="59"/>
  <c r="M349" i="52"/>
  <c r="Q349" i="52"/>
  <c r="N349" i="52"/>
  <c r="R349" i="52"/>
  <c r="P349" i="52"/>
  <c r="S349" i="52"/>
  <c r="L348" i="59"/>
  <c r="A349" i="59"/>
  <c r="B348" i="59"/>
  <c r="B349" i="59"/>
  <c r="B350" i="52"/>
  <c r="A579" i="61"/>
  <c r="S348" i="93"/>
  <c r="M349" i="93"/>
  <c r="Q349" i="93"/>
  <c r="N349" i="93"/>
  <c r="R349" i="93"/>
  <c r="P349" i="93"/>
  <c r="S349" i="93"/>
  <c r="A354" i="94"/>
  <c r="L350" i="52"/>
  <c r="A351" i="52"/>
  <c r="N347" i="59"/>
  <c r="R347" i="59"/>
  <c r="P347" i="59"/>
  <c r="S347" i="59"/>
  <c r="M347" i="59"/>
  <c r="Q347" i="59"/>
  <c r="A351" i="93"/>
  <c r="L350" i="93"/>
  <c r="S348" i="52"/>
  <c r="A352" i="93"/>
  <c r="L351" i="93"/>
  <c r="A352" i="52"/>
  <c r="L351" i="52"/>
  <c r="L349" i="59"/>
  <c r="A350" i="59"/>
  <c r="B351" i="52"/>
  <c r="N350" i="93"/>
  <c r="R350" i="93"/>
  <c r="P350" i="93"/>
  <c r="M350" i="93"/>
  <c r="Q350" i="93"/>
  <c r="A355" i="94"/>
  <c r="M350" i="52"/>
  <c r="Q350" i="52"/>
  <c r="N350" i="52"/>
  <c r="R350" i="52"/>
  <c r="P350" i="52"/>
  <c r="N348" i="59"/>
  <c r="R348" i="59"/>
  <c r="P348" i="59"/>
  <c r="M348" i="59"/>
  <c r="Q348" i="59"/>
  <c r="A580" i="61"/>
  <c r="B351" i="93"/>
  <c r="P351" i="93"/>
  <c r="N351" i="93"/>
  <c r="R351" i="93"/>
  <c r="M351" i="93"/>
  <c r="Q351" i="93"/>
  <c r="B352" i="52"/>
  <c r="L352" i="93"/>
  <c r="A353" i="93"/>
  <c r="A581" i="61"/>
  <c r="L352" i="52"/>
  <c r="A353" i="52"/>
  <c r="S350" i="93"/>
  <c r="A356" i="94"/>
  <c r="A351" i="59"/>
  <c r="L350" i="59"/>
  <c r="B352" i="93"/>
  <c r="N349" i="59"/>
  <c r="R349" i="59"/>
  <c r="M349" i="59"/>
  <c r="Q349" i="59"/>
  <c r="P349" i="59"/>
  <c r="S349" i="59"/>
  <c r="B350" i="59"/>
  <c r="B351" i="59"/>
  <c r="S348" i="59"/>
  <c r="S350" i="52"/>
  <c r="N351" i="52"/>
  <c r="R351" i="52"/>
  <c r="M351" i="52"/>
  <c r="Q351" i="52"/>
  <c r="P351" i="52"/>
  <c r="S351" i="52"/>
  <c r="A354" i="93"/>
  <c r="L353" i="93"/>
  <c r="L353" i="52"/>
  <c r="A354" i="52"/>
  <c r="N352" i="52"/>
  <c r="R352" i="52"/>
  <c r="P352" i="52"/>
  <c r="M352" i="52"/>
  <c r="Q352" i="52"/>
  <c r="B353" i="52"/>
  <c r="B354" i="52"/>
  <c r="N350" i="59"/>
  <c r="R350" i="59"/>
  <c r="P350" i="59"/>
  <c r="M350" i="59"/>
  <c r="Q350" i="59"/>
  <c r="A352" i="59"/>
  <c r="L351" i="59"/>
  <c r="A357" i="94"/>
  <c r="M352" i="93"/>
  <c r="Q352" i="93"/>
  <c r="N352" i="93"/>
  <c r="R352" i="93"/>
  <c r="P352" i="93"/>
  <c r="S352" i="93"/>
  <c r="A582" i="61"/>
  <c r="S351" i="93"/>
  <c r="B353" i="93"/>
  <c r="B354" i="93"/>
  <c r="L352" i="59"/>
  <c r="A353" i="59"/>
  <c r="B352" i="59"/>
  <c r="A355" i="52"/>
  <c r="L354" i="52"/>
  <c r="N353" i="52"/>
  <c r="R353" i="52"/>
  <c r="M353" i="52"/>
  <c r="Q353" i="52"/>
  <c r="P353" i="52"/>
  <c r="S353" i="52"/>
  <c r="N351" i="59"/>
  <c r="R351" i="59"/>
  <c r="P351" i="59"/>
  <c r="M351" i="59"/>
  <c r="Q351" i="59"/>
  <c r="B355" i="52"/>
  <c r="S352" i="52"/>
  <c r="B355" i="93"/>
  <c r="S350" i="59"/>
  <c r="A583" i="61"/>
  <c r="P353" i="93"/>
  <c r="N353" i="93"/>
  <c r="R353" i="93"/>
  <c r="M353" i="93"/>
  <c r="Q353" i="93"/>
  <c r="A355" i="93"/>
  <c r="L354" i="93"/>
  <c r="A358" i="94"/>
  <c r="A584" i="61"/>
  <c r="P354" i="93"/>
  <c r="N354" i="93"/>
  <c r="R354" i="93"/>
  <c r="M354" i="93"/>
  <c r="Q354" i="93"/>
  <c r="M354" i="52"/>
  <c r="Q354" i="52"/>
  <c r="P354" i="52"/>
  <c r="N354" i="52"/>
  <c r="R354" i="52"/>
  <c r="S353" i="93"/>
  <c r="B356" i="93"/>
  <c r="L353" i="59"/>
  <c r="A354" i="59"/>
  <c r="A359" i="94"/>
  <c r="P352" i="59"/>
  <c r="M352" i="59"/>
  <c r="Q352" i="59"/>
  <c r="N352" i="59"/>
  <c r="R352" i="59"/>
  <c r="L355" i="93"/>
  <c r="A356" i="93"/>
  <c r="L355" i="52"/>
  <c r="A356" i="52"/>
  <c r="S351" i="59"/>
  <c r="B353" i="59"/>
  <c r="B354" i="59"/>
  <c r="S354" i="52"/>
  <c r="S352" i="59"/>
  <c r="A360" i="94"/>
  <c r="S354" i="93"/>
  <c r="A355" i="59"/>
  <c r="B355" i="59"/>
  <c r="L354" i="59"/>
  <c r="A357" i="52"/>
  <c r="L356" i="52"/>
  <c r="M353" i="59"/>
  <c r="Q353" i="59"/>
  <c r="P353" i="59"/>
  <c r="N353" i="59"/>
  <c r="R353" i="59"/>
  <c r="M355" i="52"/>
  <c r="Q355" i="52"/>
  <c r="N355" i="52"/>
  <c r="R355" i="52"/>
  <c r="P355" i="52"/>
  <c r="S355" i="52"/>
  <c r="A357" i="93"/>
  <c r="B357" i="93"/>
  <c r="L356" i="93"/>
  <c r="P355" i="93"/>
  <c r="N355" i="93"/>
  <c r="R355" i="93"/>
  <c r="M355" i="93"/>
  <c r="Q355" i="93"/>
  <c r="A585" i="61"/>
  <c r="B356" i="52"/>
  <c r="B356" i="59"/>
  <c r="A361" i="94"/>
  <c r="S355" i="93"/>
  <c r="N356" i="52"/>
  <c r="R356" i="52"/>
  <c r="P356" i="52"/>
  <c r="M356" i="52"/>
  <c r="Q356" i="52"/>
  <c r="N354" i="59"/>
  <c r="R354" i="59"/>
  <c r="M354" i="59"/>
  <c r="Q354" i="59"/>
  <c r="P354" i="59"/>
  <c r="S354" i="59"/>
  <c r="A358" i="52"/>
  <c r="L357" i="52"/>
  <c r="A356" i="59"/>
  <c r="L355" i="59"/>
  <c r="L357" i="93"/>
  <c r="A358" i="93"/>
  <c r="B357" i="52"/>
  <c r="B358" i="52"/>
  <c r="P356" i="93"/>
  <c r="M356" i="93"/>
  <c r="Q356" i="93"/>
  <c r="N356" i="93"/>
  <c r="R356" i="93"/>
  <c r="A586" i="61"/>
  <c r="S353" i="59"/>
  <c r="A587" i="61"/>
  <c r="P355" i="59"/>
  <c r="M355" i="59"/>
  <c r="Q355" i="59"/>
  <c r="N355" i="59"/>
  <c r="R355" i="59"/>
  <c r="N357" i="52"/>
  <c r="R357" i="52"/>
  <c r="M357" i="52"/>
  <c r="Q357" i="52"/>
  <c r="P357" i="52"/>
  <c r="S357" i="52"/>
  <c r="A362" i="94"/>
  <c r="L358" i="93"/>
  <c r="A359" i="93"/>
  <c r="N357" i="93"/>
  <c r="R357" i="93"/>
  <c r="M357" i="93"/>
  <c r="Q357" i="93"/>
  <c r="P357" i="93"/>
  <c r="S357" i="93"/>
  <c r="L356" i="59"/>
  <c r="A357" i="59"/>
  <c r="L358" i="52"/>
  <c r="A359" i="52"/>
  <c r="S356" i="52"/>
  <c r="B358" i="93"/>
  <c r="B359" i="93"/>
  <c r="S356" i="93"/>
  <c r="S355" i="59"/>
  <c r="L359" i="52"/>
  <c r="A360" i="52"/>
  <c r="M358" i="52"/>
  <c r="Q358" i="52"/>
  <c r="P358" i="52"/>
  <c r="N358" i="52"/>
  <c r="R358" i="52"/>
  <c r="A588" i="61"/>
  <c r="A363" i="94"/>
  <c r="A360" i="93"/>
  <c r="L359" i="93"/>
  <c r="N356" i="59"/>
  <c r="R356" i="59"/>
  <c r="P356" i="59"/>
  <c r="M356" i="59"/>
  <c r="Q356" i="59"/>
  <c r="B359" i="52"/>
  <c r="A358" i="59"/>
  <c r="L357" i="59"/>
  <c r="B357" i="59"/>
  <c r="B358" i="59"/>
  <c r="P358" i="93"/>
  <c r="N358" i="93"/>
  <c r="R358" i="93"/>
  <c r="M358" i="93"/>
  <c r="Q358" i="93"/>
  <c r="S358" i="93"/>
  <c r="S356" i="59"/>
  <c r="M359" i="93"/>
  <c r="Q359" i="93"/>
  <c r="N359" i="93"/>
  <c r="R359" i="93"/>
  <c r="P359" i="93"/>
  <c r="S359" i="93"/>
  <c r="A589" i="61"/>
  <c r="S358" i="52"/>
  <c r="L360" i="52"/>
  <c r="A361" i="52"/>
  <c r="N359" i="52"/>
  <c r="R359" i="52"/>
  <c r="M359" i="52"/>
  <c r="Q359" i="52"/>
  <c r="P359" i="52"/>
  <c r="S359" i="52"/>
  <c r="B359" i="59"/>
  <c r="M357" i="59"/>
  <c r="Q357" i="59"/>
  <c r="N357" i="59"/>
  <c r="R357" i="59"/>
  <c r="P357" i="59"/>
  <c r="S357" i="59"/>
  <c r="A361" i="93"/>
  <c r="L360" i="93"/>
  <c r="B360" i="93"/>
  <c r="B361" i="93"/>
  <c r="B360" i="52"/>
  <c r="B361" i="52"/>
  <c r="A364" i="94"/>
  <c r="A359" i="59"/>
  <c r="L358" i="59"/>
  <c r="M360" i="93"/>
  <c r="Q360" i="93"/>
  <c r="N360" i="93"/>
  <c r="R360" i="93"/>
  <c r="P360" i="93"/>
  <c r="S360" i="93"/>
  <c r="P358" i="59"/>
  <c r="N358" i="59"/>
  <c r="R358" i="59"/>
  <c r="M358" i="59"/>
  <c r="Q358" i="59"/>
  <c r="A362" i="93"/>
  <c r="L361" i="93"/>
  <c r="A365" i="94"/>
  <c r="L359" i="59"/>
  <c r="A360" i="59"/>
  <c r="A362" i="52"/>
  <c r="L361" i="52"/>
  <c r="N360" i="52"/>
  <c r="R360" i="52"/>
  <c r="P360" i="52"/>
  <c r="M360" i="52"/>
  <c r="Q360" i="52"/>
  <c r="B362" i="52"/>
  <c r="A590" i="61"/>
  <c r="A591" i="61"/>
  <c r="A361" i="59"/>
  <c r="L360" i="59"/>
  <c r="P359" i="59"/>
  <c r="N359" i="59"/>
  <c r="R359" i="59"/>
  <c r="M359" i="59"/>
  <c r="Q359" i="59"/>
  <c r="L362" i="93"/>
  <c r="A363" i="93"/>
  <c r="S358" i="59"/>
  <c r="S360" i="52"/>
  <c r="P361" i="93"/>
  <c r="S361" i="93"/>
  <c r="N361" i="93"/>
  <c r="R361" i="93"/>
  <c r="M361" i="93"/>
  <c r="Q361" i="93"/>
  <c r="B362" i="93"/>
  <c r="B360" i="59"/>
  <c r="B361" i="59"/>
  <c r="M361" i="52"/>
  <c r="Q361" i="52"/>
  <c r="P361" i="52"/>
  <c r="N361" i="52"/>
  <c r="R361" i="52"/>
  <c r="A366" i="94"/>
  <c r="A363" i="52"/>
  <c r="L362" i="52"/>
  <c r="A364" i="93"/>
  <c r="L363" i="93"/>
  <c r="M362" i="93"/>
  <c r="Q362" i="93"/>
  <c r="P362" i="93"/>
  <c r="N362" i="93"/>
  <c r="R362" i="93"/>
  <c r="M362" i="52"/>
  <c r="Q362" i="52"/>
  <c r="P362" i="52"/>
  <c r="S362" i="52"/>
  <c r="N362" i="52"/>
  <c r="R362" i="52"/>
  <c r="S359" i="59"/>
  <c r="L363" i="52"/>
  <c r="A364" i="52"/>
  <c r="B362" i="59"/>
  <c r="P360" i="59"/>
  <c r="M360" i="59"/>
  <c r="Q360" i="59"/>
  <c r="N360" i="59"/>
  <c r="R360" i="59"/>
  <c r="B363" i="93"/>
  <c r="B364" i="93"/>
  <c r="L361" i="59"/>
  <c r="A362" i="59"/>
  <c r="B363" i="52"/>
  <c r="B364" i="52"/>
  <c r="A592" i="61"/>
  <c r="A367" i="94"/>
  <c r="S361" i="52"/>
  <c r="A593" i="61"/>
  <c r="S362" i="93"/>
  <c r="A363" i="59"/>
  <c r="L362" i="59"/>
  <c r="P361" i="59"/>
  <c r="N361" i="59"/>
  <c r="R361" i="59"/>
  <c r="M361" i="59"/>
  <c r="Q361" i="59"/>
  <c r="M363" i="93"/>
  <c r="Q363" i="93"/>
  <c r="N363" i="93"/>
  <c r="R363" i="93"/>
  <c r="P363" i="93"/>
  <c r="S363" i="93"/>
  <c r="L364" i="93"/>
  <c r="A365" i="93"/>
  <c r="B363" i="59"/>
  <c r="L364" i="52"/>
  <c r="A365" i="52"/>
  <c r="P363" i="52"/>
  <c r="M363" i="52"/>
  <c r="Q363" i="52"/>
  <c r="N363" i="52"/>
  <c r="R363" i="52"/>
  <c r="S360" i="59"/>
  <c r="A368" i="94"/>
  <c r="L363" i="59"/>
  <c r="A364" i="59"/>
  <c r="L365" i="93"/>
  <c r="A366" i="93"/>
  <c r="P364" i="93"/>
  <c r="N364" i="93"/>
  <c r="R364" i="93"/>
  <c r="M364" i="93"/>
  <c r="Q364" i="93"/>
  <c r="B365" i="93"/>
  <c r="B366" i="93"/>
  <c r="A594" i="61"/>
  <c r="A369" i="94"/>
  <c r="S363" i="52"/>
  <c r="S361" i="59"/>
  <c r="L365" i="52"/>
  <c r="A366" i="52"/>
  <c r="P364" i="52"/>
  <c r="S364" i="52"/>
  <c r="N364" i="52"/>
  <c r="R364" i="52"/>
  <c r="M364" i="52"/>
  <c r="Q364" i="52"/>
  <c r="B365" i="52"/>
  <c r="M362" i="59"/>
  <c r="Q362" i="59"/>
  <c r="N362" i="59"/>
  <c r="R362" i="59"/>
  <c r="P362" i="59"/>
  <c r="S362" i="59"/>
  <c r="B367" i="93"/>
  <c r="A367" i="52"/>
  <c r="L366" i="52"/>
  <c r="L366" i="93"/>
  <c r="A367" i="93"/>
  <c r="M365" i="93"/>
  <c r="Q365" i="93"/>
  <c r="N365" i="93"/>
  <c r="R365" i="93"/>
  <c r="P365" i="93"/>
  <c r="S365" i="93"/>
  <c r="L364" i="59"/>
  <c r="A365" i="59"/>
  <c r="B366" i="52"/>
  <c r="M363" i="59"/>
  <c r="Q363" i="59"/>
  <c r="N363" i="59"/>
  <c r="R363" i="59"/>
  <c r="P363" i="59"/>
  <c r="S363" i="59"/>
  <c r="B364" i="59"/>
  <c r="N365" i="52"/>
  <c r="R365" i="52"/>
  <c r="M365" i="52"/>
  <c r="Q365" i="52"/>
  <c r="P365" i="52"/>
  <c r="S365" i="52"/>
  <c r="S364" i="93"/>
  <c r="A595" i="61"/>
  <c r="A370" i="94"/>
  <c r="B367" i="52"/>
  <c r="A371" i="94"/>
  <c r="P366" i="93"/>
  <c r="N366" i="93"/>
  <c r="R366" i="93"/>
  <c r="M366" i="93"/>
  <c r="Q366" i="93"/>
  <c r="A596" i="61"/>
  <c r="M366" i="52"/>
  <c r="Q366" i="52"/>
  <c r="P366" i="52"/>
  <c r="N366" i="52"/>
  <c r="R366" i="52"/>
  <c r="A368" i="52"/>
  <c r="L367" i="52"/>
  <c r="B368" i="93"/>
  <c r="L365" i="59"/>
  <c r="A366" i="59"/>
  <c r="M364" i="59"/>
  <c r="Q364" i="59"/>
  <c r="N364" i="59"/>
  <c r="R364" i="59"/>
  <c r="P364" i="59"/>
  <c r="S364" i="59"/>
  <c r="B365" i="59"/>
  <c r="B366" i="59"/>
  <c r="A368" i="93"/>
  <c r="L367" i="93"/>
  <c r="P367" i="52"/>
  <c r="M367" i="52"/>
  <c r="Q367" i="52"/>
  <c r="N367" i="52"/>
  <c r="R367" i="52"/>
  <c r="A369" i="52"/>
  <c r="L368" i="52"/>
  <c r="S366" i="93"/>
  <c r="S366" i="52"/>
  <c r="P367" i="93"/>
  <c r="N367" i="93"/>
  <c r="R367" i="93"/>
  <c r="M367" i="93"/>
  <c r="Q367" i="93"/>
  <c r="A597" i="61"/>
  <c r="A369" i="93"/>
  <c r="L368" i="93"/>
  <c r="A367" i="59"/>
  <c r="L366" i="59"/>
  <c r="B368" i="52"/>
  <c r="B369" i="52"/>
  <c r="A372" i="94"/>
  <c r="P365" i="59"/>
  <c r="N365" i="59"/>
  <c r="R365" i="59"/>
  <c r="M365" i="59"/>
  <c r="Q365" i="59"/>
  <c r="A370" i="93"/>
  <c r="L369" i="93"/>
  <c r="S367" i="52"/>
  <c r="B370" i="52"/>
  <c r="B369" i="93"/>
  <c r="A598" i="61"/>
  <c r="S365" i="59"/>
  <c r="N366" i="59"/>
  <c r="R366" i="59"/>
  <c r="M366" i="59"/>
  <c r="Q366" i="59"/>
  <c r="P366" i="59"/>
  <c r="S366" i="59"/>
  <c r="A368" i="59"/>
  <c r="L367" i="59"/>
  <c r="S367" i="93"/>
  <c r="B367" i="59"/>
  <c r="B368" i="59"/>
  <c r="P368" i="52"/>
  <c r="M368" i="52"/>
  <c r="Q368" i="52"/>
  <c r="N368" i="52"/>
  <c r="R368" i="52"/>
  <c r="A373" i="94"/>
  <c r="L369" i="52"/>
  <c r="A370" i="52"/>
  <c r="P368" i="93"/>
  <c r="N368" i="93"/>
  <c r="R368" i="93"/>
  <c r="M368" i="93"/>
  <c r="Q368" i="93"/>
  <c r="M369" i="93"/>
  <c r="Q369" i="93"/>
  <c r="P369" i="93"/>
  <c r="S369" i="93"/>
  <c r="N369" i="93"/>
  <c r="R369" i="93"/>
  <c r="N367" i="59"/>
  <c r="R367" i="59"/>
  <c r="M367" i="59"/>
  <c r="Q367" i="59"/>
  <c r="P367" i="59"/>
  <c r="A599" i="61"/>
  <c r="A374" i="94"/>
  <c r="A371" i="93"/>
  <c r="L370" i="93"/>
  <c r="A371" i="52"/>
  <c r="L370" i="52"/>
  <c r="L368" i="59"/>
  <c r="A369" i="59"/>
  <c r="S368" i="93"/>
  <c r="M369" i="52"/>
  <c r="Q369" i="52"/>
  <c r="P369" i="52"/>
  <c r="N369" i="52"/>
  <c r="R369" i="52"/>
  <c r="S368" i="52"/>
  <c r="B370" i="93"/>
  <c r="B371" i="93"/>
  <c r="L369" i="59"/>
  <c r="A370" i="59"/>
  <c r="A372" i="93"/>
  <c r="L371" i="93"/>
  <c r="L371" i="52"/>
  <c r="A372" i="52"/>
  <c r="B371" i="52"/>
  <c r="P370" i="93"/>
  <c r="N370" i="93"/>
  <c r="R370" i="93"/>
  <c r="M370" i="93"/>
  <c r="Q370" i="93"/>
  <c r="S367" i="59"/>
  <c r="A375" i="94"/>
  <c r="S369" i="52"/>
  <c r="B369" i="59"/>
  <c r="B370" i="59"/>
  <c r="A600" i="61"/>
  <c r="B372" i="93"/>
  <c r="M368" i="59"/>
  <c r="Q368" i="59"/>
  <c r="P368" i="59"/>
  <c r="N368" i="59"/>
  <c r="R368" i="59"/>
  <c r="P370" i="52"/>
  <c r="M370" i="52"/>
  <c r="Q370" i="52"/>
  <c r="N370" i="52"/>
  <c r="R370" i="52"/>
  <c r="B373" i="93"/>
  <c r="P371" i="93"/>
  <c r="N371" i="93"/>
  <c r="R371" i="93"/>
  <c r="M371" i="93"/>
  <c r="Q371" i="93"/>
  <c r="S370" i="52"/>
  <c r="L372" i="93"/>
  <c r="A373" i="93"/>
  <c r="A371" i="59"/>
  <c r="B371" i="59"/>
  <c r="L370" i="59"/>
  <c r="S368" i="59"/>
  <c r="M369" i="59"/>
  <c r="Q369" i="59"/>
  <c r="N369" i="59"/>
  <c r="R369" i="59"/>
  <c r="P369" i="59"/>
  <c r="P371" i="52"/>
  <c r="M371" i="52"/>
  <c r="Q371" i="52"/>
  <c r="N371" i="52"/>
  <c r="R371" i="52"/>
  <c r="A601" i="61"/>
  <c r="S370" i="93"/>
  <c r="A373" i="52"/>
  <c r="L372" i="52"/>
  <c r="A376" i="94"/>
  <c r="B372" i="52"/>
  <c r="B372" i="59"/>
  <c r="N372" i="52"/>
  <c r="R372" i="52"/>
  <c r="M372" i="52"/>
  <c r="Q372" i="52"/>
  <c r="P372" i="52"/>
  <c r="S372" i="52"/>
  <c r="A374" i="52"/>
  <c r="L373" i="52"/>
  <c r="N370" i="59"/>
  <c r="R370" i="59"/>
  <c r="M370" i="59"/>
  <c r="Q370" i="59"/>
  <c r="P370" i="59"/>
  <c r="S370" i="59"/>
  <c r="B374" i="93"/>
  <c r="B373" i="52"/>
  <c r="B374" i="52"/>
  <c r="A377" i="94"/>
  <c r="S369" i="59"/>
  <c r="A372" i="59"/>
  <c r="L371" i="59"/>
  <c r="L373" i="93"/>
  <c r="A374" i="93"/>
  <c r="A602" i="61"/>
  <c r="M372" i="93"/>
  <c r="Q372" i="93"/>
  <c r="N372" i="93"/>
  <c r="R372" i="93"/>
  <c r="P372" i="93"/>
  <c r="S372" i="93"/>
  <c r="S371" i="52"/>
  <c r="S371" i="93"/>
  <c r="B375" i="52"/>
  <c r="A603" i="61"/>
  <c r="A375" i="93"/>
  <c r="L374" i="93"/>
  <c r="B373" i="59"/>
  <c r="P373" i="93"/>
  <c r="N373" i="93"/>
  <c r="R373" i="93"/>
  <c r="M373" i="93"/>
  <c r="Q373" i="93"/>
  <c r="P371" i="59"/>
  <c r="M371" i="59"/>
  <c r="Q371" i="59"/>
  <c r="N371" i="59"/>
  <c r="R371" i="59"/>
  <c r="M373" i="52"/>
  <c r="Q373" i="52"/>
  <c r="N373" i="52"/>
  <c r="R373" i="52"/>
  <c r="P373" i="52"/>
  <c r="S373" i="52"/>
  <c r="A373" i="59"/>
  <c r="L372" i="59"/>
  <c r="L374" i="52"/>
  <c r="A375" i="52"/>
  <c r="A378" i="94"/>
  <c r="P372" i="59"/>
  <c r="N372" i="59"/>
  <c r="R372" i="59"/>
  <c r="M372" i="59"/>
  <c r="Q372" i="59"/>
  <c r="B374" i="59"/>
  <c r="A374" i="59"/>
  <c r="L373" i="59"/>
  <c r="P374" i="93"/>
  <c r="M374" i="93"/>
  <c r="Q374" i="93"/>
  <c r="N374" i="93"/>
  <c r="R374" i="93"/>
  <c r="A376" i="93"/>
  <c r="L375" i="93"/>
  <c r="A604" i="61"/>
  <c r="B375" i="93"/>
  <c r="B376" i="93"/>
  <c r="S371" i="59"/>
  <c r="A379" i="94"/>
  <c r="S373" i="93"/>
  <c r="A376" i="52"/>
  <c r="L375" i="52"/>
  <c r="M374" i="52"/>
  <c r="Q374" i="52"/>
  <c r="N374" i="52"/>
  <c r="R374" i="52"/>
  <c r="P374" i="52"/>
  <c r="S374" i="52"/>
  <c r="M375" i="52"/>
  <c r="Q375" i="52"/>
  <c r="N375" i="52"/>
  <c r="R375" i="52"/>
  <c r="P375" i="52"/>
  <c r="S375" i="52"/>
  <c r="B375" i="59"/>
  <c r="L376" i="52"/>
  <c r="A377" i="52"/>
  <c r="A380" i="94"/>
  <c r="B376" i="52"/>
  <c r="S372" i="59"/>
  <c r="A605" i="61"/>
  <c r="N375" i="93"/>
  <c r="R375" i="93"/>
  <c r="P375" i="93"/>
  <c r="M375" i="93"/>
  <c r="Q375" i="93"/>
  <c r="A377" i="93"/>
  <c r="L376" i="93"/>
  <c r="S374" i="93"/>
  <c r="P373" i="59"/>
  <c r="M373" i="59"/>
  <c r="Q373" i="59"/>
  <c r="N373" i="59"/>
  <c r="R373" i="59"/>
  <c r="A375" i="59"/>
  <c r="L374" i="59"/>
  <c r="A378" i="52"/>
  <c r="L377" i="52"/>
  <c r="P376" i="52"/>
  <c r="M376" i="52"/>
  <c r="Q376" i="52"/>
  <c r="N376" i="52"/>
  <c r="R376" i="52"/>
  <c r="M376" i="93"/>
  <c r="Q376" i="93"/>
  <c r="P376" i="93"/>
  <c r="N376" i="93"/>
  <c r="R376" i="93"/>
  <c r="L377" i="93"/>
  <c r="A378" i="93"/>
  <c r="P374" i="59"/>
  <c r="N374" i="59"/>
  <c r="R374" i="59"/>
  <c r="M374" i="59"/>
  <c r="Q374" i="59"/>
  <c r="A376" i="59"/>
  <c r="L375" i="59"/>
  <c r="A606" i="61"/>
  <c r="B377" i="93"/>
  <c r="B378" i="93"/>
  <c r="S375" i="93"/>
  <c r="B377" i="52"/>
  <c r="B378" i="52"/>
  <c r="S373" i="59"/>
  <c r="A381" i="94"/>
  <c r="N375" i="59"/>
  <c r="R375" i="59"/>
  <c r="P375" i="59"/>
  <c r="M375" i="59"/>
  <c r="Q375" i="59"/>
  <c r="L376" i="59"/>
  <c r="A377" i="59"/>
  <c r="S376" i="52"/>
  <c r="S374" i="59"/>
  <c r="P377" i="52"/>
  <c r="M377" i="52"/>
  <c r="Q377" i="52"/>
  <c r="N377" i="52"/>
  <c r="R377" i="52"/>
  <c r="B379" i="93"/>
  <c r="L378" i="52"/>
  <c r="A379" i="52"/>
  <c r="A379" i="93"/>
  <c r="L378" i="93"/>
  <c r="A607" i="61"/>
  <c r="M377" i="93"/>
  <c r="Q377" i="93"/>
  <c r="N377" i="93"/>
  <c r="R377" i="93"/>
  <c r="P377" i="93"/>
  <c r="S377" i="93"/>
  <c r="B376" i="59"/>
  <c r="B377" i="59"/>
  <c r="A382" i="94"/>
  <c r="S376" i="93"/>
  <c r="L379" i="52"/>
  <c r="A380" i="52"/>
  <c r="A383" i="94"/>
  <c r="M378" i="52"/>
  <c r="Q378" i="52"/>
  <c r="N378" i="52"/>
  <c r="R378" i="52"/>
  <c r="P378" i="52"/>
  <c r="S375" i="59"/>
  <c r="B379" i="52"/>
  <c r="S377" i="52"/>
  <c r="A608" i="61"/>
  <c r="P378" i="93"/>
  <c r="M378" i="93"/>
  <c r="Q378" i="93"/>
  <c r="N378" i="93"/>
  <c r="R378" i="93"/>
  <c r="A380" i="93"/>
  <c r="L379" i="93"/>
  <c r="L377" i="59"/>
  <c r="A378" i="59"/>
  <c r="B378" i="59"/>
  <c r="P376" i="59"/>
  <c r="N376" i="59"/>
  <c r="R376" i="59"/>
  <c r="M376" i="59"/>
  <c r="Q376" i="59"/>
  <c r="A609" i="61"/>
  <c r="M377" i="59"/>
  <c r="Q377" i="59"/>
  <c r="P377" i="59"/>
  <c r="N377" i="59"/>
  <c r="R377" i="59"/>
  <c r="S378" i="52"/>
  <c r="B380" i="52"/>
  <c r="S378" i="93"/>
  <c r="A384" i="94"/>
  <c r="A381" i="52"/>
  <c r="L380" i="52"/>
  <c r="M379" i="93"/>
  <c r="Q379" i="93"/>
  <c r="N379" i="93"/>
  <c r="R379" i="93"/>
  <c r="P379" i="93"/>
  <c r="S379" i="93"/>
  <c r="M379" i="52"/>
  <c r="Q379" i="52"/>
  <c r="P379" i="52"/>
  <c r="N379" i="52"/>
  <c r="R379" i="52"/>
  <c r="L380" i="93"/>
  <c r="A381" i="93"/>
  <c r="S376" i="59"/>
  <c r="B380" i="93"/>
  <c r="B381" i="93"/>
  <c r="A379" i="59"/>
  <c r="L378" i="59"/>
  <c r="L379" i="59"/>
  <c r="A380" i="59"/>
  <c r="S377" i="59"/>
  <c r="L381" i="52"/>
  <c r="A382" i="52"/>
  <c r="A385" i="94"/>
  <c r="A610" i="61"/>
  <c r="A382" i="93"/>
  <c r="L381" i="93"/>
  <c r="B379" i="59"/>
  <c r="B380" i="59"/>
  <c r="P380" i="52"/>
  <c r="N380" i="52"/>
  <c r="R380" i="52"/>
  <c r="M380" i="52"/>
  <c r="Q380" i="52"/>
  <c r="B382" i="93"/>
  <c r="M380" i="93"/>
  <c r="Q380" i="93"/>
  <c r="P380" i="93"/>
  <c r="N380" i="93"/>
  <c r="R380" i="93"/>
  <c r="S379" i="52"/>
  <c r="N378" i="59"/>
  <c r="R378" i="59"/>
  <c r="M378" i="59"/>
  <c r="Q378" i="59"/>
  <c r="P378" i="59"/>
  <c r="S378" i="59"/>
  <c r="B381" i="52"/>
  <c r="B382" i="52"/>
  <c r="A386" i="94"/>
  <c r="A611" i="61"/>
  <c r="B383" i="93"/>
  <c r="A381" i="59"/>
  <c r="L380" i="59"/>
  <c r="N381" i="93"/>
  <c r="R381" i="93"/>
  <c r="P381" i="93"/>
  <c r="M381" i="93"/>
  <c r="Q381" i="93"/>
  <c r="P379" i="59"/>
  <c r="M379" i="59"/>
  <c r="Q379" i="59"/>
  <c r="N379" i="59"/>
  <c r="R379" i="59"/>
  <c r="A383" i="93"/>
  <c r="L382" i="93"/>
  <c r="S380" i="93"/>
  <c r="S380" i="52"/>
  <c r="A383" i="52"/>
  <c r="L382" i="52"/>
  <c r="M381" i="52"/>
  <c r="Q381" i="52"/>
  <c r="P381" i="52"/>
  <c r="N381" i="52"/>
  <c r="R381" i="52"/>
  <c r="B384" i="93"/>
  <c r="S381" i="52"/>
  <c r="N382" i="52"/>
  <c r="R382" i="52"/>
  <c r="M382" i="52"/>
  <c r="Q382" i="52"/>
  <c r="P382" i="52"/>
  <c r="S381" i="93"/>
  <c r="M380" i="59"/>
  <c r="Q380" i="59"/>
  <c r="N380" i="59"/>
  <c r="R380" i="59"/>
  <c r="P380" i="59"/>
  <c r="S380" i="59"/>
  <c r="L383" i="93"/>
  <c r="A384" i="93"/>
  <c r="A387" i="94"/>
  <c r="M382" i="93"/>
  <c r="Q382" i="93"/>
  <c r="P382" i="93"/>
  <c r="N382" i="93"/>
  <c r="R382" i="93"/>
  <c r="S379" i="59"/>
  <c r="A612" i="61"/>
  <c r="L383" i="52"/>
  <c r="A384" i="52"/>
  <c r="A382" i="59"/>
  <c r="L381" i="59"/>
  <c r="B383" i="52"/>
  <c r="B384" i="52"/>
  <c r="B381" i="59"/>
  <c r="B382" i="59"/>
  <c r="M383" i="93"/>
  <c r="Q383" i="93"/>
  <c r="P383" i="93"/>
  <c r="S383" i="93"/>
  <c r="N383" i="93"/>
  <c r="R383" i="93"/>
  <c r="N381" i="59"/>
  <c r="R381" i="59"/>
  <c r="M381" i="59"/>
  <c r="Q381" i="59"/>
  <c r="P381" i="59"/>
  <c r="S381" i="59"/>
  <c r="L384" i="52"/>
  <c r="A385" i="52"/>
  <c r="P383" i="52"/>
  <c r="N383" i="52"/>
  <c r="R383" i="52"/>
  <c r="M383" i="52"/>
  <c r="Q383" i="52"/>
  <c r="A613" i="61"/>
  <c r="S382" i="52"/>
  <c r="A388" i="94"/>
  <c r="S382" i="93"/>
  <c r="A383" i="59"/>
  <c r="L382" i="59"/>
  <c r="L384" i="93"/>
  <c r="A385" i="93"/>
  <c r="B385" i="93"/>
  <c r="S383" i="52"/>
  <c r="L385" i="52"/>
  <c r="A386" i="52"/>
  <c r="A389" i="94"/>
  <c r="N382" i="59"/>
  <c r="R382" i="59"/>
  <c r="M382" i="59"/>
  <c r="Q382" i="59"/>
  <c r="P382" i="59"/>
  <c r="S382" i="59"/>
  <c r="L383" i="59"/>
  <c r="A384" i="59"/>
  <c r="A614" i="61"/>
  <c r="B385" i="52"/>
  <c r="B386" i="52"/>
  <c r="B383" i="59"/>
  <c r="A386" i="93"/>
  <c r="L385" i="93"/>
  <c r="M384" i="93"/>
  <c r="Q384" i="93"/>
  <c r="P384" i="93"/>
  <c r="N384" i="93"/>
  <c r="R384" i="93"/>
  <c r="N384" i="52"/>
  <c r="R384" i="52"/>
  <c r="P384" i="52"/>
  <c r="M384" i="52"/>
  <c r="Q384" i="52"/>
  <c r="L386" i="93"/>
  <c r="A387" i="93"/>
  <c r="L384" i="59"/>
  <c r="A385" i="59"/>
  <c r="B384" i="59"/>
  <c r="M383" i="59"/>
  <c r="Q383" i="59"/>
  <c r="P383" i="59"/>
  <c r="N383" i="59"/>
  <c r="R383" i="59"/>
  <c r="A390" i="94"/>
  <c r="A615" i="61"/>
  <c r="L386" i="52"/>
  <c r="A387" i="52"/>
  <c r="P385" i="52"/>
  <c r="N385" i="52"/>
  <c r="R385" i="52"/>
  <c r="M385" i="52"/>
  <c r="Q385" i="52"/>
  <c r="S384" i="93"/>
  <c r="B386" i="93"/>
  <c r="S384" i="52"/>
  <c r="M385" i="93"/>
  <c r="Q385" i="93"/>
  <c r="N385" i="93"/>
  <c r="R385" i="93"/>
  <c r="P385" i="93"/>
  <c r="S385" i="93"/>
  <c r="S385" i="52"/>
  <c r="L385" i="59"/>
  <c r="A386" i="59"/>
  <c r="L387" i="52"/>
  <c r="A388" i="52"/>
  <c r="A391" i="94"/>
  <c r="M384" i="59"/>
  <c r="Q384" i="59"/>
  <c r="N384" i="59"/>
  <c r="R384" i="59"/>
  <c r="P384" i="59"/>
  <c r="S384" i="59"/>
  <c r="P386" i="52"/>
  <c r="N386" i="52"/>
  <c r="R386" i="52"/>
  <c r="M386" i="52"/>
  <c r="Q386" i="52"/>
  <c r="B387" i="52"/>
  <c r="B388" i="52"/>
  <c r="A388" i="93"/>
  <c r="L387" i="93"/>
  <c r="M386" i="93"/>
  <c r="Q386" i="93"/>
  <c r="P386" i="93"/>
  <c r="N386" i="93"/>
  <c r="R386" i="93"/>
  <c r="S383" i="59"/>
  <c r="B387" i="93"/>
  <c r="A616" i="61"/>
  <c r="B385" i="59"/>
  <c r="A389" i="93"/>
  <c r="L388" i="93"/>
  <c r="M385" i="59"/>
  <c r="Q385" i="59"/>
  <c r="P385" i="59"/>
  <c r="N385" i="59"/>
  <c r="R385" i="59"/>
  <c r="M387" i="52"/>
  <c r="Q387" i="52"/>
  <c r="P387" i="52"/>
  <c r="N387" i="52"/>
  <c r="R387" i="52"/>
  <c r="S386" i="93"/>
  <c r="N387" i="93"/>
  <c r="R387" i="93"/>
  <c r="M387" i="93"/>
  <c r="Q387" i="93"/>
  <c r="P387" i="93"/>
  <c r="S387" i="93"/>
  <c r="L386" i="59"/>
  <c r="A387" i="59"/>
  <c r="B386" i="59"/>
  <c r="B387" i="59"/>
  <c r="A617" i="61"/>
  <c r="S386" i="52"/>
  <c r="B388" i="93"/>
  <c r="A392" i="94"/>
  <c r="A389" i="52"/>
  <c r="L388" i="52"/>
  <c r="A390" i="93"/>
  <c r="L389" i="93"/>
  <c r="B388" i="59"/>
  <c r="P388" i="52"/>
  <c r="S388" i="52"/>
  <c r="N388" i="52"/>
  <c r="R388" i="52"/>
  <c r="M388" i="52"/>
  <c r="Q388" i="52"/>
  <c r="M386" i="59"/>
  <c r="Q386" i="59"/>
  <c r="N386" i="59"/>
  <c r="R386" i="59"/>
  <c r="P386" i="59"/>
  <c r="S386" i="59"/>
  <c r="A393" i="94"/>
  <c r="S385" i="59"/>
  <c r="S387" i="52"/>
  <c r="A618" i="61"/>
  <c r="L387" i="59"/>
  <c r="A388" i="59"/>
  <c r="L389" i="52"/>
  <c r="A390" i="52"/>
  <c r="B389" i="52"/>
  <c r="B390" i="52"/>
  <c r="B389" i="93"/>
  <c r="N388" i="93"/>
  <c r="R388" i="93"/>
  <c r="P388" i="93"/>
  <c r="M388" i="93"/>
  <c r="Q388" i="93"/>
  <c r="L390" i="52"/>
  <c r="A391" i="52"/>
  <c r="B391" i="52"/>
  <c r="P389" i="93"/>
  <c r="N389" i="93"/>
  <c r="R389" i="93"/>
  <c r="M389" i="93"/>
  <c r="Q389" i="93"/>
  <c r="A394" i="94"/>
  <c r="P387" i="59"/>
  <c r="M387" i="59"/>
  <c r="Q387" i="59"/>
  <c r="N387" i="59"/>
  <c r="R387" i="59"/>
  <c r="S388" i="93"/>
  <c r="P389" i="52"/>
  <c r="M389" i="52"/>
  <c r="Q389" i="52"/>
  <c r="N389" i="52"/>
  <c r="R389" i="52"/>
  <c r="L390" i="93"/>
  <c r="A391" i="93"/>
  <c r="A389" i="59"/>
  <c r="B389" i="59"/>
  <c r="L388" i="59"/>
  <c r="B390" i="93"/>
  <c r="A619" i="61"/>
  <c r="M390" i="93"/>
  <c r="Q390" i="93"/>
  <c r="N390" i="93"/>
  <c r="R390" i="93"/>
  <c r="P390" i="93"/>
  <c r="S390" i="93"/>
  <c r="S387" i="59"/>
  <c r="A620" i="61"/>
  <c r="A395" i="94"/>
  <c r="N388" i="59"/>
  <c r="R388" i="59"/>
  <c r="M388" i="59"/>
  <c r="Q388" i="59"/>
  <c r="P388" i="59"/>
  <c r="S388" i="59"/>
  <c r="L391" i="52"/>
  <c r="A392" i="52"/>
  <c r="A390" i="59"/>
  <c r="B390" i="59"/>
  <c r="L389" i="59"/>
  <c r="M390" i="52"/>
  <c r="Q390" i="52"/>
  <c r="P390" i="52"/>
  <c r="N390" i="52"/>
  <c r="R390" i="52"/>
  <c r="A392" i="93"/>
  <c r="L391" i="93"/>
  <c r="B391" i="93"/>
  <c r="S389" i="93"/>
  <c r="S389" i="52"/>
  <c r="B391" i="59"/>
  <c r="S390" i="52"/>
  <c r="A393" i="52"/>
  <c r="L392" i="52"/>
  <c r="N391" i="93"/>
  <c r="R391" i="93"/>
  <c r="M391" i="93"/>
  <c r="Q391" i="93"/>
  <c r="P391" i="93"/>
  <c r="S391" i="93"/>
  <c r="A621" i="61"/>
  <c r="L392" i="93"/>
  <c r="A393" i="93"/>
  <c r="L390" i="59"/>
  <c r="A391" i="59"/>
  <c r="M391" i="52"/>
  <c r="Q391" i="52"/>
  <c r="N391" i="52"/>
  <c r="R391" i="52"/>
  <c r="P391" i="52"/>
  <c r="S391" i="52"/>
  <c r="B392" i="93"/>
  <c r="B392" i="52"/>
  <c r="B393" i="52"/>
  <c r="M389" i="59"/>
  <c r="Q389" i="59"/>
  <c r="N389" i="59"/>
  <c r="R389" i="59"/>
  <c r="P389" i="59"/>
  <c r="S389" i="59"/>
  <c r="A396" i="94"/>
  <c r="P392" i="52"/>
  <c r="S392" i="52"/>
  <c r="M392" i="52"/>
  <c r="Q392" i="52"/>
  <c r="N392" i="52"/>
  <c r="R392" i="52"/>
  <c r="A394" i="52"/>
  <c r="L393" i="52"/>
  <c r="A392" i="59"/>
  <c r="B392" i="59"/>
  <c r="L391" i="59"/>
  <c r="A397" i="94"/>
  <c r="A394" i="93"/>
  <c r="L393" i="93"/>
  <c r="B393" i="93"/>
  <c r="P392" i="93"/>
  <c r="N392" i="93"/>
  <c r="R392" i="93"/>
  <c r="M392" i="93"/>
  <c r="Q392" i="93"/>
  <c r="A622" i="61"/>
  <c r="N390" i="59"/>
  <c r="R390" i="59"/>
  <c r="M390" i="59"/>
  <c r="Q390" i="59"/>
  <c r="P390" i="59"/>
  <c r="S390" i="59"/>
  <c r="L394" i="52"/>
  <c r="A395" i="52"/>
  <c r="S392" i="93"/>
  <c r="B394" i="93"/>
  <c r="B395" i="93"/>
  <c r="P393" i="93"/>
  <c r="N393" i="93"/>
  <c r="R393" i="93"/>
  <c r="M393" i="93"/>
  <c r="Q393" i="93"/>
  <c r="A395" i="93"/>
  <c r="L394" i="93"/>
  <c r="P391" i="59"/>
  <c r="S391" i="59"/>
  <c r="M391" i="59"/>
  <c r="Q391" i="59"/>
  <c r="N391" i="59"/>
  <c r="R391" i="59"/>
  <c r="B394" i="52"/>
  <c r="B395" i="52"/>
  <c r="A623" i="61"/>
  <c r="A398" i="94"/>
  <c r="A393" i="59"/>
  <c r="B393" i="59"/>
  <c r="L392" i="59"/>
  <c r="M393" i="52"/>
  <c r="Q393" i="52"/>
  <c r="N393" i="52"/>
  <c r="R393" i="52"/>
  <c r="P393" i="52"/>
  <c r="S393" i="52"/>
  <c r="B396" i="52"/>
  <c r="A624" i="61"/>
  <c r="A396" i="52"/>
  <c r="L395" i="52"/>
  <c r="N394" i="52"/>
  <c r="R394" i="52"/>
  <c r="P394" i="52"/>
  <c r="M394" i="52"/>
  <c r="Q394" i="52"/>
  <c r="P394" i="93"/>
  <c r="M394" i="93"/>
  <c r="Q394" i="93"/>
  <c r="N394" i="93"/>
  <c r="R394" i="93"/>
  <c r="L395" i="93"/>
  <c r="A396" i="93"/>
  <c r="N392" i="59"/>
  <c r="R392" i="59"/>
  <c r="M392" i="59"/>
  <c r="Q392" i="59"/>
  <c r="P392" i="59"/>
  <c r="S392" i="59"/>
  <c r="B396" i="93"/>
  <c r="S393" i="93"/>
  <c r="A394" i="59"/>
  <c r="B394" i="59"/>
  <c r="L393" i="59"/>
  <c r="A399" i="94"/>
  <c r="S394" i="93"/>
  <c r="M395" i="93"/>
  <c r="Q395" i="93"/>
  <c r="P395" i="93"/>
  <c r="N395" i="93"/>
  <c r="R395" i="93"/>
  <c r="A625" i="61"/>
  <c r="S394" i="52"/>
  <c r="P395" i="52"/>
  <c r="S395" i="52"/>
  <c r="M395" i="52"/>
  <c r="Q395" i="52"/>
  <c r="N395" i="52"/>
  <c r="R395" i="52"/>
  <c r="L396" i="93"/>
  <c r="A397" i="93"/>
  <c r="A400" i="94"/>
  <c r="N393" i="59"/>
  <c r="R393" i="59"/>
  <c r="P393" i="59"/>
  <c r="M393" i="59"/>
  <c r="Q393" i="59"/>
  <c r="L394" i="59"/>
  <c r="A395" i="59"/>
  <c r="A397" i="52"/>
  <c r="B397" i="52"/>
  <c r="L396" i="52"/>
  <c r="S395" i="93"/>
  <c r="M396" i="93"/>
  <c r="Q396" i="93"/>
  <c r="P396" i="93"/>
  <c r="N396" i="93"/>
  <c r="R396" i="93"/>
  <c r="A401" i="94"/>
  <c r="A398" i="93"/>
  <c r="L397" i="93"/>
  <c r="L395" i="59"/>
  <c r="A396" i="59"/>
  <c r="P396" i="52"/>
  <c r="N396" i="52"/>
  <c r="R396" i="52"/>
  <c r="M396" i="52"/>
  <c r="Q396" i="52"/>
  <c r="B397" i="93"/>
  <c r="A398" i="52"/>
  <c r="L397" i="52"/>
  <c r="A626" i="61"/>
  <c r="B395" i="59"/>
  <c r="P394" i="59"/>
  <c r="N394" i="59"/>
  <c r="R394" i="59"/>
  <c r="M394" i="59"/>
  <c r="Q394" i="59"/>
  <c r="S393" i="59"/>
  <c r="A627" i="61"/>
  <c r="M397" i="52"/>
  <c r="Q397" i="52"/>
  <c r="N397" i="52"/>
  <c r="R397" i="52"/>
  <c r="P397" i="52"/>
  <c r="S397" i="52"/>
  <c r="N397" i="93"/>
  <c r="R397" i="93"/>
  <c r="M397" i="93"/>
  <c r="Q397" i="93"/>
  <c r="P397" i="93"/>
  <c r="L398" i="93"/>
  <c r="A399" i="93"/>
  <c r="L398" i="52"/>
  <c r="A399" i="52"/>
  <c r="S396" i="52"/>
  <c r="S396" i="93"/>
  <c r="B398" i="93"/>
  <c r="B399" i="93"/>
  <c r="A402" i="94"/>
  <c r="B398" i="52"/>
  <c r="B399" i="52"/>
  <c r="S394" i="59"/>
  <c r="A397" i="59"/>
  <c r="L396" i="59"/>
  <c r="N395" i="59"/>
  <c r="R395" i="59"/>
  <c r="M395" i="59"/>
  <c r="Q395" i="59"/>
  <c r="P395" i="59"/>
  <c r="S395" i="59"/>
  <c r="B396" i="59"/>
  <c r="B400" i="52"/>
  <c r="N398" i="93"/>
  <c r="R398" i="93"/>
  <c r="M398" i="93"/>
  <c r="Q398" i="93"/>
  <c r="P398" i="93"/>
  <c r="S398" i="93"/>
  <c r="B397" i="59"/>
  <c r="S397" i="93"/>
  <c r="A403" i="94"/>
  <c r="B400" i="93"/>
  <c r="N396" i="59"/>
  <c r="R396" i="59"/>
  <c r="P396" i="59"/>
  <c r="M396" i="59"/>
  <c r="Q396" i="59"/>
  <c r="L399" i="52"/>
  <c r="A400" i="52"/>
  <c r="A628" i="61"/>
  <c r="A398" i="59"/>
  <c r="L397" i="59"/>
  <c r="N398" i="52"/>
  <c r="R398" i="52"/>
  <c r="P398" i="52"/>
  <c r="M398" i="52"/>
  <c r="Q398" i="52"/>
  <c r="A400" i="93"/>
  <c r="L399" i="93"/>
  <c r="S398" i="52"/>
  <c r="B401" i="93"/>
  <c r="P397" i="59"/>
  <c r="N397" i="59"/>
  <c r="R397" i="59"/>
  <c r="M397" i="59"/>
  <c r="Q397" i="59"/>
  <c r="L398" i="59"/>
  <c r="A399" i="59"/>
  <c r="A629" i="61"/>
  <c r="A401" i="93"/>
  <c r="L400" i="93"/>
  <c r="S396" i="59"/>
  <c r="N399" i="52"/>
  <c r="R399" i="52"/>
  <c r="P399" i="52"/>
  <c r="M399" i="52"/>
  <c r="Q399" i="52"/>
  <c r="N399" i="93"/>
  <c r="R399" i="93"/>
  <c r="M399" i="93"/>
  <c r="Q399" i="93"/>
  <c r="P399" i="93"/>
  <c r="S399" i="93"/>
  <c r="B398" i="59"/>
  <c r="B399" i="59"/>
  <c r="A404" i="94"/>
  <c r="A401" i="52"/>
  <c r="L400" i="52"/>
  <c r="S399" i="52"/>
  <c r="A402" i="93"/>
  <c r="L401" i="93"/>
  <c r="N400" i="52"/>
  <c r="R400" i="52"/>
  <c r="P400" i="52"/>
  <c r="M400" i="52"/>
  <c r="Q400" i="52"/>
  <c r="A402" i="52"/>
  <c r="L401" i="52"/>
  <c r="L399" i="59"/>
  <c r="A400" i="59"/>
  <c r="P398" i="59"/>
  <c r="N398" i="59"/>
  <c r="R398" i="59"/>
  <c r="M398" i="59"/>
  <c r="Q398" i="59"/>
  <c r="S397" i="59"/>
  <c r="P400" i="93"/>
  <c r="N400" i="93"/>
  <c r="R400" i="93"/>
  <c r="M400" i="93"/>
  <c r="Q400" i="93"/>
  <c r="A405" i="94"/>
  <c r="B401" i="52"/>
  <c r="B402" i="52"/>
  <c r="A630" i="61"/>
  <c r="S398" i="59"/>
  <c r="A631" i="61"/>
  <c r="P399" i="59"/>
  <c r="S399" i="59"/>
  <c r="M399" i="59"/>
  <c r="Q399" i="59"/>
  <c r="N399" i="59"/>
  <c r="R399" i="59"/>
  <c r="P401" i="52"/>
  <c r="M401" i="52"/>
  <c r="Q401" i="52"/>
  <c r="N401" i="52"/>
  <c r="R401" i="52"/>
  <c r="L402" i="52"/>
  <c r="A403" i="52"/>
  <c r="N401" i="93"/>
  <c r="R401" i="93"/>
  <c r="P401" i="93"/>
  <c r="M401" i="93"/>
  <c r="Q401" i="93"/>
  <c r="S400" i="93"/>
  <c r="L402" i="93"/>
  <c r="A403" i="93"/>
  <c r="B402" i="93"/>
  <c r="B403" i="93"/>
  <c r="A401" i="59"/>
  <c r="L400" i="59"/>
  <c r="S400" i="52"/>
  <c r="A406" i="94"/>
  <c r="B400" i="59"/>
  <c r="B401" i="59"/>
  <c r="S401" i="52"/>
  <c r="S401" i="93"/>
  <c r="B402" i="59"/>
  <c r="A404" i="93"/>
  <c r="B404" i="93"/>
  <c r="L403" i="93"/>
  <c r="M402" i="93"/>
  <c r="Q402" i="93"/>
  <c r="P402" i="93"/>
  <c r="S402" i="93"/>
  <c r="N402" i="93"/>
  <c r="R402" i="93"/>
  <c r="M402" i="52"/>
  <c r="Q402" i="52"/>
  <c r="N402" i="52"/>
  <c r="R402" i="52"/>
  <c r="P402" i="52"/>
  <c r="A632" i="61"/>
  <c r="L403" i="52"/>
  <c r="A404" i="52"/>
  <c r="A407" i="94"/>
  <c r="P400" i="59"/>
  <c r="N400" i="59"/>
  <c r="R400" i="59"/>
  <c r="M400" i="59"/>
  <c r="Q400" i="59"/>
  <c r="A402" i="59"/>
  <c r="L401" i="59"/>
  <c r="B403" i="52"/>
  <c r="L404" i="52"/>
  <c r="A405" i="52"/>
  <c r="S400" i="59"/>
  <c r="S402" i="52"/>
  <c r="B404" i="52"/>
  <c r="B405" i="52"/>
  <c r="A633" i="61"/>
  <c r="M403" i="52"/>
  <c r="Q403" i="52"/>
  <c r="P403" i="52"/>
  <c r="N403" i="52"/>
  <c r="R403" i="52"/>
  <c r="P401" i="59"/>
  <c r="M401" i="59"/>
  <c r="Q401" i="59"/>
  <c r="N401" i="59"/>
  <c r="R401" i="59"/>
  <c r="A405" i="93"/>
  <c r="B405" i="93"/>
  <c r="L404" i="93"/>
  <c r="A408" i="94"/>
  <c r="A403" i="59"/>
  <c r="L402" i="59"/>
  <c r="M403" i="93"/>
  <c r="Q403" i="93"/>
  <c r="P403" i="93"/>
  <c r="N403" i="93"/>
  <c r="R403" i="93"/>
  <c r="B406" i="93"/>
  <c r="P402" i="59"/>
  <c r="M402" i="59"/>
  <c r="Q402" i="59"/>
  <c r="N402" i="59"/>
  <c r="R402" i="59"/>
  <c r="N404" i="52"/>
  <c r="R404" i="52"/>
  <c r="M404" i="52"/>
  <c r="Q404" i="52"/>
  <c r="P404" i="52"/>
  <c r="S404" i="52"/>
  <c r="S401" i="59"/>
  <c r="L405" i="93"/>
  <c r="A406" i="93"/>
  <c r="S403" i="93"/>
  <c r="L405" i="52"/>
  <c r="A406" i="52"/>
  <c r="B406" i="52"/>
  <c r="A404" i="59"/>
  <c r="L403" i="59"/>
  <c r="A409" i="94"/>
  <c r="S403" i="52"/>
  <c r="B403" i="59"/>
  <c r="B404" i="59"/>
  <c r="P404" i="93"/>
  <c r="N404" i="93"/>
  <c r="R404" i="93"/>
  <c r="M404" i="93"/>
  <c r="Q404" i="93"/>
  <c r="A634" i="61"/>
  <c r="N403" i="59"/>
  <c r="R403" i="59"/>
  <c r="P403" i="59"/>
  <c r="M403" i="59"/>
  <c r="Q403" i="59"/>
  <c r="A405" i="59"/>
  <c r="L404" i="59"/>
  <c r="N405" i="52"/>
  <c r="R405" i="52"/>
  <c r="P405" i="52"/>
  <c r="M405" i="52"/>
  <c r="Q405" i="52"/>
  <c r="A635" i="61"/>
  <c r="S402" i="59"/>
  <c r="A407" i="93"/>
  <c r="L406" i="93"/>
  <c r="P405" i="93"/>
  <c r="N405" i="93"/>
  <c r="R405" i="93"/>
  <c r="M405" i="93"/>
  <c r="Q405" i="93"/>
  <c r="S404" i="93"/>
  <c r="B405" i="59"/>
  <c r="A410" i="94"/>
  <c r="A407" i="52"/>
  <c r="L406" i="52"/>
  <c r="B407" i="93"/>
  <c r="S405" i="93"/>
  <c r="B408" i="93"/>
  <c r="N406" i="93"/>
  <c r="R406" i="93"/>
  <c r="M406" i="93"/>
  <c r="Q406" i="93"/>
  <c r="P406" i="93"/>
  <c r="S406" i="93"/>
  <c r="S403" i="59"/>
  <c r="N406" i="52"/>
  <c r="R406" i="52"/>
  <c r="P406" i="52"/>
  <c r="S406" i="52"/>
  <c r="M406" i="52"/>
  <c r="Q406" i="52"/>
  <c r="A408" i="93"/>
  <c r="L407" i="93"/>
  <c r="L407" i="52"/>
  <c r="A408" i="52"/>
  <c r="A636" i="61"/>
  <c r="A411" i="94"/>
  <c r="B406" i="59"/>
  <c r="S405" i="52"/>
  <c r="N404" i="59"/>
  <c r="R404" i="59"/>
  <c r="P404" i="59"/>
  <c r="M404" i="59"/>
  <c r="Q404" i="59"/>
  <c r="B407" i="52"/>
  <c r="B408" i="52"/>
  <c r="A406" i="59"/>
  <c r="L405" i="59"/>
  <c r="M405" i="59"/>
  <c r="Q405" i="59"/>
  <c r="P405" i="59"/>
  <c r="N405" i="59"/>
  <c r="R405" i="59"/>
  <c r="A637" i="61"/>
  <c r="S404" i="59"/>
  <c r="A409" i="52"/>
  <c r="L408" i="52"/>
  <c r="P407" i="52"/>
  <c r="M407" i="52"/>
  <c r="Q407" i="52"/>
  <c r="N407" i="52"/>
  <c r="R407" i="52"/>
  <c r="M407" i="93"/>
  <c r="Q407" i="93"/>
  <c r="P407" i="93"/>
  <c r="N407" i="93"/>
  <c r="R407" i="93"/>
  <c r="A407" i="59"/>
  <c r="L406" i="59"/>
  <c r="L408" i="93"/>
  <c r="A409" i="93"/>
  <c r="B409" i="93"/>
  <c r="B407" i="59"/>
  <c r="A412" i="94"/>
  <c r="A410" i="52"/>
  <c r="L409" i="52"/>
  <c r="S405" i="59"/>
  <c r="S407" i="52"/>
  <c r="M408" i="52"/>
  <c r="Q408" i="52"/>
  <c r="N408" i="52"/>
  <c r="R408" i="52"/>
  <c r="P408" i="52"/>
  <c r="S408" i="52"/>
  <c r="A638" i="61"/>
  <c r="A408" i="59"/>
  <c r="B408" i="59"/>
  <c r="L407" i="59"/>
  <c r="L409" i="93"/>
  <c r="A410" i="93"/>
  <c r="B410" i="93"/>
  <c r="B409" i="52"/>
  <c r="N406" i="59"/>
  <c r="R406" i="59"/>
  <c r="P406" i="59"/>
  <c r="S406" i="59"/>
  <c r="M406" i="59"/>
  <c r="Q406" i="59"/>
  <c r="A413" i="94"/>
  <c r="P408" i="93"/>
  <c r="N408" i="93"/>
  <c r="R408" i="93"/>
  <c r="M408" i="93"/>
  <c r="Q408" i="93"/>
  <c r="S407" i="93"/>
  <c r="N407" i="59"/>
  <c r="R407" i="59"/>
  <c r="M407" i="59"/>
  <c r="Q407" i="59"/>
  <c r="P407" i="59"/>
  <c r="S407" i="59"/>
  <c r="L410" i="52"/>
  <c r="A411" i="52"/>
  <c r="S408" i="93"/>
  <c r="B410" i="52"/>
  <c r="N409" i="52"/>
  <c r="R409" i="52"/>
  <c r="P409" i="52"/>
  <c r="M409" i="52"/>
  <c r="Q409" i="52"/>
  <c r="L408" i="59"/>
  <c r="A409" i="59"/>
  <c r="A639" i="61"/>
  <c r="L410" i="93"/>
  <c r="A411" i="93"/>
  <c r="N409" i="93"/>
  <c r="R409" i="93"/>
  <c r="P409" i="93"/>
  <c r="M409" i="93"/>
  <c r="Q409" i="93"/>
  <c r="A414" i="94"/>
  <c r="L409" i="59"/>
  <c r="A410" i="59"/>
  <c r="N408" i="59"/>
  <c r="R408" i="59"/>
  <c r="M408" i="59"/>
  <c r="Q408" i="59"/>
  <c r="P408" i="59"/>
  <c r="S408" i="59"/>
  <c r="S409" i="93"/>
  <c r="S409" i="52"/>
  <c r="L411" i="52"/>
  <c r="A412" i="52"/>
  <c r="M410" i="52"/>
  <c r="Q410" i="52"/>
  <c r="N410" i="52"/>
  <c r="R410" i="52"/>
  <c r="P410" i="52"/>
  <c r="S410" i="52"/>
  <c r="L411" i="93"/>
  <c r="A412" i="93"/>
  <c r="M410" i="93"/>
  <c r="Q410" i="93"/>
  <c r="N410" i="93"/>
  <c r="R410" i="93"/>
  <c r="P410" i="93"/>
  <c r="S410" i="93"/>
  <c r="B409" i="59"/>
  <c r="B410" i="59"/>
  <c r="B411" i="52"/>
  <c r="B412" i="52"/>
  <c r="A640" i="61"/>
  <c r="A415" i="94"/>
  <c r="B411" i="93"/>
  <c r="B412" i="93"/>
  <c r="A641" i="61"/>
  <c r="N411" i="93"/>
  <c r="R411" i="93"/>
  <c r="M411" i="93"/>
  <c r="Q411" i="93"/>
  <c r="P411" i="93"/>
  <c r="B413" i="93"/>
  <c r="L412" i="52"/>
  <c r="A413" i="52"/>
  <c r="N411" i="52"/>
  <c r="R411" i="52"/>
  <c r="P411" i="52"/>
  <c r="M411" i="52"/>
  <c r="Q411" i="52"/>
  <c r="A411" i="59"/>
  <c r="L410" i="59"/>
  <c r="A416" i="94"/>
  <c r="A413" i="93"/>
  <c r="L412" i="93"/>
  <c r="P409" i="59"/>
  <c r="N409" i="59"/>
  <c r="R409" i="59"/>
  <c r="M409" i="59"/>
  <c r="Q409" i="59"/>
  <c r="A417" i="94"/>
  <c r="N410" i="59"/>
  <c r="R410" i="59"/>
  <c r="M410" i="59"/>
  <c r="Q410" i="59"/>
  <c r="P410" i="59"/>
  <c r="S410" i="59"/>
  <c r="L411" i="59"/>
  <c r="A412" i="59"/>
  <c r="S411" i="52"/>
  <c r="B411" i="59"/>
  <c r="L413" i="52"/>
  <c r="A414" i="52"/>
  <c r="M412" i="52"/>
  <c r="Q412" i="52"/>
  <c r="N412" i="52"/>
  <c r="R412" i="52"/>
  <c r="P412" i="52"/>
  <c r="S412" i="52"/>
  <c r="S409" i="59"/>
  <c r="B413" i="52"/>
  <c r="N412" i="93"/>
  <c r="R412" i="93"/>
  <c r="P412" i="93"/>
  <c r="M412" i="93"/>
  <c r="Q412" i="93"/>
  <c r="A414" i="93"/>
  <c r="L413" i="93"/>
  <c r="A642" i="61"/>
  <c r="S411" i="93"/>
  <c r="A413" i="59"/>
  <c r="L412" i="59"/>
  <c r="N411" i="59"/>
  <c r="R411" i="59"/>
  <c r="P411" i="59"/>
  <c r="M411" i="59"/>
  <c r="Q411" i="59"/>
  <c r="A415" i="52"/>
  <c r="L414" i="52"/>
  <c r="S412" i="93"/>
  <c r="P413" i="93"/>
  <c r="M413" i="93"/>
  <c r="Q413" i="93"/>
  <c r="N413" i="93"/>
  <c r="R413" i="93"/>
  <c r="A415" i="93"/>
  <c r="L414" i="93"/>
  <c r="A643" i="61"/>
  <c r="P413" i="52"/>
  <c r="N413" i="52"/>
  <c r="R413" i="52"/>
  <c r="M413" i="52"/>
  <c r="Q413" i="52"/>
  <c r="B414" i="52"/>
  <c r="B415" i="52"/>
  <c r="B412" i="59"/>
  <c r="B413" i="59"/>
  <c r="B414" i="93"/>
  <c r="B415" i="93"/>
  <c r="A418" i="94"/>
  <c r="B414" i="59"/>
  <c r="B416" i="52"/>
  <c r="A416" i="93"/>
  <c r="B416" i="93"/>
  <c r="L415" i="93"/>
  <c r="A416" i="52"/>
  <c r="L415" i="52"/>
  <c r="S411" i="59"/>
  <c r="S413" i="52"/>
  <c r="A644" i="61"/>
  <c r="A419" i="94"/>
  <c r="S413" i="93"/>
  <c r="N412" i="59"/>
  <c r="R412" i="59"/>
  <c r="M412" i="59"/>
  <c r="Q412" i="59"/>
  <c r="P412" i="59"/>
  <c r="M414" i="93"/>
  <c r="Q414" i="93"/>
  <c r="P414" i="93"/>
  <c r="N414" i="93"/>
  <c r="R414" i="93"/>
  <c r="P414" i="52"/>
  <c r="M414" i="52"/>
  <c r="Q414" i="52"/>
  <c r="N414" i="52"/>
  <c r="R414" i="52"/>
  <c r="L413" i="59"/>
  <c r="A414" i="59"/>
  <c r="S414" i="93"/>
  <c r="B415" i="59"/>
  <c r="A420" i="94"/>
  <c r="A415" i="59"/>
  <c r="L414" i="59"/>
  <c r="N413" i="59"/>
  <c r="R413" i="59"/>
  <c r="P413" i="59"/>
  <c r="M413" i="59"/>
  <c r="Q413" i="59"/>
  <c r="S412" i="59"/>
  <c r="A645" i="61"/>
  <c r="M415" i="93"/>
  <c r="Q415" i="93"/>
  <c r="P415" i="93"/>
  <c r="N415" i="93"/>
  <c r="R415" i="93"/>
  <c r="A417" i="93"/>
  <c r="L416" i="93"/>
  <c r="S414" i="52"/>
  <c r="M415" i="52"/>
  <c r="Q415" i="52"/>
  <c r="N415" i="52"/>
  <c r="R415" i="52"/>
  <c r="P415" i="52"/>
  <c r="A417" i="52"/>
  <c r="L416" i="52"/>
  <c r="S413" i="59"/>
  <c r="N416" i="93"/>
  <c r="R416" i="93"/>
  <c r="M416" i="93"/>
  <c r="Q416" i="93"/>
  <c r="P416" i="93"/>
  <c r="S416" i="93"/>
  <c r="P416" i="52"/>
  <c r="M416" i="52"/>
  <c r="Q416" i="52"/>
  <c r="N416" i="52"/>
  <c r="R416" i="52"/>
  <c r="L417" i="93"/>
  <c r="A418" i="93"/>
  <c r="A418" i="52"/>
  <c r="L417" i="52"/>
  <c r="S415" i="93"/>
  <c r="P414" i="59"/>
  <c r="N414" i="59"/>
  <c r="R414" i="59"/>
  <c r="M414" i="59"/>
  <c r="Q414" i="59"/>
  <c r="A416" i="59"/>
  <c r="L415" i="59"/>
  <c r="B417" i="52"/>
  <c r="B418" i="52"/>
  <c r="B417" i="93"/>
  <c r="B418" i="93"/>
  <c r="A646" i="61"/>
  <c r="A421" i="94"/>
  <c r="S415" i="52"/>
  <c r="S414" i="59"/>
  <c r="A419" i="93"/>
  <c r="L418" i="93"/>
  <c r="B419" i="93"/>
  <c r="A422" i="94"/>
  <c r="A647" i="61"/>
  <c r="N417" i="52"/>
  <c r="R417" i="52"/>
  <c r="M417" i="52"/>
  <c r="Q417" i="52"/>
  <c r="P417" i="52"/>
  <c r="S417" i="52"/>
  <c r="L418" i="52"/>
  <c r="A419" i="52"/>
  <c r="N415" i="59"/>
  <c r="R415" i="59"/>
  <c r="M415" i="59"/>
  <c r="Q415" i="59"/>
  <c r="P415" i="59"/>
  <c r="M417" i="93"/>
  <c r="Q417" i="93"/>
  <c r="N417" i="93"/>
  <c r="R417" i="93"/>
  <c r="P417" i="93"/>
  <c r="S417" i="93"/>
  <c r="A417" i="59"/>
  <c r="L416" i="59"/>
  <c r="B416" i="59"/>
  <c r="B417" i="59"/>
  <c r="S416" i="52"/>
  <c r="A648" i="61"/>
  <c r="L419" i="52"/>
  <c r="A420" i="52"/>
  <c r="N418" i="52"/>
  <c r="R418" i="52"/>
  <c r="P418" i="52"/>
  <c r="M418" i="52"/>
  <c r="Q418" i="52"/>
  <c r="B420" i="93"/>
  <c r="B418" i="59"/>
  <c r="L417" i="59"/>
  <c r="A418" i="59"/>
  <c r="P418" i="93"/>
  <c r="N418" i="93"/>
  <c r="R418" i="93"/>
  <c r="M418" i="93"/>
  <c r="Q418" i="93"/>
  <c r="S415" i="59"/>
  <c r="A420" i="93"/>
  <c r="L419" i="93"/>
  <c r="P416" i="59"/>
  <c r="S416" i="59"/>
  <c r="N416" i="59"/>
  <c r="R416" i="59"/>
  <c r="M416" i="59"/>
  <c r="Q416" i="59"/>
  <c r="B419" i="52"/>
  <c r="B420" i="52"/>
  <c r="A423" i="94"/>
  <c r="B421" i="93"/>
  <c r="M419" i="93"/>
  <c r="Q419" i="93"/>
  <c r="P419" i="93"/>
  <c r="N419" i="93"/>
  <c r="R419" i="93"/>
  <c r="S418" i="52"/>
  <c r="A421" i="52"/>
  <c r="L420" i="52"/>
  <c r="A421" i="93"/>
  <c r="L420" i="93"/>
  <c r="A424" i="94"/>
  <c r="M419" i="52"/>
  <c r="Q419" i="52"/>
  <c r="P419" i="52"/>
  <c r="N419" i="52"/>
  <c r="R419" i="52"/>
  <c r="M417" i="59"/>
  <c r="Q417" i="59"/>
  <c r="P417" i="59"/>
  <c r="N417" i="59"/>
  <c r="R417" i="59"/>
  <c r="B419" i="59"/>
  <c r="S418" i="93"/>
  <c r="B421" i="52"/>
  <c r="L418" i="59"/>
  <c r="A419" i="59"/>
  <c r="A649" i="61"/>
  <c r="A425" i="94"/>
  <c r="N420" i="93"/>
  <c r="R420" i="93"/>
  <c r="P420" i="93"/>
  <c r="M420" i="93"/>
  <c r="Q420" i="93"/>
  <c r="A422" i="93"/>
  <c r="L421" i="93"/>
  <c r="A650" i="61"/>
  <c r="L421" i="52"/>
  <c r="A422" i="52"/>
  <c r="S417" i="59"/>
  <c r="N420" i="52"/>
  <c r="R420" i="52"/>
  <c r="M420" i="52"/>
  <c r="Q420" i="52"/>
  <c r="P420" i="52"/>
  <c r="N418" i="59"/>
  <c r="R418" i="59"/>
  <c r="M418" i="59"/>
  <c r="Q418" i="59"/>
  <c r="P418" i="59"/>
  <c r="S418" i="59"/>
  <c r="B420" i="59"/>
  <c r="B422" i="52"/>
  <c r="S419" i="93"/>
  <c r="A420" i="59"/>
  <c r="L419" i="59"/>
  <c r="S419" i="52"/>
  <c r="B423" i="52"/>
  <c r="L422" i="93"/>
  <c r="A423" i="93"/>
  <c r="B421" i="59"/>
  <c r="M419" i="59"/>
  <c r="Q419" i="59"/>
  <c r="P419" i="59"/>
  <c r="S419" i="59"/>
  <c r="N419" i="59"/>
  <c r="R419" i="59"/>
  <c r="A421" i="59"/>
  <c r="L420" i="59"/>
  <c r="A423" i="52"/>
  <c r="L422" i="52"/>
  <c r="A426" i="94"/>
  <c r="P421" i="52"/>
  <c r="N421" i="52"/>
  <c r="R421" i="52"/>
  <c r="M421" i="52"/>
  <c r="Q421" i="52"/>
  <c r="A651" i="61"/>
  <c r="P421" i="93"/>
  <c r="S421" i="93"/>
  <c r="N421" i="93"/>
  <c r="R421" i="93"/>
  <c r="M421" i="93"/>
  <c r="Q421" i="93"/>
  <c r="S420" i="93"/>
  <c r="B422" i="93"/>
  <c r="S420" i="52"/>
  <c r="P422" i="52"/>
  <c r="M422" i="52"/>
  <c r="Q422" i="52"/>
  <c r="N422" i="52"/>
  <c r="R422" i="52"/>
  <c r="A652" i="61"/>
  <c r="A427" i="94"/>
  <c r="P422" i="93"/>
  <c r="S422" i="93"/>
  <c r="N422" i="93"/>
  <c r="R422" i="93"/>
  <c r="M422" i="93"/>
  <c r="Q422" i="93"/>
  <c r="A424" i="52"/>
  <c r="L423" i="52"/>
  <c r="L423" i="93"/>
  <c r="A424" i="93"/>
  <c r="L421" i="59"/>
  <c r="A422" i="59"/>
  <c r="B422" i="59"/>
  <c r="M420" i="59"/>
  <c r="Q420" i="59"/>
  <c r="P420" i="59"/>
  <c r="S420" i="59"/>
  <c r="N420" i="59"/>
  <c r="R420" i="59"/>
  <c r="B423" i="93"/>
  <c r="S421" i="52"/>
  <c r="L424" i="52"/>
  <c r="A425" i="52"/>
  <c r="N421" i="59"/>
  <c r="R421" i="59"/>
  <c r="M421" i="59"/>
  <c r="Q421" i="59"/>
  <c r="P421" i="59"/>
  <c r="B424" i="52"/>
  <c r="B425" i="52"/>
  <c r="L424" i="93"/>
  <c r="A425" i="93"/>
  <c r="B424" i="93"/>
  <c r="P423" i="93"/>
  <c r="M423" i="93"/>
  <c r="Q423" i="93"/>
  <c r="N423" i="93"/>
  <c r="R423" i="93"/>
  <c r="S422" i="52"/>
  <c r="L422" i="59"/>
  <c r="A423" i="59"/>
  <c r="B423" i="59"/>
  <c r="A653" i="61"/>
  <c r="A428" i="94"/>
  <c r="P423" i="52"/>
  <c r="M423" i="52"/>
  <c r="Q423" i="52"/>
  <c r="N423" i="52"/>
  <c r="R423" i="52"/>
  <c r="A429" i="94"/>
  <c r="M424" i="93"/>
  <c r="Q424" i="93"/>
  <c r="P424" i="93"/>
  <c r="N424" i="93"/>
  <c r="R424" i="93"/>
  <c r="A654" i="61"/>
  <c r="L425" i="52"/>
  <c r="A426" i="52"/>
  <c r="L425" i="93"/>
  <c r="A426" i="93"/>
  <c r="L423" i="59"/>
  <c r="A424" i="59"/>
  <c r="B424" i="59"/>
  <c r="P422" i="59"/>
  <c r="M422" i="59"/>
  <c r="Q422" i="59"/>
  <c r="N422" i="59"/>
  <c r="R422" i="59"/>
  <c r="S423" i="93"/>
  <c r="S423" i="52"/>
  <c r="B425" i="93"/>
  <c r="B426" i="93"/>
  <c r="S421" i="59"/>
  <c r="M424" i="52"/>
  <c r="Q424" i="52"/>
  <c r="P424" i="52"/>
  <c r="N424" i="52"/>
  <c r="R424" i="52"/>
  <c r="P423" i="59"/>
  <c r="M423" i="59"/>
  <c r="Q423" i="59"/>
  <c r="N423" i="59"/>
  <c r="R423" i="59"/>
  <c r="A430" i="94"/>
  <c r="N425" i="93"/>
  <c r="R425" i="93"/>
  <c r="M425" i="93"/>
  <c r="Q425" i="93"/>
  <c r="P425" i="93"/>
  <c r="S424" i="52"/>
  <c r="M425" i="52"/>
  <c r="Q425" i="52"/>
  <c r="N425" i="52"/>
  <c r="R425" i="52"/>
  <c r="P425" i="52"/>
  <c r="S425" i="52"/>
  <c r="B427" i="93"/>
  <c r="S424" i="93"/>
  <c r="A425" i="59"/>
  <c r="L424" i="59"/>
  <c r="A427" i="93"/>
  <c r="L426" i="93"/>
  <c r="A427" i="52"/>
  <c r="L426" i="52"/>
  <c r="S422" i="59"/>
  <c r="B426" i="52"/>
  <c r="B427" i="52"/>
  <c r="A655" i="61"/>
  <c r="A426" i="59"/>
  <c r="L425" i="59"/>
  <c r="A431" i="94"/>
  <c r="A656" i="61"/>
  <c r="S423" i="59"/>
  <c r="B428" i="52"/>
  <c r="B425" i="59"/>
  <c r="B426" i="59"/>
  <c r="P426" i="52"/>
  <c r="M426" i="52"/>
  <c r="Q426" i="52"/>
  <c r="N426" i="52"/>
  <c r="R426" i="52"/>
  <c r="L427" i="52"/>
  <c r="A428" i="52"/>
  <c r="N426" i="93"/>
  <c r="R426" i="93"/>
  <c r="P426" i="93"/>
  <c r="M426" i="93"/>
  <c r="Q426" i="93"/>
  <c r="A428" i="93"/>
  <c r="L427" i="93"/>
  <c r="S425" i="93"/>
  <c r="M424" i="59"/>
  <c r="Q424" i="59"/>
  <c r="P424" i="59"/>
  <c r="N424" i="59"/>
  <c r="R424" i="59"/>
  <c r="B427" i="59"/>
  <c r="P427" i="93"/>
  <c r="M427" i="93"/>
  <c r="Q427" i="93"/>
  <c r="N427" i="93"/>
  <c r="R427" i="93"/>
  <c r="A432" i="94"/>
  <c r="P425" i="59"/>
  <c r="M425" i="59"/>
  <c r="Q425" i="59"/>
  <c r="N425" i="59"/>
  <c r="R425" i="59"/>
  <c r="A657" i="61"/>
  <c r="S426" i="93"/>
  <c r="A429" i="93"/>
  <c r="L428" i="93"/>
  <c r="L426" i="59"/>
  <c r="A427" i="59"/>
  <c r="S424" i="59"/>
  <c r="L428" i="52"/>
  <c r="A429" i="52"/>
  <c r="P427" i="52"/>
  <c r="M427" i="52"/>
  <c r="Q427" i="52"/>
  <c r="N427" i="52"/>
  <c r="R427" i="52"/>
  <c r="S426" i="52"/>
  <c r="B428" i="93"/>
  <c r="M428" i="93"/>
  <c r="Q428" i="93"/>
  <c r="P428" i="93"/>
  <c r="N428" i="93"/>
  <c r="R428" i="93"/>
  <c r="A430" i="93"/>
  <c r="L429" i="93"/>
  <c r="S427" i="93"/>
  <c r="A658" i="61"/>
  <c r="B428" i="59"/>
  <c r="B429" i="93"/>
  <c r="B430" i="93"/>
  <c r="S427" i="52"/>
  <c r="A430" i="52"/>
  <c r="L429" i="52"/>
  <c r="N428" i="52"/>
  <c r="R428" i="52"/>
  <c r="P428" i="52"/>
  <c r="M428" i="52"/>
  <c r="Q428" i="52"/>
  <c r="S425" i="59"/>
  <c r="L427" i="59"/>
  <c r="A428" i="59"/>
  <c r="A433" i="94"/>
  <c r="M426" i="59"/>
  <c r="Q426" i="59"/>
  <c r="N426" i="59"/>
  <c r="R426" i="59"/>
  <c r="P426" i="59"/>
  <c r="S426" i="59"/>
  <c r="B429" i="52"/>
  <c r="B430" i="52"/>
  <c r="L430" i="93"/>
  <c r="A431" i="93"/>
  <c r="B431" i="52"/>
  <c r="S428" i="52"/>
  <c r="A429" i="59"/>
  <c r="L428" i="59"/>
  <c r="A659" i="61"/>
  <c r="M427" i="59"/>
  <c r="Q427" i="59"/>
  <c r="P427" i="59"/>
  <c r="N427" i="59"/>
  <c r="R427" i="59"/>
  <c r="P429" i="52"/>
  <c r="M429" i="52"/>
  <c r="Q429" i="52"/>
  <c r="N429" i="52"/>
  <c r="R429" i="52"/>
  <c r="L430" i="52"/>
  <c r="A431" i="52"/>
  <c r="P429" i="93"/>
  <c r="N429" i="93"/>
  <c r="R429" i="93"/>
  <c r="M429" i="93"/>
  <c r="Q429" i="93"/>
  <c r="B429" i="59"/>
  <c r="S428" i="93"/>
  <c r="A434" i="94"/>
  <c r="A660" i="61"/>
  <c r="A432" i="93"/>
  <c r="L431" i="93"/>
  <c r="P428" i="59"/>
  <c r="N428" i="59"/>
  <c r="R428" i="59"/>
  <c r="M428" i="59"/>
  <c r="Q428" i="59"/>
  <c r="P430" i="93"/>
  <c r="N430" i="93"/>
  <c r="R430" i="93"/>
  <c r="M430" i="93"/>
  <c r="Q430" i="93"/>
  <c r="A432" i="52"/>
  <c r="L431" i="52"/>
  <c r="N430" i="52"/>
  <c r="R430" i="52"/>
  <c r="P430" i="52"/>
  <c r="M430" i="52"/>
  <c r="Q430" i="52"/>
  <c r="S429" i="52"/>
  <c r="B431" i="93"/>
  <c r="A435" i="94"/>
  <c r="S427" i="59"/>
  <c r="B432" i="52"/>
  <c r="A430" i="59"/>
  <c r="L429" i="59"/>
  <c r="S429" i="93"/>
  <c r="P429" i="59"/>
  <c r="M429" i="59"/>
  <c r="Q429" i="59"/>
  <c r="N429" i="59"/>
  <c r="R429" i="59"/>
  <c r="A433" i="93"/>
  <c r="L432" i="93"/>
  <c r="S430" i="93"/>
  <c r="A431" i="59"/>
  <c r="L430" i="59"/>
  <c r="M431" i="93"/>
  <c r="Q431" i="93"/>
  <c r="N431" i="93"/>
  <c r="R431" i="93"/>
  <c r="P431" i="93"/>
  <c r="S431" i="93"/>
  <c r="B433" i="52"/>
  <c r="S430" i="52"/>
  <c r="A436" i="94"/>
  <c r="N431" i="52"/>
  <c r="R431" i="52"/>
  <c r="M431" i="52"/>
  <c r="Q431" i="52"/>
  <c r="P431" i="52"/>
  <c r="S431" i="52"/>
  <c r="A661" i="61"/>
  <c r="A433" i="52"/>
  <c r="L432" i="52"/>
  <c r="S428" i="59"/>
  <c r="B430" i="59"/>
  <c r="B431" i="59"/>
  <c r="B432" i="93"/>
  <c r="B433" i="93"/>
  <c r="L433" i="52"/>
  <c r="A434" i="52"/>
  <c r="A662" i="61"/>
  <c r="A432" i="59"/>
  <c r="L431" i="59"/>
  <c r="A437" i="94"/>
  <c r="S429" i="59"/>
  <c r="M432" i="93"/>
  <c r="Q432" i="93"/>
  <c r="P432" i="93"/>
  <c r="N432" i="93"/>
  <c r="R432" i="93"/>
  <c r="N430" i="59"/>
  <c r="R430" i="59"/>
  <c r="P430" i="59"/>
  <c r="M430" i="59"/>
  <c r="Q430" i="59"/>
  <c r="B432" i="59"/>
  <c r="L433" i="93"/>
  <c r="A434" i="93"/>
  <c r="B434" i="93"/>
  <c r="N432" i="52"/>
  <c r="R432" i="52"/>
  <c r="P432" i="52"/>
  <c r="M432" i="52"/>
  <c r="Q432" i="52"/>
  <c r="B435" i="93"/>
  <c r="M433" i="93"/>
  <c r="Q433" i="93"/>
  <c r="P433" i="93"/>
  <c r="N433" i="93"/>
  <c r="R433" i="93"/>
  <c r="L432" i="59"/>
  <c r="A433" i="59"/>
  <c r="S430" i="59"/>
  <c r="L434" i="52"/>
  <c r="A435" i="52"/>
  <c r="A435" i="93"/>
  <c r="L434" i="93"/>
  <c r="A438" i="94"/>
  <c r="N433" i="52"/>
  <c r="R433" i="52"/>
  <c r="P433" i="52"/>
  <c r="M433" i="52"/>
  <c r="Q433" i="52"/>
  <c r="B433" i="59"/>
  <c r="N431" i="59"/>
  <c r="R431" i="59"/>
  <c r="M431" i="59"/>
  <c r="Q431" i="59"/>
  <c r="P431" i="59"/>
  <c r="S431" i="59"/>
  <c r="A663" i="61"/>
  <c r="B434" i="52"/>
  <c r="S432" i="93"/>
  <c r="S432" i="52"/>
  <c r="P434" i="52"/>
  <c r="N434" i="52"/>
  <c r="R434" i="52"/>
  <c r="M434" i="52"/>
  <c r="Q434" i="52"/>
  <c r="B436" i="93"/>
  <c r="S433" i="52"/>
  <c r="S433" i="93"/>
  <c r="A436" i="52"/>
  <c r="L435" i="52"/>
  <c r="A439" i="94"/>
  <c r="P434" i="93"/>
  <c r="M434" i="93"/>
  <c r="Q434" i="93"/>
  <c r="N434" i="93"/>
  <c r="R434" i="93"/>
  <c r="B435" i="52"/>
  <c r="B436" i="52"/>
  <c r="L435" i="93"/>
  <c r="A436" i="93"/>
  <c r="A434" i="59"/>
  <c r="B434" i="59"/>
  <c r="L433" i="59"/>
  <c r="A664" i="61"/>
  <c r="P432" i="59"/>
  <c r="N432" i="59"/>
  <c r="R432" i="59"/>
  <c r="M432" i="59"/>
  <c r="Q432" i="59"/>
  <c r="S434" i="52"/>
  <c r="S434" i="93"/>
  <c r="S432" i="59"/>
  <c r="A440" i="94"/>
  <c r="L436" i="93"/>
  <c r="A437" i="93"/>
  <c r="N435" i="52"/>
  <c r="R435" i="52"/>
  <c r="M435" i="52"/>
  <c r="Q435" i="52"/>
  <c r="P435" i="52"/>
  <c r="S435" i="52"/>
  <c r="A665" i="61"/>
  <c r="P433" i="59"/>
  <c r="M433" i="59"/>
  <c r="Q433" i="59"/>
  <c r="N433" i="59"/>
  <c r="R433" i="59"/>
  <c r="L434" i="59"/>
  <c r="A435" i="59"/>
  <c r="B435" i="59"/>
  <c r="M435" i="93"/>
  <c r="Q435" i="93"/>
  <c r="P435" i="93"/>
  <c r="N435" i="93"/>
  <c r="R435" i="93"/>
  <c r="A437" i="52"/>
  <c r="L436" i="52"/>
  <c r="A438" i="93"/>
  <c r="L437" i="93"/>
  <c r="P436" i="93"/>
  <c r="N436" i="93"/>
  <c r="R436" i="93"/>
  <c r="M436" i="93"/>
  <c r="Q436" i="93"/>
  <c r="A666" i="61"/>
  <c r="A438" i="52"/>
  <c r="L437" i="52"/>
  <c r="B437" i="93"/>
  <c r="B438" i="93"/>
  <c r="N434" i="59"/>
  <c r="R434" i="59"/>
  <c r="P434" i="59"/>
  <c r="M434" i="59"/>
  <c r="Q434" i="59"/>
  <c r="S433" i="59"/>
  <c r="A441" i="94"/>
  <c r="N436" i="52"/>
  <c r="R436" i="52"/>
  <c r="M436" i="52"/>
  <c r="Q436" i="52"/>
  <c r="P436" i="52"/>
  <c r="S436" i="52"/>
  <c r="S435" i="93"/>
  <c r="B437" i="52"/>
  <c r="B438" i="52"/>
  <c r="A436" i="59"/>
  <c r="L435" i="59"/>
  <c r="S436" i="93"/>
  <c r="L438" i="93"/>
  <c r="A439" i="93"/>
  <c r="N435" i="59"/>
  <c r="R435" i="59"/>
  <c r="M435" i="59"/>
  <c r="Q435" i="59"/>
  <c r="P435" i="59"/>
  <c r="S435" i="59"/>
  <c r="B439" i="93"/>
  <c r="A667" i="61"/>
  <c r="L436" i="59"/>
  <c r="A437" i="59"/>
  <c r="A442" i="94"/>
  <c r="M437" i="93"/>
  <c r="Q437" i="93"/>
  <c r="P437" i="93"/>
  <c r="N437" i="93"/>
  <c r="R437" i="93"/>
  <c r="S434" i="59"/>
  <c r="M437" i="52"/>
  <c r="Q437" i="52"/>
  <c r="P437" i="52"/>
  <c r="S437" i="52"/>
  <c r="N437" i="52"/>
  <c r="R437" i="52"/>
  <c r="A439" i="52"/>
  <c r="L438" i="52"/>
  <c r="B436" i="59"/>
  <c r="B437" i="59"/>
  <c r="B439" i="52"/>
  <c r="L437" i="59"/>
  <c r="A438" i="59"/>
  <c r="B438" i="59"/>
  <c r="N436" i="59"/>
  <c r="R436" i="59"/>
  <c r="P436" i="59"/>
  <c r="M436" i="59"/>
  <c r="Q436" i="59"/>
  <c r="A440" i="93"/>
  <c r="L439" i="93"/>
  <c r="M438" i="93"/>
  <c r="Q438" i="93"/>
  <c r="N438" i="93"/>
  <c r="R438" i="93"/>
  <c r="P438" i="93"/>
  <c r="S438" i="93"/>
  <c r="S437" i="93"/>
  <c r="A668" i="61"/>
  <c r="P438" i="52"/>
  <c r="N438" i="52"/>
  <c r="R438" i="52"/>
  <c r="M438" i="52"/>
  <c r="Q438" i="52"/>
  <c r="A443" i="94"/>
  <c r="A440" i="52"/>
  <c r="B440" i="52"/>
  <c r="L439" i="52"/>
  <c r="L440" i="93"/>
  <c r="A441" i="93"/>
  <c r="S436" i="59"/>
  <c r="B440" i="93"/>
  <c r="B441" i="93"/>
  <c r="A669" i="61"/>
  <c r="N439" i="93"/>
  <c r="R439" i="93"/>
  <c r="M439" i="93"/>
  <c r="Q439" i="93"/>
  <c r="P439" i="93"/>
  <c r="S439" i="93"/>
  <c r="A444" i="94"/>
  <c r="A439" i="59"/>
  <c r="L438" i="59"/>
  <c r="M439" i="52"/>
  <c r="Q439" i="52"/>
  <c r="P439" i="52"/>
  <c r="N439" i="52"/>
  <c r="R439" i="52"/>
  <c r="M437" i="59"/>
  <c r="Q437" i="59"/>
  <c r="P437" i="59"/>
  <c r="N437" i="59"/>
  <c r="R437" i="59"/>
  <c r="L440" i="52"/>
  <c r="A441" i="52"/>
  <c r="B441" i="52"/>
  <c r="S438" i="52"/>
  <c r="N440" i="52"/>
  <c r="R440" i="52"/>
  <c r="P440" i="52"/>
  <c r="M440" i="52"/>
  <c r="Q440" i="52"/>
  <c r="A442" i="93"/>
  <c r="L441" i="93"/>
  <c r="P438" i="59"/>
  <c r="M438" i="59"/>
  <c r="Q438" i="59"/>
  <c r="N438" i="59"/>
  <c r="R438" i="59"/>
  <c r="A670" i="61"/>
  <c r="N440" i="93"/>
  <c r="R440" i="93"/>
  <c r="M440" i="93"/>
  <c r="Q440" i="93"/>
  <c r="P440" i="93"/>
  <c r="S440" i="93"/>
  <c r="L439" i="59"/>
  <c r="A440" i="59"/>
  <c r="B439" i="59"/>
  <c r="B440" i="59"/>
  <c r="B442" i="93"/>
  <c r="S439" i="52"/>
  <c r="A445" i="94"/>
  <c r="S437" i="59"/>
  <c r="L441" i="52"/>
  <c r="A442" i="52"/>
  <c r="S440" i="52"/>
  <c r="A671" i="61"/>
  <c r="L442" i="52"/>
  <c r="A443" i="52"/>
  <c r="M441" i="52"/>
  <c r="Q441" i="52"/>
  <c r="P441" i="52"/>
  <c r="N441" i="52"/>
  <c r="R441" i="52"/>
  <c r="S438" i="59"/>
  <c r="A446" i="94"/>
  <c r="P441" i="93"/>
  <c r="S441" i="93"/>
  <c r="M441" i="93"/>
  <c r="Q441" i="93"/>
  <c r="N441" i="93"/>
  <c r="R441" i="93"/>
  <c r="B442" i="52"/>
  <c r="B443" i="52"/>
  <c r="A443" i="93"/>
  <c r="L442" i="93"/>
  <c r="L440" i="59"/>
  <c r="A441" i="59"/>
  <c r="B443" i="93"/>
  <c r="M439" i="59"/>
  <c r="Q439" i="59"/>
  <c r="P439" i="59"/>
  <c r="N439" i="59"/>
  <c r="R439" i="59"/>
  <c r="N442" i="52"/>
  <c r="R442" i="52"/>
  <c r="M442" i="52"/>
  <c r="Q442" i="52"/>
  <c r="P442" i="52"/>
  <c r="S442" i="52"/>
  <c r="P440" i="59"/>
  <c r="S440" i="59"/>
  <c r="M440" i="59"/>
  <c r="Q440" i="59"/>
  <c r="N440" i="59"/>
  <c r="R440" i="59"/>
  <c r="S439" i="59"/>
  <c r="P442" i="93"/>
  <c r="S442" i="93"/>
  <c r="N442" i="93"/>
  <c r="R442" i="93"/>
  <c r="M442" i="93"/>
  <c r="Q442" i="93"/>
  <c r="S441" i="52"/>
  <c r="A444" i="93"/>
  <c r="L443" i="93"/>
  <c r="A672" i="61"/>
  <c r="A447" i="94"/>
  <c r="L441" i="59"/>
  <c r="A442" i="59"/>
  <c r="B441" i="59"/>
  <c r="B444" i="93"/>
  <c r="L443" i="52"/>
  <c r="A444" i="52"/>
  <c r="L442" i="59"/>
  <c r="A443" i="59"/>
  <c r="N441" i="59"/>
  <c r="R441" i="59"/>
  <c r="P441" i="59"/>
  <c r="S441" i="59"/>
  <c r="M441" i="59"/>
  <c r="Q441" i="59"/>
  <c r="A448" i="94"/>
  <c r="A673" i="61"/>
  <c r="A445" i="52"/>
  <c r="L444" i="52"/>
  <c r="N443" i="52"/>
  <c r="R443" i="52"/>
  <c r="M443" i="52"/>
  <c r="Q443" i="52"/>
  <c r="P443" i="52"/>
  <c r="M443" i="93"/>
  <c r="Q443" i="93"/>
  <c r="P443" i="93"/>
  <c r="N443" i="93"/>
  <c r="R443" i="93"/>
  <c r="A445" i="93"/>
  <c r="L444" i="93"/>
  <c r="B444" i="52"/>
  <c r="B445" i="52"/>
  <c r="B442" i="59"/>
  <c r="L443" i="59"/>
  <c r="A444" i="59"/>
  <c r="P442" i="59"/>
  <c r="S442" i="59"/>
  <c r="N442" i="59"/>
  <c r="R442" i="59"/>
  <c r="M442" i="59"/>
  <c r="Q442" i="59"/>
  <c r="N444" i="93"/>
  <c r="R444" i="93"/>
  <c r="M444" i="93"/>
  <c r="Q444" i="93"/>
  <c r="P444" i="93"/>
  <c r="A446" i="93"/>
  <c r="L445" i="93"/>
  <c r="P444" i="52"/>
  <c r="N444" i="52"/>
  <c r="R444" i="52"/>
  <c r="M444" i="52"/>
  <c r="Q444" i="52"/>
  <c r="B445" i="93"/>
  <c r="B446" i="93"/>
  <c r="L445" i="52"/>
  <c r="A446" i="52"/>
  <c r="B446" i="52"/>
  <c r="A674" i="61"/>
  <c r="A449" i="94"/>
  <c r="B443" i="59"/>
  <c r="S443" i="93"/>
  <c r="S443" i="52"/>
  <c r="B447" i="52"/>
  <c r="A445" i="59"/>
  <c r="L444" i="59"/>
  <c r="S444" i="52"/>
  <c r="M443" i="59"/>
  <c r="Q443" i="59"/>
  <c r="N443" i="59"/>
  <c r="R443" i="59"/>
  <c r="P443" i="59"/>
  <c r="A675" i="61"/>
  <c r="A450" i="94"/>
  <c r="N445" i="93"/>
  <c r="R445" i="93"/>
  <c r="P445" i="93"/>
  <c r="M445" i="93"/>
  <c r="Q445" i="93"/>
  <c r="L446" i="93"/>
  <c r="A447" i="93"/>
  <c r="S444" i="93"/>
  <c r="L446" i="52"/>
  <c r="A447" i="52"/>
  <c r="B444" i="59"/>
  <c r="P445" i="52"/>
  <c r="M445" i="52"/>
  <c r="Q445" i="52"/>
  <c r="N445" i="52"/>
  <c r="R445" i="52"/>
  <c r="L445" i="59"/>
  <c r="A446" i="59"/>
  <c r="A448" i="93"/>
  <c r="L447" i="93"/>
  <c r="S445" i="52"/>
  <c r="S445" i="93"/>
  <c r="B445" i="59"/>
  <c r="L447" i="52"/>
  <c r="A448" i="52"/>
  <c r="B447" i="93"/>
  <c r="B448" i="93"/>
  <c r="N446" i="52"/>
  <c r="R446" i="52"/>
  <c r="P446" i="52"/>
  <c r="M446" i="52"/>
  <c r="Q446" i="52"/>
  <c r="A451" i="94"/>
  <c r="N446" i="93"/>
  <c r="R446" i="93"/>
  <c r="P446" i="93"/>
  <c r="M446" i="93"/>
  <c r="Q446" i="93"/>
  <c r="A676" i="61"/>
  <c r="N444" i="59"/>
  <c r="R444" i="59"/>
  <c r="M444" i="59"/>
  <c r="Q444" i="59"/>
  <c r="P444" i="59"/>
  <c r="S443" i="59"/>
  <c r="A677" i="61"/>
  <c r="A447" i="59"/>
  <c r="L446" i="59"/>
  <c r="L448" i="52"/>
  <c r="A449" i="52"/>
  <c r="M445" i="59"/>
  <c r="Q445" i="59"/>
  <c r="P445" i="59"/>
  <c r="N445" i="59"/>
  <c r="R445" i="59"/>
  <c r="B448" i="52"/>
  <c r="B449" i="52"/>
  <c r="P447" i="93"/>
  <c r="M447" i="93"/>
  <c r="Q447" i="93"/>
  <c r="N447" i="93"/>
  <c r="R447" i="93"/>
  <c r="L448" i="93"/>
  <c r="A449" i="93"/>
  <c r="S446" i="93"/>
  <c r="A452" i="94"/>
  <c r="B446" i="59"/>
  <c r="B447" i="59"/>
  <c r="S444" i="59"/>
  <c r="S446" i="52"/>
  <c r="P447" i="52"/>
  <c r="S447" i="52"/>
  <c r="M447" i="52"/>
  <c r="Q447" i="52"/>
  <c r="N447" i="52"/>
  <c r="R447" i="52"/>
  <c r="S445" i="59"/>
  <c r="A450" i="52"/>
  <c r="L449" i="52"/>
  <c r="A450" i="93"/>
  <c r="L449" i="93"/>
  <c r="B449" i="93"/>
  <c r="P448" i="93"/>
  <c r="N448" i="93"/>
  <c r="R448" i="93"/>
  <c r="M448" i="93"/>
  <c r="Q448" i="93"/>
  <c r="M448" i="52"/>
  <c r="Q448" i="52"/>
  <c r="P448" i="52"/>
  <c r="N448" i="52"/>
  <c r="R448" i="52"/>
  <c r="A453" i="94"/>
  <c r="P446" i="59"/>
  <c r="N446" i="59"/>
  <c r="R446" i="59"/>
  <c r="M446" i="59"/>
  <c r="Q446" i="59"/>
  <c r="B450" i="52"/>
  <c r="A678" i="61"/>
  <c r="S447" i="93"/>
  <c r="L447" i="59"/>
  <c r="A448" i="59"/>
  <c r="B448" i="59"/>
  <c r="A679" i="61"/>
  <c r="A451" i="52"/>
  <c r="L450" i="52"/>
  <c r="B449" i="59"/>
  <c r="A454" i="94"/>
  <c r="S448" i="93"/>
  <c r="B450" i="93"/>
  <c r="B451" i="93"/>
  <c r="B451" i="52"/>
  <c r="S446" i="59"/>
  <c r="S448" i="52"/>
  <c r="P449" i="52"/>
  <c r="M449" i="52"/>
  <c r="Q449" i="52"/>
  <c r="N449" i="52"/>
  <c r="R449" i="52"/>
  <c r="L448" i="59"/>
  <c r="A449" i="59"/>
  <c r="M449" i="93"/>
  <c r="Q449" i="93"/>
  <c r="N449" i="93"/>
  <c r="R449" i="93"/>
  <c r="P449" i="93"/>
  <c r="S449" i="93"/>
  <c r="P447" i="59"/>
  <c r="N447" i="59"/>
  <c r="R447" i="59"/>
  <c r="M447" i="59"/>
  <c r="Q447" i="59"/>
  <c r="A451" i="93"/>
  <c r="L450" i="93"/>
  <c r="A452" i="52"/>
  <c r="L451" i="52"/>
  <c r="A680" i="61"/>
  <c r="N450" i="93"/>
  <c r="R450" i="93"/>
  <c r="P450" i="93"/>
  <c r="M450" i="93"/>
  <c r="Q450" i="93"/>
  <c r="A452" i="93"/>
  <c r="B452" i="93"/>
  <c r="L451" i="93"/>
  <c r="S447" i="59"/>
  <c r="S449" i="52"/>
  <c r="A455" i="94"/>
  <c r="A450" i="59"/>
  <c r="L449" i="59"/>
  <c r="P448" i="59"/>
  <c r="M448" i="59"/>
  <c r="Q448" i="59"/>
  <c r="N448" i="59"/>
  <c r="R448" i="59"/>
  <c r="M450" i="52"/>
  <c r="Q450" i="52"/>
  <c r="P450" i="52"/>
  <c r="N450" i="52"/>
  <c r="R450" i="52"/>
  <c r="M449" i="59"/>
  <c r="Q449" i="59"/>
  <c r="P449" i="59"/>
  <c r="N449" i="59"/>
  <c r="R449" i="59"/>
  <c r="L450" i="59"/>
  <c r="A451" i="59"/>
  <c r="S450" i="52"/>
  <c r="A456" i="94"/>
  <c r="A681" i="61"/>
  <c r="S448" i="59"/>
  <c r="L452" i="93"/>
  <c r="A453" i="93"/>
  <c r="P451" i="52"/>
  <c r="N451" i="52"/>
  <c r="R451" i="52"/>
  <c r="M451" i="52"/>
  <c r="Q451" i="52"/>
  <c r="L452" i="52"/>
  <c r="A453" i="52"/>
  <c r="B452" i="52"/>
  <c r="B453" i="52"/>
  <c r="S450" i="93"/>
  <c r="B450" i="59"/>
  <c r="N451" i="93"/>
  <c r="R451" i="93"/>
  <c r="M451" i="93"/>
  <c r="Q451" i="93"/>
  <c r="P451" i="93"/>
  <c r="S451" i="93"/>
  <c r="L451" i="59"/>
  <c r="A452" i="59"/>
  <c r="A682" i="61"/>
  <c r="N450" i="59"/>
  <c r="R450" i="59"/>
  <c r="P450" i="59"/>
  <c r="M450" i="59"/>
  <c r="Q450" i="59"/>
  <c r="S451" i="52"/>
  <c r="B451" i="59"/>
  <c r="B452" i="59"/>
  <c r="A454" i="93"/>
  <c r="L453" i="93"/>
  <c r="A457" i="94"/>
  <c r="S449" i="59"/>
  <c r="M452" i="93"/>
  <c r="Q452" i="93"/>
  <c r="N452" i="93"/>
  <c r="R452" i="93"/>
  <c r="P452" i="93"/>
  <c r="S452" i="93"/>
  <c r="B453" i="93"/>
  <c r="B454" i="93"/>
  <c r="L453" i="52"/>
  <c r="A454" i="52"/>
  <c r="N452" i="52"/>
  <c r="R452" i="52"/>
  <c r="M452" i="52"/>
  <c r="Q452" i="52"/>
  <c r="P452" i="52"/>
  <c r="S452" i="52"/>
  <c r="L454" i="52"/>
  <c r="A455" i="52"/>
  <c r="N453" i="52"/>
  <c r="R453" i="52"/>
  <c r="P453" i="52"/>
  <c r="M453" i="52"/>
  <c r="Q453" i="52"/>
  <c r="B454" i="52"/>
  <c r="S450" i="59"/>
  <c r="A683" i="61"/>
  <c r="L452" i="59"/>
  <c r="A453" i="59"/>
  <c r="A458" i="94"/>
  <c r="P451" i="59"/>
  <c r="N451" i="59"/>
  <c r="R451" i="59"/>
  <c r="M451" i="59"/>
  <c r="Q451" i="59"/>
  <c r="M453" i="93"/>
  <c r="Q453" i="93"/>
  <c r="P453" i="93"/>
  <c r="N453" i="93"/>
  <c r="R453" i="93"/>
  <c r="L454" i="93"/>
  <c r="A455" i="93"/>
  <c r="P454" i="52"/>
  <c r="N454" i="52"/>
  <c r="R454" i="52"/>
  <c r="M454" i="52"/>
  <c r="Q454" i="52"/>
  <c r="L455" i="93"/>
  <c r="A456" i="93"/>
  <c r="B455" i="52"/>
  <c r="B456" i="52"/>
  <c r="N454" i="93"/>
  <c r="R454" i="93"/>
  <c r="P454" i="93"/>
  <c r="S454" i="93"/>
  <c r="M454" i="93"/>
  <c r="Q454" i="93"/>
  <c r="B455" i="93"/>
  <c r="A684" i="61"/>
  <c r="S453" i="93"/>
  <c r="S453" i="52"/>
  <c r="S451" i="59"/>
  <c r="A459" i="94"/>
  <c r="A456" i="52"/>
  <c r="L455" i="52"/>
  <c r="A454" i="59"/>
  <c r="L453" i="59"/>
  <c r="P452" i="59"/>
  <c r="M452" i="59"/>
  <c r="Q452" i="59"/>
  <c r="N452" i="59"/>
  <c r="R452" i="59"/>
  <c r="B453" i="59"/>
  <c r="A457" i="52"/>
  <c r="L456" i="52"/>
  <c r="S454" i="52"/>
  <c r="B454" i="59"/>
  <c r="B455" i="59"/>
  <c r="A457" i="93"/>
  <c r="L456" i="93"/>
  <c r="P455" i="93"/>
  <c r="N455" i="93"/>
  <c r="R455" i="93"/>
  <c r="M455" i="93"/>
  <c r="Q455" i="93"/>
  <c r="A460" i="94"/>
  <c r="S452" i="59"/>
  <c r="A685" i="61"/>
  <c r="M453" i="59"/>
  <c r="Q453" i="59"/>
  <c r="P453" i="59"/>
  <c r="N453" i="59"/>
  <c r="R453" i="59"/>
  <c r="B456" i="93"/>
  <c r="N455" i="52"/>
  <c r="R455" i="52"/>
  <c r="M455" i="52"/>
  <c r="Q455" i="52"/>
  <c r="P455" i="52"/>
  <c r="S455" i="52"/>
  <c r="A455" i="59"/>
  <c r="L454" i="59"/>
  <c r="S455" i="93"/>
  <c r="P456" i="93"/>
  <c r="M456" i="93"/>
  <c r="Q456" i="93"/>
  <c r="N456" i="93"/>
  <c r="R456" i="93"/>
  <c r="L457" i="93"/>
  <c r="A458" i="93"/>
  <c r="B457" i="93"/>
  <c r="N454" i="59"/>
  <c r="R454" i="59"/>
  <c r="M454" i="59"/>
  <c r="Q454" i="59"/>
  <c r="P454" i="59"/>
  <c r="S454" i="59"/>
  <c r="L455" i="59"/>
  <c r="A456" i="59"/>
  <c r="A686" i="61"/>
  <c r="S453" i="59"/>
  <c r="A458" i="52"/>
  <c r="L457" i="52"/>
  <c r="A461" i="94"/>
  <c r="N456" i="52"/>
  <c r="R456" i="52"/>
  <c r="M456" i="52"/>
  <c r="Q456" i="52"/>
  <c r="P456" i="52"/>
  <c r="B457" i="52"/>
  <c r="A687" i="61"/>
  <c r="A462" i="94"/>
  <c r="A459" i="93"/>
  <c r="L458" i="93"/>
  <c r="N457" i="93"/>
  <c r="R457" i="93"/>
  <c r="M457" i="93"/>
  <c r="Q457" i="93"/>
  <c r="P457" i="93"/>
  <c r="S457" i="93"/>
  <c r="M457" i="52"/>
  <c r="Q457" i="52"/>
  <c r="P457" i="52"/>
  <c r="N457" i="52"/>
  <c r="R457" i="52"/>
  <c r="L458" i="52"/>
  <c r="A459" i="52"/>
  <c r="B458" i="52"/>
  <c r="B459" i="52"/>
  <c r="S456" i="93"/>
  <c r="B458" i="93"/>
  <c r="B459" i="93"/>
  <c r="A457" i="59"/>
  <c r="L456" i="59"/>
  <c r="M455" i="59"/>
  <c r="Q455" i="59"/>
  <c r="N455" i="59"/>
  <c r="R455" i="59"/>
  <c r="P455" i="59"/>
  <c r="S455" i="59"/>
  <c r="B456" i="59"/>
  <c r="B457" i="59"/>
  <c r="S456" i="52"/>
  <c r="L459" i="52"/>
  <c r="A460" i="52"/>
  <c r="N458" i="52"/>
  <c r="R458" i="52"/>
  <c r="P458" i="52"/>
  <c r="M458" i="52"/>
  <c r="Q458" i="52"/>
  <c r="B460" i="93"/>
  <c r="S457" i="52"/>
  <c r="A688" i="61"/>
  <c r="P458" i="93"/>
  <c r="M458" i="93"/>
  <c r="Q458" i="93"/>
  <c r="N458" i="93"/>
  <c r="R458" i="93"/>
  <c r="P456" i="59"/>
  <c r="M456" i="59"/>
  <c r="Q456" i="59"/>
  <c r="N456" i="59"/>
  <c r="R456" i="59"/>
  <c r="L459" i="93"/>
  <c r="A460" i="93"/>
  <c r="L457" i="59"/>
  <c r="A458" i="59"/>
  <c r="B458" i="59"/>
  <c r="A463" i="94"/>
  <c r="A689" i="61"/>
  <c r="B461" i="93"/>
  <c r="M457" i="59"/>
  <c r="Q457" i="59"/>
  <c r="P457" i="59"/>
  <c r="N457" i="59"/>
  <c r="R457" i="59"/>
  <c r="S458" i="52"/>
  <c r="A461" i="52"/>
  <c r="L460" i="52"/>
  <c r="N459" i="52"/>
  <c r="R459" i="52"/>
  <c r="M459" i="52"/>
  <c r="Q459" i="52"/>
  <c r="P459" i="52"/>
  <c r="S459" i="52"/>
  <c r="L460" i="93"/>
  <c r="A461" i="93"/>
  <c r="P459" i="93"/>
  <c r="N459" i="93"/>
  <c r="R459" i="93"/>
  <c r="M459" i="93"/>
  <c r="Q459" i="93"/>
  <c r="S456" i="59"/>
  <c r="A464" i="94"/>
  <c r="A459" i="59"/>
  <c r="L458" i="59"/>
  <c r="B460" i="52"/>
  <c r="B461" i="52"/>
  <c r="S458" i="93"/>
  <c r="B462" i="93"/>
  <c r="A690" i="61"/>
  <c r="N458" i="59"/>
  <c r="R458" i="59"/>
  <c r="P458" i="59"/>
  <c r="M458" i="59"/>
  <c r="Q458" i="59"/>
  <c r="B462" i="52"/>
  <c r="A465" i="94"/>
  <c r="N460" i="52"/>
  <c r="R460" i="52"/>
  <c r="M460" i="52"/>
  <c r="Q460" i="52"/>
  <c r="P460" i="52"/>
  <c r="S460" i="52"/>
  <c r="L461" i="52"/>
  <c r="A462" i="52"/>
  <c r="S459" i="93"/>
  <c r="A460" i="59"/>
  <c r="L459" i="59"/>
  <c r="L461" i="93"/>
  <c r="A462" i="93"/>
  <c r="N460" i="93"/>
  <c r="R460" i="93"/>
  <c r="P460" i="93"/>
  <c r="M460" i="93"/>
  <c r="Q460" i="93"/>
  <c r="S457" i="59"/>
  <c r="B459" i="59"/>
  <c r="B460" i="59"/>
  <c r="P461" i="52"/>
  <c r="N461" i="52"/>
  <c r="R461" i="52"/>
  <c r="M461" i="52"/>
  <c r="Q461" i="52"/>
  <c r="S458" i="59"/>
  <c r="A691" i="61"/>
  <c r="S460" i="93"/>
  <c r="A463" i="93"/>
  <c r="L462" i="93"/>
  <c r="P461" i="93"/>
  <c r="N461" i="93"/>
  <c r="R461" i="93"/>
  <c r="M461" i="93"/>
  <c r="Q461" i="93"/>
  <c r="A466" i="94"/>
  <c r="M459" i="59"/>
  <c r="Q459" i="59"/>
  <c r="P459" i="59"/>
  <c r="N459" i="59"/>
  <c r="R459" i="59"/>
  <c r="B463" i="52"/>
  <c r="A461" i="59"/>
  <c r="L460" i="59"/>
  <c r="L462" i="52"/>
  <c r="A463" i="52"/>
  <c r="B464" i="52"/>
  <c r="S459" i="59"/>
  <c r="A464" i="52"/>
  <c r="L463" i="52"/>
  <c r="A692" i="61"/>
  <c r="P462" i="52"/>
  <c r="M462" i="52"/>
  <c r="Q462" i="52"/>
  <c r="N462" i="52"/>
  <c r="R462" i="52"/>
  <c r="A467" i="94"/>
  <c r="S461" i="52"/>
  <c r="S461" i="93"/>
  <c r="M460" i="59"/>
  <c r="Q460" i="59"/>
  <c r="P460" i="59"/>
  <c r="N460" i="59"/>
  <c r="R460" i="59"/>
  <c r="M462" i="93"/>
  <c r="Q462" i="93"/>
  <c r="P462" i="93"/>
  <c r="N462" i="93"/>
  <c r="R462" i="93"/>
  <c r="A462" i="59"/>
  <c r="L461" i="59"/>
  <c r="A464" i="93"/>
  <c r="L463" i="93"/>
  <c r="B461" i="59"/>
  <c r="B462" i="59"/>
  <c r="B463" i="93"/>
  <c r="B464" i="93"/>
  <c r="B465" i="93"/>
  <c r="A468" i="94"/>
  <c r="M463" i="93"/>
  <c r="Q463" i="93"/>
  <c r="N463" i="93"/>
  <c r="R463" i="93"/>
  <c r="P463" i="93"/>
  <c r="S462" i="52"/>
  <c r="A465" i="93"/>
  <c r="L464" i="93"/>
  <c r="A693" i="61"/>
  <c r="P461" i="59"/>
  <c r="N461" i="59"/>
  <c r="R461" i="59"/>
  <c r="M461" i="59"/>
  <c r="Q461" i="59"/>
  <c r="L462" i="59"/>
  <c r="A463" i="59"/>
  <c r="S462" i="93"/>
  <c r="S460" i="59"/>
  <c r="M463" i="52"/>
  <c r="Q463" i="52"/>
  <c r="P463" i="52"/>
  <c r="N463" i="52"/>
  <c r="R463" i="52"/>
  <c r="L464" i="52"/>
  <c r="A465" i="52"/>
  <c r="B466" i="93"/>
  <c r="A466" i="52"/>
  <c r="L465" i="52"/>
  <c r="L463" i="59"/>
  <c r="A464" i="59"/>
  <c r="A694" i="61"/>
  <c r="M464" i="52"/>
  <c r="Q464" i="52"/>
  <c r="P464" i="52"/>
  <c r="N464" i="52"/>
  <c r="R464" i="52"/>
  <c r="N462" i="59"/>
  <c r="R462" i="59"/>
  <c r="P462" i="59"/>
  <c r="M462" i="59"/>
  <c r="Q462" i="59"/>
  <c r="P464" i="93"/>
  <c r="M464" i="93"/>
  <c r="Q464" i="93"/>
  <c r="N464" i="93"/>
  <c r="R464" i="93"/>
  <c r="L465" i="93"/>
  <c r="A466" i="93"/>
  <c r="S463" i="93"/>
  <c r="A469" i="94"/>
  <c r="S461" i="59"/>
  <c r="S463" i="52"/>
  <c r="B465" i="52"/>
  <c r="B466" i="52"/>
  <c r="B463" i="59"/>
  <c r="B464" i="59"/>
  <c r="S462" i="59"/>
  <c r="L466" i="93"/>
  <c r="A467" i="93"/>
  <c r="P465" i="93"/>
  <c r="N465" i="93"/>
  <c r="R465" i="93"/>
  <c r="M465" i="93"/>
  <c r="Q465" i="93"/>
  <c r="N465" i="52"/>
  <c r="R465" i="52"/>
  <c r="M465" i="52"/>
  <c r="Q465" i="52"/>
  <c r="P465" i="52"/>
  <c r="S465" i="52"/>
  <c r="B467" i="93"/>
  <c r="S464" i="93"/>
  <c r="A470" i="94"/>
  <c r="S464" i="52"/>
  <c r="A695" i="61"/>
  <c r="A465" i="59"/>
  <c r="L464" i="59"/>
  <c r="P463" i="59"/>
  <c r="M463" i="59"/>
  <c r="Q463" i="59"/>
  <c r="N463" i="59"/>
  <c r="R463" i="59"/>
  <c r="A467" i="52"/>
  <c r="L466" i="52"/>
  <c r="B468" i="93"/>
  <c r="P466" i="52"/>
  <c r="N466" i="52"/>
  <c r="R466" i="52"/>
  <c r="M466" i="52"/>
  <c r="Q466" i="52"/>
  <c r="L467" i="52"/>
  <c r="A468" i="52"/>
  <c r="S465" i="93"/>
  <c r="L467" i="93"/>
  <c r="A468" i="93"/>
  <c r="S463" i="59"/>
  <c r="N466" i="93"/>
  <c r="R466" i="93"/>
  <c r="P466" i="93"/>
  <c r="M466" i="93"/>
  <c r="Q466" i="93"/>
  <c r="N464" i="59"/>
  <c r="R464" i="59"/>
  <c r="P464" i="59"/>
  <c r="M464" i="59"/>
  <c r="Q464" i="59"/>
  <c r="A471" i="94"/>
  <c r="B467" i="52"/>
  <c r="B468" i="52"/>
  <c r="A466" i="59"/>
  <c r="L465" i="59"/>
  <c r="A696" i="61"/>
  <c r="B465" i="59"/>
  <c r="B466" i="59"/>
  <c r="S464" i="59"/>
  <c r="L468" i="52"/>
  <c r="A469" i="52"/>
  <c r="P467" i="52"/>
  <c r="N467" i="52"/>
  <c r="R467" i="52"/>
  <c r="M467" i="52"/>
  <c r="Q467" i="52"/>
  <c r="A697" i="61"/>
  <c r="L468" i="93"/>
  <c r="A469" i="93"/>
  <c r="P465" i="59"/>
  <c r="N465" i="59"/>
  <c r="R465" i="59"/>
  <c r="M465" i="59"/>
  <c r="Q465" i="59"/>
  <c r="A472" i="94"/>
  <c r="B469" i="93"/>
  <c r="S466" i="93"/>
  <c r="S466" i="52"/>
  <c r="M467" i="93"/>
  <c r="Q467" i="93"/>
  <c r="N467" i="93"/>
  <c r="R467" i="93"/>
  <c r="P467" i="93"/>
  <c r="S467" i="93"/>
  <c r="L466" i="59"/>
  <c r="A467" i="59"/>
  <c r="S465" i="59"/>
  <c r="A698" i="61"/>
  <c r="S467" i="52"/>
  <c r="A470" i="52"/>
  <c r="L469" i="52"/>
  <c r="P468" i="52"/>
  <c r="S468" i="52"/>
  <c r="M468" i="52"/>
  <c r="Q468" i="52"/>
  <c r="N468" i="52"/>
  <c r="R468" i="52"/>
  <c r="A470" i="93"/>
  <c r="B470" i="93"/>
  <c r="L469" i="93"/>
  <c r="L467" i="59"/>
  <c r="A468" i="59"/>
  <c r="B469" i="52"/>
  <c r="B470" i="52"/>
  <c r="B467" i="59"/>
  <c r="A473" i="94"/>
  <c r="N468" i="93"/>
  <c r="R468" i="93"/>
  <c r="P468" i="93"/>
  <c r="M468" i="93"/>
  <c r="Q468" i="93"/>
  <c r="M466" i="59"/>
  <c r="Q466" i="59"/>
  <c r="N466" i="59"/>
  <c r="R466" i="59"/>
  <c r="P466" i="59"/>
  <c r="S468" i="93"/>
  <c r="B468" i="59"/>
  <c r="S466" i="59"/>
  <c r="A474" i="94"/>
  <c r="A471" i="93"/>
  <c r="B471" i="93"/>
  <c r="L470" i="93"/>
  <c r="A469" i="59"/>
  <c r="L468" i="59"/>
  <c r="M467" i="59"/>
  <c r="Q467" i="59"/>
  <c r="P467" i="59"/>
  <c r="N467" i="59"/>
  <c r="R467" i="59"/>
  <c r="N469" i="93"/>
  <c r="R469" i="93"/>
  <c r="M469" i="93"/>
  <c r="Q469" i="93"/>
  <c r="P469" i="93"/>
  <c r="S469" i="93"/>
  <c r="A699" i="61"/>
  <c r="N469" i="52"/>
  <c r="R469" i="52"/>
  <c r="P469" i="52"/>
  <c r="M469" i="52"/>
  <c r="Q469" i="52"/>
  <c r="A471" i="52"/>
  <c r="L470" i="52"/>
  <c r="L469" i="59"/>
  <c r="A470" i="59"/>
  <c r="P470" i="93"/>
  <c r="M470" i="93"/>
  <c r="Q470" i="93"/>
  <c r="N470" i="93"/>
  <c r="R470" i="93"/>
  <c r="A475" i="94"/>
  <c r="A700" i="61"/>
  <c r="P470" i="52"/>
  <c r="M470" i="52"/>
  <c r="Q470" i="52"/>
  <c r="N470" i="52"/>
  <c r="R470" i="52"/>
  <c r="A472" i="52"/>
  <c r="L471" i="52"/>
  <c r="B471" i="52"/>
  <c r="B472" i="52"/>
  <c r="S467" i="59"/>
  <c r="B469" i="59"/>
  <c r="S469" i="52"/>
  <c r="L471" i="93"/>
  <c r="A472" i="93"/>
  <c r="N468" i="59"/>
  <c r="R468" i="59"/>
  <c r="P468" i="59"/>
  <c r="M468" i="59"/>
  <c r="Q468" i="59"/>
  <c r="L472" i="93"/>
  <c r="A473" i="93"/>
  <c r="A473" i="52"/>
  <c r="L472" i="52"/>
  <c r="A471" i="59"/>
  <c r="L470" i="59"/>
  <c r="P469" i="59"/>
  <c r="M469" i="59"/>
  <c r="Q469" i="59"/>
  <c r="N469" i="59"/>
  <c r="R469" i="59"/>
  <c r="S470" i="52"/>
  <c r="B472" i="93"/>
  <c r="B473" i="93"/>
  <c r="B470" i="59"/>
  <c r="B471" i="59"/>
  <c r="N471" i="93"/>
  <c r="R471" i="93"/>
  <c r="P471" i="93"/>
  <c r="M471" i="93"/>
  <c r="Q471" i="93"/>
  <c r="B473" i="52"/>
  <c r="M471" i="52"/>
  <c r="Q471" i="52"/>
  <c r="P471" i="52"/>
  <c r="N471" i="52"/>
  <c r="R471" i="52"/>
  <c r="S468" i="59"/>
  <c r="S470" i="93"/>
  <c r="A476" i="94"/>
  <c r="A701" i="61"/>
  <c r="N472" i="93"/>
  <c r="R472" i="93"/>
  <c r="P472" i="93"/>
  <c r="M472" i="93"/>
  <c r="Q472" i="93"/>
  <c r="B472" i="59"/>
  <c r="B474" i="93"/>
  <c r="A702" i="61"/>
  <c r="S471" i="52"/>
  <c r="S469" i="59"/>
  <c r="P470" i="59"/>
  <c r="M470" i="59"/>
  <c r="Q470" i="59"/>
  <c r="N470" i="59"/>
  <c r="R470" i="59"/>
  <c r="A477" i="94"/>
  <c r="A472" i="59"/>
  <c r="L471" i="59"/>
  <c r="S471" i="93"/>
  <c r="N472" i="52"/>
  <c r="R472" i="52"/>
  <c r="P472" i="52"/>
  <c r="M472" i="52"/>
  <c r="Q472" i="52"/>
  <c r="A474" i="52"/>
  <c r="L473" i="52"/>
  <c r="A474" i="93"/>
  <c r="L473" i="93"/>
  <c r="P473" i="93"/>
  <c r="M473" i="93"/>
  <c r="Q473" i="93"/>
  <c r="N473" i="93"/>
  <c r="R473" i="93"/>
  <c r="N471" i="59"/>
  <c r="R471" i="59"/>
  <c r="P471" i="59"/>
  <c r="M471" i="59"/>
  <c r="Q471" i="59"/>
  <c r="B473" i="59"/>
  <c r="A475" i="93"/>
  <c r="L474" i="93"/>
  <c r="L472" i="59"/>
  <c r="A473" i="59"/>
  <c r="P473" i="52"/>
  <c r="N473" i="52"/>
  <c r="R473" i="52"/>
  <c r="M473" i="52"/>
  <c r="Q473" i="52"/>
  <c r="S472" i="93"/>
  <c r="A475" i="52"/>
  <c r="L474" i="52"/>
  <c r="A478" i="94"/>
  <c r="A703" i="61"/>
  <c r="S470" i="59"/>
  <c r="B474" i="52"/>
  <c r="S472" i="52"/>
  <c r="A476" i="93"/>
  <c r="L475" i="93"/>
  <c r="P474" i="52"/>
  <c r="N474" i="52"/>
  <c r="R474" i="52"/>
  <c r="M474" i="52"/>
  <c r="Q474" i="52"/>
  <c r="B474" i="59"/>
  <c r="A476" i="52"/>
  <c r="L475" i="52"/>
  <c r="B475" i="52"/>
  <c r="S471" i="59"/>
  <c r="S473" i="52"/>
  <c r="S473" i="93"/>
  <c r="A704" i="61"/>
  <c r="L473" i="59"/>
  <c r="A474" i="59"/>
  <c r="B475" i="93"/>
  <c r="B476" i="93"/>
  <c r="N472" i="59"/>
  <c r="R472" i="59"/>
  <c r="P472" i="59"/>
  <c r="M472" i="59"/>
  <c r="Q472" i="59"/>
  <c r="A479" i="94"/>
  <c r="P474" i="93"/>
  <c r="N474" i="93"/>
  <c r="R474" i="93"/>
  <c r="M474" i="93"/>
  <c r="Q474" i="93"/>
  <c r="L476" i="52"/>
  <c r="A477" i="52"/>
  <c r="A475" i="59"/>
  <c r="L474" i="59"/>
  <c r="P473" i="59"/>
  <c r="M473" i="59"/>
  <c r="Q473" i="59"/>
  <c r="N473" i="59"/>
  <c r="R473" i="59"/>
  <c r="B476" i="52"/>
  <c r="B477" i="52"/>
  <c r="S474" i="52"/>
  <c r="A705" i="61"/>
  <c r="N475" i="93"/>
  <c r="R475" i="93"/>
  <c r="P475" i="93"/>
  <c r="M475" i="93"/>
  <c r="Q475" i="93"/>
  <c r="S474" i="93"/>
  <c r="L476" i="93"/>
  <c r="A477" i="93"/>
  <c r="A480" i="94"/>
  <c r="S472" i="59"/>
  <c r="P475" i="52"/>
  <c r="N475" i="52"/>
  <c r="R475" i="52"/>
  <c r="M475" i="52"/>
  <c r="Q475" i="52"/>
  <c r="M476" i="52"/>
  <c r="Q476" i="52"/>
  <c r="P476" i="52"/>
  <c r="N476" i="52"/>
  <c r="R476" i="52"/>
  <c r="A481" i="94"/>
  <c r="S473" i="59"/>
  <c r="A478" i="93"/>
  <c r="L477" i="93"/>
  <c r="N474" i="59"/>
  <c r="R474" i="59"/>
  <c r="P474" i="59"/>
  <c r="S474" i="59"/>
  <c r="M474" i="59"/>
  <c r="Q474" i="59"/>
  <c r="M476" i="93"/>
  <c r="Q476" i="93"/>
  <c r="P476" i="93"/>
  <c r="N476" i="93"/>
  <c r="R476" i="93"/>
  <c r="L475" i="59"/>
  <c r="A476" i="59"/>
  <c r="S475" i="52"/>
  <c r="S475" i="93"/>
  <c r="B475" i="59"/>
  <c r="B476" i="59"/>
  <c r="B477" i="93"/>
  <c r="A706" i="61"/>
  <c r="L477" i="52"/>
  <c r="A478" i="52"/>
  <c r="B477" i="59"/>
  <c r="N477" i="93"/>
  <c r="R477" i="93"/>
  <c r="M477" i="93"/>
  <c r="Q477" i="93"/>
  <c r="P477" i="93"/>
  <c r="S477" i="93"/>
  <c r="L478" i="93"/>
  <c r="A479" i="93"/>
  <c r="A479" i="52"/>
  <c r="L478" i="52"/>
  <c r="M477" i="52"/>
  <c r="Q477" i="52"/>
  <c r="N477" i="52"/>
  <c r="R477" i="52"/>
  <c r="P477" i="52"/>
  <c r="S477" i="52"/>
  <c r="A482" i="94"/>
  <c r="A707" i="61"/>
  <c r="A477" i="59"/>
  <c r="L476" i="59"/>
  <c r="B478" i="52"/>
  <c r="M475" i="59"/>
  <c r="Q475" i="59"/>
  <c r="P475" i="59"/>
  <c r="N475" i="59"/>
  <c r="R475" i="59"/>
  <c r="B478" i="93"/>
  <c r="S476" i="93"/>
  <c r="S476" i="52"/>
  <c r="P478" i="52"/>
  <c r="N478" i="52"/>
  <c r="R478" i="52"/>
  <c r="M478" i="52"/>
  <c r="Q478" i="52"/>
  <c r="A480" i="52"/>
  <c r="L479" i="52"/>
  <c r="B479" i="52"/>
  <c r="L479" i="93"/>
  <c r="A480" i="93"/>
  <c r="N476" i="59"/>
  <c r="R476" i="59"/>
  <c r="M476" i="59"/>
  <c r="Q476" i="59"/>
  <c r="P476" i="59"/>
  <c r="S476" i="59"/>
  <c r="N478" i="93"/>
  <c r="R478" i="93"/>
  <c r="P478" i="93"/>
  <c r="M478" i="93"/>
  <c r="Q478" i="93"/>
  <c r="A478" i="59"/>
  <c r="L477" i="59"/>
  <c r="A708" i="61"/>
  <c r="B479" i="93"/>
  <c r="A483" i="94"/>
  <c r="S475" i="59"/>
  <c r="N477" i="59"/>
  <c r="R477" i="59"/>
  <c r="P477" i="59"/>
  <c r="M477" i="59"/>
  <c r="Q477" i="59"/>
  <c r="M479" i="52"/>
  <c r="Q479" i="52"/>
  <c r="P479" i="52"/>
  <c r="N479" i="52"/>
  <c r="R479" i="52"/>
  <c r="A479" i="59"/>
  <c r="L478" i="59"/>
  <c r="A481" i="52"/>
  <c r="L480" i="52"/>
  <c r="S478" i="93"/>
  <c r="S478" i="52"/>
  <c r="L480" i="93"/>
  <c r="A481" i="93"/>
  <c r="B478" i="59"/>
  <c r="B479" i="59"/>
  <c r="A709" i="61"/>
  <c r="P479" i="93"/>
  <c r="S479" i="93"/>
  <c r="N479" i="93"/>
  <c r="R479" i="93"/>
  <c r="M479" i="93"/>
  <c r="Q479" i="93"/>
  <c r="B480" i="52"/>
  <c r="A484" i="94"/>
  <c r="B480" i="93"/>
  <c r="S477" i="59"/>
  <c r="A710" i="61"/>
  <c r="B480" i="59"/>
  <c r="A482" i="93"/>
  <c r="L481" i="93"/>
  <c r="B481" i="93"/>
  <c r="B482" i="93"/>
  <c r="P480" i="93"/>
  <c r="M480" i="93"/>
  <c r="Q480" i="93"/>
  <c r="N480" i="93"/>
  <c r="R480" i="93"/>
  <c r="P480" i="52"/>
  <c r="N480" i="52"/>
  <c r="R480" i="52"/>
  <c r="M480" i="52"/>
  <c r="Q480" i="52"/>
  <c r="L481" i="52"/>
  <c r="A482" i="52"/>
  <c r="A485" i="94"/>
  <c r="M478" i="59"/>
  <c r="Q478" i="59"/>
  <c r="N478" i="59"/>
  <c r="R478" i="59"/>
  <c r="P478" i="59"/>
  <c r="A480" i="59"/>
  <c r="L479" i="59"/>
  <c r="B481" i="52"/>
  <c r="S479" i="52"/>
  <c r="A486" i="94"/>
  <c r="A483" i="52"/>
  <c r="L482" i="52"/>
  <c r="P481" i="52"/>
  <c r="N481" i="52"/>
  <c r="R481" i="52"/>
  <c r="M481" i="52"/>
  <c r="Q481" i="52"/>
  <c r="A711" i="61"/>
  <c r="S480" i="93"/>
  <c r="B482" i="52"/>
  <c r="B483" i="52"/>
  <c r="M479" i="59"/>
  <c r="Q479" i="59"/>
  <c r="P479" i="59"/>
  <c r="N479" i="59"/>
  <c r="R479" i="59"/>
  <c r="S480" i="52"/>
  <c r="A481" i="59"/>
  <c r="L480" i="59"/>
  <c r="M481" i="93"/>
  <c r="Q481" i="93"/>
  <c r="N481" i="93"/>
  <c r="R481" i="93"/>
  <c r="P481" i="93"/>
  <c r="S481" i="93"/>
  <c r="S478" i="59"/>
  <c r="A483" i="93"/>
  <c r="L482" i="93"/>
  <c r="L481" i="59"/>
  <c r="A482" i="59"/>
  <c r="A487" i="94"/>
  <c r="S479" i="59"/>
  <c r="N482" i="93"/>
  <c r="R482" i="93"/>
  <c r="M482" i="93"/>
  <c r="Q482" i="93"/>
  <c r="P482" i="93"/>
  <c r="S482" i="93"/>
  <c r="S481" i="52"/>
  <c r="A484" i="93"/>
  <c r="L483" i="93"/>
  <c r="B483" i="93"/>
  <c r="B484" i="93"/>
  <c r="A712" i="61"/>
  <c r="P482" i="52"/>
  <c r="N482" i="52"/>
  <c r="R482" i="52"/>
  <c r="M482" i="52"/>
  <c r="Q482" i="52"/>
  <c r="L483" i="52"/>
  <c r="A484" i="52"/>
  <c r="B481" i="59"/>
  <c r="N480" i="59"/>
  <c r="R480" i="59"/>
  <c r="M480" i="59"/>
  <c r="Q480" i="59"/>
  <c r="P480" i="59"/>
  <c r="S480" i="59"/>
  <c r="N483" i="52"/>
  <c r="R483" i="52"/>
  <c r="P483" i="52"/>
  <c r="M483" i="52"/>
  <c r="Q483" i="52"/>
  <c r="A488" i="94"/>
  <c r="S482" i="52"/>
  <c r="M483" i="93"/>
  <c r="Q483" i="93"/>
  <c r="P483" i="93"/>
  <c r="N483" i="93"/>
  <c r="R483" i="93"/>
  <c r="A713" i="61"/>
  <c r="L484" i="93"/>
  <c r="A485" i="93"/>
  <c r="L482" i="59"/>
  <c r="A483" i="59"/>
  <c r="M481" i="59"/>
  <c r="Q481" i="59"/>
  <c r="P481" i="59"/>
  <c r="N481" i="59"/>
  <c r="R481" i="59"/>
  <c r="B482" i="59"/>
  <c r="L484" i="52"/>
  <c r="A485" i="52"/>
  <c r="B484" i="52"/>
  <c r="B485" i="52"/>
  <c r="L483" i="59"/>
  <c r="A484" i="59"/>
  <c r="N482" i="59"/>
  <c r="R482" i="59"/>
  <c r="M482" i="59"/>
  <c r="Q482" i="59"/>
  <c r="P482" i="59"/>
  <c r="S482" i="59"/>
  <c r="A489" i="94"/>
  <c r="A486" i="93"/>
  <c r="L485" i="93"/>
  <c r="P484" i="93"/>
  <c r="N484" i="93"/>
  <c r="R484" i="93"/>
  <c r="M484" i="93"/>
  <c r="Q484" i="93"/>
  <c r="A714" i="61"/>
  <c r="S483" i="52"/>
  <c r="L485" i="52"/>
  <c r="A486" i="52"/>
  <c r="M484" i="52"/>
  <c r="Q484" i="52"/>
  <c r="N484" i="52"/>
  <c r="R484" i="52"/>
  <c r="P484" i="52"/>
  <c r="S484" i="52"/>
  <c r="S483" i="93"/>
  <c r="B483" i="59"/>
  <c r="B484" i="59"/>
  <c r="B485" i="93"/>
  <c r="S481" i="59"/>
  <c r="B485" i="59"/>
  <c r="A715" i="61"/>
  <c r="A485" i="59"/>
  <c r="L484" i="59"/>
  <c r="P483" i="59"/>
  <c r="N483" i="59"/>
  <c r="R483" i="59"/>
  <c r="M483" i="59"/>
  <c r="Q483" i="59"/>
  <c r="S484" i="93"/>
  <c r="P485" i="93"/>
  <c r="N485" i="93"/>
  <c r="R485" i="93"/>
  <c r="M485" i="93"/>
  <c r="Q485" i="93"/>
  <c r="A487" i="93"/>
  <c r="L486" i="93"/>
  <c r="A487" i="52"/>
  <c r="L486" i="52"/>
  <c r="A490" i="94"/>
  <c r="N485" i="52"/>
  <c r="R485" i="52"/>
  <c r="M485" i="52"/>
  <c r="Q485" i="52"/>
  <c r="P485" i="52"/>
  <c r="S485" i="52"/>
  <c r="B486" i="93"/>
  <c r="B486" i="52"/>
  <c r="B487" i="52"/>
  <c r="B486" i="59"/>
  <c r="S485" i="93"/>
  <c r="A491" i="94"/>
  <c r="N486" i="52"/>
  <c r="R486" i="52"/>
  <c r="P486" i="52"/>
  <c r="M486" i="52"/>
  <c r="Q486" i="52"/>
  <c r="A488" i="52"/>
  <c r="L487" i="52"/>
  <c r="S483" i="59"/>
  <c r="M484" i="59"/>
  <c r="Q484" i="59"/>
  <c r="P484" i="59"/>
  <c r="N484" i="59"/>
  <c r="R484" i="59"/>
  <c r="N486" i="93"/>
  <c r="R486" i="93"/>
  <c r="P486" i="93"/>
  <c r="M486" i="93"/>
  <c r="Q486" i="93"/>
  <c r="L485" i="59"/>
  <c r="A486" i="59"/>
  <c r="L487" i="93"/>
  <c r="A488" i="93"/>
  <c r="B487" i="93"/>
  <c r="B488" i="93"/>
  <c r="A716" i="61"/>
  <c r="N485" i="59"/>
  <c r="R485" i="59"/>
  <c r="P485" i="59"/>
  <c r="M485" i="59"/>
  <c r="Q485" i="59"/>
  <c r="S484" i="59"/>
  <c r="A717" i="61"/>
  <c r="P487" i="52"/>
  <c r="M487" i="52"/>
  <c r="Q487" i="52"/>
  <c r="N487" i="52"/>
  <c r="R487" i="52"/>
  <c r="A489" i="52"/>
  <c r="L488" i="52"/>
  <c r="A489" i="93"/>
  <c r="L488" i="93"/>
  <c r="B488" i="52"/>
  <c r="B489" i="52"/>
  <c r="M487" i="93"/>
  <c r="Q487" i="93"/>
  <c r="N487" i="93"/>
  <c r="R487" i="93"/>
  <c r="P487" i="93"/>
  <c r="S487" i="93"/>
  <c r="S486" i="93"/>
  <c r="A492" i="94"/>
  <c r="L486" i="59"/>
  <c r="A487" i="59"/>
  <c r="S486" i="52"/>
  <c r="S487" i="52"/>
  <c r="A718" i="61"/>
  <c r="A488" i="59"/>
  <c r="L487" i="59"/>
  <c r="S485" i="59"/>
  <c r="P486" i="59"/>
  <c r="M486" i="59"/>
  <c r="Q486" i="59"/>
  <c r="N486" i="59"/>
  <c r="R486" i="59"/>
  <c r="P488" i="93"/>
  <c r="M488" i="93"/>
  <c r="Q488" i="93"/>
  <c r="N488" i="93"/>
  <c r="R488" i="93"/>
  <c r="A493" i="94"/>
  <c r="A490" i="93"/>
  <c r="L489" i="93"/>
  <c r="P488" i="52"/>
  <c r="M488" i="52"/>
  <c r="Q488" i="52"/>
  <c r="N488" i="52"/>
  <c r="R488" i="52"/>
  <c r="L489" i="52"/>
  <c r="A490" i="52"/>
  <c r="B487" i="59"/>
  <c r="B489" i="93"/>
  <c r="M487" i="59"/>
  <c r="Q487" i="59"/>
  <c r="P487" i="59"/>
  <c r="N487" i="59"/>
  <c r="R487" i="59"/>
  <c r="P489" i="93"/>
  <c r="N489" i="93"/>
  <c r="R489" i="93"/>
  <c r="M489" i="93"/>
  <c r="Q489" i="93"/>
  <c r="A489" i="59"/>
  <c r="L488" i="59"/>
  <c r="A491" i="93"/>
  <c r="L490" i="93"/>
  <c r="A719" i="61"/>
  <c r="B490" i="93"/>
  <c r="B491" i="93"/>
  <c r="A494" i="94"/>
  <c r="B488" i="59"/>
  <c r="B489" i="59"/>
  <c r="L490" i="52"/>
  <c r="A491" i="52"/>
  <c r="S488" i="93"/>
  <c r="P489" i="52"/>
  <c r="M489" i="52"/>
  <c r="Q489" i="52"/>
  <c r="N489" i="52"/>
  <c r="R489" i="52"/>
  <c r="B490" i="52"/>
  <c r="S488" i="52"/>
  <c r="S486" i="59"/>
  <c r="A495" i="94"/>
  <c r="B492" i="93"/>
  <c r="S487" i="59"/>
  <c r="A492" i="52"/>
  <c r="L491" i="52"/>
  <c r="M490" i="52"/>
  <c r="Q490" i="52"/>
  <c r="N490" i="52"/>
  <c r="R490" i="52"/>
  <c r="P490" i="52"/>
  <c r="S490" i="52"/>
  <c r="A720" i="61"/>
  <c r="M490" i="93"/>
  <c r="Q490" i="93"/>
  <c r="P490" i="93"/>
  <c r="S490" i="93"/>
  <c r="N490" i="93"/>
  <c r="R490" i="93"/>
  <c r="L491" i="93"/>
  <c r="A492" i="93"/>
  <c r="B491" i="52"/>
  <c r="B492" i="52"/>
  <c r="P488" i="59"/>
  <c r="N488" i="59"/>
  <c r="R488" i="59"/>
  <c r="M488" i="59"/>
  <c r="Q488" i="59"/>
  <c r="A490" i="59"/>
  <c r="L489" i="59"/>
  <c r="S489" i="52"/>
  <c r="S489" i="93"/>
  <c r="N489" i="59"/>
  <c r="R489" i="59"/>
  <c r="P489" i="59"/>
  <c r="M489" i="59"/>
  <c r="Q489" i="59"/>
  <c r="L490" i="59"/>
  <c r="A491" i="59"/>
  <c r="A721" i="61"/>
  <c r="B493" i="93"/>
  <c r="S488" i="59"/>
  <c r="B490" i="59"/>
  <c r="B491" i="59"/>
  <c r="A496" i="94"/>
  <c r="A493" i="93"/>
  <c r="L492" i="93"/>
  <c r="P491" i="93"/>
  <c r="S491" i="93"/>
  <c r="N491" i="93"/>
  <c r="R491" i="93"/>
  <c r="M491" i="93"/>
  <c r="Q491" i="93"/>
  <c r="P491" i="52"/>
  <c r="M491" i="52"/>
  <c r="Q491" i="52"/>
  <c r="N491" i="52"/>
  <c r="R491" i="52"/>
  <c r="L492" i="52"/>
  <c r="A493" i="52"/>
  <c r="M492" i="93"/>
  <c r="Q492" i="93"/>
  <c r="P492" i="93"/>
  <c r="S492" i="93"/>
  <c r="N492" i="93"/>
  <c r="R492" i="93"/>
  <c r="A492" i="59"/>
  <c r="L491" i="59"/>
  <c r="A497" i="94"/>
  <c r="S489" i="59"/>
  <c r="B492" i="59"/>
  <c r="A722" i="61"/>
  <c r="L493" i="52"/>
  <c r="A494" i="52"/>
  <c r="N492" i="52"/>
  <c r="R492" i="52"/>
  <c r="P492" i="52"/>
  <c r="M492" i="52"/>
  <c r="Q492" i="52"/>
  <c r="L493" i="93"/>
  <c r="A494" i="93"/>
  <c r="M490" i="59"/>
  <c r="Q490" i="59"/>
  <c r="N490" i="59"/>
  <c r="R490" i="59"/>
  <c r="P490" i="59"/>
  <c r="S491" i="52"/>
  <c r="B493" i="52"/>
  <c r="B494" i="52"/>
  <c r="L494" i="93"/>
  <c r="A495" i="93"/>
  <c r="M493" i="93"/>
  <c r="Q493" i="93"/>
  <c r="P493" i="93"/>
  <c r="S493" i="93"/>
  <c r="N493" i="93"/>
  <c r="R493" i="93"/>
  <c r="S492" i="52"/>
  <c r="A498" i="94"/>
  <c r="S490" i="59"/>
  <c r="P491" i="59"/>
  <c r="N491" i="59"/>
  <c r="R491" i="59"/>
  <c r="M491" i="59"/>
  <c r="Q491" i="59"/>
  <c r="A493" i="59"/>
  <c r="L492" i="59"/>
  <c r="B494" i="93"/>
  <c r="L494" i="52"/>
  <c r="A495" i="52"/>
  <c r="N493" i="52"/>
  <c r="R493" i="52"/>
  <c r="P493" i="52"/>
  <c r="M493" i="52"/>
  <c r="Q493" i="52"/>
  <c r="A723" i="61"/>
  <c r="A494" i="59"/>
  <c r="L493" i="59"/>
  <c r="A496" i="52"/>
  <c r="L495" i="52"/>
  <c r="B495" i="52"/>
  <c r="B496" i="52"/>
  <c r="B495" i="93"/>
  <c r="B496" i="93"/>
  <c r="P494" i="93"/>
  <c r="M494" i="93"/>
  <c r="Q494" i="93"/>
  <c r="N494" i="93"/>
  <c r="R494" i="93"/>
  <c r="S493" i="52"/>
  <c r="A724" i="61"/>
  <c r="A499" i="94"/>
  <c r="S491" i="59"/>
  <c r="P494" i="52"/>
  <c r="N494" i="52"/>
  <c r="R494" i="52"/>
  <c r="M494" i="52"/>
  <c r="Q494" i="52"/>
  <c r="B493" i="59"/>
  <c r="L495" i="93"/>
  <c r="A496" i="93"/>
  <c r="P492" i="59"/>
  <c r="N492" i="59"/>
  <c r="R492" i="59"/>
  <c r="M492" i="59"/>
  <c r="Q492" i="59"/>
  <c r="A495" i="59"/>
  <c r="L494" i="59"/>
  <c r="S494" i="93"/>
  <c r="A497" i="93"/>
  <c r="L496" i="93"/>
  <c r="A500" i="94"/>
  <c r="P493" i="59"/>
  <c r="N493" i="59"/>
  <c r="R493" i="59"/>
  <c r="M493" i="59"/>
  <c r="Q493" i="59"/>
  <c r="S494" i="52"/>
  <c r="N495" i="93"/>
  <c r="R495" i="93"/>
  <c r="M495" i="93"/>
  <c r="Q495" i="93"/>
  <c r="P495" i="93"/>
  <c r="S495" i="93"/>
  <c r="S492" i="59"/>
  <c r="P495" i="52"/>
  <c r="N495" i="52"/>
  <c r="R495" i="52"/>
  <c r="M495" i="52"/>
  <c r="Q495" i="52"/>
  <c r="A497" i="52"/>
  <c r="L496" i="52"/>
  <c r="B494" i="59"/>
  <c r="B495" i="59"/>
  <c r="A725" i="61"/>
  <c r="L497" i="93"/>
  <c r="A498" i="93"/>
  <c r="B497" i="93"/>
  <c r="B498" i="93"/>
  <c r="A726" i="61"/>
  <c r="P494" i="59"/>
  <c r="M494" i="59"/>
  <c r="Q494" i="59"/>
  <c r="N494" i="59"/>
  <c r="R494" i="59"/>
  <c r="L495" i="59"/>
  <c r="A496" i="59"/>
  <c r="M496" i="52"/>
  <c r="Q496" i="52"/>
  <c r="N496" i="52"/>
  <c r="R496" i="52"/>
  <c r="P496" i="52"/>
  <c r="S496" i="52"/>
  <c r="S495" i="52"/>
  <c r="L497" i="52"/>
  <c r="A498" i="52"/>
  <c r="B497" i="52"/>
  <c r="B498" i="52"/>
  <c r="A501" i="94"/>
  <c r="S493" i="59"/>
  <c r="P496" i="93"/>
  <c r="S496" i="93"/>
  <c r="N496" i="93"/>
  <c r="R496" i="93"/>
  <c r="M496" i="93"/>
  <c r="Q496" i="93"/>
  <c r="A497" i="59"/>
  <c r="L496" i="59"/>
  <c r="N495" i="59"/>
  <c r="R495" i="59"/>
  <c r="P495" i="59"/>
  <c r="M495" i="59"/>
  <c r="Q495" i="59"/>
  <c r="A499" i="93"/>
  <c r="L498" i="93"/>
  <c r="A502" i="94"/>
  <c r="B496" i="59"/>
  <c r="P497" i="93"/>
  <c r="N497" i="93"/>
  <c r="R497" i="93"/>
  <c r="M497" i="93"/>
  <c r="Q497" i="93"/>
  <c r="L498" i="52"/>
  <c r="A499" i="52"/>
  <c r="S494" i="59"/>
  <c r="P497" i="52"/>
  <c r="M497" i="52"/>
  <c r="Q497" i="52"/>
  <c r="N497" i="52"/>
  <c r="R497" i="52"/>
  <c r="A727" i="61"/>
  <c r="A500" i="93"/>
  <c r="L499" i="93"/>
  <c r="L499" i="52"/>
  <c r="A500" i="52"/>
  <c r="P498" i="52"/>
  <c r="M498" i="52"/>
  <c r="Q498" i="52"/>
  <c r="N498" i="52"/>
  <c r="R498" i="52"/>
  <c r="S495" i="59"/>
  <c r="B499" i="52"/>
  <c r="B500" i="52"/>
  <c r="B499" i="93"/>
  <c r="P496" i="59"/>
  <c r="N496" i="59"/>
  <c r="R496" i="59"/>
  <c r="M496" i="59"/>
  <c r="Q496" i="59"/>
  <c r="S497" i="93"/>
  <c r="L497" i="59"/>
  <c r="A498" i="59"/>
  <c r="A728" i="61"/>
  <c r="B497" i="59"/>
  <c r="A503" i="94"/>
  <c r="S497" i="52"/>
  <c r="M498" i="93"/>
  <c r="Q498" i="93"/>
  <c r="P498" i="93"/>
  <c r="N498" i="93"/>
  <c r="R498" i="93"/>
  <c r="A729" i="61"/>
  <c r="A501" i="93"/>
  <c r="L500" i="93"/>
  <c r="L498" i="59"/>
  <c r="A499" i="59"/>
  <c r="P497" i="59"/>
  <c r="N497" i="59"/>
  <c r="R497" i="59"/>
  <c r="M497" i="59"/>
  <c r="Q497" i="59"/>
  <c r="S498" i="52"/>
  <c r="S496" i="59"/>
  <c r="S498" i="93"/>
  <c r="B500" i="93"/>
  <c r="L500" i="52"/>
  <c r="A501" i="52"/>
  <c r="P499" i="52"/>
  <c r="N499" i="52"/>
  <c r="R499" i="52"/>
  <c r="M499" i="52"/>
  <c r="Q499" i="52"/>
  <c r="A504" i="94"/>
  <c r="B498" i="59"/>
  <c r="B499" i="59"/>
  <c r="P499" i="93"/>
  <c r="N499" i="93"/>
  <c r="R499" i="93"/>
  <c r="M499" i="93"/>
  <c r="Q499" i="93"/>
  <c r="S499" i="52"/>
  <c r="M500" i="93"/>
  <c r="Q500" i="93"/>
  <c r="P500" i="93"/>
  <c r="N500" i="93"/>
  <c r="R500" i="93"/>
  <c r="L501" i="52"/>
  <c r="A502" i="52"/>
  <c r="A502" i="93"/>
  <c r="L501" i="93"/>
  <c r="P500" i="52"/>
  <c r="M500" i="52"/>
  <c r="Q500" i="52"/>
  <c r="N500" i="52"/>
  <c r="R500" i="52"/>
  <c r="B501" i="52"/>
  <c r="B502" i="52"/>
  <c r="B501" i="93"/>
  <c r="B502" i="93"/>
  <c r="S499" i="93"/>
  <c r="A730" i="61"/>
  <c r="S497" i="59"/>
  <c r="L499" i="59"/>
  <c r="A500" i="59"/>
  <c r="N498" i="59"/>
  <c r="R498" i="59"/>
  <c r="P498" i="59"/>
  <c r="M498" i="59"/>
  <c r="Q498" i="59"/>
  <c r="A505" i="94"/>
  <c r="A731" i="61"/>
  <c r="S498" i="59"/>
  <c r="L500" i="59"/>
  <c r="A501" i="59"/>
  <c r="S500" i="52"/>
  <c r="P499" i="59"/>
  <c r="N499" i="59"/>
  <c r="R499" i="59"/>
  <c r="M499" i="59"/>
  <c r="Q499" i="59"/>
  <c r="N501" i="93"/>
  <c r="R501" i="93"/>
  <c r="P501" i="93"/>
  <c r="M501" i="93"/>
  <c r="Q501" i="93"/>
  <c r="A503" i="93"/>
  <c r="L502" i="93"/>
  <c r="A503" i="52"/>
  <c r="L502" i="52"/>
  <c r="N501" i="52"/>
  <c r="R501" i="52"/>
  <c r="P501" i="52"/>
  <c r="M501" i="52"/>
  <c r="Q501" i="52"/>
  <c r="B500" i="59"/>
  <c r="S500" i="93"/>
  <c r="A506" i="94"/>
  <c r="S499" i="59"/>
  <c r="P502" i="52"/>
  <c r="M502" i="52"/>
  <c r="Q502" i="52"/>
  <c r="N502" i="52"/>
  <c r="R502" i="52"/>
  <c r="L501" i="59"/>
  <c r="A502" i="59"/>
  <c r="L503" i="52"/>
  <c r="A504" i="52"/>
  <c r="P500" i="59"/>
  <c r="S500" i="59"/>
  <c r="N500" i="59"/>
  <c r="R500" i="59"/>
  <c r="M500" i="59"/>
  <c r="Q500" i="59"/>
  <c r="A507" i="94"/>
  <c r="A732" i="61"/>
  <c r="B501" i="59"/>
  <c r="B502" i="59"/>
  <c r="N502" i="93"/>
  <c r="R502" i="93"/>
  <c r="P502" i="93"/>
  <c r="M502" i="93"/>
  <c r="Q502" i="93"/>
  <c r="S501" i="52"/>
  <c r="L503" i="93"/>
  <c r="A504" i="93"/>
  <c r="B503" i="52"/>
  <c r="S501" i="93"/>
  <c r="B503" i="93"/>
  <c r="B504" i="93"/>
  <c r="S502" i="93"/>
  <c r="L504" i="52"/>
  <c r="A505" i="52"/>
  <c r="P503" i="52"/>
  <c r="S503" i="52"/>
  <c r="M503" i="52"/>
  <c r="Q503" i="52"/>
  <c r="N503" i="52"/>
  <c r="R503" i="52"/>
  <c r="B505" i="93"/>
  <c r="A503" i="59"/>
  <c r="L502" i="59"/>
  <c r="A733" i="61"/>
  <c r="P501" i="59"/>
  <c r="N501" i="59"/>
  <c r="R501" i="59"/>
  <c r="M501" i="59"/>
  <c r="Q501" i="59"/>
  <c r="B504" i="52"/>
  <c r="A508" i="94"/>
  <c r="S502" i="52"/>
  <c r="L504" i="93"/>
  <c r="A505" i="93"/>
  <c r="P503" i="93"/>
  <c r="N503" i="93"/>
  <c r="R503" i="93"/>
  <c r="M503" i="93"/>
  <c r="Q503" i="93"/>
  <c r="A734" i="61"/>
  <c r="A509" i="94"/>
  <c r="N502" i="59"/>
  <c r="R502" i="59"/>
  <c r="M502" i="59"/>
  <c r="Q502" i="59"/>
  <c r="P502" i="59"/>
  <c r="S502" i="59"/>
  <c r="L505" i="52"/>
  <c r="A506" i="52"/>
  <c r="L503" i="59"/>
  <c r="A504" i="59"/>
  <c r="P504" i="52"/>
  <c r="N504" i="52"/>
  <c r="R504" i="52"/>
  <c r="M504" i="52"/>
  <c r="Q504" i="52"/>
  <c r="B505" i="52"/>
  <c r="B506" i="52"/>
  <c r="B503" i="59"/>
  <c r="B504" i="59"/>
  <c r="S503" i="93"/>
  <c r="A506" i="93"/>
  <c r="L505" i="93"/>
  <c r="S501" i="59"/>
  <c r="P504" i="93"/>
  <c r="M504" i="93"/>
  <c r="Q504" i="93"/>
  <c r="N504" i="93"/>
  <c r="R504" i="93"/>
  <c r="A510" i="94"/>
  <c r="A735" i="61"/>
  <c r="S504" i="93"/>
  <c r="N505" i="93"/>
  <c r="R505" i="93"/>
  <c r="P505" i="93"/>
  <c r="M505" i="93"/>
  <c r="Q505" i="93"/>
  <c r="S504" i="52"/>
  <c r="A507" i="93"/>
  <c r="L506" i="93"/>
  <c r="L504" i="59"/>
  <c r="A505" i="59"/>
  <c r="B506" i="93"/>
  <c r="B507" i="93"/>
  <c r="N503" i="59"/>
  <c r="R503" i="59"/>
  <c r="P503" i="59"/>
  <c r="M503" i="59"/>
  <c r="Q503" i="59"/>
  <c r="L506" i="52"/>
  <c r="A507" i="52"/>
  <c r="N505" i="52"/>
  <c r="R505" i="52"/>
  <c r="P505" i="52"/>
  <c r="M505" i="52"/>
  <c r="Q505" i="52"/>
  <c r="L507" i="52"/>
  <c r="A508" i="52"/>
  <c r="N506" i="52"/>
  <c r="R506" i="52"/>
  <c r="P506" i="52"/>
  <c r="M506" i="52"/>
  <c r="Q506" i="52"/>
  <c r="A736" i="61"/>
  <c r="S503" i="59"/>
  <c r="B508" i="93"/>
  <c r="A506" i="59"/>
  <c r="L505" i="59"/>
  <c r="M504" i="59"/>
  <c r="Q504" i="59"/>
  <c r="P504" i="59"/>
  <c r="N504" i="59"/>
  <c r="R504" i="59"/>
  <c r="P506" i="93"/>
  <c r="N506" i="93"/>
  <c r="R506" i="93"/>
  <c r="M506" i="93"/>
  <c r="Q506" i="93"/>
  <c r="A511" i="94"/>
  <c r="S505" i="52"/>
  <c r="A508" i="93"/>
  <c r="L507" i="93"/>
  <c r="B507" i="52"/>
  <c r="B508" i="52"/>
  <c r="B505" i="59"/>
  <c r="S505" i="93"/>
  <c r="L506" i="59"/>
  <c r="A507" i="59"/>
  <c r="B509" i="52"/>
  <c r="B509" i="93"/>
  <c r="P507" i="93"/>
  <c r="N507" i="93"/>
  <c r="R507" i="93"/>
  <c r="M507" i="93"/>
  <c r="Q507" i="93"/>
  <c r="L508" i="52"/>
  <c r="A509" i="52"/>
  <c r="A509" i="93"/>
  <c r="L508" i="93"/>
  <c r="N507" i="52"/>
  <c r="R507" i="52"/>
  <c r="P507" i="52"/>
  <c r="M507" i="52"/>
  <c r="Q507" i="52"/>
  <c r="A512" i="94"/>
  <c r="B506" i="59"/>
  <c r="S506" i="93"/>
  <c r="S504" i="59"/>
  <c r="A737" i="61"/>
  <c r="M505" i="59"/>
  <c r="Q505" i="59"/>
  <c r="P505" i="59"/>
  <c r="N505" i="59"/>
  <c r="R505" i="59"/>
  <c r="S506" i="52"/>
  <c r="S507" i="93"/>
  <c r="A513" i="94"/>
  <c r="L507" i="59"/>
  <c r="A508" i="59"/>
  <c r="S505" i="59"/>
  <c r="P506" i="59"/>
  <c r="M506" i="59"/>
  <c r="Q506" i="59"/>
  <c r="N506" i="59"/>
  <c r="R506" i="59"/>
  <c r="B507" i="59"/>
  <c r="S507" i="52"/>
  <c r="N508" i="93"/>
  <c r="R508" i="93"/>
  <c r="M508" i="93"/>
  <c r="Q508" i="93"/>
  <c r="P508" i="93"/>
  <c r="S508" i="93"/>
  <c r="L509" i="93"/>
  <c r="A510" i="93"/>
  <c r="A738" i="61"/>
  <c r="L509" i="52"/>
  <c r="A510" i="52"/>
  <c r="N508" i="52"/>
  <c r="R508" i="52"/>
  <c r="M508" i="52"/>
  <c r="Q508" i="52"/>
  <c r="P508" i="52"/>
  <c r="S508" i="52"/>
  <c r="S506" i="59"/>
  <c r="A509" i="59"/>
  <c r="L508" i="59"/>
  <c r="M507" i="59"/>
  <c r="Q507" i="59"/>
  <c r="P507" i="59"/>
  <c r="N507" i="59"/>
  <c r="R507" i="59"/>
  <c r="L510" i="52"/>
  <c r="A511" i="52"/>
  <c r="B510" i="52"/>
  <c r="N509" i="52"/>
  <c r="R509" i="52"/>
  <c r="P509" i="52"/>
  <c r="M509" i="52"/>
  <c r="Q509" i="52"/>
  <c r="B508" i="59"/>
  <c r="A514" i="94"/>
  <c r="A511" i="93"/>
  <c r="L510" i="93"/>
  <c r="M509" i="93"/>
  <c r="Q509" i="93"/>
  <c r="P509" i="93"/>
  <c r="N509" i="93"/>
  <c r="R509" i="93"/>
  <c r="B510" i="93"/>
  <c r="P510" i="93"/>
  <c r="M510" i="93"/>
  <c r="Q510" i="93"/>
  <c r="N510" i="93"/>
  <c r="R510" i="93"/>
  <c r="A512" i="52"/>
  <c r="L511" i="52"/>
  <c r="A512" i="93"/>
  <c r="L511" i="93"/>
  <c r="N510" i="52"/>
  <c r="R510" i="52"/>
  <c r="M510" i="52"/>
  <c r="Q510" i="52"/>
  <c r="P510" i="52"/>
  <c r="S507" i="59"/>
  <c r="P508" i="59"/>
  <c r="N508" i="59"/>
  <c r="R508" i="59"/>
  <c r="M508" i="59"/>
  <c r="Q508" i="59"/>
  <c r="L509" i="59"/>
  <c r="A510" i="59"/>
  <c r="B511" i="93"/>
  <c r="A515" i="94"/>
  <c r="S509" i="93"/>
  <c r="B509" i="59"/>
  <c r="B510" i="59"/>
  <c r="S509" i="52"/>
  <c r="B511" i="52"/>
  <c r="B511" i="59"/>
  <c r="L510" i="59"/>
  <c r="A511" i="59"/>
  <c r="N511" i="93"/>
  <c r="R511" i="93"/>
  <c r="M511" i="93"/>
  <c r="Q511" i="93"/>
  <c r="P511" i="93"/>
  <c r="S511" i="93"/>
  <c r="P509" i="59"/>
  <c r="M509" i="59"/>
  <c r="Q509" i="59"/>
  <c r="N509" i="59"/>
  <c r="R509" i="59"/>
  <c r="A513" i="93"/>
  <c r="L512" i="93"/>
  <c r="N511" i="52"/>
  <c r="R511" i="52"/>
  <c r="M511" i="52"/>
  <c r="Q511" i="52"/>
  <c r="P511" i="52"/>
  <c r="S511" i="52"/>
  <c r="L512" i="52"/>
  <c r="A513" i="52"/>
  <c r="S508" i="59"/>
  <c r="B512" i="52"/>
  <c r="B513" i="52"/>
  <c r="A516" i="94"/>
  <c r="S510" i="93"/>
  <c r="B512" i="93"/>
  <c r="B513" i="93"/>
  <c r="S510" i="52"/>
  <c r="B512" i="59"/>
  <c r="M512" i="93"/>
  <c r="Q512" i="93"/>
  <c r="N512" i="93"/>
  <c r="R512" i="93"/>
  <c r="P512" i="93"/>
  <c r="S512" i="93"/>
  <c r="A514" i="93"/>
  <c r="L513" i="93"/>
  <c r="S509" i="59"/>
  <c r="A517" i="94"/>
  <c r="B514" i="52"/>
  <c r="A514" i="52"/>
  <c r="L513" i="52"/>
  <c r="A512" i="59"/>
  <c r="L511" i="59"/>
  <c r="N512" i="52"/>
  <c r="R512" i="52"/>
  <c r="P512" i="52"/>
  <c r="M512" i="52"/>
  <c r="Q512" i="52"/>
  <c r="P510" i="59"/>
  <c r="N510" i="59"/>
  <c r="R510" i="59"/>
  <c r="M510" i="59"/>
  <c r="Q510" i="59"/>
  <c r="A515" i="93"/>
  <c r="L514" i="93"/>
  <c r="B514" i="93"/>
  <c r="A518" i="94"/>
  <c r="S510" i="59"/>
  <c r="S512" i="52"/>
  <c r="N511" i="59"/>
  <c r="R511" i="59"/>
  <c r="P511" i="59"/>
  <c r="S511" i="59"/>
  <c r="M511" i="59"/>
  <c r="Q511" i="59"/>
  <c r="A513" i="59"/>
  <c r="B513" i="59"/>
  <c r="L512" i="59"/>
  <c r="N513" i="52"/>
  <c r="R513" i="52"/>
  <c r="P513" i="52"/>
  <c r="M513" i="52"/>
  <c r="Q513" i="52"/>
  <c r="L514" i="52"/>
  <c r="A515" i="52"/>
  <c r="M513" i="93"/>
  <c r="Q513" i="93"/>
  <c r="P513" i="93"/>
  <c r="S513" i="93"/>
  <c r="N513" i="93"/>
  <c r="R513" i="93"/>
  <c r="B515" i="93"/>
  <c r="B516" i="93"/>
  <c r="P514" i="93"/>
  <c r="N514" i="93"/>
  <c r="R514" i="93"/>
  <c r="M514" i="93"/>
  <c r="Q514" i="93"/>
  <c r="N514" i="52"/>
  <c r="R514" i="52"/>
  <c r="M514" i="52"/>
  <c r="Q514" i="52"/>
  <c r="P514" i="52"/>
  <c r="S514" i="52"/>
  <c r="S513" i="52"/>
  <c r="M512" i="59"/>
  <c r="Q512" i="59"/>
  <c r="P512" i="59"/>
  <c r="S512" i="59"/>
  <c r="N512" i="59"/>
  <c r="R512" i="59"/>
  <c r="L515" i="93"/>
  <c r="A516" i="93"/>
  <c r="A514" i="59"/>
  <c r="L513" i="59"/>
  <c r="L515" i="52"/>
  <c r="A516" i="52"/>
  <c r="B515" i="52"/>
  <c r="B516" i="52"/>
  <c r="A519" i="94"/>
  <c r="A520" i="94"/>
  <c r="L516" i="52"/>
  <c r="A517" i="52"/>
  <c r="B517" i="93"/>
  <c r="M515" i="52"/>
  <c r="Q515" i="52"/>
  <c r="P515" i="52"/>
  <c r="N515" i="52"/>
  <c r="R515" i="52"/>
  <c r="S514" i="93"/>
  <c r="P513" i="59"/>
  <c r="N513" i="59"/>
  <c r="R513" i="59"/>
  <c r="M513" i="59"/>
  <c r="Q513" i="59"/>
  <c r="A515" i="59"/>
  <c r="L514" i="59"/>
  <c r="L516" i="93"/>
  <c r="A517" i="93"/>
  <c r="B514" i="59"/>
  <c r="B515" i="59"/>
  <c r="P515" i="93"/>
  <c r="N515" i="93"/>
  <c r="R515" i="93"/>
  <c r="M515" i="93"/>
  <c r="Q515" i="93"/>
  <c r="A518" i="52"/>
  <c r="L517" i="52"/>
  <c r="B517" i="52"/>
  <c r="B518" i="52"/>
  <c r="S515" i="93"/>
  <c r="A521" i="94"/>
  <c r="L517" i="93"/>
  <c r="A518" i="93"/>
  <c r="N516" i="93"/>
  <c r="R516" i="93"/>
  <c r="P516" i="93"/>
  <c r="M516" i="93"/>
  <c r="Q516" i="93"/>
  <c r="P514" i="59"/>
  <c r="N514" i="59"/>
  <c r="R514" i="59"/>
  <c r="M514" i="59"/>
  <c r="Q514" i="59"/>
  <c r="L515" i="59"/>
  <c r="A516" i="59"/>
  <c r="P516" i="52"/>
  <c r="M516" i="52"/>
  <c r="Q516" i="52"/>
  <c r="N516" i="52"/>
  <c r="R516" i="52"/>
  <c r="S513" i="59"/>
  <c r="S515" i="52"/>
  <c r="M517" i="52"/>
  <c r="Q517" i="52"/>
  <c r="N517" i="52"/>
  <c r="R517" i="52"/>
  <c r="P517" i="52"/>
  <c r="S517" i="52"/>
  <c r="A519" i="93"/>
  <c r="L518" i="93"/>
  <c r="A519" i="52"/>
  <c r="L518" i="52"/>
  <c r="S516" i="52"/>
  <c r="P517" i="93"/>
  <c r="N517" i="93"/>
  <c r="R517" i="93"/>
  <c r="M517" i="93"/>
  <c r="Q517" i="93"/>
  <c r="A517" i="59"/>
  <c r="L516" i="59"/>
  <c r="S514" i="59"/>
  <c r="A522" i="94"/>
  <c r="B518" i="93"/>
  <c r="B519" i="93"/>
  <c r="S516" i="93"/>
  <c r="P515" i="59"/>
  <c r="M515" i="59"/>
  <c r="Q515" i="59"/>
  <c r="N515" i="59"/>
  <c r="R515" i="59"/>
  <c r="B516" i="59"/>
  <c r="B517" i="59"/>
  <c r="A520" i="93"/>
  <c r="L519" i="93"/>
  <c r="P518" i="52"/>
  <c r="N518" i="52"/>
  <c r="R518" i="52"/>
  <c r="M518" i="52"/>
  <c r="Q518" i="52"/>
  <c r="A523" i="94"/>
  <c r="A520" i="52"/>
  <c r="L519" i="52"/>
  <c r="B520" i="93"/>
  <c r="B519" i="52"/>
  <c r="L517" i="59"/>
  <c r="A518" i="59"/>
  <c r="P518" i="93"/>
  <c r="N518" i="93"/>
  <c r="R518" i="93"/>
  <c r="M518" i="93"/>
  <c r="Q518" i="93"/>
  <c r="P516" i="59"/>
  <c r="M516" i="59"/>
  <c r="Q516" i="59"/>
  <c r="N516" i="59"/>
  <c r="R516" i="59"/>
  <c r="S515" i="59"/>
  <c r="S517" i="93"/>
  <c r="A519" i="59"/>
  <c r="L518" i="59"/>
  <c r="S516" i="59"/>
  <c r="S518" i="52"/>
  <c r="P519" i="93"/>
  <c r="N519" i="93"/>
  <c r="R519" i="93"/>
  <c r="M519" i="93"/>
  <c r="Q519" i="93"/>
  <c r="B518" i="59"/>
  <c r="A521" i="93"/>
  <c r="L520" i="93"/>
  <c r="A524" i="94"/>
  <c r="A521" i="52"/>
  <c r="L520" i="52"/>
  <c r="N519" i="52"/>
  <c r="R519" i="52"/>
  <c r="P519" i="52"/>
  <c r="M519" i="52"/>
  <c r="Q519" i="52"/>
  <c r="N517" i="59"/>
  <c r="R517" i="59"/>
  <c r="P517" i="59"/>
  <c r="M517" i="59"/>
  <c r="Q517" i="59"/>
  <c r="S518" i="93"/>
  <c r="B520" i="52"/>
  <c r="A525" i="94"/>
  <c r="S517" i="59"/>
  <c r="N518" i="59"/>
  <c r="R518" i="59"/>
  <c r="P518" i="59"/>
  <c r="S518" i="59"/>
  <c r="M518" i="59"/>
  <c r="Q518" i="59"/>
  <c r="L519" i="59"/>
  <c r="A520" i="59"/>
  <c r="S519" i="52"/>
  <c r="P520" i="93"/>
  <c r="N520" i="93"/>
  <c r="R520" i="93"/>
  <c r="M520" i="93"/>
  <c r="Q520" i="93"/>
  <c r="L521" i="93"/>
  <c r="A522" i="93"/>
  <c r="B519" i="59"/>
  <c r="B520" i="59"/>
  <c r="N520" i="52"/>
  <c r="R520" i="52"/>
  <c r="P520" i="52"/>
  <c r="M520" i="52"/>
  <c r="Q520" i="52"/>
  <c r="B521" i="93"/>
  <c r="B522" i="93"/>
  <c r="L521" i="52"/>
  <c r="A522" i="52"/>
  <c r="S519" i="93"/>
  <c r="B521" i="52"/>
  <c r="B522" i="52"/>
  <c r="P521" i="93"/>
  <c r="N521" i="93"/>
  <c r="R521" i="93"/>
  <c r="M521" i="93"/>
  <c r="Q521" i="93"/>
  <c r="L522" i="52"/>
  <c r="A523" i="52"/>
  <c r="B523" i="52"/>
  <c r="S520" i="52"/>
  <c r="N521" i="52"/>
  <c r="R521" i="52"/>
  <c r="P521" i="52"/>
  <c r="M521" i="52"/>
  <c r="Q521" i="52"/>
  <c r="A526" i="94"/>
  <c r="B521" i="59"/>
  <c r="L520" i="59"/>
  <c r="A521" i="59"/>
  <c r="S520" i="93"/>
  <c r="P519" i="59"/>
  <c r="M519" i="59"/>
  <c r="Q519" i="59"/>
  <c r="N519" i="59"/>
  <c r="R519" i="59"/>
  <c r="L522" i="93"/>
  <c r="A523" i="93"/>
  <c r="B524" i="52"/>
  <c r="S519" i="59"/>
  <c r="S521" i="93"/>
  <c r="S521" i="52"/>
  <c r="L523" i="52"/>
  <c r="A524" i="52"/>
  <c r="B522" i="59"/>
  <c r="P522" i="52"/>
  <c r="M522" i="52"/>
  <c r="Q522" i="52"/>
  <c r="N522" i="52"/>
  <c r="R522" i="52"/>
  <c r="L521" i="59"/>
  <c r="A522" i="59"/>
  <c r="P522" i="93"/>
  <c r="N522" i="93"/>
  <c r="R522" i="93"/>
  <c r="M522" i="93"/>
  <c r="Q522" i="93"/>
  <c r="A527" i="94"/>
  <c r="L523" i="93"/>
  <c r="A524" i="93"/>
  <c r="P520" i="59"/>
  <c r="M520" i="59"/>
  <c r="Q520" i="59"/>
  <c r="N520" i="59"/>
  <c r="R520" i="59"/>
  <c r="B523" i="93"/>
  <c r="B524" i="93"/>
  <c r="N523" i="52"/>
  <c r="R523" i="52"/>
  <c r="M523" i="52"/>
  <c r="Q523" i="52"/>
  <c r="P523" i="52"/>
  <c r="S523" i="52"/>
  <c r="S520" i="59"/>
  <c r="A525" i="93"/>
  <c r="B525" i="93"/>
  <c r="L524" i="93"/>
  <c r="S522" i="93"/>
  <c r="L522" i="59"/>
  <c r="A523" i="59"/>
  <c r="B523" i="59"/>
  <c r="N521" i="59"/>
  <c r="R521" i="59"/>
  <c r="M521" i="59"/>
  <c r="Q521" i="59"/>
  <c r="P521" i="59"/>
  <c r="S521" i="59"/>
  <c r="L524" i="52"/>
  <c r="A525" i="52"/>
  <c r="A528" i="94"/>
  <c r="S522" i="52"/>
  <c r="B525" i="52"/>
  <c r="N523" i="93"/>
  <c r="R523" i="93"/>
  <c r="M523" i="93"/>
  <c r="Q523" i="93"/>
  <c r="P523" i="93"/>
  <c r="S523" i="93"/>
  <c r="N524" i="52"/>
  <c r="R524" i="52"/>
  <c r="M524" i="52"/>
  <c r="Q524" i="52"/>
  <c r="P524" i="52"/>
  <c r="A526" i="93"/>
  <c r="L525" i="93"/>
  <c r="B526" i="52"/>
  <c r="A524" i="59"/>
  <c r="L523" i="59"/>
  <c r="A529" i="94"/>
  <c r="N522" i="59"/>
  <c r="R522" i="59"/>
  <c r="P522" i="59"/>
  <c r="M522" i="59"/>
  <c r="Q522" i="59"/>
  <c r="A526" i="52"/>
  <c r="L525" i="52"/>
  <c r="P524" i="93"/>
  <c r="N524" i="93"/>
  <c r="R524" i="93"/>
  <c r="M524" i="93"/>
  <c r="Q524" i="93"/>
  <c r="L524" i="59"/>
  <c r="A525" i="59"/>
  <c r="B524" i="59"/>
  <c r="B525" i="59"/>
  <c r="S522" i="59"/>
  <c r="B527" i="52"/>
  <c r="S524" i="93"/>
  <c r="M525" i="52"/>
  <c r="Q525" i="52"/>
  <c r="N525" i="52"/>
  <c r="R525" i="52"/>
  <c r="P525" i="52"/>
  <c r="S525" i="52"/>
  <c r="M525" i="93"/>
  <c r="Q525" i="93"/>
  <c r="P525" i="93"/>
  <c r="N525" i="93"/>
  <c r="R525" i="93"/>
  <c r="L526" i="52"/>
  <c r="A527" i="52"/>
  <c r="A527" i="93"/>
  <c r="L526" i="93"/>
  <c r="S524" i="52"/>
  <c r="A530" i="94"/>
  <c r="P523" i="59"/>
  <c r="N523" i="59"/>
  <c r="R523" i="59"/>
  <c r="M523" i="59"/>
  <c r="Q523" i="59"/>
  <c r="B526" i="93"/>
  <c r="B527" i="93"/>
  <c r="A528" i="93"/>
  <c r="L527" i="93"/>
  <c r="N524" i="59"/>
  <c r="R524" i="59"/>
  <c r="P524" i="59"/>
  <c r="M524" i="59"/>
  <c r="Q524" i="59"/>
  <c r="N526" i="93"/>
  <c r="R526" i="93"/>
  <c r="P526" i="93"/>
  <c r="M526" i="93"/>
  <c r="Q526" i="93"/>
  <c r="A528" i="52"/>
  <c r="L527" i="52"/>
  <c r="S523" i="59"/>
  <c r="P526" i="52"/>
  <c r="M526" i="52"/>
  <c r="Q526" i="52"/>
  <c r="N526" i="52"/>
  <c r="R526" i="52"/>
  <c r="S525" i="93"/>
  <c r="A531" i="94"/>
  <c r="B528" i="93"/>
  <c r="B528" i="52"/>
  <c r="A526" i="59"/>
  <c r="L525" i="59"/>
  <c r="A532" i="94"/>
  <c r="S526" i="52"/>
  <c r="S524" i="59"/>
  <c r="N527" i="52"/>
  <c r="R527" i="52"/>
  <c r="P527" i="52"/>
  <c r="M527" i="52"/>
  <c r="Q527" i="52"/>
  <c r="B529" i="52"/>
  <c r="B529" i="93"/>
  <c r="L528" i="52"/>
  <c r="A529" i="52"/>
  <c r="P527" i="93"/>
  <c r="M527" i="93"/>
  <c r="Q527" i="93"/>
  <c r="N527" i="93"/>
  <c r="R527" i="93"/>
  <c r="A529" i="93"/>
  <c r="L528" i="93"/>
  <c r="L526" i="59"/>
  <c r="A527" i="59"/>
  <c r="B526" i="59"/>
  <c r="B527" i="59"/>
  <c r="P525" i="59"/>
  <c r="N525" i="59"/>
  <c r="R525" i="59"/>
  <c r="M525" i="59"/>
  <c r="Q525" i="59"/>
  <c r="S526" i="93"/>
  <c r="B528" i="59"/>
  <c r="B530" i="52"/>
  <c r="S527" i="52"/>
  <c r="L527" i="59"/>
  <c r="A528" i="59"/>
  <c r="A530" i="52"/>
  <c r="L529" i="52"/>
  <c r="S525" i="59"/>
  <c r="S527" i="93"/>
  <c r="N526" i="59"/>
  <c r="R526" i="59"/>
  <c r="P526" i="59"/>
  <c r="M526" i="59"/>
  <c r="Q526" i="59"/>
  <c r="M528" i="93"/>
  <c r="Q528" i="93"/>
  <c r="P528" i="93"/>
  <c r="N528" i="93"/>
  <c r="R528" i="93"/>
  <c r="A530" i="93"/>
  <c r="L529" i="93"/>
  <c r="M528" i="52"/>
  <c r="Q528" i="52"/>
  <c r="N528" i="52"/>
  <c r="R528" i="52"/>
  <c r="P528" i="52"/>
  <c r="S528" i="52"/>
  <c r="B530" i="93"/>
  <c r="A533" i="94"/>
  <c r="B531" i="93"/>
  <c r="S526" i="59"/>
  <c r="M529" i="93"/>
  <c r="Q529" i="93"/>
  <c r="P529" i="93"/>
  <c r="N529" i="93"/>
  <c r="R529" i="93"/>
  <c r="L530" i="93"/>
  <c r="A531" i="93"/>
  <c r="N529" i="52"/>
  <c r="R529" i="52"/>
  <c r="M529" i="52"/>
  <c r="Q529" i="52"/>
  <c r="P529" i="52"/>
  <c r="S528" i="93"/>
  <c r="L530" i="52"/>
  <c r="A531" i="52"/>
  <c r="A534" i="94"/>
  <c r="A529" i="59"/>
  <c r="L528" i="59"/>
  <c r="B531" i="52"/>
  <c r="N527" i="59"/>
  <c r="R527" i="59"/>
  <c r="P527" i="59"/>
  <c r="S527" i="59"/>
  <c r="M527" i="59"/>
  <c r="Q527" i="59"/>
  <c r="B532" i="93"/>
  <c r="B532" i="52"/>
  <c r="P528" i="59"/>
  <c r="N528" i="59"/>
  <c r="R528" i="59"/>
  <c r="M528" i="59"/>
  <c r="Q528" i="59"/>
  <c r="L531" i="93"/>
  <c r="A532" i="93"/>
  <c r="L529" i="59"/>
  <c r="A530" i="59"/>
  <c r="N530" i="93"/>
  <c r="R530" i="93"/>
  <c r="P530" i="93"/>
  <c r="M530" i="93"/>
  <c r="Q530" i="93"/>
  <c r="A535" i="94"/>
  <c r="S529" i="93"/>
  <c r="B529" i="59"/>
  <c r="B530" i="59"/>
  <c r="L531" i="52"/>
  <c r="A532" i="52"/>
  <c r="N530" i="52"/>
  <c r="R530" i="52"/>
  <c r="P530" i="52"/>
  <c r="M530" i="52"/>
  <c r="Q530" i="52"/>
  <c r="S529" i="52"/>
  <c r="S530" i="52"/>
  <c r="S530" i="93"/>
  <c r="L532" i="52"/>
  <c r="A533" i="52"/>
  <c r="N531" i="52"/>
  <c r="R531" i="52"/>
  <c r="P531" i="52"/>
  <c r="M531" i="52"/>
  <c r="Q531" i="52"/>
  <c r="A531" i="59"/>
  <c r="L530" i="59"/>
  <c r="P529" i="59"/>
  <c r="N529" i="59"/>
  <c r="R529" i="59"/>
  <c r="M529" i="59"/>
  <c r="Q529" i="59"/>
  <c r="A533" i="93"/>
  <c r="L532" i="93"/>
  <c r="M531" i="93"/>
  <c r="Q531" i="93"/>
  <c r="P531" i="93"/>
  <c r="N531" i="93"/>
  <c r="R531" i="93"/>
  <c r="B533" i="52"/>
  <c r="B531" i="59"/>
  <c r="B533" i="93"/>
  <c r="A536" i="94"/>
  <c r="S528" i="59"/>
  <c r="A537" i="94"/>
  <c r="B534" i="93"/>
  <c r="B532" i="59"/>
  <c r="P532" i="93"/>
  <c r="N532" i="93"/>
  <c r="R532" i="93"/>
  <c r="M532" i="93"/>
  <c r="Q532" i="93"/>
  <c r="B534" i="52"/>
  <c r="L533" i="93"/>
  <c r="A534" i="93"/>
  <c r="A534" i="52"/>
  <c r="L533" i="52"/>
  <c r="S531" i="93"/>
  <c r="M532" i="52"/>
  <c r="Q532" i="52"/>
  <c r="N532" i="52"/>
  <c r="R532" i="52"/>
  <c r="P532" i="52"/>
  <c r="S532" i="52"/>
  <c r="S529" i="59"/>
  <c r="P530" i="59"/>
  <c r="N530" i="59"/>
  <c r="R530" i="59"/>
  <c r="M530" i="59"/>
  <c r="Q530" i="59"/>
  <c r="A532" i="59"/>
  <c r="L531" i="59"/>
  <c r="S531" i="52"/>
  <c r="S532" i="93"/>
  <c r="M531" i="59"/>
  <c r="Q531" i="59"/>
  <c r="P531" i="59"/>
  <c r="N531" i="59"/>
  <c r="R531" i="59"/>
  <c r="A533" i="59"/>
  <c r="L532" i="59"/>
  <c r="B535" i="93"/>
  <c r="S530" i="59"/>
  <c r="P533" i="52"/>
  <c r="M533" i="52"/>
  <c r="Q533" i="52"/>
  <c r="N533" i="52"/>
  <c r="R533" i="52"/>
  <c r="A535" i="52"/>
  <c r="L534" i="52"/>
  <c r="A538" i="94"/>
  <c r="A535" i="93"/>
  <c r="L534" i="93"/>
  <c r="P533" i="93"/>
  <c r="N533" i="93"/>
  <c r="R533" i="93"/>
  <c r="M533" i="93"/>
  <c r="Q533" i="93"/>
  <c r="L535" i="52"/>
  <c r="A536" i="52"/>
  <c r="S533" i="52"/>
  <c r="S533" i="93"/>
  <c r="P534" i="93"/>
  <c r="N534" i="93"/>
  <c r="R534" i="93"/>
  <c r="M534" i="93"/>
  <c r="Q534" i="93"/>
  <c r="A536" i="93"/>
  <c r="L535" i="93"/>
  <c r="N532" i="59"/>
  <c r="R532" i="59"/>
  <c r="M532" i="59"/>
  <c r="Q532" i="59"/>
  <c r="P532" i="59"/>
  <c r="S532" i="59"/>
  <c r="L533" i="59"/>
  <c r="A534" i="59"/>
  <c r="B535" i="52"/>
  <c r="S531" i="59"/>
  <c r="B533" i="59"/>
  <c r="B534" i="59"/>
  <c r="A539" i="94"/>
  <c r="N534" i="52"/>
  <c r="R534" i="52"/>
  <c r="P534" i="52"/>
  <c r="M534" i="52"/>
  <c r="Q534" i="52"/>
  <c r="A540" i="94"/>
  <c r="M535" i="93"/>
  <c r="Q535" i="93"/>
  <c r="P535" i="93"/>
  <c r="N535" i="93"/>
  <c r="R535" i="93"/>
  <c r="A537" i="93"/>
  <c r="L536" i="93"/>
  <c r="B535" i="59"/>
  <c r="B536" i="93"/>
  <c r="B537" i="93"/>
  <c r="A537" i="52"/>
  <c r="L536" i="52"/>
  <c r="B536" i="52"/>
  <c r="N535" i="52"/>
  <c r="R535" i="52"/>
  <c r="P535" i="52"/>
  <c r="M535" i="52"/>
  <c r="Q535" i="52"/>
  <c r="L534" i="59"/>
  <c r="A535" i="59"/>
  <c r="S534" i="93"/>
  <c r="M533" i="59"/>
  <c r="Q533" i="59"/>
  <c r="P533" i="59"/>
  <c r="N533" i="59"/>
  <c r="R533" i="59"/>
  <c r="S534" i="52"/>
  <c r="L537" i="52"/>
  <c r="A538" i="52"/>
  <c r="S535" i="93"/>
  <c r="B536" i="59"/>
  <c r="S533" i="59"/>
  <c r="A541" i="94"/>
  <c r="P536" i="93"/>
  <c r="N536" i="93"/>
  <c r="R536" i="93"/>
  <c r="M536" i="93"/>
  <c r="Q536" i="93"/>
  <c r="A536" i="59"/>
  <c r="L535" i="59"/>
  <c r="A538" i="93"/>
  <c r="L537" i="93"/>
  <c r="M534" i="59"/>
  <c r="Q534" i="59"/>
  <c r="P534" i="59"/>
  <c r="S534" i="59"/>
  <c r="N534" i="59"/>
  <c r="R534" i="59"/>
  <c r="S535" i="52"/>
  <c r="B537" i="52"/>
  <c r="B538" i="52"/>
  <c r="M536" i="52"/>
  <c r="Q536" i="52"/>
  <c r="P536" i="52"/>
  <c r="N536" i="52"/>
  <c r="R536" i="52"/>
  <c r="M537" i="93"/>
  <c r="Q537" i="93"/>
  <c r="P537" i="93"/>
  <c r="S537" i="93"/>
  <c r="N537" i="93"/>
  <c r="R537" i="93"/>
  <c r="A539" i="93"/>
  <c r="L538" i="93"/>
  <c r="B538" i="93"/>
  <c r="B539" i="93"/>
  <c r="P535" i="59"/>
  <c r="N535" i="59"/>
  <c r="R535" i="59"/>
  <c r="M535" i="59"/>
  <c r="Q535" i="59"/>
  <c r="S536" i="52"/>
  <c r="L536" i="59"/>
  <c r="A537" i="59"/>
  <c r="B539" i="52"/>
  <c r="L538" i="52"/>
  <c r="A539" i="52"/>
  <c r="S536" i="93"/>
  <c r="N537" i="52"/>
  <c r="R537" i="52"/>
  <c r="P537" i="52"/>
  <c r="M537" i="52"/>
  <c r="Q537" i="52"/>
  <c r="A542" i="94"/>
  <c r="L537" i="59"/>
  <c r="A538" i="59"/>
  <c r="M536" i="59"/>
  <c r="Q536" i="59"/>
  <c r="P536" i="59"/>
  <c r="N536" i="59"/>
  <c r="R536" i="59"/>
  <c r="B537" i="59"/>
  <c r="B538" i="59"/>
  <c r="A543" i="94"/>
  <c r="S537" i="52"/>
  <c r="S535" i="59"/>
  <c r="N538" i="93"/>
  <c r="R538" i="93"/>
  <c r="P538" i="93"/>
  <c r="M538" i="93"/>
  <c r="Q538" i="93"/>
  <c r="L539" i="52"/>
  <c r="A540" i="52"/>
  <c r="A540" i="93"/>
  <c r="L539" i="93"/>
  <c r="N538" i="52"/>
  <c r="R538" i="52"/>
  <c r="M538" i="52"/>
  <c r="Q538" i="52"/>
  <c r="P538" i="52"/>
  <c r="A541" i="93"/>
  <c r="L540" i="93"/>
  <c r="L540" i="52"/>
  <c r="A541" i="52"/>
  <c r="N539" i="52"/>
  <c r="R539" i="52"/>
  <c r="P539" i="52"/>
  <c r="M539" i="52"/>
  <c r="Q539" i="52"/>
  <c r="S536" i="59"/>
  <c r="L538" i="59"/>
  <c r="A539" i="59"/>
  <c r="M537" i="59"/>
  <c r="Q537" i="59"/>
  <c r="P537" i="59"/>
  <c r="S537" i="59"/>
  <c r="N537" i="59"/>
  <c r="R537" i="59"/>
  <c r="S538" i="93"/>
  <c r="B540" i="52"/>
  <c r="B541" i="52"/>
  <c r="B540" i="93"/>
  <c r="P539" i="93"/>
  <c r="N539" i="93"/>
  <c r="R539" i="93"/>
  <c r="M539" i="93"/>
  <c r="Q539" i="93"/>
  <c r="S538" i="52"/>
  <c r="A540" i="59"/>
  <c r="L539" i="59"/>
  <c r="S539" i="93"/>
  <c r="P538" i="59"/>
  <c r="N538" i="59"/>
  <c r="R538" i="59"/>
  <c r="M538" i="59"/>
  <c r="Q538" i="59"/>
  <c r="N540" i="93"/>
  <c r="R540" i="93"/>
  <c r="M540" i="93"/>
  <c r="Q540" i="93"/>
  <c r="P540" i="93"/>
  <c r="S540" i="93"/>
  <c r="A542" i="93"/>
  <c r="L541" i="93"/>
  <c r="B541" i="93"/>
  <c r="S539" i="52"/>
  <c r="B539" i="59"/>
  <c r="A542" i="52"/>
  <c r="L541" i="52"/>
  <c r="P540" i="52"/>
  <c r="N540" i="52"/>
  <c r="R540" i="52"/>
  <c r="M540" i="52"/>
  <c r="Q540" i="52"/>
  <c r="S540" i="52"/>
  <c r="M541" i="93"/>
  <c r="Q541" i="93"/>
  <c r="N541" i="93"/>
  <c r="R541" i="93"/>
  <c r="P541" i="93"/>
  <c r="S541" i="93"/>
  <c r="N541" i="52"/>
  <c r="R541" i="52"/>
  <c r="M541" i="52"/>
  <c r="Q541" i="52"/>
  <c r="P541" i="52"/>
  <c r="S541" i="52"/>
  <c r="L542" i="93"/>
  <c r="A543" i="93"/>
  <c r="L543" i="93"/>
  <c r="P539" i="59"/>
  <c r="N539" i="59"/>
  <c r="R539" i="59"/>
  <c r="M539" i="59"/>
  <c r="Q539" i="59"/>
  <c r="L542" i="52"/>
  <c r="A543" i="52"/>
  <c r="A541" i="59"/>
  <c r="L540" i="59"/>
  <c r="B540" i="59"/>
  <c r="B541" i="59"/>
  <c r="B542" i="52"/>
  <c r="B543" i="52"/>
  <c r="B544" i="52"/>
  <c r="B545" i="52"/>
  <c r="B546" i="52"/>
  <c r="B547" i="52"/>
  <c r="B548" i="52"/>
  <c r="B549" i="52"/>
  <c r="B550" i="52"/>
  <c r="B551" i="52"/>
  <c r="B552" i="52"/>
  <c r="B553" i="52"/>
  <c r="B554" i="52"/>
  <c r="B555" i="52"/>
  <c r="B556" i="52"/>
  <c r="B557" i="52"/>
  <c r="B558" i="52"/>
  <c r="B559" i="52"/>
  <c r="B560" i="52"/>
  <c r="B561" i="52"/>
  <c r="B562" i="52"/>
  <c r="B563" i="52"/>
  <c r="B564" i="52"/>
  <c r="B565" i="52"/>
  <c r="B566" i="52"/>
  <c r="B567" i="52"/>
  <c r="B568" i="52"/>
  <c r="B569" i="52"/>
  <c r="B570" i="52"/>
  <c r="B571" i="52"/>
  <c r="B572" i="52"/>
  <c r="B573" i="52"/>
  <c r="B574" i="52"/>
  <c r="B575" i="52"/>
  <c r="B576" i="52"/>
  <c r="B577" i="52"/>
  <c r="B578" i="52"/>
  <c r="B579" i="52"/>
  <c r="B580" i="52"/>
  <c r="B581" i="52"/>
  <c r="B582" i="52"/>
  <c r="B583" i="52"/>
  <c r="B584" i="52"/>
  <c r="B585" i="52"/>
  <c r="B586" i="52"/>
  <c r="B587" i="52"/>
  <c r="B588" i="52"/>
  <c r="B589" i="52"/>
  <c r="B590" i="52"/>
  <c r="B591" i="52"/>
  <c r="B592" i="52"/>
  <c r="B593" i="52"/>
  <c r="B594" i="52"/>
  <c r="B595" i="52"/>
  <c r="B596" i="52"/>
  <c r="B597" i="52"/>
  <c r="B598" i="52"/>
  <c r="B599" i="52"/>
  <c r="B600" i="52"/>
  <c r="B601" i="52"/>
  <c r="B602" i="52"/>
  <c r="B603" i="52"/>
  <c r="B604" i="52"/>
  <c r="B605" i="52"/>
  <c r="B606" i="52"/>
  <c r="B607" i="52"/>
  <c r="B608" i="52"/>
  <c r="B609" i="52"/>
  <c r="B610" i="52"/>
  <c r="B611" i="52"/>
  <c r="B612" i="52"/>
  <c r="B613" i="52"/>
  <c r="B614" i="52"/>
  <c r="B615" i="52"/>
  <c r="B616" i="52"/>
  <c r="B617" i="52"/>
  <c r="B618" i="52"/>
  <c r="B619" i="52"/>
  <c r="B620" i="52"/>
  <c r="B621" i="52"/>
  <c r="B622" i="52"/>
  <c r="B623" i="52"/>
  <c r="B624" i="52"/>
  <c r="B625" i="52"/>
  <c r="B626" i="52"/>
  <c r="B627" i="52"/>
  <c r="B628" i="52"/>
  <c r="B629" i="52"/>
  <c r="B630" i="52"/>
  <c r="B631" i="52"/>
  <c r="B632" i="52"/>
  <c r="B633" i="52"/>
  <c r="B634" i="52"/>
  <c r="B635" i="52"/>
  <c r="B636" i="52"/>
  <c r="B637" i="52"/>
  <c r="B638" i="52"/>
  <c r="B639" i="52"/>
  <c r="B640" i="52"/>
  <c r="B641" i="52"/>
  <c r="B642" i="52"/>
  <c r="B643" i="52"/>
  <c r="B644" i="52"/>
  <c r="B645" i="52"/>
  <c r="B646" i="52"/>
  <c r="B647" i="52"/>
  <c r="B648" i="52"/>
  <c r="B649" i="52"/>
  <c r="B650" i="52"/>
  <c r="B651" i="52"/>
  <c r="B652" i="52"/>
  <c r="B653" i="52"/>
  <c r="B654" i="52"/>
  <c r="B655" i="52"/>
  <c r="B656" i="52"/>
  <c r="B657" i="52"/>
  <c r="B658" i="52"/>
  <c r="B659" i="52"/>
  <c r="B660" i="52"/>
  <c r="B661" i="52"/>
  <c r="B662" i="52"/>
  <c r="B663" i="52"/>
  <c r="B664" i="52"/>
  <c r="B665" i="52"/>
  <c r="B666" i="52"/>
  <c r="B667" i="52"/>
  <c r="B668" i="52"/>
  <c r="B669" i="52"/>
  <c r="B670" i="52"/>
  <c r="B671" i="52"/>
  <c r="B672" i="52"/>
  <c r="B673" i="52"/>
  <c r="B674" i="52"/>
  <c r="B675" i="52"/>
  <c r="B676" i="52"/>
  <c r="B677" i="52"/>
  <c r="B678" i="52"/>
  <c r="B542" i="93"/>
  <c r="S538" i="59"/>
  <c r="N542" i="52"/>
  <c r="R542" i="52"/>
  <c r="M542" i="52"/>
  <c r="Q542" i="52"/>
  <c r="P542" i="52"/>
  <c r="S542" i="52"/>
  <c r="S539" i="59"/>
  <c r="N543" i="93"/>
  <c r="R543" i="93"/>
  <c r="P543" i="93"/>
  <c r="M543" i="93"/>
  <c r="Q543" i="93"/>
  <c r="P542" i="93"/>
  <c r="N542" i="93"/>
  <c r="R542" i="93"/>
  <c r="M542" i="93"/>
  <c r="Q542" i="93"/>
  <c r="B543" i="93"/>
  <c r="B542" i="59"/>
  <c r="M540" i="59"/>
  <c r="Q540" i="59"/>
  <c r="P540" i="59"/>
  <c r="N540" i="59"/>
  <c r="R540" i="59"/>
  <c r="A542" i="59"/>
  <c r="L541" i="59"/>
  <c r="L543" i="52"/>
  <c r="A544" i="52"/>
  <c r="L544" i="52"/>
  <c r="A545" i="52"/>
  <c r="S542" i="93"/>
  <c r="N543" i="52"/>
  <c r="R543" i="52"/>
  <c r="P543" i="52"/>
  <c r="S543" i="52"/>
  <c r="M543" i="52"/>
  <c r="Q543" i="52"/>
  <c r="M541" i="59"/>
  <c r="Q541" i="59"/>
  <c r="P541" i="59"/>
  <c r="N541" i="59"/>
  <c r="R541" i="59"/>
  <c r="S543" i="93"/>
  <c r="L542" i="59"/>
  <c r="A543" i="59"/>
  <c r="S540" i="59"/>
  <c r="N544" i="52"/>
  <c r="R544" i="52"/>
  <c r="P544" i="52"/>
  <c r="M544" i="52"/>
  <c r="Q544" i="52"/>
  <c r="L543" i="59"/>
  <c r="A544" i="59"/>
  <c r="B543" i="59"/>
  <c r="B544" i="59"/>
  <c r="B545" i="59"/>
  <c r="B546" i="59"/>
  <c r="B547" i="59"/>
  <c r="B548" i="59"/>
  <c r="B549" i="59"/>
  <c r="B550" i="59"/>
  <c r="B551" i="59"/>
  <c r="B552" i="59"/>
  <c r="B553" i="59"/>
  <c r="B554" i="59"/>
  <c r="B555" i="59"/>
  <c r="B556" i="59"/>
  <c r="B557" i="59"/>
  <c r="B558" i="59"/>
  <c r="B559" i="59"/>
  <c r="B560" i="59"/>
  <c r="B561" i="59"/>
  <c r="B562" i="59"/>
  <c r="B563" i="59"/>
  <c r="B564" i="59"/>
  <c r="B565" i="59"/>
  <c r="B566" i="59"/>
  <c r="B567" i="59"/>
  <c r="B568" i="59"/>
  <c r="B569" i="59"/>
  <c r="B570" i="59"/>
  <c r="B571" i="59"/>
  <c r="B572" i="59"/>
  <c r="B573" i="59"/>
  <c r="B574" i="59"/>
  <c r="B575" i="59"/>
  <c r="B576" i="59"/>
  <c r="B577" i="59"/>
  <c r="B578" i="59"/>
  <c r="B579" i="59"/>
  <c r="B580" i="59"/>
  <c r="B581" i="59"/>
  <c r="B582" i="59"/>
  <c r="B583" i="59"/>
  <c r="B584" i="59"/>
  <c r="B585" i="59"/>
  <c r="B586" i="59"/>
  <c r="B587" i="59"/>
  <c r="B588" i="59"/>
  <c r="B589" i="59"/>
  <c r="B590" i="59"/>
  <c r="B591" i="59"/>
  <c r="B592" i="59"/>
  <c r="B593" i="59"/>
  <c r="B594" i="59"/>
  <c r="B595" i="59"/>
  <c r="B596" i="59"/>
  <c r="B597" i="59"/>
  <c r="B598" i="59"/>
  <c r="B599" i="59"/>
  <c r="B600" i="59"/>
  <c r="B601" i="59"/>
  <c r="B602" i="59"/>
  <c r="B603" i="59"/>
  <c r="B604" i="59"/>
  <c r="B605" i="59"/>
  <c r="B606" i="59"/>
  <c r="B607" i="59"/>
  <c r="B608" i="59"/>
  <c r="B609" i="59"/>
  <c r="B610" i="59"/>
  <c r="B611" i="59"/>
  <c r="B612" i="59"/>
  <c r="B613" i="59"/>
  <c r="B614" i="59"/>
  <c r="B615" i="59"/>
  <c r="B616" i="59"/>
  <c r="B617" i="59"/>
  <c r="B618" i="59"/>
  <c r="B619" i="59"/>
  <c r="B620" i="59"/>
  <c r="B621" i="59"/>
  <c r="B622" i="59"/>
  <c r="B623" i="59"/>
  <c r="B624" i="59"/>
  <c r="B625" i="59"/>
  <c r="B626" i="59"/>
  <c r="B627" i="59"/>
  <c r="B628" i="59"/>
  <c r="B629" i="59"/>
  <c r="B630" i="59"/>
  <c r="B631" i="59"/>
  <c r="B632" i="59"/>
  <c r="B633" i="59"/>
  <c r="B634" i="59"/>
  <c r="B635" i="59"/>
  <c r="B636" i="59"/>
  <c r="B637" i="59"/>
  <c r="B638" i="59"/>
  <c r="B639" i="59"/>
  <c r="B640" i="59"/>
  <c r="B641" i="59"/>
  <c r="B642" i="59"/>
  <c r="B643" i="59"/>
  <c r="B644" i="59"/>
  <c r="B645" i="59"/>
  <c r="B646" i="59"/>
  <c r="B647" i="59"/>
  <c r="B648" i="59"/>
  <c r="B649" i="59"/>
  <c r="B650" i="59"/>
  <c r="B651" i="59"/>
  <c r="B652" i="59"/>
  <c r="B653" i="59"/>
  <c r="B654" i="59"/>
  <c r="B655" i="59"/>
  <c r="B656" i="59"/>
  <c r="B657" i="59"/>
  <c r="B658" i="59"/>
  <c r="B659" i="59"/>
  <c r="B660" i="59"/>
  <c r="B661" i="59"/>
  <c r="B662" i="59"/>
  <c r="B663" i="59"/>
  <c r="B664" i="59"/>
  <c r="B665" i="59"/>
  <c r="B666" i="59"/>
  <c r="B667" i="59"/>
  <c r="B668" i="59"/>
  <c r="B669" i="59"/>
  <c r="B670" i="59"/>
  <c r="B671" i="59"/>
  <c r="B672" i="59"/>
  <c r="B673" i="59"/>
  <c r="B674" i="59"/>
  <c r="B675" i="59"/>
  <c r="B676" i="59"/>
  <c r="B677" i="59"/>
  <c r="B678" i="59"/>
  <c r="B679" i="59"/>
  <c r="B680" i="59"/>
  <c r="B681" i="59"/>
  <c r="B682" i="59"/>
  <c r="B683" i="59"/>
  <c r="B684" i="59"/>
  <c r="B685" i="59"/>
  <c r="B686" i="59"/>
  <c r="B687" i="59"/>
  <c r="B688" i="59"/>
  <c r="B689" i="59"/>
  <c r="B690" i="59"/>
  <c r="B691" i="59"/>
  <c r="B692" i="59"/>
  <c r="B693" i="59"/>
  <c r="B694" i="59"/>
  <c r="B695" i="59"/>
  <c r="B696" i="59"/>
  <c r="B697" i="59"/>
  <c r="B698" i="59"/>
  <c r="B699" i="59"/>
  <c r="B700" i="59"/>
  <c r="B701" i="59"/>
  <c r="B702" i="59"/>
  <c r="B703" i="59"/>
  <c r="B704" i="59"/>
  <c r="B705" i="59"/>
  <c r="B706" i="59"/>
  <c r="B707" i="59"/>
  <c r="B708" i="59"/>
  <c r="B709" i="59"/>
  <c r="B710" i="59"/>
  <c r="B711" i="59"/>
  <c r="B712" i="59"/>
  <c r="B713" i="59"/>
  <c r="B714" i="59"/>
  <c r="B715" i="59"/>
  <c r="B716" i="59"/>
  <c r="B717" i="59"/>
  <c r="B718" i="59"/>
  <c r="B719" i="59"/>
  <c r="B720" i="59"/>
  <c r="B721" i="59"/>
  <c r="B722" i="59"/>
  <c r="B723" i="59"/>
  <c r="B724" i="59"/>
  <c r="B725" i="59"/>
  <c r="B726" i="59"/>
  <c r="B727" i="59"/>
  <c r="B728" i="59"/>
  <c r="B729" i="59"/>
  <c r="B730" i="59"/>
  <c r="B731" i="59"/>
  <c r="B732" i="59"/>
  <c r="B733" i="59"/>
  <c r="B734" i="59"/>
  <c r="B735" i="59"/>
  <c r="B736" i="59"/>
  <c r="B737" i="59"/>
  <c r="B738" i="59"/>
  <c r="M542" i="59"/>
  <c r="Q542" i="59"/>
  <c r="N542" i="59"/>
  <c r="R542" i="59"/>
  <c r="P542" i="59"/>
  <c r="S542" i="59"/>
  <c r="S541" i="59"/>
  <c r="A546" i="52"/>
  <c r="L545" i="52"/>
  <c r="N545" i="52"/>
  <c r="R545" i="52"/>
  <c r="M545" i="52"/>
  <c r="Q545" i="52"/>
  <c r="P545" i="52"/>
  <c r="L546" i="52"/>
  <c r="A547" i="52"/>
  <c r="N543" i="59"/>
  <c r="R543" i="59"/>
  <c r="M543" i="59"/>
  <c r="Q543" i="59"/>
  <c r="P543" i="59"/>
  <c r="S543" i="59"/>
  <c r="L544" i="59"/>
  <c r="A545" i="59"/>
  <c r="S544" i="52"/>
  <c r="L547" i="52"/>
  <c r="A548" i="52"/>
  <c r="N546" i="52"/>
  <c r="R546" i="52"/>
  <c r="P546" i="52"/>
  <c r="M546" i="52"/>
  <c r="Q546" i="52"/>
  <c r="S545" i="52"/>
  <c r="L545" i="59"/>
  <c r="A546" i="59"/>
  <c r="N544" i="59"/>
  <c r="R544" i="59"/>
  <c r="M544" i="59"/>
  <c r="Q544" i="59"/>
  <c r="P544" i="59"/>
  <c r="S544" i="59"/>
  <c r="N545" i="59"/>
  <c r="R545" i="59"/>
  <c r="P545" i="59"/>
  <c r="M545" i="59"/>
  <c r="Q545" i="59"/>
  <c r="S546" i="52"/>
  <c r="L548" i="52"/>
  <c r="A549" i="52"/>
  <c r="M547" i="52"/>
  <c r="Q547" i="52"/>
  <c r="P547" i="52"/>
  <c r="N547" i="52"/>
  <c r="R547" i="52"/>
  <c r="L546" i="59"/>
  <c r="A547" i="59"/>
  <c r="S547" i="52"/>
  <c r="A550" i="52"/>
  <c r="L549" i="52"/>
  <c r="P548" i="52"/>
  <c r="N548" i="52"/>
  <c r="R548" i="52"/>
  <c r="M548" i="52"/>
  <c r="Q548" i="52"/>
  <c r="A548" i="59"/>
  <c r="L547" i="59"/>
  <c r="P546" i="59"/>
  <c r="N546" i="59"/>
  <c r="R546" i="59"/>
  <c r="M546" i="59"/>
  <c r="Q546" i="59"/>
  <c r="S545" i="59"/>
  <c r="A549" i="59"/>
  <c r="L548" i="59"/>
  <c r="S548" i="52"/>
  <c r="N549" i="52"/>
  <c r="R549" i="52"/>
  <c r="M549" i="52"/>
  <c r="Q549" i="52"/>
  <c r="P549" i="52"/>
  <c r="S549" i="52"/>
  <c r="L550" i="52"/>
  <c r="A551" i="52"/>
  <c r="S546" i="59"/>
  <c r="M547" i="59"/>
  <c r="Q547" i="59"/>
  <c r="N547" i="59"/>
  <c r="R547" i="59"/>
  <c r="P547" i="59"/>
  <c r="S547" i="59"/>
  <c r="L551" i="52"/>
  <c r="A552" i="52"/>
  <c r="M550" i="52"/>
  <c r="Q550" i="52"/>
  <c r="N550" i="52"/>
  <c r="R550" i="52"/>
  <c r="P550" i="52"/>
  <c r="S550" i="52"/>
  <c r="M548" i="59"/>
  <c r="Q548" i="59"/>
  <c r="P548" i="59"/>
  <c r="N548" i="59"/>
  <c r="R548" i="59"/>
  <c r="L549" i="59"/>
  <c r="A550" i="59"/>
  <c r="N549" i="59"/>
  <c r="R549" i="59"/>
  <c r="P549" i="59"/>
  <c r="M549" i="59"/>
  <c r="Q549" i="59"/>
  <c r="S548" i="59"/>
  <c r="A553" i="52"/>
  <c r="L552" i="52"/>
  <c r="N551" i="52"/>
  <c r="R551" i="52"/>
  <c r="M551" i="52"/>
  <c r="Q551" i="52"/>
  <c r="P551" i="52"/>
  <c r="S551" i="52"/>
  <c r="A551" i="59"/>
  <c r="L550" i="59"/>
  <c r="S549" i="59"/>
  <c r="N552" i="52"/>
  <c r="R552" i="52"/>
  <c r="M552" i="52"/>
  <c r="Q552" i="52"/>
  <c r="P552" i="52"/>
  <c r="S552" i="52"/>
  <c r="L553" i="52"/>
  <c r="A554" i="52"/>
  <c r="M550" i="59"/>
  <c r="Q550" i="59"/>
  <c r="P550" i="59"/>
  <c r="N550" i="59"/>
  <c r="R550" i="59"/>
  <c r="L551" i="59"/>
  <c r="A552" i="59"/>
  <c r="S550" i="59"/>
  <c r="A555" i="52"/>
  <c r="L554" i="52"/>
  <c r="M553" i="52"/>
  <c r="Q553" i="52"/>
  <c r="P553" i="52"/>
  <c r="N553" i="52"/>
  <c r="R553" i="52"/>
  <c r="L552" i="59"/>
  <c r="A553" i="59"/>
  <c r="P551" i="59"/>
  <c r="S551" i="59"/>
  <c r="M551" i="59"/>
  <c r="Q551" i="59"/>
  <c r="N551" i="59"/>
  <c r="R551" i="59"/>
  <c r="M554" i="52"/>
  <c r="Q554" i="52"/>
  <c r="P554" i="52"/>
  <c r="N554" i="52"/>
  <c r="R554" i="52"/>
  <c r="L555" i="52"/>
  <c r="A556" i="52"/>
  <c r="A554" i="59"/>
  <c r="L553" i="59"/>
  <c r="N552" i="59"/>
  <c r="R552" i="59"/>
  <c r="P552" i="59"/>
  <c r="M552" i="59"/>
  <c r="Q552" i="59"/>
  <c r="S553" i="52"/>
  <c r="S552" i="59"/>
  <c r="L556" i="52"/>
  <c r="A557" i="52"/>
  <c r="P555" i="52"/>
  <c r="N555" i="52"/>
  <c r="R555" i="52"/>
  <c r="M555" i="52"/>
  <c r="Q555" i="52"/>
  <c r="M553" i="59"/>
  <c r="Q553" i="59"/>
  <c r="N553" i="59"/>
  <c r="R553" i="59"/>
  <c r="P553" i="59"/>
  <c r="S553" i="59"/>
  <c r="S554" i="52"/>
  <c r="A555" i="59"/>
  <c r="L554" i="59"/>
  <c r="N554" i="59"/>
  <c r="R554" i="59"/>
  <c r="M554" i="59"/>
  <c r="Q554" i="59"/>
  <c r="P554" i="59"/>
  <c r="S554" i="59"/>
  <c r="L555" i="59"/>
  <c r="A556" i="59"/>
  <c r="S555" i="52"/>
  <c r="A558" i="52"/>
  <c r="L557" i="52"/>
  <c r="M556" i="52"/>
  <c r="Q556" i="52"/>
  <c r="N556" i="52"/>
  <c r="R556" i="52"/>
  <c r="P556" i="52"/>
  <c r="N555" i="59"/>
  <c r="R555" i="59"/>
  <c r="P555" i="59"/>
  <c r="M555" i="59"/>
  <c r="Q555" i="59"/>
  <c r="P557" i="52"/>
  <c r="N557" i="52"/>
  <c r="R557" i="52"/>
  <c r="M557" i="52"/>
  <c r="Q557" i="52"/>
  <c r="A559" i="52"/>
  <c r="L558" i="52"/>
  <c r="S556" i="52"/>
  <c r="A557" i="59"/>
  <c r="L556" i="59"/>
  <c r="L559" i="52"/>
  <c r="A560" i="52"/>
  <c r="S555" i="59"/>
  <c r="N556" i="59"/>
  <c r="R556" i="59"/>
  <c r="P556" i="59"/>
  <c r="S556" i="59"/>
  <c r="M556" i="59"/>
  <c r="Q556" i="59"/>
  <c r="S557" i="52"/>
  <c r="L557" i="59"/>
  <c r="A558" i="59"/>
  <c r="P558" i="52"/>
  <c r="S558" i="52"/>
  <c r="M558" i="52"/>
  <c r="Q558" i="52"/>
  <c r="N558" i="52"/>
  <c r="R558" i="52"/>
  <c r="L558" i="59"/>
  <c r="A559" i="59"/>
  <c r="P557" i="59"/>
  <c r="N557" i="59"/>
  <c r="R557" i="59"/>
  <c r="M557" i="59"/>
  <c r="Q557" i="59"/>
  <c r="L560" i="52"/>
  <c r="A561" i="52"/>
  <c r="M559" i="52"/>
  <c r="Q559" i="52"/>
  <c r="N559" i="52"/>
  <c r="R559" i="52"/>
  <c r="P559" i="52"/>
  <c r="S559" i="52"/>
  <c r="M560" i="52"/>
  <c r="Q560" i="52"/>
  <c r="N560" i="52"/>
  <c r="R560" i="52"/>
  <c r="P560" i="52"/>
  <c r="S557" i="59"/>
  <c r="A560" i="59"/>
  <c r="L559" i="59"/>
  <c r="P558" i="59"/>
  <c r="N558" i="59"/>
  <c r="R558" i="59"/>
  <c r="M558" i="59"/>
  <c r="Q558" i="59"/>
  <c r="A562" i="52"/>
  <c r="L561" i="52"/>
  <c r="N561" i="52"/>
  <c r="R561" i="52"/>
  <c r="P561" i="52"/>
  <c r="M561" i="52"/>
  <c r="Q561" i="52"/>
  <c r="A563" i="52"/>
  <c r="L562" i="52"/>
  <c r="S558" i="59"/>
  <c r="N559" i="59"/>
  <c r="R559" i="59"/>
  <c r="P559" i="59"/>
  <c r="M559" i="59"/>
  <c r="Q559" i="59"/>
  <c r="A561" i="59"/>
  <c r="L560" i="59"/>
  <c r="S560" i="52"/>
  <c r="M560" i="59"/>
  <c r="Q560" i="59"/>
  <c r="N560" i="59"/>
  <c r="R560" i="59"/>
  <c r="P560" i="59"/>
  <c r="S560" i="59"/>
  <c r="L561" i="59"/>
  <c r="A562" i="59"/>
  <c r="S559" i="59"/>
  <c r="M562" i="52"/>
  <c r="Q562" i="52"/>
  <c r="N562" i="52"/>
  <c r="R562" i="52"/>
  <c r="P562" i="52"/>
  <c r="S562" i="52"/>
  <c r="L563" i="52"/>
  <c r="A564" i="52"/>
  <c r="S561" i="52"/>
  <c r="P561" i="59"/>
  <c r="N561" i="59"/>
  <c r="R561" i="59"/>
  <c r="M561" i="59"/>
  <c r="Q561" i="59"/>
  <c r="A565" i="52"/>
  <c r="L564" i="52"/>
  <c r="P563" i="52"/>
  <c r="N563" i="52"/>
  <c r="R563" i="52"/>
  <c r="M563" i="52"/>
  <c r="Q563" i="52"/>
  <c r="L562" i="59"/>
  <c r="A563" i="59"/>
  <c r="N562" i="59"/>
  <c r="R562" i="59"/>
  <c r="M562" i="59"/>
  <c r="Q562" i="59"/>
  <c r="P562" i="59"/>
  <c r="S562" i="59"/>
  <c r="A566" i="52"/>
  <c r="L565" i="52"/>
  <c r="S561" i="59"/>
  <c r="S563" i="52"/>
  <c r="L563" i="59"/>
  <c r="A564" i="59"/>
  <c r="M564" i="52"/>
  <c r="Q564" i="52"/>
  <c r="P564" i="52"/>
  <c r="N564" i="52"/>
  <c r="R564" i="52"/>
  <c r="L566" i="52"/>
  <c r="A567" i="52"/>
  <c r="S564" i="52"/>
  <c r="A565" i="59"/>
  <c r="L564" i="59"/>
  <c r="N563" i="59"/>
  <c r="R563" i="59"/>
  <c r="P563" i="59"/>
  <c r="M563" i="59"/>
  <c r="Q563" i="59"/>
  <c r="N565" i="52"/>
  <c r="R565" i="52"/>
  <c r="M565" i="52"/>
  <c r="Q565" i="52"/>
  <c r="P565" i="52"/>
  <c r="S563" i="59"/>
  <c r="L567" i="52"/>
  <c r="A568" i="52"/>
  <c r="M566" i="52"/>
  <c r="Q566" i="52"/>
  <c r="N566" i="52"/>
  <c r="R566" i="52"/>
  <c r="P566" i="52"/>
  <c r="S566" i="52"/>
  <c r="M564" i="59"/>
  <c r="Q564" i="59"/>
  <c r="P564" i="59"/>
  <c r="N564" i="59"/>
  <c r="R564" i="59"/>
  <c r="L565" i="59"/>
  <c r="A566" i="59"/>
  <c r="S565" i="52"/>
  <c r="L566" i="59"/>
  <c r="A567" i="59"/>
  <c r="N565" i="59"/>
  <c r="R565" i="59"/>
  <c r="P565" i="59"/>
  <c r="M565" i="59"/>
  <c r="Q565" i="59"/>
  <c r="S564" i="59"/>
  <c r="A569" i="52"/>
  <c r="L568" i="52"/>
  <c r="N567" i="52"/>
  <c r="R567" i="52"/>
  <c r="P567" i="52"/>
  <c r="M567" i="52"/>
  <c r="Q567" i="52"/>
  <c r="N566" i="59"/>
  <c r="R566" i="59"/>
  <c r="P566" i="59"/>
  <c r="M566" i="59"/>
  <c r="Q566" i="59"/>
  <c r="P568" i="52"/>
  <c r="N568" i="52"/>
  <c r="R568" i="52"/>
  <c r="M568" i="52"/>
  <c r="Q568" i="52"/>
  <c r="L569" i="52"/>
  <c r="A570" i="52"/>
  <c r="S565" i="59"/>
  <c r="S567" i="52"/>
  <c r="L567" i="59"/>
  <c r="A568" i="59"/>
  <c r="S568" i="52"/>
  <c r="S566" i="59"/>
  <c r="L570" i="52"/>
  <c r="A571" i="52"/>
  <c r="A569" i="59"/>
  <c r="L568" i="59"/>
  <c r="P569" i="52"/>
  <c r="N569" i="52"/>
  <c r="R569" i="52"/>
  <c r="M569" i="52"/>
  <c r="Q569" i="52"/>
  <c r="M567" i="59"/>
  <c r="Q567" i="59"/>
  <c r="N567" i="59"/>
  <c r="R567" i="59"/>
  <c r="P567" i="59"/>
  <c r="S567" i="59"/>
  <c r="S569" i="52"/>
  <c r="P568" i="59"/>
  <c r="N568" i="59"/>
  <c r="R568" i="59"/>
  <c r="M568" i="59"/>
  <c r="Q568" i="59"/>
  <c r="A570" i="59"/>
  <c r="L569" i="59"/>
  <c r="A572" i="52"/>
  <c r="L571" i="52"/>
  <c r="P570" i="52"/>
  <c r="N570" i="52"/>
  <c r="R570" i="52"/>
  <c r="M570" i="52"/>
  <c r="Q570" i="52"/>
  <c r="S568" i="59"/>
  <c r="S570" i="52"/>
  <c r="M571" i="52"/>
  <c r="Q571" i="52"/>
  <c r="N571" i="52"/>
  <c r="R571" i="52"/>
  <c r="P571" i="52"/>
  <c r="S571" i="52"/>
  <c r="L572" i="52"/>
  <c r="A573" i="52"/>
  <c r="P569" i="59"/>
  <c r="M569" i="59"/>
  <c r="Q569" i="59"/>
  <c r="N569" i="59"/>
  <c r="R569" i="59"/>
  <c r="L570" i="59"/>
  <c r="A571" i="59"/>
  <c r="S569" i="59"/>
  <c r="A574" i="52"/>
  <c r="L573" i="52"/>
  <c r="N572" i="52"/>
  <c r="R572" i="52"/>
  <c r="M572" i="52"/>
  <c r="Q572" i="52"/>
  <c r="P572" i="52"/>
  <c r="L571" i="59"/>
  <c r="A572" i="59"/>
  <c r="P570" i="59"/>
  <c r="S570" i="59"/>
  <c r="M570" i="59"/>
  <c r="Q570" i="59"/>
  <c r="N570" i="59"/>
  <c r="R570" i="59"/>
  <c r="S572" i="52"/>
  <c r="L572" i="59"/>
  <c r="A573" i="59"/>
  <c r="N573" i="52"/>
  <c r="R573" i="52"/>
  <c r="P573" i="52"/>
  <c r="M573" i="52"/>
  <c r="Q573" i="52"/>
  <c r="M571" i="59"/>
  <c r="Q571" i="59"/>
  <c r="N571" i="59"/>
  <c r="R571" i="59"/>
  <c r="P571" i="59"/>
  <c r="S571" i="59"/>
  <c r="L574" i="52"/>
  <c r="A575" i="52"/>
  <c r="A576" i="52"/>
  <c r="L575" i="52"/>
  <c r="S573" i="52"/>
  <c r="A574" i="59"/>
  <c r="L573" i="59"/>
  <c r="N572" i="59"/>
  <c r="R572" i="59"/>
  <c r="M572" i="59"/>
  <c r="Q572" i="59"/>
  <c r="P572" i="59"/>
  <c r="S572" i="59"/>
  <c r="P574" i="52"/>
  <c r="N574" i="52"/>
  <c r="R574" i="52"/>
  <c r="M574" i="52"/>
  <c r="Q574" i="52"/>
  <c r="P575" i="52"/>
  <c r="M575" i="52"/>
  <c r="Q575" i="52"/>
  <c r="N575" i="52"/>
  <c r="R575" i="52"/>
  <c r="S574" i="52"/>
  <c r="N573" i="59"/>
  <c r="R573" i="59"/>
  <c r="M573" i="59"/>
  <c r="Q573" i="59"/>
  <c r="P573" i="59"/>
  <c r="S573" i="59"/>
  <c r="L574" i="59"/>
  <c r="A575" i="59"/>
  <c r="L576" i="52"/>
  <c r="A577" i="52"/>
  <c r="S575" i="52"/>
  <c r="A578" i="52"/>
  <c r="L577" i="52"/>
  <c r="N576" i="52"/>
  <c r="R576" i="52"/>
  <c r="P576" i="52"/>
  <c r="M576" i="52"/>
  <c r="Q576" i="52"/>
  <c r="L575" i="59"/>
  <c r="A576" i="59"/>
  <c r="P574" i="59"/>
  <c r="N574" i="59"/>
  <c r="R574" i="59"/>
  <c r="M574" i="59"/>
  <c r="Q574" i="59"/>
  <c r="S574" i="59"/>
  <c r="A577" i="59"/>
  <c r="L576" i="59"/>
  <c r="M575" i="59"/>
  <c r="Q575" i="59"/>
  <c r="N575" i="59"/>
  <c r="R575" i="59"/>
  <c r="P575" i="59"/>
  <c r="S575" i="59"/>
  <c r="S576" i="52"/>
  <c r="P577" i="52"/>
  <c r="M577" i="52"/>
  <c r="Q577" i="52"/>
  <c r="N577" i="52"/>
  <c r="R577" i="52"/>
  <c r="A579" i="52"/>
  <c r="L578" i="52"/>
  <c r="S577" i="52"/>
  <c r="P576" i="59"/>
  <c r="N576" i="59"/>
  <c r="R576" i="59"/>
  <c r="M576" i="59"/>
  <c r="Q576" i="59"/>
  <c r="L577" i="59"/>
  <c r="A578" i="59"/>
  <c r="P578" i="52"/>
  <c r="M578" i="52"/>
  <c r="Q578" i="52"/>
  <c r="N578" i="52"/>
  <c r="R578" i="52"/>
  <c r="A580" i="52"/>
  <c r="L579" i="52"/>
  <c r="N579" i="52"/>
  <c r="R579" i="52"/>
  <c r="M579" i="52"/>
  <c r="Q579" i="52"/>
  <c r="P579" i="52"/>
  <c r="L580" i="52"/>
  <c r="A581" i="52"/>
  <c r="S578" i="52"/>
  <c r="L578" i="59"/>
  <c r="A579" i="59"/>
  <c r="M577" i="59"/>
  <c r="Q577" i="59"/>
  <c r="P577" i="59"/>
  <c r="N577" i="59"/>
  <c r="R577" i="59"/>
  <c r="S576" i="59"/>
  <c r="A580" i="59"/>
  <c r="L579" i="59"/>
  <c r="P578" i="59"/>
  <c r="N578" i="59"/>
  <c r="R578" i="59"/>
  <c r="M578" i="59"/>
  <c r="Q578" i="59"/>
  <c r="L581" i="52"/>
  <c r="A582" i="52"/>
  <c r="P580" i="52"/>
  <c r="M580" i="52"/>
  <c r="Q580" i="52"/>
  <c r="N580" i="52"/>
  <c r="R580" i="52"/>
  <c r="S579" i="52"/>
  <c r="S577" i="59"/>
  <c r="A581" i="59"/>
  <c r="L580" i="59"/>
  <c r="S580" i="52"/>
  <c r="A583" i="52"/>
  <c r="L582" i="52"/>
  <c r="N581" i="52"/>
  <c r="R581" i="52"/>
  <c r="P581" i="52"/>
  <c r="M581" i="52"/>
  <c r="Q581" i="52"/>
  <c r="S578" i="59"/>
  <c r="P579" i="59"/>
  <c r="N579" i="59"/>
  <c r="R579" i="59"/>
  <c r="M579" i="59"/>
  <c r="Q579" i="59"/>
  <c r="M582" i="52"/>
  <c r="Q582" i="52"/>
  <c r="N582" i="52"/>
  <c r="R582" i="52"/>
  <c r="P582" i="52"/>
  <c r="S582" i="52"/>
  <c r="L583" i="52"/>
  <c r="A584" i="52"/>
  <c r="N580" i="59"/>
  <c r="R580" i="59"/>
  <c r="P580" i="59"/>
  <c r="M580" i="59"/>
  <c r="Q580" i="59"/>
  <c r="L581" i="59"/>
  <c r="A582" i="59"/>
  <c r="S581" i="52"/>
  <c r="S579" i="59"/>
  <c r="S580" i="59"/>
  <c r="N581" i="59"/>
  <c r="R581" i="59"/>
  <c r="M581" i="59"/>
  <c r="Q581" i="59"/>
  <c r="P581" i="59"/>
  <c r="S581" i="59"/>
  <c r="L584" i="52"/>
  <c r="A585" i="52"/>
  <c r="P583" i="52"/>
  <c r="M583" i="52"/>
  <c r="Q583" i="52"/>
  <c r="N583" i="52"/>
  <c r="R583" i="52"/>
  <c r="L582" i="59"/>
  <c r="A583" i="59"/>
  <c r="S583" i="52"/>
  <c r="A586" i="52"/>
  <c r="L585" i="52"/>
  <c r="M584" i="52"/>
  <c r="Q584" i="52"/>
  <c r="N584" i="52"/>
  <c r="R584" i="52"/>
  <c r="P584" i="52"/>
  <c r="A584" i="59"/>
  <c r="L583" i="59"/>
  <c r="P582" i="59"/>
  <c r="S582" i="59"/>
  <c r="N582" i="59"/>
  <c r="R582" i="59"/>
  <c r="M582" i="59"/>
  <c r="Q582" i="59"/>
  <c r="P585" i="52"/>
  <c r="N585" i="52"/>
  <c r="R585" i="52"/>
  <c r="M585" i="52"/>
  <c r="Q585" i="52"/>
  <c r="L586" i="52"/>
  <c r="A587" i="52"/>
  <c r="P583" i="59"/>
  <c r="M583" i="59"/>
  <c r="Q583" i="59"/>
  <c r="N583" i="59"/>
  <c r="R583" i="59"/>
  <c r="A585" i="59"/>
  <c r="L584" i="59"/>
  <c r="S584" i="52"/>
  <c r="M586" i="52"/>
  <c r="Q586" i="52"/>
  <c r="N586" i="52"/>
  <c r="R586" i="52"/>
  <c r="P586" i="52"/>
  <c r="S586" i="52"/>
  <c r="M584" i="59"/>
  <c r="Q584" i="59"/>
  <c r="P584" i="59"/>
  <c r="N584" i="59"/>
  <c r="R584" i="59"/>
  <c r="A586" i="59"/>
  <c r="L585" i="59"/>
  <c r="S585" i="52"/>
  <c r="S583" i="59"/>
  <c r="L587" i="52"/>
  <c r="A588" i="52"/>
  <c r="N585" i="59"/>
  <c r="R585" i="59"/>
  <c r="M585" i="59"/>
  <c r="Q585" i="59"/>
  <c r="P585" i="59"/>
  <c r="S585" i="59"/>
  <c r="L586" i="59"/>
  <c r="A587" i="59"/>
  <c r="S584" i="59"/>
  <c r="A589" i="52"/>
  <c r="L588" i="52"/>
  <c r="M587" i="52"/>
  <c r="Q587" i="52"/>
  <c r="N587" i="52"/>
  <c r="R587" i="52"/>
  <c r="P587" i="52"/>
  <c r="S587" i="52"/>
  <c r="P588" i="52"/>
  <c r="S588" i="52"/>
  <c r="N588" i="52"/>
  <c r="R588" i="52"/>
  <c r="M588" i="52"/>
  <c r="Q588" i="52"/>
  <c r="A590" i="52"/>
  <c r="L589" i="52"/>
  <c r="L587" i="59"/>
  <c r="A588" i="59"/>
  <c r="P586" i="59"/>
  <c r="N586" i="59"/>
  <c r="R586" i="59"/>
  <c r="M586" i="59"/>
  <c r="Q586" i="59"/>
  <c r="M587" i="59"/>
  <c r="Q587" i="59"/>
  <c r="P587" i="59"/>
  <c r="N587" i="59"/>
  <c r="R587" i="59"/>
  <c r="M589" i="52"/>
  <c r="Q589" i="52"/>
  <c r="N589" i="52"/>
  <c r="R589" i="52"/>
  <c r="P589" i="52"/>
  <c r="S586" i="59"/>
  <c r="A589" i="59"/>
  <c r="L588" i="59"/>
  <c r="A591" i="52"/>
  <c r="L590" i="52"/>
  <c r="P588" i="59"/>
  <c r="S588" i="59"/>
  <c r="N588" i="59"/>
  <c r="R588" i="59"/>
  <c r="M588" i="59"/>
  <c r="Q588" i="59"/>
  <c r="A590" i="59"/>
  <c r="L589" i="59"/>
  <c r="S587" i="59"/>
  <c r="P590" i="52"/>
  <c r="N590" i="52"/>
  <c r="R590" i="52"/>
  <c r="M590" i="52"/>
  <c r="Q590" i="52"/>
  <c r="S589" i="52"/>
  <c r="A592" i="52"/>
  <c r="L591" i="52"/>
  <c r="S590" i="52"/>
  <c r="A591" i="59"/>
  <c r="L590" i="59"/>
  <c r="P591" i="52"/>
  <c r="N591" i="52"/>
  <c r="R591" i="52"/>
  <c r="M591" i="52"/>
  <c r="Q591" i="52"/>
  <c r="A593" i="52"/>
  <c r="L592" i="52"/>
  <c r="P589" i="59"/>
  <c r="S589" i="59"/>
  <c r="N589" i="59"/>
  <c r="R589" i="59"/>
  <c r="M589" i="59"/>
  <c r="Q589" i="59"/>
  <c r="N592" i="52"/>
  <c r="R592" i="52"/>
  <c r="P592" i="52"/>
  <c r="M592" i="52"/>
  <c r="Q592" i="52"/>
  <c r="L593" i="52"/>
  <c r="A594" i="52"/>
  <c r="S591" i="52"/>
  <c r="M590" i="59"/>
  <c r="Q590" i="59"/>
  <c r="N590" i="59"/>
  <c r="R590" i="59"/>
  <c r="P590" i="59"/>
  <c r="S590" i="59"/>
  <c r="L591" i="59"/>
  <c r="A592" i="59"/>
  <c r="A595" i="52"/>
  <c r="L594" i="52"/>
  <c r="M593" i="52"/>
  <c r="Q593" i="52"/>
  <c r="P593" i="52"/>
  <c r="N593" i="52"/>
  <c r="R593" i="52"/>
  <c r="A593" i="59"/>
  <c r="L592" i="59"/>
  <c r="P591" i="59"/>
  <c r="M591" i="59"/>
  <c r="Q591" i="59"/>
  <c r="N591" i="59"/>
  <c r="R591" i="59"/>
  <c r="S592" i="52"/>
  <c r="L595" i="52"/>
  <c r="A596" i="52"/>
  <c r="S591" i="59"/>
  <c r="N592" i="59"/>
  <c r="R592" i="59"/>
  <c r="M592" i="59"/>
  <c r="Q592" i="59"/>
  <c r="P592" i="59"/>
  <c r="S592" i="59"/>
  <c r="A594" i="59"/>
  <c r="L593" i="59"/>
  <c r="S593" i="52"/>
  <c r="M594" i="52"/>
  <c r="Q594" i="52"/>
  <c r="N594" i="52"/>
  <c r="R594" i="52"/>
  <c r="P594" i="52"/>
  <c r="S594" i="52"/>
  <c r="N593" i="59"/>
  <c r="R593" i="59"/>
  <c r="M593" i="59"/>
  <c r="Q593" i="59"/>
  <c r="P593" i="59"/>
  <c r="S593" i="59"/>
  <c r="L594" i="59"/>
  <c r="A595" i="59"/>
  <c r="L596" i="52"/>
  <c r="A597" i="52"/>
  <c r="P595" i="52"/>
  <c r="M595" i="52"/>
  <c r="Q595" i="52"/>
  <c r="N595" i="52"/>
  <c r="R595" i="52"/>
  <c r="P594" i="59"/>
  <c r="M594" i="59"/>
  <c r="Q594" i="59"/>
  <c r="N594" i="59"/>
  <c r="R594" i="59"/>
  <c r="S595" i="52"/>
  <c r="A598" i="52"/>
  <c r="L597" i="52"/>
  <c r="M596" i="52"/>
  <c r="Q596" i="52"/>
  <c r="N596" i="52"/>
  <c r="R596" i="52"/>
  <c r="P596" i="52"/>
  <c r="S596" i="52"/>
  <c r="A596" i="59"/>
  <c r="L595" i="59"/>
  <c r="P597" i="52"/>
  <c r="M597" i="52"/>
  <c r="Q597" i="52"/>
  <c r="N597" i="52"/>
  <c r="R597" i="52"/>
  <c r="S594" i="59"/>
  <c r="A599" i="52"/>
  <c r="L598" i="52"/>
  <c r="P595" i="59"/>
  <c r="M595" i="59"/>
  <c r="Q595" i="59"/>
  <c r="N595" i="59"/>
  <c r="R595" i="59"/>
  <c r="L596" i="59"/>
  <c r="A597" i="59"/>
  <c r="S595" i="59"/>
  <c r="S597" i="52"/>
  <c r="L597" i="59"/>
  <c r="A598" i="59"/>
  <c r="P598" i="52"/>
  <c r="N598" i="52"/>
  <c r="R598" i="52"/>
  <c r="M598" i="52"/>
  <c r="Q598" i="52"/>
  <c r="P596" i="59"/>
  <c r="M596" i="59"/>
  <c r="Q596" i="59"/>
  <c r="N596" i="59"/>
  <c r="R596" i="59"/>
  <c r="A600" i="52"/>
  <c r="L599" i="52"/>
  <c r="S596" i="59"/>
  <c r="S598" i="52"/>
  <c r="A599" i="59"/>
  <c r="L598" i="59"/>
  <c r="N597" i="59"/>
  <c r="R597" i="59"/>
  <c r="M597" i="59"/>
  <c r="Q597" i="59"/>
  <c r="P597" i="59"/>
  <c r="S597" i="59"/>
  <c r="N599" i="52"/>
  <c r="R599" i="52"/>
  <c r="P599" i="52"/>
  <c r="S599" i="52"/>
  <c r="M599" i="52"/>
  <c r="Q599" i="52"/>
  <c r="L600" i="52"/>
  <c r="A601" i="52"/>
  <c r="M598" i="59"/>
  <c r="Q598" i="59"/>
  <c r="N598" i="59"/>
  <c r="R598" i="59"/>
  <c r="P598" i="59"/>
  <c r="S598" i="59"/>
  <c r="A600" i="59"/>
  <c r="L599" i="59"/>
  <c r="P600" i="52"/>
  <c r="M600" i="52"/>
  <c r="Q600" i="52"/>
  <c r="N600" i="52"/>
  <c r="R600" i="52"/>
  <c r="L601" i="52"/>
  <c r="A602" i="52"/>
  <c r="N601" i="52"/>
  <c r="R601" i="52"/>
  <c r="M601" i="52"/>
  <c r="Q601" i="52"/>
  <c r="P601" i="52"/>
  <c r="S601" i="52"/>
  <c r="S600" i="52"/>
  <c r="M599" i="59"/>
  <c r="Q599" i="59"/>
  <c r="N599" i="59"/>
  <c r="R599" i="59"/>
  <c r="P599" i="59"/>
  <c r="S599" i="59"/>
  <c r="L600" i="59"/>
  <c r="A601" i="59"/>
  <c r="A603" i="52"/>
  <c r="L602" i="52"/>
  <c r="P600" i="59"/>
  <c r="M600" i="59"/>
  <c r="Q600" i="59"/>
  <c r="N600" i="59"/>
  <c r="R600" i="59"/>
  <c r="M602" i="52"/>
  <c r="Q602" i="52"/>
  <c r="P602" i="52"/>
  <c r="N602" i="52"/>
  <c r="R602" i="52"/>
  <c r="L603" i="52"/>
  <c r="A604" i="52"/>
  <c r="L601" i="59"/>
  <c r="A602" i="59"/>
  <c r="A603" i="59"/>
  <c r="L602" i="59"/>
  <c r="M601" i="59"/>
  <c r="Q601" i="59"/>
  <c r="P601" i="59"/>
  <c r="N601" i="59"/>
  <c r="R601" i="59"/>
  <c r="S600" i="59"/>
  <c r="A605" i="52"/>
  <c r="L604" i="52"/>
  <c r="P603" i="52"/>
  <c r="N603" i="52"/>
  <c r="R603" i="52"/>
  <c r="M603" i="52"/>
  <c r="Q603" i="52"/>
  <c r="S602" i="52"/>
  <c r="A606" i="52"/>
  <c r="L605" i="52"/>
  <c r="S601" i="59"/>
  <c r="S603" i="52"/>
  <c r="M604" i="52"/>
  <c r="Q604" i="52"/>
  <c r="N604" i="52"/>
  <c r="R604" i="52"/>
  <c r="P604" i="52"/>
  <c r="S604" i="52"/>
  <c r="P602" i="59"/>
  <c r="M602" i="59"/>
  <c r="Q602" i="59"/>
  <c r="N602" i="59"/>
  <c r="R602" i="59"/>
  <c r="L603" i="59"/>
  <c r="A604" i="59"/>
  <c r="A605" i="59"/>
  <c r="L604" i="59"/>
  <c r="M603" i="59"/>
  <c r="Q603" i="59"/>
  <c r="N603" i="59"/>
  <c r="R603" i="59"/>
  <c r="P603" i="59"/>
  <c r="P605" i="52"/>
  <c r="M605" i="52"/>
  <c r="Q605" i="52"/>
  <c r="N605" i="52"/>
  <c r="R605" i="52"/>
  <c r="A607" i="52"/>
  <c r="L606" i="52"/>
  <c r="S602" i="59"/>
  <c r="N604" i="59"/>
  <c r="R604" i="59"/>
  <c r="P604" i="59"/>
  <c r="M604" i="59"/>
  <c r="Q604" i="59"/>
  <c r="A606" i="59"/>
  <c r="L605" i="59"/>
  <c r="P606" i="52"/>
  <c r="M606" i="52"/>
  <c r="Q606" i="52"/>
  <c r="N606" i="52"/>
  <c r="R606" i="52"/>
  <c r="A608" i="52"/>
  <c r="L607" i="52"/>
  <c r="S605" i="52"/>
  <c r="S603" i="59"/>
  <c r="A607" i="59"/>
  <c r="L606" i="59"/>
  <c r="M607" i="52"/>
  <c r="Q607" i="52"/>
  <c r="P607" i="52"/>
  <c r="N607" i="52"/>
  <c r="R607" i="52"/>
  <c r="S604" i="59"/>
  <c r="L608" i="52"/>
  <c r="A609" i="52"/>
  <c r="S606" i="52"/>
  <c r="M605" i="59"/>
  <c r="Q605" i="59"/>
  <c r="P605" i="59"/>
  <c r="N605" i="59"/>
  <c r="R605" i="59"/>
  <c r="M606" i="59"/>
  <c r="Q606" i="59"/>
  <c r="N606" i="59"/>
  <c r="R606" i="59"/>
  <c r="P606" i="59"/>
  <c r="S606" i="59"/>
  <c r="L607" i="59"/>
  <c r="A608" i="59"/>
  <c r="L609" i="52"/>
  <c r="A610" i="52"/>
  <c r="N608" i="52"/>
  <c r="R608" i="52"/>
  <c r="P608" i="52"/>
  <c r="M608" i="52"/>
  <c r="Q608" i="52"/>
  <c r="S607" i="52"/>
  <c r="S605" i="59"/>
  <c r="M607" i="59"/>
  <c r="Q607" i="59"/>
  <c r="N607" i="59"/>
  <c r="R607" i="59"/>
  <c r="P607" i="59"/>
  <c r="S607" i="59"/>
  <c r="S608" i="52"/>
  <c r="A611" i="52"/>
  <c r="L610" i="52"/>
  <c r="M609" i="52"/>
  <c r="Q609" i="52"/>
  <c r="N609" i="52"/>
  <c r="R609" i="52"/>
  <c r="P609" i="52"/>
  <c r="S609" i="52"/>
  <c r="A609" i="59"/>
  <c r="L608" i="59"/>
  <c r="M608" i="59"/>
  <c r="Q608" i="59"/>
  <c r="N608" i="59"/>
  <c r="R608" i="59"/>
  <c r="P608" i="59"/>
  <c r="S608" i="59"/>
  <c r="P610" i="52"/>
  <c r="M610" i="52"/>
  <c r="Q610" i="52"/>
  <c r="N610" i="52"/>
  <c r="R610" i="52"/>
  <c r="L609" i="59"/>
  <c r="A610" i="59"/>
  <c r="L611" i="52"/>
  <c r="A612" i="52"/>
  <c r="N611" i="52"/>
  <c r="R611" i="52"/>
  <c r="P611" i="52"/>
  <c r="M611" i="52"/>
  <c r="Q611" i="52"/>
  <c r="L610" i="59"/>
  <c r="A611" i="59"/>
  <c r="M609" i="59"/>
  <c r="Q609" i="59"/>
  <c r="P609" i="59"/>
  <c r="N609" i="59"/>
  <c r="R609" i="59"/>
  <c r="S610" i="52"/>
  <c r="L612" i="52"/>
  <c r="A613" i="52"/>
  <c r="M610" i="59"/>
  <c r="Q610" i="59"/>
  <c r="P610" i="59"/>
  <c r="N610" i="59"/>
  <c r="R610" i="59"/>
  <c r="S611" i="52"/>
  <c r="S609" i="59"/>
  <c r="L613" i="52"/>
  <c r="A614" i="52"/>
  <c r="M612" i="52"/>
  <c r="Q612" i="52"/>
  <c r="P612" i="52"/>
  <c r="N612" i="52"/>
  <c r="R612" i="52"/>
  <c r="L611" i="59"/>
  <c r="A612" i="59"/>
  <c r="A613" i="59"/>
  <c r="L612" i="59"/>
  <c r="M611" i="59"/>
  <c r="Q611" i="59"/>
  <c r="N611" i="59"/>
  <c r="R611" i="59"/>
  <c r="P611" i="59"/>
  <c r="S612" i="52"/>
  <c r="A615" i="52"/>
  <c r="L614" i="52"/>
  <c r="S610" i="59"/>
  <c r="N613" i="52"/>
  <c r="R613" i="52"/>
  <c r="P613" i="52"/>
  <c r="M613" i="52"/>
  <c r="Q613" i="52"/>
  <c r="P612" i="59"/>
  <c r="M612" i="59"/>
  <c r="Q612" i="59"/>
  <c r="N612" i="59"/>
  <c r="R612" i="59"/>
  <c r="L613" i="59"/>
  <c r="A614" i="59"/>
  <c r="S613" i="52"/>
  <c r="N614" i="52"/>
  <c r="R614" i="52"/>
  <c r="P614" i="52"/>
  <c r="M614" i="52"/>
  <c r="Q614" i="52"/>
  <c r="A616" i="52"/>
  <c r="L615" i="52"/>
  <c r="S611" i="59"/>
  <c r="S614" i="52"/>
  <c r="L614" i="59"/>
  <c r="A615" i="59"/>
  <c r="N613" i="59"/>
  <c r="R613" i="59"/>
  <c r="M613" i="59"/>
  <c r="Q613" i="59"/>
  <c r="P613" i="59"/>
  <c r="S613" i="59"/>
  <c r="A617" i="52"/>
  <c r="L616" i="52"/>
  <c r="S612" i="59"/>
  <c r="M615" i="52"/>
  <c r="Q615" i="52"/>
  <c r="P615" i="52"/>
  <c r="N615" i="52"/>
  <c r="R615" i="52"/>
  <c r="S615" i="52"/>
  <c r="M616" i="52"/>
  <c r="Q616" i="52"/>
  <c r="N616" i="52"/>
  <c r="R616" i="52"/>
  <c r="P616" i="52"/>
  <c r="S616" i="52"/>
  <c r="A618" i="52"/>
  <c r="L617" i="52"/>
  <c r="A616" i="59"/>
  <c r="L615" i="59"/>
  <c r="P614" i="59"/>
  <c r="N614" i="59"/>
  <c r="R614" i="59"/>
  <c r="M614" i="59"/>
  <c r="Q614" i="59"/>
  <c r="S614" i="59"/>
  <c r="P615" i="59"/>
  <c r="N615" i="59"/>
  <c r="R615" i="59"/>
  <c r="M615" i="59"/>
  <c r="Q615" i="59"/>
  <c r="L616" i="59"/>
  <c r="A617" i="59"/>
  <c r="M617" i="52"/>
  <c r="Q617" i="52"/>
  <c r="N617" i="52"/>
  <c r="R617" i="52"/>
  <c r="P617" i="52"/>
  <c r="S617" i="52"/>
  <c r="L618" i="52"/>
  <c r="A619" i="52"/>
  <c r="S615" i="59"/>
  <c r="A620" i="52"/>
  <c r="L619" i="52"/>
  <c r="P618" i="52"/>
  <c r="M618" i="52"/>
  <c r="Q618" i="52"/>
  <c r="N618" i="52"/>
  <c r="R618" i="52"/>
  <c r="L617" i="59"/>
  <c r="A618" i="59"/>
  <c r="P616" i="59"/>
  <c r="M616" i="59"/>
  <c r="Q616" i="59"/>
  <c r="N616" i="59"/>
  <c r="R616" i="59"/>
  <c r="S616" i="59"/>
  <c r="L618" i="59"/>
  <c r="A619" i="59"/>
  <c r="M617" i="59"/>
  <c r="Q617" i="59"/>
  <c r="P617" i="59"/>
  <c r="N617" i="59"/>
  <c r="R617" i="59"/>
  <c r="S618" i="52"/>
  <c r="M619" i="52"/>
  <c r="Q619" i="52"/>
  <c r="P619" i="52"/>
  <c r="S619" i="52"/>
  <c r="N619" i="52"/>
  <c r="R619" i="52"/>
  <c r="L620" i="52"/>
  <c r="A621" i="52"/>
  <c r="S617" i="59"/>
  <c r="A620" i="59"/>
  <c r="L619" i="59"/>
  <c r="M618" i="59"/>
  <c r="Q618" i="59"/>
  <c r="P618" i="59"/>
  <c r="N618" i="59"/>
  <c r="R618" i="59"/>
  <c r="L621" i="52"/>
  <c r="A622" i="52"/>
  <c r="M620" i="52"/>
  <c r="Q620" i="52"/>
  <c r="P620" i="52"/>
  <c r="N620" i="52"/>
  <c r="R620" i="52"/>
  <c r="A623" i="52"/>
  <c r="L622" i="52"/>
  <c r="N621" i="52"/>
  <c r="R621" i="52"/>
  <c r="P621" i="52"/>
  <c r="M621" i="52"/>
  <c r="Q621" i="52"/>
  <c r="S618" i="59"/>
  <c r="M619" i="59"/>
  <c r="Q619" i="59"/>
  <c r="N619" i="59"/>
  <c r="R619" i="59"/>
  <c r="P619" i="59"/>
  <c r="S619" i="59"/>
  <c r="A621" i="59"/>
  <c r="L620" i="59"/>
  <c r="S620" i="52"/>
  <c r="L623" i="52"/>
  <c r="A624" i="52"/>
  <c r="S621" i="52"/>
  <c r="N620" i="59"/>
  <c r="R620" i="59"/>
  <c r="M620" i="59"/>
  <c r="Q620" i="59"/>
  <c r="P620" i="59"/>
  <c r="S620" i="59"/>
  <c r="L621" i="59"/>
  <c r="A622" i="59"/>
  <c r="P622" i="52"/>
  <c r="S622" i="52"/>
  <c r="N622" i="52"/>
  <c r="R622" i="52"/>
  <c r="M622" i="52"/>
  <c r="Q622" i="52"/>
  <c r="A623" i="59"/>
  <c r="L622" i="59"/>
  <c r="P621" i="59"/>
  <c r="M621" i="59"/>
  <c r="Q621" i="59"/>
  <c r="N621" i="59"/>
  <c r="R621" i="59"/>
  <c r="L624" i="52"/>
  <c r="A625" i="52"/>
  <c r="P623" i="52"/>
  <c r="M623" i="52"/>
  <c r="Q623" i="52"/>
  <c r="N623" i="52"/>
  <c r="R623" i="52"/>
  <c r="S621" i="59"/>
  <c r="M622" i="59"/>
  <c r="Q622" i="59"/>
  <c r="N622" i="59"/>
  <c r="R622" i="59"/>
  <c r="P622" i="59"/>
  <c r="S622" i="59"/>
  <c r="A624" i="59"/>
  <c r="L623" i="59"/>
  <c r="S623" i="52"/>
  <c r="L625" i="52"/>
  <c r="A626" i="52"/>
  <c r="P624" i="52"/>
  <c r="M624" i="52"/>
  <c r="Q624" i="52"/>
  <c r="N624" i="52"/>
  <c r="R624" i="52"/>
  <c r="S624" i="52"/>
  <c r="L626" i="52"/>
  <c r="A627" i="52"/>
  <c r="P625" i="52"/>
  <c r="N625" i="52"/>
  <c r="R625" i="52"/>
  <c r="M625" i="52"/>
  <c r="Q625" i="52"/>
  <c r="N623" i="59"/>
  <c r="R623" i="59"/>
  <c r="M623" i="59"/>
  <c r="Q623" i="59"/>
  <c r="P623" i="59"/>
  <c r="S623" i="59"/>
  <c r="L624" i="59"/>
  <c r="A625" i="59"/>
  <c r="S625" i="52"/>
  <c r="L627" i="52"/>
  <c r="A628" i="52"/>
  <c r="P626" i="52"/>
  <c r="N626" i="52"/>
  <c r="R626" i="52"/>
  <c r="M626" i="52"/>
  <c r="Q626" i="52"/>
  <c r="L625" i="59"/>
  <c r="A626" i="59"/>
  <c r="M624" i="59"/>
  <c r="Q624" i="59"/>
  <c r="P624" i="59"/>
  <c r="N624" i="59"/>
  <c r="R624" i="59"/>
  <c r="S624" i="59"/>
  <c r="P625" i="59"/>
  <c r="M625" i="59"/>
  <c r="Q625" i="59"/>
  <c r="N625" i="59"/>
  <c r="R625" i="59"/>
  <c r="S626" i="52"/>
  <c r="A629" i="52"/>
  <c r="L628" i="52"/>
  <c r="L626" i="59"/>
  <c r="A627" i="59"/>
  <c r="P627" i="52"/>
  <c r="N627" i="52"/>
  <c r="R627" i="52"/>
  <c r="M627" i="52"/>
  <c r="Q627" i="52"/>
  <c r="S625" i="59"/>
  <c r="S627" i="52"/>
  <c r="A628" i="59"/>
  <c r="L627" i="59"/>
  <c r="P626" i="59"/>
  <c r="M626" i="59"/>
  <c r="Q626" i="59"/>
  <c r="N626" i="59"/>
  <c r="R626" i="59"/>
  <c r="M628" i="52"/>
  <c r="Q628" i="52"/>
  <c r="N628" i="52"/>
  <c r="R628" i="52"/>
  <c r="P628" i="52"/>
  <c r="S628" i="52"/>
  <c r="A630" i="52"/>
  <c r="L629" i="52"/>
  <c r="P629" i="52"/>
  <c r="N629" i="52"/>
  <c r="R629" i="52"/>
  <c r="M629" i="52"/>
  <c r="Q629" i="52"/>
  <c r="A631" i="52"/>
  <c r="L630" i="52"/>
  <c r="S626" i="59"/>
  <c r="M627" i="59"/>
  <c r="Q627" i="59"/>
  <c r="P627" i="59"/>
  <c r="N627" i="59"/>
  <c r="R627" i="59"/>
  <c r="L628" i="59"/>
  <c r="A629" i="59"/>
  <c r="S627" i="59"/>
  <c r="P630" i="52"/>
  <c r="N630" i="52"/>
  <c r="R630" i="52"/>
  <c r="M630" i="52"/>
  <c r="Q630" i="52"/>
  <c r="A632" i="52"/>
  <c r="L631" i="52"/>
  <c r="S629" i="52"/>
  <c r="A630" i="59"/>
  <c r="L629" i="59"/>
  <c r="N628" i="59"/>
  <c r="R628" i="59"/>
  <c r="P628" i="59"/>
  <c r="M628" i="59"/>
  <c r="Q628" i="59"/>
  <c r="N631" i="52"/>
  <c r="R631" i="52"/>
  <c r="M631" i="52"/>
  <c r="Q631" i="52"/>
  <c r="P631" i="52"/>
  <c r="S631" i="52"/>
  <c r="S630" i="52"/>
  <c r="N629" i="59"/>
  <c r="R629" i="59"/>
  <c r="M629" i="59"/>
  <c r="Q629" i="59"/>
  <c r="P629" i="59"/>
  <c r="S629" i="59"/>
  <c r="A631" i="59"/>
  <c r="L630" i="59"/>
  <c r="L632" i="52"/>
  <c r="A633" i="52"/>
  <c r="S628" i="59"/>
  <c r="N630" i="59"/>
  <c r="R630" i="59"/>
  <c r="P630" i="59"/>
  <c r="M630" i="59"/>
  <c r="Q630" i="59"/>
  <c r="A634" i="52"/>
  <c r="L633" i="52"/>
  <c r="P632" i="52"/>
  <c r="M632" i="52"/>
  <c r="Q632" i="52"/>
  <c r="N632" i="52"/>
  <c r="R632" i="52"/>
  <c r="A632" i="59"/>
  <c r="L631" i="59"/>
  <c r="S632" i="52"/>
  <c r="N633" i="52"/>
  <c r="R633" i="52"/>
  <c r="P633" i="52"/>
  <c r="M633" i="52"/>
  <c r="Q633" i="52"/>
  <c r="L634" i="52"/>
  <c r="A635" i="52"/>
  <c r="P631" i="59"/>
  <c r="M631" i="59"/>
  <c r="Q631" i="59"/>
  <c r="N631" i="59"/>
  <c r="R631" i="59"/>
  <c r="S630" i="59"/>
  <c r="A633" i="59"/>
  <c r="L632" i="59"/>
  <c r="L633" i="59"/>
  <c r="A634" i="59"/>
  <c r="A636" i="52"/>
  <c r="L635" i="52"/>
  <c r="S633" i="52"/>
  <c r="P632" i="59"/>
  <c r="M632" i="59"/>
  <c r="Q632" i="59"/>
  <c r="N632" i="59"/>
  <c r="R632" i="59"/>
  <c r="S631" i="59"/>
  <c r="P634" i="52"/>
  <c r="S634" i="52"/>
  <c r="M634" i="52"/>
  <c r="Q634" i="52"/>
  <c r="N634" i="52"/>
  <c r="R634" i="52"/>
  <c r="M635" i="52"/>
  <c r="Q635" i="52"/>
  <c r="N635" i="52"/>
  <c r="R635" i="52"/>
  <c r="P635" i="52"/>
  <c r="S635" i="52"/>
  <c r="A637" i="52"/>
  <c r="L636" i="52"/>
  <c r="P633" i="59"/>
  <c r="M633" i="59"/>
  <c r="Q633" i="59"/>
  <c r="N633" i="59"/>
  <c r="R633" i="59"/>
  <c r="S632" i="59"/>
  <c r="A635" i="59"/>
  <c r="L634" i="59"/>
  <c r="S633" i="59"/>
  <c r="M634" i="59"/>
  <c r="Q634" i="59"/>
  <c r="P634" i="59"/>
  <c r="N634" i="59"/>
  <c r="R634" i="59"/>
  <c r="M636" i="52"/>
  <c r="Q636" i="52"/>
  <c r="P636" i="52"/>
  <c r="N636" i="52"/>
  <c r="R636" i="52"/>
  <c r="L637" i="52"/>
  <c r="A638" i="52"/>
  <c r="A636" i="59"/>
  <c r="L635" i="59"/>
  <c r="A639" i="52"/>
  <c r="L638" i="52"/>
  <c r="S636" i="52"/>
  <c r="S634" i="59"/>
  <c r="P635" i="59"/>
  <c r="M635" i="59"/>
  <c r="Q635" i="59"/>
  <c r="N635" i="59"/>
  <c r="R635" i="59"/>
  <c r="M637" i="52"/>
  <c r="Q637" i="52"/>
  <c r="P637" i="52"/>
  <c r="S637" i="52"/>
  <c r="N637" i="52"/>
  <c r="R637" i="52"/>
  <c r="L636" i="59"/>
  <c r="A637" i="59"/>
  <c r="S635" i="59"/>
  <c r="N636" i="59"/>
  <c r="R636" i="59"/>
  <c r="P636" i="59"/>
  <c r="M636" i="59"/>
  <c r="Q636" i="59"/>
  <c r="N638" i="52"/>
  <c r="R638" i="52"/>
  <c r="P638" i="52"/>
  <c r="M638" i="52"/>
  <c r="Q638" i="52"/>
  <c r="L639" i="52"/>
  <c r="A640" i="52"/>
  <c r="L637" i="59"/>
  <c r="A638" i="59"/>
  <c r="A639" i="59"/>
  <c r="L638" i="59"/>
  <c r="N637" i="59"/>
  <c r="R637" i="59"/>
  <c r="M637" i="59"/>
  <c r="Q637" i="59"/>
  <c r="P637" i="59"/>
  <c r="S637" i="59"/>
  <c r="A641" i="52"/>
  <c r="L640" i="52"/>
  <c r="P639" i="52"/>
  <c r="M639" i="52"/>
  <c r="Q639" i="52"/>
  <c r="N639" i="52"/>
  <c r="R639" i="52"/>
  <c r="S638" i="52"/>
  <c r="S636" i="59"/>
  <c r="L639" i="59"/>
  <c r="A640" i="59"/>
  <c r="N640" i="52"/>
  <c r="R640" i="52"/>
  <c r="P640" i="52"/>
  <c r="S640" i="52"/>
  <c r="M640" i="52"/>
  <c r="Q640" i="52"/>
  <c r="A642" i="52"/>
  <c r="L641" i="52"/>
  <c r="N638" i="59"/>
  <c r="R638" i="59"/>
  <c r="P638" i="59"/>
  <c r="M638" i="59"/>
  <c r="Q638" i="59"/>
  <c r="S639" i="52"/>
  <c r="L640" i="59"/>
  <c r="A641" i="59"/>
  <c r="P641" i="52"/>
  <c r="N641" i="52"/>
  <c r="R641" i="52"/>
  <c r="M641" i="52"/>
  <c r="Q641" i="52"/>
  <c r="M639" i="59"/>
  <c r="Q639" i="59"/>
  <c r="P639" i="59"/>
  <c r="N639" i="59"/>
  <c r="R639" i="59"/>
  <c r="S638" i="59"/>
  <c r="L642" i="52"/>
  <c r="A643" i="52"/>
  <c r="S639" i="59"/>
  <c r="A642" i="59"/>
  <c r="L641" i="59"/>
  <c r="N640" i="59"/>
  <c r="R640" i="59"/>
  <c r="M640" i="59"/>
  <c r="Q640" i="59"/>
  <c r="P640" i="59"/>
  <c r="S640" i="59"/>
  <c r="S641" i="52"/>
  <c r="A644" i="52"/>
  <c r="L643" i="52"/>
  <c r="M642" i="52"/>
  <c r="Q642" i="52"/>
  <c r="N642" i="52"/>
  <c r="R642" i="52"/>
  <c r="P642" i="52"/>
  <c r="S642" i="52"/>
  <c r="N643" i="52"/>
  <c r="R643" i="52"/>
  <c r="P643" i="52"/>
  <c r="M643" i="52"/>
  <c r="Q643" i="52"/>
  <c r="L644" i="52"/>
  <c r="A645" i="52"/>
  <c r="N641" i="59"/>
  <c r="R641" i="59"/>
  <c r="M641" i="59"/>
  <c r="Q641" i="59"/>
  <c r="P641" i="59"/>
  <c r="S641" i="59"/>
  <c r="L642" i="59"/>
  <c r="A643" i="59"/>
  <c r="L643" i="59"/>
  <c r="A644" i="59"/>
  <c r="M642" i="59"/>
  <c r="Q642" i="59"/>
  <c r="N642" i="59"/>
  <c r="R642" i="59"/>
  <c r="P642" i="59"/>
  <c r="A646" i="52"/>
  <c r="L645" i="52"/>
  <c r="M644" i="52"/>
  <c r="Q644" i="52"/>
  <c r="P644" i="52"/>
  <c r="N644" i="52"/>
  <c r="R644" i="52"/>
  <c r="S643" i="52"/>
  <c r="S644" i="52"/>
  <c r="N645" i="52"/>
  <c r="R645" i="52"/>
  <c r="M645" i="52"/>
  <c r="Q645" i="52"/>
  <c r="P645" i="52"/>
  <c r="A645" i="59"/>
  <c r="L644" i="59"/>
  <c r="L646" i="52"/>
  <c r="A647" i="52"/>
  <c r="M643" i="59"/>
  <c r="Q643" i="59"/>
  <c r="N643" i="59"/>
  <c r="R643" i="59"/>
  <c r="P643" i="59"/>
  <c r="S643" i="59"/>
  <c r="S642" i="59"/>
  <c r="L647" i="52"/>
  <c r="A648" i="52"/>
  <c r="P646" i="52"/>
  <c r="M646" i="52"/>
  <c r="Q646" i="52"/>
  <c r="N646" i="52"/>
  <c r="R646" i="52"/>
  <c r="N644" i="59"/>
  <c r="R644" i="59"/>
  <c r="P644" i="59"/>
  <c r="M644" i="59"/>
  <c r="Q644" i="59"/>
  <c r="A646" i="59"/>
  <c r="L645" i="59"/>
  <c r="S645" i="52"/>
  <c r="L648" i="52"/>
  <c r="A649" i="52"/>
  <c r="M647" i="52"/>
  <c r="Q647" i="52"/>
  <c r="N647" i="52"/>
  <c r="R647" i="52"/>
  <c r="P647" i="52"/>
  <c r="S647" i="52"/>
  <c r="M645" i="59"/>
  <c r="Q645" i="59"/>
  <c r="N645" i="59"/>
  <c r="R645" i="59"/>
  <c r="P645" i="59"/>
  <c r="S645" i="59"/>
  <c r="A647" i="59"/>
  <c r="L646" i="59"/>
  <c r="S644" i="59"/>
  <c r="S646" i="52"/>
  <c r="A648" i="59"/>
  <c r="L647" i="59"/>
  <c r="L649" i="52"/>
  <c r="A650" i="52"/>
  <c r="N648" i="52"/>
  <c r="R648" i="52"/>
  <c r="M648" i="52"/>
  <c r="Q648" i="52"/>
  <c r="P648" i="52"/>
  <c r="S648" i="52"/>
  <c r="P646" i="59"/>
  <c r="S646" i="59"/>
  <c r="N646" i="59"/>
  <c r="R646" i="59"/>
  <c r="M646" i="59"/>
  <c r="Q646" i="59"/>
  <c r="N647" i="59"/>
  <c r="R647" i="59"/>
  <c r="M647" i="59"/>
  <c r="Q647" i="59"/>
  <c r="P647" i="59"/>
  <c r="S647" i="59"/>
  <c r="N649" i="52"/>
  <c r="R649" i="52"/>
  <c r="P649" i="52"/>
  <c r="S649" i="52"/>
  <c r="M649" i="52"/>
  <c r="Q649" i="52"/>
  <c r="A649" i="59"/>
  <c r="L648" i="59"/>
  <c r="L650" i="52"/>
  <c r="A651" i="52"/>
  <c r="L651" i="52"/>
  <c r="A652" i="52"/>
  <c r="P650" i="52"/>
  <c r="S650" i="52"/>
  <c r="M650" i="52"/>
  <c r="Q650" i="52"/>
  <c r="N650" i="52"/>
  <c r="R650" i="52"/>
  <c r="P648" i="59"/>
  <c r="N648" i="59"/>
  <c r="R648" i="59"/>
  <c r="M648" i="59"/>
  <c r="Q648" i="59"/>
  <c r="A650" i="59"/>
  <c r="L649" i="59"/>
  <c r="S648" i="59"/>
  <c r="P651" i="52"/>
  <c r="M651" i="52"/>
  <c r="Q651" i="52"/>
  <c r="N651" i="52"/>
  <c r="R651" i="52"/>
  <c r="L650" i="59"/>
  <c r="A651" i="59"/>
  <c r="N649" i="59"/>
  <c r="R649" i="59"/>
  <c r="M649" i="59"/>
  <c r="Q649" i="59"/>
  <c r="P649" i="59"/>
  <c r="S649" i="59"/>
  <c r="A653" i="52"/>
  <c r="L652" i="52"/>
  <c r="A652" i="59"/>
  <c r="L651" i="59"/>
  <c r="M650" i="59"/>
  <c r="Q650" i="59"/>
  <c r="P650" i="59"/>
  <c r="N650" i="59"/>
  <c r="R650" i="59"/>
  <c r="S651" i="52"/>
  <c r="M652" i="52"/>
  <c r="Q652" i="52"/>
  <c r="N652" i="52"/>
  <c r="R652" i="52"/>
  <c r="P652" i="52"/>
  <c r="S652" i="52"/>
  <c r="A654" i="52"/>
  <c r="L653" i="52"/>
  <c r="A653" i="59"/>
  <c r="L652" i="59"/>
  <c r="S650" i="59"/>
  <c r="N653" i="52"/>
  <c r="R653" i="52"/>
  <c r="P653" i="52"/>
  <c r="M653" i="52"/>
  <c r="Q653" i="52"/>
  <c r="L654" i="52"/>
  <c r="A655" i="52"/>
  <c r="N651" i="59"/>
  <c r="R651" i="59"/>
  <c r="M651" i="59"/>
  <c r="Q651" i="59"/>
  <c r="P651" i="59"/>
  <c r="S651" i="59"/>
  <c r="L655" i="52"/>
  <c r="A656" i="52"/>
  <c r="P654" i="52"/>
  <c r="M654" i="52"/>
  <c r="Q654" i="52"/>
  <c r="N654" i="52"/>
  <c r="R654" i="52"/>
  <c r="N652" i="59"/>
  <c r="R652" i="59"/>
  <c r="P652" i="59"/>
  <c r="M652" i="59"/>
  <c r="Q652" i="59"/>
  <c r="A654" i="59"/>
  <c r="L653" i="59"/>
  <c r="S653" i="52"/>
  <c r="S652" i="59"/>
  <c r="S654" i="52"/>
  <c r="P653" i="59"/>
  <c r="M653" i="59"/>
  <c r="Q653" i="59"/>
  <c r="N653" i="59"/>
  <c r="R653" i="59"/>
  <c r="A657" i="52"/>
  <c r="L656" i="52"/>
  <c r="L654" i="59"/>
  <c r="A655" i="59"/>
  <c r="M655" i="52"/>
  <c r="Q655" i="52"/>
  <c r="P655" i="52"/>
  <c r="N655" i="52"/>
  <c r="R655" i="52"/>
  <c r="P654" i="59"/>
  <c r="S654" i="59"/>
  <c r="N654" i="59"/>
  <c r="R654" i="59"/>
  <c r="M654" i="59"/>
  <c r="Q654" i="59"/>
  <c r="P656" i="52"/>
  <c r="M656" i="52"/>
  <c r="Q656" i="52"/>
  <c r="N656" i="52"/>
  <c r="R656" i="52"/>
  <c r="L657" i="52"/>
  <c r="A658" i="52"/>
  <c r="S653" i="59"/>
  <c r="S655" i="52"/>
  <c r="L655" i="59"/>
  <c r="A656" i="59"/>
  <c r="L658" i="52"/>
  <c r="A659" i="52"/>
  <c r="P657" i="52"/>
  <c r="N657" i="52"/>
  <c r="R657" i="52"/>
  <c r="M657" i="52"/>
  <c r="Q657" i="52"/>
  <c r="A657" i="59"/>
  <c r="L656" i="59"/>
  <c r="P655" i="59"/>
  <c r="N655" i="59"/>
  <c r="R655" i="59"/>
  <c r="M655" i="59"/>
  <c r="Q655" i="59"/>
  <c r="S656" i="52"/>
  <c r="N658" i="52"/>
  <c r="R658" i="52"/>
  <c r="P658" i="52"/>
  <c r="M658" i="52"/>
  <c r="Q658" i="52"/>
  <c r="S655" i="59"/>
  <c r="P656" i="59"/>
  <c r="N656" i="59"/>
  <c r="R656" i="59"/>
  <c r="M656" i="59"/>
  <c r="Q656" i="59"/>
  <c r="L657" i="59"/>
  <c r="A658" i="59"/>
  <c r="S657" i="52"/>
  <c r="A660" i="52"/>
  <c r="L659" i="52"/>
  <c r="S656" i="59"/>
  <c r="P659" i="52"/>
  <c r="M659" i="52"/>
  <c r="Q659" i="52"/>
  <c r="N659" i="52"/>
  <c r="R659" i="52"/>
  <c r="L660" i="52"/>
  <c r="A661" i="52"/>
  <c r="A659" i="59"/>
  <c r="L658" i="59"/>
  <c r="S658" i="52"/>
  <c r="P657" i="59"/>
  <c r="N657" i="59"/>
  <c r="R657" i="59"/>
  <c r="M657" i="59"/>
  <c r="Q657" i="59"/>
  <c r="P658" i="59"/>
  <c r="M658" i="59"/>
  <c r="Q658" i="59"/>
  <c r="N658" i="59"/>
  <c r="R658" i="59"/>
  <c r="L659" i="59"/>
  <c r="A660" i="59"/>
  <c r="L661" i="52"/>
  <c r="A662" i="52"/>
  <c r="N660" i="52"/>
  <c r="R660" i="52"/>
  <c r="M660" i="52"/>
  <c r="Q660" i="52"/>
  <c r="P660" i="52"/>
  <c r="S660" i="52"/>
  <c r="S659" i="52"/>
  <c r="S657" i="59"/>
  <c r="L662" i="52"/>
  <c r="A663" i="52"/>
  <c r="N661" i="52"/>
  <c r="R661" i="52"/>
  <c r="M661" i="52"/>
  <c r="Q661" i="52"/>
  <c r="P661" i="52"/>
  <c r="S661" i="52"/>
  <c r="A661" i="59"/>
  <c r="L660" i="59"/>
  <c r="N659" i="59"/>
  <c r="R659" i="59"/>
  <c r="M659" i="59"/>
  <c r="Q659" i="59"/>
  <c r="P659" i="59"/>
  <c r="S659" i="59"/>
  <c r="S658" i="59"/>
  <c r="M660" i="59"/>
  <c r="Q660" i="59"/>
  <c r="N660" i="59"/>
  <c r="R660" i="59"/>
  <c r="P660" i="59"/>
  <c r="S660" i="59"/>
  <c r="A662" i="59"/>
  <c r="L661" i="59"/>
  <c r="A664" i="52"/>
  <c r="L663" i="52"/>
  <c r="P662" i="52"/>
  <c r="N662" i="52"/>
  <c r="R662" i="52"/>
  <c r="M662" i="52"/>
  <c r="Q662" i="52"/>
  <c r="S662" i="52"/>
  <c r="N663" i="52"/>
  <c r="R663" i="52"/>
  <c r="P663" i="52"/>
  <c r="M663" i="52"/>
  <c r="Q663" i="52"/>
  <c r="A665" i="52"/>
  <c r="L664" i="52"/>
  <c r="M661" i="59"/>
  <c r="Q661" i="59"/>
  <c r="N661" i="59"/>
  <c r="R661" i="59"/>
  <c r="P661" i="59"/>
  <c r="S661" i="59"/>
  <c r="A663" i="59"/>
  <c r="L662" i="59"/>
  <c r="P664" i="52"/>
  <c r="M664" i="52"/>
  <c r="Q664" i="52"/>
  <c r="N664" i="52"/>
  <c r="R664" i="52"/>
  <c r="A666" i="52"/>
  <c r="L665" i="52"/>
  <c r="S663" i="52"/>
  <c r="P662" i="59"/>
  <c r="M662" i="59"/>
  <c r="Q662" i="59"/>
  <c r="N662" i="59"/>
  <c r="R662" i="59"/>
  <c r="L663" i="59"/>
  <c r="A664" i="59"/>
  <c r="S664" i="52"/>
  <c r="S662" i="59"/>
  <c r="N665" i="52"/>
  <c r="R665" i="52"/>
  <c r="P665" i="52"/>
  <c r="M665" i="52"/>
  <c r="Q665" i="52"/>
  <c r="L666" i="52"/>
  <c r="A667" i="52"/>
  <c r="P663" i="59"/>
  <c r="M663" i="59"/>
  <c r="Q663" i="59"/>
  <c r="N663" i="59"/>
  <c r="R663" i="59"/>
  <c r="A665" i="59"/>
  <c r="L664" i="59"/>
  <c r="S663" i="59"/>
  <c r="L667" i="52"/>
  <c r="A668" i="52"/>
  <c r="M666" i="52"/>
  <c r="Q666" i="52"/>
  <c r="N666" i="52"/>
  <c r="R666" i="52"/>
  <c r="P666" i="52"/>
  <c r="S666" i="52"/>
  <c r="P664" i="59"/>
  <c r="M664" i="59"/>
  <c r="Q664" i="59"/>
  <c r="N664" i="59"/>
  <c r="R664" i="59"/>
  <c r="S665" i="52"/>
  <c r="A666" i="59"/>
  <c r="L665" i="59"/>
  <c r="M665" i="59"/>
  <c r="Q665" i="59"/>
  <c r="N665" i="59"/>
  <c r="R665" i="59"/>
  <c r="P665" i="59"/>
  <c r="A667" i="59"/>
  <c r="L666" i="59"/>
  <c r="S664" i="59"/>
  <c r="L668" i="52"/>
  <c r="A669" i="52"/>
  <c r="P667" i="52"/>
  <c r="S667" i="52"/>
  <c r="M667" i="52"/>
  <c r="Q667" i="52"/>
  <c r="N667" i="52"/>
  <c r="R667" i="52"/>
  <c r="N668" i="52"/>
  <c r="R668" i="52"/>
  <c r="M668" i="52"/>
  <c r="Q668" i="52"/>
  <c r="P668" i="52"/>
  <c r="S668" i="52"/>
  <c r="N666" i="59"/>
  <c r="R666" i="59"/>
  <c r="M666" i="59"/>
  <c r="Q666" i="59"/>
  <c r="P666" i="59"/>
  <c r="S666" i="59"/>
  <c r="L667" i="59"/>
  <c r="A668" i="59"/>
  <c r="S665" i="59"/>
  <c r="A670" i="52"/>
  <c r="L669" i="52"/>
  <c r="M669" i="52"/>
  <c r="Q669" i="52"/>
  <c r="P669" i="52"/>
  <c r="N669" i="52"/>
  <c r="R669" i="52"/>
  <c r="L670" i="52"/>
  <c r="A671" i="52"/>
  <c r="L668" i="59"/>
  <c r="A669" i="59"/>
  <c r="N667" i="59"/>
  <c r="R667" i="59"/>
  <c r="P667" i="59"/>
  <c r="S667" i="59"/>
  <c r="M667" i="59"/>
  <c r="Q667" i="59"/>
  <c r="L669" i="59"/>
  <c r="A670" i="59"/>
  <c r="N668" i="59"/>
  <c r="R668" i="59"/>
  <c r="P668" i="59"/>
  <c r="S668" i="59"/>
  <c r="M668" i="59"/>
  <c r="Q668" i="59"/>
  <c r="L671" i="52"/>
  <c r="A672" i="52"/>
  <c r="P670" i="52"/>
  <c r="M670" i="52"/>
  <c r="Q670" i="52"/>
  <c r="N670" i="52"/>
  <c r="R670" i="52"/>
  <c r="S669" i="52"/>
  <c r="L670" i="59"/>
  <c r="A671" i="59"/>
  <c r="P669" i="59"/>
  <c r="M669" i="59"/>
  <c r="Q669" i="59"/>
  <c r="N669" i="59"/>
  <c r="R669" i="59"/>
  <c r="S670" i="52"/>
  <c r="A673" i="52"/>
  <c r="L672" i="52"/>
  <c r="P671" i="52"/>
  <c r="M671" i="52"/>
  <c r="Q671" i="52"/>
  <c r="N671" i="52"/>
  <c r="R671" i="52"/>
  <c r="S669" i="59"/>
  <c r="L671" i="59"/>
  <c r="A672" i="59"/>
  <c r="S671" i="52"/>
  <c r="P670" i="59"/>
  <c r="M670" i="59"/>
  <c r="Q670" i="59"/>
  <c r="N670" i="59"/>
  <c r="R670" i="59"/>
  <c r="P672" i="52"/>
  <c r="N672" i="52"/>
  <c r="R672" i="52"/>
  <c r="M672" i="52"/>
  <c r="Q672" i="52"/>
  <c r="A674" i="52"/>
  <c r="L673" i="52"/>
  <c r="S672" i="52"/>
  <c r="S670" i="59"/>
  <c r="A673" i="59"/>
  <c r="L672" i="59"/>
  <c r="P671" i="59"/>
  <c r="N671" i="59"/>
  <c r="R671" i="59"/>
  <c r="M671" i="59"/>
  <c r="Q671" i="59"/>
  <c r="M673" i="52"/>
  <c r="Q673" i="52"/>
  <c r="P673" i="52"/>
  <c r="S673" i="52"/>
  <c r="N673" i="52"/>
  <c r="R673" i="52"/>
  <c r="L674" i="52"/>
  <c r="A675" i="52"/>
  <c r="S671" i="59"/>
  <c r="N672" i="59"/>
  <c r="R672" i="59"/>
  <c r="M672" i="59"/>
  <c r="Q672" i="59"/>
  <c r="P672" i="59"/>
  <c r="S672" i="59"/>
  <c r="A674" i="59"/>
  <c r="L673" i="59"/>
  <c r="L675" i="52"/>
  <c r="A676" i="52"/>
  <c r="P674" i="52"/>
  <c r="N674" i="52"/>
  <c r="R674" i="52"/>
  <c r="M674" i="52"/>
  <c r="Q674" i="52"/>
  <c r="S674" i="52"/>
  <c r="L676" i="52"/>
  <c r="A677" i="52"/>
  <c r="N675" i="52"/>
  <c r="R675" i="52"/>
  <c r="P675" i="52"/>
  <c r="M675" i="52"/>
  <c r="Q675" i="52"/>
  <c r="P673" i="59"/>
  <c r="M673" i="59"/>
  <c r="Q673" i="59"/>
  <c r="N673" i="59"/>
  <c r="R673" i="59"/>
  <c r="L674" i="59"/>
  <c r="A675" i="59"/>
  <c r="S673" i="59"/>
  <c r="S675" i="52"/>
  <c r="A678" i="52"/>
  <c r="L678" i="52"/>
  <c r="L677" i="52"/>
  <c r="P676" i="52"/>
  <c r="M676" i="52"/>
  <c r="Q676" i="52"/>
  <c r="N676" i="52"/>
  <c r="R676" i="52"/>
  <c r="A676" i="59"/>
  <c r="L675" i="59"/>
  <c r="N674" i="59"/>
  <c r="R674" i="59"/>
  <c r="M674" i="59"/>
  <c r="Q674" i="59"/>
  <c r="P674" i="59"/>
  <c r="S674" i="59"/>
  <c r="P675" i="59"/>
  <c r="S675" i="59"/>
  <c r="N675" i="59"/>
  <c r="R675" i="59"/>
  <c r="M675" i="59"/>
  <c r="Q675" i="59"/>
  <c r="A677" i="59"/>
  <c r="L676" i="59"/>
  <c r="S676" i="52"/>
  <c r="P677" i="52"/>
  <c r="N677" i="52"/>
  <c r="R677" i="52"/>
  <c r="M677" i="52"/>
  <c r="Q677" i="52"/>
  <c r="M678" i="52"/>
  <c r="Q678" i="52"/>
  <c r="N678" i="52"/>
  <c r="R678" i="52"/>
  <c r="P678" i="52"/>
  <c r="S678" i="52"/>
  <c r="S677" i="52"/>
  <c r="M676" i="59"/>
  <c r="Q676" i="59"/>
  <c r="P676" i="59"/>
  <c r="N676" i="59"/>
  <c r="R676" i="59"/>
  <c r="A678" i="59"/>
  <c r="L677" i="59"/>
  <c r="M677" i="59"/>
  <c r="Q677" i="59"/>
  <c r="N677" i="59"/>
  <c r="R677" i="59"/>
  <c r="P677" i="59"/>
  <c r="S677" i="59"/>
  <c r="A679" i="59"/>
  <c r="L678" i="59"/>
  <c r="S676" i="59"/>
  <c r="M678" i="59"/>
  <c r="Q678" i="59"/>
  <c r="N678" i="59"/>
  <c r="R678" i="59"/>
  <c r="P678" i="59"/>
  <c r="S678" i="59"/>
  <c r="L679" i="59"/>
  <c r="A680" i="59"/>
  <c r="A681" i="59"/>
  <c r="L680" i="59"/>
  <c r="P679" i="59"/>
  <c r="M679" i="59"/>
  <c r="Q679" i="59"/>
  <c r="N679" i="59"/>
  <c r="R679" i="59"/>
  <c r="S679" i="59"/>
  <c r="L681" i="59"/>
  <c r="A682" i="59"/>
  <c r="M680" i="59"/>
  <c r="Q680" i="59"/>
  <c r="N680" i="59"/>
  <c r="R680" i="59"/>
  <c r="P680" i="59"/>
  <c r="L682" i="59"/>
  <c r="A683" i="59"/>
  <c r="P681" i="59"/>
  <c r="M681" i="59"/>
  <c r="Q681" i="59"/>
  <c r="N681" i="59"/>
  <c r="R681" i="59"/>
  <c r="S680" i="59"/>
  <c r="L683" i="59"/>
  <c r="A684" i="59"/>
  <c r="S681" i="59"/>
  <c r="N682" i="59"/>
  <c r="R682" i="59"/>
  <c r="M682" i="59"/>
  <c r="Q682" i="59"/>
  <c r="P682" i="59"/>
  <c r="S682" i="59"/>
  <c r="L684" i="59"/>
  <c r="A685" i="59"/>
  <c r="M683" i="59"/>
  <c r="Q683" i="59"/>
  <c r="N683" i="59"/>
  <c r="R683" i="59"/>
  <c r="P683" i="59"/>
  <c r="S683" i="59"/>
  <c r="A686" i="59"/>
  <c r="L685" i="59"/>
  <c r="N684" i="59"/>
  <c r="R684" i="59"/>
  <c r="M684" i="59"/>
  <c r="Q684" i="59"/>
  <c r="P684" i="59"/>
  <c r="S684" i="59"/>
  <c r="N685" i="59"/>
  <c r="R685" i="59"/>
  <c r="M685" i="59"/>
  <c r="Q685" i="59"/>
  <c r="P685" i="59"/>
  <c r="S685" i="59"/>
  <c r="L686" i="59"/>
  <c r="A687" i="59"/>
  <c r="M686" i="59"/>
  <c r="Q686" i="59"/>
  <c r="P686" i="59"/>
  <c r="S686" i="59"/>
  <c r="N686" i="59"/>
  <c r="R686" i="59"/>
  <c r="L687" i="59"/>
  <c r="A688" i="59"/>
  <c r="N687" i="59"/>
  <c r="R687" i="59"/>
  <c r="M687" i="59"/>
  <c r="Q687" i="59"/>
  <c r="P687" i="59"/>
  <c r="S687" i="59"/>
  <c r="A689" i="59"/>
  <c r="L688" i="59"/>
  <c r="A690" i="59"/>
  <c r="L689" i="59"/>
  <c r="P688" i="59"/>
  <c r="M688" i="59"/>
  <c r="Q688" i="59"/>
  <c r="N688" i="59"/>
  <c r="R688" i="59"/>
  <c r="S688" i="59"/>
  <c r="P689" i="59"/>
  <c r="M689" i="59"/>
  <c r="Q689" i="59"/>
  <c r="N689" i="59"/>
  <c r="R689" i="59"/>
  <c r="L690" i="59"/>
  <c r="A691" i="59"/>
  <c r="A692" i="59"/>
  <c r="L691" i="59"/>
  <c r="N690" i="59"/>
  <c r="R690" i="59"/>
  <c r="P690" i="59"/>
  <c r="M690" i="59"/>
  <c r="Q690" i="59"/>
  <c r="S689" i="59"/>
  <c r="N691" i="59"/>
  <c r="R691" i="59"/>
  <c r="M691" i="59"/>
  <c r="Q691" i="59"/>
  <c r="P691" i="59"/>
  <c r="S691" i="59"/>
  <c r="S690" i="59"/>
  <c r="L692" i="59"/>
  <c r="A693" i="59"/>
  <c r="L693" i="59"/>
  <c r="A694" i="59"/>
  <c r="P692" i="59"/>
  <c r="M692" i="59"/>
  <c r="Q692" i="59"/>
  <c r="N692" i="59"/>
  <c r="R692" i="59"/>
  <c r="S692" i="59"/>
  <c r="A695" i="59"/>
  <c r="L694" i="59"/>
  <c r="P693" i="59"/>
  <c r="N693" i="59"/>
  <c r="R693" i="59"/>
  <c r="M693" i="59"/>
  <c r="Q693" i="59"/>
  <c r="S693" i="59"/>
  <c r="M694" i="59"/>
  <c r="Q694" i="59"/>
  <c r="P694" i="59"/>
  <c r="S694" i="59"/>
  <c r="N694" i="59"/>
  <c r="R694" i="59"/>
  <c r="A696" i="59"/>
  <c r="L695" i="59"/>
  <c r="P695" i="59"/>
  <c r="N695" i="59"/>
  <c r="R695" i="59"/>
  <c r="M695" i="59"/>
  <c r="Q695" i="59"/>
  <c r="L696" i="59"/>
  <c r="A697" i="59"/>
  <c r="A698" i="59"/>
  <c r="L697" i="59"/>
  <c r="P696" i="59"/>
  <c r="M696" i="59"/>
  <c r="Q696" i="59"/>
  <c r="N696" i="59"/>
  <c r="R696" i="59"/>
  <c r="S695" i="59"/>
  <c r="S696" i="59"/>
  <c r="P697" i="59"/>
  <c r="N697" i="59"/>
  <c r="R697" i="59"/>
  <c r="M697" i="59"/>
  <c r="Q697" i="59"/>
  <c r="A699" i="59"/>
  <c r="L698" i="59"/>
  <c r="P698" i="59"/>
  <c r="N698" i="59"/>
  <c r="R698" i="59"/>
  <c r="M698" i="59"/>
  <c r="Q698" i="59"/>
  <c r="L699" i="59"/>
  <c r="A700" i="59"/>
  <c r="S697" i="59"/>
  <c r="A701" i="59"/>
  <c r="L700" i="59"/>
  <c r="M699" i="59"/>
  <c r="Q699" i="59"/>
  <c r="N699" i="59"/>
  <c r="R699" i="59"/>
  <c r="P699" i="59"/>
  <c r="S699" i="59"/>
  <c r="S698" i="59"/>
  <c r="N700" i="59"/>
  <c r="R700" i="59"/>
  <c r="P700" i="59"/>
  <c r="M700" i="59"/>
  <c r="Q700" i="59"/>
  <c r="A702" i="59"/>
  <c r="L701" i="59"/>
  <c r="P701" i="59"/>
  <c r="N701" i="59"/>
  <c r="R701" i="59"/>
  <c r="M701" i="59"/>
  <c r="Q701" i="59"/>
  <c r="L702" i="59"/>
  <c r="A703" i="59"/>
  <c r="S700" i="59"/>
  <c r="L703" i="59"/>
  <c r="A704" i="59"/>
  <c r="N702" i="59"/>
  <c r="R702" i="59"/>
  <c r="P702" i="59"/>
  <c r="S702" i="59"/>
  <c r="M702" i="59"/>
  <c r="Q702" i="59"/>
  <c r="S701" i="59"/>
  <c r="L704" i="59"/>
  <c r="A705" i="59"/>
  <c r="M703" i="59"/>
  <c r="Q703" i="59"/>
  <c r="P703" i="59"/>
  <c r="S703" i="59"/>
  <c r="N703" i="59"/>
  <c r="R703" i="59"/>
  <c r="A706" i="59"/>
  <c r="L705" i="59"/>
  <c r="P704" i="59"/>
  <c r="M704" i="59"/>
  <c r="Q704" i="59"/>
  <c r="N704" i="59"/>
  <c r="R704" i="59"/>
  <c r="S704" i="59"/>
  <c r="P705" i="59"/>
  <c r="N705" i="59"/>
  <c r="R705" i="59"/>
  <c r="M705" i="59"/>
  <c r="Q705" i="59"/>
  <c r="L706" i="59"/>
  <c r="A707" i="59"/>
  <c r="S705" i="59"/>
  <c r="L707" i="59"/>
  <c r="A708" i="59"/>
  <c r="M706" i="59"/>
  <c r="Q706" i="59"/>
  <c r="P706" i="59"/>
  <c r="N706" i="59"/>
  <c r="R706" i="59"/>
  <c r="L708" i="59"/>
  <c r="A709" i="59"/>
  <c r="N707" i="59"/>
  <c r="R707" i="59"/>
  <c r="M707" i="59"/>
  <c r="Q707" i="59"/>
  <c r="P707" i="59"/>
  <c r="S706" i="59"/>
  <c r="M708" i="59"/>
  <c r="Q708" i="59"/>
  <c r="N708" i="59"/>
  <c r="R708" i="59"/>
  <c r="P708" i="59"/>
  <c r="S708" i="59"/>
  <c r="L709" i="59"/>
  <c r="A710" i="59"/>
  <c r="S707" i="59"/>
  <c r="A711" i="59"/>
  <c r="L710" i="59"/>
  <c r="N709" i="59"/>
  <c r="R709" i="59"/>
  <c r="M709" i="59"/>
  <c r="Q709" i="59"/>
  <c r="P709" i="59"/>
  <c r="P710" i="59"/>
  <c r="M710" i="59"/>
  <c r="Q710" i="59"/>
  <c r="N710" i="59"/>
  <c r="R710" i="59"/>
  <c r="L711" i="59"/>
  <c r="A712" i="59"/>
  <c r="S709" i="59"/>
  <c r="L712" i="59"/>
  <c r="A713" i="59"/>
  <c r="M711" i="59"/>
  <c r="Q711" i="59"/>
  <c r="N711" i="59"/>
  <c r="R711" i="59"/>
  <c r="P711" i="59"/>
  <c r="S710" i="59"/>
  <c r="A714" i="59"/>
  <c r="L713" i="59"/>
  <c r="N712" i="59"/>
  <c r="R712" i="59"/>
  <c r="P712" i="59"/>
  <c r="M712" i="59"/>
  <c r="Q712" i="59"/>
  <c r="S711" i="59"/>
  <c r="S712" i="59"/>
  <c r="N713" i="59"/>
  <c r="R713" i="59"/>
  <c r="P713" i="59"/>
  <c r="M713" i="59"/>
  <c r="Q713" i="59"/>
  <c r="L714" i="59"/>
  <c r="A715" i="59"/>
  <c r="M714" i="59"/>
  <c r="Q714" i="59"/>
  <c r="N714" i="59"/>
  <c r="R714" i="59"/>
  <c r="P714" i="59"/>
  <c r="S713" i="59"/>
  <c r="A716" i="59"/>
  <c r="L715" i="59"/>
  <c r="S714" i="59"/>
  <c r="M715" i="59"/>
  <c r="Q715" i="59"/>
  <c r="N715" i="59"/>
  <c r="R715" i="59"/>
  <c r="P715" i="59"/>
  <c r="S715" i="59"/>
  <c r="A717" i="59"/>
  <c r="L716" i="59"/>
  <c r="M716" i="59"/>
  <c r="Q716" i="59"/>
  <c r="N716" i="59"/>
  <c r="R716" i="59"/>
  <c r="P716" i="59"/>
  <c r="S716" i="59"/>
  <c r="A718" i="59"/>
  <c r="L717" i="59"/>
  <c r="P717" i="59"/>
  <c r="N717" i="59"/>
  <c r="R717" i="59"/>
  <c r="M717" i="59"/>
  <c r="Q717" i="59"/>
  <c r="L718" i="59"/>
  <c r="A719" i="59"/>
  <c r="A720" i="59"/>
  <c r="L719" i="59"/>
  <c r="N718" i="59"/>
  <c r="R718" i="59"/>
  <c r="M718" i="59"/>
  <c r="Q718" i="59"/>
  <c r="P718" i="59"/>
  <c r="S718" i="59"/>
  <c r="S717" i="59"/>
  <c r="N719" i="59"/>
  <c r="R719" i="59"/>
  <c r="M719" i="59"/>
  <c r="Q719" i="59"/>
  <c r="P719" i="59"/>
  <c r="S719" i="59"/>
  <c r="L720" i="59"/>
  <c r="A721" i="59"/>
  <c r="A722" i="59"/>
  <c r="L721" i="59"/>
  <c r="N720" i="59"/>
  <c r="R720" i="59"/>
  <c r="P720" i="59"/>
  <c r="S720" i="59"/>
  <c r="M720" i="59"/>
  <c r="Q720" i="59"/>
  <c r="N721" i="59"/>
  <c r="R721" i="59"/>
  <c r="P721" i="59"/>
  <c r="M721" i="59"/>
  <c r="Q721" i="59"/>
  <c r="L722" i="59"/>
  <c r="A723" i="59"/>
  <c r="A724" i="59"/>
  <c r="L723" i="59"/>
  <c r="P722" i="59"/>
  <c r="N722" i="59"/>
  <c r="R722" i="59"/>
  <c r="M722" i="59"/>
  <c r="Q722" i="59"/>
  <c r="S721" i="59"/>
  <c r="S722" i="59"/>
  <c r="P723" i="59"/>
  <c r="M723" i="59"/>
  <c r="Q723" i="59"/>
  <c r="N723" i="59"/>
  <c r="R723" i="59"/>
  <c r="L724" i="59"/>
  <c r="A725" i="59"/>
  <c r="L725" i="59"/>
  <c r="A726" i="59"/>
  <c r="N724" i="59"/>
  <c r="R724" i="59"/>
  <c r="M724" i="59"/>
  <c r="Q724" i="59"/>
  <c r="P724" i="59"/>
  <c r="S723" i="59"/>
  <c r="L726" i="59"/>
  <c r="A727" i="59"/>
  <c r="N725" i="59"/>
  <c r="R725" i="59"/>
  <c r="M725" i="59"/>
  <c r="Q725" i="59"/>
  <c r="P725" i="59"/>
  <c r="S725" i="59"/>
  <c r="S724" i="59"/>
  <c r="A728" i="59"/>
  <c r="L727" i="59"/>
  <c r="P726" i="59"/>
  <c r="N726" i="59"/>
  <c r="R726" i="59"/>
  <c r="M726" i="59"/>
  <c r="Q726" i="59"/>
  <c r="S726" i="59"/>
  <c r="N727" i="59"/>
  <c r="R727" i="59"/>
  <c r="P727" i="59"/>
  <c r="M727" i="59"/>
  <c r="Q727" i="59"/>
  <c r="L728" i="59"/>
  <c r="A729" i="59"/>
  <c r="L729" i="59"/>
  <c r="A730" i="59"/>
  <c r="P728" i="59"/>
  <c r="M728" i="59"/>
  <c r="Q728" i="59"/>
  <c r="N728" i="59"/>
  <c r="R728" i="59"/>
  <c r="S727" i="59"/>
  <c r="S728" i="59"/>
  <c r="A731" i="59"/>
  <c r="L730" i="59"/>
  <c r="P729" i="59"/>
  <c r="S729" i="59"/>
  <c r="M729" i="59"/>
  <c r="Q729" i="59"/>
  <c r="N729" i="59"/>
  <c r="R729" i="59"/>
  <c r="M730" i="59"/>
  <c r="Q730" i="59"/>
  <c r="P730" i="59"/>
  <c r="N730" i="59"/>
  <c r="R730" i="59"/>
  <c r="L731" i="59"/>
  <c r="A732" i="59"/>
  <c r="L732" i="59"/>
  <c r="A733" i="59"/>
  <c r="N731" i="59"/>
  <c r="R731" i="59"/>
  <c r="M731" i="59"/>
  <c r="Q731" i="59"/>
  <c r="P731" i="59"/>
  <c r="S731" i="59"/>
  <c r="S730" i="59"/>
  <c r="A734" i="59"/>
  <c r="L733" i="59"/>
  <c r="N732" i="59"/>
  <c r="R732" i="59"/>
  <c r="P732" i="59"/>
  <c r="S732" i="59"/>
  <c r="M732" i="59"/>
  <c r="Q732" i="59"/>
  <c r="N733" i="59"/>
  <c r="R733" i="59"/>
  <c r="M733" i="59"/>
  <c r="Q733" i="59"/>
  <c r="P733" i="59"/>
  <c r="S733" i="59"/>
  <c r="A735" i="59"/>
  <c r="L734" i="59"/>
  <c r="M734" i="59"/>
  <c r="Q734" i="59"/>
  <c r="N734" i="59"/>
  <c r="R734" i="59"/>
  <c r="P734" i="59"/>
  <c r="S734" i="59"/>
  <c r="L735" i="59"/>
  <c r="A736" i="59"/>
  <c r="N735" i="59"/>
  <c r="R735" i="59"/>
  <c r="P735" i="59"/>
  <c r="M735" i="59"/>
  <c r="Q735" i="59"/>
  <c r="L736" i="59"/>
  <c r="A737" i="59"/>
  <c r="M736" i="59"/>
  <c r="Q736" i="59"/>
  <c r="N736" i="59"/>
  <c r="R736" i="59"/>
  <c r="P736" i="59"/>
  <c r="S736" i="59"/>
  <c r="S735" i="59"/>
  <c r="A738" i="59"/>
  <c r="L738" i="59"/>
  <c r="L737" i="59"/>
  <c r="N737" i="59"/>
  <c r="R737" i="59"/>
  <c r="M737" i="59"/>
  <c r="Q737" i="59"/>
  <c r="P737" i="59"/>
  <c r="S737" i="59"/>
  <c r="P738" i="59"/>
  <c r="S738" i="59"/>
  <c r="M738" i="59"/>
  <c r="Q738" i="59"/>
  <c r="N738" i="59"/>
  <c r="R738" i="59"/>
  <c r="U246" i="93"/>
  <c r="V245" i="93"/>
  <c r="W245" i="93"/>
  <c r="T246" i="93"/>
  <c r="V244" i="93"/>
  <c r="W244" i="93"/>
  <c r="T245" i="93"/>
  <c r="T246" i="59"/>
  <c r="V245" i="59"/>
  <c r="W245" i="59"/>
  <c r="V244" i="59"/>
  <c r="W244" i="59"/>
  <c r="T245" i="59"/>
  <c r="U246" i="59"/>
  <c r="U245" i="52"/>
  <c r="T247" i="93"/>
  <c r="V246" i="93"/>
  <c r="W246" i="93"/>
  <c r="U247" i="93"/>
  <c r="V246" i="59"/>
  <c r="W246" i="59"/>
  <c r="T247" i="59"/>
  <c r="U247" i="59"/>
  <c r="U246" i="52"/>
  <c r="V245" i="52"/>
  <c r="W245" i="52"/>
  <c r="T246" i="52"/>
  <c r="O243" i="54"/>
  <c r="U248" i="93"/>
  <c r="T248" i="93"/>
  <c r="V247" i="93"/>
  <c r="W247" i="93"/>
  <c r="U248" i="59"/>
  <c r="T248" i="59"/>
  <c r="V247" i="59"/>
  <c r="W247" i="59"/>
  <c r="T247" i="52"/>
  <c r="V246" i="52"/>
  <c r="W246" i="52"/>
  <c r="U247" i="52"/>
  <c r="U249" i="93"/>
  <c r="T249" i="93"/>
  <c r="V248" i="93"/>
  <c r="W248" i="93"/>
  <c r="U249" i="59"/>
  <c r="T249" i="59"/>
  <c r="V248" i="59"/>
  <c r="W248" i="59"/>
  <c r="V247" i="52"/>
  <c r="W247" i="52"/>
  <c r="U248" i="52"/>
  <c r="T248" i="52"/>
  <c r="U250" i="93"/>
  <c r="V249" i="93"/>
  <c r="W249" i="93"/>
  <c r="T250" i="93"/>
  <c r="V249" i="59"/>
  <c r="W249" i="59"/>
  <c r="T250" i="59"/>
  <c r="U250" i="59"/>
  <c r="T249" i="52"/>
  <c r="V248" i="52"/>
  <c r="W248" i="52"/>
  <c r="U249" i="52"/>
  <c r="T251" i="93"/>
  <c r="V250" i="93"/>
  <c r="W250" i="93"/>
  <c r="U251" i="93"/>
  <c r="U251" i="59"/>
  <c r="V250" i="59"/>
  <c r="W250" i="59"/>
  <c r="T251" i="59"/>
  <c r="U250" i="52"/>
  <c r="V249" i="52"/>
  <c r="W249" i="52"/>
  <c r="T250" i="52"/>
  <c r="V251" i="93"/>
  <c r="W251" i="93"/>
  <c r="T252" i="93"/>
  <c r="U252" i="93"/>
  <c r="V251" i="59"/>
  <c r="W251" i="59"/>
  <c r="T252" i="59"/>
  <c r="U252" i="59"/>
  <c r="T251" i="52"/>
  <c r="V250" i="52"/>
  <c r="W250" i="52"/>
  <c r="U251" i="52"/>
  <c r="T253" i="93"/>
  <c r="V252" i="93"/>
  <c r="W252" i="93"/>
  <c r="U253" i="93"/>
  <c r="T253" i="59"/>
  <c r="U253" i="59"/>
  <c r="V252" i="59"/>
  <c r="W252" i="59"/>
  <c r="U252" i="52"/>
  <c r="V251" i="52"/>
  <c r="W251" i="52"/>
  <c r="T252" i="52"/>
  <c r="U254" i="93"/>
  <c r="V253" i="93"/>
  <c r="W253" i="93"/>
  <c r="T254" i="93"/>
  <c r="T254" i="59"/>
  <c r="U254" i="59"/>
  <c r="V253" i="59"/>
  <c r="W253" i="59"/>
  <c r="U253" i="52"/>
  <c r="T253" i="52"/>
  <c r="V252" i="52"/>
  <c r="W252" i="52"/>
  <c r="U255" i="93"/>
  <c r="T255" i="93"/>
  <c r="V254" i="93"/>
  <c r="W254" i="93"/>
  <c r="T255" i="59"/>
  <c r="U255" i="59"/>
  <c r="V254" i="59"/>
  <c r="W254" i="59"/>
  <c r="T254" i="52"/>
  <c r="U254" i="52"/>
  <c r="V253" i="52"/>
  <c r="W253" i="52"/>
  <c r="V255" i="93"/>
  <c r="W255" i="93"/>
  <c r="T256" i="93"/>
  <c r="U256" i="93"/>
  <c r="V255" i="59"/>
  <c r="W255" i="59"/>
  <c r="U256" i="59"/>
  <c r="T256" i="59"/>
  <c r="U255" i="52"/>
  <c r="T255" i="52"/>
  <c r="V254" i="52"/>
  <c r="W254" i="52"/>
  <c r="V256" i="93"/>
  <c r="W256" i="93"/>
  <c r="U257" i="93"/>
  <c r="T257" i="93"/>
  <c r="V256" i="59"/>
  <c r="W256" i="59"/>
  <c r="T257" i="59"/>
  <c r="U257" i="59"/>
  <c r="T256" i="52"/>
  <c r="U256" i="52"/>
  <c r="V255" i="52"/>
  <c r="W255" i="52"/>
  <c r="U258" i="93"/>
  <c r="V257" i="93"/>
  <c r="W257" i="93"/>
  <c r="T258" i="93"/>
  <c r="T258" i="59"/>
  <c r="U258" i="59"/>
  <c r="V257" i="59"/>
  <c r="W257" i="59"/>
  <c r="V256" i="52"/>
  <c r="W256" i="52"/>
  <c r="T257" i="52"/>
  <c r="U257" i="52"/>
  <c r="V258" i="93"/>
  <c r="W258" i="93"/>
  <c r="U259" i="93"/>
  <c r="T259" i="93"/>
  <c r="T259" i="59"/>
  <c r="U259" i="59"/>
  <c r="V258" i="59"/>
  <c r="W258" i="59"/>
  <c r="U258" i="52"/>
  <c r="T258" i="52"/>
  <c r="V257" i="52"/>
  <c r="W257" i="52"/>
  <c r="V259" i="93"/>
  <c r="W259" i="93"/>
  <c r="U260" i="93"/>
  <c r="T260" i="93"/>
  <c r="U260" i="59"/>
  <c r="T260" i="59"/>
  <c r="V259" i="59"/>
  <c r="W259" i="59"/>
  <c r="U259" i="52"/>
  <c r="T259" i="52"/>
  <c r="V258" i="52"/>
  <c r="W258" i="52"/>
  <c r="U261" i="93"/>
  <c r="T261" i="93"/>
  <c r="V260" i="93"/>
  <c r="W260" i="93"/>
  <c r="U261" i="59"/>
  <c r="T261" i="59"/>
  <c r="V260" i="59"/>
  <c r="W260" i="59"/>
  <c r="T260" i="52"/>
  <c r="V259" i="52"/>
  <c r="W259" i="52"/>
  <c r="U260" i="52"/>
  <c r="T262" i="93"/>
  <c r="V261" i="93"/>
  <c r="W261" i="93"/>
  <c r="U262" i="93"/>
  <c r="V261" i="59"/>
  <c r="W261" i="59"/>
  <c r="U262" i="59"/>
  <c r="T262" i="59"/>
  <c r="T261" i="52"/>
  <c r="V260" i="52"/>
  <c r="W260" i="52"/>
  <c r="U261" i="52"/>
  <c r="V262" i="93"/>
  <c r="W262" i="93"/>
  <c r="T263" i="93"/>
  <c r="U263" i="93"/>
  <c r="T263" i="59"/>
  <c r="V262" i="59"/>
  <c r="W262" i="59"/>
  <c r="U263" i="59"/>
  <c r="U262" i="52"/>
  <c r="V261" i="52"/>
  <c r="W261" i="52"/>
  <c r="T262" i="52"/>
  <c r="V263" i="93"/>
  <c r="W263" i="93"/>
  <c r="T264" i="93"/>
  <c r="U264" i="93"/>
  <c r="U264" i="59"/>
  <c r="V263" i="59"/>
  <c r="W263" i="59"/>
  <c r="T264" i="59"/>
  <c r="V262" i="52"/>
  <c r="W262" i="52"/>
  <c r="T263" i="52"/>
  <c r="U263" i="52"/>
  <c r="U265" i="93"/>
  <c r="V264" i="93"/>
  <c r="W264" i="93"/>
  <c r="T265" i="93"/>
  <c r="T265" i="59"/>
  <c r="V264" i="59"/>
  <c r="W264" i="59"/>
  <c r="U265" i="59"/>
  <c r="V263" i="52"/>
  <c r="W263" i="52"/>
  <c r="T264" i="52"/>
  <c r="U264" i="52"/>
  <c r="T266" i="93"/>
  <c r="V265" i="93"/>
  <c r="W265" i="93"/>
  <c r="U266" i="93"/>
  <c r="T266" i="59"/>
  <c r="V265" i="59"/>
  <c r="W265" i="59"/>
  <c r="U266" i="59"/>
  <c r="T265" i="52"/>
  <c r="V264" i="52"/>
  <c r="W264" i="52"/>
  <c r="U265" i="52"/>
  <c r="T267" i="93"/>
  <c r="V266" i="93"/>
  <c r="W266" i="93"/>
  <c r="U267" i="93"/>
  <c r="T267" i="59"/>
  <c r="U267" i="59"/>
  <c r="V266" i="59"/>
  <c r="W266" i="59"/>
  <c r="V265" i="52"/>
  <c r="W265" i="52"/>
  <c r="U266" i="52"/>
  <c r="T266" i="52"/>
  <c r="T268" i="93"/>
  <c r="U268" i="93"/>
  <c r="V267" i="93"/>
  <c r="W267" i="93"/>
  <c r="T268" i="59"/>
  <c r="U268" i="59"/>
  <c r="V267" i="59"/>
  <c r="W267" i="59"/>
  <c r="U267" i="52"/>
  <c r="V266" i="52"/>
  <c r="W266" i="52"/>
  <c r="T267" i="52"/>
  <c r="V268" i="93"/>
  <c r="W268" i="93"/>
  <c r="U269" i="93"/>
  <c r="T269" i="93"/>
  <c r="T269" i="59"/>
  <c r="V268" i="59"/>
  <c r="W268" i="59"/>
  <c r="U269" i="59"/>
  <c r="V267" i="52"/>
  <c r="W267" i="52"/>
  <c r="T268" i="52"/>
  <c r="U268" i="52"/>
  <c r="V269" i="93"/>
  <c r="W269" i="93"/>
  <c r="U270" i="93"/>
  <c r="T270" i="93"/>
  <c r="T270" i="59"/>
  <c r="V269" i="59"/>
  <c r="W269" i="59"/>
  <c r="U270" i="59"/>
  <c r="T269" i="52"/>
  <c r="V268" i="52"/>
  <c r="W268" i="52"/>
  <c r="U269" i="52"/>
  <c r="T271" i="93"/>
  <c r="V270" i="93"/>
  <c r="W270" i="93"/>
  <c r="U271" i="93"/>
  <c r="U271" i="59"/>
  <c r="T271" i="59"/>
  <c r="V270" i="59"/>
  <c r="W270" i="59"/>
  <c r="V269" i="52"/>
  <c r="W269" i="52"/>
  <c r="T270" i="52"/>
  <c r="U270" i="52"/>
  <c r="V271" i="93"/>
  <c r="W271" i="93"/>
  <c r="U272" i="93"/>
  <c r="T272" i="93"/>
  <c r="T272" i="59"/>
  <c r="V271" i="59"/>
  <c r="W271" i="59"/>
  <c r="U272" i="59"/>
  <c r="U271" i="52"/>
  <c r="T271" i="52"/>
  <c r="V270" i="52"/>
  <c r="W270" i="52"/>
  <c r="U273" i="93"/>
  <c r="V272" i="93"/>
  <c r="W272" i="93"/>
  <c r="T273" i="93"/>
  <c r="U273" i="59"/>
  <c r="T273" i="59"/>
  <c r="V272" i="59"/>
  <c r="W272" i="59"/>
  <c r="T272" i="52"/>
  <c r="U272" i="52"/>
  <c r="V271" i="52"/>
  <c r="W271" i="52"/>
  <c r="U274" i="93"/>
  <c r="V273" i="93"/>
  <c r="W273" i="93"/>
  <c r="T274" i="93"/>
  <c r="V273" i="59"/>
  <c r="W273" i="59"/>
  <c r="U274" i="59"/>
  <c r="T274" i="59"/>
  <c r="T273" i="52"/>
  <c r="U273" i="52"/>
  <c r="V272" i="52"/>
  <c r="W272" i="52"/>
  <c r="T275" i="93"/>
  <c r="U275" i="93"/>
  <c r="V274" i="93"/>
  <c r="W274" i="93"/>
  <c r="U275" i="59"/>
  <c r="T275" i="59"/>
  <c r="V274" i="59"/>
  <c r="W274" i="59"/>
  <c r="V273" i="52"/>
  <c r="W273" i="52"/>
  <c r="T274" i="52"/>
  <c r="U274" i="52"/>
  <c r="U276" i="93"/>
  <c r="V275" i="93"/>
  <c r="W275" i="93"/>
  <c r="T276" i="93"/>
  <c r="T276" i="59"/>
  <c r="V275" i="59"/>
  <c r="W275" i="59"/>
  <c r="U276" i="59"/>
  <c r="U275" i="52"/>
  <c r="T275" i="52"/>
  <c r="V274" i="52"/>
  <c r="W274" i="52"/>
  <c r="U277" i="93"/>
  <c r="V276" i="93"/>
  <c r="W276" i="93"/>
  <c r="T277" i="93"/>
  <c r="U277" i="59"/>
  <c r="T277" i="59"/>
  <c r="V276" i="59"/>
  <c r="W276" i="59"/>
  <c r="V275" i="52"/>
  <c r="W275" i="52"/>
  <c r="U276" i="52"/>
  <c r="T276" i="52"/>
  <c r="T278" i="93"/>
  <c r="V277" i="93"/>
  <c r="W277" i="93"/>
  <c r="U278" i="93"/>
  <c r="U278" i="59"/>
  <c r="T278" i="59"/>
  <c r="V277" i="59"/>
  <c r="W277" i="59"/>
  <c r="T277" i="52"/>
  <c r="U277" i="52"/>
  <c r="V276" i="52"/>
  <c r="W276" i="52"/>
  <c r="T279" i="93"/>
  <c r="U279" i="93"/>
  <c r="V278" i="93"/>
  <c r="W278" i="93"/>
  <c r="T279" i="59"/>
  <c r="V278" i="59"/>
  <c r="W278" i="59"/>
  <c r="U279" i="59"/>
  <c r="T278" i="52"/>
  <c r="U278" i="52"/>
  <c r="V277" i="52"/>
  <c r="W277" i="52"/>
  <c r="T280" i="93"/>
  <c r="U280" i="93"/>
  <c r="V279" i="93"/>
  <c r="W279" i="93"/>
  <c r="U280" i="59"/>
  <c r="T280" i="59"/>
  <c r="V279" i="59"/>
  <c r="W279" i="59"/>
  <c r="U279" i="52"/>
  <c r="V278" i="52"/>
  <c r="W278" i="52"/>
  <c r="T279" i="52"/>
  <c r="T281" i="93"/>
  <c r="V280" i="93"/>
  <c r="W280" i="93"/>
  <c r="U281" i="93"/>
  <c r="U281" i="59"/>
  <c r="V280" i="59"/>
  <c r="W280" i="59"/>
  <c r="T281" i="59"/>
  <c r="V279" i="52"/>
  <c r="W279" i="52"/>
  <c r="T280" i="52"/>
  <c r="U280" i="52"/>
  <c r="V281" i="93"/>
  <c r="W281" i="93"/>
  <c r="T282" i="93"/>
  <c r="U282" i="93"/>
  <c r="U282" i="59"/>
  <c r="T282" i="59"/>
  <c r="V281" i="59"/>
  <c r="W281" i="59"/>
  <c r="U281" i="52"/>
  <c r="V280" i="52"/>
  <c r="W280" i="52"/>
  <c r="T281" i="52"/>
  <c r="V282" i="93"/>
  <c r="W282" i="93"/>
  <c r="T283" i="93"/>
  <c r="U283" i="93"/>
  <c r="U283" i="59"/>
  <c r="T283" i="59"/>
  <c r="V282" i="59"/>
  <c r="W282" i="59"/>
  <c r="T282" i="52"/>
  <c r="V281" i="52"/>
  <c r="W281" i="52"/>
  <c r="U282" i="52"/>
  <c r="T284" i="93"/>
  <c r="V283" i="93"/>
  <c r="W283" i="93"/>
  <c r="U284" i="93"/>
  <c r="U284" i="59"/>
  <c r="V283" i="59"/>
  <c r="W283" i="59"/>
  <c r="T284" i="59"/>
  <c r="U283" i="52"/>
  <c r="T283" i="52"/>
  <c r="V282" i="52"/>
  <c r="W282" i="52"/>
  <c r="U285" i="93"/>
  <c r="V284" i="93"/>
  <c r="W284" i="93"/>
  <c r="T285" i="93"/>
  <c r="U285" i="59"/>
  <c r="T285" i="59"/>
  <c r="V284" i="59"/>
  <c r="W284" i="59"/>
  <c r="T284" i="52"/>
  <c r="U284" i="52"/>
  <c r="V283" i="52"/>
  <c r="W283" i="52"/>
  <c r="U286" i="93"/>
  <c r="V285" i="93"/>
  <c r="W285" i="93"/>
  <c r="T286" i="93"/>
  <c r="V285" i="59"/>
  <c r="W285" i="59"/>
  <c r="U286" i="59"/>
  <c r="T286" i="59"/>
  <c r="U285" i="52"/>
  <c r="V284" i="52"/>
  <c r="W284" i="52"/>
  <c r="T285" i="52"/>
  <c r="T287" i="93"/>
  <c r="V286" i="93"/>
  <c r="W286" i="93"/>
  <c r="U287" i="93"/>
  <c r="U287" i="59"/>
  <c r="T287" i="59"/>
  <c r="V286" i="59"/>
  <c r="W286" i="59"/>
  <c r="T286" i="52"/>
  <c r="U286" i="52"/>
  <c r="V285" i="52"/>
  <c r="W285" i="52"/>
  <c r="U288" i="93"/>
  <c r="T288" i="93"/>
  <c r="V287" i="93"/>
  <c r="W287" i="93"/>
  <c r="V287" i="59"/>
  <c r="W287" i="59"/>
  <c r="T288" i="59"/>
  <c r="U288" i="59"/>
  <c r="U287" i="52"/>
  <c r="V286" i="52"/>
  <c r="W286" i="52"/>
  <c r="T287" i="52"/>
  <c r="U289" i="93"/>
  <c r="V288" i="93"/>
  <c r="W288" i="93"/>
  <c r="T289" i="93"/>
  <c r="V288" i="59"/>
  <c r="W288" i="59"/>
  <c r="T289" i="59"/>
  <c r="U289" i="59"/>
  <c r="V287" i="52"/>
  <c r="W287" i="52"/>
  <c r="U288" i="52"/>
  <c r="T288" i="52"/>
  <c r="U290" i="93"/>
  <c r="T290" i="93"/>
  <c r="V289" i="93"/>
  <c r="W289" i="93"/>
  <c r="T290" i="59"/>
  <c r="U290" i="59"/>
  <c r="V289" i="59"/>
  <c r="W289" i="59"/>
  <c r="T289" i="52"/>
  <c r="U289" i="52"/>
  <c r="V288" i="52"/>
  <c r="W288" i="52"/>
  <c r="V290" i="93"/>
  <c r="W290" i="93"/>
  <c r="U291" i="93"/>
  <c r="T291" i="93"/>
  <c r="U291" i="59"/>
  <c r="T291" i="59"/>
  <c r="V290" i="59"/>
  <c r="W290" i="59"/>
  <c r="V289" i="52"/>
  <c r="W289" i="52"/>
  <c r="U290" i="52"/>
  <c r="T290" i="52"/>
  <c r="T292" i="93"/>
  <c r="U292" i="93"/>
  <c r="V291" i="93"/>
  <c r="W291" i="93"/>
  <c r="T292" i="59"/>
  <c r="V291" i="59"/>
  <c r="W291" i="59"/>
  <c r="U292" i="59"/>
  <c r="U291" i="52"/>
  <c r="V290" i="52"/>
  <c r="W290" i="52"/>
  <c r="T291" i="52"/>
  <c r="V292" i="93"/>
  <c r="W292" i="93"/>
  <c r="T293" i="93"/>
  <c r="U293" i="93"/>
  <c r="T293" i="59"/>
  <c r="V292" i="59"/>
  <c r="W292" i="59"/>
  <c r="U293" i="59"/>
  <c r="U292" i="52"/>
  <c r="T292" i="52"/>
  <c r="V291" i="52"/>
  <c r="W291" i="52"/>
  <c r="T294" i="93"/>
  <c r="V293" i="93"/>
  <c r="W293" i="93"/>
  <c r="U294" i="93"/>
  <c r="T294" i="59"/>
  <c r="V293" i="59"/>
  <c r="W293" i="59"/>
  <c r="U294" i="59"/>
  <c r="T293" i="52"/>
  <c r="U293" i="52"/>
  <c r="V292" i="52"/>
  <c r="W292" i="52"/>
  <c r="U295" i="93"/>
  <c r="V294" i="93"/>
  <c r="W294" i="93"/>
  <c r="T295" i="93"/>
  <c r="U295" i="59"/>
  <c r="V294" i="59"/>
  <c r="W294" i="59"/>
  <c r="T295" i="59"/>
  <c r="T294" i="52"/>
  <c r="U294" i="52"/>
  <c r="V293" i="52"/>
  <c r="W293" i="52"/>
  <c r="V295" i="93"/>
  <c r="W295" i="93"/>
  <c r="U296" i="93"/>
  <c r="T296" i="93"/>
  <c r="V295" i="59"/>
  <c r="W295" i="59"/>
  <c r="U296" i="59"/>
  <c r="T296" i="59"/>
  <c r="U295" i="52"/>
  <c r="V294" i="52"/>
  <c r="W294" i="52"/>
  <c r="T295" i="52"/>
  <c r="V296" i="93"/>
  <c r="W296" i="93"/>
  <c r="U297" i="93"/>
  <c r="T297" i="93"/>
  <c r="U297" i="59"/>
  <c r="T297" i="59"/>
  <c r="V296" i="59"/>
  <c r="W296" i="59"/>
  <c r="U296" i="52"/>
  <c r="V295" i="52"/>
  <c r="W295" i="52"/>
  <c r="T296" i="52"/>
  <c r="T298" i="93"/>
  <c r="U298" i="93"/>
  <c r="V297" i="93"/>
  <c r="W297" i="93"/>
  <c r="V297" i="59"/>
  <c r="W297" i="59"/>
  <c r="T298" i="59"/>
  <c r="U298" i="59"/>
  <c r="U297" i="52"/>
  <c r="T297" i="52"/>
  <c r="V296" i="52"/>
  <c r="W296" i="52"/>
  <c r="V298" i="93"/>
  <c r="W298" i="93"/>
  <c r="T299" i="93"/>
  <c r="U299" i="93"/>
  <c r="U299" i="59"/>
  <c r="T299" i="59"/>
  <c r="V298" i="59"/>
  <c r="W298" i="59"/>
  <c r="V297" i="52"/>
  <c r="W297" i="52"/>
  <c r="T298" i="52"/>
  <c r="U298" i="52"/>
  <c r="V299" i="93"/>
  <c r="W299" i="93"/>
  <c r="T300" i="93"/>
  <c r="U300" i="93"/>
  <c r="V299" i="59"/>
  <c r="W299" i="59"/>
  <c r="T300" i="59"/>
  <c r="U300" i="59"/>
  <c r="V298" i="52"/>
  <c r="W298" i="52"/>
  <c r="U299" i="52"/>
  <c r="T299" i="52"/>
  <c r="U301" i="93"/>
  <c r="T301" i="93"/>
  <c r="V300" i="93"/>
  <c r="W300" i="93"/>
  <c r="U301" i="59"/>
  <c r="V300" i="59"/>
  <c r="W300" i="59"/>
  <c r="T301" i="59"/>
  <c r="T300" i="52"/>
  <c r="U300" i="52"/>
  <c r="V299" i="52"/>
  <c r="W299" i="52"/>
  <c r="U302" i="93"/>
  <c r="V301" i="93"/>
  <c r="W301" i="93"/>
  <c r="T302" i="93"/>
  <c r="V301" i="59"/>
  <c r="W301" i="59"/>
  <c r="T302" i="59"/>
  <c r="U302" i="59"/>
  <c r="V300" i="52"/>
  <c r="W300" i="52"/>
  <c r="U301" i="52"/>
  <c r="T301" i="52"/>
  <c r="V302" i="93"/>
  <c r="W302" i="93"/>
  <c r="U303" i="93"/>
  <c r="T303" i="93"/>
  <c r="U303" i="59"/>
  <c r="T303" i="59"/>
  <c r="V302" i="59"/>
  <c r="W302" i="59"/>
  <c r="T302" i="52"/>
  <c r="U302" i="52"/>
  <c r="V301" i="52"/>
  <c r="W301" i="52"/>
  <c r="T304" i="93"/>
  <c r="U304" i="93"/>
  <c r="V303" i="93"/>
  <c r="W303" i="93"/>
  <c r="U304" i="59"/>
  <c r="V303" i="59"/>
  <c r="W303" i="59"/>
  <c r="T304" i="59"/>
  <c r="T303" i="52"/>
  <c r="U303" i="52"/>
  <c r="V302" i="52"/>
  <c r="W302" i="52"/>
  <c r="T305" i="93"/>
  <c r="U305" i="93"/>
  <c r="V304" i="93"/>
  <c r="W304" i="93"/>
  <c r="U305" i="59"/>
  <c r="V304" i="59"/>
  <c r="W304" i="59"/>
  <c r="T305" i="59"/>
  <c r="U304" i="52"/>
  <c r="T304" i="52"/>
  <c r="V303" i="52"/>
  <c r="W303" i="52"/>
  <c r="T306" i="93"/>
  <c r="U306" i="93"/>
  <c r="V305" i="93"/>
  <c r="W305" i="93"/>
  <c r="U306" i="59"/>
  <c r="T306" i="59"/>
  <c r="V305" i="59"/>
  <c r="W305" i="59"/>
  <c r="V304" i="52"/>
  <c r="W304" i="52"/>
  <c r="U305" i="52"/>
  <c r="T305" i="52"/>
  <c r="V306" i="93"/>
  <c r="W306" i="93"/>
  <c r="T307" i="93"/>
  <c r="U307" i="93"/>
  <c r="U307" i="59"/>
  <c r="T307" i="59"/>
  <c r="V306" i="59"/>
  <c r="W306" i="59"/>
  <c r="V305" i="52"/>
  <c r="W305" i="52"/>
  <c r="U306" i="52"/>
  <c r="T306" i="52"/>
  <c r="T308" i="93"/>
  <c r="V307" i="93"/>
  <c r="W307" i="93"/>
  <c r="U308" i="93"/>
  <c r="T308" i="59"/>
  <c r="V307" i="59"/>
  <c r="W307" i="59"/>
  <c r="U308" i="59"/>
  <c r="T307" i="52"/>
  <c r="U307" i="52"/>
  <c r="V306" i="52"/>
  <c r="W306" i="52"/>
  <c r="V308" i="93"/>
  <c r="W308" i="93"/>
  <c r="T309" i="93"/>
  <c r="U309" i="93"/>
  <c r="V308" i="59"/>
  <c r="W308" i="59"/>
  <c r="U309" i="59"/>
  <c r="T309" i="59"/>
  <c r="T308" i="52"/>
  <c r="U308" i="52"/>
  <c r="V307" i="52"/>
  <c r="W307" i="52"/>
  <c r="T310" i="93"/>
  <c r="U310" i="93"/>
  <c r="V309" i="93"/>
  <c r="W309" i="93"/>
  <c r="T310" i="59"/>
  <c r="V309" i="59"/>
  <c r="W309" i="59"/>
  <c r="U310" i="59"/>
  <c r="V308" i="52"/>
  <c r="W308" i="52"/>
  <c r="U309" i="52"/>
  <c r="T309" i="52"/>
  <c r="U311" i="93"/>
  <c r="V310" i="93"/>
  <c r="W310" i="93"/>
  <c r="T311" i="93"/>
  <c r="T311" i="59"/>
  <c r="V310" i="59"/>
  <c r="W310" i="59"/>
  <c r="U311" i="59"/>
  <c r="T310" i="52"/>
  <c r="U310" i="52"/>
  <c r="V309" i="52"/>
  <c r="W309" i="52"/>
  <c r="T312" i="93"/>
  <c r="V311" i="93"/>
  <c r="W311" i="93"/>
  <c r="U312" i="93"/>
  <c r="U312" i="59"/>
  <c r="T312" i="59"/>
  <c r="V311" i="59"/>
  <c r="W311" i="59"/>
  <c r="U311" i="52"/>
  <c r="V310" i="52"/>
  <c r="W310" i="52"/>
  <c r="T311" i="52"/>
  <c r="U313" i="93"/>
  <c r="V312" i="93"/>
  <c r="W312" i="93"/>
  <c r="T313" i="93"/>
  <c r="U313" i="59"/>
  <c r="T313" i="59"/>
  <c r="V312" i="59"/>
  <c r="W312" i="59"/>
  <c r="T312" i="52"/>
  <c r="U312" i="52"/>
  <c r="V311" i="52"/>
  <c r="W311" i="52"/>
  <c r="U314" i="93"/>
  <c r="T314" i="93"/>
  <c r="V313" i="93"/>
  <c r="W313" i="93"/>
  <c r="V313" i="59"/>
  <c r="W313" i="59"/>
  <c r="U314" i="59"/>
  <c r="T314" i="59"/>
  <c r="V312" i="52"/>
  <c r="W312" i="52"/>
  <c r="T313" i="52"/>
  <c r="U313" i="52"/>
  <c r="U315" i="93"/>
  <c r="V314" i="93"/>
  <c r="W314" i="93"/>
  <c r="T315" i="93"/>
  <c r="T315" i="59"/>
  <c r="V314" i="59"/>
  <c r="W314" i="59"/>
  <c r="U315" i="59"/>
  <c r="T314" i="52"/>
  <c r="V313" i="52"/>
  <c r="W313" i="52"/>
  <c r="U314" i="52"/>
  <c r="U316" i="93"/>
  <c r="T316" i="93"/>
  <c r="V315" i="93"/>
  <c r="W315" i="93"/>
  <c r="U316" i="59"/>
  <c r="T316" i="59"/>
  <c r="V315" i="59"/>
  <c r="W315" i="59"/>
  <c r="U315" i="52"/>
  <c r="V314" i="52"/>
  <c r="W314" i="52"/>
  <c r="T315" i="52"/>
  <c r="U317" i="93"/>
  <c r="T317" i="93"/>
  <c r="V316" i="93"/>
  <c r="W316" i="93"/>
  <c r="U317" i="59"/>
  <c r="T317" i="59"/>
  <c r="V316" i="59"/>
  <c r="W316" i="59"/>
  <c r="V315" i="52"/>
  <c r="W315" i="52"/>
  <c r="U316" i="52"/>
  <c r="T316" i="52"/>
  <c r="T318" i="93"/>
  <c r="V317" i="93"/>
  <c r="W317" i="93"/>
  <c r="U318" i="93"/>
  <c r="U318" i="59"/>
  <c r="T318" i="59"/>
  <c r="V317" i="59"/>
  <c r="W317" i="59"/>
  <c r="U317" i="52"/>
  <c r="T317" i="52"/>
  <c r="V316" i="52"/>
  <c r="W316" i="52"/>
  <c r="V318" i="93"/>
  <c r="W318" i="93"/>
  <c r="T319" i="93"/>
  <c r="U319" i="93"/>
  <c r="U319" i="59"/>
  <c r="V318" i="59"/>
  <c r="W318" i="59"/>
  <c r="T319" i="59"/>
  <c r="U318" i="52"/>
  <c r="T318" i="52"/>
  <c r="V317" i="52"/>
  <c r="W317" i="52"/>
  <c r="U320" i="93"/>
  <c r="T320" i="93"/>
  <c r="V319" i="93"/>
  <c r="W319" i="93"/>
  <c r="V319" i="59"/>
  <c r="W319" i="59"/>
  <c r="T320" i="59"/>
  <c r="U320" i="59"/>
  <c r="U319" i="52"/>
  <c r="V318" i="52"/>
  <c r="W318" i="52"/>
  <c r="T319" i="52"/>
  <c r="V320" i="93"/>
  <c r="W320" i="93"/>
  <c r="T321" i="93"/>
  <c r="U321" i="93"/>
  <c r="U321" i="59"/>
  <c r="T321" i="59"/>
  <c r="V320" i="59"/>
  <c r="W320" i="59"/>
  <c r="T320" i="52"/>
  <c r="V319" i="52"/>
  <c r="W319" i="52"/>
  <c r="U320" i="52"/>
  <c r="V321" i="93"/>
  <c r="W321" i="93"/>
  <c r="U322" i="93"/>
  <c r="T322" i="93"/>
  <c r="T322" i="59"/>
  <c r="V321" i="59"/>
  <c r="W321" i="59"/>
  <c r="U322" i="59"/>
  <c r="T321" i="52"/>
  <c r="U321" i="52"/>
  <c r="V320" i="52"/>
  <c r="W320" i="52"/>
  <c r="V322" i="93"/>
  <c r="W322" i="93"/>
  <c r="U323" i="93"/>
  <c r="T323" i="93"/>
  <c r="V322" i="59"/>
  <c r="W322" i="59"/>
  <c r="T323" i="59"/>
  <c r="U323" i="59"/>
  <c r="T322" i="52"/>
  <c r="V321" i="52"/>
  <c r="W321" i="52"/>
  <c r="U322" i="52"/>
  <c r="T324" i="93"/>
  <c r="V323" i="93"/>
  <c r="W323" i="93"/>
  <c r="U324" i="93"/>
  <c r="T324" i="59"/>
  <c r="V323" i="59"/>
  <c r="W323" i="59"/>
  <c r="U324" i="59"/>
  <c r="U323" i="52"/>
  <c r="T323" i="52"/>
  <c r="V322" i="52"/>
  <c r="W322" i="52"/>
  <c r="V324" i="93"/>
  <c r="W324" i="93"/>
  <c r="T325" i="93"/>
  <c r="U325" i="93"/>
  <c r="T325" i="59"/>
  <c r="U325" i="59"/>
  <c r="V324" i="59"/>
  <c r="W324" i="59"/>
  <c r="V323" i="52"/>
  <c r="W323" i="52"/>
  <c r="U324" i="52"/>
  <c r="T324" i="52"/>
  <c r="U326" i="93"/>
  <c r="V325" i="93"/>
  <c r="W325" i="93"/>
  <c r="T326" i="93"/>
  <c r="T326" i="59"/>
  <c r="U326" i="59"/>
  <c r="V325" i="59"/>
  <c r="W325" i="59"/>
  <c r="T325" i="52"/>
  <c r="U325" i="52"/>
  <c r="V324" i="52"/>
  <c r="W324" i="52"/>
  <c r="V326" i="93"/>
  <c r="W326" i="93"/>
  <c r="T327" i="93"/>
  <c r="U327" i="93"/>
  <c r="U327" i="59"/>
  <c r="V326" i="59"/>
  <c r="W326" i="59"/>
  <c r="T327" i="59"/>
  <c r="T326" i="52"/>
  <c r="V325" i="52"/>
  <c r="W325" i="52"/>
  <c r="U326" i="52"/>
  <c r="T328" i="93"/>
  <c r="V327" i="93"/>
  <c r="W327" i="93"/>
  <c r="U328" i="93"/>
  <c r="U328" i="59"/>
  <c r="T328" i="59"/>
  <c r="V327" i="59"/>
  <c r="W327" i="59"/>
  <c r="T327" i="52"/>
  <c r="V326" i="52"/>
  <c r="W326" i="52"/>
  <c r="U327" i="52"/>
  <c r="T329" i="93"/>
  <c r="V328" i="93"/>
  <c r="W328" i="93"/>
  <c r="U329" i="93"/>
  <c r="V328" i="59"/>
  <c r="W328" i="59"/>
  <c r="U329" i="59"/>
  <c r="T329" i="59"/>
  <c r="T328" i="52"/>
  <c r="U328" i="52"/>
  <c r="V327" i="52"/>
  <c r="W327" i="52"/>
  <c r="U330" i="93"/>
  <c r="V329" i="93"/>
  <c r="W329" i="93"/>
  <c r="T330" i="93"/>
  <c r="U330" i="59"/>
  <c r="T330" i="59"/>
  <c r="V329" i="59"/>
  <c r="W329" i="59"/>
  <c r="V328" i="52"/>
  <c r="W328" i="52"/>
  <c r="U329" i="52"/>
  <c r="T329" i="52"/>
  <c r="T331" i="93"/>
  <c r="V330" i="93"/>
  <c r="W330" i="93"/>
  <c r="U331" i="93"/>
  <c r="V330" i="59"/>
  <c r="W330" i="59"/>
  <c r="T331" i="59"/>
  <c r="U331" i="59"/>
  <c r="V329" i="52"/>
  <c r="W329" i="52"/>
  <c r="U330" i="52"/>
  <c r="T330" i="52"/>
  <c r="U332" i="93"/>
  <c r="T332" i="93"/>
  <c r="V331" i="93"/>
  <c r="W331" i="93"/>
  <c r="V331" i="59"/>
  <c r="W331" i="59"/>
  <c r="T332" i="59"/>
  <c r="U332" i="59"/>
  <c r="T331" i="52"/>
  <c r="V330" i="52"/>
  <c r="W330" i="52"/>
  <c r="U331" i="52"/>
  <c r="T333" i="93"/>
  <c r="V332" i="93"/>
  <c r="W332" i="93"/>
  <c r="U333" i="93"/>
  <c r="T333" i="59"/>
  <c r="U333" i="59"/>
  <c r="V332" i="59"/>
  <c r="W332" i="59"/>
  <c r="T332" i="52"/>
  <c r="U332" i="52"/>
  <c r="V331" i="52"/>
  <c r="W331" i="52"/>
  <c r="T334" i="93"/>
  <c r="U334" i="93"/>
  <c r="V333" i="93"/>
  <c r="W333" i="93"/>
  <c r="U334" i="59"/>
  <c r="T334" i="59"/>
  <c r="V333" i="59"/>
  <c r="W333" i="59"/>
  <c r="V332" i="52"/>
  <c r="W332" i="52"/>
  <c r="U333" i="52"/>
  <c r="T333" i="52"/>
  <c r="T335" i="93"/>
  <c r="V334" i="93"/>
  <c r="W334" i="93"/>
  <c r="U335" i="93"/>
  <c r="T335" i="59"/>
  <c r="U335" i="59"/>
  <c r="V334" i="59"/>
  <c r="W334" i="59"/>
  <c r="V333" i="52"/>
  <c r="W333" i="52"/>
  <c r="T334" i="52"/>
  <c r="U334" i="52"/>
  <c r="U336" i="93"/>
  <c r="T336" i="93"/>
  <c r="V335" i="93"/>
  <c r="W335" i="93"/>
  <c r="T336" i="59"/>
  <c r="V335" i="59"/>
  <c r="W335" i="59"/>
  <c r="U336" i="59"/>
  <c r="T335" i="52"/>
  <c r="V334" i="52"/>
  <c r="W334" i="52"/>
  <c r="U335" i="52"/>
  <c r="U337" i="93"/>
  <c r="T337" i="93"/>
  <c r="V336" i="93"/>
  <c r="W336" i="93"/>
  <c r="V336" i="59"/>
  <c r="W336" i="59"/>
  <c r="U337" i="59"/>
  <c r="T337" i="59"/>
  <c r="V335" i="52"/>
  <c r="W335" i="52"/>
  <c r="T336" i="52"/>
  <c r="U336" i="52"/>
  <c r="T338" i="93"/>
  <c r="U338" i="93"/>
  <c r="V337" i="93"/>
  <c r="W337" i="93"/>
  <c r="T338" i="59"/>
  <c r="V337" i="59"/>
  <c r="W337" i="59"/>
  <c r="U338" i="59"/>
  <c r="U337" i="52"/>
  <c r="V336" i="52"/>
  <c r="W336" i="52"/>
  <c r="T337" i="52"/>
  <c r="U339" i="93"/>
  <c r="V338" i="93"/>
  <c r="W338" i="93"/>
  <c r="T339" i="93"/>
  <c r="V338" i="59"/>
  <c r="W338" i="59"/>
  <c r="T339" i="59"/>
  <c r="U339" i="59"/>
  <c r="T338" i="52"/>
  <c r="U338" i="52"/>
  <c r="V337" i="52"/>
  <c r="W337" i="52"/>
  <c r="U340" i="93"/>
  <c r="T340" i="93"/>
  <c r="V339" i="93"/>
  <c r="W339" i="93"/>
  <c r="T340" i="59"/>
  <c r="U340" i="59"/>
  <c r="V339" i="59"/>
  <c r="W339" i="59"/>
  <c r="U339" i="52"/>
  <c r="T339" i="52"/>
  <c r="V338" i="52"/>
  <c r="W338" i="52"/>
  <c r="V340" i="93"/>
  <c r="W340" i="93"/>
  <c r="U341" i="93"/>
  <c r="T341" i="93"/>
  <c r="T341" i="59"/>
  <c r="V340" i="59"/>
  <c r="W340" i="59"/>
  <c r="U341" i="59"/>
  <c r="T340" i="52"/>
  <c r="V339" i="52"/>
  <c r="W339" i="52"/>
  <c r="U340" i="52"/>
  <c r="U342" i="93"/>
  <c r="T342" i="93"/>
  <c r="V341" i="93"/>
  <c r="W341" i="93"/>
  <c r="U342" i="59"/>
  <c r="T342" i="59"/>
  <c r="V341" i="59"/>
  <c r="W341" i="59"/>
  <c r="T341" i="52"/>
  <c r="V340" i="52"/>
  <c r="W340" i="52"/>
  <c r="U341" i="52"/>
  <c r="T343" i="93"/>
  <c r="V342" i="93"/>
  <c r="W342" i="93"/>
  <c r="U343" i="93"/>
  <c r="V342" i="59"/>
  <c r="W342" i="59"/>
  <c r="U343" i="59"/>
  <c r="T343" i="59"/>
  <c r="U342" i="52"/>
  <c r="V341" i="52"/>
  <c r="W341" i="52"/>
  <c r="T342" i="52"/>
  <c r="T344" i="93"/>
  <c r="U344" i="93"/>
  <c r="V343" i="93"/>
  <c r="W343" i="93"/>
  <c r="V343" i="59"/>
  <c r="W343" i="59"/>
  <c r="U344" i="59"/>
  <c r="T344" i="59"/>
  <c r="T343" i="52"/>
  <c r="U343" i="52"/>
  <c r="V342" i="52"/>
  <c r="W342" i="52"/>
  <c r="U345" i="93"/>
  <c r="T345" i="93"/>
  <c r="V344" i="93"/>
  <c r="W344" i="93"/>
  <c r="V344" i="59"/>
  <c r="W344" i="59"/>
  <c r="T345" i="59"/>
  <c r="U345" i="59"/>
  <c r="U344" i="52"/>
  <c r="V343" i="52"/>
  <c r="W343" i="52"/>
  <c r="T344" i="52"/>
  <c r="V345" i="93"/>
  <c r="W345" i="93"/>
  <c r="U346" i="93"/>
  <c r="T346" i="93"/>
  <c r="V345" i="59"/>
  <c r="W345" i="59"/>
  <c r="T346" i="59"/>
  <c r="U346" i="59"/>
  <c r="V344" i="52"/>
  <c r="W344" i="52"/>
  <c r="T345" i="52"/>
  <c r="U345" i="52"/>
  <c r="T347" i="93"/>
  <c r="V346" i="93"/>
  <c r="W346" i="93"/>
  <c r="U347" i="93"/>
  <c r="U347" i="59"/>
  <c r="V346" i="59"/>
  <c r="W346" i="59"/>
  <c r="T347" i="59"/>
  <c r="U346" i="52"/>
  <c r="T346" i="52"/>
  <c r="V345" i="52"/>
  <c r="W345" i="52"/>
  <c r="U348" i="93"/>
  <c r="T348" i="93"/>
  <c r="V347" i="93"/>
  <c r="W347" i="93"/>
  <c r="T348" i="59"/>
  <c r="U348" i="59"/>
  <c r="V347" i="59"/>
  <c r="W347" i="59"/>
  <c r="U347" i="52"/>
  <c r="V346" i="52"/>
  <c r="W346" i="52"/>
  <c r="T347" i="52"/>
  <c r="U349" i="93"/>
  <c r="T349" i="93"/>
  <c r="V348" i="93"/>
  <c r="W348" i="93"/>
  <c r="V348" i="59"/>
  <c r="W348" i="59"/>
  <c r="T349" i="59"/>
  <c r="U349" i="59"/>
  <c r="U348" i="52"/>
  <c r="V347" i="52"/>
  <c r="W347" i="52"/>
  <c r="T348" i="52"/>
  <c r="U350" i="93"/>
  <c r="V349" i="93"/>
  <c r="W349" i="93"/>
  <c r="T350" i="93"/>
  <c r="V349" i="59"/>
  <c r="W349" i="59"/>
  <c r="T350" i="59"/>
  <c r="U350" i="59"/>
  <c r="U349" i="52"/>
  <c r="T349" i="52"/>
  <c r="V348" i="52"/>
  <c r="W348" i="52"/>
  <c r="V350" i="93"/>
  <c r="W350" i="93"/>
  <c r="T351" i="93"/>
  <c r="U351" i="93"/>
  <c r="U351" i="59"/>
  <c r="V350" i="59"/>
  <c r="W350" i="59"/>
  <c r="T351" i="59"/>
  <c r="U350" i="52"/>
  <c r="T350" i="52"/>
  <c r="V349" i="52"/>
  <c r="W349" i="52"/>
  <c r="T352" i="93"/>
  <c r="U352" i="93"/>
  <c r="V351" i="93"/>
  <c r="W351" i="93"/>
  <c r="U352" i="59"/>
  <c r="T352" i="59"/>
  <c r="V351" i="59"/>
  <c r="W351" i="59"/>
  <c r="U351" i="52"/>
  <c r="T351" i="52"/>
  <c r="V350" i="52"/>
  <c r="W350" i="52"/>
  <c r="T353" i="93"/>
  <c r="V352" i="93"/>
  <c r="W352" i="93"/>
  <c r="U353" i="93"/>
  <c r="T353" i="59"/>
  <c r="V352" i="59"/>
  <c r="W352" i="59"/>
  <c r="U353" i="59"/>
  <c r="T352" i="52"/>
  <c r="U352" i="52"/>
  <c r="V351" i="52"/>
  <c r="W351" i="52"/>
  <c r="U354" i="93"/>
  <c r="V353" i="93"/>
  <c r="W353" i="93"/>
  <c r="T354" i="93"/>
  <c r="T354" i="59"/>
  <c r="U354" i="59"/>
  <c r="V353" i="59"/>
  <c r="W353" i="59"/>
  <c r="T353" i="52"/>
  <c r="U353" i="52"/>
  <c r="V352" i="52"/>
  <c r="W352" i="52"/>
  <c r="T355" i="93"/>
  <c r="V354" i="93"/>
  <c r="W354" i="93"/>
  <c r="U355" i="93"/>
  <c r="U355" i="59"/>
  <c r="V354" i="59"/>
  <c r="W354" i="59"/>
  <c r="T355" i="59"/>
  <c r="U354" i="52"/>
  <c r="T354" i="52"/>
  <c r="V353" i="52"/>
  <c r="W353" i="52"/>
  <c r="T356" i="93"/>
  <c r="V355" i="93"/>
  <c r="W355" i="93"/>
  <c r="U356" i="93"/>
  <c r="V355" i="59"/>
  <c r="W355" i="59"/>
  <c r="U356" i="59"/>
  <c r="T356" i="59"/>
  <c r="T355" i="52"/>
  <c r="U355" i="52"/>
  <c r="V354" i="52"/>
  <c r="W354" i="52"/>
  <c r="T357" i="93"/>
  <c r="U357" i="93"/>
  <c r="V356" i="93"/>
  <c r="W356" i="93"/>
  <c r="U357" i="59"/>
  <c r="V356" i="59"/>
  <c r="W356" i="59"/>
  <c r="T357" i="59"/>
  <c r="T356" i="52"/>
  <c r="U356" i="52"/>
  <c r="V355" i="52"/>
  <c r="W355" i="52"/>
  <c r="V357" i="93"/>
  <c r="W357" i="93"/>
  <c r="T358" i="93"/>
  <c r="U358" i="93"/>
  <c r="T358" i="59"/>
  <c r="U358" i="59"/>
  <c r="V357" i="59"/>
  <c r="W357" i="59"/>
  <c r="V356" i="52"/>
  <c r="W356" i="52"/>
  <c r="U357" i="52"/>
  <c r="T357" i="52"/>
  <c r="U359" i="93"/>
  <c r="T359" i="93"/>
  <c r="V358" i="93"/>
  <c r="W358" i="93"/>
  <c r="V358" i="59"/>
  <c r="W358" i="59"/>
  <c r="U359" i="59"/>
  <c r="T359" i="59"/>
  <c r="V357" i="52"/>
  <c r="W357" i="52"/>
  <c r="T358" i="52"/>
  <c r="U358" i="52"/>
  <c r="U360" i="93"/>
  <c r="T360" i="93"/>
  <c r="V359" i="93"/>
  <c r="W359" i="93"/>
  <c r="V359" i="59"/>
  <c r="W359" i="59"/>
  <c r="T360" i="59"/>
  <c r="U360" i="59"/>
  <c r="T359" i="52"/>
  <c r="V358" i="52"/>
  <c r="W358" i="52"/>
  <c r="U359" i="52"/>
  <c r="U361" i="93"/>
  <c r="T361" i="93"/>
  <c r="V360" i="93"/>
  <c r="W360" i="93"/>
  <c r="U361" i="59"/>
  <c r="T361" i="59"/>
  <c r="V360" i="59"/>
  <c r="W360" i="59"/>
  <c r="U360" i="52"/>
  <c r="V359" i="52"/>
  <c r="W359" i="52"/>
  <c r="T360" i="52"/>
  <c r="U362" i="93"/>
  <c r="T362" i="93"/>
  <c r="V361" i="93"/>
  <c r="W361" i="93"/>
  <c r="T362" i="59"/>
  <c r="U362" i="59"/>
  <c r="V361" i="59"/>
  <c r="W361" i="59"/>
  <c r="T361" i="52"/>
  <c r="U361" i="52"/>
  <c r="V360" i="52"/>
  <c r="W360" i="52"/>
  <c r="U363" i="93"/>
  <c r="T363" i="93"/>
  <c r="V362" i="93"/>
  <c r="W362" i="93"/>
  <c r="U363" i="59"/>
  <c r="T363" i="59"/>
  <c r="V362" i="59"/>
  <c r="W362" i="59"/>
  <c r="U362" i="52"/>
  <c r="T362" i="52"/>
  <c r="V361" i="52"/>
  <c r="W361" i="52"/>
  <c r="U364" i="93"/>
  <c r="T364" i="93"/>
  <c r="V363" i="93"/>
  <c r="W363" i="93"/>
  <c r="V363" i="59"/>
  <c r="W363" i="59"/>
  <c r="T364" i="59"/>
  <c r="U364" i="59"/>
  <c r="U363" i="52"/>
  <c r="V362" i="52"/>
  <c r="W362" i="52"/>
  <c r="T363" i="52"/>
  <c r="T365" i="93"/>
  <c r="V364" i="93"/>
  <c r="W364" i="93"/>
  <c r="U365" i="93"/>
  <c r="U365" i="59"/>
  <c r="T365" i="59"/>
  <c r="V364" i="59"/>
  <c r="W364" i="59"/>
  <c r="V363" i="52"/>
  <c r="W363" i="52"/>
  <c r="T364" i="52"/>
  <c r="U364" i="52"/>
  <c r="T366" i="93"/>
  <c r="V365" i="93"/>
  <c r="W365" i="93"/>
  <c r="U366" i="93"/>
  <c r="T366" i="59"/>
  <c r="V365" i="59"/>
  <c r="W365" i="59"/>
  <c r="U366" i="59"/>
  <c r="T365" i="52"/>
  <c r="U365" i="52"/>
  <c r="V364" i="52"/>
  <c r="W364" i="52"/>
  <c r="T367" i="93"/>
  <c r="V366" i="93"/>
  <c r="W366" i="93"/>
  <c r="U367" i="93"/>
  <c r="T367" i="59"/>
  <c r="U367" i="59"/>
  <c r="V366" i="59"/>
  <c r="W366" i="59"/>
  <c r="T366" i="52"/>
  <c r="V365" i="52"/>
  <c r="W365" i="52"/>
  <c r="U366" i="52"/>
  <c r="U368" i="93"/>
  <c r="T368" i="93"/>
  <c r="V367" i="93"/>
  <c r="W367" i="93"/>
  <c r="T368" i="59"/>
  <c r="U368" i="59"/>
  <c r="V367" i="59"/>
  <c r="W367" i="59"/>
  <c r="U367" i="52"/>
  <c r="T367" i="52"/>
  <c r="V366" i="52"/>
  <c r="W366" i="52"/>
  <c r="U369" i="93"/>
  <c r="T369" i="93"/>
  <c r="V368" i="93"/>
  <c r="W368" i="93"/>
  <c r="U369" i="59"/>
  <c r="T369" i="59"/>
  <c r="V368" i="59"/>
  <c r="W368" i="59"/>
  <c r="V367" i="52"/>
  <c r="W367" i="52"/>
  <c r="T368" i="52"/>
  <c r="U368" i="52"/>
  <c r="U370" i="93"/>
  <c r="V369" i="93"/>
  <c r="W369" i="93"/>
  <c r="T370" i="93"/>
  <c r="U370" i="59"/>
  <c r="V369" i="59"/>
  <c r="W369" i="59"/>
  <c r="T370" i="59"/>
  <c r="U369" i="52"/>
  <c r="V368" i="52"/>
  <c r="W368" i="52"/>
  <c r="T369" i="52"/>
  <c r="U371" i="93"/>
  <c r="V370" i="93"/>
  <c r="W370" i="93"/>
  <c r="T371" i="93"/>
  <c r="U371" i="59"/>
  <c r="V370" i="59"/>
  <c r="W370" i="59"/>
  <c r="T371" i="59"/>
  <c r="U370" i="52"/>
  <c r="T370" i="52"/>
  <c r="V369" i="52"/>
  <c r="W369" i="52"/>
  <c r="T372" i="93"/>
  <c r="V371" i="93"/>
  <c r="W371" i="93"/>
  <c r="U372" i="93"/>
  <c r="T372" i="59"/>
  <c r="V371" i="59"/>
  <c r="W371" i="59"/>
  <c r="U372" i="59"/>
  <c r="T371" i="52"/>
  <c r="V370" i="52"/>
  <c r="W370" i="52"/>
  <c r="U371" i="52"/>
  <c r="T373" i="93"/>
  <c r="V372" i="93"/>
  <c r="W372" i="93"/>
  <c r="U373" i="93"/>
  <c r="U373" i="59"/>
  <c r="V372" i="59"/>
  <c r="W372" i="59"/>
  <c r="T373" i="59"/>
  <c r="T372" i="52"/>
  <c r="U372" i="52"/>
  <c r="V371" i="52"/>
  <c r="W371" i="52"/>
  <c r="T374" i="93"/>
  <c r="V373" i="93"/>
  <c r="W373" i="93"/>
  <c r="U374" i="93"/>
  <c r="U374" i="59"/>
  <c r="V373" i="59"/>
  <c r="W373" i="59"/>
  <c r="T374" i="59"/>
  <c r="V372" i="52"/>
  <c r="W372" i="52"/>
  <c r="U373" i="52"/>
  <c r="T373" i="52"/>
  <c r="T375" i="93"/>
  <c r="U375" i="93"/>
  <c r="V374" i="93"/>
  <c r="W374" i="93"/>
  <c r="V374" i="59"/>
  <c r="W374" i="59"/>
  <c r="U375" i="59"/>
  <c r="T375" i="59"/>
  <c r="T374" i="52"/>
  <c r="V373" i="52"/>
  <c r="W373" i="52"/>
  <c r="U374" i="52"/>
  <c r="T376" i="93"/>
  <c r="V375" i="93"/>
  <c r="W375" i="93"/>
  <c r="U376" i="93"/>
  <c r="T376" i="59"/>
  <c r="V375" i="59"/>
  <c r="W375" i="59"/>
  <c r="U376" i="59"/>
  <c r="T375" i="52"/>
  <c r="U375" i="52"/>
  <c r="V374" i="52"/>
  <c r="W374" i="52"/>
  <c r="U377" i="93"/>
  <c r="T377" i="93"/>
  <c r="V376" i="93"/>
  <c r="W376" i="93"/>
  <c r="U377" i="59"/>
  <c r="T377" i="59"/>
  <c r="V376" i="59"/>
  <c r="W376" i="59"/>
  <c r="T376" i="52"/>
  <c r="V375" i="52"/>
  <c r="W375" i="52"/>
  <c r="U376" i="52"/>
  <c r="T378" i="93"/>
  <c r="V377" i="93"/>
  <c r="W377" i="93"/>
  <c r="U378" i="93"/>
  <c r="U378" i="59"/>
  <c r="T378" i="59"/>
  <c r="V377" i="59"/>
  <c r="W377" i="59"/>
  <c r="U377" i="52"/>
  <c r="V376" i="52"/>
  <c r="W376" i="52"/>
  <c r="T377" i="52"/>
  <c r="T379" i="93"/>
  <c r="U379" i="93"/>
  <c r="V378" i="93"/>
  <c r="W378" i="93"/>
  <c r="U379" i="59"/>
  <c r="V378" i="59"/>
  <c r="W378" i="59"/>
  <c r="T379" i="59"/>
  <c r="V377" i="52"/>
  <c r="W377" i="52"/>
  <c r="T378" i="52"/>
  <c r="U378" i="52"/>
  <c r="T380" i="93"/>
  <c r="U380" i="93"/>
  <c r="V379" i="93"/>
  <c r="W379" i="93"/>
  <c r="T380" i="59"/>
  <c r="V379" i="59"/>
  <c r="W379" i="59"/>
  <c r="U380" i="59"/>
  <c r="T379" i="52"/>
  <c r="V378" i="52"/>
  <c r="W378" i="52"/>
  <c r="U379" i="52"/>
  <c r="U381" i="93"/>
  <c r="T381" i="93"/>
  <c r="V380" i="93"/>
  <c r="W380" i="93"/>
  <c r="T381" i="59"/>
  <c r="V380" i="59"/>
  <c r="W380" i="59"/>
  <c r="U381" i="59"/>
  <c r="U380" i="52"/>
  <c r="V379" i="52"/>
  <c r="W379" i="52"/>
  <c r="T380" i="52"/>
  <c r="U382" i="93"/>
  <c r="V381" i="93"/>
  <c r="W381" i="93"/>
  <c r="T382" i="93"/>
  <c r="U382" i="59"/>
  <c r="T382" i="59"/>
  <c r="V381" i="59"/>
  <c r="W381" i="59"/>
  <c r="V380" i="52"/>
  <c r="W380" i="52"/>
  <c r="U381" i="52"/>
  <c r="T381" i="52"/>
  <c r="U383" i="93"/>
  <c r="T383" i="93"/>
  <c r="V382" i="93"/>
  <c r="W382" i="93"/>
  <c r="U383" i="59"/>
  <c r="V382" i="59"/>
  <c r="W382" i="59"/>
  <c r="T383" i="59"/>
  <c r="T382" i="52"/>
  <c r="V381" i="52"/>
  <c r="W381" i="52"/>
  <c r="U382" i="52"/>
  <c r="T384" i="93"/>
  <c r="V383" i="93"/>
  <c r="W383" i="93"/>
  <c r="U384" i="93"/>
  <c r="U384" i="59"/>
  <c r="V383" i="59"/>
  <c r="W383" i="59"/>
  <c r="T384" i="59"/>
  <c r="U383" i="52"/>
  <c r="T383" i="52"/>
  <c r="V382" i="52"/>
  <c r="W382" i="52"/>
  <c r="T385" i="93"/>
  <c r="V384" i="93"/>
  <c r="W384" i="93"/>
  <c r="U385" i="93"/>
  <c r="T385" i="59"/>
  <c r="V384" i="59"/>
  <c r="W384" i="59"/>
  <c r="U385" i="59"/>
  <c r="U384" i="52"/>
  <c r="T384" i="52"/>
  <c r="V383" i="52"/>
  <c r="W383" i="52"/>
  <c r="U386" i="93"/>
  <c r="V385" i="93"/>
  <c r="W385" i="93"/>
  <c r="T386" i="93"/>
  <c r="T386" i="59"/>
  <c r="V385" i="59"/>
  <c r="W385" i="59"/>
  <c r="U386" i="59"/>
  <c r="T385" i="52"/>
  <c r="U385" i="52"/>
  <c r="V384" i="52"/>
  <c r="W384" i="52"/>
  <c r="V386" i="93"/>
  <c r="W386" i="93"/>
  <c r="U387" i="93"/>
  <c r="T387" i="93"/>
  <c r="U387" i="59"/>
  <c r="V386" i="59"/>
  <c r="W386" i="59"/>
  <c r="T387" i="59"/>
  <c r="T386" i="52"/>
  <c r="U386" i="52"/>
  <c r="V385" i="52"/>
  <c r="W385" i="52"/>
  <c r="V387" i="93"/>
  <c r="W387" i="93"/>
  <c r="T388" i="93"/>
  <c r="U388" i="93"/>
  <c r="U388" i="59"/>
  <c r="V387" i="59"/>
  <c r="W387" i="59"/>
  <c r="T388" i="59"/>
  <c r="T387" i="52"/>
  <c r="U387" i="52"/>
  <c r="V386" i="52"/>
  <c r="W386" i="52"/>
  <c r="U389" i="93"/>
  <c r="T389" i="93"/>
  <c r="V388" i="93"/>
  <c r="W388" i="93"/>
  <c r="T389" i="59"/>
  <c r="U389" i="59"/>
  <c r="V388" i="59"/>
  <c r="W388" i="59"/>
  <c r="V387" i="52"/>
  <c r="W387" i="52"/>
  <c r="U388" i="52"/>
  <c r="T388" i="52"/>
  <c r="T390" i="93"/>
  <c r="U390" i="93"/>
  <c r="V389" i="93"/>
  <c r="W389" i="93"/>
  <c r="T390" i="59"/>
  <c r="V389" i="59"/>
  <c r="W389" i="59"/>
  <c r="U390" i="59"/>
  <c r="U389" i="52"/>
  <c r="T389" i="52"/>
  <c r="V388" i="52"/>
  <c r="W388" i="52"/>
  <c r="V390" i="93"/>
  <c r="W390" i="93"/>
  <c r="U391" i="93"/>
  <c r="T391" i="93"/>
  <c r="T391" i="59"/>
  <c r="V390" i="59"/>
  <c r="W390" i="59"/>
  <c r="U391" i="59"/>
  <c r="U390" i="52"/>
  <c r="T390" i="52"/>
  <c r="V389" i="52"/>
  <c r="W389" i="52"/>
  <c r="U392" i="93"/>
  <c r="V391" i="93"/>
  <c r="W391" i="93"/>
  <c r="T392" i="93"/>
  <c r="U392" i="59"/>
  <c r="T392" i="59"/>
  <c r="V391" i="59"/>
  <c r="W391" i="59"/>
  <c r="T391" i="52"/>
  <c r="U391" i="52"/>
  <c r="V390" i="52"/>
  <c r="W390" i="52"/>
  <c r="V392" i="93"/>
  <c r="W392" i="93"/>
  <c r="U393" i="93"/>
  <c r="T393" i="93"/>
  <c r="V392" i="59"/>
  <c r="W392" i="59"/>
  <c r="T393" i="59"/>
  <c r="U393" i="59"/>
  <c r="U392" i="52"/>
  <c r="T392" i="52"/>
  <c r="V391" i="52"/>
  <c r="W391" i="52"/>
  <c r="U394" i="93"/>
  <c r="V393" i="93"/>
  <c r="W393" i="93"/>
  <c r="T394" i="93"/>
  <c r="U394" i="59"/>
  <c r="V393" i="59"/>
  <c r="W393" i="59"/>
  <c r="T394" i="59"/>
  <c r="T393" i="52"/>
  <c r="U393" i="52"/>
  <c r="V392" i="52"/>
  <c r="W392" i="52"/>
  <c r="U395" i="93"/>
  <c r="V394" i="93"/>
  <c r="W394" i="93"/>
  <c r="T395" i="93"/>
  <c r="T395" i="59"/>
  <c r="V394" i="59"/>
  <c r="W394" i="59"/>
  <c r="U395" i="59"/>
  <c r="U394" i="52"/>
  <c r="V393" i="52"/>
  <c r="W393" i="52"/>
  <c r="T394" i="52"/>
  <c r="U396" i="93"/>
  <c r="T396" i="93"/>
  <c r="V395" i="93"/>
  <c r="W395" i="93"/>
  <c r="T396" i="59"/>
  <c r="U396" i="59"/>
  <c r="V395" i="59"/>
  <c r="W395" i="59"/>
  <c r="V394" i="52"/>
  <c r="W394" i="52"/>
  <c r="U395" i="52"/>
  <c r="T395" i="52"/>
  <c r="T397" i="93"/>
  <c r="V396" i="93"/>
  <c r="W396" i="93"/>
  <c r="U397" i="93"/>
  <c r="T397" i="59"/>
  <c r="U397" i="59"/>
  <c r="V396" i="59"/>
  <c r="W396" i="59"/>
  <c r="U396" i="52"/>
  <c r="T396" i="52"/>
  <c r="V395" i="52"/>
  <c r="W395" i="52"/>
  <c r="U398" i="93"/>
  <c r="T398" i="93"/>
  <c r="V397" i="93"/>
  <c r="W397" i="93"/>
  <c r="V397" i="59"/>
  <c r="W397" i="59"/>
  <c r="T398" i="59"/>
  <c r="U398" i="59"/>
  <c r="V396" i="52"/>
  <c r="W396" i="52"/>
  <c r="T397" i="52"/>
  <c r="U397" i="52"/>
  <c r="U399" i="93"/>
  <c r="V398" i="93"/>
  <c r="W398" i="93"/>
  <c r="T399" i="93"/>
  <c r="U399" i="59"/>
  <c r="V398" i="59"/>
  <c r="W398" i="59"/>
  <c r="T399" i="59"/>
  <c r="T398" i="52"/>
  <c r="U398" i="52"/>
  <c r="V397" i="52"/>
  <c r="W397" i="52"/>
  <c r="T400" i="93"/>
  <c r="V399" i="93"/>
  <c r="W399" i="93"/>
  <c r="U400" i="93"/>
  <c r="T400" i="59"/>
  <c r="U400" i="59"/>
  <c r="V399" i="59"/>
  <c r="W399" i="59"/>
  <c r="T399" i="52"/>
  <c r="V398" i="52"/>
  <c r="W398" i="52"/>
  <c r="U399" i="52"/>
  <c r="T401" i="93"/>
  <c r="V400" i="93"/>
  <c r="W400" i="93"/>
  <c r="U401" i="93"/>
  <c r="T401" i="59"/>
  <c r="U401" i="59"/>
  <c r="V400" i="59"/>
  <c r="W400" i="59"/>
  <c r="T400" i="52"/>
  <c r="U400" i="52"/>
  <c r="V399" i="52"/>
  <c r="W399" i="52"/>
  <c r="U402" i="93"/>
  <c r="V401" i="93"/>
  <c r="W401" i="93"/>
  <c r="T402" i="93"/>
  <c r="T402" i="59"/>
  <c r="V401" i="59"/>
  <c r="W401" i="59"/>
  <c r="U402" i="59"/>
  <c r="U401" i="52"/>
  <c r="T401" i="52"/>
  <c r="V400" i="52"/>
  <c r="W400" i="52"/>
  <c r="T403" i="93"/>
  <c r="V402" i="93"/>
  <c r="W402" i="93"/>
  <c r="U403" i="93"/>
  <c r="U403" i="59"/>
  <c r="V402" i="59"/>
  <c r="W402" i="59"/>
  <c r="T403" i="59"/>
  <c r="U402" i="52"/>
  <c r="T402" i="52"/>
  <c r="V401" i="52"/>
  <c r="W401" i="52"/>
  <c r="U404" i="93"/>
  <c r="T404" i="93"/>
  <c r="V403" i="93"/>
  <c r="W403" i="93"/>
  <c r="V403" i="59"/>
  <c r="W403" i="59"/>
  <c r="T404" i="59"/>
  <c r="U404" i="59"/>
  <c r="V402" i="52"/>
  <c r="W402" i="52"/>
  <c r="T403" i="52"/>
  <c r="U403" i="52"/>
  <c r="U405" i="93"/>
  <c r="V404" i="93"/>
  <c r="W404" i="93"/>
  <c r="T405" i="93"/>
  <c r="V404" i="59"/>
  <c r="W404" i="59"/>
  <c r="U405" i="59"/>
  <c r="T405" i="59"/>
  <c r="V403" i="52"/>
  <c r="W403" i="52"/>
  <c r="T404" i="52"/>
  <c r="U404" i="52"/>
  <c r="T406" i="93"/>
  <c r="U406" i="93"/>
  <c r="V405" i="93"/>
  <c r="W405" i="93"/>
  <c r="U406" i="59"/>
  <c r="T406" i="59"/>
  <c r="V405" i="59"/>
  <c r="W405" i="59"/>
  <c r="T405" i="52"/>
  <c r="V404" i="52"/>
  <c r="W404" i="52"/>
  <c r="U405" i="52"/>
  <c r="U407" i="93"/>
  <c r="V406" i="93"/>
  <c r="W406" i="93"/>
  <c r="T407" i="93"/>
  <c r="T407" i="59"/>
  <c r="V406" i="59"/>
  <c r="W406" i="59"/>
  <c r="U407" i="59"/>
  <c r="V405" i="52"/>
  <c r="W405" i="52"/>
  <c r="T406" i="52"/>
  <c r="U406" i="52"/>
  <c r="T408" i="93"/>
  <c r="U408" i="93"/>
  <c r="V407" i="93"/>
  <c r="W407" i="93"/>
  <c r="V407" i="59"/>
  <c r="W407" i="59"/>
  <c r="T408" i="59"/>
  <c r="U408" i="59"/>
  <c r="U407" i="52"/>
  <c r="T407" i="52"/>
  <c r="V406" i="52"/>
  <c r="W406" i="52"/>
  <c r="T409" i="93"/>
  <c r="V408" i="93"/>
  <c r="W408" i="93"/>
  <c r="U409" i="93"/>
  <c r="U409" i="59"/>
  <c r="T409" i="59"/>
  <c r="V408" i="59"/>
  <c r="W408" i="59"/>
  <c r="T408" i="52"/>
  <c r="U408" i="52"/>
  <c r="V407" i="52"/>
  <c r="W407" i="52"/>
  <c r="U410" i="93"/>
  <c r="T410" i="93"/>
  <c r="V409" i="93"/>
  <c r="W409" i="93"/>
  <c r="U410" i="59"/>
  <c r="T410" i="59"/>
  <c r="V409" i="59"/>
  <c r="W409" i="59"/>
  <c r="T409" i="52"/>
  <c r="U409" i="52"/>
  <c r="V408" i="52"/>
  <c r="W408" i="52"/>
  <c r="U411" i="93"/>
  <c r="V410" i="93"/>
  <c r="W410" i="93"/>
  <c r="T411" i="93"/>
  <c r="T411" i="59"/>
  <c r="U411" i="59"/>
  <c r="V410" i="59"/>
  <c r="W410" i="59"/>
  <c r="T410" i="52"/>
  <c r="V409" i="52"/>
  <c r="W409" i="52"/>
  <c r="U410" i="52"/>
  <c r="T412" i="93"/>
  <c r="V411" i="93"/>
  <c r="W411" i="93"/>
  <c r="U412" i="93"/>
  <c r="U412" i="59"/>
  <c r="T412" i="59"/>
  <c r="V411" i="59"/>
  <c r="W411" i="59"/>
  <c r="T411" i="52"/>
  <c r="V410" i="52"/>
  <c r="W410" i="52"/>
  <c r="U411" i="52"/>
  <c r="T413" i="93"/>
  <c r="V412" i="93"/>
  <c r="W412" i="93"/>
  <c r="U413" i="93"/>
  <c r="T413" i="59"/>
  <c r="V412" i="59"/>
  <c r="W412" i="59"/>
  <c r="U413" i="59"/>
  <c r="T412" i="52"/>
  <c r="U412" i="52"/>
  <c r="V411" i="52"/>
  <c r="W411" i="52"/>
  <c r="U414" i="93"/>
  <c r="V413" i="93"/>
  <c r="W413" i="93"/>
  <c r="T414" i="93"/>
  <c r="V413" i="59"/>
  <c r="W413" i="59"/>
  <c r="U414" i="59"/>
  <c r="T414" i="59"/>
  <c r="U413" i="52"/>
  <c r="V412" i="52"/>
  <c r="W412" i="52"/>
  <c r="T413" i="52"/>
  <c r="U415" i="93"/>
  <c r="T415" i="93"/>
  <c r="V414" i="93"/>
  <c r="W414" i="93"/>
  <c r="T415" i="59"/>
  <c r="V414" i="59"/>
  <c r="W414" i="59"/>
  <c r="U415" i="59"/>
  <c r="V413" i="52"/>
  <c r="W413" i="52"/>
  <c r="T414" i="52"/>
  <c r="U414" i="52"/>
  <c r="U416" i="93"/>
  <c r="V415" i="93"/>
  <c r="W415" i="93"/>
  <c r="T416" i="93"/>
  <c r="U416" i="59"/>
  <c r="V415" i="59"/>
  <c r="W415" i="59"/>
  <c r="T416" i="59"/>
  <c r="U415" i="52"/>
  <c r="T415" i="52"/>
  <c r="V414" i="52"/>
  <c r="W414" i="52"/>
  <c r="U417" i="93"/>
  <c r="T417" i="93"/>
  <c r="V416" i="93"/>
  <c r="W416" i="93"/>
  <c r="T417" i="59"/>
  <c r="U417" i="59"/>
  <c r="V416" i="59"/>
  <c r="W416" i="59"/>
  <c r="U416" i="52"/>
  <c r="V415" i="52"/>
  <c r="W415" i="52"/>
  <c r="T416" i="52"/>
  <c r="U418" i="93"/>
  <c r="T418" i="93"/>
  <c r="V417" i="93"/>
  <c r="W417" i="93"/>
  <c r="U418" i="59"/>
  <c r="V417" i="59"/>
  <c r="W417" i="59"/>
  <c r="T418" i="59"/>
  <c r="T417" i="52"/>
  <c r="V416" i="52"/>
  <c r="W416" i="52"/>
  <c r="U417" i="52"/>
  <c r="V418" i="93"/>
  <c r="W418" i="93"/>
  <c r="U419" i="93"/>
  <c r="T419" i="93"/>
  <c r="V418" i="59"/>
  <c r="W418" i="59"/>
  <c r="T419" i="59"/>
  <c r="U419" i="59"/>
  <c r="T418" i="52"/>
  <c r="U418" i="52"/>
  <c r="V417" i="52"/>
  <c r="W417" i="52"/>
  <c r="T420" i="93"/>
  <c r="U420" i="93"/>
  <c r="V419" i="93"/>
  <c r="W419" i="93"/>
  <c r="T420" i="59"/>
  <c r="V419" i="59"/>
  <c r="W419" i="59"/>
  <c r="U420" i="59"/>
  <c r="U419" i="52"/>
  <c r="V418" i="52"/>
  <c r="W418" i="52"/>
  <c r="T419" i="52"/>
  <c r="V420" i="93"/>
  <c r="W420" i="93"/>
  <c r="U421" i="93"/>
  <c r="T421" i="93"/>
  <c r="V420" i="59"/>
  <c r="W420" i="59"/>
  <c r="U421" i="59"/>
  <c r="T421" i="59"/>
  <c r="V419" i="52"/>
  <c r="W419" i="52"/>
  <c r="U420" i="52"/>
  <c r="T420" i="52"/>
  <c r="V421" i="93"/>
  <c r="W421" i="93"/>
  <c r="T422" i="93"/>
  <c r="U422" i="93"/>
  <c r="U422" i="59"/>
  <c r="V421" i="59"/>
  <c r="W421" i="59"/>
  <c r="T422" i="59"/>
  <c r="V420" i="52"/>
  <c r="W420" i="52"/>
  <c r="T421" i="52"/>
  <c r="U421" i="52"/>
  <c r="U423" i="93"/>
  <c r="V422" i="93"/>
  <c r="W422" i="93"/>
  <c r="T423" i="93"/>
  <c r="T423" i="59"/>
  <c r="V422" i="59"/>
  <c r="W422" i="59"/>
  <c r="U423" i="59"/>
  <c r="T422" i="52"/>
  <c r="V421" i="52"/>
  <c r="W421" i="52"/>
  <c r="U422" i="52"/>
  <c r="U424" i="93"/>
  <c r="V423" i="93"/>
  <c r="W423" i="93"/>
  <c r="T424" i="93"/>
  <c r="V423" i="59"/>
  <c r="W423" i="59"/>
  <c r="U424" i="59"/>
  <c r="T424" i="59"/>
  <c r="U423" i="52"/>
  <c r="T423" i="52"/>
  <c r="V422" i="52"/>
  <c r="W422" i="52"/>
  <c r="T425" i="93"/>
  <c r="V424" i="93"/>
  <c r="W424" i="93"/>
  <c r="U425" i="93"/>
  <c r="V424" i="59"/>
  <c r="W424" i="59"/>
  <c r="T425" i="59"/>
  <c r="U425" i="59"/>
  <c r="T424" i="52"/>
  <c r="V423" i="52"/>
  <c r="W423" i="52"/>
  <c r="U424" i="52"/>
  <c r="V425" i="93"/>
  <c r="W425" i="93"/>
  <c r="T426" i="93"/>
  <c r="U426" i="93"/>
  <c r="V425" i="59"/>
  <c r="W425" i="59"/>
  <c r="T426" i="59"/>
  <c r="U426" i="59"/>
  <c r="U425" i="52"/>
  <c r="V424" i="52"/>
  <c r="W424" i="52"/>
  <c r="T425" i="52"/>
  <c r="U427" i="93"/>
  <c r="V426" i="93"/>
  <c r="W426" i="93"/>
  <c r="T427" i="93"/>
  <c r="U427" i="59"/>
  <c r="V426" i="59"/>
  <c r="W426" i="59"/>
  <c r="T427" i="59"/>
  <c r="V425" i="52"/>
  <c r="W425" i="52"/>
  <c r="U426" i="52"/>
  <c r="T426" i="52"/>
  <c r="V427" i="93"/>
  <c r="W427" i="93"/>
  <c r="T428" i="93"/>
  <c r="U428" i="93"/>
  <c r="U428" i="59"/>
  <c r="V427" i="59"/>
  <c r="W427" i="59"/>
  <c r="T428" i="59"/>
  <c r="U427" i="52"/>
  <c r="V426" i="52"/>
  <c r="W426" i="52"/>
  <c r="T427" i="52"/>
  <c r="U429" i="93"/>
  <c r="V428" i="93"/>
  <c r="W428" i="93"/>
  <c r="T429" i="93"/>
  <c r="U429" i="59"/>
  <c r="V428" i="59"/>
  <c r="W428" i="59"/>
  <c r="T429" i="59"/>
  <c r="U428" i="52"/>
  <c r="V427" i="52"/>
  <c r="W427" i="52"/>
  <c r="T428" i="52"/>
  <c r="T430" i="93"/>
  <c r="V429" i="93"/>
  <c r="W429" i="93"/>
  <c r="U430" i="93"/>
  <c r="V429" i="59"/>
  <c r="W429" i="59"/>
  <c r="U430" i="59"/>
  <c r="T430" i="59"/>
  <c r="U429" i="52"/>
  <c r="T429" i="52"/>
  <c r="V428" i="52"/>
  <c r="W428" i="52"/>
  <c r="T431" i="93"/>
  <c r="U431" i="93"/>
  <c r="V430" i="93"/>
  <c r="W430" i="93"/>
  <c r="T431" i="59"/>
  <c r="U431" i="59"/>
  <c r="V430" i="59"/>
  <c r="W430" i="59"/>
  <c r="U430" i="52"/>
  <c r="V429" i="52"/>
  <c r="W429" i="52"/>
  <c r="T430" i="52"/>
  <c r="T432" i="93"/>
  <c r="U432" i="93"/>
  <c r="V431" i="93"/>
  <c r="W431" i="93"/>
  <c r="T432" i="59"/>
  <c r="U432" i="59"/>
  <c r="V431" i="59"/>
  <c r="W431" i="59"/>
  <c r="T431" i="52"/>
  <c r="V430" i="52"/>
  <c r="W430" i="52"/>
  <c r="U431" i="52"/>
  <c r="T433" i="93"/>
  <c r="U433" i="93"/>
  <c r="V432" i="93"/>
  <c r="W432" i="93"/>
  <c r="U433" i="59"/>
  <c r="V432" i="59"/>
  <c r="W432" i="59"/>
  <c r="T433" i="59"/>
  <c r="V431" i="52"/>
  <c r="W431" i="52"/>
  <c r="U432" i="52"/>
  <c r="T432" i="52"/>
  <c r="U434" i="93"/>
  <c r="V433" i="93"/>
  <c r="W433" i="93"/>
  <c r="T434" i="93"/>
  <c r="V433" i="59"/>
  <c r="W433" i="59"/>
  <c r="T434" i="59"/>
  <c r="U434" i="59"/>
  <c r="U433" i="52"/>
  <c r="T433" i="52"/>
  <c r="V432" i="52"/>
  <c r="W432" i="52"/>
  <c r="U435" i="93"/>
  <c r="T435" i="93"/>
  <c r="V434" i="93"/>
  <c r="W434" i="93"/>
  <c r="T435" i="59"/>
  <c r="V434" i="59"/>
  <c r="W434" i="59"/>
  <c r="U435" i="59"/>
  <c r="V433" i="52"/>
  <c r="W433" i="52"/>
  <c r="U434" i="52"/>
  <c r="T434" i="52"/>
  <c r="T436" i="93"/>
  <c r="U436" i="93"/>
  <c r="V435" i="93"/>
  <c r="W435" i="93"/>
  <c r="T436" i="59"/>
  <c r="V435" i="59"/>
  <c r="W435" i="59"/>
  <c r="U436" i="59"/>
  <c r="U435" i="52"/>
  <c r="T435" i="52"/>
  <c r="V434" i="52"/>
  <c r="W434" i="52"/>
  <c r="V436" i="93"/>
  <c r="W436" i="93"/>
  <c r="U437" i="93"/>
  <c r="T437" i="93"/>
  <c r="U437" i="59"/>
  <c r="V436" i="59"/>
  <c r="W436" i="59"/>
  <c r="T437" i="59"/>
  <c r="U436" i="52"/>
  <c r="T436" i="52"/>
  <c r="V435" i="52"/>
  <c r="W435" i="52"/>
  <c r="T438" i="93"/>
  <c r="U438" i="93"/>
  <c r="V437" i="93"/>
  <c r="W437" i="93"/>
  <c r="V437" i="59"/>
  <c r="W437" i="59"/>
  <c r="U438" i="59"/>
  <c r="T438" i="59"/>
  <c r="T437" i="52"/>
  <c r="V436" i="52"/>
  <c r="W436" i="52"/>
  <c r="U437" i="52"/>
  <c r="T439" i="93"/>
  <c r="U439" i="93"/>
  <c r="V438" i="93"/>
  <c r="W438" i="93"/>
  <c r="T439" i="59"/>
  <c r="V438" i="59"/>
  <c r="W438" i="59"/>
  <c r="U439" i="59"/>
  <c r="U438" i="52"/>
  <c r="V437" i="52"/>
  <c r="W437" i="52"/>
  <c r="T438" i="52"/>
  <c r="U440" i="93"/>
  <c r="V439" i="93"/>
  <c r="W439" i="93"/>
  <c r="T440" i="93"/>
  <c r="T440" i="59"/>
  <c r="V439" i="59"/>
  <c r="W439" i="59"/>
  <c r="U440" i="59"/>
  <c r="T439" i="52"/>
  <c r="U439" i="52"/>
  <c r="V438" i="52"/>
  <c r="W438" i="52"/>
  <c r="V440" i="93"/>
  <c r="W440" i="93"/>
  <c r="T441" i="93"/>
  <c r="U441" i="93"/>
  <c r="T441" i="59"/>
  <c r="V440" i="59"/>
  <c r="W440" i="59"/>
  <c r="U441" i="59"/>
  <c r="T440" i="52"/>
  <c r="U440" i="52"/>
  <c r="V439" i="52"/>
  <c r="W439" i="52"/>
  <c r="V441" i="93"/>
  <c r="W441" i="93"/>
  <c r="T442" i="93"/>
  <c r="U442" i="93"/>
  <c r="V441" i="59"/>
  <c r="W441" i="59"/>
  <c r="T442" i="59"/>
  <c r="U442" i="59"/>
  <c r="T441" i="52"/>
  <c r="U441" i="52"/>
  <c r="V440" i="52"/>
  <c r="W440" i="52"/>
  <c r="U443" i="93"/>
  <c r="T443" i="93"/>
  <c r="V442" i="93"/>
  <c r="W442" i="93"/>
  <c r="V442" i="59"/>
  <c r="W442" i="59"/>
  <c r="T443" i="59"/>
  <c r="U443" i="59"/>
  <c r="T442" i="52"/>
  <c r="V441" i="52"/>
  <c r="W441" i="52"/>
  <c r="U442" i="52"/>
  <c r="V443" i="93"/>
  <c r="W443" i="93"/>
  <c r="U444" i="93"/>
  <c r="T444" i="93"/>
  <c r="T444" i="59"/>
  <c r="V443" i="59"/>
  <c r="W443" i="59"/>
  <c r="U444" i="59"/>
  <c r="U443" i="52"/>
  <c r="V442" i="52"/>
  <c r="W442" i="52"/>
  <c r="T443" i="52"/>
  <c r="U445" i="93"/>
  <c r="V444" i="93"/>
  <c r="W444" i="93"/>
  <c r="T445" i="93"/>
  <c r="U445" i="59"/>
  <c r="T445" i="59"/>
  <c r="V444" i="59"/>
  <c r="W444" i="59"/>
  <c r="T444" i="52"/>
  <c r="V443" i="52"/>
  <c r="W443" i="52"/>
  <c r="U444" i="52"/>
  <c r="U446" i="93"/>
  <c r="T446" i="93"/>
  <c r="V445" i="93"/>
  <c r="W445" i="93"/>
  <c r="T446" i="59"/>
  <c r="V445" i="59"/>
  <c r="W445" i="59"/>
  <c r="U446" i="59"/>
  <c r="T445" i="52"/>
  <c r="V444" i="52"/>
  <c r="W444" i="52"/>
  <c r="U445" i="52"/>
  <c r="V446" i="93"/>
  <c r="W446" i="93"/>
  <c r="T447" i="93"/>
  <c r="U447" i="93"/>
  <c r="V446" i="59"/>
  <c r="W446" i="59"/>
  <c r="U447" i="59"/>
  <c r="T447" i="59"/>
  <c r="T446" i="52"/>
  <c r="V445" i="52"/>
  <c r="W445" i="52"/>
  <c r="U446" i="52"/>
  <c r="U448" i="93"/>
  <c r="T448" i="93"/>
  <c r="V447" i="93"/>
  <c r="W447" i="93"/>
  <c r="T448" i="59"/>
  <c r="V447" i="59"/>
  <c r="W447" i="59"/>
  <c r="U448" i="59"/>
  <c r="T447" i="52"/>
  <c r="V446" i="52"/>
  <c r="W446" i="52"/>
  <c r="U447" i="52"/>
  <c r="U449" i="93"/>
  <c r="T449" i="93"/>
  <c r="V448" i="93"/>
  <c r="W448" i="93"/>
  <c r="U449" i="59"/>
  <c r="V448" i="59"/>
  <c r="W448" i="59"/>
  <c r="T449" i="59"/>
  <c r="U448" i="52"/>
  <c r="V447" i="52"/>
  <c r="W447" i="52"/>
  <c r="T448" i="52"/>
  <c r="U450" i="93"/>
  <c r="V449" i="93"/>
  <c r="W449" i="93"/>
  <c r="T450" i="93"/>
  <c r="T450" i="59"/>
  <c r="V449" i="59"/>
  <c r="W449" i="59"/>
  <c r="U450" i="59"/>
  <c r="T449" i="52"/>
  <c r="U449" i="52"/>
  <c r="V448" i="52"/>
  <c r="W448" i="52"/>
  <c r="T451" i="93"/>
  <c r="U451" i="93"/>
  <c r="V450" i="93"/>
  <c r="W450" i="93"/>
  <c r="U451" i="59"/>
  <c r="V450" i="59"/>
  <c r="W450" i="59"/>
  <c r="T451" i="59"/>
  <c r="U450" i="52"/>
  <c r="V449" i="52"/>
  <c r="W449" i="52"/>
  <c r="T450" i="52"/>
  <c r="V451" i="93"/>
  <c r="W451" i="93"/>
  <c r="U452" i="93"/>
  <c r="T452" i="93"/>
  <c r="U452" i="59"/>
  <c r="T452" i="59"/>
  <c r="V451" i="59"/>
  <c r="W451" i="59"/>
  <c r="T451" i="52"/>
  <c r="V450" i="52"/>
  <c r="W450" i="52"/>
  <c r="U451" i="52"/>
  <c r="U453" i="93"/>
  <c r="V452" i="93"/>
  <c r="W452" i="93"/>
  <c r="T453" i="93"/>
  <c r="U453" i="59"/>
  <c r="V452" i="59"/>
  <c r="W452" i="59"/>
  <c r="T453" i="59"/>
  <c r="U452" i="52"/>
  <c r="V451" i="52"/>
  <c r="W451" i="52"/>
  <c r="T452" i="52"/>
  <c r="V453" i="93"/>
  <c r="W453" i="93"/>
  <c r="U454" i="93"/>
  <c r="T454" i="93"/>
  <c r="U454" i="59"/>
  <c r="T454" i="59"/>
  <c r="V453" i="59"/>
  <c r="W453" i="59"/>
  <c r="V452" i="52"/>
  <c r="W452" i="52"/>
  <c r="T453" i="52"/>
  <c r="U453" i="52"/>
  <c r="U455" i="93"/>
  <c r="T455" i="93"/>
  <c r="V454" i="93"/>
  <c r="W454" i="93"/>
  <c r="V454" i="59"/>
  <c r="W454" i="59"/>
  <c r="T455" i="59"/>
  <c r="U455" i="59"/>
  <c r="T454" i="52"/>
  <c r="V453" i="52"/>
  <c r="W453" i="52"/>
  <c r="U454" i="52"/>
  <c r="U456" i="93"/>
  <c r="T456" i="93"/>
  <c r="V455" i="93"/>
  <c r="W455" i="93"/>
  <c r="V455" i="59"/>
  <c r="W455" i="59"/>
  <c r="T456" i="59"/>
  <c r="U456" i="59"/>
  <c r="T455" i="52"/>
  <c r="V454" i="52"/>
  <c r="W454" i="52"/>
  <c r="U455" i="52"/>
  <c r="U457" i="93"/>
  <c r="V456" i="93"/>
  <c r="W456" i="93"/>
  <c r="T457" i="93"/>
  <c r="T457" i="59"/>
  <c r="V456" i="59"/>
  <c r="W456" i="59"/>
  <c r="U457" i="59"/>
  <c r="U456" i="52"/>
  <c r="V455" i="52"/>
  <c r="W455" i="52"/>
  <c r="T456" i="52"/>
  <c r="T458" i="93"/>
  <c r="V457" i="93"/>
  <c r="W457" i="93"/>
  <c r="U458" i="93"/>
  <c r="U458" i="59"/>
  <c r="T458" i="59"/>
  <c r="V457" i="59"/>
  <c r="W457" i="59"/>
  <c r="V456" i="52"/>
  <c r="W456" i="52"/>
  <c r="T457" i="52"/>
  <c r="U457" i="52"/>
  <c r="U459" i="93"/>
  <c r="V458" i="93"/>
  <c r="W458" i="93"/>
  <c r="T459" i="93"/>
  <c r="T459" i="59"/>
  <c r="U459" i="59"/>
  <c r="V458" i="59"/>
  <c r="W458" i="59"/>
  <c r="U458" i="52"/>
  <c r="T458" i="52"/>
  <c r="V457" i="52"/>
  <c r="W457" i="52"/>
  <c r="T460" i="93"/>
  <c r="V459" i="93"/>
  <c r="W459" i="93"/>
  <c r="U460" i="93"/>
  <c r="U460" i="59"/>
  <c r="V459" i="59"/>
  <c r="W459" i="59"/>
  <c r="T460" i="59"/>
  <c r="T459" i="52"/>
  <c r="V458" i="52"/>
  <c r="W458" i="52"/>
  <c r="U459" i="52"/>
  <c r="T461" i="93"/>
  <c r="U461" i="93"/>
  <c r="V460" i="93"/>
  <c r="W460" i="93"/>
  <c r="U461" i="59"/>
  <c r="T461" i="59"/>
  <c r="V460" i="59"/>
  <c r="W460" i="59"/>
  <c r="T460" i="52"/>
  <c r="U460" i="52"/>
  <c r="V459" i="52"/>
  <c r="W459" i="52"/>
  <c r="U462" i="93"/>
  <c r="T462" i="93"/>
  <c r="V461" i="93"/>
  <c r="W461" i="93"/>
  <c r="V461" i="59"/>
  <c r="W461" i="59"/>
  <c r="U462" i="59"/>
  <c r="T462" i="59"/>
  <c r="T461" i="52"/>
  <c r="V460" i="52"/>
  <c r="W460" i="52"/>
  <c r="U461" i="52"/>
  <c r="T463" i="93"/>
  <c r="U463" i="93"/>
  <c r="V462" i="93"/>
  <c r="W462" i="93"/>
  <c r="V462" i="59"/>
  <c r="W462" i="59"/>
  <c r="T463" i="59"/>
  <c r="U463" i="59"/>
  <c r="V461" i="52"/>
  <c r="W461" i="52"/>
  <c r="U462" i="52"/>
  <c r="T462" i="52"/>
  <c r="V463" i="93"/>
  <c r="W463" i="93"/>
  <c r="T464" i="93"/>
  <c r="U464" i="93"/>
  <c r="V463" i="59"/>
  <c r="W463" i="59"/>
  <c r="U464" i="59"/>
  <c r="T464" i="59"/>
  <c r="V462" i="52"/>
  <c r="W462" i="52"/>
  <c r="T463" i="52"/>
  <c r="U463" i="52"/>
  <c r="U465" i="93"/>
  <c r="V464" i="93"/>
  <c r="W464" i="93"/>
  <c r="T465" i="93"/>
  <c r="T465" i="59"/>
  <c r="V464" i="59"/>
  <c r="W464" i="59"/>
  <c r="U465" i="59"/>
  <c r="V463" i="52"/>
  <c r="W463" i="52"/>
  <c r="U464" i="52"/>
  <c r="T464" i="52"/>
  <c r="T466" i="93"/>
  <c r="U466" i="93"/>
  <c r="V465" i="93"/>
  <c r="W465" i="93"/>
  <c r="T466" i="59"/>
  <c r="U466" i="59"/>
  <c r="V465" i="59"/>
  <c r="W465" i="59"/>
  <c r="U465" i="52"/>
  <c r="T465" i="52"/>
  <c r="V464" i="52"/>
  <c r="W464" i="52"/>
  <c r="T467" i="93"/>
  <c r="V466" i="93"/>
  <c r="W466" i="93"/>
  <c r="U467" i="93"/>
  <c r="T467" i="59"/>
  <c r="V466" i="59"/>
  <c r="W466" i="59"/>
  <c r="U467" i="59"/>
  <c r="U466" i="52"/>
  <c r="T466" i="52"/>
  <c r="V465" i="52"/>
  <c r="W465" i="52"/>
  <c r="T468" i="93"/>
  <c r="V467" i="93"/>
  <c r="W467" i="93"/>
  <c r="U468" i="93"/>
  <c r="V467" i="59"/>
  <c r="W467" i="59"/>
  <c r="U468" i="59"/>
  <c r="T468" i="59"/>
  <c r="U467" i="52"/>
  <c r="V466" i="52"/>
  <c r="W466" i="52"/>
  <c r="T467" i="52"/>
  <c r="U469" i="93"/>
  <c r="T469" i="93"/>
  <c r="V468" i="93"/>
  <c r="W468" i="93"/>
  <c r="U469" i="59"/>
  <c r="V468" i="59"/>
  <c r="W468" i="59"/>
  <c r="T469" i="59"/>
  <c r="V467" i="52"/>
  <c r="W467" i="52"/>
  <c r="U468" i="52"/>
  <c r="T468" i="52"/>
  <c r="V469" i="93"/>
  <c r="W469" i="93"/>
  <c r="U470" i="93"/>
  <c r="T470" i="93"/>
  <c r="V469" i="59"/>
  <c r="W469" i="59"/>
  <c r="U470" i="59"/>
  <c r="T470" i="59"/>
  <c r="T469" i="52"/>
  <c r="U469" i="52"/>
  <c r="V468" i="52"/>
  <c r="W468" i="52"/>
  <c r="T471" i="93"/>
  <c r="U471" i="93"/>
  <c r="V470" i="93"/>
  <c r="W470" i="93"/>
  <c r="T471" i="59"/>
  <c r="U471" i="59"/>
  <c r="V470" i="59"/>
  <c r="W470" i="59"/>
  <c r="V469" i="52"/>
  <c r="W469" i="52"/>
  <c r="T470" i="52"/>
  <c r="U470" i="52"/>
  <c r="U472" i="93"/>
  <c r="T472" i="93"/>
  <c r="V471" i="93"/>
  <c r="W471" i="93"/>
  <c r="T472" i="59"/>
  <c r="V471" i="59"/>
  <c r="W471" i="59"/>
  <c r="U472" i="59"/>
  <c r="V470" i="52"/>
  <c r="W470" i="52"/>
  <c r="U471" i="52"/>
  <c r="T471" i="52"/>
  <c r="U473" i="93"/>
  <c r="V472" i="93"/>
  <c r="W472" i="93"/>
  <c r="T473" i="93"/>
  <c r="T473" i="59"/>
  <c r="V472" i="59"/>
  <c r="W472" i="59"/>
  <c r="U473" i="59"/>
  <c r="U472" i="52"/>
  <c r="T472" i="52"/>
  <c r="V471" i="52"/>
  <c r="W471" i="52"/>
  <c r="U474" i="93"/>
  <c r="V473" i="93"/>
  <c r="W473" i="93"/>
  <c r="T474" i="93"/>
  <c r="T474" i="59"/>
  <c r="V473" i="59"/>
  <c r="W473" i="59"/>
  <c r="U474" i="59"/>
  <c r="U473" i="52"/>
  <c r="T473" i="52"/>
  <c r="V472" i="52"/>
  <c r="W472" i="52"/>
  <c r="U475" i="93"/>
  <c r="V474" i="93"/>
  <c r="W474" i="93"/>
  <c r="T475" i="93"/>
  <c r="V474" i="59"/>
  <c r="W474" i="59"/>
  <c r="U475" i="59"/>
  <c r="T475" i="59"/>
  <c r="T474" i="52"/>
  <c r="U474" i="52"/>
  <c r="V473" i="52"/>
  <c r="W473" i="52"/>
  <c r="V475" i="93"/>
  <c r="W475" i="93"/>
  <c r="T476" i="93"/>
  <c r="U476" i="93"/>
  <c r="V475" i="59"/>
  <c r="W475" i="59"/>
  <c r="T476" i="59"/>
  <c r="U476" i="59"/>
  <c r="U475" i="52"/>
  <c r="V474" i="52"/>
  <c r="W474" i="52"/>
  <c r="T475" i="52"/>
  <c r="U477" i="93"/>
  <c r="V476" i="93"/>
  <c r="W476" i="93"/>
  <c r="T477" i="93"/>
  <c r="V476" i="59"/>
  <c r="W476" i="59"/>
  <c r="T477" i="59"/>
  <c r="U477" i="59"/>
  <c r="V475" i="52"/>
  <c r="W475" i="52"/>
  <c r="U476" i="52"/>
  <c r="T476" i="52"/>
  <c r="T478" i="93"/>
  <c r="V477" i="93"/>
  <c r="W477" i="93"/>
  <c r="U478" i="93"/>
  <c r="T478" i="59"/>
  <c r="U478" i="59"/>
  <c r="V477" i="59"/>
  <c r="W477" i="59"/>
  <c r="V476" i="52"/>
  <c r="W476" i="52"/>
  <c r="T477" i="52"/>
  <c r="U477" i="52"/>
  <c r="T479" i="93"/>
  <c r="U479" i="93"/>
  <c r="V478" i="93"/>
  <c r="W478" i="93"/>
  <c r="V478" i="59"/>
  <c r="W478" i="59"/>
  <c r="T479" i="59"/>
  <c r="U479" i="59"/>
  <c r="T478" i="52"/>
  <c r="U478" i="52"/>
  <c r="V477" i="52"/>
  <c r="W477" i="52"/>
  <c r="T480" i="93"/>
  <c r="U480" i="93"/>
  <c r="V479" i="93"/>
  <c r="W479" i="93"/>
  <c r="U480" i="59"/>
  <c r="T480" i="59"/>
  <c r="V479" i="59"/>
  <c r="W479" i="59"/>
  <c r="V478" i="52"/>
  <c r="W478" i="52"/>
  <c r="U479" i="52"/>
  <c r="T479" i="52"/>
  <c r="V480" i="93"/>
  <c r="W480" i="93"/>
  <c r="T481" i="93"/>
  <c r="U481" i="93"/>
  <c r="V480" i="59"/>
  <c r="W480" i="59"/>
  <c r="T481" i="59"/>
  <c r="U481" i="59"/>
  <c r="T480" i="52"/>
  <c r="V479" i="52"/>
  <c r="W479" i="52"/>
  <c r="U480" i="52"/>
  <c r="T482" i="93"/>
  <c r="U482" i="93"/>
  <c r="V481" i="93"/>
  <c r="W481" i="93"/>
  <c r="T482" i="59"/>
  <c r="V481" i="59"/>
  <c r="W481" i="59"/>
  <c r="U482" i="59"/>
  <c r="U481" i="52"/>
  <c r="T481" i="52"/>
  <c r="V480" i="52"/>
  <c r="W480" i="52"/>
  <c r="V482" i="93"/>
  <c r="W482" i="93"/>
  <c r="T483" i="93"/>
  <c r="U483" i="93"/>
  <c r="T483" i="59"/>
  <c r="U483" i="59"/>
  <c r="V482" i="59"/>
  <c r="W482" i="59"/>
  <c r="T482" i="52"/>
  <c r="V481" i="52"/>
  <c r="W481" i="52"/>
  <c r="U482" i="52"/>
  <c r="T484" i="93"/>
  <c r="U484" i="93"/>
  <c r="V483" i="93"/>
  <c r="W483" i="93"/>
  <c r="U484" i="59"/>
  <c r="V483" i="59"/>
  <c r="W483" i="59"/>
  <c r="T484" i="59"/>
  <c r="V482" i="52"/>
  <c r="W482" i="52"/>
  <c r="T483" i="52"/>
  <c r="U483" i="52"/>
  <c r="V484" i="93"/>
  <c r="W484" i="93"/>
  <c r="T485" i="93"/>
  <c r="U485" i="93"/>
  <c r="V484" i="59"/>
  <c r="W484" i="59"/>
  <c r="U485" i="59"/>
  <c r="T485" i="59"/>
  <c r="U484" i="52"/>
  <c r="V483" i="52"/>
  <c r="W483" i="52"/>
  <c r="T484" i="52"/>
  <c r="U486" i="93"/>
  <c r="V485" i="93"/>
  <c r="W485" i="93"/>
  <c r="T486" i="93"/>
  <c r="T486" i="59"/>
  <c r="V485" i="59"/>
  <c r="W485" i="59"/>
  <c r="U486" i="59"/>
  <c r="U485" i="52"/>
  <c r="V484" i="52"/>
  <c r="W484" i="52"/>
  <c r="T485" i="52"/>
  <c r="U487" i="93"/>
  <c r="T487" i="93"/>
  <c r="V486" i="93"/>
  <c r="W486" i="93"/>
  <c r="T487" i="59"/>
  <c r="V486" i="59"/>
  <c r="W486" i="59"/>
  <c r="U487" i="59"/>
  <c r="U486" i="52"/>
  <c r="T486" i="52"/>
  <c r="V485" i="52"/>
  <c r="W485" i="52"/>
  <c r="U488" i="93"/>
  <c r="T488" i="93"/>
  <c r="V487" i="93"/>
  <c r="W487" i="93"/>
  <c r="T488" i="59"/>
  <c r="V487" i="59"/>
  <c r="W487" i="59"/>
  <c r="U488" i="59"/>
  <c r="V486" i="52"/>
  <c r="W486" i="52"/>
  <c r="U487" i="52"/>
  <c r="T487" i="52"/>
  <c r="V488" i="93"/>
  <c r="W488" i="93"/>
  <c r="T489" i="93"/>
  <c r="U489" i="93"/>
  <c r="V488" i="59"/>
  <c r="W488" i="59"/>
  <c r="U489" i="59"/>
  <c r="T489" i="59"/>
  <c r="T488" i="52"/>
  <c r="U488" i="52"/>
  <c r="V487" i="52"/>
  <c r="W487" i="52"/>
  <c r="V489" i="93"/>
  <c r="W489" i="93"/>
  <c r="T490" i="93"/>
  <c r="U490" i="93"/>
  <c r="U490" i="59"/>
  <c r="T490" i="59"/>
  <c r="V489" i="59"/>
  <c r="W489" i="59"/>
  <c r="U489" i="52"/>
  <c r="T489" i="52"/>
  <c r="V488" i="52"/>
  <c r="W488" i="52"/>
  <c r="U491" i="93"/>
  <c r="T491" i="93"/>
  <c r="V490" i="93"/>
  <c r="W490" i="93"/>
  <c r="V490" i="59"/>
  <c r="W490" i="59"/>
  <c r="U491" i="59"/>
  <c r="T491" i="59"/>
  <c r="T490" i="52"/>
  <c r="U490" i="52"/>
  <c r="V489" i="52"/>
  <c r="W489" i="52"/>
  <c r="U492" i="93"/>
  <c r="V491" i="93"/>
  <c r="W491" i="93"/>
  <c r="T492" i="93"/>
  <c r="V491" i="59"/>
  <c r="W491" i="59"/>
  <c r="T492" i="59"/>
  <c r="U492" i="59"/>
  <c r="T491" i="52"/>
  <c r="U491" i="52"/>
  <c r="V490" i="52"/>
  <c r="W490" i="52"/>
  <c r="U493" i="93"/>
  <c r="T493" i="93"/>
  <c r="V492" i="93"/>
  <c r="W492" i="93"/>
  <c r="V492" i="59"/>
  <c r="W492" i="59"/>
  <c r="T493" i="59"/>
  <c r="U493" i="59"/>
  <c r="T492" i="52"/>
  <c r="V491" i="52"/>
  <c r="W491" i="52"/>
  <c r="U492" i="52"/>
  <c r="V493" i="93"/>
  <c r="W493" i="93"/>
  <c r="U494" i="93"/>
  <c r="T494" i="93"/>
  <c r="T494" i="59"/>
  <c r="U494" i="59"/>
  <c r="V493" i="59"/>
  <c r="W493" i="59"/>
  <c r="T493" i="52"/>
  <c r="V492" i="52"/>
  <c r="W492" i="52"/>
  <c r="U493" i="52"/>
  <c r="V494" i="93"/>
  <c r="W494" i="93"/>
  <c r="U495" i="93"/>
  <c r="T495" i="93"/>
  <c r="T495" i="59"/>
  <c r="U495" i="59"/>
  <c r="V494" i="59"/>
  <c r="W494" i="59"/>
  <c r="U494" i="52"/>
  <c r="T494" i="52"/>
  <c r="V493" i="52"/>
  <c r="W493" i="52"/>
  <c r="V495" i="93"/>
  <c r="W495" i="93"/>
  <c r="T496" i="93"/>
  <c r="U496" i="93"/>
  <c r="U496" i="59"/>
  <c r="T496" i="59"/>
  <c r="V495" i="59"/>
  <c r="W495" i="59"/>
  <c r="V494" i="52"/>
  <c r="W494" i="52"/>
  <c r="U495" i="52"/>
  <c r="T495" i="52"/>
  <c r="U497" i="93"/>
  <c r="T497" i="93"/>
  <c r="V496" i="93"/>
  <c r="W496" i="93"/>
  <c r="V496" i="59"/>
  <c r="W496" i="59"/>
  <c r="U497" i="59"/>
  <c r="T497" i="59"/>
  <c r="V495" i="52"/>
  <c r="W495" i="52"/>
  <c r="T496" i="52"/>
  <c r="U496" i="52"/>
  <c r="U498" i="93"/>
  <c r="T498" i="93"/>
  <c r="V497" i="93"/>
  <c r="W497" i="93"/>
  <c r="U498" i="59"/>
  <c r="V497" i="59"/>
  <c r="W497" i="59"/>
  <c r="T498" i="59"/>
  <c r="U497" i="52"/>
  <c r="V496" i="52"/>
  <c r="W496" i="52"/>
  <c r="T497" i="52"/>
  <c r="V498" i="93"/>
  <c r="W498" i="93"/>
  <c r="T499" i="93"/>
  <c r="U499" i="93"/>
  <c r="T499" i="59"/>
  <c r="U499" i="59"/>
  <c r="V498" i="59"/>
  <c r="W498" i="59"/>
  <c r="T498" i="52"/>
  <c r="V497" i="52"/>
  <c r="W497" i="52"/>
  <c r="U498" i="52"/>
  <c r="T500" i="93"/>
  <c r="V499" i="93"/>
  <c r="W499" i="93"/>
  <c r="U500" i="93"/>
  <c r="U500" i="59"/>
  <c r="V499" i="59"/>
  <c r="W499" i="59"/>
  <c r="T500" i="59"/>
  <c r="U499" i="52"/>
  <c r="T499" i="52"/>
  <c r="V498" i="52"/>
  <c r="W498" i="52"/>
  <c r="U501" i="93"/>
  <c r="T501" i="93"/>
  <c r="V500" i="93"/>
  <c r="W500" i="93"/>
  <c r="V500" i="59"/>
  <c r="W500" i="59"/>
  <c r="U501" i="59"/>
  <c r="T501" i="59"/>
  <c r="T500" i="52"/>
  <c r="V499" i="52"/>
  <c r="W499" i="52"/>
  <c r="U500" i="52"/>
  <c r="V501" i="93"/>
  <c r="W501" i="93"/>
  <c r="U502" i="93"/>
  <c r="T502" i="93"/>
  <c r="V501" i="59"/>
  <c r="W501" i="59"/>
  <c r="T502" i="59"/>
  <c r="U502" i="59"/>
  <c r="U501" i="52"/>
  <c r="V500" i="52"/>
  <c r="W500" i="52"/>
  <c r="T501" i="52"/>
  <c r="V502" i="93"/>
  <c r="W502" i="93"/>
  <c r="U503" i="93"/>
  <c r="T503" i="93"/>
  <c r="V502" i="59"/>
  <c r="W502" i="59"/>
  <c r="U503" i="59"/>
  <c r="T503" i="59"/>
  <c r="T502" i="52"/>
  <c r="V501" i="52"/>
  <c r="W501" i="52"/>
  <c r="U502" i="52"/>
  <c r="T504" i="93"/>
  <c r="U504" i="93"/>
  <c r="V503" i="93"/>
  <c r="W503" i="93"/>
  <c r="T504" i="59"/>
  <c r="V503" i="59"/>
  <c r="W503" i="59"/>
  <c r="U504" i="59"/>
  <c r="T503" i="52"/>
  <c r="U503" i="52"/>
  <c r="V502" i="52"/>
  <c r="W502" i="52"/>
  <c r="V504" i="93"/>
  <c r="W504" i="93"/>
  <c r="T505" i="93"/>
  <c r="U505" i="93"/>
  <c r="V504" i="59"/>
  <c r="W504" i="59"/>
  <c r="T505" i="59"/>
  <c r="U505" i="59"/>
  <c r="U504" i="52"/>
  <c r="V503" i="52"/>
  <c r="W503" i="52"/>
  <c r="T504" i="52"/>
  <c r="V505" i="93"/>
  <c r="W505" i="93"/>
  <c r="U506" i="93"/>
  <c r="T506" i="93"/>
  <c r="U506" i="59"/>
  <c r="T506" i="59"/>
  <c r="V505" i="59"/>
  <c r="W505" i="59"/>
  <c r="V504" i="52"/>
  <c r="W504" i="52"/>
  <c r="U505" i="52"/>
  <c r="T505" i="52"/>
  <c r="T507" i="93"/>
  <c r="U507" i="93"/>
  <c r="V506" i="93"/>
  <c r="W506" i="93"/>
  <c r="T507" i="59"/>
  <c r="V506" i="59"/>
  <c r="W506" i="59"/>
  <c r="U507" i="59"/>
  <c r="T506" i="52"/>
  <c r="U506" i="52"/>
  <c r="V505" i="52"/>
  <c r="W505" i="52"/>
  <c r="U508" i="93"/>
  <c r="V507" i="93"/>
  <c r="W507" i="93"/>
  <c r="T508" i="93"/>
  <c r="V507" i="59"/>
  <c r="W507" i="59"/>
  <c r="T508" i="59"/>
  <c r="U508" i="59"/>
  <c r="T507" i="52"/>
  <c r="V506" i="52"/>
  <c r="W506" i="52"/>
  <c r="U507" i="52"/>
  <c r="V508" i="93"/>
  <c r="W508" i="93"/>
  <c r="U509" i="93"/>
  <c r="T509" i="93"/>
  <c r="V508" i="59"/>
  <c r="W508" i="59"/>
  <c r="U509" i="59"/>
  <c r="T509" i="59"/>
  <c r="V507" i="52"/>
  <c r="W507" i="52"/>
  <c r="U508" i="52"/>
  <c r="T508" i="52"/>
  <c r="T510" i="93"/>
  <c r="V509" i="93"/>
  <c r="W509" i="93"/>
  <c r="U510" i="93"/>
  <c r="U510" i="59"/>
  <c r="V509" i="59"/>
  <c r="W509" i="59"/>
  <c r="T510" i="59"/>
  <c r="U509" i="52"/>
  <c r="T509" i="52"/>
  <c r="V508" i="52"/>
  <c r="W508" i="52"/>
  <c r="T511" i="93"/>
  <c r="U511" i="93"/>
  <c r="V510" i="93"/>
  <c r="W510" i="93"/>
  <c r="V510" i="59"/>
  <c r="W510" i="59"/>
  <c r="T511" i="59"/>
  <c r="U511" i="59"/>
  <c r="T510" i="52"/>
  <c r="V509" i="52"/>
  <c r="W509" i="52"/>
  <c r="U510" i="52"/>
  <c r="U512" i="93"/>
  <c r="V511" i="93"/>
  <c r="W511" i="93"/>
  <c r="T512" i="93"/>
  <c r="U512" i="59"/>
  <c r="T512" i="59"/>
  <c r="V511" i="59"/>
  <c r="W511" i="59"/>
  <c r="U511" i="52"/>
  <c r="T511" i="52"/>
  <c r="V510" i="52"/>
  <c r="W510" i="52"/>
  <c r="T513" i="93"/>
  <c r="V512" i="93"/>
  <c r="W512" i="93"/>
  <c r="U513" i="93"/>
  <c r="U513" i="59"/>
  <c r="V512" i="59"/>
  <c r="W512" i="59"/>
  <c r="T513" i="59"/>
  <c r="T512" i="52"/>
  <c r="V511" i="52"/>
  <c r="W511" i="52"/>
  <c r="U512" i="52"/>
  <c r="U514" i="93"/>
  <c r="V513" i="93"/>
  <c r="W513" i="93"/>
  <c r="T514" i="93"/>
  <c r="T514" i="59"/>
  <c r="V513" i="59"/>
  <c r="W513" i="59"/>
  <c r="U514" i="59"/>
  <c r="U513" i="52"/>
  <c r="T513" i="52"/>
  <c r="V512" i="52"/>
  <c r="W512" i="52"/>
  <c r="V514" i="93"/>
  <c r="W514" i="93"/>
  <c r="U515" i="93"/>
  <c r="T515" i="93"/>
  <c r="U515" i="59"/>
  <c r="V514" i="59"/>
  <c r="W514" i="59"/>
  <c r="T515" i="59"/>
  <c r="U514" i="52"/>
  <c r="V513" i="52"/>
  <c r="W513" i="52"/>
  <c r="T514" i="52"/>
  <c r="T516" i="93"/>
  <c r="U516" i="93"/>
  <c r="V515" i="93"/>
  <c r="W515" i="93"/>
  <c r="V515" i="59"/>
  <c r="W515" i="59"/>
  <c r="T516" i="59"/>
  <c r="U516" i="59"/>
  <c r="U515" i="52"/>
  <c r="V514" i="52"/>
  <c r="W514" i="52"/>
  <c r="T515" i="52"/>
  <c r="T517" i="93"/>
  <c r="V516" i="93"/>
  <c r="W516" i="93"/>
  <c r="U517" i="93"/>
  <c r="U517" i="59"/>
  <c r="T517" i="59"/>
  <c r="V516" i="59"/>
  <c r="W516" i="59"/>
  <c r="U516" i="52"/>
  <c r="V515" i="52"/>
  <c r="W515" i="52"/>
  <c r="T516" i="52"/>
  <c r="T518" i="93"/>
  <c r="V517" i="93"/>
  <c r="W517" i="93"/>
  <c r="U518" i="93"/>
  <c r="V517" i="59"/>
  <c r="W517" i="59"/>
  <c r="T518" i="59"/>
  <c r="U518" i="59"/>
  <c r="U517" i="52"/>
  <c r="T517" i="52"/>
  <c r="V516" i="52"/>
  <c r="W516" i="52"/>
  <c r="T519" i="93"/>
  <c r="U519" i="93"/>
  <c r="V518" i="93"/>
  <c r="W518" i="93"/>
  <c r="V518" i="59"/>
  <c r="W518" i="59"/>
  <c r="T519" i="59"/>
  <c r="U519" i="59"/>
  <c r="V517" i="52"/>
  <c r="W517" i="52"/>
  <c r="T518" i="52"/>
  <c r="U518" i="52"/>
  <c r="U520" i="93"/>
  <c r="T520" i="93"/>
  <c r="V519" i="93"/>
  <c r="W519" i="93"/>
  <c r="T520" i="59"/>
  <c r="V519" i="59"/>
  <c r="W519" i="59"/>
  <c r="U520" i="59"/>
  <c r="T519" i="52"/>
  <c r="V518" i="52"/>
  <c r="W518" i="52"/>
  <c r="U519" i="52"/>
  <c r="V520" i="93"/>
  <c r="W520" i="93"/>
  <c r="T521" i="93"/>
  <c r="U521" i="93"/>
  <c r="U521" i="59"/>
  <c r="V520" i="59"/>
  <c r="W520" i="59"/>
  <c r="T521" i="59"/>
  <c r="T520" i="52"/>
  <c r="U520" i="52"/>
  <c r="V519" i="52"/>
  <c r="W519" i="52"/>
  <c r="T522" i="93"/>
  <c r="V521" i="93"/>
  <c r="W521" i="93"/>
  <c r="U522" i="93"/>
  <c r="V521" i="59"/>
  <c r="W521" i="59"/>
  <c r="T522" i="59"/>
  <c r="U522" i="59"/>
  <c r="V520" i="52"/>
  <c r="W520" i="52"/>
  <c r="U521" i="52"/>
  <c r="T521" i="52"/>
  <c r="U523" i="93"/>
  <c r="T523" i="93"/>
  <c r="V522" i="93"/>
  <c r="W522" i="93"/>
  <c r="U523" i="59"/>
  <c r="T523" i="59"/>
  <c r="V522" i="59"/>
  <c r="W522" i="59"/>
  <c r="U522" i="52"/>
  <c r="V521" i="52"/>
  <c r="W521" i="52"/>
  <c r="T522" i="52"/>
  <c r="V523" i="93"/>
  <c r="W523" i="93"/>
  <c r="T524" i="93"/>
  <c r="U524" i="93"/>
  <c r="T524" i="59"/>
  <c r="U524" i="59"/>
  <c r="V523" i="59"/>
  <c r="W523" i="59"/>
  <c r="T523" i="52"/>
  <c r="V522" i="52"/>
  <c r="W522" i="52"/>
  <c r="U523" i="52"/>
  <c r="V524" i="93"/>
  <c r="W524" i="93"/>
  <c r="U525" i="93"/>
  <c r="T525" i="93"/>
  <c r="V524" i="59"/>
  <c r="W524" i="59"/>
  <c r="T525" i="59"/>
  <c r="U525" i="59"/>
  <c r="V523" i="52"/>
  <c r="W523" i="52"/>
  <c r="U524" i="52"/>
  <c r="T524" i="52"/>
  <c r="U526" i="93"/>
  <c r="V525" i="93"/>
  <c r="W525" i="93"/>
  <c r="T526" i="93"/>
  <c r="V525" i="59"/>
  <c r="W525" i="59"/>
  <c r="U526" i="59"/>
  <c r="T526" i="59"/>
  <c r="V524" i="52"/>
  <c r="W524" i="52"/>
  <c r="U525" i="52"/>
  <c r="T525" i="52"/>
  <c r="T527" i="93"/>
  <c r="V526" i="93"/>
  <c r="W526" i="93"/>
  <c r="U527" i="93"/>
  <c r="U527" i="59"/>
  <c r="T527" i="59"/>
  <c r="V526" i="59"/>
  <c r="W526" i="59"/>
  <c r="U526" i="52"/>
  <c r="V525" i="52"/>
  <c r="W525" i="52"/>
  <c r="T526" i="52"/>
  <c r="V527" i="93"/>
  <c r="W527" i="93"/>
  <c r="T528" i="93"/>
  <c r="U528" i="93"/>
  <c r="T528" i="59"/>
  <c r="U528" i="59"/>
  <c r="V527" i="59"/>
  <c r="W527" i="59"/>
  <c r="T527" i="52"/>
  <c r="U527" i="52"/>
  <c r="V526" i="52"/>
  <c r="W526" i="52"/>
  <c r="V528" i="93"/>
  <c r="W528" i="93"/>
  <c r="U529" i="93"/>
  <c r="T529" i="93"/>
  <c r="U529" i="59"/>
  <c r="T529" i="59"/>
  <c r="V528" i="59"/>
  <c r="W528" i="59"/>
  <c r="V527" i="52"/>
  <c r="W527" i="52"/>
  <c r="U528" i="52"/>
  <c r="T528" i="52"/>
  <c r="V529" i="93"/>
  <c r="W529" i="93"/>
  <c r="U530" i="93"/>
  <c r="T530" i="93"/>
  <c r="T530" i="59"/>
  <c r="U530" i="59"/>
  <c r="V529" i="59"/>
  <c r="W529" i="59"/>
  <c r="U529" i="52"/>
  <c r="V528" i="52"/>
  <c r="W528" i="52"/>
  <c r="T529" i="52"/>
  <c r="U531" i="93"/>
  <c r="V530" i="93"/>
  <c r="W530" i="93"/>
  <c r="T531" i="93"/>
  <c r="V530" i="59"/>
  <c r="W530" i="59"/>
  <c r="U531" i="59"/>
  <c r="T531" i="59"/>
  <c r="U530" i="52"/>
  <c r="V529" i="52"/>
  <c r="W529" i="52"/>
  <c r="T530" i="52"/>
  <c r="V531" i="93"/>
  <c r="W531" i="93"/>
  <c r="T532" i="93"/>
  <c r="U532" i="93"/>
  <c r="U532" i="59"/>
  <c r="V531" i="59"/>
  <c r="W531" i="59"/>
  <c r="T532" i="59"/>
  <c r="T531" i="52"/>
  <c r="U531" i="52"/>
  <c r="V530" i="52"/>
  <c r="W530" i="52"/>
  <c r="V532" i="93"/>
  <c r="W532" i="93"/>
  <c r="U533" i="93"/>
  <c r="T533" i="93"/>
  <c r="U533" i="59"/>
  <c r="V532" i="59"/>
  <c r="W532" i="59"/>
  <c r="T533" i="59"/>
  <c r="T532" i="52"/>
  <c r="U532" i="52"/>
  <c r="V531" i="52"/>
  <c r="W531" i="52"/>
  <c r="T534" i="93"/>
  <c r="V533" i="93"/>
  <c r="W533" i="93"/>
  <c r="U534" i="93"/>
  <c r="T534" i="59"/>
  <c r="V533" i="59"/>
  <c r="W533" i="59"/>
  <c r="U534" i="59"/>
  <c r="V532" i="52"/>
  <c r="W532" i="52"/>
  <c r="U533" i="52"/>
  <c r="T533" i="52"/>
  <c r="T535" i="93"/>
  <c r="U535" i="93"/>
  <c r="V534" i="93"/>
  <c r="W534" i="93"/>
  <c r="V534" i="59"/>
  <c r="W534" i="59"/>
  <c r="T535" i="59"/>
  <c r="U535" i="59"/>
  <c r="T534" i="52"/>
  <c r="V533" i="52"/>
  <c r="W533" i="52"/>
  <c r="U534" i="52"/>
  <c r="T536" i="93"/>
  <c r="V535" i="93"/>
  <c r="W535" i="93"/>
  <c r="U536" i="93"/>
  <c r="U536" i="59"/>
  <c r="T536" i="59"/>
  <c r="V535" i="59"/>
  <c r="W535" i="59"/>
  <c r="T535" i="52"/>
  <c r="V534" i="52"/>
  <c r="W534" i="52"/>
  <c r="U535" i="52"/>
  <c r="U537" i="93"/>
  <c r="T537" i="93"/>
  <c r="V536" i="93"/>
  <c r="W536" i="93"/>
  <c r="T537" i="59"/>
  <c r="U537" i="59"/>
  <c r="V536" i="59"/>
  <c r="W536" i="59"/>
  <c r="T536" i="52"/>
  <c r="V535" i="52"/>
  <c r="W535" i="52"/>
  <c r="U536" i="52"/>
  <c r="U538" i="93"/>
  <c r="V537" i="93"/>
  <c r="W537" i="93"/>
  <c r="T538" i="93"/>
  <c r="U538" i="59"/>
  <c r="T538" i="59"/>
  <c r="V537" i="59"/>
  <c r="W537" i="59"/>
  <c r="U537" i="52"/>
  <c r="T537" i="52"/>
  <c r="V536" i="52"/>
  <c r="W536" i="52"/>
  <c r="V538" i="93"/>
  <c r="W538" i="93"/>
  <c r="T539" i="93"/>
  <c r="U539" i="93"/>
  <c r="T539" i="59"/>
  <c r="V538" i="59"/>
  <c r="W538" i="59"/>
  <c r="U539" i="59"/>
  <c r="V537" i="52"/>
  <c r="W537" i="52"/>
  <c r="U538" i="52"/>
  <c r="T538" i="52"/>
  <c r="U540" i="93"/>
  <c r="V539" i="93"/>
  <c r="W539" i="93"/>
  <c r="T540" i="93"/>
  <c r="V539" i="59"/>
  <c r="W539" i="59"/>
  <c r="T540" i="59"/>
  <c r="U540" i="59"/>
  <c r="V538" i="52"/>
  <c r="W538" i="52"/>
  <c r="U539" i="52"/>
  <c r="T539" i="52"/>
  <c r="U541" i="93"/>
  <c r="V540" i="93"/>
  <c r="W540" i="93"/>
  <c r="T541" i="93"/>
  <c r="T541" i="59"/>
  <c r="V540" i="59"/>
  <c r="W540" i="59"/>
  <c r="U541" i="59"/>
  <c r="V539" i="52"/>
  <c r="W539" i="52"/>
  <c r="T540" i="52"/>
  <c r="U540" i="52"/>
  <c r="U542" i="93"/>
  <c r="V541" i="93"/>
  <c r="W541" i="93"/>
  <c r="T542" i="93"/>
  <c r="U542" i="59"/>
  <c r="T542" i="59"/>
  <c r="V541" i="59"/>
  <c r="W541" i="59"/>
  <c r="V540" i="52"/>
  <c r="W540" i="52"/>
  <c r="U541" i="52"/>
  <c r="T541" i="52"/>
  <c r="T543" i="93"/>
  <c r="U543" i="93"/>
  <c r="V543" i="93"/>
  <c r="W543" i="93"/>
  <c r="V542" i="93"/>
  <c r="W542" i="93"/>
  <c r="U543" i="59"/>
  <c r="T543" i="59"/>
  <c r="V542" i="59"/>
  <c r="W542" i="59"/>
  <c r="V541" i="52"/>
  <c r="W541" i="52"/>
  <c r="U542" i="52"/>
  <c r="T542" i="52"/>
  <c r="U544" i="59"/>
  <c r="V543" i="59"/>
  <c r="W543" i="59"/>
  <c r="T544" i="59"/>
  <c r="T543" i="52"/>
  <c r="V542" i="52"/>
  <c r="W542" i="52"/>
  <c r="U543" i="52"/>
  <c r="V544" i="59"/>
  <c r="W544" i="59"/>
  <c r="T545" i="59"/>
  <c r="U545" i="59"/>
  <c r="T544" i="52"/>
  <c r="V543" i="52"/>
  <c r="W543" i="52"/>
  <c r="U544" i="52"/>
  <c r="U546" i="59"/>
  <c r="V545" i="59"/>
  <c r="W545" i="59"/>
  <c r="T546" i="59"/>
  <c r="T545" i="52"/>
  <c r="V544" i="52"/>
  <c r="W544" i="52"/>
  <c r="U545" i="52"/>
  <c r="T547" i="59"/>
  <c r="U547" i="59"/>
  <c r="V546" i="59"/>
  <c r="W546" i="59"/>
  <c r="T546" i="52"/>
  <c r="U546" i="52"/>
  <c r="V545" i="52"/>
  <c r="W545" i="52"/>
  <c r="U548" i="59"/>
  <c r="V547" i="59"/>
  <c r="W547" i="59"/>
  <c r="T548" i="59"/>
  <c r="T547" i="52"/>
  <c r="V546" i="52"/>
  <c r="W546" i="52"/>
  <c r="U547" i="52"/>
  <c r="T549" i="59"/>
  <c r="U549" i="59"/>
  <c r="V548" i="59"/>
  <c r="W548" i="59"/>
  <c r="U548" i="52"/>
  <c r="T548" i="52"/>
  <c r="V547" i="52"/>
  <c r="W547" i="52"/>
  <c r="U550" i="59"/>
  <c r="T550" i="59"/>
  <c r="V549" i="59"/>
  <c r="W549" i="59"/>
  <c r="V548" i="52"/>
  <c r="W548" i="52"/>
  <c r="U549" i="52"/>
  <c r="T549" i="52"/>
  <c r="V550" i="59"/>
  <c r="W550" i="59"/>
  <c r="T551" i="59"/>
  <c r="U551" i="59"/>
  <c r="V549" i="52"/>
  <c r="W549" i="52"/>
  <c r="U550" i="52"/>
  <c r="T550" i="52"/>
  <c r="V551" i="59"/>
  <c r="W551" i="59"/>
  <c r="T552" i="59"/>
  <c r="U552" i="59"/>
  <c r="T551" i="52"/>
  <c r="V550" i="52"/>
  <c r="W550" i="52"/>
  <c r="U551" i="52"/>
  <c r="V552" i="59"/>
  <c r="W552" i="59"/>
  <c r="T553" i="59"/>
  <c r="U553" i="59"/>
  <c r="V551" i="52"/>
  <c r="W551" i="52"/>
  <c r="U552" i="52"/>
  <c r="T552" i="52"/>
  <c r="V553" i="59"/>
  <c r="W553" i="59"/>
  <c r="T554" i="59"/>
  <c r="U554" i="59"/>
  <c r="U553" i="52"/>
  <c r="T553" i="52"/>
  <c r="V552" i="52"/>
  <c r="W552" i="52"/>
  <c r="T555" i="59"/>
  <c r="U555" i="59"/>
  <c r="V554" i="59"/>
  <c r="W554" i="59"/>
  <c r="V553" i="52"/>
  <c r="W553" i="52"/>
  <c r="U554" i="52"/>
  <c r="T554" i="52"/>
  <c r="T556" i="59"/>
  <c r="U556" i="59"/>
  <c r="V555" i="59"/>
  <c r="W555" i="59"/>
  <c r="V554" i="52"/>
  <c r="W554" i="52"/>
  <c r="U555" i="52"/>
  <c r="T555" i="52"/>
  <c r="T557" i="59"/>
  <c r="U557" i="59"/>
  <c r="V556" i="59"/>
  <c r="W556" i="59"/>
  <c r="T556" i="52"/>
  <c r="V555" i="52"/>
  <c r="W555" i="52"/>
  <c r="U556" i="52"/>
  <c r="V557" i="59"/>
  <c r="W557" i="59"/>
  <c r="U558" i="59"/>
  <c r="T558" i="59"/>
  <c r="V556" i="52"/>
  <c r="W556" i="52"/>
  <c r="U557" i="52"/>
  <c r="T557" i="52"/>
  <c r="V558" i="59"/>
  <c r="W558" i="59"/>
  <c r="T559" i="59"/>
  <c r="U559" i="59"/>
  <c r="U558" i="52"/>
  <c r="V557" i="52"/>
  <c r="W557" i="52"/>
  <c r="T558" i="52"/>
  <c r="U560" i="59"/>
  <c r="T560" i="59"/>
  <c r="V559" i="59"/>
  <c r="W559" i="59"/>
  <c r="T559" i="52"/>
  <c r="V558" i="52"/>
  <c r="W558" i="52"/>
  <c r="U559" i="52"/>
  <c r="T561" i="59"/>
  <c r="V560" i="59"/>
  <c r="W560" i="59"/>
  <c r="U561" i="59"/>
  <c r="V559" i="52"/>
  <c r="W559" i="52"/>
  <c r="U560" i="52"/>
  <c r="T560" i="52"/>
  <c r="U562" i="59"/>
  <c r="T562" i="59"/>
  <c r="V561" i="59"/>
  <c r="W561" i="59"/>
  <c r="T561" i="52"/>
  <c r="V560" i="52"/>
  <c r="W560" i="52"/>
  <c r="U561" i="52"/>
  <c r="V562" i="59"/>
  <c r="W562" i="59"/>
  <c r="T563" i="59"/>
  <c r="U563" i="59"/>
  <c r="U562" i="52"/>
  <c r="T562" i="52"/>
  <c r="V561" i="52"/>
  <c r="W561" i="52"/>
  <c r="U564" i="59"/>
  <c r="V563" i="59"/>
  <c r="W563" i="59"/>
  <c r="T564" i="59"/>
  <c r="T563" i="52"/>
  <c r="V562" i="52"/>
  <c r="W562" i="52"/>
  <c r="U563" i="52"/>
  <c r="V564" i="59"/>
  <c r="W564" i="59"/>
  <c r="T565" i="59"/>
  <c r="U565" i="59"/>
  <c r="T564" i="52"/>
  <c r="U564" i="52"/>
  <c r="V563" i="52"/>
  <c r="W563" i="52"/>
  <c r="T566" i="59"/>
  <c r="V565" i="59"/>
  <c r="W565" i="59"/>
  <c r="U566" i="59"/>
  <c r="T565" i="52"/>
  <c r="U565" i="52"/>
  <c r="V564" i="52"/>
  <c r="W564" i="52"/>
  <c r="T567" i="59"/>
  <c r="V566" i="59"/>
  <c r="W566" i="59"/>
  <c r="U567" i="59"/>
  <c r="T566" i="52"/>
  <c r="V565" i="52"/>
  <c r="W565" i="52"/>
  <c r="U566" i="52"/>
  <c r="V567" i="59"/>
  <c r="W567" i="59"/>
  <c r="U568" i="59"/>
  <c r="T568" i="59"/>
  <c r="V566" i="52"/>
  <c r="W566" i="52"/>
  <c r="U567" i="52"/>
  <c r="T567" i="52"/>
  <c r="U569" i="59"/>
  <c r="V568" i="59"/>
  <c r="W568" i="59"/>
  <c r="T569" i="59"/>
  <c r="V567" i="52"/>
  <c r="W567" i="52"/>
  <c r="U568" i="52"/>
  <c r="T568" i="52"/>
  <c r="V569" i="59"/>
  <c r="W569" i="59"/>
  <c r="T570" i="59"/>
  <c r="U570" i="59"/>
  <c r="U569" i="52"/>
  <c r="T569" i="52"/>
  <c r="V568" i="52"/>
  <c r="W568" i="52"/>
  <c r="T571" i="59"/>
  <c r="V570" i="59"/>
  <c r="W570" i="59"/>
  <c r="U571" i="59"/>
  <c r="V569" i="52"/>
  <c r="W569" i="52"/>
  <c r="U570" i="52"/>
  <c r="T570" i="52"/>
  <c r="V571" i="59"/>
  <c r="W571" i="59"/>
  <c r="U572" i="59"/>
  <c r="T572" i="59"/>
  <c r="T571" i="52"/>
  <c r="V570" i="52"/>
  <c r="W570" i="52"/>
  <c r="U571" i="52"/>
  <c r="T573" i="59"/>
  <c r="U573" i="59"/>
  <c r="V572" i="59"/>
  <c r="W572" i="59"/>
  <c r="T572" i="52"/>
  <c r="U572" i="52"/>
  <c r="V571" i="52"/>
  <c r="W571" i="52"/>
  <c r="V573" i="59"/>
  <c r="W573" i="59"/>
  <c r="T574" i="59"/>
  <c r="U574" i="59"/>
  <c r="U573" i="52"/>
  <c r="V572" i="52"/>
  <c r="W572" i="52"/>
  <c r="T573" i="52"/>
  <c r="T575" i="59"/>
  <c r="V574" i="59"/>
  <c r="W574" i="59"/>
  <c r="U575" i="59"/>
  <c r="V573" i="52"/>
  <c r="W573" i="52"/>
  <c r="U574" i="52"/>
  <c r="T574" i="52"/>
  <c r="V575" i="59"/>
  <c r="W575" i="59"/>
  <c r="T576" i="59"/>
  <c r="U576" i="59"/>
  <c r="U575" i="52"/>
  <c r="V574" i="52"/>
  <c r="W574" i="52"/>
  <c r="T575" i="52"/>
  <c r="V576" i="59"/>
  <c r="W576" i="59"/>
  <c r="U577" i="59"/>
  <c r="T577" i="59"/>
  <c r="T576" i="52"/>
  <c r="V575" i="52"/>
  <c r="W575" i="52"/>
  <c r="U576" i="52"/>
  <c r="U578" i="59"/>
  <c r="V577" i="59"/>
  <c r="W577" i="59"/>
  <c r="T578" i="59"/>
  <c r="V576" i="52"/>
  <c r="W576" i="52"/>
  <c r="T577" i="52"/>
  <c r="U577" i="52"/>
  <c r="T579" i="59"/>
  <c r="U579" i="59"/>
  <c r="V578" i="59"/>
  <c r="W578" i="59"/>
  <c r="U578" i="52"/>
  <c r="T578" i="52"/>
  <c r="V577" i="52"/>
  <c r="W577" i="52"/>
  <c r="V579" i="59"/>
  <c r="W579" i="59"/>
  <c r="U580" i="59"/>
  <c r="T580" i="59"/>
  <c r="U579" i="52"/>
  <c r="T579" i="52"/>
  <c r="V578" i="52"/>
  <c r="W578" i="52"/>
  <c r="U581" i="59"/>
  <c r="V580" i="59"/>
  <c r="W580" i="59"/>
  <c r="T581" i="59"/>
  <c r="U580" i="52"/>
  <c r="V579" i="52"/>
  <c r="W579" i="52"/>
  <c r="T580" i="52"/>
  <c r="V581" i="59"/>
  <c r="W581" i="59"/>
  <c r="U582" i="59"/>
  <c r="T582" i="59"/>
  <c r="T581" i="52"/>
  <c r="V580" i="52"/>
  <c r="W580" i="52"/>
  <c r="U581" i="52"/>
  <c r="U583" i="59"/>
  <c r="T583" i="59"/>
  <c r="V582" i="59"/>
  <c r="W582" i="59"/>
  <c r="V581" i="52"/>
  <c r="W581" i="52"/>
  <c r="T582" i="52"/>
  <c r="U582" i="52"/>
  <c r="U584" i="59"/>
  <c r="V583" i="59"/>
  <c r="W583" i="59"/>
  <c r="T584" i="59"/>
  <c r="V582" i="52"/>
  <c r="W582" i="52"/>
  <c r="T583" i="52"/>
  <c r="U583" i="52"/>
  <c r="V584" i="59"/>
  <c r="W584" i="59"/>
  <c r="T585" i="59"/>
  <c r="U585" i="59"/>
  <c r="V583" i="52"/>
  <c r="W583" i="52"/>
  <c r="T584" i="52"/>
  <c r="U584" i="52"/>
  <c r="U586" i="59"/>
  <c r="T586" i="59"/>
  <c r="V585" i="59"/>
  <c r="W585" i="59"/>
  <c r="U585" i="52"/>
  <c r="T585" i="52"/>
  <c r="V584" i="52"/>
  <c r="W584" i="52"/>
  <c r="U587" i="59"/>
  <c r="V586" i="59"/>
  <c r="W586" i="59"/>
  <c r="T587" i="59"/>
  <c r="V585" i="52"/>
  <c r="W585" i="52"/>
  <c r="U586" i="52"/>
  <c r="T586" i="52"/>
  <c r="V587" i="59"/>
  <c r="W587" i="59"/>
  <c r="U588" i="59"/>
  <c r="T588" i="59"/>
  <c r="U587" i="52"/>
  <c r="V586" i="52"/>
  <c r="W586" i="52"/>
  <c r="T587" i="52"/>
  <c r="T589" i="59"/>
  <c r="V588" i="59"/>
  <c r="W588" i="59"/>
  <c r="U589" i="59"/>
  <c r="V587" i="52"/>
  <c r="W587" i="52"/>
  <c r="U588" i="52"/>
  <c r="T588" i="52"/>
  <c r="T590" i="59"/>
  <c r="U590" i="59"/>
  <c r="V589" i="59"/>
  <c r="W589" i="59"/>
  <c r="U589" i="52"/>
  <c r="V588" i="52"/>
  <c r="W588" i="52"/>
  <c r="T589" i="52"/>
  <c r="U591" i="59"/>
  <c r="V590" i="59"/>
  <c r="W590" i="59"/>
  <c r="T591" i="59"/>
  <c r="V589" i="52"/>
  <c r="W589" i="52"/>
  <c r="T590" i="52"/>
  <c r="U590" i="52"/>
  <c r="T592" i="59"/>
  <c r="U592" i="59"/>
  <c r="V591" i="59"/>
  <c r="W591" i="59"/>
  <c r="V590" i="52"/>
  <c r="W590" i="52"/>
  <c r="U591" i="52"/>
  <c r="T591" i="52"/>
  <c r="T593" i="59"/>
  <c r="U593" i="59"/>
  <c r="V592" i="59"/>
  <c r="W592" i="59"/>
  <c r="T592" i="52"/>
  <c r="U592" i="52"/>
  <c r="V591" i="52"/>
  <c r="W591" i="52"/>
  <c r="T594" i="59"/>
  <c r="U594" i="59"/>
  <c r="V593" i="59"/>
  <c r="W593" i="59"/>
  <c r="U593" i="52"/>
  <c r="T593" i="52"/>
  <c r="V592" i="52"/>
  <c r="W592" i="52"/>
  <c r="T595" i="59"/>
  <c r="V594" i="59"/>
  <c r="W594" i="59"/>
  <c r="U595" i="59"/>
  <c r="V593" i="52"/>
  <c r="W593" i="52"/>
  <c r="U594" i="52"/>
  <c r="T594" i="52"/>
  <c r="T596" i="59"/>
  <c r="V595" i="59"/>
  <c r="W595" i="59"/>
  <c r="U596" i="59"/>
  <c r="T595" i="52"/>
  <c r="V594" i="52"/>
  <c r="W594" i="52"/>
  <c r="U595" i="52"/>
  <c r="T597" i="59"/>
  <c r="U597" i="59"/>
  <c r="V596" i="59"/>
  <c r="W596" i="59"/>
  <c r="T596" i="52"/>
  <c r="V595" i="52"/>
  <c r="W595" i="52"/>
  <c r="U596" i="52"/>
  <c r="T598" i="59"/>
  <c r="V597" i="59"/>
  <c r="W597" i="59"/>
  <c r="U598" i="59"/>
  <c r="V596" i="52"/>
  <c r="W596" i="52"/>
  <c r="U597" i="52"/>
  <c r="T597" i="52"/>
  <c r="T599" i="59"/>
  <c r="U599" i="59"/>
  <c r="V598" i="59"/>
  <c r="W598" i="59"/>
  <c r="T598" i="52"/>
  <c r="V597" i="52"/>
  <c r="W597" i="52"/>
  <c r="U598" i="52"/>
  <c r="V599" i="59"/>
  <c r="W599" i="59"/>
  <c r="U600" i="59"/>
  <c r="T600" i="59"/>
  <c r="U599" i="52"/>
  <c r="V598" i="52"/>
  <c r="W598" i="52"/>
  <c r="T599" i="52"/>
  <c r="U601" i="59"/>
  <c r="V600" i="59"/>
  <c r="W600" i="59"/>
  <c r="T601" i="59"/>
  <c r="V599" i="52"/>
  <c r="W599" i="52"/>
  <c r="T600" i="52"/>
  <c r="U600" i="52"/>
  <c r="V601" i="59"/>
  <c r="W601" i="59"/>
  <c r="U602" i="59"/>
  <c r="T602" i="59"/>
  <c r="U601" i="52"/>
  <c r="V600" i="52"/>
  <c r="W600" i="52"/>
  <c r="T601" i="52"/>
  <c r="T603" i="59"/>
  <c r="V602" i="59"/>
  <c r="W602" i="59"/>
  <c r="U603" i="59"/>
  <c r="T602" i="52"/>
  <c r="V601" i="52"/>
  <c r="W601" i="52"/>
  <c r="U602" i="52"/>
  <c r="T604" i="59"/>
  <c r="V603" i="59"/>
  <c r="W603" i="59"/>
  <c r="U604" i="59"/>
  <c r="U603" i="52"/>
  <c r="V602" i="52"/>
  <c r="W602" i="52"/>
  <c r="T603" i="52"/>
  <c r="V604" i="59"/>
  <c r="W604" i="59"/>
  <c r="U605" i="59"/>
  <c r="T605" i="59"/>
  <c r="V603" i="52"/>
  <c r="W603" i="52"/>
  <c r="T604" i="52"/>
  <c r="U604" i="52"/>
  <c r="U606" i="59"/>
  <c r="V605" i="59"/>
  <c r="W605" i="59"/>
  <c r="T606" i="59"/>
  <c r="U605" i="52"/>
  <c r="V604" i="52"/>
  <c r="W604" i="52"/>
  <c r="T605" i="52"/>
  <c r="V606" i="59"/>
  <c r="W606" i="59"/>
  <c r="U607" i="59"/>
  <c r="T607" i="59"/>
  <c r="V605" i="52"/>
  <c r="W605" i="52"/>
  <c r="T606" i="52"/>
  <c r="U606" i="52"/>
  <c r="V607" i="59"/>
  <c r="W607" i="59"/>
  <c r="T608" i="59"/>
  <c r="U608" i="59"/>
  <c r="V606" i="52"/>
  <c r="W606" i="52"/>
  <c r="T607" i="52"/>
  <c r="U607" i="52"/>
  <c r="T609" i="59"/>
  <c r="V608" i="59"/>
  <c r="W608" i="59"/>
  <c r="U609" i="59"/>
  <c r="U608" i="52"/>
  <c r="T608" i="52"/>
  <c r="V607" i="52"/>
  <c r="W607" i="52"/>
  <c r="T610" i="59"/>
  <c r="U610" i="59"/>
  <c r="V609" i="59"/>
  <c r="W609" i="59"/>
  <c r="V608" i="52"/>
  <c r="W608" i="52"/>
  <c r="T609" i="52"/>
  <c r="U609" i="52"/>
  <c r="V610" i="59"/>
  <c r="W610" i="59"/>
  <c r="T611" i="59"/>
  <c r="U611" i="59"/>
  <c r="U610" i="52"/>
  <c r="V609" i="52"/>
  <c r="W609" i="52"/>
  <c r="T610" i="52"/>
  <c r="V611" i="59"/>
  <c r="W611" i="59"/>
  <c r="T612" i="59"/>
  <c r="U612" i="59"/>
  <c r="V610" i="52"/>
  <c r="W610" i="52"/>
  <c r="U611" i="52"/>
  <c r="T611" i="52"/>
  <c r="V612" i="59"/>
  <c r="W612" i="59"/>
  <c r="U613" i="59"/>
  <c r="T613" i="59"/>
  <c r="U612" i="52"/>
  <c r="V611" i="52"/>
  <c r="W611" i="52"/>
  <c r="T612" i="52"/>
  <c r="V613" i="59"/>
  <c r="W613" i="59"/>
  <c r="T614" i="59"/>
  <c r="U614" i="59"/>
  <c r="T613" i="52"/>
  <c r="V612" i="52"/>
  <c r="W612" i="52"/>
  <c r="U613" i="52"/>
  <c r="T615" i="59"/>
  <c r="U615" i="59"/>
  <c r="V614" i="59"/>
  <c r="W614" i="59"/>
  <c r="U614" i="52"/>
  <c r="V613" i="52"/>
  <c r="W613" i="52"/>
  <c r="T614" i="52"/>
  <c r="V615" i="59"/>
  <c r="W615" i="59"/>
  <c r="U616" i="59"/>
  <c r="T616" i="59"/>
  <c r="T615" i="52"/>
  <c r="V614" i="52"/>
  <c r="W614" i="52"/>
  <c r="U615" i="52"/>
  <c r="U617" i="59"/>
  <c r="V616" i="59"/>
  <c r="W616" i="59"/>
  <c r="T617" i="59"/>
  <c r="U616" i="52"/>
  <c r="T616" i="52"/>
  <c r="V615" i="52"/>
  <c r="W615" i="52"/>
  <c r="V617" i="59"/>
  <c r="W617" i="59"/>
  <c r="T618" i="59"/>
  <c r="U618" i="59"/>
  <c r="U617" i="52"/>
  <c r="V616" i="52"/>
  <c r="W616" i="52"/>
  <c r="T617" i="52"/>
  <c r="V618" i="59"/>
  <c r="W618" i="59"/>
  <c r="U619" i="59"/>
  <c r="T619" i="59"/>
  <c r="V617" i="52"/>
  <c r="W617" i="52"/>
  <c r="U618" i="52"/>
  <c r="T618" i="52"/>
  <c r="T620" i="59"/>
  <c r="U620" i="59"/>
  <c r="V619" i="59"/>
  <c r="W619" i="59"/>
  <c r="U619" i="52"/>
  <c r="V618" i="52"/>
  <c r="W618" i="52"/>
  <c r="T619" i="52"/>
  <c r="U621" i="59"/>
  <c r="V620" i="59"/>
  <c r="W620" i="59"/>
  <c r="T621" i="59"/>
  <c r="T620" i="52"/>
  <c r="V619" i="52"/>
  <c r="W619" i="52"/>
  <c r="U620" i="52"/>
  <c r="V621" i="59"/>
  <c r="W621" i="59"/>
  <c r="U622" i="59"/>
  <c r="T622" i="59"/>
  <c r="U621" i="52"/>
  <c r="T621" i="52"/>
  <c r="V620" i="52"/>
  <c r="W620" i="52"/>
  <c r="V622" i="59"/>
  <c r="W622" i="59"/>
  <c r="T623" i="59"/>
  <c r="U623" i="59"/>
  <c r="U622" i="52"/>
  <c r="V621" i="52"/>
  <c r="W621" i="52"/>
  <c r="T622" i="52"/>
  <c r="V623" i="59"/>
  <c r="W623" i="59"/>
  <c r="U624" i="59"/>
  <c r="T624" i="59"/>
  <c r="V622" i="52"/>
  <c r="W622" i="52"/>
  <c r="U623" i="52"/>
  <c r="T623" i="52"/>
  <c r="T625" i="59"/>
  <c r="V624" i="59"/>
  <c r="W624" i="59"/>
  <c r="U625" i="59"/>
  <c r="V623" i="52"/>
  <c r="W623" i="52"/>
  <c r="U624" i="52"/>
  <c r="T624" i="52"/>
  <c r="U626" i="59"/>
  <c r="T626" i="59"/>
  <c r="V625" i="59"/>
  <c r="W625" i="59"/>
  <c r="T625" i="52"/>
  <c r="U625" i="52"/>
  <c r="V624" i="52"/>
  <c r="W624" i="52"/>
  <c r="U627" i="59"/>
  <c r="T627" i="59"/>
  <c r="V626" i="59"/>
  <c r="W626" i="59"/>
  <c r="V625" i="52"/>
  <c r="W625" i="52"/>
  <c r="T626" i="52"/>
  <c r="U626" i="52"/>
  <c r="T628" i="59"/>
  <c r="V627" i="59"/>
  <c r="W627" i="59"/>
  <c r="U628" i="59"/>
  <c r="V626" i="52"/>
  <c r="W626" i="52"/>
  <c r="U627" i="52"/>
  <c r="T627" i="52"/>
  <c r="U629" i="59"/>
  <c r="V628" i="59"/>
  <c r="W628" i="59"/>
  <c r="T629" i="59"/>
  <c r="U628" i="52"/>
  <c r="V627" i="52"/>
  <c r="W627" i="52"/>
  <c r="T628" i="52"/>
  <c r="U630" i="59"/>
  <c r="V629" i="59"/>
  <c r="W629" i="59"/>
  <c r="T630" i="59"/>
  <c r="V628" i="52"/>
  <c r="W628" i="52"/>
  <c r="U629" i="52"/>
  <c r="T629" i="52"/>
  <c r="U631" i="59"/>
  <c r="T631" i="59"/>
  <c r="V630" i="59"/>
  <c r="W630" i="59"/>
  <c r="T630" i="52"/>
  <c r="V629" i="52"/>
  <c r="W629" i="52"/>
  <c r="U630" i="52"/>
  <c r="T632" i="59"/>
  <c r="V631" i="59"/>
  <c r="W631" i="59"/>
  <c r="U632" i="59"/>
  <c r="T631" i="52"/>
  <c r="V630" i="52"/>
  <c r="W630" i="52"/>
  <c r="U631" i="52"/>
  <c r="U633" i="59"/>
  <c r="V632" i="59"/>
  <c r="W632" i="59"/>
  <c r="T633" i="59"/>
  <c r="U632" i="52"/>
  <c r="V631" i="52"/>
  <c r="W631" i="52"/>
  <c r="T632" i="52"/>
  <c r="T634" i="59"/>
  <c r="U634" i="59"/>
  <c r="V633" i="59"/>
  <c r="W633" i="59"/>
  <c r="T633" i="52"/>
  <c r="U633" i="52"/>
  <c r="V632" i="52"/>
  <c r="W632" i="52"/>
  <c r="V634" i="59"/>
  <c r="W634" i="59"/>
  <c r="U635" i="59"/>
  <c r="T635" i="59"/>
  <c r="T634" i="52"/>
  <c r="V633" i="52"/>
  <c r="W633" i="52"/>
  <c r="U634" i="52"/>
  <c r="T636" i="59"/>
  <c r="U636" i="59"/>
  <c r="V635" i="59"/>
  <c r="W635" i="59"/>
  <c r="T635" i="52"/>
  <c r="U635" i="52"/>
  <c r="V634" i="52"/>
  <c r="W634" i="52"/>
  <c r="T637" i="59"/>
  <c r="U637" i="59"/>
  <c r="V636" i="59"/>
  <c r="W636" i="59"/>
  <c r="U636" i="52"/>
  <c r="V635" i="52"/>
  <c r="W635" i="52"/>
  <c r="T636" i="52"/>
  <c r="V637" i="59"/>
  <c r="W637" i="59"/>
  <c r="U638" i="59"/>
  <c r="T638" i="59"/>
  <c r="V636" i="52"/>
  <c r="W636" i="52"/>
  <c r="T637" i="52"/>
  <c r="U637" i="52"/>
  <c r="V638" i="59"/>
  <c r="W638" i="59"/>
  <c r="T639" i="59"/>
  <c r="U639" i="59"/>
  <c r="V637" i="52"/>
  <c r="W637" i="52"/>
  <c r="T638" i="52"/>
  <c r="U638" i="52"/>
  <c r="T640" i="59"/>
  <c r="V639" i="59"/>
  <c r="W639" i="59"/>
  <c r="U640" i="59"/>
  <c r="T639" i="52"/>
  <c r="V638" i="52"/>
  <c r="W638" i="52"/>
  <c r="U639" i="52"/>
  <c r="T641" i="59"/>
  <c r="V640" i="59"/>
  <c r="W640" i="59"/>
  <c r="U641" i="59"/>
  <c r="V639" i="52"/>
  <c r="W639" i="52"/>
  <c r="U640" i="52"/>
  <c r="T640" i="52"/>
  <c r="V641" i="59"/>
  <c r="W641" i="59"/>
  <c r="U642" i="59"/>
  <c r="T642" i="59"/>
  <c r="U641" i="52"/>
  <c r="T641" i="52"/>
  <c r="V640" i="52"/>
  <c r="W640" i="52"/>
  <c r="U643" i="59"/>
  <c r="V642" i="59"/>
  <c r="W642" i="59"/>
  <c r="T643" i="59"/>
  <c r="V641" i="52"/>
  <c r="W641" i="52"/>
  <c r="T642" i="52"/>
  <c r="U642" i="52"/>
  <c r="T644" i="59"/>
  <c r="V643" i="59"/>
  <c r="W643" i="59"/>
  <c r="U644" i="59"/>
  <c r="U643" i="52"/>
  <c r="T643" i="52"/>
  <c r="V642" i="52"/>
  <c r="W642" i="52"/>
  <c r="U645" i="59"/>
  <c r="T645" i="59"/>
  <c r="V644" i="59"/>
  <c r="W644" i="59"/>
  <c r="V643" i="52"/>
  <c r="W643" i="52"/>
  <c r="T644" i="52"/>
  <c r="U644" i="52"/>
  <c r="V645" i="59"/>
  <c r="W645" i="59"/>
  <c r="T646" i="59"/>
  <c r="U646" i="59"/>
  <c r="V644" i="52"/>
  <c r="W644" i="52"/>
  <c r="U645" i="52"/>
  <c r="T645" i="52"/>
  <c r="V646" i="59"/>
  <c r="W646" i="59"/>
  <c r="U647" i="59"/>
  <c r="T647" i="59"/>
  <c r="U646" i="52"/>
  <c r="T646" i="52"/>
  <c r="V645" i="52"/>
  <c r="W645" i="52"/>
  <c r="U648" i="59"/>
  <c r="V647" i="59"/>
  <c r="W647" i="59"/>
  <c r="T648" i="59"/>
  <c r="U647" i="52"/>
  <c r="V646" i="52"/>
  <c r="W646" i="52"/>
  <c r="T647" i="52"/>
  <c r="V648" i="59"/>
  <c r="W648" i="59"/>
  <c r="T649" i="59"/>
  <c r="U649" i="59"/>
  <c r="U648" i="52"/>
  <c r="V647" i="52"/>
  <c r="W647" i="52"/>
  <c r="T648" i="52"/>
  <c r="V649" i="59"/>
  <c r="W649" i="59"/>
  <c r="T650" i="59"/>
  <c r="U650" i="59"/>
  <c r="V648" i="52"/>
  <c r="W648" i="52"/>
  <c r="T649" i="52"/>
  <c r="U649" i="52"/>
  <c r="U651" i="59"/>
  <c r="T651" i="59"/>
  <c r="V650" i="59"/>
  <c r="W650" i="59"/>
  <c r="T650" i="52"/>
  <c r="U650" i="52"/>
  <c r="V649" i="52"/>
  <c r="W649" i="52"/>
  <c r="U652" i="59"/>
  <c r="V651" i="59"/>
  <c r="W651" i="59"/>
  <c r="T652" i="59"/>
  <c r="U651" i="52"/>
  <c r="V650" i="52"/>
  <c r="W650" i="52"/>
  <c r="T651" i="52"/>
  <c r="U653" i="59"/>
  <c r="V652" i="59"/>
  <c r="W652" i="59"/>
  <c r="T653" i="59"/>
  <c r="T652" i="52"/>
  <c r="V651" i="52"/>
  <c r="W651" i="52"/>
  <c r="U652" i="52"/>
  <c r="V653" i="59"/>
  <c r="W653" i="59"/>
  <c r="U654" i="59"/>
  <c r="T654" i="59"/>
  <c r="U653" i="52"/>
  <c r="T653" i="52"/>
  <c r="V652" i="52"/>
  <c r="W652" i="52"/>
  <c r="U655" i="59"/>
  <c r="V654" i="59"/>
  <c r="W654" i="59"/>
  <c r="T655" i="59"/>
  <c r="U654" i="52"/>
  <c r="V653" i="52"/>
  <c r="W653" i="52"/>
  <c r="T654" i="52"/>
  <c r="U656" i="59"/>
  <c r="T656" i="59"/>
  <c r="V655" i="59"/>
  <c r="W655" i="59"/>
  <c r="V654" i="52"/>
  <c r="W654" i="52"/>
  <c r="T655" i="52"/>
  <c r="U655" i="52"/>
  <c r="V656" i="59"/>
  <c r="W656" i="59"/>
  <c r="U657" i="59"/>
  <c r="T657" i="59"/>
  <c r="U656" i="52"/>
  <c r="T656" i="52"/>
  <c r="V655" i="52"/>
  <c r="W655" i="52"/>
  <c r="V657" i="59"/>
  <c r="W657" i="59"/>
  <c r="T658" i="59"/>
  <c r="U658" i="59"/>
  <c r="V656" i="52"/>
  <c r="W656" i="52"/>
  <c r="U657" i="52"/>
  <c r="T657" i="52"/>
  <c r="V658" i="59"/>
  <c r="W658" i="59"/>
  <c r="U659" i="59"/>
  <c r="T659" i="59"/>
  <c r="U658" i="52"/>
  <c r="V657" i="52"/>
  <c r="W657" i="52"/>
  <c r="T658" i="52"/>
  <c r="T660" i="59"/>
  <c r="U660" i="59"/>
  <c r="V659" i="59"/>
  <c r="W659" i="59"/>
  <c r="T659" i="52"/>
  <c r="V658" i="52"/>
  <c r="W658" i="52"/>
  <c r="U659" i="52"/>
  <c r="U661" i="59"/>
  <c r="T661" i="59"/>
  <c r="V660" i="59"/>
  <c r="W660" i="59"/>
  <c r="T660" i="52"/>
  <c r="U660" i="52"/>
  <c r="V659" i="52"/>
  <c r="W659" i="52"/>
  <c r="U662" i="59"/>
  <c r="T662" i="59"/>
  <c r="V661" i="59"/>
  <c r="W661" i="59"/>
  <c r="V660" i="52"/>
  <c r="W660" i="52"/>
  <c r="T661" i="52"/>
  <c r="U661" i="52"/>
  <c r="V662" i="59"/>
  <c r="W662" i="59"/>
  <c r="T663" i="59"/>
  <c r="U663" i="59"/>
  <c r="T662" i="52"/>
  <c r="U662" i="52"/>
  <c r="V661" i="52"/>
  <c r="W661" i="52"/>
  <c r="V663" i="59"/>
  <c r="W663" i="59"/>
  <c r="U664" i="59"/>
  <c r="T664" i="59"/>
  <c r="V662" i="52"/>
  <c r="W662" i="52"/>
  <c r="U663" i="52"/>
  <c r="T663" i="52"/>
  <c r="V664" i="59"/>
  <c r="W664" i="59"/>
  <c r="U665" i="59"/>
  <c r="T665" i="59"/>
  <c r="T664" i="52"/>
  <c r="V663" i="52"/>
  <c r="W663" i="52"/>
  <c r="U664" i="52"/>
  <c r="V665" i="59"/>
  <c r="W665" i="59"/>
  <c r="T666" i="59"/>
  <c r="U666" i="59"/>
  <c r="V664" i="52"/>
  <c r="W664" i="52"/>
  <c r="T665" i="52"/>
  <c r="U665" i="52"/>
  <c r="V666" i="59"/>
  <c r="W666" i="59"/>
  <c r="U667" i="59"/>
  <c r="T667" i="59"/>
  <c r="U666" i="52"/>
  <c r="V665" i="52"/>
  <c r="W665" i="52"/>
  <c r="T666" i="52"/>
  <c r="T668" i="59"/>
  <c r="V667" i="59"/>
  <c r="W667" i="59"/>
  <c r="U668" i="59"/>
  <c r="V666" i="52"/>
  <c r="W666" i="52"/>
  <c r="T667" i="52"/>
  <c r="U667" i="52"/>
  <c r="V668" i="59"/>
  <c r="W668" i="59"/>
  <c r="U669" i="59"/>
  <c r="T669" i="59"/>
  <c r="U668" i="52"/>
  <c r="V667" i="52"/>
  <c r="W667" i="52"/>
  <c r="T668" i="52"/>
  <c r="V669" i="59"/>
  <c r="W669" i="59"/>
  <c r="T670" i="59"/>
  <c r="U670" i="59"/>
  <c r="V668" i="52"/>
  <c r="W668" i="52"/>
  <c r="T669" i="52"/>
  <c r="U669" i="52"/>
  <c r="V670" i="59"/>
  <c r="W670" i="59"/>
  <c r="U671" i="59"/>
  <c r="T671" i="59"/>
  <c r="U670" i="52"/>
  <c r="T670" i="52"/>
  <c r="V669" i="52"/>
  <c r="W669" i="52"/>
  <c r="U672" i="59"/>
  <c r="T672" i="59"/>
  <c r="V671" i="59"/>
  <c r="W671" i="59"/>
  <c r="U671" i="52"/>
  <c r="T671" i="52"/>
  <c r="V670" i="52"/>
  <c r="W670" i="52"/>
  <c r="V672" i="59"/>
  <c r="W672" i="59"/>
  <c r="T673" i="59"/>
  <c r="U673" i="59"/>
  <c r="T672" i="52"/>
  <c r="U672" i="52"/>
  <c r="V671" i="52"/>
  <c r="W671" i="52"/>
  <c r="V673" i="59"/>
  <c r="W673" i="59"/>
  <c r="T674" i="59"/>
  <c r="U674" i="59"/>
  <c r="U673" i="52"/>
  <c r="V672" i="52"/>
  <c r="W672" i="52"/>
  <c r="T673" i="52"/>
  <c r="T675" i="59"/>
  <c r="U675" i="59"/>
  <c r="V674" i="59"/>
  <c r="W674" i="59"/>
  <c r="U674" i="52"/>
  <c r="T674" i="52"/>
  <c r="V673" i="52"/>
  <c r="W673" i="52"/>
  <c r="T676" i="59"/>
  <c r="U676" i="59"/>
  <c r="V675" i="59"/>
  <c r="W675" i="59"/>
  <c r="U675" i="52"/>
  <c r="V674" i="52"/>
  <c r="W674" i="52"/>
  <c r="T675" i="52"/>
  <c r="T677" i="59"/>
  <c r="V676" i="59"/>
  <c r="W676" i="59"/>
  <c r="U677" i="59"/>
  <c r="T676" i="52"/>
  <c r="V675" i="52"/>
  <c r="W675" i="52"/>
  <c r="U676" i="52"/>
  <c r="U678" i="59"/>
  <c r="V677" i="59"/>
  <c r="W677" i="59"/>
  <c r="T678" i="59"/>
  <c r="T677" i="52"/>
  <c r="V676" i="52"/>
  <c r="W676" i="52"/>
  <c r="U677" i="52"/>
  <c r="V678" i="59"/>
  <c r="W678" i="59"/>
  <c r="T679" i="59"/>
  <c r="U679" i="59"/>
  <c r="V677" i="52"/>
  <c r="W677" i="52"/>
  <c r="U678" i="52"/>
  <c r="V678" i="52"/>
  <c r="W678" i="52"/>
  <c r="T678" i="52"/>
  <c r="V679" i="59"/>
  <c r="W679" i="59"/>
  <c r="T680" i="59"/>
  <c r="U680" i="59"/>
  <c r="T681" i="59"/>
  <c r="V680" i="59"/>
  <c r="W680" i="59"/>
  <c r="U681" i="59"/>
  <c r="T682" i="59"/>
  <c r="V681" i="59"/>
  <c r="W681" i="59"/>
  <c r="U682" i="59"/>
  <c r="U683" i="59"/>
  <c r="T683" i="59"/>
  <c r="V682" i="59"/>
  <c r="W682" i="59"/>
  <c r="V683" i="59"/>
  <c r="W683" i="59"/>
  <c r="U684" i="59"/>
  <c r="T684" i="59"/>
  <c r="U685" i="59"/>
  <c r="T685" i="59"/>
  <c r="V684" i="59"/>
  <c r="W684" i="59"/>
  <c r="U686" i="59"/>
  <c r="T686" i="59"/>
  <c r="V685" i="59"/>
  <c r="W685" i="59"/>
  <c r="V686" i="59"/>
  <c r="W686" i="59"/>
  <c r="T687" i="59"/>
  <c r="U687" i="59"/>
  <c r="T688" i="59"/>
  <c r="U688" i="59"/>
  <c r="V687" i="59"/>
  <c r="W687" i="59"/>
  <c r="U689" i="59"/>
  <c r="V688" i="59"/>
  <c r="W688" i="59"/>
  <c r="T689" i="59"/>
  <c r="U690" i="59"/>
  <c r="V689" i="59"/>
  <c r="W689" i="59"/>
  <c r="T690" i="59"/>
  <c r="T691" i="59"/>
  <c r="V690" i="59"/>
  <c r="W690" i="59"/>
  <c r="U691" i="59"/>
  <c r="T692" i="59"/>
  <c r="V691" i="59"/>
  <c r="W691" i="59"/>
  <c r="U692" i="59"/>
  <c r="U693" i="59"/>
  <c r="V692" i="59"/>
  <c r="W692" i="59"/>
  <c r="T693" i="59"/>
  <c r="T694" i="59"/>
  <c r="V693" i="59"/>
  <c r="W693" i="59"/>
  <c r="U694" i="59"/>
  <c r="V694" i="59"/>
  <c r="W694" i="59"/>
  <c r="U695" i="59"/>
  <c r="T695" i="59"/>
  <c r="V695" i="59"/>
  <c r="W695" i="59"/>
  <c r="T696" i="59"/>
  <c r="U696" i="59"/>
  <c r="V696" i="59"/>
  <c r="W696" i="59"/>
  <c r="T697" i="59"/>
  <c r="U697" i="59"/>
  <c r="T698" i="59"/>
  <c r="U698" i="59"/>
  <c r="V697" i="59"/>
  <c r="W697" i="59"/>
  <c r="V698" i="59"/>
  <c r="W698" i="59"/>
  <c r="U699" i="59"/>
  <c r="T699" i="59"/>
  <c r="U700" i="59"/>
  <c r="T700" i="59"/>
  <c r="V699" i="59"/>
  <c r="W699" i="59"/>
  <c r="U701" i="59"/>
  <c r="V700" i="59"/>
  <c r="W700" i="59"/>
  <c r="T701" i="59"/>
  <c r="U702" i="59"/>
  <c r="V701" i="59"/>
  <c r="W701" i="59"/>
  <c r="T702" i="59"/>
  <c r="U703" i="59"/>
  <c r="T703" i="59"/>
  <c r="V702" i="59"/>
  <c r="W702" i="59"/>
  <c r="T704" i="59"/>
  <c r="U704" i="59"/>
  <c r="V703" i="59"/>
  <c r="W703" i="59"/>
  <c r="T705" i="59"/>
  <c r="V704" i="59"/>
  <c r="W704" i="59"/>
  <c r="U705" i="59"/>
  <c r="U706" i="59"/>
  <c r="T706" i="59"/>
  <c r="V705" i="59"/>
  <c r="W705" i="59"/>
  <c r="T707" i="59"/>
  <c r="U707" i="59"/>
  <c r="V706" i="59"/>
  <c r="W706" i="59"/>
  <c r="V707" i="59"/>
  <c r="W707" i="59"/>
  <c r="T708" i="59"/>
  <c r="U708" i="59"/>
  <c r="V708" i="59"/>
  <c r="W708" i="59"/>
  <c r="U709" i="59"/>
  <c r="T709" i="59"/>
  <c r="U710" i="59"/>
  <c r="T710" i="59"/>
  <c r="V709" i="59"/>
  <c r="W709" i="59"/>
  <c r="U711" i="59"/>
  <c r="V710" i="59"/>
  <c r="W710" i="59"/>
  <c r="T711" i="59"/>
  <c r="U712" i="59"/>
  <c r="T712" i="59"/>
  <c r="V711" i="59"/>
  <c r="W711" i="59"/>
  <c r="V712" i="59"/>
  <c r="W712" i="59"/>
  <c r="T713" i="59"/>
  <c r="U713" i="59"/>
  <c r="V713" i="59"/>
  <c r="W713" i="59"/>
  <c r="T714" i="59"/>
  <c r="U714" i="59"/>
  <c r="T715" i="59"/>
  <c r="V714" i="59"/>
  <c r="W714" i="59"/>
  <c r="U715" i="59"/>
  <c r="V715" i="59"/>
  <c r="W715" i="59"/>
  <c r="U716" i="59"/>
  <c r="T716" i="59"/>
  <c r="V716" i="59"/>
  <c r="W716" i="59"/>
  <c r="T717" i="59"/>
  <c r="U717" i="59"/>
  <c r="V717" i="59"/>
  <c r="W717" i="59"/>
  <c r="T718" i="59"/>
  <c r="U718" i="59"/>
  <c r="U719" i="59"/>
  <c r="V718" i="59"/>
  <c r="W718" i="59"/>
  <c r="T719" i="59"/>
  <c r="V719" i="59"/>
  <c r="W719" i="59"/>
  <c r="T720" i="59"/>
  <c r="U720" i="59"/>
  <c r="T721" i="59"/>
  <c r="V720" i="59"/>
  <c r="W720" i="59"/>
  <c r="U721" i="59"/>
  <c r="U722" i="59"/>
  <c r="T722" i="59"/>
  <c r="V721" i="59"/>
  <c r="W721" i="59"/>
  <c r="V722" i="59"/>
  <c r="W722" i="59"/>
  <c r="T723" i="59"/>
  <c r="U723" i="59"/>
  <c r="U724" i="59"/>
  <c r="V723" i="59"/>
  <c r="W723" i="59"/>
  <c r="T724" i="59"/>
  <c r="U725" i="59"/>
  <c r="T725" i="59"/>
  <c r="V724" i="59"/>
  <c r="W724" i="59"/>
  <c r="T726" i="59"/>
  <c r="U726" i="59"/>
  <c r="V725" i="59"/>
  <c r="W725" i="59"/>
  <c r="V726" i="59"/>
  <c r="W726" i="59"/>
  <c r="T727" i="59"/>
  <c r="U727" i="59"/>
  <c r="U728" i="59"/>
  <c r="V727" i="59"/>
  <c r="W727" i="59"/>
  <c r="T728" i="59"/>
  <c r="V728" i="59"/>
  <c r="W728" i="59"/>
  <c r="T729" i="59"/>
  <c r="U729" i="59"/>
  <c r="V729" i="59"/>
  <c r="W729" i="59"/>
  <c r="U730" i="59"/>
  <c r="T730" i="59"/>
  <c r="T731" i="59"/>
  <c r="U731" i="59"/>
  <c r="V730" i="59"/>
  <c r="W730" i="59"/>
  <c r="T732" i="59"/>
  <c r="V731" i="59"/>
  <c r="W731" i="59"/>
  <c r="U732" i="59"/>
  <c r="V732" i="59"/>
  <c r="W732" i="59"/>
  <c r="T733" i="59"/>
  <c r="U733" i="59"/>
  <c r="U734" i="59"/>
  <c r="V733" i="59"/>
  <c r="W733" i="59"/>
  <c r="T734" i="59"/>
  <c r="V734" i="59"/>
  <c r="W734" i="59"/>
  <c r="T735" i="59"/>
  <c r="U735" i="59"/>
  <c r="U736" i="59"/>
  <c r="T736" i="59"/>
  <c r="V735" i="59"/>
  <c r="W735" i="59"/>
  <c r="T737" i="59"/>
  <c r="U737" i="59"/>
  <c r="V736" i="59"/>
  <c r="W736" i="59"/>
  <c r="V737" i="59"/>
  <c r="W737" i="59"/>
  <c r="T738" i="59"/>
  <c r="U738" i="59"/>
  <c r="V738" i="59"/>
  <c r="W738" i="59"/>
  <c r="L542" i="94" a="1"/>
  <c r="C540" i="94" a="1"/>
  <c r="L528" i="94" a="1"/>
  <c r="C526" i="94" a="1"/>
  <c r="L514" i="94" a="1"/>
  <c r="C512" i="94" a="1"/>
  <c r="L500" i="94" a="1"/>
  <c r="C498" i="94" a="1"/>
  <c r="L486" i="94" a="1"/>
  <c r="C484" i="94" a="1"/>
  <c r="L472" i="94" a="1"/>
  <c r="C470" i="94" a="1"/>
  <c r="L467" i="94" a="1"/>
  <c r="C464" i="94" a="1"/>
  <c r="L460" i="94" a="1"/>
  <c r="L534" i="94" a="1"/>
  <c r="C532" i="94" a="1"/>
  <c r="L520" i="94" a="1"/>
  <c r="C518" i="94" a="1"/>
  <c r="L539" i="94" a="1"/>
  <c r="C542" i="94" a="1"/>
  <c r="C530" i="94" a="1"/>
  <c r="C527" i="94" a="1"/>
  <c r="C524" i="94" a="1"/>
  <c r="L522" i="94" a="1"/>
  <c r="C521" i="94" a="1"/>
  <c r="L516" i="94" a="1"/>
  <c r="C507" i="94" a="1"/>
  <c r="L505" i="94" a="1"/>
  <c r="C496" i="94" a="1"/>
  <c r="L490" i="94" a="1"/>
  <c r="C485" i="94" a="1"/>
  <c r="L479" i="94" a="1"/>
  <c r="L468" i="94" a="1"/>
  <c r="C466" i="94" a="1"/>
  <c r="L463" i="94" a="1"/>
  <c r="C461" i="94" a="1"/>
  <c r="L455" i="94" a="1"/>
  <c r="C450" i="94" a="1"/>
  <c r="L441" i="94" a="1"/>
  <c r="C534" i="94" a="1"/>
  <c r="L532" i="94" a="1"/>
  <c r="C531" i="94" a="1"/>
  <c r="L543" i="94" a="1"/>
  <c r="L535" i="94" a="1"/>
  <c r="C523" i="94" a="1"/>
  <c r="C493" i="94" a="1"/>
  <c r="C490" i="94" a="1"/>
  <c r="L488" i="94" a="1"/>
  <c r="L462" i="94" a="1"/>
  <c r="L457" i="94" a="1"/>
  <c r="C447" i="94" a="1"/>
  <c r="C440" i="94" a="1"/>
  <c r="L434" i="94" a="1"/>
  <c r="C429" i="94" a="1"/>
  <c r="C428" i="94" a="1"/>
  <c r="C427" i="94" a="1"/>
  <c r="C426" i="94" a="1"/>
  <c r="C425" i="94" a="1"/>
  <c r="L537" i="94" a="1"/>
  <c r="L533" i="94" a="1"/>
  <c r="C528" i="94" a="1"/>
  <c r="C541" i="94" a="1"/>
  <c r="C539" i="94" a="1"/>
  <c r="C535" i="94" a="1"/>
  <c r="L517" i="94" a="1"/>
  <c r="C491" i="94" a="1"/>
  <c r="L489" i="94" a="1"/>
  <c r="L483" i="94" a="1"/>
  <c r="C462" i="94" a="1"/>
  <c r="C457" i="94" a="1"/>
  <c r="L452" i="94" a="1"/>
  <c r="L445" i="94" a="1"/>
  <c r="C434" i="94" a="1"/>
  <c r="C525" i="94" a="1"/>
  <c r="C513" i="94" a="1"/>
  <c r="L504" i="94" a="1"/>
  <c r="C501" i="94" a="1"/>
  <c r="L485" i="94" a="1"/>
  <c r="C482" i="94" a="1"/>
  <c r="C477" i="94" a="1"/>
  <c r="C444" i="94" a="1"/>
  <c r="L428" i="94" a="1"/>
  <c r="C543" i="94" a="1"/>
  <c r="L529" i="94" a="1"/>
  <c r="L518" i="94" a="1"/>
  <c r="L509" i="94" a="1"/>
  <c r="L502" i="94" a="1"/>
  <c r="L497" i="94" a="1"/>
  <c r="C494" i="94" a="1"/>
  <c r="L478" i="94" a="1"/>
  <c r="C475" i="94" a="1"/>
  <c r="C465" i="94" a="1"/>
  <c r="L453" i="94" a="1"/>
  <c r="C452" i="94" a="1"/>
  <c r="C529" i="94" a="1"/>
  <c r="C522" i="94" a="1"/>
  <c r="C516" i="94" a="1"/>
  <c r="C492" i="94" a="1"/>
  <c r="C473" i="94" a="1"/>
  <c r="L469" i="94" a="1"/>
  <c r="L461" i="94" a="1"/>
  <c r="C460" i="94" a="1"/>
  <c r="L450" i="94" a="1"/>
  <c r="C445" i="94" a="1"/>
  <c r="L422" i="94" a="1"/>
  <c r="L421" i="94" a="1"/>
  <c r="L536" i="94" a="1"/>
  <c r="L531" i="94" a="1"/>
  <c r="L526" i="94" a="1"/>
  <c r="C520" i="94" a="1"/>
  <c r="L512" i="94" a="1"/>
  <c r="C509" i="94" a="1"/>
  <c r="C497" i="94" a="1"/>
  <c r="L493" i="94" a="1"/>
  <c r="L481" i="94" a="1"/>
  <c r="C478" i="94" a="1"/>
  <c r="L474" i="94" a="1"/>
  <c r="L464" i="94" a="1"/>
  <c r="C463" i="94" a="1"/>
  <c r="L458" i="94" a="1"/>
  <c r="L454" i="94" a="1"/>
  <c r="C453" i="94" a="1"/>
  <c r="C449" i="94" a="1"/>
  <c r="C433" i="94" a="1"/>
  <c r="L423" i="94" a="1"/>
  <c r="L527" i="94" a="1"/>
  <c r="L515" i="94" a="1"/>
  <c r="L510" i="94" a="1"/>
  <c r="C506" i="94" a="1"/>
  <c r="L503" i="94" a="1"/>
  <c r="L498" i="94" a="1"/>
  <c r="C455" i="94" a="1"/>
  <c r="C446" i="94" a="1"/>
  <c r="C431" i="94" a="1"/>
  <c r="L429" i="94" a="1"/>
  <c r="C415" i="94" a="1"/>
  <c r="C408" i="94" a="1"/>
  <c r="C401" i="94" a="1"/>
  <c r="C394" i="94" a="1"/>
  <c r="C387" i="94" a="1"/>
  <c r="C538" i="94" a="1"/>
  <c r="L525" i="94" a="1"/>
  <c r="C486" i="94" a="1"/>
  <c r="L470" i="94" a="1"/>
  <c r="C468" i="94" a="1"/>
  <c r="C443" i="94" a="1"/>
  <c r="L430" i="94" a="1"/>
  <c r="L417" i="94" a="1"/>
  <c r="C396" i="94" a="1"/>
  <c r="C391" i="94" a="1"/>
  <c r="C386" i="94" a="1"/>
  <c r="L383" i="94" a="1"/>
  <c r="L377" i="94" a="1"/>
  <c r="L370" i="94" a="1"/>
  <c r="L363" i="94" a="1"/>
  <c r="L356" i="94" a="1"/>
  <c r="L349" i="94" a="1"/>
  <c r="L342" i="94" a="1"/>
  <c r="L335" i="94" a="1"/>
  <c r="L328" i="94" a="1"/>
  <c r="C242" i="94" a="1"/>
  <c r="H241" i="94" a="1"/>
  <c r="K240" i="94" a="1"/>
  <c r="F239" i="94" a="1"/>
  <c r="L238" i="94" a="1"/>
  <c r="C235" i="94" a="1"/>
  <c r="H234" i="94" a="1"/>
  <c r="K233" i="94" a="1"/>
  <c r="F232" i="94" a="1"/>
  <c r="L231" i="94" a="1"/>
  <c r="C228" i="94" a="1"/>
  <c r="H227" i="94" a="1"/>
  <c r="K226" i="94" a="1"/>
  <c r="F225" i="94" a="1"/>
  <c r="L224" i="94" a="1"/>
  <c r="C221" i="94" a="1"/>
  <c r="C504" i="94" a="1"/>
  <c r="L501" i="94" a="1"/>
  <c r="C499" i="94" a="1"/>
  <c r="L465" i="94" a="1"/>
  <c r="L456" i="94" a="1"/>
  <c r="L437" i="94" a="1"/>
  <c r="L435" i="94" a="1"/>
  <c r="L425" i="94" a="1"/>
  <c r="C424" i="94" a="1"/>
  <c r="C416" i="94" a="1"/>
  <c r="C411" i="94" a="1"/>
  <c r="C406" i="94" a="1"/>
  <c r="L398" i="94" a="1"/>
  <c r="L393" i="94" a="1"/>
  <c r="L388" i="94" a="1"/>
  <c r="C375" i="94" a="1"/>
  <c r="C368" i="94" a="1"/>
  <c r="C361" i="94" a="1"/>
  <c r="C354" i="94" a="1"/>
  <c r="C347" i="94" a="1"/>
  <c r="C340" i="94" a="1"/>
  <c r="C333" i="94" a="1"/>
  <c r="C326" i="94" a="1"/>
  <c r="C533" i="94" a="1"/>
  <c r="L521" i="94" a="1"/>
  <c r="C515" i="94" a="1"/>
  <c r="C483" i="94" a="1"/>
  <c r="L480" i="94" a="1"/>
  <c r="L475" i="94" a="1"/>
  <c r="L448" i="94" a="1"/>
  <c r="C441" i="94" a="1"/>
  <c r="C439" i="94" a="1"/>
  <c r="C432" i="94" a="1"/>
  <c r="C421" i="94" a="1"/>
  <c r="L418" i="94" a="1"/>
  <c r="L413" i="94" a="1"/>
  <c r="L408" i="94" a="1"/>
  <c r="L403" i="94" a="1"/>
  <c r="C382" i="94" a="1"/>
  <c r="L378" i="94" a="1"/>
  <c r="L371" i="94" a="1"/>
  <c r="L364" i="94" a="1"/>
  <c r="L357" i="94" a="1"/>
  <c r="L350" i="94" a="1"/>
  <c r="L343" i="94" a="1"/>
  <c r="L336" i="94" a="1"/>
  <c r="L329" i="94" a="1"/>
  <c r="L321" i="94" a="1"/>
  <c r="L320" i="94" a="1"/>
  <c r="L319" i="94" a="1"/>
  <c r="L318" i="94" a="1"/>
  <c r="L317" i="94" a="1"/>
  <c r="L316" i="94" a="1"/>
  <c r="L315" i="94" a="1"/>
  <c r="L314" i="94" a="1"/>
  <c r="L313" i="94" a="1"/>
  <c r="L312" i="94" a="1"/>
  <c r="L311" i="94" a="1"/>
  <c r="L310" i="94" a="1"/>
  <c r="L309" i="94" a="1"/>
  <c r="L308" i="94" a="1"/>
  <c r="L307" i="94" a="1"/>
  <c r="L306" i="94" a="1"/>
  <c r="L305" i="94" a="1"/>
  <c r="L304" i="94" a="1"/>
  <c r="L303" i="94" a="1"/>
  <c r="L302" i="94" a="1"/>
  <c r="L301" i="94" a="1"/>
  <c r="L300" i="94" a="1"/>
  <c r="L299" i="94" a="1"/>
  <c r="L298" i="94" a="1"/>
  <c r="L297" i="94" a="1"/>
  <c r="L296" i="94" a="1"/>
  <c r="L295" i="94" a="1"/>
  <c r="L294" i="94" a="1"/>
  <c r="L293" i="94" a="1"/>
  <c r="L292" i="94" a="1"/>
  <c r="L291" i="94" a="1"/>
  <c r="L290" i="94" a="1"/>
  <c r="L289" i="94" a="1"/>
  <c r="L288" i="94" a="1"/>
  <c r="L287" i="94" a="1"/>
  <c r="L286" i="94" a="1"/>
  <c r="L285" i="94" a="1"/>
  <c r="L444" i="94" a="1"/>
  <c r="C430" i="94" a="1"/>
  <c r="C417" i="94" a="1"/>
  <c r="C412" i="94" a="1"/>
  <c r="C407" i="94" a="1"/>
  <c r="L404" i="94" a="1"/>
  <c r="L399" i="94" a="1"/>
  <c r="L394" i="94" a="1"/>
  <c r="L389" i="94" a="1"/>
  <c r="L379" i="94" a="1"/>
  <c r="L372" i="94" a="1"/>
  <c r="L365" i="94" a="1"/>
  <c r="L358" i="94" a="1"/>
  <c r="L351" i="94" a="1"/>
  <c r="L344" i="94" a="1"/>
  <c r="L541" i="94" a="1"/>
  <c r="L523" i="94" a="1"/>
  <c r="C519" i="94" a="1"/>
  <c r="L506" i="94" a="1"/>
  <c r="L499" i="94" a="1"/>
  <c r="C488" i="94" a="1"/>
  <c r="L484" i="94" a="1"/>
  <c r="L466" i="94" a="1"/>
  <c r="C454" i="94" a="1"/>
  <c r="L443" i="94" a="1"/>
  <c r="C436" i="94" a="1"/>
  <c r="L411" i="94" a="1"/>
  <c r="L397" i="94" a="1"/>
  <c r="C392" i="94" a="1"/>
  <c r="L368" i="94" a="1"/>
  <c r="L355" i="94" a="1"/>
  <c r="L345" i="94" a="1"/>
  <c r="L339" i="94" a="1"/>
  <c r="C338" i="94" a="1"/>
  <c r="L330" i="94" a="1"/>
  <c r="C329" i="94" a="1"/>
  <c r="C309" i="94" a="1"/>
  <c r="C295" i="94" a="1"/>
  <c r="L282" i="94" a="1"/>
  <c r="C279" i="94" a="1"/>
  <c r="L273" i="94" a="1"/>
  <c r="C267" i="94" a="1"/>
  <c r="L259" i="94" a="1"/>
  <c r="C253" i="94" a="1"/>
  <c r="L245" i="94" a="1"/>
  <c r="F240" i="94" a="1"/>
  <c r="F237" i="94" a="1"/>
  <c r="L491" i="94" a="1"/>
  <c r="L487" i="94" a="1"/>
  <c r="L473" i="94" a="1"/>
  <c r="L459" i="94" a="1"/>
  <c r="L440" i="94" a="1"/>
  <c r="C397" i="94" a="1"/>
  <c r="L376" i="94" a="1"/>
  <c r="L366" i="94" a="1"/>
  <c r="L540" i="94" a="1"/>
  <c r="C510" i="94" a="1"/>
  <c r="C467" i="94" a="1"/>
  <c r="L426" i="94" a="1"/>
  <c r="C409" i="94" a="1"/>
  <c r="L386" i="94" a="1"/>
  <c r="C363" i="94" a="1"/>
  <c r="C337" i="94" a="1"/>
  <c r="L327" i="94" a="1"/>
  <c r="C313" i="94" a="1"/>
  <c r="C302" i="94" a="1"/>
  <c r="C291" i="94" a="1"/>
  <c r="C283" i="94" a="1"/>
  <c r="L280" i="94" a="1"/>
  <c r="C278" i="94" a="1"/>
  <c r="L267" i="94" a="1"/>
  <c r="C264" i="94" a="1"/>
  <c r="L260" i="94" a="1"/>
  <c r="C257" i="94" a="1"/>
  <c r="C239" i="94" a="1"/>
  <c r="F238" i="94" a="1"/>
  <c r="K236" i="94" a="1"/>
  <c r="H233" i="94" a="1"/>
  <c r="L232" i="94" a="1"/>
  <c r="K228" i="94" a="1"/>
  <c r="K225" i="94" a="1"/>
  <c r="K222" i="94" a="1"/>
  <c r="L519" i="94" a="1"/>
  <c r="C514" i="94" a="1"/>
  <c r="C505" i="94" a="1"/>
  <c r="L492" i="94" a="1"/>
  <c r="C471" i="94" a="1"/>
  <c r="L449" i="94" a="1"/>
  <c r="L446" i="94" a="1"/>
  <c r="C437" i="94" a="1"/>
  <c r="C413" i="94" a="1"/>
  <c r="C405" i="94" a="1"/>
  <c r="L390" i="94" a="1"/>
  <c r="L382" i="94" a="1"/>
  <c r="L374" i="94" a="1"/>
  <c r="L496" i="94" a="1"/>
  <c r="L431" i="94" a="1"/>
  <c r="L400" i="94" a="1"/>
  <c r="C388" i="94" a="1"/>
  <c r="C367" i="94" a="1"/>
  <c r="C350" i="94" a="1"/>
  <c r="L348" i="94" a="1"/>
  <c r="C332" i="94" a="1"/>
  <c r="C327" i="94" a="1"/>
  <c r="C324" i="94" a="1"/>
  <c r="C321" i="94" a="1"/>
  <c r="C310" i="94" a="1"/>
  <c r="L268" i="94" a="1"/>
  <c r="C265" i="94" a="1"/>
  <c r="L261" i="94" a="1"/>
  <c r="C258" i="94" a="1"/>
  <c r="L240" i="94" a="1"/>
  <c r="H237" i="94" a="1"/>
  <c r="L236" i="94" a="1"/>
  <c r="K235" i="94" a="1"/>
  <c r="C234" i="94" a="1"/>
  <c r="F233" i="94" a="1"/>
  <c r="K231" i="94" a="1"/>
  <c r="C230" i="94" a="1"/>
  <c r="L228" i="94" a="1"/>
  <c r="C227" i="94" a="1"/>
  <c r="L225" i="94" a="1"/>
  <c r="C224" i="94" a="1"/>
  <c r="L222" i="94" a="1"/>
  <c r="L538" i="94" a="1"/>
  <c r="L508" i="94" a="1"/>
  <c r="L495" i="94" a="1"/>
  <c r="C487" i="94" a="1"/>
  <c r="L482" i="94" a="1"/>
  <c r="L442" i="94" a="1"/>
  <c r="L414" i="94" a="1"/>
  <c r="L402" i="94" a="1"/>
  <c r="C390" i="94" a="1"/>
  <c r="C380" i="94" a="1"/>
  <c r="C359" i="94" a="1"/>
  <c r="C357" i="94" a="1"/>
  <c r="C355" i="94" a="1"/>
  <c r="C348" i="94" a="1"/>
  <c r="L341" i="94" a="1"/>
  <c r="C303" i="94" a="1"/>
  <c r="C292" i="94" a="1"/>
  <c r="L269" i="94" a="1"/>
  <c r="C500" i="94" a="1"/>
  <c r="L494" i="94" a="1"/>
  <c r="L476" i="94" a="1"/>
  <c r="L433" i="94" a="1"/>
  <c r="L419" i="94" a="1"/>
  <c r="L416" i="94" a="1"/>
  <c r="L396" i="94" a="1"/>
  <c r="C374" i="94" a="1"/>
  <c r="L354" i="94" a="1"/>
  <c r="C341" i="94" a="1"/>
  <c r="C335" i="94" a="1"/>
  <c r="C325" i="94" a="1"/>
  <c r="C314" i="94" a="1"/>
  <c r="C307" i="94" a="1"/>
  <c r="C300" i="94" a="1"/>
  <c r="L284" i="94" a="1"/>
  <c r="L276" i="94" a="1"/>
  <c r="C275" i="94" a="1"/>
  <c r="L266" i="94" a="1"/>
  <c r="C261" i="94" a="1"/>
  <c r="L243" i="94" a="1"/>
  <c r="L239" i="94" a="1"/>
  <c r="K237" i="94" a="1"/>
  <c r="C231" i="94" a="1"/>
  <c r="H228" i="94" a="1"/>
  <c r="C223" i="94" a="1"/>
  <c r="H221" i="94" a="1"/>
  <c r="K219" i="94" a="1"/>
  <c r="C200" i="94" a="1"/>
  <c r="F190" i="94" a="1"/>
  <c r="H185" i="94" a="1"/>
  <c r="L175" i="94" a="1"/>
  <c r="K170" i="94" a="1"/>
  <c r="C151" i="94" a="1"/>
  <c r="F141" i="94" a="1"/>
  <c r="H136" i="94" a="1"/>
  <c r="L126" i="94" a="1"/>
  <c r="K121" i="94" a="1"/>
  <c r="C102" i="94" a="1"/>
  <c r="F97" i="94" a="1"/>
  <c r="L96" i="94" a="1"/>
  <c r="C93" i="94" a="1"/>
  <c r="H92" i="94" a="1"/>
  <c r="K91" i="94" a="1"/>
  <c r="F90" i="94" a="1"/>
  <c r="L89" i="94" a="1"/>
  <c r="C86" i="94" a="1"/>
  <c r="H85" i="94" a="1"/>
  <c r="K84" i="94" a="1"/>
  <c r="C489" i="94" a="1"/>
  <c r="L410" i="94" a="1"/>
  <c r="C385" i="94" a="1"/>
  <c r="L361" i="94" a="1"/>
  <c r="C352" i="94" a="1"/>
  <c r="C343" i="94" a="1"/>
  <c r="C331" i="94" a="1"/>
  <c r="C293" i="94" a="1"/>
  <c r="C286" i="94" a="1"/>
  <c r="C272" i="94" a="1"/>
  <c r="L270" i="94" a="1"/>
  <c r="C269" i="94" a="1"/>
  <c r="L255" i="94" a="1"/>
  <c r="L251" i="94" a="1"/>
  <c r="C246" i="94" a="1"/>
  <c r="H242" i="94" a="1"/>
  <c r="L226" i="94" a="1"/>
  <c r="L219" i="94" a="1"/>
  <c r="H216" i="94" a="1"/>
  <c r="L215" i="94" a="1"/>
  <c r="K214" i="94" a="1"/>
  <c r="C213" i="94" a="1"/>
  <c r="F212" i="94" a="1"/>
  <c r="K210" i="94" a="1"/>
  <c r="C537" i="94" a="1"/>
  <c r="C476" i="94" a="1"/>
  <c r="C459" i="94" a="1"/>
  <c r="C422" i="94" a="1"/>
  <c r="C419" i="94" a="1"/>
  <c r="C379" i="94" a="1"/>
  <c r="C376" i="94" a="1"/>
  <c r="C371" i="94" a="1"/>
  <c r="C366" i="94" a="1"/>
  <c r="L347" i="94" a="1"/>
  <c r="C339" i="94" a="1"/>
  <c r="C319" i="94" a="1"/>
  <c r="C281" i="94" a="1"/>
  <c r="L279" i="94" a="1"/>
  <c r="L263" i="94" a="1"/>
  <c r="C254" i="94" a="1"/>
  <c r="C250" i="94" a="1"/>
  <c r="F242" i="94" a="1"/>
  <c r="F241" i="94" a="1"/>
  <c r="H240" i="94" a="1"/>
  <c r="L237" i="94" a="1"/>
  <c r="L235" i="94" a="1"/>
  <c r="K234" i="94" a="1"/>
  <c r="F228" i="94" a="1"/>
  <c r="F221" i="94" a="1"/>
  <c r="H220" i="94" a="1"/>
  <c r="L210" i="94" a="1"/>
  <c r="K205" i="94" a="1"/>
  <c r="C186" i="94" a="1"/>
  <c r="F176" i="94" a="1"/>
  <c r="H171" i="94" a="1"/>
  <c r="L161" i="94" a="1"/>
  <c r="K156" i="94" a="1"/>
  <c r="C137" i="94" a="1"/>
  <c r="F127" i="94" a="1"/>
  <c r="H122" i="94" a="1"/>
  <c r="L112" i="94" a="1"/>
  <c r="K107" i="94" a="1"/>
  <c r="C95" i="94" a="1"/>
  <c r="H94" i="94" a="1"/>
  <c r="K93" i="94" a="1"/>
  <c r="F92" i="94" a="1"/>
  <c r="L91" i="94" a="1"/>
  <c r="C88" i="94" a="1"/>
  <c r="H87" i="94" a="1"/>
  <c r="K86" i="94" a="1"/>
  <c r="F85" i="94" a="1"/>
  <c r="L84" i="94" a="1"/>
  <c r="C81" i="94" a="1"/>
  <c r="H80" i="94" a="1"/>
  <c r="K79" i="94" a="1"/>
  <c r="F78" i="94" a="1"/>
  <c r="L77" i="94" a="1"/>
  <c r="C74" i="94" a="1"/>
  <c r="H73" i="94" a="1"/>
  <c r="K72" i="94" a="1"/>
  <c r="C517" i="94" a="1"/>
  <c r="L407" i="94" a="1"/>
  <c r="C404" i="94" a="1"/>
  <c r="C384" i="94" a="1"/>
  <c r="L326" i="94" a="1"/>
  <c r="C298" i="94" a="1"/>
  <c r="C296" i="94" a="1"/>
  <c r="C284" i="94" a="1"/>
  <c r="L277" i="94" a="1"/>
  <c r="C266" i="94" a="1"/>
  <c r="C262" i="94" a="1"/>
  <c r="L244" i="94" a="1"/>
  <c r="C243" i="94" a="1"/>
  <c r="H238" i="94" a="1"/>
  <c r="H236" i="94" a="1"/>
  <c r="L234" i="94" a="1"/>
  <c r="K232" i="94" a="1"/>
  <c r="F227" i="94" a="1"/>
  <c r="H226" i="94" a="1"/>
  <c r="F211" i="94" a="1"/>
  <c r="H206" i="94" a="1"/>
  <c r="L196" i="94" a="1"/>
  <c r="K191" i="94" a="1"/>
  <c r="L513" i="94" a="1"/>
  <c r="C479" i="94" a="1"/>
  <c r="L438" i="94" a="1"/>
  <c r="L432" i="94" a="1"/>
  <c r="L381" i="94" a="1"/>
  <c r="C370" i="94" a="1"/>
  <c r="C290" i="94" a="1"/>
  <c r="F235" i="94" a="1"/>
  <c r="H213" i="94" a="1"/>
  <c r="K204" i="94" a="1"/>
  <c r="K202" i="94" a="1"/>
  <c r="K201" i="94" a="1"/>
  <c r="L199" i="94" a="1"/>
  <c r="H196" i="94" a="1"/>
  <c r="H194" i="94" a="1"/>
  <c r="F193" i="94" a="1"/>
  <c r="F191" i="94" a="1"/>
  <c r="C188" i="94" a="1"/>
  <c r="F183" i="94" a="1"/>
  <c r="H180" i="94" a="1"/>
  <c r="K174" i="94" a="1"/>
  <c r="F163" i="94" a="1"/>
  <c r="F162" i="94" a="1"/>
  <c r="L157" i="94" a="1"/>
  <c r="C146" i="94" a="1"/>
  <c r="H140" i="94" a="1"/>
  <c r="K135" i="94" a="1"/>
  <c r="K134" i="94" a="1"/>
  <c r="F123" i="94" a="1"/>
  <c r="L117" i="94" a="1"/>
  <c r="K114" i="94" a="1"/>
  <c r="C106" i="94" a="1"/>
  <c r="H101" i="94" a="1"/>
  <c r="H100" i="94" a="1"/>
  <c r="L97" i="94" a="1"/>
  <c r="F94" i="94" a="1"/>
  <c r="K92" i="94" a="1"/>
  <c r="C91" i="94" a="1"/>
  <c r="H89" i="94" a="1"/>
  <c r="L88" i="94" a="1"/>
  <c r="K74" i="94" a="1"/>
  <c r="C495" i="94" a="1"/>
  <c r="L471" i="94" a="1"/>
  <c r="C456" i="94" a="1"/>
  <c r="C438" i="94" a="1"/>
  <c r="C414" i="94" a="1"/>
  <c r="L409" i="94" a="1"/>
  <c r="L401" i="94" a="1"/>
  <c r="L385" i="94" a="1"/>
  <c r="C360" i="94" a="1"/>
  <c r="C344" i="94" a="1"/>
  <c r="L332" i="94" a="1"/>
  <c r="C297" i="94" a="1"/>
  <c r="L258" i="94" a="1"/>
  <c r="L254" i="94" a="1"/>
  <c r="L252" i="94" a="1"/>
  <c r="C249" i="94" a="1"/>
  <c r="C245" i="94" a="1"/>
  <c r="F231" i="94" a="1"/>
  <c r="L227" i="94" a="1"/>
  <c r="C225" i="94" a="1"/>
  <c r="K223" i="94" a="1"/>
  <c r="C220" i="94" a="1"/>
  <c r="C219" i="94" a="1"/>
  <c r="K216" i="94" a="1"/>
  <c r="K215" i="94" a="1"/>
  <c r="H214" i="94" a="1"/>
  <c r="F213" i="94" a="1"/>
  <c r="C212" i="94" a="1"/>
  <c r="K203" i="94" a="1"/>
  <c r="L201" i="94" a="1"/>
  <c r="H197" i="94" a="1"/>
  <c r="H195" i="94" a="1"/>
  <c r="F194" i="94" a="1"/>
  <c r="C190" i="94" a="1"/>
  <c r="C189" i="94" a="1"/>
  <c r="C187" i="94" a="1"/>
  <c r="C536" i="94" a="1"/>
  <c r="L511" i="94" a="1"/>
  <c r="C503" i="94" a="1"/>
  <c r="C469" i="94" a="1"/>
  <c r="C448" i="94" a="1"/>
  <c r="L436" i="94" a="1"/>
  <c r="L405" i="94" a="1"/>
  <c r="C393" i="94" a="1"/>
  <c r="C381" i="94" a="1"/>
  <c r="L373" i="94" a="1"/>
  <c r="C356" i="94" a="1"/>
  <c r="C287" i="94" a="1"/>
  <c r="C280" i="94" a="1"/>
  <c r="L271" i="94" a="1"/>
  <c r="C260" i="94" a="1"/>
  <c r="L248" i="94" a="1"/>
  <c r="F236" i="94" a="1"/>
  <c r="H232" i="94" a="1"/>
  <c r="H215" i="94" a="1"/>
  <c r="K207" i="94" a="1"/>
  <c r="L205" i="94" a="1"/>
  <c r="L204" i="94" a="1"/>
  <c r="L203" i="94" a="1"/>
  <c r="L202" i="94" a="1"/>
  <c r="H201" i="94" a="1"/>
  <c r="H198" i="94" a="1"/>
  <c r="F197" i="94" a="1"/>
  <c r="F196" i="94" a="1"/>
  <c r="F181" i="94" a="1"/>
  <c r="H178" i="94" a="1"/>
  <c r="C165" i="94" a="1"/>
  <c r="C164" i="94" a="1"/>
  <c r="H158" i="94" a="1"/>
  <c r="H157" i="94" a="1"/>
  <c r="L154" i="94" a="1"/>
  <c r="K152" i="94" a="1"/>
  <c r="C144" i="94" a="1"/>
  <c r="L133" i="94" a="1"/>
  <c r="C124" i="94" a="1"/>
  <c r="C123" i="94" a="1"/>
  <c r="F120" i="94" a="1"/>
  <c r="H118" i="94" a="1"/>
  <c r="K112" i="94" a="1"/>
  <c r="F99" i="94" a="1"/>
  <c r="K96" i="94" a="1"/>
  <c r="H93" i="94" a="1"/>
  <c r="L92" i="94" a="1"/>
  <c r="C90" i="94" a="1"/>
  <c r="F89" i="94" a="1"/>
  <c r="K87" i="94" a="1"/>
  <c r="H84" i="94" a="1"/>
  <c r="H81" i="94" a="1"/>
  <c r="H78" i="94" a="1"/>
  <c r="C76" i="94" a="1"/>
  <c r="L74" i="94" a="1"/>
  <c r="C73" i="94" a="1"/>
  <c r="C511" i="94" a="1"/>
  <c r="C442" i="94" a="1"/>
  <c r="L412" i="94" a="1"/>
  <c r="L392" i="94" a="1"/>
  <c r="L384" i="94" a="1"/>
  <c r="C377" i="94" a="1"/>
  <c r="C373" i="94" a="1"/>
  <c r="L359" i="94" a="1"/>
  <c r="L340" i="94" a="1"/>
  <c r="C311" i="94" a="1"/>
  <c r="C294" i="94" a="1"/>
  <c r="C282" i="94" a="1"/>
  <c r="L275" i="94" a="1"/>
  <c r="L265" i="94" a="1"/>
  <c r="C256" i="94" a="1"/>
  <c r="L246" i="94" a="1"/>
  <c r="K229" i="94" a="1"/>
  <c r="K224" i="94" a="1"/>
  <c r="K218" i="94" a="1"/>
  <c r="L217" i="94" a="1"/>
  <c r="L209" i="94" a="1"/>
  <c r="L207" i="94" a="1"/>
  <c r="L206" i="94" a="1"/>
  <c r="H202" i="94" a="1"/>
  <c r="F201" i="94" a="1"/>
  <c r="F199" i="94" a="1"/>
  <c r="C195" i="94" a="1"/>
  <c r="C182" i="94" a="1"/>
  <c r="H176" i="94" a="1"/>
  <c r="L170" i="94" a="1"/>
  <c r="K149" i="94" a="1"/>
  <c r="C142" i="94" a="1"/>
  <c r="F136" i="94" a="1"/>
  <c r="L130" i="94" a="1"/>
  <c r="K128" i="94" a="1"/>
  <c r="C458" i="94" a="1"/>
  <c r="C420" i="94" a="1"/>
  <c r="L391" i="94" a="1"/>
  <c r="C365" i="94" a="1"/>
  <c r="L360" i="94" a="1"/>
  <c r="L346" i="94" a="1"/>
  <c r="L322" i="94" a="1"/>
  <c r="C270" i="94" a="1"/>
  <c r="L264" i="94" a="1"/>
  <c r="C259" i="94" a="1"/>
  <c r="K239" i="94" a="1"/>
  <c r="H223" i="94" a="1"/>
  <c r="K221" i="94" a="1"/>
  <c r="C209" i="94" a="1"/>
  <c r="C206" i="94" a="1"/>
  <c r="C203" i="94" a="1"/>
  <c r="L194" i="94" a="1"/>
  <c r="L188" i="94" a="1"/>
  <c r="K184" i="94" a="1"/>
  <c r="F182" i="94" a="1"/>
  <c r="H177" i="94" a="1"/>
  <c r="C176" i="94" a="1"/>
  <c r="H166" i="94" a="1"/>
  <c r="K161" i="94" a="1"/>
  <c r="C159" i="94" a="1"/>
  <c r="L155" i="94" a="1"/>
  <c r="F154" i="94" a="1"/>
  <c r="C153" i="94" a="1"/>
  <c r="K150" i="94" a="1"/>
  <c r="F148" i="94" a="1"/>
  <c r="F142" i="94" a="1"/>
  <c r="H137" i="94" a="1"/>
  <c r="C136" i="94" a="1"/>
  <c r="H126" i="94" a="1"/>
  <c r="L121" i="94" a="1"/>
  <c r="C119" i="94" a="1"/>
  <c r="L114" i="94" a="1"/>
  <c r="C109" i="94" a="1"/>
  <c r="F101" i="94" a="1"/>
  <c r="C96" i="94" a="1"/>
  <c r="C94" i="94" a="1"/>
  <c r="F91" i="94" a="1"/>
  <c r="H90" i="94" a="1"/>
  <c r="H88" i="94" a="1"/>
  <c r="L85" i="94" a="1"/>
  <c r="K83" i="94" a="1"/>
  <c r="C68" i="94" a="1"/>
  <c r="M62" i="94" a="1"/>
  <c r="F46" i="94" a="1"/>
  <c r="H35" i="94" a="1"/>
  <c r="H30" i="94" a="1"/>
  <c r="F20" i="94" a="1"/>
  <c r="K15" i="94" a="1"/>
  <c r="M10" i="94" a="1"/>
  <c r="L702" i="61" a="1"/>
  <c r="L653" i="61" a="1"/>
  <c r="L604" i="61" a="1"/>
  <c r="L527" i="61" a="1"/>
  <c r="C509" i="61" a="1"/>
  <c r="D503" i="61" a="1"/>
  <c r="L478" i="61" a="1"/>
  <c r="C460" i="61" a="1"/>
  <c r="D454" i="61" a="1"/>
  <c r="L429" i="61" a="1"/>
  <c r="C411" i="61" a="1"/>
  <c r="D405" i="61" a="1"/>
  <c r="C481" i="94" a="1"/>
  <c r="C403" i="94" a="1"/>
  <c r="L369" i="94" a="1"/>
  <c r="C351" i="94" a="1"/>
  <c r="L338" i="94" a="1"/>
  <c r="C334" i="94" a="1"/>
  <c r="C285" i="94" a="1"/>
  <c r="L256" i="94" a="1"/>
  <c r="C251" i="94" a="1"/>
  <c r="C232" i="94" a="1"/>
  <c r="H230" i="94" a="1"/>
  <c r="F223" i="94" a="1"/>
  <c r="H218" i="94" a="1"/>
  <c r="C215" i="94" a="1"/>
  <c r="L213" i="94" a="1"/>
  <c r="F210" i="94" a="1"/>
  <c r="H207" i="94" a="1"/>
  <c r="C197" i="94" a="1"/>
  <c r="K195" i="94" a="1"/>
  <c r="L184" i="94" a="1"/>
  <c r="L178" i="94" a="1"/>
  <c r="F177" i="94" a="1"/>
  <c r="K173" i="94" a="1"/>
  <c r="L167" i="94" a="1"/>
  <c r="F165" i="94" a="1"/>
  <c r="H160" i="94" a="1"/>
  <c r="L150" i="94" a="1"/>
  <c r="H149" i="94" a="1"/>
  <c r="C147" i="94" a="1"/>
  <c r="L144" i="94" a="1"/>
  <c r="H143" i="94" a="1"/>
  <c r="L138" i="94" a="1"/>
  <c r="F137" i="94" a="1"/>
  <c r="K133" i="94" a="1"/>
  <c r="C130" i="94" a="1"/>
  <c r="L127" i="94" a="1"/>
  <c r="F125" i="94" a="1"/>
  <c r="H120" i="94" a="1"/>
  <c r="K115" i="94" a="1"/>
  <c r="H113" i="94" a="1"/>
  <c r="F112" i="94" a="1"/>
  <c r="F111" i="94" a="1"/>
  <c r="C110" i="94" a="1"/>
  <c r="K106" i="94" a="1"/>
  <c r="K105" i="94" a="1"/>
  <c r="L104" i="94" a="1"/>
  <c r="H103" i="94" a="1"/>
  <c r="H102" i="94" a="1"/>
  <c r="C101" i="94" a="1"/>
  <c r="C100" i="94" a="1"/>
  <c r="L83" i="94" a="1"/>
  <c r="F79" i="94" a="1"/>
  <c r="L76" i="94" a="1"/>
  <c r="C480" i="94" a="1"/>
  <c r="L424" i="94" a="1"/>
  <c r="C342" i="94" a="1"/>
  <c r="C330" i="94" a="1"/>
  <c r="C322" i="94" a="1"/>
  <c r="C315" i="94" a="1"/>
  <c r="C312" i="94" a="1"/>
  <c r="C305" i="94" a="1"/>
  <c r="L281" i="94" a="1"/>
  <c r="L278" i="94" a="1"/>
  <c r="L253" i="94" a="1"/>
  <c r="C241" i="94" a="1"/>
  <c r="H239" i="94" a="1"/>
  <c r="L233" i="94" a="1"/>
  <c r="L221" i="94" a="1"/>
  <c r="F218" i="94" a="1"/>
  <c r="L216" i="94" a="1"/>
  <c r="K208" i="94" a="1"/>
  <c r="F207" i="94" a="1"/>
  <c r="H204" i="94" a="1"/>
  <c r="K198" i="94" a="1"/>
  <c r="C194" i="94" a="1"/>
  <c r="H191" i="94" a="1"/>
  <c r="H188" i="94" a="1"/>
  <c r="K185" i="94" a="1"/>
  <c r="H183" i="94" a="1"/>
  <c r="K179" i="94" a="1"/>
  <c r="L173" i="94" a="1"/>
  <c r="H172" i="94" a="1"/>
  <c r="C170" i="94" a="1"/>
  <c r="K168" i="94" a="1"/>
  <c r="F166" i="94" a="1"/>
  <c r="K162" i="94" a="1"/>
  <c r="F160" i="94" a="1"/>
  <c r="L156" i="94" a="1"/>
  <c r="H155" i="94" a="1"/>
  <c r="K151" i="94" a="1"/>
  <c r="F149" i="94" a="1"/>
  <c r="K145" i="94" a="1"/>
  <c r="F143" i="94" a="1"/>
  <c r="K139" i="94" a="1"/>
  <c r="H138" i="94" a="1"/>
  <c r="H132" i="94" a="1"/>
  <c r="L128" i="94" a="1"/>
  <c r="F126" i="94" a="1"/>
  <c r="C125" i="94" a="1"/>
  <c r="K122" i="94" a="1"/>
  <c r="K116" i="94" a="1"/>
  <c r="L115" i="94" a="1"/>
  <c r="F113" i="94" a="1"/>
  <c r="L105" i="94" a="1"/>
  <c r="F102" i="94" a="1"/>
  <c r="C92" i="94" a="1"/>
  <c r="F88" i="94" a="1"/>
  <c r="F87" i="94" a="1"/>
  <c r="H86" i="94" a="1"/>
  <c r="K82" i="94" a="1"/>
  <c r="C80" i="94" a="1"/>
  <c r="H77" i="94" a="1"/>
  <c r="K75" i="94" a="1"/>
  <c r="H63" i="94" a="1"/>
  <c r="K52" i="94" a="1"/>
  <c r="C47" i="94" a="1"/>
  <c r="M41" i="94" a="1"/>
  <c r="C26" i="94" a="1"/>
  <c r="H16" i="94" a="1"/>
  <c r="F6" i="94" a="1"/>
  <c r="L695" i="61" a="1"/>
  <c r="L646" i="61" a="1"/>
  <c r="C516" i="61" a="1"/>
  <c r="D510" i="61" a="1"/>
  <c r="L485" i="61" a="1"/>
  <c r="C467" i="61" a="1"/>
  <c r="D461" i="61" a="1"/>
  <c r="L436" i="61" a="1"/>
  <c r="C418" i="61" a="1"/>
  <c r="D412" i="61" a="1"/>
  <c r="L477" i="94" a="1"/>
  <c r="L439" i="94" a="1"/>
  <c r="C418" i="94" a="1"/>
  <c r="L325" i="94" a="1"/>
  <c r="C318" i="94" a="1"/>
  <c r="L250" i="94" a="1"/>
  <c r="K242" i="94" a="1"/>
  <c r="C237" i="94" a="1"/>
  <c r="H235" i="94" a="1"/>
  <c r="F216" i="94" a="1"/>
  <c r="C207" i="94" a="1"/>
  <c r="F198" i="94" a="1"/>
  <c r="L192" i="94" a="1"/>
  <c r="C191" i="94" a="1"/>
  <c r="K189" i="94" a="1"/>
  <c r="F188" i="94" a="1"/>
  <c r="L185" i="94" a="1"/>
  <c r="C183" i="94" a="1"/>
  <c r="L174" i="94" a="1"/>
  <c r="K169" i="94" a="1"/>
  <c r="H167" i="94" a="1"/>
  <c r="K163" i="94" a="1"/>
  <c r="L162" i="94" a="1"/>
  <c r="F161" i="94" a="1"/>
  <c r="H156" i="94" a="1"/>
  <c r="H150" i="94" a="1"/>
  <c r="L145" i="94" a="1"/>
  <c r="C143" i="94" a="1"/>
  <c r="L134" i="94" a="1"/>
  <c r="C132" i="94" a="1"/>
  <c r="K129" i="94" a="1"/>
  <c r="H127" i="94" a="1"/>
  <c r="L122" i="94" a="1"/>
  <c r="F121" i="94" a="1"/>
  <c r="H115" i="94" a="1"/>
  <c r="F114" i="94" a="1"/>
  <c r="K97" i="94" a="1"/>
  <c r="K95" i="94" a="1"/>
  <c r="C89" i="94" a="1"/>
  <c r="F86" i="94" a="1"/>
  <c r="F84" i="94" a="1"/>
  <c r="L82" i="94" a="1"/>
  <c r="K81" i="94" a="1"/>
  <c r="F77" i="94" a="1"/>
  <c r="L75" i="94" a="1"/>
  <c r="L69" i="94" a="1"/>
  <c r="F53" i="94" a="1"/>
  <c r="H42" i="94" a="1"/>
  <c r="M31" i="94" a="1"/>
  <c r="C12" i="94" a="1"/>
  <c r="L737" i="61" a="1"/>
  <c r="L530" i="94" a="1"/>
  <c r="L447" i="94" a="1"/>
  <c r="C402" i="94" a="1"/>
  <c r="C378" i="94" a="1"/>
  <c r="C345" i="94" a="1"/>
  <c r="C328" i="94" a="1"/>
  <c r="C308" i="94" a="1"/>
  <c r="C299" i="94" a="1"/>
  <c r="C289" i="94" a="1"/>
  <c r="H229" i="94" a="1"/>
  <c r="H224" i="94" a="1"/>
  <c r="C222" i="94" a="1"/>
  <c r="F215" i="94" a="1"/>
  <c r="L208" i="94" a="1"/>
  <c r="K206" i="94" a="1"/>
  <c r="K200" i="94" a="1"/>
  <c r="L198" i="94" a="1"/>
  <c r="K194" i="94" a="1"/>
  <c r="H192" i="94" a="1"/>
  <c r="L179" i="94" a="1"/>
  <c r="H174" i="94" a="1"/>
  <c r="C171" i="94" a="1"/>
  <c r="H159" i="94" a="1"/>
  <c r="C154" i="94" a="1"/>
  <c r="C149" i="94" a="1"/>
  <c r="H147" i="94" a="1"/>
  <c r="L140" i="94" a="1"/>
  <c r="H135" i="94" a="1"/>
  <c r="H130" i="94" a="1"/>
  <c r="C120" i="94" a="1"/>
  <c r="L118" i="94" a="1"/>
  <c r="H104" i="94" a="1"/>
  <c r="L87" i="94" a="1"/>
  <c r="K78" i="94" a="1"/>
  <c r="K73" i="94" a="1"/>
  <c r="L71" i="94" a="1"/>
  <c r="L70" i="94" a="1"/>
  <c r="H68" i="94" a="1"/>
  <c r="F67" i="94" a="1"/>
  <c r="C66" i="94" a="1"/>
  <c r="H61" i="94" a="1"/>
  <c r="F60" i="94" a="1"/>
  <c r="C58" i="94" a="1"/>
  <c r="H53" i="94" a="1"/>
  <c r="K46" i="94" a="1"/>
  <c r="F45" i="94" a="1"/>
  <c r="M40" i="94" a="1"/>
  <c r="K39" i="94" a="1"/>
  <c r="F37" i="94" a="1"/>
  <c r="M32" i="94" a="1"/>
  <c r="K30" i="94" a="1"/>
  <c r="K29" i="94" a="1"/>
  <c r="F28" i="94" a="1"/>
  <c r="F25" i="94" a="1"/>
  <c r="H24" i="94" a="1"/>
  <c r="H23" i="94" a="1"/>
  <c r="H22" i="94" a="1"/>
  <c r="H21" i="94" a="1"/>
  <c r="C17" i="94" a="1"/>
  <c r="M7" i="94" a="1"/>
  <c r="K5" i="94" a="1"/>
  <c r="K4" i="94" a="1"/>
  <c r="L723" i="61" a="1"/>
  <c r="L688" i="61" a="1"/>
  <c r="L661" i="61" a="1"/>
  <c r="L642" i="61" a="1"/>
  <c r="L623" i="61" a="1"/>
  <c r="C596" i="61" a="1"/>
  <c r="L563" i="61" a="1"/>
  <c r="C547" i="61" a="1"/>
  <c r="D509" i="61" a="1"/>
  <c r="L499" i="61" a="1"/>
  <c r="D496" i="61" a="1"/>
  <c r="L480" i="61" a="1"/>
  <c r="C466" i="61" a="1"/>
  <c r="D459" i="61" a="1"/>
  <c r="C453" i="61" a="1"/>
  <c r="L443" i="61" a="1"/>
  <c r="D440" i="61" a="1"/>
  <c r="L430" i="61" a="1"/>
  <c r="C416" i="61" a="1"/>
  <c r="D409" i="61" a="1"/>
  <c r="C397" i="61" a="1"/>
  <c r="C382" i="61" a="1"/>
  <c r="D376" i="61" a="1"/>
  <c r="C260" i="61" a="1"/>
  <c r="L252" i="61" a="1"/>
  <c r="C246" i="61" a="1"/>
  <c r="H241" i="61" a="1"/>
  <c r="H238" i="61" a="1"/>
  <c r="H235" i="61" a="1"/>
  <c r="C233" i="61" a="1"/>
  <c r="L231" i="61" a="1"/>
  <c r="C230" i="61" a="1"/>
  <c r="L228" i="61" a="1"/>
  <c r="C227" i="61" a="1"/>
  <c r="L225" i="61" a="1"/>
  <c r="C224" i="61" a="1"/>
  <c r="F223" i="61" a="1"/>
  <c r="F220" i="61" a="1"/>
  <c r="F217" i="61" a="1"/>
  <c r="F214" i="61" a="1"/>
  <c r="C206" i="61" a="1"/>
  <c r="H205" i="61" a="1"/>
  <c r="K204" i="61" a="1"/>
  <c r="F203" i="61" a="1"/>
  <c r="L202" i="61" a="1"/>
  <c r="C199" i="61" a="1"/>
  <c r="H198" i="61" a="1"/>
  <c r="K197" i="61" a="1"/>
  <c r="F196" i="61" a="1"/>
  <c r="L195" i="61" a="1"/>
  <c r="C192" i="61" a="1"/>
  <c r="H191" i="61" a="1"/>
  <c r="K190" i="61" a="1"/>
  <c r="F189" i="61" a="1"/>
  <c r="L188" i="61" a="1"/>
  <c r="C185" i="61" a="1"/>
  <c r="H184" i="61" a="1"/>
  <c r="K183" i="61" a="1"/>
  <c r="L427" i="94" a="1"/>
  <c r="C410" i="94" a="1"/>
  <c r="C364" i="94" a="1"/>
  <c r="L333" i="94" a="1"/>
  <c r="C323" i="94" a="1"/>
  <c r="C276" i="94" a="1"/>
  <c r="C268" i="94" a="1"/>
  <c r="F229" i="94" a="1"/>
  <c r="H219" i="94" a="1"/>
  <c r="H217" i="94" a="1"/>
  <c r="H208" i="94" a="1"/>
  <c r="F202" i="94" a="1"/>
  <c r="L200" i="94" a="1"/>
  <c r="F192" i="94" a="1"/>
  <c r="H186" i="94" a="1"/>
  <c r="H181" i="94" a="1"/>
  <c r="H179" i="94" a="1"/>
  <c r="H169" i="94" a="1"/>
  <c r="K167" i="94" a="1"/>
  <c r="H164" i="94" a="1"/>
  <c r="F159" i="94" a="1"/>
  <c r="F157" i="94" a="1"/>
  <c r="F152" i="94" a="1"/>
  <c r="H142" i="94" a="1"/>
  <c r="F135" i="94" a="1"/>
  <c r="H125" i="94" a="1"/>
  <c r="C112" i="94" a="1"/>
  <c r="L110" i="94" a="1"/>
  <c r="H107" i="94" a="1"/>
  <c r="F104" i="94" a="1"/>
  <c r="K102" i="94" a="1"/>
  <c r="K99" i="94" a="1"/>
  <c r="H83" i="94" a="1"/>
  <c r="F82" i="94" a="1"/>
  <c r="L72" i="94" a="1"/>
  <c r="H69" i="94" a="1"/>
  <c r="K62" i="94" a="1"/>
  <c r="M55" i="94" a="1"/>
  <c r="K54" i="94" a="1"/>
  <c r="C51" i="94" a="1"/>
  <c r="M48" i="94" a="1"/>
  <c r="K47" i="94" a="1"/>
  <c r="C44" i="94" a="1"/>
  <c r="K40" i="94" a="1"/>
  <c r="F38" i="94" a="1"/>
  <c r="K32" i="94" a="1"/>
  <c r="F31" i="94" a="1"/>
  <c r="F29" i="94" a="1"/>
  <c r="H25" i="94" a="1"/>
  <c r="C21" i="94" a="1"/>
  <c r="C20" i="94" a="1"/>
  <c r="C19" i="94" a="1"/>
  <c r="C18" i="94" a="1"/>
  <c r="M9" i="94" a="1"/>
  <c r="M8" i="94" a="1"/>
  <c r="M6" i="94" a="1"/>
  <c r="F5" i="94" a="1"/>
  <c r="H3" i="94" a="1"/>
  <c r="L734" i="61" a="1"/>
  <c r="L726" i="61" a="1"/>
  <c r="L718" i="61" a="1"/>
  <c r="L715" i="61" a="1"/>
  <c r="L707" i="61" a="1"/>
  <c r="L699" i="61" a="1"/>
  <c r="L680" i="61" a="1"/>
  <c r="L634" i="61" a="1"/>
  <c r="L626" i="61" a="1"/>
  <c r="L615" i="61" a="1"/>
  <c r="L607" i="61" a="1"/>
  <c r="L601" i="61" a="1"/>
  <c r="C600" i="61" a="1"/>
  <c r="C508" i="94" a="1"/>
  <c r="C474" i="94" a="1"/>
  <c r="C435" i="94" a="1"/>
  <c r="L283" i="94" a="1"/>
  <c r="C229" i="94" a="1"/>
  <c r="F224" i="94" a="1"/>
  <c r="K212" i="94" a="1"/>
  <c r="F206" i="94" a="1"/>
  <c r="F204" i="94" a="1"/>
  <c r="H200" i="94" a="1"/>
  <c r="C198" i="94" a="1"/>
  <c r="C192" i="94" a="1"/>
  <c r="H184" i="94" a="1"/>
  <c r="C181" i="94" a="1"/>
  <c r="F179" i="94" a="1"/>
  <c r="F174" i="94" a="1"/>
  <c r="K172" i="94" a="1"/>
  <c r="F169" i="94" a="1"/>
  <c r="K165" i="94" a="1"/>
  <c r="F164" i="94" a="1"/>
  <c r="H162" i="94" a="1"/>
  <c r="K160" i="94" a="1"/>
  <c r="F147" i="94" a="1"/>
  <c r="H145" i="94" a="1"/>
  <c r="F140" i="94" a="1"/>
  <c r="H133" i="94" a="1"/>
  <c r="F130" i="94" a="1"/>
  <c r="H128" i="94" a="1"/>
  <c r="F118" i="94" a="1"/>
  <c r="L116" i="94" a="1"/>
  <c r="C115" i="94" a="1"/>
  <c r="K113" i="94" a="1"/>
  <c r="C104" i="94" a="1"/>
  <c r="L99" i="94" a="1"/>
  <c r="H95" i="94" a="1"/>
  <c r="H91" i="94" a="1"/>
  <c r="K88" i="94" a="1"/>
  <c r="L78" i="94" a="1"/>
  <c r="L73" i="94" a="1"/>
  <c r="H70" i="94" a="1"/>
  <c r="F68" i="94" a="1"/>
  <c r="C67" i="94" a="1"/>
  <c r="H62" i="94" a="1"/>
  <c r="F61" i="94" a="1"/>
  <c r="C59" i="94" a="1"/>
  <c r="K55" i="94" a="1"/>
  <c r="H54" i="94" a="1"/>
  <c r="C52" i="94" a="1"/>
  <c r="K48" i="94" a="1"/>
  <c r="H46" i="94" a="1"/>
  <c r="C45" i="94" a="1"/>
  <c r="H39" i="94" a="1"/>
  <c r="C37" i="94" a="1"/>
  <c r="M33" i="94" a="1"/>
  <c r="F32" i="94" a="1"/>
  <c r="F30" i="94" a="1"/>
  <c r="H27" i="94" a="1"/>
  <c r="M12" i="94" a="1"/>
  <c r="K9" i="94" a="1"/>
  <c r="K8" i="94" a="1"/>
  <c r="K7" i="94" a="1"/>
  <c r="K6" i="94" a="1"/>
  <c r="F4" i="94" a="1"/>
  <c r="L710" i="61" a="1"/>
  <c r="L691" i="61" a="1"/>
  <c r="L672" i="61" a="1"/>
  <c r="L618" i="61" a="1"/>
  <c r="C589" i="61" a="1"/>
  <c r="L556" i="61" a="1"/>
  <c r="C540" i="61" a="1"/>
  <c r="C523" i="61" a="1"/>
  <c r="C510" i="61" a="1"/>
  <c r="L506" i="61" a="1"/>
  <c r="L481" i="61" a="1"/>
  <c r="D460" i="61" a="1"/>
  <c r="L450" i="61" a="1"/>
  <c r="D447" i="61" a="1"/>
  <c r="L431" i="61" a="1"/>
  <c r="C417" i="61" a="1"/>
  <c r="D410" i="61" a="1"/>
  <c r="C404" i="61" a="1"/>
  <c r="L394" i="61" a="1"/>
  <c r="C389" i="61" a="1"/>
  <c r="D383" i="61" a="1"/>
  <c r="L254" i="61" a="1"/>
  <c r="C248" i="61" a="1"/>
  <c r="F241" i="61" a="1"/>
  <c r="F238" i="61" a="1"/>
  <c r="F235" i="61" a="1"/>
  <c r="K224" i="61" a="1"/>
  <c r="K221" i="61" a="1"/>
  <c r="K218" i="61" a="1"/>
  <c r="K215" i="61" a="1"/>
  <c r="H213" i="61" a="1"/>
  <c r="H210" i="61" a="1"/>
  <c r="H207" i="61" a="1"/>
  <c r="K206" i="61" a="1"/>
  <c r="F205" i="61" a="1"/>
  <c r="L204" i="61" a="1"/>
  <c r="C201" i="61" a="1"/>
  <c r="H200" i="61" a="1"/>
  <c r="K199" i="61" a="1"/>
  <c r="F198" i="61" a="1"/>
  <c r="L197" i="61" a="1"/>
  <c r="C194" i="61" a="1"/>
  <c r="H193" i="61" a="1"/>
  <c r="K192" i="61" a="1"/>
  <c r="F191" i="61" a="1"/>
  <c r="L190" i="61" a="1"/>
  <c r="C187" i="61" a="1"/>
  <c r="H186" i="61" a="1"/>
  <c r="K185" i="61" a="1"/>
  <c r="F184" i="61" a="1"/>
  <c r="L183" i="61" a="1"/>
  <c r="C180" i="61" a="1"/>
  <c r="H179" i="61" a="1"/>
  <c r="L524" i="94" a="1"/>
  <c r="L507" i="94" a="1"/>
  <c r="C369" i="94" a="1"/>
  <c r="L337" i="94" a="1"/>
  <c r="C288" i="94" a="1"/>
  <c r="L274" i="94" a="1"/>
  <c r="C263" i="94" a="1"/>
  <c r="C248" i="94" a="1"/>
  <c r="K241" i="94" a="1"/>
  <c r="C226" i="94" a="1"/>
  <c r="C217" i="94" a="1"/>
  <c r="L214" i="94" a="1"/>
  <c r="C196" i="94" a="1"/>
  <c r="K187" i="94" a="1"/>
  <c r="L182" i="94" a="1"/>
  <c r="C179" i="94" a="1"/>
  <c r="L177" i="94" a="1"/>
  <c r="C174" i="94" a="1"/>
  <c r="F172" i="94" a="1"/>
  <c r="C162" i="94" a="1"/>
  <c r="L160" i="94" a="1"/>
  <c r="K158" i="94" a="1"/>
  <c r="C157" i="94" a="1"/>
  <c r="F155" i="94" a="1"/>
  <c r="K153" i="94" a="1"/>
  <c r="L148" i="94" a="1"/>
  <c r="K146" i="94" a="1"/>
  <c r="L143" i="94" a="1"/>
  <c r="K141" i="94" a="1"/>
  <c r="C140" i="94" a="1"/>
  <c r="F138" i="94" a="1"/>
  <c r="K131" i="94" a="1"/>
  <c r="F128" i="94" a="1"/>
  <c r="K126" i="94" a="1"/>
  <c r="K124" i="94" a="1"/>
  <c r="H121" i="94" a="1"/>
  <c r="K111" i="94" a="1"/>
  <c r="L108" i="94" a="1"/>
  <c r="H99" i="94" a="1"/>
  <c r="H96" i="94" a="1"/>
  <c r="F95" i="94" a="1"/>
  <c r="C87" i="94" a="1"/>
  <c r="K80" i="94" a="1"/>
  <c r="C77" i="94" a="1"/>
  <c r="H72" i="94" a="1"/>
  <c r="F71" i="94" a="1"/>
  <c r="M64" i="94" a="1"/>
  <c r="K63" i="94" a="1"/>
  <c r="M57" i="94" a="1"/>
  <c r="H55" i="94" a="1"/>
  <c r="H48" i="94" a="1"/>
  <c r="C46" i="94" a="1"/>
  <c r="H41" i="94" a="1"/>
  <c r="C38" i="94" a="1"/>
  <c r="M34" i="94" a="1"/>
  <c r="H33" i="94" a="1"/>
  <c r="H32" i="94" a="1"/>
  <c r="C24" i="94" a="1"/>
  <c r="M14" i="94" a="1"/>
  <c r="K12" i="94" a="1"/>
  <c r="F10" i="94" a="1"/>
  <c r="F9" i="94" a="1"/>
  <c r="F7" i="94" a="1"/>
  <c r="H6" i="94" a="1"/>
  <c r="H4" i="94" a="1"/>
  <c r="C3" i="94" a="1"/>
  <c r="L721" i="61" a="1"/>
  <c r="L667" i="61" a="1"/>
  <c r="L632" i="61" a="1"/>
  <c r="L598" i="61" a="1"/>
  <c r="C582" i="61" a="1"/>
  <c r="L549" i="61" a="1"/>
  <c r="C533" i="61" a="1"/>
  <c r="D517" i="61" a="1"/>
  <c r="L513" i="61" a="1"/>
  <c r="C511" i="61" a="1"/>
  <c r="D504" i="61" a="1"/>
  <c r="L352" i="94" a="1"/>
  <c r="H225" i="94" a="1"/>
  <c r="H209" i="94" a="1"/>
  <c r="F189" i="94" a="1"/>
  <c r="K181" i="94" a="1"/>
  <c r="F167" i="94" a="1"/>
  <c r="C160" i="94" a="1"/>
  <c r="C158" i="94" a="1"/>
  <c r="K155" i="94" a="1"/>
  <c r="F153" i="94" a="1"/>
  <c r="K143" i="94" a="1"/>
  <c r="L136" i="94" a="1"/>
  <c r="H129" i="94" a="1"/>
  <c r="L124" i="94" a="1"/>
  <c r="F122" i="94" a="1"/>
  <c r="H117" i="94" a="1"/>
  <c r="C111" i="94" a="1"/>
  <c r="K108" i="94" a="1"/>
  <c r="L106" i="94" a="1"/>
  <c r="F100" i="94" a="1"/>
  <c r="C98" i="94" a="1"/>
  <c r="L90" i="94" a="1"/>
  <c r="C83" i="94" a="1"/>
  <c r="L79" i="94" a="1"/>
  <c r="H74" i="94" a="1"/>
  <c r="H71" i="94" a="1"/>
  <c r="K68" i="94" a="1"/>
  <c r="F65" i="94" a="1"/>
  <c r="M63" i="94" a="1"/>
  <c r="F57" i="94" a="1"/>
  <c r="F52" i="94" a="1"/>
  <c r="K50" i="94" a="1"/>
  <c r="H47" i="94" a="1"/>
  <c r="F44" i="94" a="1"/>
  <c r="K42" i="94" a="1"/>
  <c r="C41" i="94" a="1"/>
  <c r="F39" i="94" a="1"/>
  <c r="M37" i="94" a="1"/>
  <c r="F36" i="94" a="1"/>
  <c r="H34" i="94" a="1"/>
  <c r="M28" i="94" a="1"/>
  <c r="C27" i="94" a="1"/>
  <c r="M25" i="94" a="1"/>
  <c r="M22" i="94" a="1"/>
  <c r="C14" i="94" a="1"/>
  <c r="F12" i="94" a="1"/>
  <c r="C11" i="94" a="1"/>
  <c r="L706" i="61" a="1"/>
  <c r="L657" i="61" a="1"/>
  <c r="L648" i="61" a="1"/>
  <c r="L637" i="61" a="1"/>
  <c r="L608" i="61" a="1"/>
  <c r="C595" i="61" a="1"/>
  <c r="L591" i="61" a="1"/>
  <c r="L565" i="61" a="1"/>
  <c r="C562" i="61" a="1"/>
  <c r="C555" i="61" a="1"/>
  <c r="C548" i="61" a="1"/>
  <c r="L546" i="61" a="1"/>
  <c r="C543" i="61" a="1"/>
  <c r="C541" i="61" a="1"/>
  <c r="C536" i="61" a="1"/>
  <c r="C529" i="61" a="1"/>
  <c r="D520" i="61" a="1"/>
  <c r="L518" i="61" a="1"/>
  <c r="L515" i="61" a="1"/>
  <c r="L483" i="61" a="1"/>
  <c r="L479" i="61" a="1"/>
  <c r="D478" i="61" a="1"/>
  <c r="C464" i="61" a="1"/>
  <c r="D453" i="61" a="1"/>
  <c r="C446" i="61" a="1"/>
  <c r="C439" i="61" a="1"/>
  <c r="L433" i="61" a="1"/>
  <c r="C432" i="61" a="1"/>
  <c r="D428" i="61" a="1"/>
  <c r="C425" i="61" a="1"/>
  <c r="L422" i="61" a="1"/>
  <c r="L415" i="61" a="1"/>
  <c r="C414" i="61" a="1"/>
  <c r="L408" i="61" a="1"/>
  <c r="D403" i="61" a="1"/>
  <c r="L401" i="61" a="1"/>
  <c r="C387" i="61" a="1"/>
  <c r="D380" i="61" a="1"/>
  <c r="C368" i="61" a="1"/>
  <c r="L341" i="61" a="1"/>
  <c r="C317" i="61" a="1"/>
  <c r="L292" i="61" a="1"/>
  <c r="C268" i="61" a="1"/>
  <c r="L242" i="61" a="1"/>
  <c r="C239" i="61" a="1"/>
  <c r="F237" i="61" a="1"/>
  <c r="L235" i="61" a="1"/>
  <c r="F230" i="61" a="1"/>
  <c r="C217" i="61" a="1"/>
  <c r="K212" i="61" a="1"/>
  <c r="C210" i="61" a="1"/>
  <c r="L206" i="61" a="1"/>
  <c r="H203" i="61" a="1"/>
  <c r="K201" i="61" a="1"/>
  <c r="C200" i="61" a="1"/>
  <c r="F199" i="61" a="1"/>
  <c r="H194" i="61" a="1"/>
  <c r="L193" i="61" a="1"/>
  <c r="C191" i="61" a="1"/>
  <c r="F190" i="61" a="1"/>
  <c r="K188" i="61" a="1"/>
  <c r="H185" i="61" a="1"/>
  <c r="L184" i="61" a="1"/>
  <c r="H181" i="61" a="1"/>
  <c r="C423" i="94" a="1"/>
  <c r="L380" i="94" a="1"/>
  <c r="C320" i="94" a="1"/>
  <c r="C306" i="94" a="1"/>
  <c r="C274" i="94" a="1"/>
  <c r="L247" i="94" a="1"/>
  <c r="K238" i="94" a="1"/>
  <c r="H212" i="94" a="1"/>
  <c r="H203" i="94" a="1"/>
  <c r="L169" i="94" a="1"/>
  <c r="C167" i="94" a="1"/>
  <c r="C155" i="94" a="1"/>
  <c r="H148" i="94" a="1"/>
  <c r="F146" i="94" a="1"/>
  <c r="H141" i="94" a="1"/>
  <c r="L131" i="94" a="1"/>
  <c r="F129" i="94" a="1"/>
  <c r="C127" i="94" a="1"/>
  <c r="K119" i="94" a="1"/>
  <c r="F117" i="94" a="1"/>
  <c r="F115" i="94" a="1"/>
  <c r="K104" i="94" a="1"/>
  <c r="F76" i="94" a="1"/>
  <c r="F63" i="94" a="1"/>
  <c r="H60" i="94" a="1"/>
  <c r="K58" i="94" a="1"/>
  <c r="C57" i="94" a="1"/>
  <c r="F55" i="94" a="1"/>
  <c r="C49" i="94" a="1"/>
  <c r="F47" i="94" a="1"/>
  <c r="F42" i="94" a="1"/>
  <c r="C36" i="94" a="1"/>
  <c r="F34" i="94" a="1"/>
  <c r="H31" i="94" a="1"/>
  <c r="K28" i="94" a="1"/>
  <c r="K22" i="94" a="1"/>
  <c r="M19" i="94" a="1"/>
  <c r="H18" i="94" a="1"/>
  <c r="M16" i="94" a="1"/>
  <c r="H15" i="94" a="1"/>
  <c r="C8" i="94" a="1"/>
  <c r="M3" i="94" a="1"/>
  <c r="L719" i="61" a="1"/>
  <c r="L717" i="61" a="1"/>
  <c r="L708" i="61" a="1"/>
  <c r="L677" i="61" a="1"/>
  <c r="L670" i="61" a="1"/>
  <c r="L668" i="61" a="1"/>
  <c r="L666" i="61" a="1"/>
  <c r="L659" i="61" a="1"/>
  <c r="L628" i="61" a="1"/>
  <c r="L619" i="61" a="1"/>
  <c r="L617" i="61" a="1"/>
  <c r="C602" i="61" a="1"/>
  <c r="C593" i="61" a="1"/>
  <c r="C588" i="61" a="1"/>
  <c r="C586" i="61" a="1"/>
  <c r="L584" i="61" a="1"/>
  <c r="C581" i="61" a="1"/>
  <c r="C574" i="61" a="1"/>
  <c r="C567" i="61" a="1"/>
  <c r="L558" i="61" a="1"/>
  <c r="L539" i="61" a="1"/>
  <c r="C534" i="61" a="1"/>
  <c r="D526" i="61" a="1"/>
  <c r="L524" i="61" a="1"/>
  <c r="L521" i="61" a="1"/>
  <c r="C500" i="61" a="1"/>
  <c r="C496" i="61" a="1"/>
  <c r="L494" i="61" a="1"/>
  <c r="C493" i="61" a="1"/>
  <c r="C489" i="61" a="1"/>
  <c r="C486" i="61" a="1"/>
  <c r="C482" i="61" a="1"/>
  <c r="L476" i="61" a="1"/>
  <c r="C475" i="61" a="1"/>
  <c r="L472" i="61" a="1"/>
  <c r="D471" i="61" a="1"/>
  <c r="L469" i="61" a="1"/>
  <c r="C468" i="61" a="1"/>
  <c r="L465" i="61" a="1"/>
  <c r="D464" i="61" a="1"/>
  <c r="L458" i="61" a="1"/>
  <c r="C457" i="61" a="1"/>
  <c r="L451" i="61" a="1"/>
  <c r="C450" i="61" a="1"/>
  <c r="D446" i="61" a="1"/>
  <c r="L444" i="61" a="1"/>
  <c r="C443" i="61" a="1"/>
  <c r="D439" i="61" a="1"/>
  <c r="C436" i="61" a="1"/>
  <c r="D432" i="61" a="1"/>
  <c r="L426" i="61" a="1"/>
  <c r="D425" i="61" a="1"/>
  <c r="D421" i="61" a="1"/>
  <c r="L419" i="61" a="1"/>
  <c r="D418" i="61" a="1"/>
  <c r="D414" i="61" a="1"/>
  <c r="C407" i="61" a="1"/>
  <c r="C400" i="61" a="1"/>
  <c r="D396" i="61" a="1"/>
  <c r="C400" i="94" a="1"/>
  <c r="C389" i="94" a="1"/>
  <c r="C349" i="94" a="1"/>
  <c r="C252" i="94" a="1"/>
  <c r="L242" i="94" a="1"/>
  <c r="H231" i="94" a="1"/>
  <c r="K211" i="94" a="1"/>
  <c r="F209" i="94" a="1"/>
  <c r="F203" i="94" a="1"/>
  <c r="F200" i="94" a="1"/>
  <c r="K197" i="94" a="1"/>
  <c r="L191" i="94" a="1"/>
  <c r="F186" i="94" a="1"/>
  <c r="L181" i="94" a="1"/>
  <c r="K164" i="94" a="1"/>
  <c r="F150" i="94" a="1"/>
  <c r="C148" i="94" a="1"/>
  <c r="C141" i="94" a="1"/>
  <c r="K138" i="94" a="1"/>
  <c r="C134" i="94" a="1"/>
  <c r="H131" i="94" a="1"/>
  <c r="H124" i="94" a="1"/>
  <c r="C122" i="94" a="1"/>
  <c r="L119" i="94" a="1"/>
  <c r="H108" i="94" a="1"/>
  <c r="L86" i="94" a="1"/>
  <c r="F81" i="94" a="1"/>
  <c r="F74" i="94" a="1"/>
  <c r="M66" i="94" a="1"/>
  <c r="C65" i="94" a="1"/>
  <c r="C60" i="94" a="1"/>
  <c r="H50" i="94" a="1"/>
  <c r="C39" i="94" a="1"/>
  <c r="K37" i="94" a="1"/>
  <c r="H28" i="94" a="1"/>
  <c r="K25" i="94" a="1"/>
  <c r="F22" i="94" a="1"/>
  <c r="K19" i="94" a="1"/>
  <c r="M13" i="94" a="1"/>
  <c r="C5" i="94" a="1"/>
  <c r="F3" i="94" a="1"/>
  <c r="L730" i="61" a="1"/>
  <c r="L681" i="61" a="1"/>
  <c r="L639" i="61" a="1"/>
  <c r="L621" i="61" a="1"/>
  <c r="L610" i="61" a="1"/>
  <c r="C598" i="61" a="1"/>
  <c r="C579" i="61" a="1"/>
  <c r="L577" i="61" a="1"/>
  <c r="C560" i="61" a="1"/>
  <c r="L551" i="61" a="1"/>
  <c r="L532" i="61" a="1"/>
  <c r="C518" i="61" a="1"/>
  <c r="C512" i="61" a="1"/>
  <c r="C506" i="61" a="1"/>
  <c r="L501" i="61" a="1"/>
  <c r="D489" i="61" a="1"/>
  <c r="L487" i="61" a="1"/>
  <c r="D482" i="61" a="1"/>
  <c r="C479" i="61" a="1"/>
  <c r="D475" i="61" a="1"/>
  <c r="D468" i="61" a="1"/>
  <c r="L462" i="61" a="1"/>
  <c r="C461" i="61" a="1"/>
  <c r="D457" i="61" a="1"/>
  <c r="L437" i="61" a="1"/>
  <c r="C429" i="61" a="1"/>
  <c r="L412" i="61" a="1"/>
  <c r="D411" i="61" a="1"/>
  <c r="D407" i="61" a="1"/>
  <c r="C388" i="61" a="1"/>
  <c r="D381" i="61" a="1"/>
  <c r="C375" i="61" a="1"/>
  <c r="L365" i="61" a="1"/>
  <c r="C359" i="61" a="1"/>
  <c r="L334" i="61" a="1"/>
  <c r="C310" i="61" a="1"/>
  <c r="L285" i="61" a="1"/>
  <c r="C261" i="61" a="1"/>
  <c r="L258" i="61" a="1"/>
  <c r="C256" i="61" a="1"/>
  <c r="L253" i="61" a="1"/>
  <c r="L248" i="61" a="1"/>
  <c r="C238" i="61" a="1"/>
  <c r="L234" i="61" a="1"/>
  <c r="C231" i="61" a="1"/>
  <c r="F229" i="61" a="1"/>
  <c r="H228" i="61" a="1"/>
  <c r="C223" i="61" a="1"/>
  <c r="H221" i="61" a="1"/>
  <c r="C216" i="61" a="1"/>
  <c r="H214" i="61" a="1"/>
  <c r="K211" i="61" a="1"/>
  <c r="C209" i="61" a="1"/>
  <c r="F207" i="61" a="1"/>
  <c r="K205" i="61" a="1"/>
  <c r="C204" i="61" a="1"/>
  <c r="H202" i="61" a="1"/>
  <c r="L201" i="61" a="1"/>
  <c r="K196" i="61" a="1"/>
  <c r="C195" i="61" a="1"/>
  <c r="F194" i="61" a="1"/>
  <c r="L192" i="61" a="1"/>
  <c r="H189" i="61" a="1"/>
  <c r="K187" i="61" a="1"/>
  <c r="C186" i="61" a="1"/>
  <c r="F185" i="61" a="1"/>
  <c r="F181" i="61" a="1"/>
  <c r="C399" i="94" a="1"/>
  <c r="L367" i="94" a="1"/>
  <c r="C358" i="94" a="1"/>
  <c r="L262" i="94" a="1"/>
  <c r="K217" i="94" a="1"/>
  <c r="F214" i="94" a="1"/>
  <c r="H211" i="94" a="1"/>
  <c r="F208" i="94" a="1"/>
  <c r="K199" i="94" a="1"/>
  <c r="L183" i="94" a="1"/>
  <c r="L176" i="94" a="1"/>
  <c r="K171" i="94" a="1"/>
  <c r="L164" i="94" a="1"/>
  <c r="L152" i="94" a="1"/>
  <c r="K147" i="94" a="1"/>
  <c r="F145" i="94" a="1"/>
  <c r="C138" i="94" a="1"/>
  <c r="F133" i="94" a="1"/>
  <c r="C131" i="94" a="1"/>
  <c r="F124" i="94" a="1"/>
  <c r="H119" i="94" a="1"/>
  <c r="H110" i="94" a="1"/>
  <c r="F106" i="94" a="1"/>
  <c r="H97" i="94" a="1"/>
  <c r="L95" i="94" a="1"/>
  <c r="L93" i="94" a="1"/>
  <c r="C79" i="94" a="1"/>
  <c r="K77" i="94" a="1"/>
  <c r="K69" i="94" a="1"/>
  <c r="H66" i="94" a="1"/>
  <c r="C63" i="94" a="1"/>
  <c r="M61" i="94" a="1"/>
  <c r="M56" i="94" a="1"/>
  <c r="M53" i="94" a="1"/>
  <c r="F50" i="94" a="1"/>
  <c r="K45" i="94" a="1"/>
  <c r="H40" i="94" a="1"/>
  <c r="H37" i="94" a="1"/>
  <c r="M35" i="94" a="1"/>
  <c r="C34" i="94" a="1"/>
  <c r="C31" i="94" a="1"/>
  <c r="C25" i="94" a="1"/>
  <c r="F13" i="94" a="1"/>
  <c r="K10" i="94" a="1"/>
  <c r="B3" i="94" a="1"/>
  <c r="L683" i="61" a="1"/>
  <c r="L612" i="61" a="1"/>
  <c r="L605" i="61" a="1"/>
  <c r="L594" i="61" a="1"/>
  <c r="L589" i="61" a="1"/>
  <c r="L587" i="61" a="1"/>
  <c r="C584" i="61" a="1"/>
  <c r="L582" i="61" a="1"/>
  <c r="L575" i="61" a="1"/>
  <c r="L568" i="61" a="1"/>
  <c r="C565" i="61" a="1"/>
  <c r="C546" i="61" a="1"/>
  <c r="L542" i="61" a="1"/>
  <c r="C527" i="61" a="1"/>
  <c r="D524" i="61" a="1"/>
  <c r="L519" i="61" a="1"/>
  <c r="D518" i="61" a="1"/>
  <c r="D515" i="61" a="1"/>
  <c r="L510" i="61" a="1"/>
  <c r="C497" i="61" a="1"/>
  <c r="L484" i="61" a="1"/>
  <c r="D472" i="61" a="1"/>
  <c r="C465" i="61" a="1"/>
  <c r="C447" i="61" a="1"/>
  <c r="L434" i="61" a="1"/>
  <c r="D422" i="61" a="1"/>
  <c r="C415" i="61" a="1"/>
  <c r="D397" i="61" a="1"/>
  <c r="D382" i="61" a="1"/>
  <c r="L372" i="61" a="1"/>
  <c r="D369" i="61" a="1"/>
  <c r="C352" i="61" a="1"/>
  <c r="L327" i="61" a="1"/>
  <c r="C303" i="61" a="1"/>
  <c r="L278" i="61" a="1"/>
  <c r="C252" i="61" a="1"/>
  <c r="C247" i="61" a="1"/>
  <c r="L244" i="61" a="1"/>
  <c r="H242" i="61" a="1"/>
  <c r="L240" i="61" a="1"/>
  <c r="K239" i="61" a="1"/>
  <c r="C237" i="61" a="1"/>
  <c r="H234" i="61" a="1"/>
  <c r="K232" i="61" a="1"/>
  <c r="F228" i="61" a="1"/>
  <c r="H227" i="61" a="1"/>
  <c r="K225" i="61" a="1"/>
  <c r="F221" i="61" a="1"/>
  <c r="H220" i="61" a="1"/>
  <c r="L218" i="61" a="1"/>
  <c r="K217" i="61" a="1"/>
  <c r="F213" i="61" a="1"/>
  <c r="C372" i="94" a="1"/>
  <c r="C346" i="94" a="1"/>
  <c r="L334" i="94" a="1"/>
  <c r="L323" i="94" a="1"/>
  <c r="C304" i="94" a="1"/>
  <c r="C277" i="94" a="1"/>
  <c r="C247" i="94" a="1"/>
  <c r="C236" i="94" a="1"/>
  <c r="L212" i="94" a="1"/>
  <c r="C204" i="94" a="1"/>
  <c r="K192" i="94" a="1"/>
  <c r="C178" i="94" a="1"/>
  <c r="F168" i="94" a="1"/>
  <c r="H161" i="94" a="1"/>
  <c r="F158" i="94" a="1"/>
  <c r="H151" i="94" a="1"/>
  <c r="L141" i="94" a="1"/>
  <c r="F131" i="94" a="1"/>
  <c r="C128" i="94" a="1"/>
  <c r="C121" i="94" a="1"/>
  <c r="C118" i="94" a="1"/>
  <c r="H109" i="94" a="1"/>
  <c r="C97" i="94" a="1"/>
  <c r="L94" i="94" a="1"/>
  <c r="L81" i="94" a="1"/>
  <c r="C70" i="94" a="1"/>
  <c r="H56" i="94" a="1"/>
  <c r="F54" i="94" a="1"/>
  <c r="M49" i="94" a="1"/>
  <c r="C43" i="94" a="1"/>
  <c r="K38" i="94" a="1"/>
  <c r="K23" i="94" a="1"/>
  <c r="F19" i="94" a="1"/>
  <c r="F17" i="94" a="1"/>
  <c r="M15" i="94" a="1"/>
  <c r="F11" i="94" a="1"/>
  <c r="H9" i="94" a="1"/>
  <c r="H7" i="94" a="1"/>
  <c r="L732" i="61" a="1"/>
  <c r="L729" i="61" a="1"/>
  <c r="L676" i="61" a="1"/>
  <c r="L664" i="61" a="1"/>
  <c r="L654" i="61" a="1"/>
  <c r="L645" i="61" a="1"/>
  <c r="L611" i="61" a="1"/>
  <c r="C597" i="61" a="1"/>
  <c r="C585" i="61" a="1"/>
  <c r="C575" i="61" a="1"/>
  <c r="C573" i="61" a="1"/>
  <c r="L570" i="61" a="1"/>
  <c r="L529" i="61" a="1"/>
  <c r="D527" i="61" a="1"/>
  <c r="D525" i="61" a="1"/>
  <c r="D512" i="61" a="1"/>
  <c r="C508" i="61" a="1"/>
  <c r="L491" i="61" a="1"/>
  <c r="D484" i="61" a="1"/>
  <c r="C474" i="61" a="1"/>
  <c r="C472" i="61" a="1"/>
  <c r="L468" i="61" a="1"/>
  <c r="L464" i="61" a="1"/>
  <c r="L456" i="61" a="1"/>
  <c r="D443" i="61" a="1"/>
  <c r="C441" i="61" a="1"/>
  <c r="C410" i="61" a="1"/>
  <c r="D408" i="61" a="1"/>
  <c r="D404" i="61" a="1"/>
  <c r="C391" i="61" a="1"/>
  <c r="D388" i="61" a="1"/>
  <c r="C385" i="61" a="1"/>
  <c r="C379" i="61" a="1"/>
  <c r="L377" i="61" a="1"/>
  <c r="L374" i="61" a="1"/>
  <c r="D370" i="61" a="1"/>
  <c r="D367" i="61" a="1"/>
  <c r="L360" i="61" a="1"/>
  <c r="C357" i="61" a="1"/>
  <c r="L353" i="61" a="1"/>
  <c r="L346" i="61" a="1"/>
  <c r="C331" i="61" a="1"/>
  <c r="L320" i="61" a="1"/>
  <c r="C305" i="61" a="1"/>
  <c r="L294" i="61" a="1"/>
  <c r="C286" i="61" a="1"/>
  <c r="L275" i="61" a="1"/>
  <c r="C267" i="61" a="1"/>
  <c r="L250" i="61" a="1"/>
  <c r="K242" i="61" a="1"/>
  <c r="L241" i="61" a="1"/>
  <c r="H240" i="61" a="1"/>
  <c r="K233" i="61" a="1"/>
  <c r="L232" i="61" a="1"/>
  <c r="C228" i="61" a="1"/>
  <c r="L222" i="61" a="1"/>
  <c r="K214" i="61" a="1"/>
  <c r="K213" i="61" a="1"/>
  <c r="H206" i="61" a="1"/>
  <c r="L203" i="61" a="1"/>
  <c r="K202" i="61" a="1"/>
  <c r="K200" i="61" a="1"/>
  <c r="C193" i="61" a="1"/>
  <c r="F188" i="61" a="1"/>
  <c r="H187" i="61" a="1"/>
  <c r="L182" i="61" a="1"/>
  <c r="C179" i="61" a="1"/>
  <c r="F169" i="61" a="1"/>
  <c r="F160" i="61" a="1"/>
  <c r="H151" i="61" a="1"/>
  <c r="D138" i="61" a="1"/>
  <c r="L133" i="61" a="1"/>
  <c r="C129" i="61" a="1"/>
  <c r="K124" i="61" a="1"/>
  <c r="F111" i="61" a="1"/>
  <c r="H102" i="61" a="1"/>
  <c r="D89" i="61" a="1"/>
  <c r="L84" i="61" a="1"/>
  <c r="C80" i="61" a="1"/>
  <c r="K75" i="61" a="1"/>
  <c r="K66" i="61" a="1"/>
  <c r="M61" i="61" a="1"/>
  <c r="D42" i="61" a="1"/>
  <c r="C37" i="61" a="1"/>
  <c r="H32" i="61" a="1"/>
  <c r="F14" i="61" a="1"/>
  <c r="D10" i="61" a="1"/>
  <c r="K5" i="61" a="1"/>
  <c r="C482" i="54" a="1"/>
  <c r="D476" i="54" a="1"/>
  <c r="L451" i="54" a="1"/>
  <c r="C433" i="54" a="1"/>
  <c r="D427" i="54" a="1"/>
  <c r="L402" i="54" a="1"/>
  <c r="C384" i="54" a="1"/>
  <c r="D378" i="54" a="1"/>
  <c r="L353" i="54" a="1"/>
  <c r="C335" i="54" a="1"/>
  <c r="C239" i="54" a="1"/>
  <c r="F229" i="54" a="1"/>
  <c r="H224" i="54" a="1"/>
  <c r="L214" i="54" a="1"/>
  <c r="K209" i="54" a="1"/>
  <c r="C190" i="54" a="1"/>
  <c r="F180" i="54" a="1"/>
  <c r="H175" i="54" a="1"/>
  <c r="L165" i="54" a="1"/>
  <c r="K160" i="54" a="1"/>
  <c r="C146" i="54" a="1"/>
  <c r="H145" i="54" a="1"/>
  <c r="K144" i="54" a="1"/>
  <c r="F143" i="54" a="1"/>
  <c r="L142" i="54" a="1"/>
  <c r="C139" i="54" a="1"/>
  <c r="H138" i="54" a="1"/>
  <c r="C137" i="54" a="1"/>
  <c r="L134" i="54" a="1"/>
  <c r="F133" i="54" a="1"/>
  <c r="K132" i="54" a="1"/>
  <c r="D132" i="54" a="1"/>
  <c r="H131" i="54" a="1"/>
  <c r="C130" i="54" a="1"/>
  <c r="L415" i="94" a="1"/>
  <c r="C398" i="94" a="1"/>
  <c r="C383" i="94" a="1"/>
  <c r="K220" i="94" a="1"/>
  <c r="C216" i="94" a="1"/>
  <c r="L187" i="94" a="1"/>
  <c r="K180" i="94" a="1"/>
  <c r="C175" i="94" a="1"/>
  <c r="F171" i="94" a="1"/>
  <c r="K154" i="94" a="1"/>
  <c r="L147" i="94" a="1"/>
  <c r="K144" i="94" a="1"/>
  <c r="L111" i="94" a="1"/>
  <c r="F109" i="94" a="1"/>
  <c r="H105" i="94" a="1"/>
  <c r="K76" i="94" a="1"/>
  <c r="M67" i="94" a="1"/>
  <c r="K65" i="94" a="1"/>
  <c r="M58" i="94" a="1"/>
  <c r="F56" i="94" a="1"/>
  <c r="C54" i="94" a="1"/>
  <c r="M51" i="94" a="1"/>
  <c r="K49" i="94" a="1"/>
  <c r="M47" i="94" a="1"/>
  <c r="F40" i="94" a="1"/>
  <c r="H38" i="94" a="1"/>
  <c r="H36" i="94" a="1"/>
  <c r="M29" i="94" a="1"/>
  <c r="M27" i="94" a="1"/>
  <c r="F23" i="94" a="1"/>
  <c r="K21" i="94" a="1"/>
  <c r="F15" i="94" a="1"/>
  <c r="H13" i="94" a="1"/>
  <c r="H11" i="94" a="1"/>
  <c r="C7" i="94" a="1"/>
  <c r="H5" i="94" a="1"/>
  <c r="L720" i="61" a="1"/>
  <c r="L701" i="61" a="1"/>
  <c r="L698" i="61" a="1"/>
  <c r="L673" i="61" a="1"/>
  <c r="L651" i="61" a="1"/>
  <c r="L620" i="61" a="1"/>
  <c r="C580" i="61" a="1"/>
  <c r="C570" i="61" a="1"/>
  <c r="C558" i="61" a="1"/>
  <c r="L553" i="61" a="1"/>
  <c r="L541" i="61" a="1"/>
  <c r="L536" i="61" a="1"/>
  <c r="L531" i="61" a="1"/>
  <c r="L520" i="61" a="1"/>
  <c r="D508" i="61" a="1"/>
  <c r="L497" i="61" a="1"/>
  <c r="L489" i="61" a="1"/>
  <c r="C478" i="61" a="1"/>
  <c r="D476" i="61" a="1"/>
  <c r="D474" i="61" a="1"/>
  <c r="C470" i="61" a="1"/>
  <c r="L460" i="61" a="1"/>
  <c r="L452" i="61" a="1"/>
  <c r="D449" i="61" a="1"/>
  <c r="D445" i="61" a="1"/>
  <c r="D441" i="61" a="1"/>
  <c r="D437" i="61" a="1"/>
  <c r="C433" i="61" a="1"/>
  <c r="C431" i="61" a="1"/>
  <c r="L425" i="61" a="1"/>
  <c r="L423" i="61" a="1"/>
  <c r="L421" i="61" a="1"/>
  <c r="L413" i="61" a="1"/>
  <c r="C406" i="61" a="1"/>
  <c r="C402" i="61" a="1"/>
  <c r="C398" i="61" a="1"/>
  <c r="L392" i="61" a="1"/>
  <c r="L386" i="61" a="1"/>
  <c r="D385" i="61" a="1"/>
  <c r="L383" i="61" a="1"/>
  <c r="L380" i="61" a="1"/>
  <c r="D379" i="61" a="1"/>
  <c r="D373" i="61" a="1"/>
  <c r="L358" i="61" a="1"/>
  <c r="C350" i="61" a="1"/>
  <c r="L339" i="61" a="1"/>
  <c r="C324" i="61" a="1"/>
  <c r="L313" i="61" a="1"/>
  <c r="C298" i="61" a="1"/>
  <c r="C291" i="61" a="1"/>
  <c r="L287" i="61" a="1"/>
  <c r="C284" i="61" a="1"/>
  <c r="C279" i="61" a="1"/>
  <c r="C277" i="61" a="1"/>
  <c r="C272" i="61" a="1"/>
  <c r="L268" i="61" a="1"/>
  <c r="C265" i="61" a="1"/>
  <c r="L245" i="61" a="1"/>
  <c r="C244" i="61" a="1"/>
  <c r="F239" i="61" a="1"/>
  <c r="L233" i="61" a="1"/>
  <c r="H231" i="61" a="1"/>
  <c r="H230" i="61" a="1"/>
  <c r="C229" i="61" a="1"/>
  <c r="L224" i="61" a="1"/>
  <c r="L223" i="61" a="1"/>
  <c r="C219" i="61" a="1"/>
  <c r="C218" i="61" a="1"/>
  <c r="L213" i="61" a="1"/>
  <c r="H212" i="61" a="1"/>
  <c r="H211" i="61" a="1"/>
  <c r="H209" i="61" a="1"/>
  <c r="H208" i="61" a="1"/>
  <c r="L331" i="94" a="1"/>
  <c r="F230" i="94" a="1"/>
  <c r="L211" i="94" a="1"/>
  <c r="H199" i="94" a="1"/>
  <c r="L195" i="94" a="1"/>
  <c r="F184" i="94" a="1"/>
  <c r="K177" i="94" a="1"/>
  <c r="C168" i="94" a="1"/>
  <c r="C161" i="94" a="1"/>
  <c r="K157" i="94" a="1"/>
  <c r="F151" i="94" a="1"/>
  <c r="H144" i="94" a="1"/>
  <c r="K137" i="94" a="1"/>
  <c r="H134" i="94" a="1"/>
  <c r="H114" i="94" a="1"/>
  <c r="F108" i="94" a="1"/>
  <c r="F105" i="94" a="1"/>
  <c r="L102" i="94" a="1"/>
  <c r="H58" i="94" a="1"/>
  <c r="K51" i="94" a="1"/>
  <c r="H49" i="94" a="1"/>
  <c r="K33" i="94" a="1"/>
  <c r="H29" i="94" a="1"/>
  <c r="K27" i="94" a="1"/>
  <c r="H19" i="94" a="1"/>
  <c r="C9" i="94" a="1"/>
  <c r="L738" i="61" a="1"/>
  <c r="L716" i="61" a="1"/>
  <c r="L679" i="61" a="1"/>
  <c r="L629" i="61" a="1"/>
  <c r="C592" i="61" a="1"/>
  <c r="C587" i="61" a="1"/>
  <c r="C553" i="61" a="1"/>
  <c r="L543" i="61" a="1"/>
  <c r="L538" i="61" a="1"/>
  <c r="L522" i="61" a="1"/>
  <c r="D516" i="61" a="1"/>
  <c r="C514" i="61" a="1"/>
  <c r="L507" i="61" a="1"/>
  <c r="L505" i="61" a="1"/>
  <c r="L503" i="61" a="1"/>
  <c r="C501" i="61" a="1"/>
  <c r="L493" i="61" a="1"/>
  <c r="D466" i="61" a="1"/>
  <c r="C462" i="61" a="1"/>
  <c r="L448" i="61" a="1"/>
  <c r="C435" i="61" a="1"/>
  <c r="D433" i="61" a="1"/>
  <c r="D429" i="61" a="1"/>
  <c r="C423" i="61" a="1"/>
  <c r="D406" i="61" a="1"/>
  <c r="D400" i="61" a="1"/>
  <c r="D398" i="61" a="1"/>
  <c r="C394" i="61" a="1"/>
  <c r="D391" i="61" a="1"/>
  <c r="L389" i="61" a="1"/>
  <c r="C365" i="61" a="1"/>
  <c r="C362" i="61" a="1"/>
  <c r="C360" i="61" a="1"/>
  <c r="C355" i="61" a="1"/>
  <c r="L351" i="61" a="1"/>
  <c r="C348" i="61" a="1"/>
  <c r="C343" i="61" a="1"/>
  <c r="C341" i="61" a="1"/>
  <c r="C336" i="61" a="1"/>
  <c r="L332" i="61" a="1"/>
  <c r="C329" i="61" a="1"/>
  <c r="C322" i="61" a="1"/>
  <c r="L306" i="61" a="1"/>
  <c r="C296" i="61" a="1"/>
  <c r="L280" i="61" a="1"/>
  <c r="C270" i="61" a="1"/>
  <c r="L261" i="61" a="1"/>
  <c r="F240" i="61" a="1"/>
  <c r="H222" i="61" a="1"/>
  <c r="C220" i="61" a="1"/>
  <c r="L215" i="61" a="1"/>
  <c r="L214" i="61" a="1"/>
  <c r="F210" i="61" a="1"/>
  <c r="F209" i="61" a="1"/>
  <c r="F208" i="61" a="1"/>
  <c r="F206" i="61" a="1"/>
  <c r="H204" i="61" a="1"/>
  <c r="L200" i="61" a="1"/>
  <c r="L199" i="61" a="1"/>
  <c r="K198" i="61" a="1"/>
  <c r="C190" i="61" a="1"/>
  <c r="C189" i="61" a="1"/>
  <c r="F187" i="61" a="1"/>
  <c r="F186" i="61" a="1"/>
  <c r="H183" i="61" a="1"/>
  <c r="H165" i="61" a="1"/>
  <c r="D152" i="61" a="1"/>
  <c r="L147" i="61" a="1"/>
  <c r="C143" i="61" a="1"/>
  <c r="K138" i="61" a="1"/>
  <c r="F125" i="61" a="1"/>
  <c r="H116" i="61" a="1"/>
  <c r="D103" i="61" a="1"/>
  <c r="L98" i="61" a="1"/>
  <c r="C94" i="61" a="1"/>
  <c r="K89" i="61" a="1"/>
  <c r="F76" i="61" a="1"/>
  <c r="F62" i="61" a="1"/>
  <c r="H57" i="61" a="1"/>
  <c r="K52" i="61" a="1"/>
  <c r="M47" i="61" a="1"/>
  <c r="F28" i="61" a="1"/>
  <c r="D24" i="61" a="1"/>
  <c r="K19" i="61" a="1"/>
  <c r="C15" i="61" a="1"/>
  <c r="M10" i="61" a="1"/>
  <c r="C489" i="54" a="1"/>
  <c r="D483" i="54" a="1"/>
  <c r="L458" i="54" a="1"/>
  <c r="C440" i="54" a="1"/>
  <c r="D434" i="54" a="1"/>
  <c r="L409" i="54" a="1"/>
  <c r="C391" i="54" a="1"/>
  <c r="D385" i="54" a="1"/>
  <c r="L360" i="54" a="1"/>
  <c r="C342" i="54" a="1"/>
  <c r="D336" i="54" a="1"/>
  <c r="C225" i="54" a="1"/>
  <c r="F215" i="54" a="1"/>
  <c r="H210" i="54" a="1"/>
  <c r="L200" i="54" a="1"/>
  <c r="K195" i="54" a="1"/>
  <c r="C176" i="54" a="1"/>
  <c r="F166" i="54" a="1"/>
  <c r="H161" i="54" a="1"/>
  <c r="L151" i="54" a="1"/>
  <c r="K146" i="54" a="1"/>
  <c r="F145" i="54" a="1"/>
  <c r="L144" i="54" a="1"/>
  <c r="C141" i="54" a="1"/>
  <c r="H140" i="54" a="1"/>
  <c r="K139" i="54" a="1"/>
  <c r="F138" i="54" a="1"/>
  <c r="K137" i="54" a="1"/>
  <c r="D137" i="54" a="1"/>
  <c r="H136" i="54" a="1"/>
  <c r="C135" i="54" a="1"/>
  <c r="L132" i="54" a="1"/>
  <c r="F131" i="54" a="1"/>
  <c r="K130" i="54" a="1"/>
  <c r="D130" i="54" a="1"/>
  <c r="H129" i="54" a="1"/>
  <c r="C128" i="54" a="1"/>
  <c r="L125" i="54" a="1"/>
  <c r="F124" i="54" a="1"/>
  <c r="K123" i="54" a="1"/>
  <c r="D123" i="54" a="1"/>
  <c r="H122" i="54" a="1"/>
  <c r="C121" i="54" a="1"/>
  <c r="L451" i="94" a="1"/>
  <c r="L395" i="94" a="1"/>
  <c r="C301" i="94" a="1"/>
  <c r="F234" i="94" a="1"/>
  <c r="L229" i="94" a="1"/>
  <c r="F220" i="94" a="1"/>
  <c r="C199" i="94" a="1"/>
  <c r="F195" i="94" a="1"/>
  <c r="K183" i="94" a="1"/>
  <c r="F180" i="94" a="1"/>
  <c r="C177" i="94" a="1"/>
  <c r="H173" i="94" a="1"/>
  <c r="H170" i="94" a="1"/>
  <c r="C150" i="94" a="1"/>
  <c r="L137" i="94" a="1"/>
  <c r="K123" i="94" a="1"/>
  <c r="K120" i="94" a="1"/>
  <c r="C105" i="94" a="1"/>
  <c r="F96" i="94" a="1"/>
  <c r="K85" i="94" a="1"/>
  <c r="F83" i="94" a="1"/>
  <c r="F69" i="94" a="1"/>
  <c r="M60" i="94" a="1"/>
  <c r="M44" i="94" a="1"/>
  <c r="C40" i="94" a="1"/>
  <c r="K35" i="94" a="1"/>
  <c r="C29" i="94" a="1"/>
  <c r="C23" i="94" a="1"/>
  <c r="H17" i="94" a="1"/>
  <c r="C13" i="94" a="1"/>
  <c r="M4" i="94" a="1"/>
  <c r="L725" i="61" a="1"/>
  <c r="L703" i="61" a="1"/>
  <c r="L660" i="61" a="1"/>
  <c r="L641" i="61" a="1"/>
  <c r="L638" i="61" a="1"/>
  <c r="L613" i="61" a="1"/>
  <c r="L596" i="61" a="1"/>
  <c r="C572" i="61" a="1"/>
  <c r="L557" i="61" a="1"/>
  <c r="L545" i="61" a="1"/>
  <c r="L533" i="61" a="1"/>
  <c r="L528" i="61" a="1"/>
  <c r="C524" i="61" a="1"/>
  <c r="C522" i="61" a="1"/>
  <c r="C520" i="61" a="1"/>
  <c r="C503" i="61" a="1"/>
  <c r="D501" i="61" a="1"/>
  <c r="C495" i="61" a="1"/>
  <c r="D493" i="61" a="1"/>
  <c r="C491" i="61" a="1"/>
  <c r="D458" i="61" a="1"/>
  <c r="C454" i="61" a="1"/>
  <c r="D419" i="61" a="1"/>
  <c r="L405" i="61" a="1"/>
  <c r="D394" i="61" a="1"/>
  <c r="D389" i="61" a="1"/>
  <c r="C383" i="61" a="1"/>
  <c r="L378" i="61" a="1"/>
  <c r="C377" i="61" a="1"/>
  <c r="C374" i="61" a="1"/>
  <c r="L369" i="61" a="1"/>
  <c r="D368" i="61" a="1"/>
  <c r="D365" i="61" a="1"/>
  <c r="L356" i="61" a="1"/>
  <c r="L349" i="61" a="1"/>
  <c r="C346" i="61" a="1"/>
  <c r="L342" i="61" a="1"/>
  <c r="L337" i="61" a="1"/>
  <c r="L335" i="61" a="1"/>
  <c r="L330" i="61" a="1"/>
  <c r="C327" i="61" a="1"/>
  <c r="L323" i="61" a="1"/>
  <c r="L318" i="61" a="1"/>
  <c r="L316" i="61" a="1"/>
  <c r="L311" i="61" a="1"/>
  <c r="C308" i="61" a="1"/>
  <c r="L304" i="61" a="1"/>
  <c r="L297" i="61" a="1"/>
  <c r="C282" i="61" a="1"/>
  <c r="L271" i="61" a="1"/>
  <c r="L259" i="61" a="1"/>
  <c r="C258" i="61" a="1"/>
  <c r="C250" i="61" a="1"/>
  <c r="K235" i="61" a="1"/>
  <c r="H233" i="61" a="1"/>
  <c r="F232" i="61" a="1"/>
  <c r="K226" i="61" a="1"/>
  <c r="C221" i="61" a="1"/>
  <c r="C207" i="61" a="1"/>
  <c r="F204" i="61" a="1"/>
  <c r="F202" i="61" a="1"/>
  <c r="H201" i="61" a="1"/>
  <c r="L198" i="61" a="1"/>
  <c r="L196" i="61" a="1"/>
  <c r="K195" i="61" a="1"/>
  <c r="K194" i="61" a="1"/>
  <c r="C188" i="61" a="1"/>
  <c r="F183" i="61" a="1"/>
  <c r="H182" i="61" a="1"/>
  <c r="L180" i="61" a="1"/>
  <c r="K179" i="61" a="1"/>
  <c r="L175" i="61" a="1"/>
  <c r="K170" i="61" a="1"/>
  <c r="D166" i="61" a="1"/>
  <c r="L161" i="61" a="1"/>
  <c r="C157" i="61" a="1"/>
  <c r="K152" i="61" a="1"/>
  <c r="F139" i="61" a="1"/>
  <c r="H130" i="61" a="1"/>
  <c r="D117" i="61" a="1"/>
  <c r="L112" i="61" a="1"/>
  <c r="C108" i="61" a="1"/>
  <c r="C240" i="94" a="1"/>
  <c r="C233" i="94" a="1"/>
  <c r="F226" i="94" a="1"/>
  <c r="F219" i="94" a="1"/>
  <c r="L180" i="94" a="1"/>
  <c r="K166" i="94" a="1"/>
  <c r="K148" i="94" a="1"/>
  <c r="F139" i="94" a="1"/>
  <c r="F134" i="94" a="1"/>
  <c r="L120" i="94" a="1"/>
  <c r="C116" i="94" a="1"/>
  <c r="F107" i="94" a="1"/>
  <c r="F103" i="94" a="1"/>
  <c r="L98" i="94" a="1"/>
  <c r="C84" i="94" a="1"/>
  <c r="K64" i="94" a="1"/>
  <c r="F58" i="94" a="1"/>
  <c r="C55" i="94" a="1"/>
  <c r="M52" i="94" a="1"/>
  <c r="M42" i="94" a="1"/>
  <c r="M39" i="94" a="1"/>
  <c r="C33" i="94" a="1"/>
  <c r="F27" i="94" a="1"/>
  <c r="M24" i="94" a="1"/>
  <c r="M18" i="94" a="1"/>
  <c r="C16" i="94" a="1"/>
  <c r="L675" i="61" a="1"/>
  <c r="L640" i="61" a="1"/>
  <c r="L627" i="61" a="1"/>
  <c r="C591" i="61" a="1"/>
  <c r="L581" i="61" a="1"/>
  <c r="C578" i="61" a="1"/>
  <c r="C571" i="61" a="1"/>
  <c r="C561" i="61" a="1"/>
  <c r="L550" i="61" a="1"/>
  <c r="L540" i="61" a="1"/>
  <c r="C530" i="61" a="1"/>
  <c r="C521" i="61" a="1"/>
  <c r="C515" i="61" a="1"/>
  <c r="L500" i="61" a="1"/>
  <c r="C481" i="61" a="1"/>
  <c r="D462" i="61" a="1"/>
  <c r="D435" i="61" a="1"/>
  <c r="D416" i="61" a="1"/>
  <c r="C413" i="61" a="1"/>
  <c r="L407" i="61" a="1"/>
  <c r="L359" i="61" a="1"/>
  <c r="L354" i="61" a="1"/>
  <c r="C345" i="61" a="1"/>
  <c r="L325" i="61" a="1"/>
  <c r="C318" i="61" a="1"/>
  <c r="C316" i="61" a="1"/>
  <c r="C306" i="61" a="1"/>
  <c r="C294" i="61" a="1"/>
  <c r="C289" i="61" a="1"/>
  <c r="L286" i="61" a="1"/>
  <c r="L274" i="61" a="1"/>
  <c r="L262" i="61" a="1"/>
  <c r="C249" i="61" a="1"/>
  <c r="F236" i="61" a="1"/>
  <c r="K234" i="61" a="1"/>
  <c r="K220" i="61" a="1"/>
  <c r="C214" i="61" a="1"/>
  <c r="F211" i="61" a="1"/>
  <c r="F200" i="61" a="1"/>
  <c r="H195" i="61" a="1"/>
  <c r="K191" i="61" a="1"/>
  <c r="C182" i="61" a="1"/>
  <c r="K175" i="61" a="1"/>
  <c r="L174" i="61" a="1"/>
  <c r="L172" i="61" a="1"/>
  <c r="H168" i="61" a="1"/>
  <c r="L164" i="61" a="1"/>
  <c r="K163" i="61" a="1"/>
  <c r="D158" i="61" a="1"/>
  <c r="C156" i="61" a="1"/>
  <c r="H150" i="61" a="1"/>
  <c r="L148" i="61" a="1"/>
  <c r="K147" i="61" a="1"/>
  <c r="D141" i="61" a="1"/>
  <c r="D140" i="61" a="1"/>
  <c r="F135" i="61" a="1"/>
  <c r="H133" i="61" a="1"/>
  <c r="K130" i="61" a="1"/>
  <c r="L129" i="61" a="1"/>
  <c r="D124" i="61" a="1"/>
  <c r="D123" i="61" a="1"/>
  <c r="D122" i="61" a="1"/>
  <c r="F120" i="61" a="1"/>
  <c r="F118" i="61" a="1"/>
  <c r="H117" i="61" a="1"/>
  <c r="L114" i="61" a="1"/>
  <c r="K112" i="61" a="1"/>
  <c r="K111" i="61" a="1"/>
  <c r="F105" i="61" a="1"/>
  <c r="C100" i="61" a="1"/>
  <c r="K96" i="61" a="1"/>
  <c r="C87" i="61" a="1"/>
  <c r="F79" i="61" a="1"/>
  <c r="L77" i="61" a="1"/>
  <c r="D75" i="61" a="1"/>
  <c r="C74" i="61" a="1"/>
  <c r="C65" i="61" a="1"/>
  <c r="K57" i="61" a="1"/>
  <c r="M54" i="61" a="1"/>
  <c r="D46" i="61" a="1"/>
  <c r="C44" i="61" a="1"/>
  <c r="F41" i="61" a="1"/>
  <c r="F40" i="61" a="1"/>
  <c r="M34" i="61" a="1"/>
  <c r="M33" i="61" a="1"/>
  <c r="D31" i="61" a="1"/>
  <c r="H29" i="61" a="1"/>
  <c r="C24" i="61" a="1"/>
  <c r="F21" i="61" a="1"/>
  <c r="M13" i="61" a="1"/>
  <c r="F8" i="61" a="1"/>
  <c r="C3" i="61" a="1"/>
  <c r="C671" i="54" a="1"/>
  <c r="L646" i="54" a="1"/>
  <c r="C622" i="54" a="1"/>
  <c r="L597" i="54" a="1"/>
  <c r="C573" i="54" a="1"/>
  <c r="L548" i="54" a="1"/>
  <c r="C524" i="54" a="1"/>
  <c r="L499" i="54" a="1"/>
  <c r="D497" i="54" a="1"/>
  <c r="L493" i="54" a="1"/>
  <c r="C485" i="54" a="1"/>
  <c r="D478" i="54" a="1"/>
  <c r="L456" i="54" a="1"/>
  <c r="C454" i="54" a="1"/>
  <c r="D441" i="54" a="1"/>
  <c r="L437" i="54" a="1"/>
  <c r="C435" i="54" a="1"/>
  <c r="D428" i="54" a="1"/>
  <c r="L406" i="54" a="1"/>
  <c r="C398" i="54" a="1"/>
  <c r="C385" i="54" a="1"/>
  <c r="L381" i="54" a="1"/>
  <c r="L356" i="54" a="1"/>
  <c r="D335" i="54" a="1"/>
  <c r="C327" i="54" a="1"/>
  <c r="L294" i="54" a="1"/>
  <c r="C278" i="54" a="1"/>
  <c r="L245" i="54" a="1"/>
  <c r="F233" i="54" a="1"/>
  <c r="H231" i="54" a="1"/>
  <c r="L228" i="54" a="1"/>
  <c r="L227" i="54" a="1"/>
  <c r="C218" i="54" a="1"/>
  <c r="L207" i="54" a="1"/>
  <c r="K204" i="54" a="1"/>
  <c r="C197" i="54" a="1"/>
  <c r="F194" i="54" a="1"/>
  <c r="F193" i="54" a="1"/>
  <c r="L187" i="54" a="1"/>
  <c r="L186" i="54" a="1"/>
  <c r="F173" i="54" a="1"/>
  <c r="H170" i="54" a="1"/>
  <c r="K164" i="54" a="1"/>
  <c r="F153" i="54" a="1"/>
  <c r="F152" i="54" a="1"/>
  <c r="L147" i="54" a="1"/>
  <c r="L146" i="54" a="1"/>
  <c r="H143" i="54" a="1"/>
  <c r="K141" i="54" a="1"/>
  <c r="C140" i="54" a="1"/>
  <c r="F139" i="54" a="1"/>
  <c r="D134" i="54" a="1"/>
  <c r="D131" i="54" a="1"/>
  <c r="F130" i="54" a="1"/>
  <c r="L129" i="54" a="1"/>
  <c r="D128" i="54" a="1"/>
  <c r="K126" i="54" a="1"/>
  <c r="F125" i="54" a="1"/>
  <c r="L122" i="54" a="1"/>
  <c r="C119" i="54" a="1"/>
  <c r="L116" i="54" a="1"/>
  <c r="F115" i="54" a="1"/>
  <c r="K114" i="54" a="1"/>
  <c r="D114" i="54" a="1"/>
  <c r="H113" i="54" a="1"/>
  <c r="C112" i="54" a="1"/>
  <c r="L109" i="54" a="1"/>
  <c r="F108" i="54" a="1"/>
  <c r="K107" i="54" a="1"/>
  <c r="D107" i="54" a="1"/>
  <c r="H106" i="54" a="1"/>
  <c r="C105" i="54" a="1"/>
  <c r="L102" i="54" a="1"/>
  <c r="F101" i="54" a="1"/>
  <c r="K100" i="54" a="1"/>
  <c r="D100" i="54" a="1"/>
  <c r="H99" i="54" a="1"/>
  <c r="C98" i="54" a="1"/>
  <c r="L95" i="54" a="1"/>
  <c r="F94" i="54" a="1"/>
  <c r="K93" i="54" a="1"/>
  <c r="D93" i="54" a="1"/>
  <c r="H92" i="54" a="1"/>
  <c r="C91" i="54" a="1"/>
  <c r="L88" i="54" a="1"/>
  <c r="F87" i="54" a="1"/>
  <c r="K86" i="54" a="1"/>
  <c r="D86" i="54" a="1"/>
  <c r="H85" i="54" a="1"/>
  <c r="C84" i="54" a="1"/>
  <c r="L81" i="54" a="1"/>
  <c r="F80" i="54" a="1"/>
  <c r="K79" i="54" a="1"/>
  <c r="D79" i="54" a="1"/>
  <c r="H78" i="54" a="1"/>
  <c r="C77" i="54" a="1"/>
  <c r="L74" i="54" a="1"/>
  <c r="F73" i="54" a="1"/>
  <c r="K72" i="54" a="1"/>
  <c r="L406" i="94" a="1"/>
  <c r="C336" i="94" a="1"/>
  <c r="L249" i="94" a="1"/>
  <c r="K213" i="94" a="1"/>
  <c r="K196" i="94" a="1"/>
  <c r="L190" i="94" a="1"/>
  <c r="F185" i="94" a="1"/>
  <c r="K175" i="94" a="1"/>
  <c r="L171" i="94" a="1"/>
  <c r="L166" i="94" a="1"/>
  <c r="H152" i="94" a="1"/>
  <c r="C139" i="94" a="1"/>
  <c r="H111" i="94" a="1"/>
  <c r="C103" i="94" a="1"/>
  <c r="H64" i="94" a="1"/>
  <c r="K61" i="94" a="1"/>
  <c r="H52" i="94" a="1"/>
  <c r="C42" i="94" a="1"/>
  <c r="K36" i="94" a="1"/>
  <c r="K24" i="94" a="1"/>
  <c r="M21" i="94" a="1"/>
  <c r="K18" i="94" a="1"/>
  <c r="L727" i="61" a="1"/>
  <c r="L714" i="61" a="1"/>
  <c r="L705" i="61" a="1"/>
  <c r="L693" i="61" a="1"/>
  <c r="L671" i="61" a="1"/>
  <c r="L658" i="61" a="1"/>
  <c r="L649" i="61" a="1"/>
  <c r="L636" i="61" a="1"/>
  <c r="L614" i="61" a="1"/>
  <c r="C601" i="61" a="1"/>
  <c r="L574" i="61" a="1"/>
  <c r="L567" i="61" a="1"/>
  <c r="C564" i="61" a="1"/>
  <c r="C554" i="61" a="1"/>
  <c r="D521" i="61" a="1"/>
  <c r="L512" i="61" a="1"/>
  <c r="C492" i="61" a="1"/>
  <c r="C484" i="61" a="1"/>
  <c r="D481" i="61" a="1"/>
  <c r="L475" i="61" a="1"/>
  <c r="L467" i="61" a="1"/>
  <c r="C451" i="61" a="1"/>
  <c r="C448" i="61" a="1"/>
  <c r="L445" i="61" a="1"/>
  <c r="C440" i="61" a="1"/>
  <c r="D424" i="61" a="1"/>
  <c r="C421" i="61" a="1"/>
  <c r="D413" i="61" a="1"/>
  <c r="L410" i="61" a="1"/>
  <c r="L387" i="61" a="1"/>
  <c r="C381" i="61" a="1"/>
  <c r="L370" i="61" a="1"/>
  <c r="L368" i="61" a="1"/>
  <c r="C366" i="61" a="1"/>
  <c r="C364" i="61" a="1"/>
  <c r="L361" i="61" a="1"/>
  <c r="C340" i="61" a="1"/>
  <c r="C328" i="61" a="1"/>
  <c r="C323" i="61" a="1"/>
  <c r="L308" i="61" a="1"/>
  <c r="C301" i="61" a="1"/>
  <c r="L296" i="61" a="1"/>
  <c r="L284" i="61" a="1"/>
  <c r="L264" i="61" a="1"/>
  <c r="L255" i="61" a="1"/>
  <c r="C253" i="61" a="1"/>
  <c r="C251" i="61" a="1"/>
  <c r="L246" i="61" a="1"/>
  <c r="F242" i="61" a="1"/>
  <c r="H239" i="61" a="1"/>
  <c r="K237" i="61" a="1"/>
  <c r="L226" i="61" a="1"/>
  <c r="K223" i="61" a="1"/>
  <c r="L220" i="61" a="1"/>
  <c r="H217" i="61" a="1"/>
  <c r="C211" i="61" a="1"/>
  <c r="K178" i="61" a="1"/>
  <c r="K177" i="61" a="1"/>
  <c r="K176" i="61" a="1"/>
  <c r="L173" i="61" a="1"/>
  <c r="H171" i="61" a="1"/>
  <c r="H170" i="61" a="1"/>
  <c r="F168" i="61" a="1"/>
  <c r="H167" i="61" a="1"/>
  <c r="L165" i="61" a="1"/>
  <c r="K162" i="61" a="1"/>
  <c r="C155" i="61" a="1"/>
  <c r="C154" i="61" a="1"/>
  <c r="F152" i="61" a="1"/>
  <c r="F151" i="61" a="1"/>
  <c r="H149" i="61" a="1"/>
  <c r="L146" i="61" a="1"/>
  <c r="K145" i="61" a="1"/>
  <c r="K143" i="61" a="1"/>
  <c r="D139" i="61" a="1"/>
  <c r="C137" i="61" a="1"/>
  <c r="H134" i="61" a="1"/>
  <c r="F133" i="61" a="1"/>
  <c r="L130" i="61" a="1"/>
  <c r="K128" i="61" a="1"/>
  <c r="C121" i="61" a="1"/>
  <c r="C120" i="61" a="1"/>
  <c r="F116" i="61" a="1"/>
  <c r="H115" i="61" a="1"/>
  <c r="L113" i="61" a="1"/>
  <c r="D107" i="61" a="1"/>
  <c r="C106" i="61" a="1"/>
  <c r="H104" i="61" a="1"/>
  <c r="K102" i="61" a="1"/>
  <c r="D100" i="61" a="1"/>
  <c r="C99" i="61" a="1"/>
  <c r="F98" i="61" a="1"/>
  <c r="L96" i="61" a="1"/>
  <c r="C93" i="61" a="1"/>
  <c r="F92" i="61" a="1"/>
  <c r="H91" i="61" a="1"/>
  <c r="L90" i="61" a="1"/>
  <c r="L89" i="61" a="1"/>
  <c r="D87" i="61" a="1"/>
  <c r="H85" i="61" a="1"/>
  <c r="H84" i="61" a="1"/>
  <c r="L83" i="61" a="1"/>
  <c r="D81" i="61" a="1"/>
  <c r="H78" i="61" a="1"/>
  <c r="K76" i="61" a="1"/>
  <c r="D74" i="61" a="1"/>
  <c r="F72" i="61" a="1"/>
  <c r="K70" i="61" a="1"/>
  <c r="D66" i="61" a="1"/>
  <c r="D65" i="61" a="1"/>
  <c r="C64" i="61" a="1"/>
  <c r="C63" i="61" a="1"/>
  <c r="C62" i="61" a="1"/>
  <c r="F60" i="61" a="1"/>
  <c r="F59" i="61" a="1"/>
  <c r="H58" i="61" a="1"/>
  <c r="F57" i="61" a="1"/>
  <c r="H56" i="61" a="1"/>
  <c r="K55" i="61" a="1"/>
  <c r="L387" i="94" a="1"/>
  <c r="C317" i="94" a="1"/>
  <c r="L257" i="94" a="1"/>
  <c r="H190" i="94" a="1"/>
  <c r="C180" i="94" a="1"/>
  <c r="H175" i="94" a="1"/>
  <c r="K142" i="94" a="1"/>
  <c r="C133" i="94" a="1"/>
  <c r="K110" i="94" a="1"/>
  <c r="C107" i="94" a="1"/>
  <c r="H98" i="94" a="1"/>
  <c r="K94" i="94" a="1"/>
  <c r="K90" i="94" a="1"/>
  <c r="F80" i="94" a="1"/>
  <c r="K67" i="94" a="1"/>
  <c r="F64" i="94" a="1"/>
  <c r="H51" i="94" a="1"/>
  <c r="F48" i="94" a="1"/>
  <c r="M45" i="94" a="1"/>
  <c r="C30" i="94" a="1"/>
  <c r="M26" i="94" a="1"/>
  <c r="F24" i="94" a="1"/>
  <c r="F21" i="94" a="1"/>
  <c r="L736" i="61" a="1"/>
  <c r="L692" i="61" a="1"/>
  <c r="L635" i="61" a="1"/>
  <c r="C594" i="61" a="1"/>
  <c r="C577" i="61" a="1"/>
  <c r="L560" i="61" a="1"/>
  <c r="C557" i="61" a="1"/>
  <c r="L526" i="61" a="1"/>
  <c r="D506" i="61" a="1"/>
  <c r="D500" i="61" a="1"/>
  <c r="D497" i="61" a="1"/>
  <c r="D470" i="61" a="1"/>
  <c r="L442" i="61" a="1"/>
  <c r="L418" i="61" a="1"/>
  <c r="D402" i="61" a="1"/>
  <c r="L391" i="61" a="1"/>
  <c r="L344" i="61" a="1"/>
  <c r="C335" i="61" a="1"/>
  <c r="C330" i="61" a="1"/>
  <c r="C325" i="61" a="1"/>
  <c r="C313" i="61" a="1"/>
  <c r="L293" i="61" a="1"/>
  <c r="L291" i="61" a="1"/>
  <c r="L281" i="61" a="1"/>
  <c r="L269" i="61" a="1"/>
  <c r="C262" i="61" a="1"/>
  <c r="L237" i="61" a="1"/>
  <c r="C236" i="61" a="1"/>
  <c r="F234" i="61" a="1"/>
  <c r="F231" i="61" a="1"/>
  <c r="L212" i="61" a="1"/>
  <c r="K209" i="61" a="1"/>
  <c r="C208" i="61" a="1"/>
  <c r="L205" i="61" a="1"/>
  <c r="F195" i="61" a="1"/>
  <c r="L191" i="61" a="1"/>
  <c r="L185" i="61" a="1"/>
  <c r="L177" i="61" a="1"/>
  <c r="L176" i="61" a="1"/>
  <c r="H172" i="61" a="1"/>
  <c r="F171" i="61" a="1"/>
  <c r="H169" i="61" a="1"/>
  <c r="F167" i="61" a="1"/>
  <c r="H166" i="61" a="1"/>
  <c r="L163" i="61" a="1"/>
  <c r="K161" i="61" a="1"/>
  <c r="K160" i="61" a="1"/>
  <c r="D156" i="61" a="1"/>
  <c r="D155" i="61" a="1"/>
  <c r="C153" i="61" a="1"/>
  <c r="F150" i="61" a="1"/>
  <c r="H147" i="61" a="1"/>
  <c r="L145" i="61" a="1"/>
  <c r="K144" i="61" a="1"/>
  <c r="C138" i="61" a="1"/>
  <c r="D137" i="61" a="1"/>
  <c r="C136" i="61" a="1"/>
  <c r="F134" i="61" a="1"/>
  <c r="H132" i="61" a="1"/>
  <c r="K127" i="61" a="1"/>
  <c r="K126" i="61" a="1"/>
  <c r="D120" i="61" a="1"/>
  <c r="C119" i="61" a="1"/>
  <c r="F117" i="61" a="1"/>
  <c r="H114" i="61" a="1"/>
  <c r="L111" i="61" a="1"/>
  <c r="K110" i="61" a="1"/>
  <c r="K109" i="61" a="1"/>
  <c r="K108" i="61" a="1"/>
  <c r="D106" i="61" a="1"/>
  <c r="F104" i="61" a="1"/>
  <c r="K95" i="61" a="1"/>
  <c r="F85" i="61" a="1"/>
  <c r="K82" i="61" a="1"/>
  <c r="D80" i="61" a="1"/>
  <c r="C73" i="61" a="1"/>
  <c r="L70" i="61" a="1"/>
  <c r="K69" i="61" a="1"/>
  <c r="D64" i="61" a="1"/>
  <c r="D63" i="61" a="1"/>
  <c r="F58" i="61" a="1"/>
  <c r="M52" i="61" a="1"/>
  <c r="C41" i="61" a="1"/>
  <c r="H36" i="61" a="1"/>
  <c r="H35" i="61" a="1"/>
  <c r="D30" i="61" a="1"/>
  <c r="C29" i="61" a="1"/>
  <c r="K26" i="61" a="1"/>
  <c r="M19" i="61" a="1"/>
  <c r="D17" i="61" a="1"/>
  <c r="F7" i="61" a="1"/>
  <c r="D4" i="61" a="1"/>
  <c r="C664" i="54" a="1"/>
  <c r="L639" i="54" a="1"/>
  <c r="C615" i="54" a="1"/>
  <c r="L590" i="54" a="1"/>
  <c r="C566" i="54" a="1"/>
  <c r="L541" i="54" a="1"/>
  <c r="C517" i="54" a="1"/>
  <c r="C486" i="54" a="1"/>
  <c r="D479" i="54" a="1"/>
  <c r="C461" i="54" a="1"/>
  <c r="L457" i="54" a="1"/>
  <c r="D448" i="54" a="1"/>
  <c r="L444" i="54" a="1"/>
  <c r="C436" i="54" a="1"/>
  <c r="D429" i="54" a="1"/>
  <c r="L407" i="54" a="1"/>
  <c r="C405" i="54" a="1"/>
  <c r="D392" i="54" a="1"/>
  <c r="L388" i="54" a="1"/>
  <c r="C386" i="54" a="1"/>
  <c r="D379" i="54" a="1"/>
  <c r="L357" i="54" a="1"/>
  <c r="C349" i="54" a="1"/>
  <c r="C336" i="54" a="1"/>
  <c r="C320" i="54" a="1"/>
  <c r="L287" i="54" a="1"/>
  <c r="C271" i="54" a="1"/>
  <c r="C234" i="54" a="1"/>
  <c r="H228" i="54" a="1"/>
  <c r="K223" i="54" a="1"/>
  <c r="K222" i="54" a="1"/>
  <c r="F211" i="54" a="1"/>
  <c r="L205" i="54" a="1"/>
  <c r="K202" i="54" a="1"/>
  <c r="C194" i="54" a="1"/>
  <c r="H189" i="54" a="1"/>
  <c r="H188" i="54" a="1"/>
  <c r="K182" i="54" a="1"/>
  <c r="K181" i="54" a="1"/>
  <c r="F171" i="54" a="1"/>
  <c r="H168" i="54" a="1"/>
  <c r="C155" i="54" a="1"/>
  <c r="C154" i="54" a="1"/>
  <c r="H148" i="54" a="1"/>
  <c r="H147" i="54" a="1"/>
  <c r="K145" i="54" a="1"/>
  <c r="C144" i="54" a="1"/>
  <c r="H142" i="54" a="1"/>
  <c r="L141" i="54" a="1"/>
  <c r="L137" i="54" a="1"/>
  <c r="C136" i="54" a="1"/>
  <c r="H135" i="54" a="1"/>
  <c r="K134" i="54" a="1"/>
  <c r="C133" i="54" a="1"/>
  <c r="H132" i="54" a="1"/>
  <c r="K131" i="54" a="1"/>
  <c r="K128" i="54" a="1"/>
  <c r="L126" i="54" a="1"/>
  <c r="H120" i="54" a="1"/>
  <c r="D119" i="54" a="1"/>
  <c r="H118" i="54" a="1"/>
  <c r="C117" i="54" a="1"/>
  <c r="L114" i="54" a="1"/>
  <c r="F113" i="54" a="1"/>
  <c r="K112" i="54" a="1"/>
  <c r="D112" i="54" a="1"/>
  <c r="H111" i="54" a="1"/>
  <c r="C110" i="54" a="1"/>
  <c r="L107" i="54" a="1"/>
  <c r="F106" i="54" a="1"/>
  <c r="K105" i="54" a="1"/>
  <c r="D105" i="54" a="1"/>
  <c r="H104" i="54" a="1"/>
  <c r="C103" i="54" a="1"/>
  <c r="L100" i="54" a="1"/>
  <c r="F99" i="54" a="1"/>
  <c r="K98" i="54" a="1"/>
  <c r="D98" i="54" a="1"/>
  <c r="H97" i="54" a="1"/>
  <c r="C96" i="54" a="1"/>
  <c r="L93" i="54" a="1"/>
  <c r="F92" i="54" a="1"/>
  <c r="K91" i="54" a="1"/>
  <c r="D91" i="54" a="1"/>
  <c r="H90" i="54" a="1"/>
  <c r="C89" i="54" a="1"/>
  <c r="L86" i="54" a="1"/>
  <c r="F85" i="54" a="1"/>
  <c r="K84" i="54" a="1"/>
  <c r="D84" i="54" a="1"/>
  <c r="H83" i="54" a="1"/>
  <c r="C82" i="54" a="1"/>
  <c r="L79" i="54" a="1"/>
  <c r="F78" i="54" a="1"/>
  <c r="K77" i="54" a="1"/>
  <c r="C502" i="94" a="1"/>
  <c r="L362" i="94" a="1"/>
  <c r="C238" i="94" a="1"/>
  <c r="K230" i="94" a="1"/>
  <c r="L223" i="94" a="1"/>
  <c r="C218" i="94" a="1"/>
  <c r="H205" i="94" a="1"/>
  <c r="C201" i="94" a="1"/>
  <c r="C184" i="94" a="1"/>
  <c r="F170" i="94" a="1"/>
  <c r="L165" i="94" a="1"/>
  <c r="L151" i="94" a="1"/>
  <c r="H123" i="94" a="1"/>
  <c r="H106" i="94" a="1"/>
  <c r="H76" i="94" a="1"/>
  <c r="F70" i="94" a="1"/>
  <c r="K57" i="94" a="1"/>
  <c r="K41" i="94" a="1"/>
  <c r="M20" i="94" a="1"/>
  <c r="C15" i="94" a="1"/>
  <c r="H12" i="94" a="1"/>
  <c r="L735" i="61" a="1"/>
  <c r="L713" i="61" a="1"/>
  <c r="L709" i="61" a="1"/>
  <c r="L687" i="61" a="1"/>
  <c r="L674" i="61" a="1"/>
  <c r="L656" i="61" a="1"/>
  <c r="L643" i="61" a="1"/>
  <c r="L573" i="61" a="1"/>
  <c r="L517" i="61" a="1"/>
  <c r="L508" i="61" a="1"/>
  <c r="D486" i="61" a="1"/>
  <c r="L477" i="61" a="1"/>
  <c r="D456" i="61" a="1"/>
  <c r="D426" i="61" a="1"/>
  <c r="D423" i="61" a="1"/>
  <c r="L409" i="61" a="1"/>
  <c r="C396" i="61" a="1"/>
  <c r="L393" i="61" a="1"/>
  <c r="D387" i="61" a="1"/>
  <c r="L376" i="61" a="1"/>
  <c r="C372" i="61" a="1"/>
  <c r="C370" i="61" a="1"/>
  <c r="L363" i="61" a="1"/>
  <c r="C354" i="61" a="1"/>
  <c r="C349" i="61" a="1"/>
  <c r="C332" i="61" a="1"/>
  <c r="C315" i="61" a="1"/>
  <c r="L310" i="61" a="1"/>
  <c r="L305" i="61" a="1"/>
  <c r="L300" i="61" a="1"/>
  <c r="L288" i="61" a="1"/>
  <c r="L283" i="61" a="1"/>
  <c r="C269" i="61" a="1"/>
  <c r="L266" i="61" a="1"/>
  <c r="C255" i="61" a="1"/>
  <c r="L229" i="61" a="1"/>
  <c r="H226" i="61" a="1"/>
  <c r="H215" i="61" a="1"/>
  <c r="F212" i="61" a="1"/>
  <c r="F201" i="61" a="1"/>
  <c r="H197" i="61" a="1"/>
  <c r="C184" i="61" a="1"/>
  <c r="K180" i="61" a="1"/>
  <c r="H176" i="61" a="1"/>
  <c r="H174" i="61" a="1"/>
  <c r="F173" i="61" a="1"/>
  <c r="C169" i="61" a="1"/>
  <c r="C168" i="61" a="1"/>
  <c r="F166" i="61" a="1"/>
  <c r="H163" i="61" a="1"/>
  <c r="L160" i="61" a="1"/>
  <c r="K159" i="61" a="1"/>
  <c r="K158" i="61" a="1"/>
  <c r="K157" i="61" a="1"/>
  <c r="D153" i="61" a="1"/>
  <c r="C152" i="61" a="1"/>
  <c r="F148" i="61" a="1"/>
  <c r="F147" i="61" a="1"/>
  <c r="K142" i="61" a="1"/>
  <c r="K141" i="61" a="1"/>
  <c r="C135" i="61" a="1"/>
  <c r="D134" i="61" a="1"/>
  <c r="F131" i="61" a="1"/>
  <c r="H129" i="61" a="1"/>
  <c r="K123" i="61" a="1"/>
  <c r="D119" i="61" a="1"/>
  <c r="C117" i="61" a="1"/>
  <c r="C116" i="61" a="1"/>
  <c r="F114" i="61" a="1"/>
  <c r="F113" i="61" a="1"/>
  <c r="L108" i="61" a="1"/>
  <c r="L101" i="61" a="1"/>
  <c r="F97" i="61" a="1"/>
  <c r="H96" i="61" a="1"/>
  <c r="F90" i="61" a="1"/>
  <c r="D86" i="61" a="1"/>
  <c r="L75" i="61" a="1"/>
  <c r="H70" i="61" a="1"/>
  <c r="M68" i="61" a="1"/>
  <c r="C59" i="61" a="1"/>
  <c r="C58" i="61" a="1"/>
  <c r="F55" i="61" a="1"/>
  <c r="H53" i="61" a="1"/>
  <c r="F34" i="61" a="1"/>
  <c r="M31" i="61" a="1"/>
  <c r="K25" i="61" a="1"/>
  <c r="M24" i="61" a="1"/>
  <c r="C22" i="61" a="1"/>
  <c r="K12" i="61" a="1"/>
  <c r="T4" i="61" a="1"/>
  <c r="C657" i="54" a="1"/>
  <c r="L632" i="54" a="1"/>
  <c r="C608" i="54" a="1"/>
  <c r="L583" i="54" a="1"/>
  <c r="C559" i="54" a="1"/>
  <c r="L534" i="54" a="1"/>
  <c r="C510" i="54" a="1"/>
  <c r="C487" i="54" a="1"/>
  <c r="D480" i="54" a="1"/>
  <c r="C468" i="54" a="1"/>
  <c r="D455" i="54" a="1"/>
  <c r="C437" i="54" a="1"/>
  <c r="D430" i="54" a="1"/>
  <c r="C412" i="54" a="1"/>
  <c r="L408" i="54" a="1"/>
  <c r="D399" i="54" a="1"/>
  <c r="L395" i="54" a="1"/>
  <c r="C387" i="54" a="1"/>
  <c r="D380" i="54" a="1"/>
  <c r="F217" i="94" a="1"/>
  <c r="C173" i="94" a="1"/>
  <c r="C166" i="94" a="1"/>
  <c r="H153" i="94" a="1"/>
  <c r="K101" i="94" a="1"/>
  <c r="M68" i="94" a="1"/>
  <c r="H59" i="94" a="1"/>
  <c r="F41" i="94" a="1"/>
  <c r="K20" i="94" a="1"/>
  <c r="K16" i="94" a="1"/>
  <c r="F8" i="94" a="1"/>
  <c r="T4" i="94" a="1"/>
  <c r="L722" i="61" a="1"/>
  <c r="L704" i="61" a="1"/>
  <c r="L631" i="61" a="1"/>
  <c r="L572" i="61" a="1"/>
  <c r="L544" i="61" a="1"/>
  <c r="C517" i="61" a="1"/>
  <c r="D513" i="61" a="1"/>
  <c r="L504" i="61" a="1"/>
  <c r="L488" i="61" a="1"/>
  <c r="C485" i="61" a="1"/>
  <c r="C458" i="61" a="1"/>
  <c r="D455" i="61" a="1"/>
  <c r="D451" i="61" a="1"/>
  <c r="L424" i="61" a="1"/>
  <c r="L390" i="61" a="1"/>
  <c r="C367" i="61" a="1"/>
  <c r="D364" i="61" a="1"/>
  <c r="C347" i="61" a="1"/>
  <c r="L343" i="61" a="1"/>
  <c r="L340" i="61" a="1"/>
  <c r="L302" i="61" a="1"/>
  <c r="L299" i="61" a="1"/>
  <c r="L272" i="61" a="1"/>
  <c r="C259" i="61" a="1"/>
  <c r="L249" i="61" a="1"/>
  <c r="C241" i="61" a="1"/>
  <c r="L236" i="61" a="1"/>
  <c r="K227" i="61" a="1"/>
  <c r="H223" i="61" a="1"/>
  <c r="F219" i="61" a="1"/>
  <c r="K216" i="61" a="1"/>
  <c r="L210" i="61" a="1"/>
  <c r="K208" i="61" a="1"/>
  <c r="F197" i="61" a="1"/>
  <c r="F182" i="61" a="1"/>
  <c r="C176" i="61" a="1"/>
  <c r="K174" i="61" a="1"/>
  <c r="C173" i="61" a="1"/>
  <c r="F170" i="61" a="1"/>
  <c r="L167" i="61" a="1"/>
  <c r="C166" i="61" a="1"/>
  <c r="C162" i="61" a="1"/>
  <c r="D161" i="61" a="1"/>
  <c r="H154" i="61" a="1"/>
  <c r="K151" i="61" a="1"/>
  <c r="F146" i="61" a="1"/>
  <c r="D145" i="61" a="1"/>
  <c r="L143" i="61" a="1"/>
  <c r="F142" i="61" a="1"/>
  <c r="C141" i="61" a="1"/>
  <c r="K139" i="61" a="1"/>
  <c r="H138" i="61" a="1"/>
  <c r="F130" i="61" a="1"/>
  <c r="H126" i="61" a="1"/>
  <c r="C125" i="61" a="1"/>
  <c r="L118" i="61" a="1"/>
  <c r="K114" i="61" a="1"/>
  <c r="C113" i="61" a="1"/>
  <c r="D112" i="61" a="1"/>
  <c r="L110" i="61" a="1"/>
  <c r="L105" i="61" a="1"/>
  <c r="C103" i="61" a="1"/>
  <c r="H93" i="61" a="1"/>
  <c r="C92" i="61" a="1"/>
  <c r="C86" i="61" a="1"/>
  <c r="H76" i="61" a="1"/>
  <c r="H66" i="61" a="1"/>
  <c r="C61" i="61" a="1"/>
  <c r="K54" i="61" a="1"/>
  <c r="C52" i="61" a="1"/>
  <c r="M49" i="61" a="1"/>
  <c r="H48" i="61" a="1"/>
  <c r="C46" i="61" a="1"/>
  <c r="M43" i="61" a="1"/>
  <c r="H42" i="61" a="1"/>
  <c r="F36" i="61" a="1"/>
  <c r="C35" i="61" a="1"/>
  <c r="K31" i="61" a="1"/>
  <c r="F29" i="61" a="1"/>
  <c r="H28" i="61" a="1"/>
  <c r="C26" i="61" a="1"/>
  <c r="M20" i="61" a="1"/>
  <c r="H17" i="61" a="1"/>
  <c r="D14" i="61" a="1"/>
  <c r="K10" i="61" a="1"/>
  <c r="K8" i="61" a="1"/>
  <c r="H7" i="61" a="1"/>
  <c r="H6" i="61" a="1"/>
  <c r="C4" i="61" a="1"/>
  <c r="C677" i="54" a="1"/>
  <c r="L673" i="54" a="1"/>
  <c r="L666" i="54" a="1"/>
  <c r="C644" i="54" a="1"/>
  <c r="L633" i="54" a="1"/>
  <c r="C625" i="54" a="1"/>
  <c r="L614" i="54" a="1"/>
  <c r="C606" i="54" a="1"/>
  <c r="L595" i="54" a="1"/>
  <c r="C580" i="54" a="1"/>
  <c r="L569" i="54" a="1"/>
  <c r="C554" i="54" a="1"/>
  <c r="C547" i="54" a="1"/>
  <c r="L543" i="54" a="1"/>
  <c r="C540" i="54" a="1"/>
  <c r="C535" i="54" a="1"/>
  <c r="C533" i="54" a="1"/>
  <c r="C528" i="54" a="1"/>
  <c r="L524" i="54" a="1"/>
  <c r="C521" i="54" a="1"/>
  <c r="C516" i="54" a="1"/>
  <c r="C514" i="54" a="1"/>
  <c r="C509" i="54" a="1"/>
  <c r="L505" i="54" a="1"/>
  <c r="C502" i="54" a="1"/>
  <c r="C497" i="54" a="1"/>
  <c r="L495" i="54" a="1"/>
  <c r="L492" i="54" a="1"/>
  <c r="D491" i="54" a="1"/>
  <c r="L486" i="54" a="1"/>
  <c r="L480" i="54" a="1"/>
  <c r="C462" i="54" a="1"/>
  <c r="C459" i="54" a="1"/>
  <c r="D450" i="54" a="1"/>
  <c r="D447" i="54" a="1"/>
  <c r="L445" i="54" a="1"/>
  <c r="L442" i="54" a="1"/>
  <c r="C418" i="54" a="1"/>
  <c r="D412" i="54" a="1"/>
  <c r="C409" i="54" a="1"/>
  <c r="D406" i="54" a="1"/>
  <c r="L401" i="54" a="1"/>
  <c r="D400" i="54" a="1"/>
  <c r="D397" i="54" a="1"/>
  <c r="L392" i="54" a="1"/>
  <c r="C368" i="54" a="1"/>
  <c r="L366" i="54" a="1"/>
  <c r="D362" i="54" a="1"/>
  <c r="D348" i="54" a="1"/>
  <c r="C341" i="54" a="1"/>
  <c r="C331" i="54" a="1"/>
  <c r="L329" i="54" a="1"/>
  <c r="C312" i="54" a="1"/>
  <c r="L302" i="54" a="1"/>
  <c r="C285" i="54" a="1"/>
  <c r="L283" i="54" a="1"/>
  <c r="L264" i="54" a="1"/>
  <c r="C250" i="54" a="1"/>
  <c r="F231" i="54" a="1"/>
  <c r="K224" i="54" a="1"/>
  <c r="F220" i="54" a="1"/>
  <c r="H211" i="54" a="1"/>
  <c r="L204" i="54" a="1"/>
  <c r="F201" i="54" a="1"/>
  <c r="L193" i="54" a="1"/>
  <c r="F191" i="54" a="1"/>
  <c r="K184" i="54" a="1"/>
  <c r="H182" i="54" a="1"/>
  <c r="K174" i="54" a="1"/>
  <c r="H171" i="54" a="1"/>
  <c r="C169" i="54" a="1"/>
  <c r="L164" i="54" a="1"/>
  <c r="K155" i="54" a="1"/>
  <c r="F151" i="54" a="1"/>
  <c r="C142" i="54" a="1"/>
  <c r="H137" i="54" a="1"/>
  <c r="L136" i="54" a="1"/>
  <c r="K135" i="54" a="1"/>
  <c r="D133" i="54" a="1"/>
  <c r="K129" i="54" a="1"/>
  <c r="F126" i="54" a="1"/>
  <c r="F118" i="54" a="1"/>
  <c r="L117" i="54" a="1"/>
  <c r="C116" i="54" a="1"/>
  <c r="H115" i="54" a="1"/>
  <c r="C113" i="54" a="1"/>
  <c r="H112" i="54" a="1"/>
  <c r="K111" i="54" a="1"/>
  <c r="H109" i="54" a="1"/>
  <c r="K108" i="54" a="1"/>
  <c r="D102" i="54" a="1"/>
  <c r="D99" i="54" a="1"/>
  <c r="F98" i="54" a="1"/>
  <c r="L97" i="54" a="1"/>
  <c r="D96" i="54" a="1"/>
  <c r="F95" i="54" a="1"/>
  <c r="L94" i="54" a="1"/>
  <c r="C93" i="54" a="1"/>
  <c r="L91" i="54" a="1"/>
  <c r="C90" i="54" a="1"/>
  <c r="H89" i="54" a="1"/>
  <c r="K88" i="54" a="1"/>
  <c r="C87" i="54" a="1"/>
  <c r="H86" i="54" a="1"/>
  <c r="K85" i="54" a="1"/>
  <c r="K82" i="54" a="1"/>
  <c r="C76" i="54" a="1"/>
  <c r="H73" i="54" a="1"/>
  <c r="D72" i="54" a="1"/>
  <c r="H71" i="54" a="1"/>
  <c r="C70" i="54" a="1"/>
  <c r="C68" i="54" a="1"/>
  <c r="H67" i="54" a="1"/>
  <c r="D66" i="54" a="1"/>
  <c r="F65" i="54" a="1"/>
  <c r="M64" i="54" a="1"/>
  <c r="K62" i="54" a="1"/>
  <c r="C61" i="54" a="1"/>
  <c r="H60" i="54" a="1"/>
  <c r="D59" i="54" a="1"/>
  <c r="F58" i="54" a="1"/>
  <c r="M57" i="54" a="1"/>
  <c r="K55" i="54" a="1"/>
  <c r="C54" i="54" a="1"/>
  <c r="H53" i="54" a="1"/>
  <c r="D52" i="54" a="1"/>
  <c r="F51" i="54" a="1"/>
  <c r="M50" i="54" a="1"/>
  <c r="K48" i="54" a="1"/>
  <c r="C47" i="54" a="1"/>
  <c r="H46" i="54" a="1"/>
  <c r="D45" i="54" a="1"/>
  <c r="F44" i="54" a="1"/>
  <c r="M43" i="54" a="1"/>
  <c r="K41" i="54" a="1"/>
  <c r="C40" i="54" a="1"/>
  <c r="H39" i="54" a="1"/>
  <c r="D38" i="54" a="1"/>
  <c r="F37" i="54" a="1"/>
  <c r="M36" i="54" a="1"/>
  <c r="K34" i="54" a="1"/>
  <c r="C33" i="54" a="1"/>
  <c r="F32" i="54" a="1"/>
  <c r="K30" i="54" a="1"/>
  <c r="H29" i="54" a="1"/>
  <c r="M28" i="54" a="1"/>
  <c r="D28" i="54" a="1"/>
  <c r="C26" i="54" a="1"/>
  <c r="F25" i="54" a="1"/>
  <c r="K23" i="54" a="1"/>
  <c r="H22" i="54" a="1"/>
  <c r="M21" i="54" a="1"/>
  <c r="D21" i="54" a="1"/>
  <c r="C19" i="54" a="1"/>
  <c r="F18" i="54" a="1"/>
  <c r="K16" i="54" a="1"/>
  <c r="H15" i="54" a="1"/>
  <c r="M14" i="54" a="1"/>
  <c r="D14" i="54" a="1"/>
  <c r="C12" i="54" a="1"/>
  <c r="F11" i="54" a="1"/>
  <c r="K9" i="54" a="1"/>
  <c r="H8" i="54" a="1"/>
  <c r="M7" i="54" a="1"/>
  <c r="D7" i="54" a="1"/>
  <c r="C5" i="54" a="1"/>
  <c r="F4" i="54" a="1"/>
  <c r="D3" i="54" a="1"/>
  <c r="L353" i="94" a="1"/>
  <c r="C244" i="94" a="1"/>
  <c r="H193" i="94" a="1"/>
  <c r="K178" i="94" a="1"/>
  <c r="L159" i="94" a="1"/>
  <c r="H146" i="94" a="1"/>
  <c r="C126" i="94" a="1"/>
  <c r="C108" i="94" a="1"/>
  <c r="L101" i="94" a="1"/>
  <c r="C72" i="94" a="1"/>
  <c r="M54" i="94" a="1"/>
  <c r="F16" i="94" a="1"/>
  <c r="L686" i="61" a="1"/>
  <c r="L586" i="61" a="1"/>
  <c r="C568" i="61" a="1"/>
  <c r="C544" i="61" a="1"/>
  <c r="C539" i="61" a="1"/>
  <c r="D485" i="61" a="1"/>
  <c r="C477" i="61" a="1"/>
  <c r="L473" i="61" a="1"/>
  <c r="C469" i="61" a="1"/>
  <c r="C428" i="61" a="1"/>
  <c r="C424" i="61" a="1"/>
  <c r="C420" i="61" a="1"/>
  <c r="L416" i="61" a="1"/>
  <c r="C405" i="61" a="1"/>
  <c r="D401" i="61" a="1"/>
  <c r="L397" i="61" a="1"/>
  <c r="L375" i="61" a="1"/>
  <c r="C373" i="61" a="1"/>
  <c r="L336" i="61" a="1"/>
  <c r="L333" i="61" a="1"/>
  <c r="L326" i="61" a="1"/>
  <c r="L319" i="61" a="1"/>
  <c r="L312" i="61" a="1"/>
  <c r="L295" i="61" a="1"/>
  <c r="L289" i="61" a="1"/>
  <c r="L282" i="61" a="1"/>
  <c r="L265" i="61" a="1"/>
  <c r="C243" i="61" a="1"/>
  <c r="L238" i="61" a="1"/>
  <c r="C232" i="61" a="1"/>
  <c r="L227" i="61" a="1"/>
  <c r="H225" i="61" a="1"/>
  <c r="L216" i="61" a="1"/>
  <c r="L208" i="61" a="1"/>
  <c r="F192" i="61" a="1"/>
  <c r="H180" i="61" a="1"/>
  <c r="H177" i="61" a="1"/>
  <c r="H159" i="61" a="1"/>
  <c r="F154" i="61" a="1"/>
  <c r="C150" i="61" a="1"/>
  <c r="K135" i="61" a="1"/>
  <c r="D133" i="61" a="1"/>
  <c r="D129" i="61" a="1"/>
  <c r="H110" i="61" a="1"/>
  <c r="L106" i="61" a="1"/>
  <c r="C104" i="61" a="1"/>
  <c r="L100" i="61" a="1"/>
  <c r="C98" i="61" a="1"/>
  <c r="F93" i="61" a="1"/>
  <c r="D92" i="61" a="1"/>
  <c r="F87" i="61" a="1"/>
  <c r="K83" i="61" a="1"/>
  <c r="H82" i="61" a="1"/>
  <c r="K77" i="61" a="1"/>
  <c r="L71" i="61" a="1"/>
  <c r="C69" i="61" a="1"/>
  <c r="M67" i="61" a="1"/>
  <c r="F66" i="61" a="1"/>
  <c r="M63" i="61" a="1"/>
  <c r="K62" i="61" a="1"/>
  <c r="D61" i="61" a="1"/>
  <c r="K58" i="61" a="1"/>
  <c r="D57" i="61" a="1"/>
  <c r="H54" i="61" a="1"/>
  <c r="C53" i="61" a="1"/>
  <c r="K49" i="61" a="1"/>
  <c r="F48" i="61" a="1"/>
  <c r="K43" i="61" a="1"/>
  <c r="D41" i="61" a="1"/>
  <c r="K37" i="61" a="1"/>
  <c r="C36" i="61" a="1"/>
  <c r="D35" i="61" a="1"/>
  <c r="M32" i="61" a="1"/>
  <c r="F31" i="61" a="1"/>
  <c r="F30" i="61" a="1"/>
  <c r="C27" i="61" a="1"/>
  <c r="D25" i="61" a="1"/>
  <c r="M21" i="61" a="1"/>
  <c r="K20" i="61" a="1"/>
  <c r="C16" i="61" a="1"/>
  <c r="M11" i="61" a="1"/>
  <c r="K9" i="61" a="1"/>
  <c r="C6" i="61" a="1"/>
  <c r="L678" i="54" a="1"/>
  <c r="C670" i="54" a="1"/>
  <c r="L659" i="54" a="1"/>
  <c r="C637" i="54" a="1"/>
  <c r="C630" i="54" a="1"/>
  <c r="L626" i="54" a="1"/>
  <c r="C623" i="54" a="1"/>
  <c r="C618" i="54" a="1"/>
  <c r="C616" i="54" a="1"/>
  <c r="C611" i="54" a="1"/>
  <c r="L607" i="54" a="1"/>
  <c r="C604" i="54" a="1"/>
  <c r="C599" i="54" a="1"/>
  <c r="C597" i="54" a="1"/>
  <c r="C592" i="54" a="1"/>
  <c r="L588" i="54" a="1"/>
  <c r="C585" i="54" a="1"/>
  <c r="C578" i="54" a="1"/>
  <c r="L562" i="54" a="1"/>
  <c r="C552" i="54" a="1"/>
  <c r="L536" i="54" a="1"/>
  <c r="C526" i="54" a="1"/>
  <c r="L517" i="54" a="1"/>
  <c r="C507" i="54" a="1"/>
  <c r="L498" i="54" a="1"/>
  <c r="C474" i="54" a="1"/>
  <c r="D468" i="54" a="1"/>
  <c r="C465" i="54" a="1"/>
  <c r="L463" i="54" a="1"/>
  <c r="D462" i="54" a="1"/>
  <c r="L460" i="54" a="1"/>
  <c r="D456" i="54" a="1"/>
  <c r="L454" i="54" a="1"/>
  <c r="D453" i="54" a="1"/>
  <c r="L448" i="54" a="1"/>
  <c r="C424" i="54" a="1"/>
  <c r="L422" i="54" a="1"/>
  <c r="D418" i="54" a="1"/>
  <c r="L416" i="54" a="1"/>
  <c r="C415" i="54" a="1"/>
  <c r="L413" i="54" a="1"/>
  <c r="L410" i="54" a="1"/>
  <c r="L404" i="54" a="1"/>
  <c r="D403" i="54" a="1"/>
  <c r="L398" i="54" a="1"/>
  <c r="C374" i="54" a="1"/>
  <c r="L372" i="54" a="1"/>
  <c r="D368" i="54" a="1"/>
  <c r="C365" i="54" a="1"/>
  <c r="L363" i="54" a="1"/>
  <c r="C359" i="54" a="1"/>
  <c r="C352" i="54" a="1"/>
  <c r="L349" i="54" a="1"/>
  <c r="C345" i="54" a="1"/>
  <c r="L342" i="54" a="1"/>
  <c r="D341" i="54" a="1"/>
  <c r="L335" i="54" a="1"/>
  <c r="C334" i="54" a="1"/>
  <c r="C323" i="54" a="1"/>
  <c r="L321" i="54" a="1"/>
  <c r="C315" i="54" a="1"/>
  <c r="C307" i="54" a="1"/>
  <c r="C304" i="54" a="1"/>
  <c r="C296" i="54" a="1"/>
  <c r="C288" i="54" a="1"/>
  <c r="C280" i="54" a="1"/>
  <c r="C277" i="54" a="1"/>
  <c r="L275" i="54" a="1"/>
  <c r="C272" i="54" a="1"/>
  <c r="C269" i="54" a="1"/>
  <c r="L267" i="54" a="1"/>
  <c r="C261" i="54" a="1"/>
  <c r="L256" i="54" a="1"/>
  <c r="C253" i="54" a="1"/>
  <c r="L248" i="54" a="1"/>
  <c r="C245" i="54" a="1"/>
  <c r="H242" i="54" a="1"/>
  <c r="F241" i="54" a="1"/>
  <c r="K235" i="54" a="1"/>
  <c r="L234" i="54" a="1"/>
  <c r="L233" i="54" a="1"/>
  <c r="H232" i="54" a="1"/>
  <c r="K225" i="54" a="1"/>
  <c r="L224" i="54" a="1"/>
  <c r="H223" i="54" a="1"/>
  <c r="H222" i="54" a="1"/>
  <c r="F221" i="54" a="1"/>
  <c r="C220" i="54" a="1"/>
  <c r="C219" i="54" a="1"/>
  <c r="K215" i="54" a="1"/>
  <c r="K214" i="54" a="1"/>
  <c r="H212" i="54" a="1"/>
  <c r="C210" i="54" a="1"/>
  <c r="C209" i="54" a="1"/>
  <c r="H202" i="54" a="1"/>
  <c r="C199" i="54" a="1"/>
  <c r="L195" i="54" a="1"/>
  <c r="L194" i="54" a="1"/>
  <c r="H192" i="54" a="1"/>
  <c r="K185" i="54" a="1"/>
  <c r="L184" i="54" a="1"/>
  <c r="H183" i="54" a="1"/>
  <c r="F182" i="54" a="1"/>
  <c r="F181" i="54" a="1"/>
  <c r="C180" i="54" a="1"/>
  <c r="C179" i="54" a="1"/>
  <c r="K176" i="54" a="1"/>
  <c r="K175" i="54" a="1"/>
  <c r="L174" i="54" a="1"/>
  <c r="H172" i="54" a="1"/>
  <c r="C171" i="54" a="1"/>
  <c r="C170" i="54" a="1"/>
  <c r="H163" i="54" a="1"/>
  <c r="H162" i="54" a="1"/>
  <c r="C159" i="54" a="1"/>
  <c r="L155" i="54" a="1"/>
  <c r="L154" i="54" a="1"/>
  <c r="H152" i="54" a="1"/>
  <c r="C150" i="54" a="1"/>
  <c r="D127" i="54" a="1"/>
  <c r="K124" i="54" a="1"/>
  <c r="K120" i="54" a="1"/>
  <c r="C353" i="94" a="1"/>
  <c r="C273" i="94" a="1"/>
  <c r="C193" i="94" a="1"/>
  <c r="C185" i="94" a="1"/>
  <c r="F178" i="94" a="1"/>
  <c r="L172" i="94" a="1"/>
  <c r="C152" i="94" a="1"/>
  <c r="L139" i="94" a="1"/>
  <c r="K132" i="94" a="1"/>
  <c r="F119" i="94" a="1"/>
  <c r="L113" i="94" a="1"/>
  <c r="L107" i="94" a="1"/>
  <c r="L80" i="94" a="1"/>
  <c r="H75" i="94" a="1"/>
  <c r="H67" i="94" a="1"/>
  <c r="F59" i="94" a="1"/>
  <c r="C50" i="94" a="1"/>
  <c r="H45" i="94" a="1"/>
  <c r="C32" i="94" a="1"/>
  <c r="C28" i="94" a="1"/>
  <c r="H20" i="94" a="1"/>
  <c r="C4" i="94" a="1"/>
  <c r="L728" i="61" a="1"/>
  <c r="L685" i="61" a="1"/>
  <c r="L678" i="61" a="1"/>
  <c r="L630" i="61" a="1"/>
  <c r="L576" i="61" a="1"/>
  <c r="L562" i="61" a="1"/>
  <c r="L552" i="61" a="1"/>
  <c r="L548" i="61" a="1"/>
  <c r="C525" i="61" a="1"/>
  <c r="L492" i="61" a="1"/>
  <c r="C473" i="61" a="1"/>
  <c r="L454" i="61" a="1"/>
  <c r="D450" i="61" a="1"/>
  <c r="L446" i="61" a="1"/>
  <c r="L438" i="61" a="1"/>
  <c r="L435" i="61" a="1"/>
  <c r="D431" i="61" a="1"/>
  <c r="C412" i="61" a="1"/>
  <c r="L381" i="61" a="1"/>
  <c r="L366" i="61" a="1"/>
  <c r="C353" i="61" a="1"/>
  <c r="L329" i="61" a="1"/>
  <c r="C299" i="61" a="1"/>
  <c r="C292" i="61" a="1"/>
  <c r="K240" i="61" a="1"/>
  <c r="C234" i="61" a="1"/>
  <c r="K229" i="61" a="1"/>
  <c r="C212" i="61" a="1"/>
  <c r="K193" i="61" a="1"/>
  <c r="H190" i="61" a="1"/>
  <c r="F177" i="61" a="1"/>
  <c r="K171" i="61" a="1"/>
  <c r="C170" i="61" a="1"/>
  <c r="F163" i="61" a="1"/>
  <c r="D162" i="61" a="1"/>
  <c r="F159" i="61" a="1"/>
  <c r="D154" i="61" a="1"/>
  <c r="L151" i="61" a="1"/>
  <c r="D150" i="61" a="1"/>
  <c r="C146" i="61" a="1"/>
  <c r="L139" i="61" a="1"/>
  <c r="F138" i="61" a="1"/>
  <c r="L135" i="61" a="1"/>
  <c r="C134" i="61" a="1"/>
  <c r="K131" i="61" a="1"/>
  <c r="L127" i="61" a="1"/>
  <c r="F126" i="61" a="1"/>
  <c r="D125" i="61" a="1"/>
  <c r="L123" i="61" a="1"/>
  <c r="H122" i="61" a="1"/>
  <c r="D121" i="61" a="1"/>
  <c r="D113" i="61" a="1"/>
  <c r="F110" i="61" a="1"/>
  <c r="K101" i="61" a="1"/>
  <c r="H99" i="61" a="1"/>
  <c r="L95" i="61" a="1"/>
  <c r="H88" i="61" a="1"/>
  <c r="F82" i="61" a="1"/>
  <c r="H77" i="61" a="1"/>
  <c r="K72" i="61" a="1"/>
  <c r="H71" i="61" a="1"/>
  <c r="H62" i="61" a="1"/>
  <c r="F54" i="61" a="1"/>
  <c r="D52" i="61" a="1"/>
  <c r="M44" i="61" a="1"/>
  <c r="H43" i="61" a="1"/>
  <c r="F42" i="61" a="1"/>
  <c r="M38" i="61" a="1"/>
  <c r="H37" i="61" a="1"/>
  <c r="K32" i="61" a="1"/>
  <c r="C28" i="61" a="1"/>
  <c r="D27" i="61" a="1"/>
  <c r="D26" i="61" a="1"/>
  <c r="M22" i="61" a="1"/>
  <c r="F20" i="61" a="1"/>
  <c r="H19" i="61" a="1"/>
  <c r="H18" i="61" a="1"/>
  <c r="D16" i="61" a="1"/>
  <c r="F10" i="61" a="1"/>
  <c r="H8" i="61" a="1"/>
  <c r="C5" i="61" a="1"/>
  <c r="C675" i="54" a="1"/>
  <c r="L671" i="54" a="1"/>
  <c r="C668" i="54" a="1"/>
  <c r="C663" i="54" a="1"/>
  <c r="C661" i="54" a="1"/>
  <c r="C656" i="54" a="1"/>
  <c r="L652" i="54" a="1"/>
  <c r="C649" i="54" a="1"/>
  <c r="C642" i="54" a="1"/>
  <c r="L619" i="54" a="1"/>
  <c r="C609" i="54" a="1"/>
  <c r="L600" i="54" a="1"/>
  <c r="C590" i="54" a="1"/>
  <c r="L581" i="54" a="1"/>
  <c r="C571" i="54" a="1"/>
  <c r="L555" i="54" a="1"/>
  <c r="C545" i="54" a="1"/>
  <c r="L529" i="54" a="1"/>
  <c r="L522" i="54" a="1"/>
  <c r="C519" i="54" a="1"/>
  <c r="L515" i="54" a="1"/>
  <c r="L510" i="54" a="1"/>
  <c r="L508" i="54" a="1"/>
  <c r="L503" i="54" a="1"/>
  <c r="C500" i="54" a="1"/>
  <c r="C495" i="54" a="1"/>
  <c r="C480" i="54" a="1"/>
  <c r="L478" i="54" a="1"/>
  <c r="D474" i="54" a="1"/>
  <c r="L472" i="54" a="1"/>
  <c r="C471" i="54" a="1"/>
  <c r="L469" i="54" a="1"/>
  <c r="L466" i="54" a="1"/>
  <c r="D459" i="54" a="1"/>
  <c r="C445" i="54" a="1"/>
  <c r="C439" i="54" a="1"/>
  <c r="C430" i="54" a="1"/>
  <c r="L428" i="54" a="1"/>
  <c r="D424" i="54" a="1"/>
  <c r="C421" i="54" a="1"/>
  <c r="L419" i="54" a="1"/>
  <c r="D409" i="54" a="1"/>
  <c r="C395" i="54" a="1"/>
  <c r="C389" i="54" a="1"/>
  <c r="C383" i="54" a="1"/>
  <c r="C380" i="54" a="1"/>
  <c r="L378" i="54" a="1"/>
  <c r="C377" i="54" a="1"/>
  <c r="D374" i="54" a="1"/>
  <c r="C371" i="54" a="1"/>
  <c r="L369" i="54" a="1"/>
  <c r="C356" i="54" a="1"/>
  <c r="L346" i="54" a="1"/>
  <c r="L339" i="54" a="1"/>
  <c r="C338" i="54" a="1"/>
  <c r="D334" i="54" a="1"/>
  <c r="L332" i="54" a="1"/>
  <c r="L313" i="54" a="1"/>
  <c r="C299" i="54" a="1"/>
  <c r="C264" i="54" a="1"/>
  <c r="L259" i="54" a="1"/>
  <c r="F242" i="54" a="1"/>
  <c r="L235" i="54" a="1"/>
  <c r="F232" i="54" a="1"/>
  <c r="C230" i="54" a="1"/>
  <c r="L225" i="54" a="1"/>
  <c r="F222" i="54" a="1"/>
  <c r="K216" i="54" a="1"/>
  <c r="F212" i="54" a="1"/>
  <c r="C211" i="54" a="1"/>
  <c r="K205" i="54" a="1"/>
  <c r="H203" i="54" a="1"/>
  <c r="F202" i="54" a="1"/>
  <c r="F192" i="54" a="1"/>
  <c r="L185" i="54" a="1"/>
  <c r="F172" i="54" a="1"/>
  <c r="K165" i="54" a="1"/>
  <c r="F162" i="54" a="1"/>
  <c r="C138" i="54" a="1"/>
  <c r="F137" i="54" a="1"/>
  <c r="L135" i="54" a="1"/>
  <c r="C132" i="54" a="1"/>
  <c r="H130" i="54" a="1"/>
  <c r="L128" i="54" a="1"/>
  <c r="H125" i="54" a="1"/>
  <c r="L124" i="54" a="1"/>
  <c r="H121" i="54" a="1"/>
  <c r="D116" i="54" a="1"/>
  <c r="D113" i="54" a="1"/>
  <c r="F112" i="54" a="1"/>
  <c r="L111" i="54" a="1"/>
  <c r="D110" i="54" a="1"/>
  <c r="F109" i="54" a="1"/>
  <c r="L108" i="54" a="1"/>
  <c r="C107" i="54" a="1"/>
  <c r="L105" i="54" a="1"/>
  <c r="C104" i="54" a="1"/>
  <c r="H103" i="54" a="1"/>
  <c r="K102" i="54" a="1"/>
  <c r="C101" i="54" a="1"/>
  <c r="H100" i="54" a="1"/>
  <c r="K99" i="54" a="1"/>
  <c r="K96" i="54" a="1"/>
  <c r="D90" i="54" a="1"/>
  <c r="F89" i="54" a="1"/>
  <c r="D87" i="54" a="1"/>
  <c r="F86" i="54" a="1"/>
  <c r="L85" i="54" a="1"/>
  <c r="F83" i="54" a="1"/>
  <c r="L82" i="54" a="1"/>
  <c r="C81" i="54" a="1"/>
  <c r="H80" i="54" a="1"/>
  <c r="C78" i="54" a="1"/>
  <c r="H77" i="54" a="1"/>
  <c r="D76" i="54" a="1"/>
  <c r="K74" i="54" a="1"/>
  <c r="L72" i="54" a="1"/>
  <c r="F71" i="54" a="1"/>
  <c r="K70" i="54" a="1"/>
  <c r="D70" i="54" a="1"/>
  <c r="H69" i="54" a="1"/>
  <c r="D68" i="54" a="1"/>
  <c r="F67" i="54" a="1"/>
  <c r="M66" i="54" a="1"/>
  <c r="K64" i="54" a="1"/>
  <c r="C63" i="54" a="1"/>
  <c r="H62" i="54" a="1"/>
  <c r="D61" i="54" a="1"/>
  <c r="F60" i="54" a="1"/>
  <c r="M59" i="54" a="1"/>
  <c r="K57" i="54" a="1"/>
  <c r="C56" i="54" a="1"/>
  <c r="H55" i="54" a="1"/>
  <c r="D54" i="54" a="1"/>
  <c r="F53" i="54" a="1"/>
  <c r="M52" i="54" a="1"/>
  <c r="K50" i="54" a="1"/>
  <c r="C49" i="54" a="1"/>
  <c r="H48" i="54" a="1"/>
  <c r="D47" i="54" a="1"/>
  <c r="F46" i="54" a="1"/>
  <c r="M45" i="54" a="1"/>
  <c r="K43" i="54" a="1"/>
  <c r="C42" i="54" a="1"/>
  <c r="H41" i="54" a="1"/>
  <c r="D40" i="54" a="1"/>
  <c r="F39" i="54" a="1"/>
  <c r="M38" i="54" a="1"/>
  <c r="K36" i="54" a="1"/>
  <c r="C35" i="54" a="1"/>
  <c r="H34" i="54" a="1"/>
  <c r="D33" i="54" a="1"/>
  <c r="C31" i="54" a="1"/>
  <c r="F30" i="54" a="1"/>
  <c r="K28" i="54" a="1"/>
  <c r="H27" i="54" a="1"/>
  <c r="M26" i="54" a="1"/>
  <c r="D26" i="54" a="1"/>
  <c r="C24" i="54" a="1"/>
  <c r="F23" i="54" a="1"/>
  <c r="K21" i="54" a="1"/>
  <c r="H20" i="54" a="1"/>
  <c r="M19" i="54" a="1"/>
  <c r="D19" i="54" a="1"/>
  <c r="C17" i="54" a="1"/>
  <c r="F16" i="54" a="1"/>
  <c r="K14" i="54" a="1"/>
  <c r="H13" i="54" a="1"/>
  <c r="M12" i="54" a="1"/>
  <c r="D12" i="54" a="1"/>
  <c r="C10" i="54" a="1"/>
  <c r="F9" i="54" a="1"/>
  <c r="K7" i="54" a="1"/>
  <c r="H6" i="54" a="1"/>
  <c r="M5" i="54" a="1"/>
  <c r="D5" i="54" a="1"/>
  <c r="M3" i="54" a="1"/>
  <c r="L272" i="94" a="1"/>
  <c r="L163" i="94" a="1"/>
  <c r="L158" i="94" a="1"/>
  <c r="F132" i="94" a="1"/>
  <c r="K125" i="94" a="1"/>
  <c r="K118" i="94" a="1"/>
  <c r="K100" i="94" a="1"/>
  <c r="K89" i="94" a="1"/>
  <c r="C85" i="94" a="1"/>
  <c r="C71" i="94" a="1"/>
  <c r="K66" i="94" a="1"/>
  <c r="F62" i="94" a="1"/>
  <c r="C53" i="94" a="1"/>
  <c r="F49" i="94" a="1"/>
  <c r="K44" i="94" a="1"/>
  <c r="F35" i="94" a="1"/>
  <c r="K31" i="94" a="1"/>
  <c r="M11" i="94" a="1"/>
  <c r="L696" i="61" a="1"/>
  <c r="L690" i="61" a="1"/>
  <c r="L665" i="61" a="1"/>
  <c r="L616" i="61" a="1"/>
  <c r="L595" i="61" a="1"/>
  <c r="C590" i="61" a="1"/>
  <c r="L580" i="61" a="1"/>
  <c r="C576" i="61" a="1"/>
  <c r="L571" i="61" a="1"/>
  <c r="C552" i="61" a="1"/>
  <c r="C538" i="61" a="1"/>
  <c r="L511" i="61" a="1"/>
  <c r="C499" i="61" a="1"/>
  <c r="D492" i="61" a="1"/>
  <c r="C488" i="61" a="1"/>
  <c r="L457" i="61" a="1"/>
  <c r="L453" i="61" a="1"/>
  <c r="C427" i="61" a="1"/>
  <c r="C419" i="61" a="1"/>
  <c r="D415" i="61" a="1"/>
  <c r="L400" i="61" a="1"/>
  <c r="L396" i="61" a="1"/>
  <c r="D393" i="61" a="1"/>
  <c r="D390" i="61" a="1"/>
  <c r="D384" i="61" a="1"/>
  <c r="D378" i="61" a="1"/>
  <c r="D372" i="61" a="1"/>
  <c r="C369" i="61" a="1"/>
  <c r="D366" i="61" a="1"/>
  <c r="C319" i="61" a="1"/>
  <c r="L315" i="61" a="1"/>
  <c r="L298" i="61" a="1"/>
  <c r="C278" i="61" a="1"/>
  <c r="F227" i="61" a="1"/>
  <c r="C225" i="61" a="1"/>
  <c r="F216" i="61" a="1"/>
  <c r="C197" i="61" a="1"/>
  <c r="K186" i="61" a="1"/>
  <c r="K181" i="61" a="1"/>
  <c r="L178" i="61" a="1"/>
  <c r="F174" i="61" a="1"/>
  <c r="L168" i="61" a="1"/>
  <c r="H164" i="61" a="1"/>
  <c r="C163" i="61" a="1"/>
  <c r="L156" i="61" a="1"/>
  <c r="C151" i="61" a="1"/>
  <c r="K148" i="61" a="1"/>
  <c r="L144" i="61" a="1"/>
  <c r="L140" i="61" a="1"/>
  <c r="H139" i="61" a="1"/>
  <c r="K136" i="61" a="1"/>
  <c r="H135" i="61" a="1"/>
  <c r="H131" i="61" a="1"/>
  <c r="K120" i="61" a="1"/>
  <c r="L119" i="61" a="1"/>
  <c r="C118" i="61" a="1"/>
  <c r="L115" i="61" a="1"/>
  <c r="C114" i="61" a="1"/>
  <c r="D109" i="61" a="1"/>
  <c r="L107" i="61" a="1"/>
  <c r="C105" i="61" a="1"/>
  <c r="D99" i="61" a="1"/>
  <c r="H95" i="61" a="1"/>
  <c r="D93" i="61" a="1"/>
  <c r="F83" i="61" a="1"/>
  <c r="L78" i="61" a="1"/>
  <c r="C71" i="61" a="1"/>
  <c r="D62" i="61" a="1"/>
  <c r="K59" i="61" a="1"/>
  <c r="H55" i="61" a="1"/>
  <c r="C54" i="61" a="1"/>
  <c r="K50" i="61" a="1"/>
  <c r="F49" i="61" a="1"/>
  <c r="C48" i="61" a="1"/>
  <c r="D47" i="61" a="1"/>
  <c r="K44" i="61" a="1"/>
  <c r="C42" i="61" a="1"/>
  <c r="H38" i="61" a="1"/>
  <c r="K33" i="61" a="1"/>
  <c r="H31" i="61" a="1"/>
  <c r="D29" i="61" a="1"/>
  <c r="D28" i="61" a="1"/>
  <c r="K24" i="61" a="1"/>
  <c r="F22" i="61" a="1"/>
  <c r="C18" i="61" a="1"/>
  <c r="F12" i="61" a="1"/>
  <c r="F11" i="61" a="1"/>
  <c r="H9" i="61" a="1"/>
  <c r="C8" i="61" a="1"/>
  <c r="C7" i="61" a="1"/>
  <c r="M3" i="61" a="1"/>
  <c r="L676" i="54" a="1"/>
  <c r="L669" i="54" a="1"/>
  <c r="C666" i="54" a="1"/>
  <c r="L662" i="54" a="1"/>
  <c r="L657" i="54" a="1"/>
  <c r="L655" i="54" a="1"/>
  <c r="L650" i="54" a="1"/>
  <c r="C647" i="54" a="1"/>
  <c r="L643" i="54" a="1"/>
  <c r="L638" i="54" a="1"/>
  <c r="L636" i="54" a="1"/>
  <c r="L631" i="54" a="1"/>
  <c r="C628" i="54" a="1"/>
  <c r="L624" i="54" a="1"/>
  <c r="L617" i="54" a="1"/>
  <c r="C595" i="54" a="1"/>
  <c r="L584" i="54" a="1"/>
  <c r="C576" i="54" a="1"/>
  <c r="L565" i="54" a="1"/>
  <c r="C557" i="54" a="1"/>
  <c r="L546" i="54" a="1"/>
  <c r="C531" i="54" a="1"/>
  <c r="L520" i="54" a="1"/>
  <c r="C505" i="54" a="1"/>
  <c r="C498" i="54" a="1"/>
  <c r="D495" i="54" a="1"/>
  <c r="D492" i="54" a="1"/>
  <c r="L490" i="54" a="1"/>
  <c r="L481" i="54" a="1"/>
  <c r="D477" i="54" a="1"/>
  <c r="D471" i="54" a="1"/>
  <c r="C457" i="54" a="1"/>
  <c r="C448" i="54" a="1"/>
  <c r="D445" i="54" a="1"/>
  <c r="D442" i="54" a="1"/>
  <c r="L440" i="54" a="1"/>
  <c r="L431" i="54" a="1"/>
  <c r="D421" i="54" a="1"/>
  <c r="C407" i="54" a="1"/>
  <c r="C404" i="54" a="1"/>
  <c r="D398" i="54" a="1"/>
  <c r="D395" i="54" a="1"/>
  <c r="L390" i="54" a="1"/>
  <c r="L387" i="54" a="1"/>
  <c r="C369" i="54" a="1"/>
  <c r="C363" i="54" a="1"/>
  <c r="L350" i="54" a="1"/>
  <c r="D342" i="54" a="1"/>
  <c r="C313" i="54" a="1"/>
  <c r="L308" i="54" a="1"/>
  <c r="C286" i="54" a="1"/>
  <c r="L273" i="54" a="1"/>
  <c r="C267" i="54" a="1"/>
  <c r="C248" i="54" a="1"/>
  <c r="K237" i="54" a="1"/>
  <c r="L236" i="54" a="1"/>
  <c r="C232" i="54" a="1"/>
  <c r="L226" i="54" a="1"/>
  <c r="F224" i="54" a="1"/>
  <c r="C221" i="54" a="1"/>
  <c r="F213" i="54" a="1"/>
  <c r="C212" i="54" a="1"/>
  <c r="L206" i="54" a="1"/>
  <c r="L196" i="54" a="1"/>
  <c r="F184" i="54" a="1"/>
  <c r="C181" i="54" a="1"/>
  <c r="C172" i="54" a="1"/>
  <c r="K167" i="54" a="1"/>
  <c r="L166" i="54" a="1"/>
  <c r="C162" i="54" a="1"/>
  <c r="L156" i="54" a="1"/>
  <c r="H154" i="54" a="1"/>
  <c r="L145" i="54" a="1"/>
  <c r="K143" i="54" a="1"/>
  <c r="D138" i="54" a="1"/>
  <c r="F136" i="54" a="1"/>
  <c r="K133" i="54" a="1"/>
  <c r="C131" i="54" a="1"/>
  <c r="F129" i="54" a="1"/>
  <c r="K127" i="54" a="1"/>
  <c r="F121" i="54" a="1"/>
  <c r="C118" i="54" a="1"/>
  <c r="H117" i="54" a="1"/>
  <c r="K116" i="54" a="1"/>
  <c r="C115" i="54" a="1"/>
  <c r="H114" i="54" a="1"/>
  <c r="K113" i="54" a="1"/>
  <c r="K110" i="54" a="1"/>
  <c r="D104" i="54" a="1"/>
  <c r="F103" i="54" a="1"/>
  <c r="D101" i="54" a="1"/>
  <c r="F100" i="54" a="1"/>
  <c r="L99" i="54" a="1"/>
  <c r="F97" i="54" a="1"/>
  <c r="L96" i="54" a="1"/>
  <c r="C95" i="54" a="1"/>
  <c r="H94" i="54" a="1"/>
  <c r="C92" i="54" a="1"/>
  <c r="H91" i="54" a="1"/>
  <c r="K90" i="54" a="1"/>
  <c r="H88" i="54" a="1"/>
  <c r="K87" i="54" a="1"/>
  <c r="D81" i="54" a="1"/>
  <c r="D78" i="54" a="1"/>
  <c r="F77" i="54" a="1"/>
  <c r="L220" i="94" a="1"/>
  <c r="C208" i="94" a="1"/>
  <c r="L197" i="94" a="1"/>
  <c r="K186" i="94" a="1"/>
  <c r="K176" i="94" a="1"/>
  <c r="H168" i="94" a="1"/>
  <c r="L149" i="94" a="1"/>
  <c r="K140" i="94" a="1"/>
  <c r="K130" i="94" a="1"/>
  <c r="C113" i="94" a="1"/>
  <c r="F75" i="94" a="1"/>
  <c r="C64" i="94" a="1"/>
  <c r="H57" i="94" a="1"/>
  <c r="F51" i="94" a="1"/>
  <c r="F33" i="94" a="1"/>
  <c r="K26" i="94" a="1"/>
  <c r="C22" i="94" a="1"/>
  <c r="L590" i="61" a="1"/>
  <c r="L578" i="61" a="1"/>
  <c r="L564" i="61" a="1"/>
  <c r="L537" i="61" a="1"/>
  <c r="D507" i="61" a="1"/>
  <c r="C502" i="61" a="1"/>
  <c r="D469" i="61" a="1"/>
  <c r="C459" i="61" a="1"/>
  <c r="D448" i="61" a="1"/>
  <c r="C442" i="61" a="1"/>
  <c r="C437" i="61" a="1"/>
  <c r="L432" i="61" a="1"/>
  <c r="C426" i="61" a="1"/>
  <c r="C390" i="61" a="1"/>
  <c r="D386" i="61" a="1"/>
  <c r="C337" i="61" a="1"/>
  <c r="L322" i="61" a="1"/>
  <c r="C280" i="61" a="1"/>
  <c r="C275" i="61" a="1"/>
  <c r="L256" i="61" a="1"/>
  <c r="H218" i="61" a="1"/>
  <c r="L209" i="61" a="1"/>
  <c r="H199" i="61" a="1"/>
  <c r="K189" i="61" a="1"/>
  <c r="F180" i="61" a="1"/>
  <c r="C172" i="61" a="1"/>
  <c r="D168" i="61" a="1"/>
  <c r="L162" i="61" a="1"/>
  <c r="H153" i="61" a="1"/>
  <c r="C144" i="61" a="1"/>
  <c r="C142" i="61" a="1"/>
  <c r="L136" i="61" a="1"/>
  <c r="F129" i="61" a="1"/>
  <c r="L420" i="94" a="1"/>
  <c r="C316" i="94" a="1"/>
  <c r="L230" i="94" a="1"/>
  <c r="F205" i="94" a="1"/>
  <c r="L186" i="94" a="1"/>
  <c r="H82" i="94" a="1"/>
  <c r="H44" i="94" a="1"/>
  <c r="M38" i="94" a="1"/>
  <c r="F26" i="94" a="1"/>
  <c r="K14" i="94" a="1"/>
  <c r="H10" i="94" a="1"/>
  <c r="M5" i="94" a="1"/>
  <c r="L724" i="61" a="1"/>
  <c r="L689" i="61" a="1"/>
  <c r="L603" i="61" a="1"/>
  <c r="L597" i="61" a="1"/>
  <c r="L583" i="61" a="1"/>
  <c r="C556" i="61" a="1"/>
  <c r="C551" i="61" a="1"/>
  <c r="C537" i="61" a="1"/>
  <c r="C531" i="61" a="1"/>
  <c r="D519" i="61" a="1"/>
  <c r="C513" i="61" a="1"/>
  <c r="D502" i="61" a="1"/>
  <c r="L495" i="61" a="1"/>
  <c r="L490" i="61" a="1"/>
  <c r="D442" i="61" a="1"/>
  <c r="L399" i="61" a="1"/>
  <c r="D395" i="61" a="1"/>
  <c r="L373" i="61" a="1"/>
  <c r="K182" i="94" a="1"/>
  <c r="H165" i="94" a="1"/>
  <c r="L146" i="94" a="1"/>
  <c r="C129" i="94" a="1"/>
  <c r="F110" i="94" a="1"/>
  <c r="K103" i="94" a="1"/>
  <c r="C56" i="94" a="1"/>
  <c r="K43" i="94" a="1"/>
  <c r="C603" i="61" a="1"/>
  <c r="C549" i="61" a="1"/>
  <c r="D511" i="61" a="1"/>
  <c r="C494" i="61" a="1"/>
  <c r="D490" i="61" a="1"/>
  <c r="C483" i="61" a="1"/>
  <c r="D473" i="61" a="1"/>
  <c r="C463" i="61" a="1"/>
  <c r="D436" i="61" a="1"/>
  <c r="D420" i="61" a="1"/>
  <c r="L398" i="61" a="1"/>
  <c r="C393" i="61" a="1"/>
  <c r="L364" i="61" a="1"/>
  <c r="C326" i="61" a="1"/>
  <c r="L273" i="61" a="1"/>
  <c r="C264" i="61" a="1"/>
  <c r="C242" i="61" a="1"/>
  <c r="L239" i="61" a="1"/>
  <c r="H236" i="61" a="1"/>
  <c r="F233" i="61" a="1"/>
  <c r="K203" i="61" a="1"/>
  <c r="C472" i="94" a="1"/>
  <c r="L241" i="94" a="1"/>
  <c r="C205" i="94" a="1"/>
  <c r="L193" i="94" a="1"/>
  <c r="F173" i="94" a="1"/>
  <c r="C156" i="94" a="1"/>
  <c r="K136" i="94" a="1"/>
  <c r="K109" i="94" a="1"/>
  <c r="L103" i="94" a="1"/>
  <c r="C62" i="94" a="1"/>
  <c r="H43" i="94" a="1"/>
  <c r="L712" i="61" a="1"/>
  <c r="L669" i="61" a="1"/>
  <c r="L662" i="61" a="1"/>
  <c r="L652" i="61" a="1"/>
  <c r="C569" i="61" a="1"/>
  <c r="L561" i="61" a="1"/>
  <c r="L555" i="61" a="1"/>
  <c r="C528" i="61" a="1"/>
  <c r="D523" i="61" a="1"/>
  <c r="C505" i="61" a="1"/>
  <c r="D499" i="61" a="1"/>
  <c r="D494" i="61" a="1"/>
  <c r="D483" i="61" a="1"/>
  <c r="D463" i="61" a="1"/>
  <c r="D452" i="61" a="1"/>
  <c r="D430" i="61" a="1"/>
  <c r="C409" i="61" a="1"/>
  <c r="L384" i="61" a="1"/>
  <c r="C380" i="61" a="1"/>
  <c r="C307" i="61" a="1"/>
  <c r="C302" i="61" a="1"/>
  <c r="C293" i="61" a="1"/>
  <c r="L217" i="61" a="1"/>
  <c r="C196" i="61" a="1"/>
  <c r="L181" i="61" a="1"/>
  <c r="F175" i="61" a="1"/>
  <c r="K173" i="61" a="1"/>
  <c r="K167" i="61" a="1"/>
  <c r="K165" i="61" a="1"/>
  <c r="D160" i="61" a="1"/>
  <c r="F158" i="61" a="1"/>
  <c r="L154" i="61" a="1"/>
  <c r="D149" i="61" a="1"/>
  <c r="F143" i="61" a="1"/>
  <c r="K137" i="61" a="1"/>
  <c r="H128" i="61" a="1"/>
  <c r="L124" i="61" a="1"/>
  <c r="C123" i="61" a="1"/>
  <c r="F121" i="61" a="1"/>
  <c r="F119" i="61" a="1"/>
  <c r="C112" i="61" a="1"/>
  <c r="D110" i="61" a="1"/>
  <c r="F108" i="61" a="1"/>
  <c r="H106" i="61" a="1"/>
  <c r="F101" i="61" a="1"/>
  <c r="K99" i="61" a="1"/>
  <c r="K209" i="94" a="1"/>
  <c r="H154" i="94" a="1"/>
  <c r="K127" i="94" a="1"/>
  <c r="F73" i="94" a="1"/>
  <c r="M30" i="94" a="1"/>
  <c r="F14" i="94" a="1"/>
  <c r="L697" i="61" a="1"/>
  <c r="L650" i="61" a="1"/>
  <c r="L625" i="61" a="1"/>
  <c r="L502" i="61" a="1"/>
  <c r="C487" i="61" a="1"/>
  <c r="C480" i="61" a="1"/>
  <c r="L420" i="61" a="1"/>
  <c r="L367" i="61" a="1"/>
  <c r="L355" i="61" a="1"/>
  <c r="C338" i="61" a="1"/>
  <c r="L324" i="61" a="1"/>
  <c r="L276" i="61" a="1"/>
  <c r="F226" i="61" a="1"/>
  <c r="C215" i="61" a="1"/>
  <c r="C198" i="61" a="1"/>
  <c r="C174" i="61" a="1"/>
  <c r="L169" i="61" a="1"/>
  <c r="D167" i="61" a="1"/>
  <c r="C161" i="61" a="1"/>
  <c r="F156" i="61" a="1"/>
  <c r="H143" i="61" a="1"/>
  <c r="C139" i="61" a="1"/>
  <c r="F137" i="61" a="1"/>
  <c r="L132" i="61" a="1"/>
  <c r="F124" i="61" a="1"/>
  <c r="F122" i="61" a="1"/>
  <c r="H118" i="61" a="1"/>
  <c r="L116" i="61" a="1"/>
  <c r="F112" i="61" a="1"/>
  <c r="C101" i="61" a="1"/>
  <c r="L97" i="61" a="1"/>
  <c r="D94" i="61" a="1"/>
  <c r="K90" i="61" a="1"/>
  <c r="C89" i="61" a="1"/>
  <c r="H87" i="61" a="1"/>
  <c r="L85" i="61" a="1"/>
  <c r="D84" i="61" a="1"/>
  <c r="C82" i="61" a="1"/>
  <c r="D77" i="61" a="1"/>
  <c r="H75" i="61" a="1"/>
  <c r="L73" i="61" a="1"/>
  <c r="D72" i="61" a="1"/>
  <c r="F70" i="61" a="1"/>
  <c r="H68" i="61" a="1"/>
  <c r="M64" i="61" a="1"/>
  <c r="F61" i="61" a="1"/>
  <c r="D59" i="61" a="1"/>
  <c r="M57" i="61" a="1"/>
  <c r="F45" i="61" a="1"/>
  <c r="F38" i="61" a="1"/>
  <c r="H27" i="61" a="1"/>
  <c r="F25" i="61" a="1"/>
  <c r="F19" i="61" a="1"/>
  <c r="F16" i="61" a="1"/>
  <c r="H13" i="61" a="1"/>
  <c r="D7" i="61" a="1"/>
  <c r="F5" i="61" a="1"/>
  <c r="L675" i="54" a="1"/>
  <c r="L670" i="54" a="1"/>
  <c r="L658" i="54" a="1"/>
  <c r="L648" i="54" a="1"/>
  <c r="C632" i="54" a="1"/>
  <c r="C627" i="54" a="1"/>
  <c r="C610" i="54" a="1"/>
  <c r="C605" i="54" a="1"/>
  <c r="C588" i="54" a="1"/>
  <c r="L566" i="54" a="1"/>
  <c r="L561" i="54" a="1"/>
  <c r="L556" i="54" a="1"/>
  <c r="L544" i="54" a="1"/>
  <c r="L539" i="54" a="1"/>
  <c r="C525" i="54" a="1"/>
  <c r="C523" i="54" a="1"/>
  <c r="C513" i="54" a="1"/>
  <c r="C503" i="54" a="1"/>
  <c r="C501" i="54" a="1"/>
  <c r="C494" i="54" a="1"/>
  <c r="D490" i="54" a="1"/>
  <c r="D475" i="54" a="1"/>
  <c r="C473" i="54" a="1"/>
  <c r="L462" i="54" a="1"/>
  <c r="C460" i="54" a="1"/>
  <c r="C458" i="54" a="1"/>
  <c r="C456" i="54" a="1"/>
  <c r="C443" i="54" a="1"/>
  <c r="H222" i="94" a="1"/>
  <c r="F175" i="94" a="1"/>
  <c r="L123" i="94" a="1"/>
  <c r="H79" i="94" a="1"/>
  <c r="K71" i="94" a="1"/>
  <c r="K53" i="94" a="1"/>
  <c r="M46" i="94" a="1"/>
  <c r="M36" i="94" a="1"/>
  <c r="K13" i="94" a="1"/>
  <c r="L682" i="61" a="1"/>
  <c r="L622" i="61" a="1"/>
  <c r="L609" i="61" a="1"/>
  <c r="C599" i="61" a="1"/>
  <c r="L534" i="61" a="1"/>
  <c r="L516" i="61" a="1"/>
  <c r="L486" i="61" a="1"/>
  <c r="L455" i="61" a="1"/>
  <c r="C378" i="61" a="1"/>
  <c r="L328" i="61" a="1"/>
  <c r="C287" i="61" a="1"/>
  <c r="C257" i="61" a="1"/>
  <c r="L251" i="61" a="1"/>
  <c r="H237" i="61" a="1"/>
  <c r="L194" i="61" a="1"/>
  <c r="C181" i="61" a="1"/>
  <c r="F178" i="61" a="1"/>
  <c r="K166" i="61" a="1"/>
  <c r="F164" i="61" a="1"/>
  <c r="F162" i="61" a="1"/>
  <c r="C160" i="61" a="1"/>
  <c r="K153" i="61" a="1"/>
  <c r="F149" i="61" a="1"/>
  <c r="C147" i="61" a="1"/>
  <c r="C145" i="61" a="1"/>
  <c r="L138" i="61" a="1"/>
  <c r="H136" i="61" a="1"/>
  <c r="D132" i="61" a="1"/>
  <c r="K125" i="61" a="1"/>
  <c r="C124" i="61" a="1"/>
  <c r="K107" i="61" a="1"/>
  <c r="D104" i="61" a="1"/>
  <c r="H100" i="61" a="1"/>
  <c r="D97" i="61" a="1"/>
  <c r="K93" i="61" a="1"/>
  <c r="C90" i="61" a="1"/>
  <c r="C451" i="94" a="1"/>
  <c r="F222" i="94" a="1"/>
  <c r="K188" i="94" a="1"/>
  <c r="C163" i="94" a="1"/>
  <c r="H112" i="94" a="1"/>
  <c r="C35" i="94" a="1"/>
  <c r="L579" i="61" a="1"/>
  <c r="C542" i="61" a="1"/>
  <c r="L525" i="61" a="1"/>
  <c r="L509" i="61" a="1"/>
  <c r="C471" i="61" a="1"/>
  <c r="C449" i="61" a="1"/>
  <c r="L440" i="61" a="1"/>
  <c r="C403" i="61" a="1"/>
  <c r="L371" i="61" a="1"/>
  <c r="F225" i="61" a="1"/>
  <c r="L221" i="61" a="1"/>
  <c r="C203" i="61" a="1"/>
  <c r="C183" i="61" a="1"/>
  <c r="C178" i="61" a="1"/>
  <c r="H173" i="61" a="1"/>
  <c r="K168" i="61" a="1"/>
  <c r="L166" i="61" a="1"/>
  <c r="L157" i="61" a="1"/>
  <c r="K155" i="61" a="1"/>
  <c r="L153" i="61" a="1"/>
  <c r="D151" i="61" a="1"/>
  <c r="D147" i="61" a="1"/>
  <c r="F136" i="61" a="1"/>
  <c r="H127" i="61" a="1"/>
  <c r="L125" i="61" a="1"/>
  <c r="K121" i="61" a="1"/>
  <c r="K119" i="61" a="1"/>
  <c r="K117" i="61" a="1"/>
  <c r="K115" i="61" a="1"/>
  <c r="L109" i="61" a="1"/>
  <c r="H107" i="61" a="1"/>
  <c r="F100" i="61" a="1"/>
  <c r="K98" i="61" a="1"/>
  <c r="F88" i="61" a="1"/>
  <c r="L81" i="61" a="1"/>
  <c r="L76" i="61" a="1"/>
  <c r="D73" i="61" a="1"/>
  <c r="F71" i="61" a="1"/>
  <c r="L69" i="61" a="1"/>
  <c r="C68" i="61" a="1"/>
  <c r="M56" i="61" a="1"/>
  <c r="D53" i="61" a="1"/>
  <c r="D48" i="61" a="1"/>
  <c r="H46" i="61" a="1"/>
  <c r="K39" i="61" a="1"/>
  <c r="D36" i="61" a="1"/>
  <c r="H34" i="61" a="1"/>
  <c r="M29" i="61" a="1"/>
  <c r="M26" i="61" a="1"/>
  <c r="H20" i="61" a="1"/>
  <c r="D19" i="61" a="1"/>
  <c r="F17" i="61" a="1"/>
  <c r="M15" i="61" a="1"/>
  <c r="M12" i="61" a="1"/>
  <c r="K6" i="61" a="1"/>
  <c r="D5" i="61" a="1"/>
  <c r="H3" i="61" a="1"/>
  <c r="L645" i="54" a="1"/>
  <c r="C643" i="54" a="1"/>
  <c r="C638" i="54" a="1"/>
  <c r="C626" i="54" a="1"/>
  <c r="C614" i="54" a="1"/>
  <c r="L606" i="54" a="1"/>
  <c r="L604" i="54" a="1"/>
  <c r="L594" i="54" a="1"/>
  <c r="L582" i="54" a="1"/>
  <c r="L572" i="54" a="1"/>
  <c r="C568" i="54" a="1"/>
  <c r="C563" i="54" a="1"/>
  <c r="L560" i="54" a="1"/>
  <c r="C551" i="54" a="1"/>
  <c r="C546" i="54" a="1"/>
  <c r="C541" i="54" a="1"/>
  <c r="L519" i="54" a="1"/>
  <c r="C512" i="54" a="1"/>
  <c r="L502" i="54" a="1"/>
  <c r="D489" i="54" a="1"/>
  <c r="D464" i="54" a="1"/>
  <c r="L461" i="54" a="1"/>
  <c r="L459" i="54" a="1"/>
  <c r="D436" i="54" a="1"/>
  <c r="C434" i="54" a="1"/>
  <c r="D432" i="54" a="1"/>
  <c r="L425" i="54" a="1"/>
  <c r="D419" i="54" a="1"/>
  <c r="C417" i="54" a="1"/>
  <c r="D415" i="54" a="1"/>
  <c r="C402" i="54" a="1"/>
  <c r="C400" i="54" a="1"/>
  <c r="D383" i="54" a="1"/>
  <c r="C379" i="54" a="1"/>
  <c r="L368" i="54" a="1"/>
  <c r="C366" i="54" a="1"/>
  <c r="C364" i="54" a="1"/>
  <c r="L375" i="94" a="1"/>
  <c r="L218" i="94" a="1"/>
  <c r="C202" i="94" a="1"/>
  <c r="H187" i="94" a="1"/>
  <c r="C99" i="94" a="1"/>
  <c r="K70" i="94" a="1"/>
  <c r="C61" i="94" a="1"/>
  <c r="L644" i="61" a="1"/>
  <c r="L498" i="61" a="1"/>
  <c r="F187" i="94" a="1"/>
  <c r="L135" i="94" a="1"/>
  <c r="L109" i="94" a="1"/>
  <c r="K98" i="94" a="1"/>
  <c r="C78" i="94" a="1"/>
  <c r="K60" i="94" a="1"/>
  <c r="M43" i="94" a="1"/>
  <c r="K11" i="94" a="1"/>
  <c r="L633" i="61" a="1"/>
  <c r="L588" i="61" a="1"/>
  <c r="L569" i="61" a="1"/>
  <c r="C532" i="61" a="1"/>
  <c r="L523" i="61" a="1"/>
  <c r="C507" i="61" a="1"/>
  <c r="D491" i="61" a="1"/>
  <c r="L470" i="61" a="1"/>
  <c r="C455" i="61" a="1"/>
  <c r="L447" i="61" a="1"/>
  <c r="L439" i="61" a="1"/>
  <c r="D417" i="61" a="1"/>
  <c r="L402" i="61" a="1"/>
  <c r="C395" i="61" a="1"/>
  <c r="D377" i="61" a="1"/>
  <c r="D371" i="61" a="1"/>
  <c r="L352" i="61" a="1"/>
  <c r="C339" i="61" a="1"/>
  <c r="L321" i="61" a="1"/>
  <c r="C304" i="61" a="1"/>
  <c r="C273" i="61" a="1"/>
  <c r="C240" i="61" a="1"/>
  <c r="K236" i="61" a="1"/>
  <c r="H232" i="61" a="1"/>
  <c r="H224" i="61" a="1"/>
  <c r="C172" i="94" a="1"/>
  <c r="C135" i="94" a="1"/>
  <c r="C82" i="94" a="1"/>
  <c r="H26" i="94" a="1"/>
  <c r="L700" i="61" a="1"/>
  <c r="L593" i="61" a="1"/>
  <c r="C535" i="61" a="1"/>
  <c r="L474" i="61" a="1"/>
  <c r="L463" i="61" a="1"/>
  <c r="C422" i="61" a="1"/>
  <c r="L411" i="61" a="1"/>
  <c r="L331" i="61" a="1"/>
  <c r="C297" i="61" a="1"/>
  <c r="C290" i="61" a="1"/>
  <c r="C281" i="61" a="1"/>
  <c r="K241" i="61" a="1"/>
  <c r="L230" i="61" a="1"/>
  <c r="L219" i="61" a="1"/>
  <c r="F193" i="61" a="1"/>
  <c r="L179" i="61" a="1"/>
  <c r="L170" i="61" a="1"/>
  <c r="D165" i="61" a="1"/>
  <c r="K156" i="61" a="1"/>
  <c r="C148" i="61" a="1"/>
  <c r="K134" i="61" a="1"/>
  <c r="L126" i="61" a="1"/>
  <c r="H121" i="61" a="1"/>
  <c r="C111" i="61" a="1"/>
  <c r="L99" i="61" a="1"/>
  <c r="K88" i="61" a="1"/>
  <c r="L86" i="61" a="1"/>
  <c r="K84" i="61" a="1"/>
  <c r="L80" i="61" a="1"/>
  <c r="K78" i="61" a="1"/>
  <c r="L74" i="61" a="1"/>
  <c r="K68" i="61" a="1"/>
  <c r="H64" i="61" a="1"/>
  <c r="D60" i="61" a="1"/>
  <c r="K51" i="61" a="1"/>
  <c r="K47" i="61" a="1"/>
  <c r="M45" i="61" a="1"/>
  <c r="D34" i="61" a="1"/>
  <c r="D32" i="61" a="1"/>
  <c r="C30" i="61" a="1"/>
  <c r="K28" i="61" a="1"/>
  <c r="F26" i="61" a="1"/>
  <c r="D23" i="61" a="1"/>
  <c r="C21" i="61" a="1"/>
  <c r="K17" i="61" a="1"/>
  <c r="M8" i="61" a="1"/>
  <c r="M4" i="61" a="1"/>
  <c r="D3" i="61" a="1"/>
  <c r="C676" i="54" a="1"/>
  <c r="L667" i="54" a="1"/>
  <c r="C662" i="54" a="1"/>
  <c r="C659" i="54" a="1"/>
  <c r="L656" i="54" a="1"/>
  <c r="L653" i="54" a="1"/>
  <c r="C648" i="54" a="1"/>
  <c r="L642" i="54" a="1"/>
  <c r="C574" i="54" a="1"/>
  <c r="L568" i="54" a="1"/>
  <c r="L551" i="54" a="1"/>
  <c r="C549" i="54" a="1"/>
  <c r="C543" i="54" a="1"/>
  <c r="L537" i="54" a="1"/>
  <c r="C488" i="54" a="1"/>
  <c r="L485" i="54" a="1"/>
  <c r="C483" i="54" a="1"/>
  <c r="L470" i="54" a="1"/>
  <c r="L468" i="54" a="1"/>
  <c r="C463" i="54" a="1"/>
  <c r="L453" i="54" a="1"/>
  <c r="D446" i="54" a="1"/>
  <c r="L443" i="54" a="1"/>
  <c r="C432" i="54" a="1"/>
  <c r="L429" i="54" a="1"/>
  <c r="D425" i="54" a="1"/>
  <c r="D423" i="54" a="1"/>
  <c r="L418" i="54" a="1"/>
  <c r="D416" i="54" a="1"/>
  <c r="D414" i="54" a="1"/>
  <c r="D393" i="54" a="1"/>
  <c r="D391" i="54" a="1"/>
  <c r="L386" i="54" a="1"/>
  <c r="D384" i="54" a="1"/>
  <c r="L365" i="54" a="1"/>
  <c r="L355" i="54" a="1"/>
  <c r="C316" i="54" a="1"/>
  <c r="L298" i="54" a="1"/>
  <c r="L289" i="54" a="1"/>
  <c r="L278" i="54" a="1"/>
  <c r="C263" i="54" a="1"/>
  <c r="C256" i="54" a="1"/>
  <c r="L249" i="54" a="1"/>
  <c r="H238" i="54" a="1"/>
  <c r="K236" i="54" a="1"/>
  <c r="H213" i="54" a="1"/>
  <c r="F210" i="54" a="1"/>
  <c r="H205" i="54" a="1"/>
  <c r="C204" i="54" a="1"/>
  <c r="K197" i="54" a="1"/>
  <c r="C214" i="94" a="1"/>
  <c r="K193" i="94" a="1"/>
  <c r="L153" i="94" a="1"/>
  <c r="L132" i="94" a="1"/>
  <c r="F66" i="94" a="1"/>
  <c r="L663" i="61" a="1"/>
  <c r="L547" i="61" a="1"/>
  <c r="L496" i="61" a="1"/>
  <c r="L461" i="61" a="1"/>
  <c r="C452" i="61" a="1"/>
  <c r="L441" i="61" a="1"/>
  <c r="C430" i="61" a="1"/>
  <c r="L382" i="61" a="1"/>
  <c r="D374" i="61" a="1"/>
  <c r="L357" i="61" a="1"/>
  <c r="L348" i="61" a="1"/>
  <c r="L263" i="61" a="1"/>
  <c r="F224" i="61" a="1"/>
  <c r="H219" i="61" a="1"/>
  <c r="K182" i="61" a="1"/>
  <c r="H156" i="61" a="1"/>
  <c r="H145" i="61" a="1"/>
  <c r="C140" i="61" a="1"/>
  <c r="L131" i="61" a="1"/>
  <c r="K113" i="61" a="1"/>
  <c r="D111" i="61" a="1"/>
  <c r="F106" i="61" a="1"/>
  <c r="H101" i="61" a="1"/>
  <c r="F99" i="61" a="1"/>
  <c r="C97" i="61" a="1"/>
  <c r="D95" i="61" a="1"/>
  <c r="K92" i="61" a="1"/>
  <c r="H90" i="61" a="1"/>
  <c r="L88" i="61" a="1"/>
  <c r="F84" i="61" a="1"/>
  <c r="L82" i="61" a="1"/>
  <c r="L72" i="61" a="1"/>
  <c r="M66" i="61" a="1"/>
  <c r="F64" i="61" a="1"/>
  <c r="M55" i="61" a="1"/>
  <c r="M53" i="61" a="1"/>
  <c r="H51" i="61" a="1"/>
  <c r="H49" i="61" a="1"/>
  <c r="K45" i="61" a="1"/>
  <c r="M41" i="61" a="1"/>
  <c r="M39" i="61" a="1"/>
  <c r="F24" i="61" a="1"/>
  <c r="D21" i="61" a="1"/>
  <c r="K15" i="61" a="1"/>
  <c r="C12" i="61" a="1"/>
  <c r="H10" i="61" a="1"/>
  <c r="M6" i="61" a="1"/>
  <c r="C673" i="54" a="1"/>
  <c r="L664" i="54" a="1"/>
  <c r="L613" i="54" a="1"/>
  <c r="L602" i="54" a="1"/>
  <c r="L599" i="54" a="1"/>
  <c r="C594" i="54" a="1"/>
  <c r="L585" i="54" a="1"/>
  <c r="C211" i="94" a="1"/>
  <c r="H189" i="94" a="1"/>
  <c r="L168" i="94" a="1"/>
  <c r="C145" i="94" a="1"/>
  <c r="L129" i="94" a="1"/>
  <c r="H65" i="94" a="1"/>
  <c r="M50" i="94" a="1"/>
  <c r="M23" i="94" a="1"/>
  <c r="L530" i="61" a="1"/>
  <c r="L449" i="61" a="1"/>
  <c r="L388" i="61" a="1"/>
  <c r="C363" i="61" a="1"/>
  <c r="C321" i="61" a="1"/>
  <c r="L270" i="61" a="1"/>
  <c r="C254" i="61" a="1"/>
  <c r="K228" i="61" a="1"/>
  <c r="H175" i="61" a="1"/>
  <c r="K172" i="61" a="1"/>
  <c r="K169" i="61" a="1"/>
  <c r="D164" i="61" a="1"/>
  <c r="F161" i="61" a="1"/>
  <c r="L158" i="61" a="1"/>
  <c r="L150" i="61" a="1"/>
  <c r="H144" i="61" a="1"/>
  <c r="D142" i="61" a="1"/>
  <c r="D131" i="61" a="1"/>
  <c r="F128" i="61" a="1"/>
  <c r="L120" i="61" a="1"/>
  <c r="D118" i="61" a="1"/>
  <c r="F115" i="61" a="1"/>
  <c r="H103" i="61" a="1"/>
  <c r="F96" i="61" a="1"/>
  <c r="H94" i="61" a="1"/>
  <c r="D90" i="61" a="1"/>
  <c r="D88" i="61" a="1"/>
  <c r="F86" i="61" a="1"/>
  <c r="C84" i="61" a="1"/>
  <c r="D82" i="61" a="1"/>
  <c r="D78" i="61" a="1"/>
  <c r="D76" i="61" a="1"/>
  <c r="F74" i="61" a="1"/>
  <c r="C72" i="61" a="1"/>
  <c r="C70" i="61" a="1"/>
  <c r="H59" i="61" a="1"/>
  <c r="D55" i="61" a="1"/>
  <c r="C49" i="61" a="1"/>
  <c r="F47" i="61" a="1"/>
  <c r="C43" i="61" a="1"/>
  <c r="H41" i="61" a="1"/>
  <c r="C39" i="61" a="1"/>
  <c r="D37" i="61" a="1"/>
  <c r="F35" i="61" a="1"/>
  <c r="K11" i="61" a="1"/>
  <c r="F4" i="61" a="1"/>
  <c r="C667" i="54" a="1"/>
  <c r="H210" i="94" a="1"/>
  <c r="L733" i="61" a="1"/>
  <c r="L694" i="61" a="1"/>
  <c r="C559" i="61" a="1"/>
  <c r="C504" i="61" a="1"/>
  <c r="C438" i="61" a="1"/>
  <c r="L428" i="61" a="1"/>
  <c r="L417" i="61" a="1"/>
  <c r="C371" i="61" a="1"/>
  <c r="L345" i="61" a="1"/>
  <c r="C320" i="61" a="1"/>
  <c r="C312" i="61" a="1"/>
  <c r="L303" i="61" a="1"/>
  <c r="C295" i="61" a="1"/>
  <c r="C245" i="61" a="1"/>
  <c r="K207" i="61" a="1"/>
  <c r="H188" i="61" a="1"/>
  <c r="L155" i="61" a="1"/>
  <c r="F144" i="61" a="1"/>
  <c r="C128" i="61" a="1"/>
  <c r="D108" i="61" a="1"/>
  <c r="K105" i="61" a="1"/>
  <c r="F103" i="61" a="1"/>
  <c r="D101" i="61" a="1"/>
  <c r="F94" i="61" a="1"/>
  <c r="H92" i="61" a="1"/>
  <c r="F80" i="61" a="1"/>
  <c r="D70" i="61" a="1"/>
  <c r="M65" i="61" a="1"/>
  <c r="K63" i="61" a="1"/>
  <c r="K61" i="61" a="1"/>
  <c r="C57" i="61" a="1"/>
  <c r="C51" i="61" a="1"/>
  <c r="D49" i="61" a="1"/>
  <c r="C47" i="61" a="1"/>
  <c r="C45" i="61" a="1"/>
  <c r="D43" i="61" a="1"/>
  <c r="D39" i="61" a="1"/>
  <c r="K29" i="61" a="1"/>
  <c r="M27" i="61" a="1"/>
  <c r="H24" i="61" a="1"/>
  <c r="H22" i="61" a="1"/>
  <c r="M18" i="61" a="1"/>
  <c r="H15" i="61" a="1"/>
  <c r="D6" i="61" a="1"/>
  <c r="C678" i="54" a="1"/>
  <c r="L672" i="54" a="1"/>
  <c r="C624" i="54" a="1"/>
  <c r="L621" i="54" a="1"/>
  <c r="L618" i="54" a="1"/>
  <c r="L601" i="54" a="1"/>
  <c r="L598" i="54" a="1"/>
  <c r="C596" i="54" a="1"/>
  <c r="C593" i="54" a="1"/>
  <c r="C579" i="54" a="1"/>
  <c r="L567" i="54" a="1"/>
  <c r="C565" i="54" a="1"/>
  <c r="L559" i="54" a="1"/>
  <c r="L516" i="54" a="1"/>
  <c r="C511" i="54" a="1"/>
  <c r="C492" i="54" a="1"/>
  <c r="D487" i="54" a="1"/>
  <c r="L484" i="54" a="1"/>
  <c r="D465" i="54" a="1"/>
  <c r="C450" i="54" a="1"/>
  <c r="D438" i="54" a="1"/>
  <c r="L433" i="54" a="1"/>
  <c r="D431" i="54" a="1"/>
  <c r="C429" i="54" a="1"/>
  <c r="L426" i="54" a="1"/>
  <c r="C422" i="54" a="1"/>
  <c r="D420" i="54" a="1"/>
  <c r="L417" i="54" a="1"/>
  <c r="C406" i="54" a="1"/>
  <c r="C399" i="54" a="1"/>
  <c r="D390" i="54" a="1"/>
  <c r="L385" i="54" a="1"/>
  <c r="D365" i="54" a="1"/>
  <c r="D351" i="54" a="1"/>
  <c r="D347" i="54" a="1"/>
  <c r="D339" i="54" a="1"/>
  <c r="C324" i="54" a="1"/>
  <c r="C322" i="54" a="1"/>
  <c r="C311" i="54" a="1"/>
  <c r="L306" i="54" a="1"/>
  <c r="L304" i="54" a="1"/>
  <c r="L293" i="54" a="1"/>
  <c r="C273" i="54" a="1"/>
  <c r="C262" i="54" a="1"/>
  <c r="L257" i="54" a="1"/>
  <c r="L255" i="54" a="1"/>
  <c r="L244" i="54" a="1"/>
  <c r="H239" i="54" a="1"/>
  <c r="L237" i="54" a="1"/>
  <c r="K234" i="54" a="1"/>
  <c r="L231" i="54" a="1"/>
  <c r="F228" i="54" a="1"/>
  <c r="F225" i="54" a="1"/>
  <c r="C222" i="54" a="1"/>
  <c r="L220" i="54" a="1"/>
  <c r="F214" i="54" a="1"/>
  <c r="C205" i="54" a="1"/>
  <c r="L203" i="54" a="1"/>
  <c r="H200" i="54" a="1"/>
  <c r="K198" i="54" a="1"/>
  <c r="F197" i="54" a="1"/>
  <c r="K192" i="54" a="1"/>
  <c r="L189" i="54" a="1"/>
  <c r="C188" i="54" a="1"/>
  <c r="F186" i="54" a="1"/>
  <c r="L181" i="54" a="1"/>
  <c r="H180" i="54" a="1"/>
  <c r="F169" i="54" a="1"/>
  <c r="L167" i="54" a="1"/>
  <c r="C210" i="94" a="1"/>
  <c r="F98" i="94" a="1"/>
  <c r="L566" i="61" a="1"/>
  <c r="L403" i="61" a="1"/>
  <c r="L307" i="61" a="1"/>
  <c r="C271" i="61" a="1"/>
  <c r="K238" i="61" a="1"/>
  <c r="K231" i="61" a="1"/>
  <c r="H178" i="61" a="1"/>
  <c r="H158" i="61" a="1"/>
  <c r="F127" i="61" a="1"/>
  <c r="H113" i="61" a="1"/>
  <c r="K87" i="61" a="1"/>
  <c r="C85" i="61" a="1"/>
  <c r="L79" i="61" a="1"/>
  <c r="D71" i="61" a="1"/>
  <c r="H65" i="61" a="1"/>
  <c r="K53" i="61" a="1"/>
  <c r="H50" i="61" a="1"/>
  <c r="D45" i="61" a="1"/>
  <c r="H39" i="61" a="1"/>
  <c r="C34" i="61" a="1"/>
  <c r="H26" i="61" a="1"/>
  <c r="M23" i="61" a="1"/>
  <c r="H21" i="61" a="1"/>
  <c r="K18" i="61" a="1"/>
  <c r="K13" i="61" a="1"/>
  <c r="C11" i="61" a="1"/>
  <c r="C646" i="54" a="1"/>
  <c r="C635" i="54" a="1"/>
  <c r="C548" i="54" a="1"/>
  <c r="C542" i="54" a="1"/>
  <c r="L538" i="54" a="1"/>
  <c r="C532" i="54" a="1"/>
  <c r="L528" i="54" a="1"/>
  <c r="L525" i="54" a="1"/>
  <c r="L512" i="54" a="1"/>
  <c r="D496" i="54" a="1"/>
  <c r="D493" i="54" a="1"/>
  <c r="C476" i="54" a="1"/>
  <c r="D473" i="54" a="1"/>
  <c r="C470" i="54" a="1"/>
  <c r="C467" i="54" a="1"/>
  <c r="L455" i="54" a="1"/>
  <c r="L452" i="54" a="1"/>
  <c r="C447" i="54" a="1"/>
  <c r="D433" i="54" a="1"/>
  <c r="C428" i="54" a="1"/>
  <c r="C420" i="54" a="1"/>
  <c r="D401" i="54" a="1"/>
  <c r="D396" i="54" a="1"/>
  <c r="C393" i="54" a="1"/>
  <c r="D388" i="54" a="1"/>
  <c r="L382" i="54" a="1"/>
  <c r="D372" i="54" a="1"/>
  <c r="D369" i="54" a="1"/>
  <c r="D364" i="54" a="1"/>
  <c r="D359" i="54" a="1"/>
  <c r="D343" i="54" a="1"/>
  <c r="L326" i="54" a="1"/>
  <c r="C308" i="54" a="1"/>
  <c r="C303" i="54" a="1"/>
  <c r="C295" i="54" a="1"/>
  <c r="L292" i="54" a="1"/>
  <c r="C290" i="54" a="1"/>
  <c r="L274" i="54" a="1"/>
  <c r="L261" i="54" a="1"/>
  <c r="L241" i="54" a="1"/>
  <c r="L232" i="54" a="1"/>
  <c r="L230" i="54" a="1"/>
  <c r="K219" i="54" a="1"/>
  <c r="K217" i="54" a="1"/>
  <c r="C216" i="54" a="1"/>
  <c r="C214" i="54" a="1"/>
  <c r="L212" i="54" a="1"/>
  <c r="K210" i="54" a="1"/>
  <c r="K208" i="54" a="1"/>
  <c r="L201" i="54" a="1"/>
  <c r="L199" i="54" a="1"/>
  <c r="C198" i="54" a="1"/>
  <c r="C191" i="54" a="1"/>
  <c r="K187" i="54" a="1"/>
  <c r="H179" i="54" a="1"/>
  <c r="L177" i="54" a="1"/>
  <c r="F174" i="54" a="1"/>
  <c r="H169" i="54" a="1"/>
  <c r="H164" i="54" a="1"/>
  <c r="K156" i="54" a="1"/>
  <c r="K153" i="54" a="1"/>
  <c r="L140" i="54" a="1"/>
  <c r="H139" i="54" a="1"/>
  <c r="F134" i="54" a="1"/>
  <c r="F128" i="54" a="1"/>
  <c r="K122" i="54" a="1"/>
  <c r="L121" i="54" a="1"/>
  <c r="F120" i="54" a="1"/>
  <c r="D115" i="54" a="1"/>
  <c r="C114" i="54" a="1"/>
  <c r="D111" i="54" a="1"/>
  <c r="K104" i="54" a="1"/>
  <c r="C97" i="54" a="1"/>
  <c r="L89" i="54" a="1"/>
  <c r="D82" i="54" a="1"/>
  <c r="H76" i="54" a="1"/>
  <c r="L75" i="54" a="1"/>
  <c r="C72" i="54" a="1"/>
  <c r="D69" i="54" a="1"/>
  <c r="K66" i="54" a="1"/>
  <c r="C64" i="54" a="1"/>
  <c r="F63" i="54" a="1"/>
  <c r="M61" i="54" a="1"/>
  <c r="D60" i="54" a="1"/>
  <c r="H58" i="54" a="1"/>
  <c r="C55" i="54" a="1"/>
  <c r="F54" i="54" a="1"/>
  <c r="K53" i="54" a="1"/>
  <c r="D51" i="54" a="1"/>
  <c r="H49" i="54" a="1"/>
  <c r="M48" i="54" a="1"/>
  <c r="C46" i="54" a="1"/>
  <c r="F45" i="54" a="1"/>
  <c r="K44" i="54" a="1"/>
  <c r="D42" i="54" a="1"/>
  <c r="H40" i="54" a="1"/>
  <c r="M39" i="54" a="1"/>
  <c r="C37" i="54" a="1"/>
  <c r="F36" i="54" a="1"/>
  <c r="K35" i="54" a="1"/>
  <c r="H32" i="54" a="1"/>
  <c r="K31" i="54" a="1"/>
  <c r="C30" i="54" a="1"/>
  <c r="C27" i="54" a="1"/>
  <c r="M25" i="54" a="1"/>
  <c r="M22" i="54" a="1"/>
  <c r="F20" i="54" a="1"/>
  <c r="F17" i="54" a="1"/>
  <c r="D16" i="54" a="1"/>
  <c r="F14" i="54" a="1"/>
  <c r="D13" i="54" a="1"/>
  <c r="H12" i="54" a="1"/>
  <c r="K11" i="54" a="1"/>
  <c r="D10" i="54" a="1"/>
  <c r="H9" i="54" a="1"/>
  <c r="K8" i="54" a="1"/>
  <c r="C7" i="54" a="1"/>
  <c r="K5" i="54" a="1"/>
  <c r="C4" i="54" a="1"/>
  <c r="B3" i="54" a="1"/>
  <c r="C475" i="54" a="1"/>
  <c r="L384" i="54" a="1"/>
  <c r="L376" i="54" a="1"/>
  <c r="D363" i="54" a="1"/>
  <c r="D354" i="54" a="1"/>
  <c r="D338" i="54" a="1"/>
  <c r="L328" i="54" a="1"/>
  <c r="C310" i="54" a="1"/>
  <c r="C292" i="54" a="1"/>
  <c r="C274" i="54" a="1"/>
  <c r="L258" i="54" a="1"/>
  <c r="F230" i="54" a="1"/>
  <c r="L215" i="54" a="1"/>
  <c r="H206" i="54" a="1"/>
  <c r="L192" i="54" a="1"/>
  <c r="K170" i="54" a="1"/>
  <c r="C164" i="54" a="1"/>
  <c r="F156" i="54" a="1"/>
  <c r="L148" i="54" a="1"/>
  <c r="L103" i="54" a="1"/>
  <c r="L84" i="54" a="1"/>
  <c r="F67" i="61" a="1"/>
  <c r="D58" i="61" a="1"/>
  <c r="F52" i="61" a="1"/>
  <c r="K38" i="61" a="1"/>
  <c r="D33" i="61" a="1"/>
  <c r="C23" i="61" a="1"/>
  <c r="L623" i="54" a="1"/>
  <c r="C598" i="54" a="1"/>
  <c r="L547" i="54" a="1"/>
  <c r="C534" i="54" a="1"/>
  <c r="L483" i="54" a="1"/>
  <c r="D440" i="54" a="1"/>
  <c r="L421" i="54" a="1"/>
  <c r="C408" i="54" a="1"/>
  <c r="C403" i="54" a="1"/>
  <c r="C376" i="54" a="1"/>
  <c r="L344" i="54" a="1"/>
  <c r="L317" i="54" a="1"/>
  <c r="L307" i="54" a="1"/>
  <c r="L286" i="54" a="1"/>
  <c r="C258" i="54" a="1"/>
  <c r="K242" i="54" a="1"/>
  <c r="K220" i="54" a="1"/>
  <c r="K211" i="54" a="1"/>
  <c r="H195" i="54" a="1"/>
  <c r="K178" i="54" a="1"/>
  <c r="C167" i="54" a="1"/>
  <c r="L157" i="54" a="1"/>
  <c r="K125" i="54" a="1"/>
  <c r="H102" i="54" a="1"/>
  <c r="K81" i="54" a="1"/>
  <c r="C395" i="94" a="1"/>
  <c r="C114" i="94" a="1"/>
  <c r="C69" i="94" a="1"/>
  <c r="C48" i="94" a="1"/>
  <c r="L599" i="61" a="1"/>
  <c r="L395" i="61" a="1"/>
  <c r="L350" i="61" a="1"/>
  <c r="L243" i="61" a="1"/>
  <c r="F172" i="61" a="1"/>
  <c r="F157" i="61" a="1"/>
  <c r="C149" i="61" a="1"/>
  <c r="H141" i="61" a="1"/>
  <c r="C126" i="61" a="1"/>
  <c r="C115" i="61" a="1"/>
  <c r="L92" i="61" a="1"/>
  <c r="F78" i="61" a="1"/>
  <c r="K46" i="61" a="1"/>
  <c r="K30" i="61" a="1"/>
  <c r="D20" i="61" a="1"/>
  <c r="D15" i="61" a="1"/>
  <c r="M7" i="61" a="1"/>
  <c r="L644" i="54" a="1"/>
  <c r="L637" i="54" a="1"/>
  <c r="L615" i="54" a="1"/>
  <c r="L573" i="54" a="1"/>
  <c r="L563" i="54" a="1"/>
  <c r="L507" i="54" a="1"/>
  <c r="D463" i="54" a="1"/>
  <c r="D457" i="54" a="1"/>
  <c r="C416" i="54" a="1"/>
  <c r="C358" i="54" a="1"/>
  <c r="C333" i="54" a="1"/>
  <c r="C281" i="54" a="1"/>
  <c r="L242" i="54" a="1"/>
  <c r="K238" i="54" a="1"/>
  <c r="K231" i="54" a="1"/>
  <c r="K218" i="54" a="1"/>
  <c r="F204" i="54" a="1"/>
  <c r="C187" i="54" a="1"/>
  <c r="K173" i="54" a="1"/>
  <c r="L168" i="54" a="1"/>
  <c r="C156" i="54" a="1"/>
  <c r="H141" i="54" a="1"/>
  <c r="C122" i="54" a="1"/>
  <c r="L113" i="54" a="1"/>
  <c r="F105" i="54" a="1"/>
  <c r="L98" i="54" a="1"/>
  <c r="C75" i="54" a="1"/>
  <c r="M68" i="54" a="1"/>
  <c r="C62" i="54" a="1"/>
  <c r="D58" i="54" a="1"/>
  <c r="C53" i="54" a="1"/>
  <c r="D49" i="54" a="1"/>
  <c r="C44" i="54" a="1"/>
  <c r="H38" i="54" a="1"/>
  <c r="F34" i="54" a="1"/>
  <c r="D32" i="54" a="1"/>
  <c r="D29" i="54" a="1"/>
  <c r="H25" i="54" a="1"/>
  <c r="C23" i="54" a="1"/>
  <c r="M18" i="54" a="1"/>
  <c r="F10" i="54" a="1"/>
  <c r="D6" i="54" a="1"/>
  <c r="D467" i="61" a="1"/>
  <c r="K193" i="54" a="1"/>
  <c r="L183" i="54" a="1"/>
  <c r="K171" i="54" a="1"/>
  <c r="C151" i="54" a="1"/>
  <c r="L138" i="54" a="1"/>
  <c r="L127" i="54" a="1"/>
  <c r="L115" i="54" a="1"/>
  <c r="F107" i="54" a="1"/>
  <c r="K95" i="54" a="1"/>
  <c r="H82" i="54" a="1"/>
  <c r="D75" i="54" a="1"/>
  <c r="F69" i="54" a="1"/>
  <c r="C66" i="54" a="1"/>
  <c r="C57" i="54" a="1"/>
  <c r="D53" i="54" a="1"/>
  <c r="K46" i="54" a="1"/>
  <c r="C39" i="54" a="1"/>
  <c r="H33" i="54" a="1"/>
  <c r="F27" i="54" a="1"/>
  <c r="D23" i="54" a="1"/>
  <c r="H19" i="54" a="1"/>
  <c r="D17" i="54" a="1"/>
  <c r="C14" i="54" a="1"/>
  <c r="C8" i="54" a="1"/>
  <c r="L211" i="61" a="1"/>
  <c r="F107" i="61" a="1"/>
  <c r="K60" i="61" a="1"/>
  <c r="F46" i="61" a="1"/>
  <c r="C17" i="61" a="1"/>
  <c r="F9" i="61" a="1"/>
  <c r="L611" i="54" a="1"/>
  <c r="C530" i="54" a="1"/>
  <c r="L482" i="54" a="1"/>
  <c r="L399" i="54" a="1"/>
  <c r="L375" i="54" a="1"/>
  <c r="C337" i="54" a="1"/>
  <c r="C275" i="54" a="1"/>
  <c r="L216" i="54" a="1"/>
  <c r="C195" i="54" a="1"/>
  <c r="F183" i="54" a="1"/>
  <c r="H160" i="54" a="1"/>
  <c r="K152" i="54" a="1"/>
  <c r="F84" i="54" a="1"/>
  <c r="K132" i="61" a="1"/>
  <c r="C83" i="61" a="1"/>
  <c r="H60" i="61" a="1"/>
  <c r="M37" i="61" a="1"/>
  <c r="C651" i="54" a="1"/>
  <c r="C586" i="54" a="1"/>
  <c r="L526" i="54" a="1"/>
  <c r="L439" i="54" a="1"/>
  <c r="L396" i="54" a="1"/>
  <c r="C375" i="54" a="1"/>
  <c r="C355" i="54" a="1"/>
  <c r="C339" i="54" a="1"/>
  <c r="L324" i="54" a="1"/>
  <c r="L280" i="54" a="1"/>
  <c r="C244" i="54" a="1"/>
  <c r="H218" i="54" a="1"/>
  <c r="H207" i="54" a="1"/>
  <c r="C193" i="54" a="1"/>
  <c r="L171" i="54" a="1"/>
  <c r="H149" i="54" a="1"/>
  <c r="F142" i="54" a="1"/>
  <c r="C125" i="54" a="1"/>
  <c r="H116" i="54" a="1"/>
  <c r="D106" i="54" a="1"/>
  <c r="K92" i="54" a="1"/>
  <c r="F82" i="54" a="1"/>
  <c r="C74" i="54" a="1"/>
  <c r="M67" i="54" a="1"/>
  <c r="M58" i="54" a="1"/>
  <c r="K54" i="54" a="1"/>
  <c r="K45" i="54" a="1"/>
  <c r="H37" i="54" a="1"/>
  <c r="D31" i="54" a="1"/>
  <c r="C28" i="54" a="1"/>
  <c r="C22" i="54" a="1"/>
  <c r="F12" i="54" a="1"/>
  <c r="D8" i="54" a="1"/>
  <c r="C271" i="94" a="1"/>
  <c r="L94" i="61" a="1"/>
  <c r="C60" i="61" a="1"/>
  <c r="H40" i="61" a="1"/>
  <c r="M16" i="61" a="1"/>
  <c r="H4" i="61" a="1"/>
  <c r="C650" i="54" a="1"/>
  <c r="C607" i="54" a="1"/>
  <c r="L575" i="54" a="1"/>
  <c r="L509" i="54" a="1"/>
  <c r="C249" i="54" a="1"/>
  <c r="H196" i="54" a="1"/>
  <c r="K179" i="54" a="1"/>
  <c r="F160" i="54" a="1"/>
  <c r="K150" i="54" a="1"/>
  <c r="F81" i="54" a="1"/>
  <c r="D74" i="54" a="1"/>
  <c r="K79" i="61" a="1"/>
  <c r="F6" i="61" a="1"/>
  <c r="C75" i="94" a="1"/>
  <c r="F18" i="94" a="1"/>
  <c r="L585" i="61" a="1"/>
  <c r="C476" i="61" a="1"/>
  <c r="C445" i="61" a="1"/>
  <c r="C342" i="61" a="1"/>
  <c r="C283" i="61" a="1"/>
  <c r="H162" i="61" a="1"/>
  <c r="C158" i="61" a="1"/>
  <c r="K154" i="61" a="1"/>
  <c r="K150" i="61" a="1"/>
  <c r="K146" i="61" a="1"/>
  <c r="D143" i="61" a="1"/>
  <c r="C131" i="61" a="1"/>
  <c r="H120" i="61" a="1"/>
  <c r="K106" i="61" a="1"/>
  <c r="D91" i="61" a="1"/>
  <c r="D85" i="61" a="1"/>
  <c r="K73" i="61" a="1"/>
  <c r="F68" i="61" a="1"/>
  <c r="M62" i="61" a="1"/>
  <c r="F53" i="61" a="1"/>
  <c r="F50" i="61" a="1"/>
  <c r="F39" i="61" a="1"/>
  <c r="C31" i="61" a="1"/>
  <c r="K23" i="61" a="1"/>
  <c r="H16" i="61" a="1"/>
  <c r="F13" i="61" a="1"/>
  <c r="D11" i="61" a="1"/>
  <c r="C653" i="54" a="1"/>
  <c r="L649" i="54" a="1"/>
  <c r="L620" i="54" a="1"/>
  <c r="C617" i="54" a="1"/>
  <c r="C603" i="54" a="1"/>
  <c r="L591" i="54" a="1"/>
  <c r="C581" i="54" a="1"/>
  <c r="L571" i="54" a="1"/>
  <c r="L518" i="54" a="1"/>
  <c r="C490" i="54" a="1"/>
  <c r="C481" i="54" a="1"/>
  <c r="L475" i="54" a="1"/>
  <c r="D470" i="54" a="1"/>
  <c r="D467" i="54" a="1"/>
  <c r="C464" i="54" a="1"/>
  <c r="L449" i="54" a="1"/>
  <c r="L446" i="54" a="1"/>
  <c r="D444" i="54" a="1"/>
  <c r="L438" i="54" a="1"/>
  <c r="L435" i="54" a="1"/>
  <c r="D417" i="54" a="1"/>
  <c r="D377" i="54" a="1"/>
  <c r="L374" i="54" a="1"/>
  <c r="L371" i="54" a="1"/>
  <c r="C361" i="54" a="1"/>
  <c r="D352" i="54" a="1"/>
  <c r="L347" i="54" a="1"/>
  <c r="L338" i="54" a="1"/>
  <c r="L331" i="54" a="1"/>
  <c r="C326" i="54" a="1"/>
  <c r="L318" i="54" a="1"/>
  <c r="L305" i="54" a="1"/>
  <c r="C300" i="54" a="1"/>
  <c r="L297" i="54" a="1"/>
  <c r="C287" i="54" a="1"/>
  <c r="L284" i="54" a="1"/>
  <c r="C282" i="54" a="1"/>
  <c r="L279" i="54" a="1"/>
  <c r="L266" i="54" a="1"/>
  <c r="C243" i="54" a="1"/>
  <c r="H241" i="54" a="1"/>
  <c r="K228" i="54" a="1"/>
  <c r="K226" i="54" a="1"/>
  <c r="L219" i="54" a="1"/>
  <c r="L217" i="54" a="1"/>
  <c r="L208" i="54" a="1"/>
  <c r="C203" i="54" a="1"/>
  <c r="L197" i="54" a="1"/>
  <c r="C196" i="54" a="1"/>
  <c r="H194" i="54" a="1"/>
  <c r="F189" i="54" a="1"/>
  <c r="C186" i="54" a="1"/>
  <c r="L182" i="54" a="1"/>
  <c r="F179" i="54" a="1"/>
  <c r="K172" i="54" a="1"/>
  <c r="H167" i="54" a="1"/>
  <c r="F164" i="54" a="1"/>
  <c r="F161" i="54" a="1"/>
  <c r="L159" i="54" a="1"/>
  <c r="F158" i="54" a="1"/>
  <c r="H156" i="54" a="1"/>
  <c r="L153" i="54" a="1"/>
  <c r="K148" i="54" a="1"/>
  <c r="C127" i="54" a="1"/>
  <c r="L123" i="54" a="1"/>
  <c r="F119" i="54" a="1"/>
  <c r="K103" i="54" a="1"/>
  <c r="F93" i="54" a="1"/>
  <c r="L87" i="54" a="1"/>
  <c r="D80" i="54" a="1"/>
  <c r="C446" i="54" a="1"/>
  <c r="L333" i="54" a="1"/>
  <c r="L281" i="54" a="1"/>
  <c r="L268" i="54" a="1"/>
  <c r="F219" i="54" a="1"/>
  <c r="C201" i="54" a="1"/>
  <c r="F187" i="54" a="1"/>
  <c r="L162" i="54" a="1"/>
  <c r="F150" i="54" a="1"/>
  <c r="F90" i="54" a="1"/>
  <c r="L222" i="54" a="1"/>
  <c r="H204" i="54" a="1"/>
  <c r="L170" i="54" a="1"/>
  <c r="F148" i="54" a="1"/>
  <c r="F122" i="54" a="1"/>
  <c r="H87" i="54" a="1"/>
  <c r="C619" i="54" a="1"/>
  <c r="C560" i="54" a="1"/>
  <c r="L471" i="54" a="1"/>
  <c r="L397" i="54" a="1"/>
  <c r="D340" i="54" a="1"/>
  <c r="L299" i="54" a="1"/>
  <c r="L240" i="54" a="1"/>
  <c r="C228" i="54" a="1"/>
  <c r="C206" i="54" a="1"/>
  <c r="L178" i="54" a="1"/>
  <c r="L160" i="54" a="1"/>
  <c r="K138" i="54" a="1"/>
  <c r="L112" i="54" a="1"/>
  <c r="F104" i="54" a="1"/>
  <c r="F74" i="54" a="1"/>
  <c r="H56" i="54" a="1"/>
  <c r="K51" i="54" a="1"/>
  <c r="F43" i="54" a="1"/>
  <c r="K33" i="54" a="1"/>
  <c r="K27" i="54" a="1"/>
  <c r="D9" i="54" a="1"/>
  <c r="D115" i="61" a="1"/>
  <c r="H108" i="61" a="1"/>
  <c r="D102" i="61" a="1"/>
  <c r="H30" i="61" a="1"/>
  <c r="K27" i="61" a="1"/>
  <c r="K22" i="61" a="1"/>
  <c r="M17" i="61" a="1"/>
  <c r="K7" i="61" a="1"/>
  <c r="L677" i="54" a="1"/>
  <c r="C655" i="54" a="1"/>
  <c r="L640" i="54" a="1"/>
  <c r="L629" i="54" a="1"/>
  <c r="C601" i="54" a="1"/>
  <c r="L586" i="54" a="1"/>
  <c r="C583" i="54" a="1"/>
  <c r="C553" i="54" a="1"/>
  <c r="L540" i="54" a="1"/>
  <c r="C527" i="54" a="1"/>
  <c r="L500" i="54" a="1"/>
  <c r="C477" i="54" a="1"/>
  <c r="D454" i="54" a="1"/>
  <c r="L434" i="54" a="1"/>
  <c r="D389" i="54" a="1"/>
  <c r="L370" i="54" a="1"/>
  <c r="C351" i="54" a="1"/>
  <c r="L309" i="54" a="1"/>
  <c r="C260" i="54" a="1"/>
  <c r="C235" i="54" a="1"/>
  <c r="L218" i="54" a="1"/>
  <c r="C213" i="54" a="1"/>
  <c r="F195" i="54" a="1"/>
  <c r="F185" i="54" a="1"/>
  <c r="L173" i="54" a="1"/>
  <c r="H151" i="54" a="1"/>
  <c r="F123" i="54" a="1"/>
  <c r="D89" i="54" a="1"/>
  <c r="K78" i="54" a="1"/>
  <c r="K190" i="94" a="1"/>
  <c r="H163" i="94" a="1"/>
  <c r="C10" i="94" a="1"/>
  <c r="L482" i="61" a="1"/>
  <c r="C361" i="61" a="1"/>
  <c r="C311" i="61" a="1"/>
  <c r="C288" i="61" a="1"/>
  <c r="C235" i="61" a="1"/>
  <c r="F176" i="61" a="1"/>
  <c r="H152" i="61" a="1"/>
  <c r="H137" i="61" a="1"/>
  <c r="C122" i="61" a="1"/>
  <c r="H111" i="61" a="1"/>
  <c r="D98" i="61" a="1"/>
  <c r="H86" i="61" a="1"/>
  <c r="H83" i="61" a="1"/>
  <c r="K80" i="61" a="1"/>
  <c r="H72" i="61" a="1"/>
  <c r="D67" i="61" a="1"/>
  <c r="F43" i="61" a="1"/>
  <c r="F27" i="61" a="1"/>
  <c r="M9" i="61" a="1"/>
  <c r="C633" i="54" a="1"/>
  <c r="L491" i="54" a="1"/>
  <c r="D451" i="54" a="1"/>
  <c r="C410" i="54" a="1"/>
  <c r="L362" i="54" a="1"/>
  <c r="C344" i="54" a="1"/>
  <c r="L319" i="54" a="1"/>
  <c r="L296" i="54" a="1"/>
  <c r="L262" i="54" a="1"/>
  <c r="H240" i="54" a="1"/>
  <c r="L229" i="54" a="1"/>
  <c r="C226" i="54" a="1"/>
  <c r="K207" i="54" a="1"/>
  <c r="L198" i="54" a="1"/>
  <c r="F190" i="54" a="1"/>
  <c r="C185" i="54" a="1"/>
  <c r="L176" i="54" a="1"/>
  <c r="K163" i="54" a="1"/>
  <c r="H146" i="54" a="1"/>
  <c r="L133" i="54" a="1"/>
  <c r="K117" i="54" a="1"/>
  <c r="C106" i="54" a="1"/>
  <c r="H101" i="54" a="1"/>
  <c r="C88" i="54" a="1"/>
  <c r="L80" i="54" a="1"/>
  <c r="H72" i="54" a="1"/>
  <c r="H64" i="54" a="1"/>
  <c r="K59" i="54" a="1"/>
  <c r="C48" i="54" a="1"/>
  <c r="H42" i="54" a="1"/>
  <c r="K37" i="54" a="1"/>
  <c r="M29" i="54" a="1"/>
  <c r="F24" i="54" a="1"/>
  <c r="D20" i="54" a="1"/>
  <c r="H16" i="54" a="1"/>
  <c r="C11" i="54" a="1"/>
  <c r="F3" i="54" a="1"/>
  <c r="K227" i="94" a="1"/>
  <c r="K91" i="61" a="1"/>
  <c r="D38" i="61" a="1"/>
  <c r="H12" i="61" a="1"/>
  <c r="L665" i="54" a="1"/>
  <c r="L549" i="54" a="1"/>
  <c r="L488" i="54" a="1"/>
  <c r="C394" i="54" a="1"/>
  <c r="C373" i="54" a="1"/>
  <c r="C309" i="54" a="1"/>
  <c r="C257" i="54" a="1"/>
  <c r="C247" i="54" a="1"/>
  <c r="C202" i="54" a="1"/>
  <c r="F188" i="54" a="1"/>
  <c r="L163" i="54" a="1"/>
  <c r="L149" i="54" a="1"/>
  <c r="C86" i="54" a="1"/>
  <c r="L78" i="54" a="1"/>
  <c r="D148" i="61" a="1"/>
  <c r="L91" i="61" a="1"/>
  <c r="C75" i="61" a="1"/>
  <c r="F51" i="61" a="1"/>
  <c r="C9" i="61" a="1"/>
  <c r="L596" i="54" a="1"/>
  <c r="L542" i="54" a="1"/>
  <c r="L476" i="54" a="1"/>
  <c r="C426" i="54" a="1"/>
  <c r="L383" i="54" a="1"/>
  <c r="D370" i="54" a="1"/>
  <c r="D346" i="54" a="1"/>
  <c r="C332" i="54" a="1"/>
  <c r="L303" i="54" a="1"/>
  <c r="F240" i="54" a="1"/>
  <c r="H220" i="54" a="1"/>
  <c r="H198" i="54" a="1"/>
  <c r="H186" i="54" a="1"/>
  <c r="H166" i="54" a="1"/>
  <c r="C145" i="54" a="1"/>
  <c r="F132" i="54" a="1"/>
  <c r="L118" i="54" a="1"/>
  <c r="C108" i="54" a="1"/>
  <c r="D88" i="54" a="1"/>
  <c r="L77" i="54" a="1"/>
  <c r="F72" i="54" a="1"/>
  <c r="F64" i="54" a="1"/>
  <c r="D57" i="54" a="1"/>
  <c r="H50" i="54" a="1"/>
  <c r="C43" i="54" a="1"/>
  <c r="D39" i="54" a="1"/>
  <c r="F33" i="54" a="1"/>
  <c r="K26" i="54" a="1"/>
  <c r="M17" i="54" a="1"/>
  <c r="H10" i="54" a="1"/>
  <c r="K6" i="54" a="1"/>
  <c r="L117" i="61" a="1"/>
  <c r="H80" i="61" a="1"/>
  <c r="C66" i="61" a="1"/>
  <c r="K48" i="61" a="1"/>
  <c r="D12" i="61" a="1"/>
  <c r="L661" i="54" a="1"/>
  <c r="C629" i="54" a="1"/>
  <c r="C600" i="54" a="1"/>
  <c r="C569" i="54" a="1"/>
  <c r="L496" i="54" a="1"/>
  <c r="L450" i="54" a="1"/>
  <c r="L412" i="54" a="1"/>
  <c r="L380" i="54" a="1"/>
  <c r="C357" i="54" a="1"/>
  <c r="L341" i="54" a="1"/>
  <c r="L295" i="54" a="1"/>
  <c r="F238" i="54" a="1"/>
  <c r="H225" i="54" a="1"/>
  <c r="C200" i="54" a="1"/>
  <c r="K169" i="54" a="1"/>
  <c r="H155" i="54" a="1"/>
  <c r="K147" i="54" a="1"/>
  <c r="C102" i="54" a="1"/>
  <c r="K65" i="61" a="1"/>
  <c r="C19" i="61" a="1"/>
  <c r="C672" i="54" a="1"/>
  <c r="F144" i="94" a="1"/>
  <c r="K117" i="94" a="1"/>
  <c r="F93" i="94" a="1"/>
  <c r="K56" i="94" a="1"/>
  <c r="K34" i="94" a="1"/>
  <c r="M17" i="94" a="1"/>
  <c r="L711" i="61" a="1"/>
  <c r="L655" i="61" a="1"/>
  <c r="L606" i="61" a="1"/>
  <c r="C566" i="61" a="1"/>
  <c r="C545" i="61" a="1"/>
  <c r="C526" i="61" a="1"/>
  <c r="C490" i="61" a="1"/>
  <c r="L317" i="61" a="1"/>
  <c r="K222" i="61" a="1"/>
  <c r="F215" i="61" a="1"/>
  <c r="H192" i="61" a="1"/>
  <c r="L187" i="61" a="1"/>
  <c r="H161" i="61" a="1"/>
  <c r="L142" i="61" a="1"/>
  <c r="D135" i="61" a="1"/>
  <c r="C127" i="61" a="1"/>
  <c r="H123" i="61" a="1"/>
  <c r="H109" i="61" a="1"/>
  <c r="L102" i="61" a="1"/>
  <c r="L93" i="61" a="1"/>
  <c r="L87" i="61" a="1"/>
  <c r="H79" i="61" a="1"/>
  <c r="D68" i="61" a="1"/>
  <c r="F65" i="61" a="1"/>
  <c r="C56" i="61" a="1"/>
  <c r="H47" i="61" a="1"/>
  <c r="H44" i="61" a="1"/>
  <c r="M36" i="61" a="1"/>
  <c r="H33" i="61" a="1"/>
  <c r="F23" i="61" a="1"/>
  <c r="F18" i="61" a="1"/>
  <c r="L663" i="54" a="1"/>
  <c r="C660" i="54" a="1"/>
  <c r="C631" i="54" a="1"/>
  <c r="L627" i="54" a="1"/>
  <c r="C602" i="54" a="1"/>
  <c r="L577" i="54" a="1"/>
  <c r="L574" i="54" a="1"/>
  <c r="L564" i="54" a="1"/>
  <c r="C558" i="54" a="1"/>
  <c r="C538" i="54" a="1"/>
  <c r="L531" i="54" a="1"/>
  <c r="L521" i="54" a="1"/>
  <c r="C515" i="54" a="1"/>
  <c r="L511" i="54" a="1"/>
  <c r="L501" i="54" a="1"/>
  <c r="C484" i="54" a="1"/>
  <c r="D481" i="54" a="1"/>
  <c r="D461" i="54" a="1"/>
  <c r="C455" i="54" a="1"/>
  <c r="C452" i="54" a="1"/>
  <c r="C441" i="54" a="1"/>
  <c r="C438" i="54" a="1"/>
  <c r="L430" i="54" a="1"/>
  <c r="L427" i="54" a="1"/>
  <c r="L411" i="54" a="1"/>
  <c r="L403" i="54" a="1"/>
  <c r="C390" i="54" a="1"/>
  <c r="L379" i="54" a="1"/>
  <c r="D361" i="54" a="1"/>
  <c r="L358" i="54" a="1"/>
  <c r="C354" i="54" a="1"/>
  <c r="D345" i="54" a="1"/>
  <c r="L340" i="54" a="1"/>
  <c r="L323" i="54" a="1"/>
  <c r="C318" i="54" a="1"/>
  <c r="L310" i="54" a="1"/>
  <c r="C305" i="54" a="1"/>
  <c r="C279" i="54" a="1"/>
  <c r="L276" i="54" a="1"/>
  <c r="L253" i="54" a="1"/>
  <c r="C241" i="54" a="1"/>
  <c r="H230" i="54" a="1"/>
  <c r="H226" i="54" a="1"/>
  <c r="C223" i="54" a="1"/>
  <c r="H221" i="54" a="1"/>
  <c r="H219" i="54" a="1"/>
  <c r="L210" i="54" a="1"/>
  <c r="K206" i="54" a="1"/>
  <c r="H201" i="54" a="1"/>
  <c r="K190" i="54" a="1"/>
  <c r="H187" i="54" a="1"/>
  <c r="C184" i="54" a="1"/>
  <c r="K180" i="54" a="1"/>
  <c r="H177" i="54" a="1"/>
  <c r="C174" i="54" a="1"/>
  <c r="L172" i="54" a="1"/>
  <c r="K162" i="54" a="1"/>
  <c r="C161" i="54" a="1"/>
  <c r="H153" i="54" a="1"/>
  <c r="H150" i="54" a="1"/>
  <c r="H144" i="54" a="1"/>
  <c r="C143" i="54" a="1"/>
  <c r="K136" i="54" a="1"/>
  <c r="F135" i="54" a="1"/>
  <c r="L130" i="54" a="1"/>
  <c r="D118" i="54" a="1"/>
  <c r="D117" i="54" a="1"/>
  <c r="K106" i="54" a="1"/>
  <c r="L104" i="54" a="1"/>
  <c r="K101" i="54" a="1"/>
  <c r="D97" i="54" a="1"/>
  <c r="C94" i="54" a="1"/>
  <c r="F91" i="54" a="1"/>
  <c r="C79" i="54" a="1"/>
  <c r="F76" i="54" a="1"/>
  <c r="K73" i="54" a="1"/>
  <c r="C71" i="54" a="1"/>
  <c r="H70" i="54" a="1"/>
  <c r="K69" i="54" a="1"/>
  <c r="H66" i="54" a="1"/>
  <c r="M65" i="54" a="1"/>
  <c r="D64" i="54" a="1"/>
  <c r="F62" i="54" a="1"/>
  <c r="K61" i="54" a="1"/>
  <c r="C59" i="54" a="1"/>
  <c r="H57" i="54" a="1"/>
  <c r="M56" i="54" a="1"/>
  <c r="D55" i="54" a="1"/>
  <c r="K52" i="54" a="1"/>
  <c r="C50" i="54" a="1"/>
  <c r="F49" i="54" a="1"/>
  <c r="M47" i="54" a="1"/>
  <c r="D46" i="54" a="1"/>
  <c r="H44" i="54" a="1"/>
  <c r="C41" i="54" a="1"/>
  <c r="F40" i="54" a="1"/>
  <c r="K39" i="54" a="1"/>
  <c r="D37" i="54" a="1"/>
  <c r="H35" i="54" a="1"/>
  <c r="M34" i="54" a="1"/>
  <c r="F31" i="54" a="1"/>
  <c r="D30" i="54" a="1"/>
  <c r="F28" i="54" a="1"/>
  <c r="D27" i="54" a="1"/>
  <c r="H26" i="54" a="1"/>
  <c r="K25" i="54" a="1"/>
  <c r="D24" i="54" a="1"/>
  <c r="H23" i="54" a="1"/>
  <c r="K22" i="54" a="1"/>
  <c r="C21" i="54" a="1"/>
  <c r="K19" i="54" a="1"/>
  <c r="C18" i="54" a="1"/>
  <c r="M16" i="54" a="1"/>
  <c r="C15" i="54" a="1"/>
  <c r="M13" i="54" a="1"/>
  <c r="M10" i="54" a="1"/>
  <c r="F8" i="54" a="1"/>
  <c r="F5" i="54" a="1"/>
  <c r="T4" i="54" a="1"/>
  <c r="D4" i="54" a="1"/>
  <c r="C3" i="54" a="1"/>
  <c r="C117" i="94" a="1"/>
  <c r="K17" i="94" a="1"/>
  <c r="L684" i="61" a="1"/>
  <c r="D505" i="61" a="1"/>
  <c r="L459" i="61" a="1"/>
  <c r="C444" i="61" a="1"/>
  <c r="L414" i="61" a="1"/>
  <c r="C401" i="61" a="1"/>
  <c r="C376" i="61" a="1"/>
  <c r="L267" i="61" a="1"/>
  <c r="L257" i="61" a="1"/>
  <c r="L247" i="61" a="1"/>
  <c r="K230" i="61" a="1"/>
  <c r="F222" i="61" a="1"/>
  <c r="C202" i="61" a="1"/>
  <c r="F165" i="61" a="1"/>
  <c r="H146" i="61" a="1"/>
  <c r="H142" i="61" a="1"/>
  <c r="F123" i="61" a="1"/>
  <c r="K116" i="61" a="1"/>
  <c r="F109" i="61" a="1"/>
  <c r="K81" i="61" a="1"/>
  <c r="C79" i="61" a="1"/>
  <c r="C76" i="61" a="1"/>
  <c r="K67" i="61" a="1"/>
  <c r="D56" i="61" a="1"/>
  <c r="C50" i="61" a="1"/>
  <c r="F44" i="61" a="1"/>
  <c r="K36" i="61" a="1"/>
  <c r="F33" i="61" a="1"/>
  <c r="M28" i="61" a="1"/>
  <c r="M25" i="61" a="1"/>
  <c r="H23" i="61" a="1"/>
  <c r="C13" i="61" a="1"/>
  <c r="D8" i="61" a="1"/>
  <c r="M5" i="61" a="1"/>
  <c r="B3" i="61" a="1"/>
  <c r="L674" i="54" a="1"/>
  <c r="L641" i="54" a="1"/>
  <c r="L634" i="54" a="1"/>
  <c r="L616" i="54" a="1"/>
  <c r="C613" i="54" a="1"/>
  <c r="L609" i="54" a="1"/>
  <c r="L587" i="54" a="1"/>
  <c r="C567" i="54" a="1"/>
  <c r="L554" i="54" a="1"/>
  <c r="C518" i="54" a="1"/>
  <c r="C508" i="54" a="1"/>
  <c r="L504" i="54" a="1"/>
  <c r="D484" i="54" a="1"/>
  <c r="C478" i="54" a="1"/>
  <c r="C472" i="54" a="1"/>
  <c r="D458" i="54" a="1"/>
  <c r="C449" i="54" a="1"/>
  <c r="D422" i="54" a="1"/>
  <c r="C419" i="54" a="1"/>
  <c r="C414" i="54" a="1"/>
  <c r="D387" i="54" a="1"/>
  <c r="C382" i="54" a="1"/>
  <c r="D366" i="54" a="1"/>
  <c r="D356" i="54" a="1"/>
  <c r="C347" i="54" a="1"/>
  <c r="L315" i="54" a="1"/>
  <c r="C297" i="54" a="1"/>
  <c r="L271" i="54" a="1"/>
  <c r="H237" i="54" a="1"/>
  <c r="H217" i="54" a="1"/>
  <c r="H208" i="54" a="1"/>
  <c r="H199" i="54" a="1"/>
  <c r="C189" i="54" a="1"/>
  <c r="F167" i="54" a="1"/>
  <c r="C158" i="54" a="1"/>
  <c r="C153" i="54" a="1"/>
  <c r="C147" i="54" a="1"/>
  <c r="D95" i="54" a="1"/>
  <c r="H75" i="54" a="1"/>
  <c r="C55" i="61" a="1"/>
  <c r="D13" i="61" a="1"/>
  <c r="L630" i="54" a="1"/>
  <c r="C612" i="54" a="1"/>
  <c r="C577" i="54" a="1"/>
  <c r="C544" i="54" a="1"/>
  <c r="L530" i="54" a="1"/>
  <c r="C466" i="54" a="1"/>
  <c r="D411" i="54" a="1"/>
  <c r="L405" i="54" a="1"/>
  <c r="C392" i="54" a="1"/>
  <c r="D371" i="54" a="1"/>
  <c r="L320" i="54" a="1"/>
  <c r="C294" i="54" a="1"/>
  <c r="C276" i="54" a="1"/>
  <c r="L260" i="54" a="1"/>
  <c r="K240" i="54" a="1"/>
  <c r="H215" i="54" a="1"/>
  <c r="F199" i="54" a="1"/>
  <c r="C182" i="54" a="1"/>
  <c r="F175" i="54" a="1"/>
  <c r="H159" i="54" a="1"/>
  <c r="K154" i="54" a="1"/>
  <c r="H124" i="54" a="1"/>
  <c r="D121" i="54" a="1"/>
  <c r="D92" i="54" a="1"/>
  <c r="H14" i="94" a="1"/>
  <c r="D427" i="61" a="1"/>
  <c r="L385" i="61" a="1"/>
  <c r="L301" i="61" a="1"/>
  <c r="C213" i="61" a="1"/>
  <c r="K164" i="61" a="1"/>
  <c r="L152" i="61" a="1"/>
  <c r="F145" i="61" a="1"/>
  <c r="K133" i="61" a="1"/>
  <c r="F89" i="61" a="1"/>
  <c r="F81" i="61" a="1"/>
  <c r="C67" i="61" a="1"/>
  <c r="D44" i="61" a="1"/>
  <c r="M35" i="61" a="1"/>
  <c r="H25" i="61" a="1"/>
  <c r="C10" i="61" a="1"/>
  <c r="H5" i="61" a="1"/>
  <c r="C641" i="54" a="1"/>
  <c r="C634" i="54" a="1"/>
  <c r="C587" i="54" a="1"/>
  <c r="C570" i="54" a="1"/>
  <c r="L553" i="54" a="1"/>
  <c r="D486" i="54" a="1"/>
  <c r="D466" i="54" a="1"/>
  <c r="D460" i="54" a="1"/>
  <c r="D435" i="54" a="1"/>
  <c r="L389" i="54" a="1"/>
  <c r="C360" i="54" a="1"/>
  <c r="L322" i="54" a="1"/>
  <c r="C268" i="54" a="1"/>
  <c r="L247" i="54" a="1"/>
  <c r="F235" i="54" a="1"/>
  <c r="K229" i="54" a="1"/>
  <c r="L213" i="54" a="1"/>
  <c r="L202" i="54" a="1"/>
  <c r="K188" i="54" a="1"/>
  <c r="C177" i="54" a="1"/>
  <c r="F170" i="54" a="1"/>
  <c r="K142" i="54" a="1"/>
  <c r="D135" i="54" a="1"/>
  <c r="D120" i="54" a="1"/>
  <c r="K115" i="54" a="1"/>
  <c r="H107" i="54" a="1"/>
  <c r="L83" i="54" a="1"/>
  <c r="D67" i="54" a="1"/>
  <c r="H65" i="54" a="1"/>
  <c r="K60" i="54" a="1"/>
  <c r="M55" i="54" a="1"/>
  <c r="H47" i="54" a="1"/>
  <c r="K42" i="54" a="1"/>
  <c r="D36" i="54" a="1"/>
  <c r="H31" i="54" a="1"/>
  <c r="K24" i="54" a="1"/>
  <c r="C20" i="54" a="1"/>
  <c r="F13" i="54" a="1"/>
  <c r="F7" i="54" a="1"/>
  <c r="K4" i="54" a="1"/>
  <c r="H139" i="94" a="1"/>
  <c r="L624" i="61" a="1"/>
  <c r="C519" i="61" a="1"/>
  <c r="C384" i="61" a="1"/>
  <c r="C314" i="61" a="1"/>
  <c r="L277" i="61" a="1"/>
  <c r="C266" i="61" a="1"/>
  <c r="C164" i="61" a="1"/>
  <c r="H160" i="61" a="1"/>
  <c r="D157" i="61" a="1"/>
  <c r="F141" i="61" a="1"/>
  <c r="L137" i="61" a="1"/>
  <c r="K129" i="61" a="1"/>
  <c r="D126" i="61" a="1"/>
  <c r="H98" i="61" a="1"/>
  <c r="F95" i="61" a="1"/>
  <c r="K86" i="61" a="1"/>
  <c r="C81" i="61" a="1"/>
  <c r="C78" i="61" a="1"/>
  <c r="M60" i="61" a="1"/>
  <c r="C38" i="61" a="1"/>
  <c r="K35" i="61" a="1"/>
  <c r="F32" i="61" a="1"/>
  <c r="C674" i="54" a="1"/>
  <c r="L651" i="54" a="1"/>
  <c r="L608" i="54" a="1"/>
  <c r="D413" i="54" a="1"/>
  <c r="F21" i="54" a="1"/>
  <c r="K18" i="54" a="1"/>
  <c r="K15" i="54" a="1"/>
  <c r="K12" i="54" a="1"/>
  <c r="M9" i="54" a="1"/>
  <c r="M6" i="54" a="1"/>
  <c r="C362" i="94" a="1"/>
  <c r="L189" i="94" a="1"/>
  <c r="M65" i="94" a="1"/>
  <c r="L647" i="61" a="1"/>
  <c r="L535" i="61" a="1"/>
  <c r="L514" i="61" a="1"/>
  <c r="C498" i="61" a="1"/>
  <c r="D438" i="61" a="1"/>
  <c r="C408" i="61" a="1"/>
  <c r="L347" i="61" a="1"/>
  <c r="C334" i="61" a="1"/>
  <c r="C276" i="61" a="1"/>
  <c r="K219" i="61" a="1"/>
  <c r="H148" i="61" a="1"/>
  <c r="K140" i="61" a="1"/>
  <c r="C133" i="61" a="1"/>
  <c r="H125" i="61" a="1"/>
  <c r="K118" i="61" a="1"/>
  <c r="K104" i="61" a="1"/>
  <c r="C95" i="61" a="1"/>
  <c r="F75" i="61" a="1"/>
  <c r="M51" i="61" a="1"/>
  <c r="K40" i="61" a="1"/>
  <c r="D22" i="61" a="1"/>
  <c r="M14" i="61" a="1"/>
  <c r="C669" i="54" a="1"/>
  <c r="C658" i="54" a="1"/>
  <c r="C640" i="54" a="1"/>
  <c r="C536" i="54" a="1"/>
  <c r="C520" i="54" a="1"/>
  <c r="L423" i="54" a="1"/>
  <c r="D410" i="54" a="1"/>
  <c r="L391" i="54" a="1"/>
  <c r="D386" i="54" a="1"/>
  <c r="C370" i="54" a="1"/>
  <c r="L364" i="54" a="1"/>
  <c r="D353" i="54" a="1"/>
  <c r="L311" i="54" a="1"/>
  <c r="L301" i="54" a="1"/>
  <c r="C283" i="54" a="1"/>
  <c r="L254" i="54" a="1"/>
  <c r="C252" i="54" a="1"/>
  <c r="C231" i="54" a="1"/>
  <c r="H209" i="54" a="1"/>
  <c r="K196" i="54" a="1"/>
  <c r="H193" i="54" a="1"/>
  <c r="K186" i="54" a="1"/>
  <c r="C173" i="54" a="1"/>
  <c r="C165" i="54" a="1"/>
  <c r="K158" i="54" a="1"/>
  <c r="F157" i="54" a="1"/>
  <c r="C123" i="54" a="1"/>
  <c r="L119" i="54" a="1"/>
  <c r="K94" i="54" a="1"/>
  <c r="H81" i="54" a="1"/>
  <c r="L71" i="54" a="1"/>
  <c r="K159" i="94" a="1"/>
  <c r="F43" i="94" a="1"/>
  <c r="H8" i="94" a="1"/>
  <c r="L554" i="61" a="1"/>
  <c r="D514" i="61" a="1"/>
  <c r="D480" i="61" a="1"/>
  <c r="L406" i="61" a="1"/>
  <c r="L309" i="61" a="1"/>
  <c r="C300" i="61" a="1"/>
  <c r="C285" i="61" a="1"/>
  <c r="C263" i="61" a="1"/>
  <c r="F218" i="61" a="1"/>
  <c r="L171" i="61" a="1"/>
  <c r="C167" i="61" a="1"/>
  <c r="H155" i="61" a="1"/>
  <c r="H140" i="61" a="1"/>
  <c r="D136" i="61" a="1"/>
  <c r="L104" i="61" a="1"/>
  <c r="K94" i="61" a="1"/>
  <c r="K85" i="61" a="1"/>
  <c r="H69" i="61" a="1"/>
  <c r="F63" i="61" a="1"/>
  <c r="M48" i="61" a="1"/>
  <c r="C32" i="61" a="1"/>
  <c r="K14" i="61" a="1"/>
  <c r="L654" i="54" a="1"/>
  <c r="L625" i="54" a="1"/>
  <c r="L589" i="54" a="1"/>
  <c r="C556" i="54" a="1"/>
  <c r="L506" i="54" a="1"/>
  <c r="D494" i="54" a="1"/>
  <c r="L479" i="54" a="1"/>
  <c r="C431" i="54" a="1"/>
  <c r="L420" i="54" a="1"/>
  <c r="D402" i="54" a="1"/>
  <c r="C378" i="54" a="1"/>
  <c r="D373" i="54" a="1"/>
  <c r="C362" i="54" a="1"/>
  <c r="L348" i="54" a="1"/>
  <c r="D344" i="54" a="1"/>
  <c r="D337" i="54" a="1"/>
  <c r="C314" i="54" a="1"/>
  <c r="C270" i="54" a="1"/>
  <c r="L246" i="54" a="1"/>
  <c r="H229" i="54" a="1"/>
  <c r="F209" i="54" a="1"/>
  <c r="F200" i="54" a="1"/>
  <c r="K191" i="54" a="1"/>
  <c r="C183" i="54" a="1"/>
  <c r="F178" i="54" a="1"/>
  <c r="F163" i="54" a="1"/>
  <c r="L158" i="54" a="1"/>
  <c r="F146" i="54" a="1"/>
  <c r="L143" i="54" a="1"/>
  <c r="L139" i="54" a="1"/>
  <c r="H126" i="54" a="1"/>
  <c r="C124" i="54" a="1"/>
  <c r="F114" i="54" a="1"/>
  <c r="F110" i="54" a="1"/>
  <c r="C109" i="54" a="1"/>
  <c r="D103" i="54" a="1"/>
  <c r="H98" i="54" a="1"/>
  <c r="C85" i="54" a="1"/>
  <c r="H79" i="54" a="1"/>
  <c r="K76" i="54" a="1"/>
  <c r="C73" i="54" a="1"/>
  <c r="H68" i="54" a="1"/>
  <c r="C65" i="54" a="1"/>
  <c r="K63" i="54" a="1"/>
  <c r="H59" i="54" a="1"/>
  <c r="F55" i="54" a="1"/>
  <c r="C52" i="54" a="1"/>
  <c r="M49" i="54" a="1"/>
  <c r="D48" i="54" a="1"/>
  <c r="F42" i="54" a="1"/>
  <c r="M40" i="54" a="1"/>
  <c r="C34" i="54" a="1"/>
  <c r="K32" i="54" a="1"/>
  <c r="H30" i="54" a="1"/>
  <c r="K29" i="54" a="1"/>
  <c r="C25" i="54" a="1"/>
  <c r="M23" i="54" a="1"/>
  <c r="M20" i="54" a="1"/>
  <c r="F15" i="54" a="1"/>
  <c r="D11" i="54" a="1"/>
  <c r="H7" i="54" a="1"/>
  <c r="H4" i="54" a="1"/>
  <c r="F156" i="94" a="1"/>
  <c r="D498" i="61" a="1"/>
  <c r="D479" i="61" a="1"/>
  <c r="L466" i="61" a="1"/>
  <c r="C392" i="61" a="1"/>
  <c r="C358" i="61" a="1"/>
  <c r="C344" i="61" a="1"/>
  <c r="C274" i="61" a="1"/>
  <c r="C226" i="61" a="1"/>
  <c r="C205" i="61" a="1"/>
  <c r="L189" i="61" a="1"/>
  <c r="K184" i="61" a="1"/>
  <c r="C171" i="61" a="1"/>
  <c r="D163" i="61" a="1"/>
  <c r="L159" i="61" a="1"/>
  <c r="F155" i="61" a="1"/>
  <c r="F140" i="61" a="1"/>
  <c r="L128" i="61" a="1"/>
  <c r="L121" i="61" a="1"/>
  <c r="K100" i="61" a="1"/>
  <c r="K97" i="61" a="1"/>
  <c r="D83" i="61" a="1"/>
  <c r="F77" i="61" a="1"/>
  <c r="K74" i="61" a="1"/>
  <c r="F69" i="61" a="1"/>
  <c r="D54" i="61" a="1"/>
  <c r="M42" i="61" a="1"/>
  <c r="F37" i="61" a="1"/>
  <c r="K34" i="61" a="1"/>
  <c r="H14" i="61" a="1"/>
  <c r="D9" i="61" a="1"/>
  <c r="C665" i="54" a="1"/>
  <c r="C654" i="54" a="1"/>
  <c r="C636" i="54" a="1"/>
  <c r="L610" i="54" a="1"/>
  <c r="L603" i="54" a="1"/>
  <c r="C582" i="54" a="1"/>
  <c r="C491" i="54" a="1"/>
  <c r="D488" i="54" a="1"/>
  <c r="L464" i="54" a="1"/>
  <c r="L447" i="54" a="1"/>
  <c r="D439" i="54" a="1"/>
  <c r="D426" i="54" a="1"/>
  <c r="D394" i="54" a="1"/>
  <c r="C367" i="54" a="1"/>
  <c r="L359" i="54" a="1"/>
  <c r="D355" i="54" a="1"/>
  <c r="L343" i="54" a="1"/>
  <c r="L316" i="54" a="1"/>
  <c r="C306" i="54" a="1"/>
  <c r="C301" i="54" a="1"/>
  <c r="C240" i="54" a="1"/>
  <c r="H236" i="54" a="1"/>
  <c r="F227" i="54" a="1"/>
  <c r="H216" i="54" a="1"/>
  <c r="F205" i="54" a="1"/>
  <c r="L191" i="54" a="1"/>
  <c r="H176" i="54" a="1"/>
  <c r="K161" i="54" a="1"/>
  <c r="C157" i="54" a="1"/>
  <c r="L152" i="54" a="1"/>
  <c r="F149" i="54" a="1"/>
  <c r="H127" i="54" a="1"/>
  <c r="H96" i="54" a="1"/>
  <c r="C83" i="54" a="1"/>
  <c r="L76" i="54" a="1"/>
  <c r="M59" i="94" a="1"/>
  <c r="L592" i="61" a="1"/>
  <c r="C550" i="61" a="1"/>
  <c r="D528" i="61" a="1"/>
  <c r="D495" i="61" a="1"/>
  <c r="D465" i="61" a="1"/>
  <c r="C434" i="61" a="1"/>
  <c r="L379" i="61" a="1"/>
  <c r="C356" i="61" a="1"/>
  <c r="C333" i="61" a="1"/>
  <c r="C309" i="61" a="1"/>
  <c r="L260" i="61" a="1"/>
  <c r="H216" i="61" a="1"/>
  <c r="K210" i="61" a="1"/>
  <c r="C175" i="61" a="1"/>
  <c r="C159" i="61" a="1"/>
  <c r="D144" i="61" a="1"/>
  <c r="F132" i="61" a="1"/>
  <c r="D114" i="61" a="1"/>
  <c r="K103" i="61" a="1"/>
  <c r="F91" i="61" a="1"/>
  <c r="C88" i="61" a="1"/>
  <c r="K56" i="61" a="1"/>
  <c r="D51" i="61" a="1"/>
  <c r="H45" i="61" a="1"/>
  <c r="C40" i="61" a="1"/>
  <c r="K16" i="61" a="1"/>
  <c r="H11" i="61" a="1"/>
  <c r="C621" i="54" a="1"/>
  <c r="C589" i="54" a="1"/>
  <c r="L142" i="94" a="1"/>
  <c r="H116" i="94" a="1"/>
  <c r="F72" i="94" a="1"/>
  <c r="L731" i="61" a="1"/>
  <c r="L602" i="61" a="1"/>
  <c r="C583" i="61" a="1"/>
  <c r="C563" i="61" a="1"/>
  <c r="D522" i="61" a="1"/>
  <c r="D488" i="61" a="1"/>
  <c r="C399" i="61" a="1"/>
  <c r="C351" i="61" a="1"/>
  <c r="L338" i="61" a="1"/>
  <c r="L290" i="61" a="1"/>
  <c r="H229" i="61" a="1"/>
  <c r="C222" i="61" a="1"/>
  <c r="L207" i="61" a="1"/>
  <c r="H196" i="61" a="1"/>
  <c r="K149" i="61" a="1"/>
  <c r="D146" i="61" a="1"/>
  <c r="L141" i="61" a="1"/>
  <c r="L134" i="61" a="1"/>
  <c r="C130" i="61" a="1"/>
  <c r="D127" i="61" a="1"/>
  <c r="H112" i="61" a="1"/>
  <c r="C109" i="61" a="1"/>
  <c r="H105" i="61" a="1"/>
  <c r="F102" i="61" a="1"/>
  <c r="C96" i="61" a="1"/>
  <c r="D79" i="61" a="1"/>
  <c r="H73" i="61" a="1"/>
  <c r="H67" i="61" a="1"/>
  <c r="H61" i="61" a="1"/>
  <c r="M58" i="61" a="1"/>
  <c r="H52" i="61" a="1"/>
  <c r="D50" i="61" a="1"/>
  <c r="M46" i="61" a="1"/>
  <c r="C33" i="61" a="1"/>
  <c r="M30" i="61" a="1"/>
  <c r="C20" i="61" a="1"/>
  <c r="D18" i="61" a="1"/>
  <c r="C652" i="54" a="1"/>
  <c r="C645" i="54" a="1"/>
  <c r="L612" i="54" a="1"/>
  <c r="L605" i="54" a="1"/>
  <c r="C591" i="54" a="1"/>
  <c r="C584" i="54" a="1"/>
  <c r="L580" i="54" a="1"/>
  <c r="L570" i="54" a="1"/>
  <c r="C564" i="54" a="1"/>
  <c r="C561" i="54" a="1"/>
  <c r="L557" i="54" a="1"/>
  <c r="L527" i="54" a="1"/>
  <c r="L514" i="54" a="1"/>
  <c r="D498" i="54" a="1"/>
  <c r="L489" i="54" a="1"/>
  <c r="D472" i="54" a="1"/>
  <c r="C469" i="54" a="1"/>
  <c r="D452" i="54" a="1"/>
  <c r="D449" i="54" a="1"/>
  <c r="D443" i="54" a="1"/>
  <c r="L432" i="54" a="1"/>
  <c r="C427" i="54" a="1"/>
  <c r="C411" i="54" a="1"/>
  <c r="D382" i="54" a="1"/>
  <c r="L373" i="54" a="1"/>
  <c r="L351" i="54" a="1"/>
  <c r="D349" i="54" a="1"/>
  <c r="L330" i="54" a="1"/>
  <c r="C328" i="54" a="1"/>
  <c r="L325" i="54" a="1"/>
  <c r="C302" i="54" a="1"/>
  <c r="C284" i="54" a="1"/>
  <c r="C266" i="54" a="1"/>
  <c r="L263" i="54" a="1"/>
  <c r="L250" i="54" a="1"/>
  <c r="F239" i="54" a="1"/>
  <c r="F237" i="54" a="1"/>
  <c r="H235" i="54" a="1"/>
  <c r="F226" i="54" a="1"/>
  <c r="F217" i="54" a="1"/>
  <c r="F208" i="54" a="1"/>
  <c r="F206" i="54" a="1"/>
  <c r="H197" i="54" a="1"/>
  <c r="C192" i="54" a="1"/>
  <c r="L190" i="54" a="1"/>
  <c r="L180" i="54" a="1"/>
  <c r="F177" i="54" a="1"/>
  <c r="L175" i="54" a="1"/>
  <c r="K168" i="54" a="1"/>
  <c r="H165" i="54" a="1"/>
  <c r="K157" i="54" a="1"/>
  <c r="K151" i="54" a="1"/>
  <c r="F144" i="54" a="1"/>
  <c r="F140" i="54" a="1"/>
  <c r="C134" i="54" a="1"/>
  <c r="L131" i="54" a="1"/>
  <c r="C129" i="54" a="1"/>
  <c r="C120" i="54" a="1"/>
  <c r="L110" i="54" a="1"/>
  <c r="K109" i="54" a="1"/>
  <c r="L106" i="54" a="1"/>
  <c r="H105" i="54" a="1"/>
  <c r="L101" i="54" a="1"/>
  <c r="D94" i="54" a="1"/>
  <c r="F88" i="54" a="1"/>
  <c r="K83" i="54" a="1"/>
  <c r="D77" i="54" a="1"/>
  <c r="F75" i="54" a="1"/>
  <c r="H74" i="54" a="1"/>
  <c r="L73" i="54" a="1"/>
  <c r="D71" i="54" a="1"/>
  <c r="F70" i="54" a="1"/>
  <c r="L69" i="54" a="1"/>
  <c r="C67" i="54" a="1"/>
  <c r="F66" i="54" a="1"/>
  <c r="K65" i="54" a="1"/>
  <c r="D63" i="54" a="1"/>
  <c r="H61" i="54" a="1"/>
  <c r="M60" i="54" a="1"/>
  <c r="C58" i="54" a="1"/>
  <c r="F57" i="54" a="1"/>
  <c r="K56" i="54" a="1"/>
  <c r="H52" i="54" a="1"/>
  <c r="M51" i="54" a="1"/>
  <c r="D50" i="54" a="1"/>
  <c r="F48" i="54" a="1"/>
  <c r="K47" i="54" a="1"/>
  <c r="C45" i="54" a="1"/>
  <c r="H43" i="54" a="1"/>
  <c r="M42" i="54" a="1"/>
  <c r="D41" i="54" a="1"/>
  <c r="K38" i="54" a="1"/>
  <c r="C36" i="54" a="1"/>
  <c r="F35" i="54" a="1"/>
  <c r="M33" i="54" a="1"/>
  <c r="C32" i="54" a="1"/>
  <c r="M30" i="54" a="1"/>
  <c r="C29" i="54" a="1"/>
  <c r="M27" i="54" a="1"/>
  <c r="M24" i="54" a="1"/>
  <c r="F22" i="54" a="1"/>
  <c r="F19" i="54" a="1"/>
  <c r="D18" i="54" a="1"/>
  <c r="H17" i="54" a="1"/>
  <c r="D15" i="54" a="1"/>
  <c r="H14" i="54" a="1"/>
  <c r="K13" i="54" a="1"/>
  <c r="H11" i="54" a="1"/>
  <c r="K10" i="54" a="1"/>
  <c r="C9" i="54" a="1"/>
  <c r="C6" i="54" a="1"/>
  <c r="M4" i="54" a="1"/>
  <c r="C169" i="94" a="1"/>
  <c r="F116" i="94" a="1"/>
  <c r="L600" i="61" a="1"/>
  <c r="L559" i="61" a="1"/>
  <c r="D487" i="61" a="1"/>
  <c r="L471" i="61" a="1"/>
  <c r="C456" i="61" a="1"/>
  <c r="D444" i="61" a="1"/>
  <c r="L427" i="61" a="1"/>
  <c r="D399" i="61" a="1"/>
  <c r="C386" i="61" a="1"/>
  <c r="D375" i="61" a="1"/>
  <c r="L362" i="61" a="1"/>
  <c r="L314" i="61" a="1"/>
  <c r="L279" i="61" a="1"/>
  <c r="L186" i="61" a="1"/>
  <c r="C177" i="61" a="1"/>
  <c r="C165" i="61" a="1"/>
  <c r="H157" i="61" a="1"/>
  <c r="F153" i="61" a="1"/>
  <c r="L149" i="61" a="1"/>
  <c r="D130" i="61" a="1"/>
  <c r="K122" i="61" a="1"/>
  <c r="H119" i="61" a="1"/>
  <c r="D116" i="61" a="1"/>
  <c r="D105" i="61" a="1"/>
  <c r="C102" i="61" a="1"/>
  <c r="D96" i="61" a="1"/>
  <c r="H89" i="61" a="1"/>
  <c r="H81" i="61" a="1"/>
  <c r="F73" i="61" a="1"/>
  <c r="K64" i="61" a="1"/>
  <c r="K41" i="61" a="1"/>
  <c r="F15" i="61" a="1"/>
  <c r="C620" i="54" a="1"/>
  <c r="L550" i="54" a="1"/>
  <c r="D469" i="54" a="1"/>
  <c r="L424" i="54" a="1"/>
  <c r="L400" i="54" a="1"/>
  <c r="C340" i="54" a="1"/>
  <c r="C289" i="54" a="1"/>
  <c r="K233" i="54" a="1"/>
  <c r="K213" i="54" a="1"/>
  <c r="H185" i="54" a="1"/>
  <c r="F165" i="54" a="1"/>
  <c r="H123" i="54" a="1"/>
  <c r="L477" i="54" a="1"/>
  <c r="L312" i="54" a="1"/>
  <c r="L265" i="54" a="1"/>
  <c r="H233" i="54" a="1"/>
  <c r="C208" i="54" a="1"/>
  <c r="K200" i="54" a="1"/>
  <c r="F159" i="54" a="1"/>
  <c r="D129" i="54" a="1"/>
  <c r="H108" i="54" a="1"/>
  <c r="K80" i="54" a="1"/>
  <c r="F61" i="54" a="1"/>
  <c r="F52" i="54" a="1"/>
  <c r="M46" i="54" a="1"/>
  <c r="M37" i="54" a="1"/>
  <c r="H28" i="54" a="1"/>
  <c r="M15" i="54" a="1"/>
  <c r="H5" i="54" a="1"/>
  <c r="L122" i="61" a="1"/>
  <c r="L579" i="54" a="1"/>
  <c r="C550" i="54" a="1"/>
  <c r="C537" i="54" a="1"/>
  <c r="L523" i="54" a="1"/>
  <c r="L513" i="54" a="1"/>
  <c r="C504" i="54" a="1"/>
  <c r="L497" i="54" a="1"/>
  <c r="L474" i="54" a="1"/>
  <c r="L465" i="54" a="1"/>
  <c r="C451" i="54" a="1"/>
  <c r="D437" i="54" a="1"/>
  <c r="C413" i="54" a="1"/>
  <c r="D408" i="54" a="1"/>
  <c r="L394" i="54" a="1"/>
  <c r="C381" i="54" a="1"/>
  <c r="D376" i="54" a="1"/>
  <c r="D360" i="54" a="1"/>
  <c r="C353" i="54" a="1"/>
  <c r="L337" i="54" a="1"/>
  <c r="C325" i="54" a="1"/>
  <c r="L291" i="54" a="1"/>
  <c r="L270" i="54" a="1"/>
  <c r="L252" i="54" a="1"/>
  <c r="C237" i="54" a="1"/>
  <c r="C233" i="54" a="1"/>
  <c r="C224" i="54" a="1"/>
  <c r="C217" i="54" a="1"/>
  <c r="C215" i="54" a="1"/>
  <c r="L211" i="54" a="1"/>
  <c r="L209" i="54" a="1"/>
  <c r="H190" i="54" a="1"/>
  <c r="L188" i="54" a="1"/>
  <c r="K183" i="54" a="1"/>
  <c r="C175" i="54" a="1"/>
  <c r="F154" i="54" a="1"/>
  <c r="K149" i="54" a="1"/>
  <c r="D122" i="54" a="1"/>
  <c r="F102" i="54" a="1"/>
  <c r="K97" i="54" a="1"/>
  <c r="H84" i="54" a="1"/>
  <c r="K71" i="54" a="1"/>
  <c r="H63" i="61" a="1"/>
  <c r="M40" i="61" a="1"/>
  <c r="C25" i="61" a="1"/>
  <c r="K4" i="61" a="1"/>
  <c r="L647" i="54" a="1"/>
  <c r="L622" i="54" a="1"/>
  <c r="L593" i="54" a="1"/>
  <c r="L576" i="54" a="1"/>
  <c r="L533" i="54" a="1"/>
  <c r="L494" i="54" a="1"/>
  <c r="C442" i="54" a="1"/>
  <c r="L415" i="54" a="1"/>
  <c r="D405" i="54" a="1"/>
  <c r="C397" i="54" a="1"/>
  <c r="D381" i="54" a="1"/>
  <c r="L367" i="54" a="1"/>
  <c r="D358" i="54" a="1"/>
  <c r="C346" i="54" a="1"/>
  <c r="C330" i="54" a="1"/>
  <c r="L327" i="54" a="1"/>
  <c r="C317" i="54" a="1"/>
  <c r="L314" i="54" a="1"/>
  <c r="C291" i="54" a="1"/>
  <c r="L288" i="54" a="1"/>
  <c r="C265" i="54" a="1"/>
  <c r="C255" i="54" a="1"/>
  <c r="C242" i="54" a="1"/>
  <c r="L238" i="54" a="1"/>
  <c r="K227" i="54" a="1"/>
  <c r="H178" i="54" a="1"/>
  <c r="H173" i="54" a="1"/>
  <c r="F168" i="54" a="1"/>
  <c r="K166" i="54" a="1"/>
  <c r="H157" i="54" a="1"/>
  <c r="C148" i="54" a="1"/>
  <c r="F141" i="54" a="1"/>
  <c r="D136" i="54" a="1"/>
  <c r="K119" i="54" a="1"/>
  <c r="K118" i="54" a="1"/>
  <c r="F111" i="54" a="1"/>
  <c r="H110" i="54" a="1"/>
  <c r="K68" i="54" a="1"/>
  <c r="M63" i="54" a="1"/>
  <c r="D62" i="54" a="1"/>
  <c r="F56" i="54" a="1"/>
  <c r="M54" i="54" a="1"/>
  <c r="H51" i="54" a="1"/>
  <c r="F47" i="54" a="1"/>
  <c r="D44" i="54" a="1"/>
  <c r="M41" i="54" a="1"/>
  <c r="F38" i="54" a="1"/>
  <c r="D35" i="54" a="1"/>
  <c r="M32" i="54" a="1"/>
  <c r="H227" i="54" a="1"/>
  <c r="H182" i="94" a="1"/>
  <c r="L592" i="54" a="1"/>
  <c r="L324" i="94" a="1"/>
  <c r="L404" i="61" a="1"/>
  <c r="C110" i="61" a="1"/>
  <c r="D69" i="61" a="1"/>
  <c r="L545" i="54" a="1"/>
  <c r="C522" i="54" a="1"/>
  <c r="C499" i="54" a="1"/>
  <c r="C479" i="54" a="1"/>
  <c r="C401" i="54" a="1"/>
  <c r="F216" i="54" a="1"/>
  <c r="F203" i="54" a="1"/>
  <c r="H191" i="54" a="1"/>
  <c r="C99" i="54" a="1"/>
  <c r="C255" i="94" a="1"/>
  <c r="D392" i="61" a="1"/>
  <c r="D159" i="61" a="1"/>
  <c r="C107" i="61" a="1"/>
  <c r="L660" i="54" a="1"/>
  <c r="L436" i="54" a="1"/>
  <c r="C329" i="54" a="1"/>
  <c r="C293" i="54" a="1"/>
  <c r="K239" i="54" a="1"/>
  <c r="H97" i="61" a="1"/>
  <c r="F56" i="61" a="1"/>
  <c r="C493" i="54" a="1"/>
  <c r="L377" i="54" a="1"/>
  <c r="C343" i="54" a="1"/>
  <c r="C238" i="54" a="1"/>
  <c r="F176" i="54" a="1"/>
  <c r="D126" i="54" a="1"/>
  <c r="L90" i="54" a="1"/>
  <c r="L125" i="94" a="1"/>
  <c r="L558" i="54" a="1"/>
  <c r="L535" i="54" a="1"/>
  <c r="L393" i="54" a="1"/>
  <c r="D375" i="54" a="1"/>
  <c r="D357" i="54" a="1"/>
  <c r="L251" i="54" a="1"/>
  <c r="F236" i="54" a="1"/>
  <c r="L223" i="54" a="1"/>
  <c r="F198" i="54" a="1"/>
  <c r="C163" i="54" a="1"/>
  <c r="C152" i="54" a="1"/>
  <c r="H133" i="54" a="1"/>
  <c r="D125" i="54" a="1"/>
  <c r="F117" i="54" a="1"/>
  <c r="K89" i="54" a="1"/>
  <c r="L70" i="54" a="1"/>
  <c r="D65" i="54" a="1"/>
  <c r="F59" i="54" a="1"/>
  <c r="M53" i="54" a="1"/>
  <c r="H36" i="54" a="1"/>
  <c r="K20" i="54" a="1"/>
  <c r="L100" i="94" a="1"/>
  <c r="C91" i="61" a="1"/>
  <c r="M50" i="61" a="1"/>
  <c r="C14" i="61" a="1"/>
  <c r="L269" i="54" a="1"/>
  <c r="C251" i="54" a="1"/>
  <c r="C236" i="54" a="1"/>
  <c r="F223" i="54" a="1"/>
  <c r="H174" i="54" a="1"/>
  <c r="F96" i="54" a="1"/>
  <c r="D83" i="54" a="1"/>
  <c r="C639" i="54" a="1"/>
  <c r="L532" i="54" a="1"/>
  <c r="L467" i="54" a="1"/>
  <c r="L103" i="61" a="1"/>
  <c r="L628" i="54" a="1"/>
  <c r="C555" i="54" a="1"/>
  <c r="C444" i="54" a="1"/>
  <c r="C350" i="54" a="1"/>
  <c r="C298" i="54" a="1"/>
  <c r="K241" i="54" a="1"/>
  <c r="L221" i="54" a="1"/>
  <c r="C80" i="54" a="1"/>
  <c r="M31" i="54" a="1"/>
  <c r="C348" i="54" a="1"/>
  <c r="K201" i="54" a="1"/>
  <c r="F127" i="54" a="1"/>
  <c r="H54" i="54" a="1"/>
  <c r="C16" i="54" a="1"/>
  <c r="K21" i="61" a="1"/>
  <c r="C506" i="54" a="1"/>
  <c r="L473" i="54" a="1"/>
  <c r="D404" i="54" a="1"/>
  <c r="L345" i="54" a="1"/>
  <c r="L290" i="54" a="1"/>
  <c r="H234" i="54" a="1"/>
  <c r="F218" i="54" a="1"/>
  <c r="C168" i="54" a="1"/>
  <c r="H95" i="54" a="1"/>
  <c r="C69" i="54" a="1"/>
  <c r="H45" i="54" a="1"/>
  <c r="F29" i="54" a="1"/>
  <c r="C575" i="54" a="1"/>
  <c r="C388" i="54" a="1"/>
  <c r="C246" i="54" a="1"/>
  <c r="C111" i="54" a="1"/>
  <c r="K49" i="54" a="1"/>
  <c r="M11" i="54" a="1"/>
  <c r="D485" i="54" a="1"/>
  <c r="L354" i="54" a="1"/>
  <c r="C227" i="54" a="1"/>
  <c r="L120" i="54" a="1"/>
  <c r="C100" i="54" a="1"/>
  <c r="D25" i="54" a="1"/>
  <c r="H3" i="54" a="1"/>
  <c r="L635" i="54" a="1"/>
  <c r="L300" i="54" a="1"/>
  <c r="K189" i="54" a="1"/>
  <c r="D482" i="54" a="1"/>
  <c r="L243" i="54" a="1"/>
  <c r="K140" i="54" a="1"/>
  <c r="D108" i="54" a="1"/>
  <c r="D56" i="54" a="1"/>
  <c r="K17" i="54" a="1"/>
  <c r="D434" i="61" a="1"/>
  <c r="L552" i="54" a="1"/>
  <c r="D407" i="54" a="1"/>
  <c r="D350" i="54" a="1"/>
  <c r="C321" i="54" a="1"/>
  <c r="L239" i="54" a="1"/>
  <c r="K203" i="54" a="1"/>
  <c r="L169" i="54" a="1"/>
  <c r="F155" i="54" a="1"/>
  <c r="H128" i="54" a="1"/>
  <c r="F116" i="54" a="1"/>
  <c r="F79" i="54" a="1"/>
  <c r="M62" i="54" a="1"/>
  <c r="M8" i="54" a="1"/>
  <c r="K59" i="94" a="1"/>
  <c r="F179" i="61" a="1"/>
  <c r="L441" i="54" a="1"/>
  <c r="C372" i="54" a="1"/>
  <c r="C319" i="54" a="1"/>
  <c r="H184" i="54" a="1"/>
  <c r="C38" i="54" a="1"/>
  <c r="D128" i="61" a="1"/>
  <c r="H124" i="61" a="1"/>
  <c r="L285" i="54" a="1"/>
  <c r="F234" i="54" a="1"/>
  <c r="K199" i="54" a="1"/>
  <c r="L150" i="54" a="1"/>
  <c r="C126" i="54" a="1"/>
  <c r="D22" i="54" a="1"/>
  <c r="M59" i="61" a="1"/>
  <c r="K42" i="61" a="1"/>
  <c r="D40" i="61" a="1"/>
  <c r="C6" i="94" a="1"/>
  <c r="C77" i="61" a="1"/>
  <c r="D367" i="54" a="1"/>
  <c r="C259" i="54" a="1"/>
  <c r="K232" i="54" a="1"/>
  <c r="F196" i="54" a="1"/>
  <c r="H181" i="54" a="1"/>
  <c r="C166" i="54" a="1"/>
  <c r="D124" i="54" a="1"/>
  <c r="K75" i="54" a="1"/>
  <c r="F68" i="54" a="1"/>
  <c r="M44" i="54" a="1"/>
  <c r="M35" i="54" a="1"/>
  <c r="H74" i="61" a="1"/>
  <c r="F3" i="61" a="1"/>
  <c r="H214" i="54" a="1"/>
  <c r="C149" i="54" a="1"/>
  <c r="D85" i="54" a="1"/>
  <c r="C60" i="54" a="1"/>
  <c r="H21" i="54" a="1"/>
  <c r="F6" i="54" a="1"/>
  <c r="K71" i="61" a="1"/>
  <c r="C539" i="54" a="1"/>
  <c r="C396" i="54" a="1"/>
  <c r="L336" i="54" a="1"/>
  <c r="L282" i="54" a="1"/>
  <c r="C254" i="54" a="1"/>
  <c r="L179" i="54" a="1"/>
  <c r="K67" i="54" a="1"/>
  <c r="K58" i="54" a="1"/>
  <c r="C51" i="54" a="1"/>
  <c r="C13" i="54" a="1"/>
  <c r="C132" i="61" a="1"/>
  <c r="L578" i="54" a="1"/>
  <c r="C496" i="54" a="1"/>
  <c r="C425" i="54" a="1"/>
  <c r="L361" i="54" a="1"/>
  <c r="K230" i="54" a="1"/>
  <c r="K212" i="54" a="1"/>
  <c r="K194" i="54" a="1"/>
  <c r="C178" i="54" a="1"/>
  <c r="L161" i="54" a="1"/>
  <c r="F147" i="54" a="1"/>
  <c r="H134" i="54" a="1"/>
  <c r="H93" i="54" a="1"/>
  <c r="D43" i="54" a="1"/>
  <c r="L668" i="54" a="1"/>
  <c r="C529" i="54" a="1"/>
  <c r="C423" i="54" a="1"/>
  <c r="L334" i="54" a="1"/>
  <c r="C229" i="54" a="1"/>
  <c r="K177" i="54" a="1"/>
  <c r="C160" i="54" a="1"/>
  <c r="K121" i="54" a="1"/>
  <c r="L92" i="54" a="1"/>
  <c r="F50" i="54" a="1"/>
  <c r="F41" i="54" a="1"/>
  <c r="D34" i="54" a="1"/>
  <c r="L487" i="54" a="1"/>
  <c r="L277" i="54" a="1"/>
  <c r="K159" i="54" a="1"/>
  <c r="F26" i="54" a="1"/>
  <c r="C572" i="54" a="1"/>
  <c r="C453" i="54" a="1"/>
  <c r="F207" i="54" a="1"/>
  <c r="D109" i="54" a="1"/>
  <c r="D73" i="54" a="1"/>
  <c r="K40" i="54" a="1"/>
  <c r="H18" i="54" a="1"/>
  <c r="D477" i="61" a="1"/>
  <c r="L352" i="54" a="1"/>
  <c r="L272" i="54" a="1"/>
  <c r="C207" i="54" a="1"/>
  <c r="H158" i="54" a="1"/>
  <c r="C562" i="54" a="1"/>
  <c r="L414" i="54" a="1"/>
  <c r="K221" i="54" a="1"/>
  <c r="H119" i="54" a="1"/>
  <c r="H63" i="54" a="1"/>
  <c r="H24" i="54" a="1"/>
  <c r="A23" i="128" l="1"/>
  <c r="A24" i="128" s="1"/>
  <c r="A25" i="128" s="1"/>
  <c r="A16" i="128"/>
  <c r="H24" i="54"/>
  <c r="H63" i="54"/>
  <c r="H119" i="54"/>
  <c r="K221" i="54"/>
  <c r="L414" i="54"/>
  <c r="N414" i="54" s="1"/>
  <c r="R414" i="54" s="1"/>
  <c r="C562" i="54"/>
  <c r="H158" i="54"/>
  <c r="C207" i="54"/>
  <c r="L272" i="54"/>
  <c r="L352" i="54"/>
  <c r="D477" i="61"/>
  <c r="H18" i="54"/>
  <c r="K40" i="54"/>
  <c r="D73" i="54"/>
  <c r="D109" i="54"/>
  <c r="F207" i="54"/>
  <c r="G207" i="54" s="1"/>
  <c r="C453" i="54"/>
  <c r="C572" i="54"/>
  <c r="F26" i="54"/>
  <c r="K159" i="54"/>
  <c r="L277" i="54"/>
  <c r="N277" i="54" s="1"/>
  <c r="R277" i="54" s="1"/>
  <c r="L487" i="54"/>
  <c r="D34" i="54"/>
  <c r="F41" i="54"/>
  <c r="F50" i="54"/>
  <c r="G50" i="54" s="1"/>
  <c r="L92" i="54"/>
  <c r="M92" i="54" s="1" a="1"/>
  <c r="K121" i="54"/>
  <c r="C160" i="54"/>
  <c r="K177" i="54"/>
  <c r="C229" i="54"/>
  <c r="L334" i="54"/>
  <c r="C423" i="54"/>
  <c r="C529" i="54"/>
  <c r="L668" i="54"/>
  <c r="D43" i="54"/>
  <c r="H93" i="54"/>
  <c r="H134" i="54"/>
  <c r="F147" i="54"/>
  <c r="G147" i="54" s="1"/>
  <c r="L161" i="54"/>
  <c r="N161" i="54" s="1"/>
  <c r="R161" i="54" s="1"/>
  <c r="C178" i="54"/>
  <c r="K194" i="54"/>
  <c r="K212" i="54"/>
  <c r="K230" i="54"/>
  <c r="L361" i="54"/>
  <c r="N361" i="54" s="1"/>
  <c r="R361" i="54" s="1"/>
  <c r="C425" i="54"/>
  <c r="C496" i="54"/>
  <c r="L578" i="54"/>
  <c r="N578" i="54" s="1"/>
  <c r="R578" i="54" s="1"/>
  <c r="C132" i="61"/>
  <c r="C13" i="54"/>
  <c r="P13" i="54" s="1"/>
  <c r="C51" i="54"/>
  <c r="P51" i="54" s="1"/>
  <c r="K58" i="54"/>
  <c r="K67" i="54"/>
  <c r="L179" i="54"/>
  <c r="M179" i="54" s="1" a="1"/>
  <c r="C254" i="54"/>
  <c r="L282" i="54"/>
  <c r="L336" i="54"/>
  <c r="N336" i="54" s="1"/>
  <c r="R336" i="54" s="1"/>
  <c r="C396" i="54"/>
  <c r="C539" i="54"/>
  <c r="K71" i="61"/>
  <c r="F6" i="54"/>
  <c r="H21" i="54"/>
  <c r="C60" i="54"/>
  <c r="P60" i="54" s="1"/>
  <c r="D85" i="54"/>
  <c r="C149" i="54"/>
  <c r="H214" i="54"/>
  <c r="F3" i="61"/>
  <c r="G3" i="61" s="1" a="1"/>
  <c r="H74" i="61"/>
  <c r="M35" i="54"/>
  <c r="M44" i="54"/>
  <c r="F68" i="54"/>
  <c r="G68" i="54" s="1"/>
  <c r="K75" i="54"/>
  <c r="D124" i="54"/>
  <c r="C166" i="54"/>
  <c r="H181" i="54"/>
  <c r="F196" i="54"/>
  <c r="G196" i="54" s="1"/>
  <c r="K232" i="54"/>
  <c r="C259" i="54"/>
  <c r="D367" i="54"/>
  <c r="C77" i="61"/>
  <c r="C6" i="94"/>
  <c r="P6" i="94" s="1"/>
  <c r="D40" i="61"/>
  <c r="K42" i="61"/>
  <c r="M59" i="61"/>
  <c r="D22" i="54"/>
  <c r="C126" i="54"/>
  <c r="L150" i="54"/>
  <c r="K199" i="54"/>
  <c r="F234" i="54"/>
  <c r="G234" i="54" s="1"/>
  <c r="L285" i="54"/>
  <c r="N285" i="54" s="1"/>
  <c r="R285" i="54" s="1"/>
  <c r="H124" i="61"/>
  <c r="D128" i="61"/>
  <c r="C38" i="54"/>
  <c r="P38" i="54" s="1"/>
  <c r="H184" i="54"/>
  <c r="C319" i="54"/>
  <c r="C372" i="54"/>
  <c r="L441" i="54"/>
  <c r="F179" i="61"/>
  <c r="K59" i="94"/>
  <c r="M8" i="54"/>
  <c r="M62" i="54"/>
  <c r="F79" i="54"/>
  <c r="G79" i="54" s="1"/>
  <c r="F116" i="54"/>
  <c r="G116" i="54" s="1"/>
  <c r="H128" i="54"/>
  <c r="F155" i="54"/>
  <c r="L169" i="54"/>
  <c r="N169" i="54" s="1"/>
  <c r="R169" i="54" s="1"/>
  <c r="K203" i="54"/>
  <c r="L239" i="54"/>
  <c r="M239" i="54" s="1" a="1"/>
  <c r="C321" i="54"/>
  <c r="D350" i="54"/>
  <c r="D407" i="54"/>
  <c r="L552" i="54"/>
  <c r="D434" i="61"/>
  <c r="K17" i="54"/>
  <c r="D56" i="54"/>
  <c r="D108" i="54"/>
  <c r="K140" i="54"/>
  <c r="L243" i="54"/>
  <c r="N243" i="54" s="1"/>
  <c r="R243" i="54" s="1"/>
  <c r="D482" i="54"/>
  <c r="K189" i="54"/>
  <c r="L300" i="54"/>
  <c r="N300" i="54" s="1"/>
  <c r="R300" i="54" s="1"/>
  <c r="L635" i="54"/>
  <c r="M635" i="54" s="1" a="1"/>
  <c r="H3" i="54"/>
  <c r="D25" i="54"/>
  <c r="C100" i="54"/>
  <c r="L120" i="54"/>
  <c r="M120" i="54" s="1" a="1"/>
  <c r="C227" i="54"/>
  <c r="L354" i="54"/>
  <c r="D485" i="54"/>
  <c r="M11" i="54"/>
  <c r="K49" i="54"/>
  <c r="C111" i="54"/>
  <c r="C246" i="54"/>
  <c r="C388" i="54"/>
  <c r="C575" i="54"/>
  <c r="F29" i="54"/>
  <c r="G29" i="54" s="1" a="1"/>
  <c r="H45" i="54"/>
  <c r="C69" i="54"/>
  <c r="H95" i="54"/>
  <c r="C168" i="54"/>
  <c r="F218" i="54"/>
  <c r="G218" i="54" s="1"/>
  <c r="H234" i="54"/>
  <c r="L290" i="54"/>
  <c r="L345" i="54"/>
  <c r="N345" i="54" s="1"/>
  <c r="R345" i="54" s="1"/>
  <c r="D404" i="54"/>
  <c r="L473" i="54"/>
  <c r="N473" i="54" s="1"/>
  <c r="R473" i="54" s="1"/>
  <c r="C506" i="54"/>
  <c r="K21" i="61"/>
  <c r="C16" i="54"/>
  <c r="P16" i="54" s="1"/>
  <c r="H54" i="54"/>
  <c r="F127" i="54"/>
  <c r="G127" i="54" s="1"/>
  <c r="K201" i="54"/>
  <c r="C348" i="54"/>
  <c r="M31" i="54"/>
  <c r="C80" i="54"/>
  <c r="L221" i="54"/>
  <c r="K241" i="54"/>
  <c r="C298" i="54"/>
  <c r="C350" i="54"/>
  <c r="C444" i="54"/>
  <c r="C555" i="54"/>
  <c r="L628" i="54"/>
  <c r="L103" i="61"/>
  <c r="L467" i="54"/>
  <c r="M467" i="54" s="1" a="1"/>
  <c r="L532" i="54"/>
  <c r="M532" i="54" s="1" a="1"/>
  <c r="C639" i="54"/>
  <c r="D83" i="54"/>
  <c r="F96" i="54"/>
  <c r="H174" i="54"/>
  <c r="F223" i="54"/>
  <c r="C236" i="54"/>
  <c r="C251" i="54"/>
  <c r="L269" i="54"/>
  <c r="N269" i="54" s="1"/>
  <c r="R269" i="54" s="1"/>
  <c r="C14" i="61"/>
  <c r="P14" i="61" s="1"/>
  <c r="M50" i="61"/>
  <c r="C91" i="61"/>
  <c r="L100" i="94"/>
  <c r="M100" i="94" s="1" a="1"/>
  <c r="K20" i="54"/>
  <c r="H36" i="54"/>
  <c r="M53" i="54"/>
  <c r="F59" i="54"/>
  <c r="G59" i="54" s="1"/>
  <c r="D65" i="54"/>
  <c r="L70" i="54"/>
  <c r="M70" i="54" s="1" a="1"/>
  <c r="K89" i="54"/>
  <c r="F117" i="54"/>
  <c r="G117" i="54" s="1"/>
  <c r="D125" i="54"/>
  <c r="H133" i="54"/>
  <c r="C152" i="54"/>
  <c r="C163" i="54"/>
  <c r="F198" i="54"/>
  <c r="G198" i="54" s="1"/>
  <c r="L223" i="54"/>
  <c r="M223" i="54" s="1" a="1"/>
  <c r="F236" i="54"/>
  <c r="G236" i="54" s="1"/>
  <c r="L251" i="54"/>
  <c r="D357" i="54"/>
  <c r="D375" i="54"/>
  <c r="L393" i="54"/>
  <c r="L535" i="54"/>
  <c r="M535" i="54" s="1" a="1"/>
  <c r="L558" i="54"/>
  <c r="L125" i="94"/>
  <c r="N125" i="94" s="1"/>
  <c r="R125" i="94" s="1"/>
  <c r="L90" i="54"/>
  <c r="N90" i="54" s="1"/>
  <c r="R90" i="54" s="1"/>
  <c r="D126" i="54"/>
  <c r="F176" i="54"/>
  <c r="G176" i="54" s="1"/>
  <c r="C238" i="54"/>
  <c r="C343" i="54"/>
  <c r="L377" i="54"/>
  <c r="C493" i="54"/>
  <c r="F56" i="61"/>
  <c r="H97" i="61"/>
  <c r="K239" i="54"/>
  <c r="C293" i="54"/>
  <c r="C329" i="54"/>
  <c r="L436" i="54"/>
  <c r="L660" i="54"/>
  <c r="C107" i="61"/>
  <c r="D159" i="61"/>
  <c r="D392" i="61"/>
  <c r="C255" i="94"/>
  <c r="C99" i="54"/>
  <c r="H191" i="54"/>
  <c r="F203" i="54"/>
  <c r="G203" i="54" s="1"/>
  <c r="F216" i="54"/>
  <c r="G216" i="54" s="1"/>
  <c r="C401" i="54"/>
  <c r="C479" i="54"/>
  <c r="C499" i="54"/>
  <c r="C522" i="54"/>
  <c r="L545" i="54"/>
  <c r="D69" i="61"/>
  <c r="C110" i="61"/>
  <c r="L404" i="61"/>
  <c r="L324" i="94"/>
  <c r="N324" i="94" s="1"/>
  <c r="R324" i="94" s="1"/>
  <c r="L592" i="54"/>
  <c r="H182" i="94"/>
  <c r="H227" i="54"/>
  <c r="M32" i="54"/>
  <c r="D35" i="54"/>
  <c r="F38" i="54"/>
  <c r="M41" i="54"/>
  <c r="D44" i="54"/>
  <c r="F47" i="54"/>
  <c r="H51" i="54"/>
  <c r="M54" i="54"/>
  <c r="F56" i="54"/>
  <c r="G56" i="54" s="1"/>
  <c r="D62" i="54"/>
  <c r="M63" i="54"/>
  <c r="K68" i="54"/>
  <c r="H110" i="54"/>
  <c r="F111" i="54"/>
  <c r="G111" i="54" s="1"/>
  <c r="K118" i="54"/>
  <c r="K119" i="54"/>
  <c r="D136" i="54"/>
  <c r="F141" i="54"/>
  <c r="G141" i="54" s="1"/>
  <c r="C148" i="54"/>
  <c r="H157" i="54"/>
  <c r="K166" i="54"/>
  <c r="F168" i="54"/>
  <c r="G168" i="54" s="1"/>
  <c r="H173" i="54"/>
  <c r="H178" i="54"/>
  <c r="K227" i="54"/>
  <c r="L238" i="54"/>
  <c r="C242" i="54"/>
  <c r="C255" i="54"/>
  <c r="C265" i="54"/>
  <c r="L288" i="54"/>
  <c r="M288" i="54" s="1" a="1"/>
  <c r="C291" i="54"/>
  <c r="L314" i="54"/>
  <c r="C317" i="54"/>
  <c r="L327" i="54"/>
  <c r="C330" i="54"/>
  <c r="C346" i="54"/>
  <c r="D358" i="54"/>
  <c r="L367" i="54"/>
  <c r="N367" i="54" s="1"/>
  <c r="R367" i="54" s="1"/>
  <c r="D381" i="54"/>
  <c r="C397" i="54"/>
  <c r="D405" i="54"/>
  <c r="L415" i="54"/>
  <c r="M415" i="54" s="1" a="1"/>
  <c r="C442" i="54"/>
  <c r="L494" i="54"/>
  <c r="L533" i="54"/>
  <c r="L576" i="54"/>
  <c r="L593" i="54"/>
  <c r="L622" i="54"/>
  <c r="L647" i="54"/>
  <c r="K4" i="61"/>
  <c r="C25" i="61"/>
  <c r="M40" i="61"/>
  <c r="H63" i="61"/>
  <c r="K71" i="54"/>
  <c r="H84" i="54"/>
  <c r="K97" i="54"/>
  <c r="F102" i="54"/>
  <c r="G102" i="54" s="1"/>
  <c r="D122" i="54"/>
  <c r="K149" i="54"/>
  <c r="F154" i="54"/>
  <c r="G154" i="54" s="1"/>
  <c r="C175" i="54"/>
  <c r="K183" i="54"/>
  <c r="L188" i="54"/>
  <c r="H190" i="54"/>
  <c r="L209" i="54"/>
  <c r="N209" i="54" s="1"/>
  <c r="R209" i="54" s="1"/>
  <c r="L211" i="54"/>
  <c r="N211" i="54" s="1"/>
  <c r="R211" i="54" s="1"/>
  <c r="C215" i="54"/>
  <c r="C217" i="54"/>
  <c r="C224" i="54"/>
  <c r="C233" i="54"/>
  <c r="C237" i="54"/>
  <c r="L252" i="54"/>
  <c r="L270" i="54"/>
  <c r="M270" i="54" s="1" a="1"/>
  <c r="L291" i="54"/>
  <c r="C325" i="54"/>
  <c r="L337" i="54"/>
  <c r="M337" i="54" s="1" a="1"/>
  <c r="C353" i="54"/>
  <c r="D360" i="54"/>
  <c r="D376" i="54"/>
  <c r="C381" i="54"/>
  <c r="L394" i="54"/>
  <c r="N394" i="54" s="1"/>
  <c r="R394" i="54" s="1"/>
  <c r="D408" i="54"/>
  <c r="C413" i="54"/>
  <c r="D437" i="54"/>
  <c r="C451" i="54"/>
  <c r="L465" i="54"/>
  <c r="L474" i="54"/>
  <c r="L497" i="54"/>
  <c r="M497" i="54" s="1" a="1"/>
  <c r="C504" i="54"/>
  <c r="L513" i="54"/>
  <c r="L523" i="54"/>
  <c r="C537" i="54"/>
  <c r="C550" i="54"/>
  <c r="L579" i="54"/>
  <c r="N579" i="54" s="1"/>
  <c r="R579" i="54" s="1"/>
  <c r="L122" i="61"/>
  <c r="M122" i="61" s="1" a="1"/>
  <c r="H5" i="54"/>
  <c r="M15" i="54"/>
  <c r="H28" i="54"/>
  <c r="M37" i="54"/>
  <c r="M46" i="54"/>
  <c r="F52" i="54"/>
  <c r="G52" i="54" s="1"/>
  <c r="F61" i="54"/>
  <c r="G61" i="54" s="1"/>
  <c r="K80" i="54"/>
  <c r="H108" i="54"/>
  <c r="D129" i="54"/>
  <c r="F159" i="54"/>
  <c r="G159" i="54" s="1"/>
  <c r="K200" i="54"/>
  <c r="C208" i="54"/>
  <c r="H233" i="54"/>
  <c r="L265" i="54"/>
  <c r="L312" i="54"/>
  <c r="L477" i="54"/>
  <c r="H123" i="54"/>
  <c r="F165" i="54"/>
  <c r="H185" i="54"/>
  <c r="K213" i="54"/>
  <c r="K233" i="54"/>
  <c r="C289" i="54"/>
  <c r="C340" i="54"/>
  <c r="L400" i="54"/>
  <c r="L424" i="54"/>
  <c r="N424" i="54" s="1"/>
  <c r="R424" i="54" s="1"/>
  <c r="D469" i="54"/>
  <c r="L550" i="54"/>
  <c r="N550" i="54" s="1"/>
  <c r="R550" i="54" s="1"/>
  <c r="C620" i="54"/>
  <c r="F15" i="61"/>
  <c r="K41" i="61"/>
  <c r="K64" i="61"/>
  <c r="F73" i="61"/>
  <c r="G73" i="61" s="1"/>
  <c r="H81" i="61"/>
  <c r="H89" i="61"/>
  <c r="D96" i="61"/>
  <c r="C102" i="61"/>
  <c r="D105" i="61"/>
  <c r="D116" i="61"/>
  <c r="H119" i="61"/>
  <c r="K122" i="61"/>
  <c r="D130" i="61"/>
  <c r="L149" i="61"/>
  <c r="M149" i="61" s="1" a="1"/>
  <c r="F153" i="61"/>
  <c r="G153" i="61" s="1"/>
  <c r="H157" i="61"/>
  <c r="C165" i="61"/>
  <c r="C177" i="61"/>
  <c r="L186" i="61"/>
  <c r="N186" i="61" s="1"/>
  <c r="R186" i="61" s="1"/>
  <c r="L279" i="61"/>
  <c r="L314" i="61"/>
  <c r="L362" i="61"/>
  <c r="D375" i="61"/>
  <c r="C386" i="61"/>
  <c r="D399" i="61"/>
  <c r="L427" i="61"/>
  <c r="D444" i="61"/>
  <c r="C456" i="61"/>
  <c r="L471" i="61"/>
  <c r="D487" i="61"/>
  <c r="L559" i="61"/>
  <c r="N559" i="61" s="1"/>
  <c r="R559" i="61" s="1"/>
  <c r="L600" i="61"/>
  <c r="F116" i="94"/>
  <c r="C169" i="94"/>
  <c r="M4" i="54"/>
  <c r="C6" i="54"/>
  <c r="P6" i="54" s="1"/>
  <c r="C9" i="54"/>
  <c r="P9" i="54" s="1"/>
  <c r="K10" i="54"/>
  <c r="H11" i="54"/>
  <c r="K13" i="54"/>
  <c r="H14" i="54"/>
  <c r="D15" i="54"/>
  <c r="H17" i="54"/>
  <c r="D18" i="54"/>
  <c r="F19" i="54"/>
  <c r="G19" i="54" s="1" a="1"/>
  <c r="F22" i="54"/>
  <c r="M24" i="54"/>
  <c r="M27" i="54"/>
  <c r="C29" i="54"/>
  <c r="P29" i="54" s="1"/>
  <c r="M30" i="54"/>
  <c r="C32" i="54"/>
  <c r="P32" i="54" s="1"/>
  <c r="M33" i="54"/>
  <c r="F35" i="54"/>
  <c r="G35" i="54" s="1"/>
  <c r="C36" i="54"/>
  <c r="P36" i="54" s="1"/>
  <c r="K38" i="54"/>
  <c r="D41" i="54"/>
  <c r="M42" i="54"/>
  <c r="H43" i="54"/>
  <c r="C45" i="54"/>
  <c r="P45" i="54" s="1"/>
  <c r="K47" i="54"/>
  <c r="F48" i="54"/>
  <c r="D50" i="54"/>
  <c r="M51" i="54"/>
  <c r="H52" i="54"/>
  <c r="K56" i="54"/>
  <c r="F57" i="54"/>
  <c r="G57" i="54" s="1"/>
  <c r="C58" i="54"/>
  <c r="P58" i="54" s="1"/>
  <c r="M60" i="54"/>
  <c r="H61" i="54"/>
  <c r="D63" i="54"/>
  <c r="K65" i="54"/>
  <c r="F66" i="54"/>
  <c r="G66" i="54" s="1"/>
  <c r="C67" i="54"/>
  <c r="P67" i="54" s="1"/>
  <c r="L69" i="54"/>
  <c r="F70" i="54"/>
  <c r="G70" i="54" s="1"/>
  <c r="D71" i="54"/>
  <c r="L73" i="54"/>
  <c r="M73" i="54" s="1" a="1"/>
  <c r="H74" i="54"/>
  <c r="F75" i="54"/>
  <c r="G75" i="54" s="1"/>
  <c r="D77" i="54"/>
  <c r="K83" i="54"/>
  <c r="F88" i="54"/>
  <c r="G88" i="54" s="1"/>
  <c r="D94" i="54"/>
  <c r="L101" i="54"/>
  <c r="M101" i="54" s="1" a="1"/>
  <c r="H105" i="54"/>
  <c r="L106" i="54"/>
  <c r="K109" i="54"/>
  <c r="L110" i="54"/>
  <c r="C120" i="54"/>
  <c r="C129" i="54"/>
  <c r="L131" i="54"/>
  <c r="C134" i="54"/>
  <c r="F140" i="54"/>
  <c r="G140" i="54" s="1"/>
  <c r="F144" i="54"/>
  <c r="G144" i="54" s="1"/>
  <c r="K151" i="54"/>
  <c r="K157" i="54"/>
  <c r="H165" i="54"/>
  <c r="K168" i="54"/>
  <c r="L175" i="54"/>
  <c r="F177" i="54"/>
  <c r="G177" i="54" s="1"/>
  <c r="L180" i="54"/>
  <c r="M180" i="54" s="1" a="1"/>
  <c r="L190" i="54"/>
  <c r="C192" i="54"/>
  <c r="H197" i="54"/>
  <c r="F206" i="54"/>
  <c r="G206" i="54" s="1"/>
  <c r="F208" i="54"/>
  <c r="F217" i="54"/>
  <c r="G217" i="54" s="1"/>
  <c r="F226" i="54"/>
  <c r="G226" i="54" s="1"/>
  <c r="H235" i="54"/>
  <c r="F237" i="54"/>
  <c r="G237" i="54" s="1"/>
  <c r="F239" i="54"/>
  <c r="L250" i="54"/>
  <c r="L263" i="54"/>
  <c r="M263" i="54" s="1" a="1"/>
  <c r="C266" i="54"/>
  <c r="C284" i="54"/>
  <c r="C302" i="54"/>
  <c r="L325" i="54"/>
  <c r="C328" i="54"/>
  <c r="L330" i="54"/>
  <c r="D349" i="54"/>
  <c r="L351" i="54"/>
  <c r="L373" i="54"/>
  <c r="N373" i="54" s="1"/>
  <c r="R373" i="54" s="1"/>
  <c r="D382" i="54"/>
  <c r="C411" i="54"/>
  <c r="C427" i="54"/>
  <c r="L432" i="54"/>
  <c r="M432" i="54" s="1" a="1"/>
  <c r="D443" i="54"/>
  <c r="D449" i="54"/>
  <c r="D452" i="54"/>
  <c r="C469" i="54"/>
  <c r="D472" i="54"/>
  <c r="L489" i="54"/>
  <c r="D498" i="54"/>
  <c r="L514" i="54"/>
  <c r="M514" i="54" s="1" a="1"/>
  <c r="L527" i="54"/>
  <c r="L557" i="54"/>
  <c r="N557" i="54" s="1"/>
  <c r="R557" i="54" s="1"/>
  <c r="C561" i="54"/>
  <c r="C564" i="54"/>
  <c r="L570" i="54"/>
  <c r="N570" i="54" s="1"/>
  <c r="R570" i="54" s="1"/>
  <c r="L580" i="54"/>
  <c r="N580" i="54" s="1"/>
  <c r="R580" i="54" s="1"/>
  <c r="C584" i="54"/>
  <c r="C591" i="54"/>
  <c r="L605" i="54"/>
  <c r="N605" i="54" s="1"/>
  <c r="R605" i="54" s="1"/>
  <c r="L612" i="54"/>
  <c r="C645" i="54"/>
  <c r="C652" i="54"/>
  <c r="D18" i="61"/>
  <c r="C20" i="61"/>
  <c r="P20" i="61" s="1"/>
  <c r="M30" i="61"/>
  <c r="C33" i="61"/>
  <c r="P33" i="61" s="1"/>
  <c r="M46" i="61"/>
  <c r="D50" i="61"/>
  <c r="H52" i="61"/>
  <c r="M58" i="61"/>
  <c r="H61" i="61"/>
  <c r="H67" i="61"/>
  <c r="H73" i="61"/>
  <c r="D79" i="61"/>
  <c r="C96" i="61"/>
  <c r="F102" i="61"/>
  <c r="G102" i="61" s="1"/>
  <c r="H105" i="61"/>
  <c r="C109" i="61"/>
  <c r="H112" i="61"/>
  <c r="D127" i="61"/>
  <c r="C130" i="61"/>
  <c r="L134" i="61"/>
  <c r="N134" i="61" s="1"/>
  <c r="R134" i="61" s="1"/>
  <c r="L141" i="61"/>
  <c r="D146" i="61"/>
  <c r="K149" i="61"/>
  <c r="H196" i="61"/>
  <c r="L207" i="61"/>
  <c r="N207" i="61" s="1"/>
  <c r="R207" i="61" s="1"/>
  <c r="C222" i="61"/>
  <c r="H229" i="61"/>
  <c r="L290" i="61"/>
  <c r="N290" i="61" s="1"/>
  <c r="R290" i="61" s="1"/>
  <c r="L338" i="61"/>
  <c r="C351" i="61"/>
  <c r="C399" i="61"/>
  <c r="D488" i="61"/>
  <c r="D522" i="61"/>
  <c r="C563" i="61"/>
  <c r="C583" i="61"/>
  <c r="L602" i="61"/>
  <c r="L731" i="61"/>
  <c r="F72" i="94"/>
  <c r="H116" i="94"/>
  <c r="L142" i="94"/>
  <c r="C589" i="54"/>
  <c r="C621" i="54"/>
  <c r="H11" i="61"/>
  <c r="K16" i="61"/>
  <c r="C40" i="61"/>
  <c r="P40" i="61" s="1"/>
  <c r="H45" i="61"/>
  <c r="D51" i="61"/>
  <c r="K56" i="61"/>
  <c r="C88" i="61"/>
  <c r="F91" i="61"/>
  <c r="G91" i="61" s="1"/>
  <c r="K103" i="61"/>
  <c r="D114" i="61"/>
  <c r="F132" i="61"/>
  <c r="G132" i="61" s="1"/>
  <c r="D144" i="61"/>
  <c r="C159" i="61"/>
  <c r="C175" i="61"/>
  <c r="K210" i="61"/>
  <c r="H216" i="61"/>
  <c r="L260" i="61"/>
  <c r="C309" i="61"/>
  <c r="C333" i="61"/>
  <c r="C356" i="61"/>
  <c r="L379" i="61"/>
  <c r="C434" i="61"/>
  <c r="D465" i="61"/>
  <c r="D495" i="61"/>
  <c r="D528" i="61"/>
  <c r="C550" i="61"/>
  <c r="L592" i="61"/>
  <c r="N592" i="61" s="1"/>
  <c r="R592" i="61" s="1"/>
  <c r="M59" i="94"/>
  <c r="Q59" i="94" s="1"/>
  <c r="L76" i="54"/>
  <c r="M76" i="54" s="1" a="1"/>
  <c r="C83" i="54"/>
  <c r="H96" i="54"/>
  <c r="H127" i="54"/>
  <c r="F149" i="54"/>
  <c r="G149" i="54" s="1"/>
  <c r="L152" i="54"/>
  <c r="C157" i="54"/>
  <c r="K161" i="54"/>
  <c r="H176" i="54"/>
  <c r="L191" i="54"/>
  <c r="F205" i="54"/>
  <c r="G205" i="54" s="1"/>
  <c r="H216" i="54"/>
  <c r="F227" i="54"/>
  <c r="H236" i="54"/>
  <c r="C240" i="54"/>
  <c r="C301" i="54"/>
  <c r="C306" i="54"/>
  <c r="L316" i="54"/>
  <c r="L343" i="54"/>
  <c r="N343" i="54" s="1"/>
  <c r="R343" i="54" s="1"/>
  <c r="D355" i="54"/>
  <c r="L359" i="54"/>
  <c r="N359" i="54" s="1"/>
  <c r="R359" i="54" s="1"/>
  <c r="C367" i="54"/>
  <c r="D394" i="54"/>
  <c r="D426" i="54"/>
  <c r="D439" i="54"/>
  <c r="L447" i="54"/>
  <c r="L464" i="54"/>
  <c r="D488" i="54"/>
  <c r="C491" i="54"/>
  <c r="C582" i="54"/>
  <c r="L603" i="54"/>
  <c r="L610" i="54"/>
  <c r="C636" i="54"/>
  <c r="C654" i="54"/>
  <c r="C665" i="54"/>
  <c r="D9" i="61"/>
  <c r="H14" i="61"/>
  <c r="K34" i="61"/>
  <c r="F37" i="61"/>
  <c r="G37" i="61" s="1"/>
  <c r="M42" i="61"/>
  <c r="D54" i="61"/>
  <c r="F69" i="61"/>
  <c r="G69" i="61" s="1"/>
  <c r="K74" i="61"/>
  <c r="F77" i="61"/>
  <c r="G77" i="61" s="1"/>
  <c r="D83" i="61"/>
  <c r="K97" i="61"/>
  <c r="K100" i="61"/>
  <c r="L121" i="61"/>
  <c r="M121" i="61" s="1" a="1"/>
  <c r="L128" i="61"/>
  <c r="N128" i="61" s="1"/>
  <c r="R128" i="61" s="1"/>
  <c r="F140" i="61"/>
  <c r="G140" i="61" s="1"/>
  <c r="F155" i="61"/>
  <c r="G155" i="61" s="1"/>
  <c r="L159" i="61"/>
  <c r="D163" i="61"/>
  <c r="C171" i="61"/>
  <c r="K184" i="61"/>
  <c r="L189" i="61"/>
  <c r="N189" i="61" s="1"/>
  <c r="R189" i="61" s="1"/>
  <c r="C205" i="61"/>
  <c r="C226" i="61"/>
  <c r="C274" i="61"/>
  <c r="C344" i="61"/>
  <c r="C358" i="61"/>
  <c r="C392" i="61"/>
  <c r="L466" i="61"/>
  <c r="N466" i="61" s="1"/>
  <c r="R466" i="61" s="1"/>
  <c r="D479" i="61"/>
  <c r="D498" i="61"/>
  <c r="F156" i="94"/>
  <c r="G156" i="94" s="1"/>
  <c r="H4" i="54"/>
  <c r="H7" i="54"/>
  <c r="D11" i="54"/>
  <c r="F15" i="54"/>
  <c r="G15" i="54" s="1" a="1"/>
  <c r="M20" i="54"/>
  <c r="M23" i="54"/>
  <c r="C25" i="54"/>
  <c r="P25" i="54" s="1"/>
  <c r="K29" i="54"/>
  <c r="H30" i="54"/>
  <c r="K32" i="54"/>
  <c r="C34" i="54"/>
  <c r="P34" i="54" s="1"/>
  <c r="M40" i="54"/>
  <c r="F42" i="54"/>
  <c r="G42" i="54" s="1"/>
  <c r="D48" i="54"/>
  <c r="M49" i="54"/>
  <c r="C52" i="54"/>
  <c r="P52" i="54" s="1"/>
  <c r="F55" i="54"/>
  <c r="G55" i="54" s="1"/>
  <c r="H59" i="54"/>
  <c r="K63" i="54"/>
  <c r="C65" i="54"/>
  <c r="P65" i="54" s="1"/>
  <c r="H68" i="54"/>
  <c r="C73" i="54"/>
  <c r="K76" i="54"/>
  <c r="H79" i="54"/>
  <c r="C85" i="54"/>
  <c r="H98" i="54"/>
  <c r="D103" i="54"/>
  <c r="C109" i="54"/>
  <c r="F110" i="54"/>
  <c r="G110" i="54" s="1"/>
  <c r="F114" i="54"/>
  <c r="C124" i="54"/>
  <c r="H126" i="54"/>
  <c r="L139" i="54"/>
  <c r="L143" i="54"/>
  <c r="F146" i="54"/>
  <c r="G146" i="54" s="1"/>
  <c r="L158" i="54"/>
  <c r="F163" i="54"/>
  <c r="G163" i="54" s="1"/>
  <c r="F178" i="54"/>
  <c r="G178" i="54" s="1"/>
  <c r="C183" i="54"/>
  <c r="K191" i="54"/>
  <c r="F200" i="54"/>
  <c r="G200" i="54" s="1"/>
  <c r="F209" i="54"/>
  <c r="G209" i="54" s="1"/>
  <c r="H229" i="54"/>
  <c r="L246" i="54"/>
  <c r="M246" i="54" s="1" a="1"/>
  <c r="C270" i="54"/>
  <c r="P270" i="54" s="1"/>
  <c r="C314" i="54"/>
  <c r="P314" i="54" s="1"/>
  <c r="D337" i="54"/>
  <c r="D344" i="54"/>
  <c r="L348" i="54"/>
  <c r="C362" i="54"/>
  <c r="D373" i="54"/>
  <c r="C378" i="54"/>
  <c r="D402" i="54"/>
  <c r="L420" i="54"/>
  <c r="N420" i="54" s="1"/>
  <c r="R420" i="54" s="1"/>
  <c r="C431" i="54"/>
  <c r="L479" i="54"/>
  <c r="D494" i="54"/>
  <c r="L506" i="54"/>
  <c r="N506" i="54" s="1"/>
  <c r="R506" i="54" s="1"/>
  <c r="C556" i="54"/>
  <c r="L589" i="54"/>
  <c r="N589" i="54" s="1"/>
  <c r="R589" i="54" s="1"/>
  <c r="L625" i="54"/>
  <c r="M625" i="54" s="1" a="1"/>
  <c r="L654" i="54"/>
  <c r="K14" i="61"/>
  <c r="C32" i="61"/>
  <c r="P32" i="61" s="1"/>
  <c r="M48" i="61"/>
  <c r="F63" i="61"/>
  <c r="G63" i="61" s="1"/>
  <c r="H69" i="61"/>
  <c r="K85" i="61"/>
  <c r="K94" i="61"/>
  <c r="L104" i="61"/>
  <c r="D136" i="61"/>
  <c r="H140" i="61"/>
  <c r="H155" i="61"/>
  <c r="C167" i="61"/>
  <c r="L171" i="61"/>
  <c r="N171" i="61" s="1"/>
  <c r="R171" i="61" s="1"/>
  <c r="F218" i="61"/>
  <c r="G218" i="61" s="1"/>
  <c r="C263" i="61"/>
  <c r="C285" i="61"/>
  <c r="C300" i="61"/>
  <c r="L309" i="61"/>
  <c r="M309" i="61" s="1" a="1"/>
  <c r="L406" i="61"/>
  <c r="N406" i="61" s="1"/>
  <c r="R406" i="61" s="1"/>
  <c r="D480" i="61"/>
  <c r="D514" i="61"/>
  <c r="L554" i="61"/>
  <c r="H8" i="94"/>
  <c r="F43" i="94"/>
  <c r="G43" i="94" s="1"/>
  <c r="K159" i="94"/>
  <c r="L71" i="54"/>
  <c r="H81" i="54"/>
  <c r="K94" i="54"/>
  <c r="L119" i="54"/>
  <c r="M119" i="54" s="1" a="1"/>
  <c r="C123" i="54"/>
  <c r="F157" i="54"/>
  <c r="G157" i="54" s="1"/>
  <c r="K158" i="54"/>
  <c r="C165" i="54"/>
  <c r="C173" i="54"/>
  <c r="K186" i="54"/>
  <c r="H193" i="54"/>
  <c r="K196" i="54"/>
  <c r="H209" i="54"/>
  <c r="C231" i="54"/>
  <c r="C252" i="54"/>
  <c r="L254" i="54"/>
  <c r="C283" i="54"/>
  <c r="L301" i="54"/>
  <c r="L311" i="54"/>
  <c r="N311" i="54" s="1"/>
  <c r="R311" i="54" s="1"/>
  <c r="D353" i="54"/>
  <c r="L364" i="54"/>
  <c r="M364" i="54" s="1" a="1"/>
  <c r="C370" i="54"/>
  <c r="D386" i="54"/>
  <c r="L391" i="54"/>
  <c r="M391" i="54" s="1" a="1"/>
  <c r="D410" i="54"/>
  <c r="L423" i="54"/>
  <c r="C520" i="54"/>
  <c r="C536" i="54"/>
  <c r="C640" i="54"/>
  <c r="C658" i="54"/>
  <c r="C669" i="54"/>
  <c r="M14" i="61"/>
  <c r="D22" i="61"/>
  <c r="K40" i="61"/>
  <c r="M51" i="61"/>
  <c r="F75" i="61"/>
  <c r="G75" i="61" s="1"/>
  <c r="C95" i="61"/>
  <c r="K104" i="61"/>
  <c r="K118" i="61"/>
  <c r="H125" i="61"/>
  <c r="C133" i="61"/>
  <c r="K140" i="61"/>
  <c r="H148" i="61"/>
  <c r="K219" i="61"/>
  <c r="C276" i="61"/>
  <c r="C334" i="61"/>
  <c r="L347" i="61"/>
  <c r="N347" i="61" s="1"/>
  <c r="R347" i="61" s="1"/>
  <c r="C408" i="61"/>
  <c r="D438" i="61"/>
  <c r="C498" i="61"/>
  <c r="L514" i="61"/>
  <c r="N514" i="61" s="1"/>
  <c r="R514" i="61" s="1"/>
  <c r="L535" i="61"/>
  <c r="M535" i="61" s="1" a="1"/>
  <c r="L647" i="61"/>
  <c r="N647" i="61" s="1"/>
  <c r="R647" i="61" s="1"/>
  <c r="M65" i="94"/>
  <c r="Q65" i="94" s="1"/>
  <c r="L189" i="94"/>
  <c r="C362" i="94"/>
  <c r="M6" i="54"/>
  <c r="M9" i="54"/>
  <c r="K12" i="54"/>
  <c r="K15" i="54"/>
  <c r="K18" i="54"/>
  <c r="F21" i="54"/>
  <c r="D413" i="54"/>
  <c r="L608" i="54"/>
  <c r="N608" i="54" s="1"/>
  <c r="R608" i="54" s="1"/>
  <c r="L651" i="54"/>
  <c r="C674" i="54"/>
  <c r="F32" i="61"/>
  <c r="G32" i="61" s="1" a="1"/>
  <c r="K35" i="61"/>
  <c r="C38" i="61"/>
  <c r="M60" i="61"/>
  <c r="C78" i="61"/>
  <c r="C81" i="61"/>
  <c r="K86" i="61"/>
  <c r="F95" i="61"/>
  <c r="G95" i="61" s="1"/>
  <c r="H98" i="61"/>
  <c r="D126" i="61"/>
  <c r="K129" i="61"/>
  <c r="L137" i="61"/>
  <c r="N137" i="61" s="1"/>
  <c r="R137" i="61" s="1"/>
  <c r="F141" i="61"/>
  <c r="G141" i="61" s="1"/>
  <c r="D157" i="61"/>
  <c r="H160" i="61"/>
  <c r="C164" i="61"/>
  <c r="C266" i="61"/>
  <c r="L277" i="61"/>
  <c r="C314" i="61"/>
  <c r="C384" i="61"/>
  <c r="C519" i="61"/>
  <c r="L624" i="61"/>
  <c r="H139" i="94"/>
  <c r="K4" i="54"/>
  <c r="F7" i="54"/>
  <c r="F13" i="54"/>
  <c r="C20" i="54"/>
  <c r="P20" i="54" s="1"/>
  <c r="K24" i="54"/>
  <c r="H31" i="54"/>
  <c r="D36" i="54"/>
  <c r="K42" i="54"/>
  <c r="H47" i="54"/>
  <c r="M55" i="54"/>
  <c r="K60" i="54"/>
  <c r="H65" i="54"/>
  <c r="D67" i="54"/>
  <c r="L83" i="54"/>
  <c r="H107" i="54"/>
  <c r="K115" i="54"/>
  <c r="D120" i="54"/>
  <c r="D135" i="54"/>
  <c r="K142" i="54"/>
  <c r="F170" i="54"/>
  <c r="G170" i="54" s="1"/>
  <c r="C177" i="54"/>
  <c r="K188" i="54"/>
  <c r="L202" i="54"/>
  <c r="N202" i="54" s="1"/>
  <c r="R202" i="54" s="1"/>
  <c r="L213" i="54"/>
  <c r="M213" i="54" s="1" a="1"/>
  <c r="K229" i="54"/>
  <c r="F235" i="54"/>
  <c r="G235" i="54" s="1"/>
  <c r="L247" i="54"/>
  <c r="M247" i="54" s="1" a="1"/>
  <c r="C268" i="54"/>
  <c r="L322" i="54"/>
  <c r="N322" i="54" s="1"/>
  <c r="R322" i="54" s="1"/>
  <c r="C360" i="54"/>
  <c r="L389" i="54"/>
  <c r="N389" i="54" s="1"/>
  <c r="R389" i="54" s="1"/>
  <c r="D435" i="54"/>
  <c r="D460" i="54"/>
  <c r="D466" i="54"/>
  <c r="D486" i="54"/>
  <c r="L553" i="54"/>
  <c r="M553" i="54" s="1" a="1"/>
  <c r="C570" i="54"/>
  <c r="C587" i="54"/>
  <c r="C634" i="54"/>
  <c r="C641" i="54"/>
  <c r="H5" i="61"/>
  <c r="C10" i="61"/>
  <c r="P10" i="61" s="1"/>
  <c r="H25" i="61"/>
  <c r="M35" i="61"/>
  <c r="D44" i="61"/>
  <c r="C67" i="61"/>
  <c r="P67" i="61" s="1"/>
  <c r="F81" i="61"/>
  <c r="G81" i="61" s="1"/>
  <c r="F89" i="61"/>
  <c r="G89" i="61" s="1"/>
  <c r="K133" i="61"/>
  <c r="F145" i="61"/>
  <c r="L152" i="61"/>
  <c r="M152" i="61" s="1" a="1"/>
  <c r="K164" i="61"/>
  <c r="C213" i="61"/>
  <c r="L301" i="61"/>
  <c r="L385" i="61"/>
  <c r="N385" i="61" s="1"/>
  <c r="R385" i="61" s="1"/>
  <c r="D427" i="61"/>
  <c r="H14" i="94"/>
  <c r="D92" i="54"/>
  <c r="D121" i="54"/>
  <c r="H124" i="54"/>
  <c r="K154" i="54"/>
  <c r="H159" i="54"/>
  <c r="F175" i="54"/>
  <c r="G175" i="54" s="1"/>
  <c r="C182" i="54"/>
  <c r="F199" i="54"/>
  <c r="G199" i="54" s="1"/>
  <c r="H215" i="54"/>
  <c r="K240" i="54"/>
  <c r="L260" i="54"/>
  <c r="N260" i="54" s="1"/>
  <c r="R260" i="54" s="1"/>
  <c r="C276" i="54"/>
  <c r="C294" i="54"/>
  <c r="L320" i="54"/>
  <c r="N320" i="54" s="1"/>
  <c r="R320" i="54" s="1"/>
  <c r="D371" i="54"/>
  <c r="C392" i="54"/>
  <c r="L405" i="54"/>
  <c r="N405" i="54" s="1"/>
  <c r="R405" i="54" s="1"/>
  <c r="D411" i="54"/>
  <c r="C466" i="54"/>
  <c r="L530" i="54"/>
  <c r="C544" i="54"/>
  <c r="C577" i="54"/>
  <c r="C612" i="54"/>
  <c r="L630" i="54"/>
  <c r="M630" i="54" s="1" a="1"/>
  <c r="D13" i="61"/>
  <c r="C55" i="61"/>
  <c r="P55" i="61" s="1"/>
  <c r="H75" i="54"/>
  <c r="D95" i="54"/>
  <c r="C147" i="54"/>
  <c r="C153" i="54"/>
  <c r="C158" i="54"/>
  <c r="F167" i="54"/>
  <c r="C189" i="54"/>
  <c r="H199" i="54"/>
  <c r="H208" i="54"/>
  <c r="H217" i="54"/>
  <c r="H237" i="54"/>
  <c r="L271" i="54"/>
  <c r="N271" i="54" s="1"/>
  <c r="R271" i="54" s="1"/>
  <c r="C297" i="54"/>
  <c r="L315" i="54"/>
  <c r="N315" i="54" s="1"/>
  <c r="R315" i="54" s="1"/>
  <c r="C347" i="54"/>
  <c r="D356" i="54"/>
  <c r="D366" i="54"/>
  <c r="C382" i="54"/>
  <c r="D387" i="54"/>
  <c r="C414" i="54"/>
  <c r="C419" i="54"/>
  <c r="D422" i="54"/>
  <c r="C449" i="54"/>
  <c r="D458" i="54"/>
  <c r="C472" i="54"/>
  <c r="C478" i="54"/>
  <c r="D484" i="54"/>
  <c r="L504" i="54"/>
  <c r="N504" i="54" s="1"/>
  <c r="R504" i="54" s="1"/>
  <c r="C508" i="54"/>
  <c r="C518" i="54"/>
  <c r="L554" i="54"/>
  <c r="C567" i="54"/>
  <c r="L587" i="54"/>
  <c r="N587" i="54" s="1"/>
  <c r="R587" i="54" s="1"/>
  <c r="L609" i="54"/>
  <c r="C613" i="54"/>
  <c r="L616" i="54"/>
  <c r="L634" i="54"/>
  <c r="M634" i="54" s="1" a="1"/>
  <c r="L641" i="54"/>
  <c r="L674" i="54"/>
  <c r="M674" i="54" s="1" a="1"/>
  <c r="B3" i="61"/>
  <c r="V3" i="61" s="1" a="1"/>
  <c r="M5" i="61"/>
  <c r="D8" i="61"/>
  <c r="C13" i="61"/>
  <c r="P13" i="61" s="1"/>
  <c r="H23" i="61"/>
  <c r="M25" i="61"/>
  <c r="M28" i="61"/>
  <c r="F33" i="61"/>
  <c r="G33" i="61" s="1"/>
  <c r="K36" i="61"/>
  <c r="F44" i="61"/>
  <c r="G44" i="61" s="1"/>
  <c r="C50" i="61"/>
  <c r="P50" i="61" s="1"/>
  <c r="D56" i="61"/>
  <c r="K67" i="61"/>
  <c r="C76" i="61"/>
  <c r="C79" i="61"/>
  <c r="K81" i="61"/>
  <c r="F109" i="61"/>
  <c r="G109" i="61" s="1"/>
  <c r="K116" i="61"/>
  <c r="F123" i="61"/>
  <c r="G123" i="61" s="1"/>
  <c r="H142" i="61"/>
  <c r="H146" i="61"/>
  <c r="F165" i="61"/>
  <c r="G165" i="61" s="1"/>
  <c r="C202" i="61"/>
  <c r="F222" i="61"/>
  <c r="G222" i="61" s="1"/>
  <c r="K230" i="61"/>
  <c r="L247" i="61"/>
  <c r="L257" i="61"/>
  <c r="N257" i="61" s="1"/>
  <c r="R257" i="61" s="1"/>
  <c r="L267" i="61"/>
  <c r="C376" i="61"/>
  <c r="C401" i="61"/>
  <c r="L414" i="61"/>
  <c r="N414" i="61" s="1"/>
  <c r="R414" i="61" s="1"/>
  <c r="C444" i="61"/>
  <c r="L459" i="61"/>
  <c r="D505" i="61"/>
  <c r="L684" i="61"/>
  <c r="N684" i="61" s="1"/>
  <c r="R684" i="61" s="1"/>
  <c r="K17" i="94"/>
  <c r="C117" i="94"/>
  <c r="C3" i="54"/>
  <c r="P3" i="54" s="1"/>
  <c r="D4" i="54"/>
  <c r="T4" i="54"/>
  <c r="F5" i="54"/>
  <c r="G5" i="54" s="1" a="1"/>
  <c r="F8" i="54"/>
  <c r="M10" i="54"/>
  <c r="M13" i="54"/>
  <c r="C15" i="54"/>
  <c r="P15" i="54" s="1"/>
  <c r="M16" i="54"/>
  <c r="C18" i="54"/>
  <c r="P18" i="54" s="1"/>
  <c r="K19" i="54"/>
  <c r="C21" i="54"/>
  <c r="P21" i="54" s="1"/>
  <c r="K22" i="54"/>
  <c r="H23" i="54"/>
  <c r="D24" i="54"/>
  <c r="K25" i="54"/>
  <c r="H26" i="54"/>
  <c r="D27" i="54"/>
  <c r="F28" i="54"/>
  <c r="D30" i="54"/>
  <c r="F31" i="54"/>
  <c r="G31" i="54" s="1" a="1"/>
  <c r="M34" i="54"/>
  <c r="H35" i="54"/>
  <c r="D37" i="54"/>
  <c r="K39" i="54"/>
  <c r="F40" i="54"/>
  <c r="G40" i="54" s="1"/>
  <c r="C41" i="54"/>
  <c r="P41" i="54" s="1"/>
  <c r="H44" i="54"/>
  <c r="D46" i="54"/>
  <c r="M47" i="54"/>
  <c r="F49" i="54"/>
  <c r="G49" i="54" s="1"/>
  <c r="C50" i="54"/>
  <c r="P50" i="54" s="1"/>
  <c r="K52" i="54"/>
  <c r="D55" i="54"/>
  <c r="M56" i="54"/>
  <c r="H57" i="54"/>
  <c r="C59" i="54"/>
  <c r="P59" i="54" s="1"/>
  <c r="K61" i="54"/>
  <c r="F62" i="54"/>
  <c r="G62" i="54" s="1"/>
  <c r="D64" i="54"/>
  <c r="M65" i="54"/>
  <c r="H66" i="54"/>
  <c r="K69" i="54"/>
  <c r="H70" i="54"/>
  <c r="C71" i="54"/>
  <c r="K73" i="54"/>
  <c r="F76" i="54"/>
  <c r="C79" i="54"/>
  <c r="F91" i="54"/>
  <c r="C94" i="54"/>
  <c r="D97" i="54"/>
  <c r="K101" i="54"/>
  <c r="L104" i="54"/>
  <c r="N104" i="54" s="1"/>
  <c r="R104" i="54" s="1"/>
  <c r="K106" i="54"/>
  <c r="D117" i="54"/>
  <c r="D118" i="54"/>
  <c r="L130" i="54"/>
  <c r="M130" i="54" s="1" a="1"/>
  <c r="F135" i="54"/>
  <c r="G135" i="54" s="1"/>
  <c r="K136" i="54"/>
  <c r="C143" i="54"/>
  <c r="H144" i="54"/>
  <c r="H150" i="54"/>
  <c r="H153" i="54"/>
  <c r="C161" i="54"/>
  <c r="K162" i="54"/>
  <c r="L172" i="54"/>
  <c r="N172" i="54" s="1"/>
  <c r="R172" i="54" s="1"/>
  <c r="C174" i="54"/>
  <c r="H177" i="54"/>
  <c r="K180" i="54"/>
  <c r="C184" i="54"/>
  <c r="H187" i="54"/>
  <c r="K190" i="54"/>
  <c r="H201" i="54"/>
  <c r="K206" i="54"/>
  <c r="L210" i="54"/>
  <c r="H219" i="54"/>
  <c r="H221" i="54"/>
  <c r="C223" i="54"/>
  <c r="H226" i="54"/>
  <c r="H230" i="54"/>
  <c r="C241" i="54"/>
  <c r="L253" i="54"/>
  <c r="L276" i="54"/>
  <c r="M276" i="54" s="1" a="1"/>
  <c r="C279" i="54"/>
  <c r="C305" i="54"/>
  <c r="L310" i="54"/>
  <c r="M310" i="54" s="1" a="1"/>
  <c r="C318" i="54"/>
  <c r="L323" i="54"/>
  <c r="N323" i="54" s="1"/>
  <c r="R323" i="54" s="1"/>
  <c r="L340" i="54"/>
  <c r="D345" i="54"/>
  <c r="C354" i="54"/>
  <c r="L358" i="54"/>
  <c r="N358" i="54" s="1"/>
  <c r="R358" i="54" s="1"/>
  <c r="D361" i="54"/>
  <c r="L379" i="54"/>
  <c r="N379" i="54" s="1"/>
  <c r="R379" i="54" s="1"/>
  <c r="C390" i="54"/>
  <c r="L403" i="54"/>
  <c r="L411" i="54"/>
  <c r="L427" i="54"/>
  <c r="M427" i="54" s="1" a="1"/>
  <c r="L430" i="54"/>
  <c r="N430" i="54" s="1"/>
  <c r="R430" i="54" s="1"/>
  <c r="C438" i="54"/>
  <c r="C441" i="54"/>
  <c r="C452" i="54"/>
  <c r="C455" i="54"/>
  <c r="D461" i="54"/>
  <c r="D481" i="54"/>
  <c r="C484" i="54"/>
  <c r="L501" i="54"/>
  <c r="N501" i="54" s="1"/>
  <c r="R501" i="54" s="1"/>
  <c r="L511" i="54"/>
  <c r="N511" i="54" s="1"/>
  <c r="R511" i="54" s="1"/>
  <c r="C515" i="54"/>
  <c r="L521" i="54"/>
  <c r="N521" i="54" s="1"/>
  <c r="R521" i="54" s="1"/>
  <c r="L531" i="54"/>
  <c r="M531" i="54" s="1" a="1"/>
  <c r="C538" i="54"/>
  <c r="C558" i="54"/>
  <c r="L564" i="54"/>
  <c r="L574" i="54"/>
  <c r="L577" i="54"/>
  <c r="C602" i="54"/>
  <c r="L627" i="54"/>
  <c r="N627" i="54" s="1"/>
  <c r="R627" i="54" s="1"/>
  <c r="C631" i="54"/>
  <c r="C660" i="54"/>
  <c r="L663" i="54"/>
  <c r="F18" i="61"/>
  <c r="F23" i="61"/>
  <c r="G23" i="61" s="1" a="1"/>
  <c r="H33" i="61"/>
  <c r="M36" i="61"/>
  <c r="H44" i="61"/>
  <c r="H47" i="61"/>
  <c r="C56" i="61"/>
  <c r="P56" i="61" s="1"/>
  <c r="F65" i="61"/>
  <c r="D68" i="61"/>
  <c r="H79" i="61"/>
  <c r="L87" i="61"/>
  <c r="M87" i="61" s="1" a="1"/>
  <c r="L93" i="61"/>
  <c r="M93" i="61" s="1" a="1"/>
  <c r="L102" i="61"/>
  <c r="N102" i="61" s="1"/>
  <c r="R102" i="61" s="1"/>
  <c r="H109" i="61"/>
  <c r="H123" i="61"/>
  <c r="C127" i="61"/>
  <c r="D135" i="61"/>
  <c r="L142" i="61"/>
  <c r="H161" i="61"/>
  <c r="L187" i="61"/>
  <c r="H192" i="61"/>
  <c r="F215" i="61"/>
  <c r="K222" i="61"/>
  <c r="L317" i="61"/>
  <c r="M317" i="61" s="1" a="1"/>
  <c r="C490" i="61"/>
  <c r="C526" i="61"/>
  <c r="C545" i="61"/>
  <c r="C566" i="61"/>
  <c r="L606" i="61"/>
  <c r="P606" i="61" s="1"/>
  <c r="L655" i="61"/>
  <c r="P655" i="61" s="1"/>
  <c r="L711" i="61"/>
  <c r="P711" i="61" s="1"/>
  <c r="M17" i="94"/>
  <c r="Q17" i="94" s="1"/>
  <c r="K34" i="94"/>
  <c r="K56" i="94"/>
  <c r="F93" i="94"/>
  <c r="G93" i="94" s="1"/>
  <c r="K117" i="94"/>
  <c r="F144" i="94"/>
  <c r="C672" i="54"/>
  <c r="C19" i="61"/>
  <c r="P19" i="61" s="1"/>
  <c r="K65" i="61"/>
  <c r="C102" i="54"/>
  <c r="K147" i="54"/>
  <c r="H155" i="54"/>
  <c r="K169" i="54"/>
  <c r="C200" i="54"/>
  <c r="H225" i="54"/>
  <c r="F238" i="54"/>
  <c r="G238" i="54" s="1"/>
  <c r="L295" i="54"/>
  <c r="L341" i="54"/>
  <c r="C357" i="54"/>
  <c r="L380" i="54"/>
  <c r="N380" i="54" s="1"/>
  <c r="R380" i="54" s="1"/>
  <c r="L412" i="54"/>
  <c r="L450" i="54"/>
  <c r="L496" i="54"/>
  <c r="C569" i="54"/>
  <c r="C600" i="54"/>
  <c r="C629" i="54"/>
  <c r="L661" i="54"/>
  <c r="N661" i="54" s="1"/>
  <c r="R661" i="54" s="1"/>
  <c r="D12" i="61"/>
  <c r="K48" i="61"/>
  <c r="C66" i="61"/>
  <c r="P66" i="61" s="1"/>
  <c r="H80" i="61"/>
  <c r="L117" i="61"/>
  <c r="K6" i="54"/>
  <c r="H10" i="54"/>
  <c r="M17" i="54"/>
  <c r="K26" i="54"/>
  <c r="F33" i="54"/>
  <c r="D39" i="54"/>
  <c r="C43" i="54"/>
  <c r="P43" i="54" s="1"/>
  <c r="H50" i="54"/>
  <c r="D57" i="54"/>
  <c r="F64" i="54"/>
  <c r="G64" i="54" s="1"/>
  <c r="F72" i="54"/>
  <c r="G72" i="54" s="1"/>
  <c r="L77" i="54"/>
  <c r="D88" i="54"/>
  <c r="C108" i="54"/>
  <c r="L118" i="54"/>
  <c r="F132" i="54"/>
  <c r="C145" i="54"/>
  <c r="H166" i="54"/>
  <c r="H186" i="54"/>
  <c r="H198" i="54"/>
  <c r="H220" i="54"/>
  <c r="F240" i="54"/>
  <c r="G240" i="54" s="1"/>
  <c r="L303" i="54"/>
  <c r="N303" i="54" s="1"/>
  <c r="R303" i="54" s="1"/>
  <c r="C332" i="54"/>
  <c r="D346" i="54"/>
  <c r="D370" i="54"/>
  <c r="L383" i="54"/>
  <c r="N383" i="54" s="1"/>
  <c r="R383" i="54" s="1"/>
  <c r="C426" i="54"/>
  <c r="L476" i="54"/>
  <c r="L542" i="54"/>
  <c r="M542" i="54" s="1" a="1"/>
  <c r="L596" i="54"/>
  <c r="C9" i="61"/>
  <c r="F51" i="61"/>
  <c r="C75" i="61"/>
  <c r="L91" i="61"/>
  <c r="M91" i="61" s="1" a="1"/>
  <c r="D148" i="61"/>
  <c r="L78" i="54"/>
  <c r="N78" i="54" s="1"/>
  <c r="R78" i="54" s="1"/>
  <c r="C86" i="54"/>
  <c r="L149" i="54"/>
  <c r="L163" i="54"/>
  <c r="N163" i="54" s="1"/>
  <c r="R163" i="54" s="1"/>
  <c r="F188" i="54"/>
  <c r="G188" i="54" s="1"/>
  <c r="C202" i="54"/>
  <c r="C247" i="54"/>
  <c r="C257" i="54"/>
  <c r="C309" i="54"/>
  <c r="C373" i="54"/>
  <c r="C394" i="54"/>
  <c r="L488" i="54"/>
  <c r="N488" i="54" s="1"/>
  <c r="R488" i="54" s="1"/>
  <c r="L549" i="54"/>
  <c r="L665" i="54"/>
  <c r="N665" i="54" s="1"/>
  <c r="R665" i="54" s="1"/>
  <c r="H12" i="61"/>
  <c r="D38" i="61"/>
  <c r="K91" i="61"/>
  <c r="K227" i="94"/>
  <c r="F3" i="54"/>
  <c r="G3" i="54" s="1" a="1"/>
  <c r="C11" i="54"/>
  <c r="P11" i="54" s="1"/>
  <c r="H16" i="54"/>
  <c r="D20" i="54"/>
  <c r="F24" i="54"/>
  <c r="M29" i="54"/>
  <c r="K37" i="54"/>
  <c r="H42" i="54"/>
  <c r="C48" i="54"/>
  <c r="P48" i="54" s="1"/>
  <c r="K59" i="54"/>
  <c r="H64" i="54"/>
  <c r="H72" i="54"/>
  <c r="L80" i="54"/>
  <c r="C88" i="54"/>
  <c r="H101" i="54"/>
  <c r="C106" i="54"/>
  <c r="K117" i="54"/>
  <c r="L133" i="54"/>
  <c r="M133" i="54" s="1" a="1"/>
  <c r="H146" i="54"/>
  <c r="K163" i="54"/>
  <c r="L176" i="54"/>
  <c r="C185" i="54"/>
  <c r="F190" i="54"/>
  <c r="G190" i="54" s="1"/>
  <c r="L198" i="54"/>
  <c r="N198" i="54" s="1"/>
  <c r="R198" i="54" s="1"/>
  <c r="K207" i="54"/>
  <c r="C226" i="54"/>
  <c r="L229" i="54"/>
  <c r="N229" i="54" s="1"/>
  <c r="R229" i="54" s="1"/>
  <c r="H240" i="54"/>
  <c r="L262" i="54"/>
  <c r="M262" i="54" s="1" a="1"/>
  <c r="L296" i="54"/>
  <c r="N296" i="54" s="1"/>
  <c r="R296" i="54" s="1"/>
  <c r="L319" i="54"/>
  <c r="C344" i="54"/>
  <c r="L362" i="54"/>
  <c r="C410" i="54"/>
  <c r="D451" i="54"/>
  <c r="L491" i="54"/>
  <c r="N491" i="54" s="1"/>
  <c r="R491" i="54" s="1"/>
  <c r="C633" i="54"/>
  <c r="M9" i="61"/>
  <c r="F27" i="61"/>
  <c r="G27" i="61" s="1" a="1"/>
  <c r="F43" i="61"/>
  <c r="G43" i="61" s="1"/>
  <c r="D67" i="61"/>
  <c r="H72" i="61"/>
  <c r="K80" i="61"/>
  <c r="H83" i="61"/>
  <c r="H86" i="61"/>
  <c r="D98" i="61"/>
  <c r="H111" i="61"/>
  <c r="C122" i="61"/>
  <c r="H137" i="61"/>
  <c r="H152" i="61"/>
  <c r="F176" i="61"/>
  <c r="G176" i="61" s="1"/>
  <c r="C235" i="61"/>
  <c r="C288" i="61"/>
  <c r="C311" i="61"/>
  <c r="C361" i="61"/>
  <c r="L482" i="61"/>
  <c r="M482" i="61" s="1" a="1"/>
  <c r="C10" i="94"/>
  <c r="P10" i="94" s="1"/>
  <c r="H163" i="94"/>
  <c r="K190" i="94"/>
  <c r="K78" i="54"/>
  <c r="D89" i="54"/>
  <c r="F123" i="54"/>
  <c r="H151" i="54"/>
  <c r="L173" i="54"/>
  <c r="N173" i="54" s="1"/>
  <c r="R173" i="54" s="1"/>
  <c r="F185" i="54"/>
  <c r="G185" i="54" s="1"/>
  <c r="F195" i="54"/>
  <c r="G195" i="54" s="1"/>
  <c r="C213" i="54"/>
  <c r="L218" i="54"/>
  <c r="C235" i="54"/>
  <c r="C260" i="54"/>
  <c r="L309" i="54"/>
  <c r="M309" i="54" s="1" a="1"/>
  <c r="C351" i="54"/>
  <c r="L370" i="54"/>
  <c r="D389" i="54"/>
  <c r="L434" i="54"/>
  <c r="D454" i="54"/>
  <c r="C477" i="54"/>
  <c r="L500" i="54"/>
  <c r="C527" i="54"/>
  <c r="L540" i="54"/>
  <c r="N540" i="54" s="1"/>
  <c r="R540" i="54" s="1"/>
  <c r="C553" i="54"/>
  <c r="C583" i="54"/>
  <c r="L586" i="54"/>
  <c r="C601" i="54"/>
  <c r="L629" i="54"/>
  <c r="M629" i="54" s="1" a="1"/>
  <c r="L640" i="54"/>
  <c r="M640" i="54" s="1" a="1"/>
  <c r="C655" i="54"/>
  <c r="L677" i="54"/>
  <c r="N677" i="54" s="1"/>
  <c r="R677" i="54" s="1"/>
  <c r="K7" i="61"/>
  <c r="M17" i="61"/>
  <c r="K22" i="61"/>
  <c r="K27" i="61"/>
  <c r="H30" i="61"/>
  <c r="D102" i="61"/>
  <c r="H108" i="61"/>
  <c r="D115" i="61"/>
  <c r="D9" i="54"/>
  <c r="K27" i="54"/>
  <c r="K33" i="54"/>
  <c r="F43" i="54"/>
  <c r="G43" i="54" s="1"/>
  <c r="K51" i="54"/>
  <c r="H56" i="54"/>
  <c r="F74" i="54"/>
  <c r="F104" i="54"/>
  <c r="G104" i="54" s="1"/>
  <c r="L112" i="54"/>
  <c r="K138" i="54"/>
  <c r="L160" i="54"/>
  <c r="N160" i="54" s="1"/>
  <c r="R160" i="54" s="1"/>
  <c r="L178" i="54"/>
  <c r="N178" i="54" s="1"/>
  <c r="R178" i="54" s="1"/>
  <c r="C206" i="54"/>
  <c r="C228" i="54"/>
  <c r="L240" i="54"/>
  <c r="L299" i="54"/>
  <c r="M299" i="54" s="1" a="1"/>
  <c r="D340" i="54"/>
  <c r="L397" i="54"/>
  <c r="L471" i="54"/>
  <c r="C560" i="54"/>
  <c r="C619" i="54"/>
  <c r="H87" i="54"/>
  <c r="F122" i="54"/>
  <c r="F148" i="54"/>
  <c r="G148" i="54" s="1"/>
  <c r="L170" i="54"/>
  <c r="H204" i="54"/>
  <c r="L222" i="54"/>
  <c r="M222" i="54" s="1" a="1"/>
  <c r="F90" i="54"/>
  <c r="G90" i="54" s="1"/>
  <c r="F150" i="54"/>
  <c r="G150" i="54" s="1"/>
  <c r="L162" i="54"/>
  <c r="M162" i="54" s="1" a="1"/>
  <c r="F187" i="54"/>
  <c r="G187" i="54" s="1"/>
  <c r="C201" i="54"/>
  <c r="F219" i="54"/>
  <c r="L268" i="54"/>
  <c r="L281" i="54"/>
  <c r="L333" i="54"/>
  <c r="C446" i="54"/>
  <c r="D80" i="54"/>
  <c r="L87" i="54"/>
  <c r="N87" i="54" s="1"/>
  <c r="R87" i="54" s="1"/>
  <c r="F93" i="54"/>
  <c r="G93" i="54" s="1"/>
  <c r="K103" i="54"/>
  <c r="F119" i="54"/>
  <c r="G119" i="54" s="1"/>
  <c r="L123" i="54"/>
  <c r="C127" i="54"/>
  <c r="K148" i="54"/>
  <c r="L153" i="54"/>
  <c r="M153" i="54" s="1" a="1"/>
  <c r="H156" i="54"/>
  <c r="F158" i="54"/>
  <c r="L159" i="54"/>
  <c r="M159" i="54" s="1" a="1"/>
  <c r="F161" i="54"/>
  <c r="G161" i="54" s="1"/>
  <c r="F164" i="54"/>
  <c r="H167" i="54"/>
  <c r="K172" i="54"/>
  <c r="F179" i="54"/>
  <c r="G179" i="54" s="1"/>
  <c r="L182" i="54"/>
  <c r="N182" i="54" s="1"/>
  <c r="R182" i="54" s="1"/>
  <c r="C186" i="54"/>
  <c r="F189" i="54"/>
  <c r="G189" i="54" s="1"/>
  <c r="H194" i="54"/>
  <c r="C196" i="54"/>
  <c r="L197" i="54"/>
  <c r="N197" i="54" s="1"/>
  <c r="R197" i="54" s="1"/>
  <c r="C203" i="54"/>
  <c r="L208" i="54"/>
  <c r="L217" i="54"/>
  <c r="L219" i="54"/>
  <c r="K226" i="54"/>
  <c r="K228" i="54"/>
  <c r="H241" i="54"/>
  <c r="C243" i="54"/>
  <c r="L266" i="54"/>
  <c r="N266" i="54" s="1"/>
  <c r="R266" i="54" s="1"/>
  <c r="L279" i="54"/>
  <c r="C282" i="54"/>
  <c r="L284" i="54"/>
  <c r="N284" i="54" s="1"/>
  <c r="R284" i="54" s="1"/>
  <c r="C287" i="54"/>
  <c r="L297" i="54"/>
  <c r="C300" i="54"/>
  <c r="L305" i="54"/>
  <c r="N305" i="54" s="1"/>
  <c r="R305" i="54" s="1"/>
  <c r="L318" i="54"/>
  <c r="C326" i="54"/>
  <c r="L331" i="54"/>
  <c r="M331" i="54" s="1" a="1"/>
  <c r="L338" i="54"/>
  <c r="N338" i="54" s="1"/>
  <c r="R338" i="54" s="1"/>
  <c r="L347" i="54"/>
  <c r="N347" i="54" s="1"/>
  <c r="R347" i="54" s="1"/>
  <c r="D352" i="54"/>
  <c r="C361" i="54"/>
  <c r="L371" i="54"/>
  <c r="N371" i="54" s="1"/>
  <c r="R371" i="54" s="1"/>
  <c r="L374" i="54"/>
  <c r="D377" i="54"/>
  <c r="D417" i="54"/>
  <c r="L435" i="54"/>
  <c r="L438" i="54"/>
  <c r="D444" i="54"/>
  <c r="L446" i="54"/>
  <c r="N446" i="54" s="1"/>
  <c r="R446" i="54" s="1"/>
  <c r="L449" i="54"/>
  <c r="C464" i="54"/>
  <c r="D467" i="54"/>
  <c r="D470" i="54"/>
  <c r="L475" i="54"/>
  <c r="N475" i="54" s="1"/>
  <c r="R475" i="54" s="1"/>
  <c r="C481" i="54"/>
  <c r="C490" i="54"/>
  <c r="L518" i="54"/>
  <c r="M518" i="54" s="1" a="1"/>
  <c r="L571" i="54"/>
  <c r="C581" i="54"/>
  <c r="L591" i="54"/>
  <c r="N591" i="54" s="1"/>
  <c r="R591" i="54" s="1"/>
  <c r="C603" i="54"/>
  <c r="C617" i="54"/>
  <c r="L620" i="54"/>
  <c r="M620" i="54" s="1" a="1"/>
  <c r="L649" i="54"/>
  <c r="C653" i="54"/>
  <c r="D11" i="61"/>
  <c r="F13" i="61"/>
  <c r="H16" i="61"/>
  <c r="K23" i="61"/>
  <c r="C31" i="61"/>
  <c r="P31" i="61" s="1"/>
  <c r="F39" i="61"/>
  <c r="G39" i="61" s="1"/>
  <c r="F50" i="61"/>
  <c r="G50" i="61" s="1"/>
  <c r="F53" i="61"/>
  <c r="G53" i="61" s="1"/>
  <c r="M62" i="61"/>
  <c r="F68" i="61"/>
  <c r="G68" i="61" s="1"/>
  <c r="K73" i="61"/>
  <c r="D85" i="61"/>
  <c r="D91" i="61"/>
  <c r="K106" i="61"/>
  <c r="H120" i="61"/>
  <c r="C131" i="61"/>
  <c r="D143" i="61"/>
  <c r="K146" i="61"/>
  <c r="K150" i="61"/>
  <c r="K154" i="61"/>
  <c r="C158" i="61"/>
  <c r="H162" i="61"/>
  <c r="C283" i="61"/>
  <c r="C342" i="61"/>
  <c r="C445" i="61"/>
  <c r="C476" i="61"/>
  <c r="L585" i="61"/>
  <c r="F18" i="94"/>
  <c r="G18" i="94" s="1" a="1"/>
  <c r="C75" i="94"/>
  <c r="F6" i="61"/>
  <c r="K79" i="61"/>
  <c r="D74" i="54"/>
  <c r="F81" i="54"/>
  <c r="G81" i="54" s="1"/>
  <c r="K150" i="54"/>
  <c r="F160" i="54"/>
  <c r="G160" i="54" s="1"/>
  <c r="K179" i="54"/>
  <c r="H196" i="54"/>
  <c r="C249" i="54"/>
  <c r="L509" i="54"/>
  <c r="L575" i="54"/>
  <c r="C607" i="54"/>
  <c r="C650" i="54"/>
  <c r="H4" i="61"/>
  <c r="M16" i="61"/>
  <c r="H40" i="61"/>
  <c r="C60" i="61"/>
  <c r="P60" i="61" s="1"/>
  <c r="L94" i="61"/>
  <c r="N94" i="61" s="1"/>
  <c r="R94" i="61" s="1"/>
  <c r="C271" i="94"/>
  <c r="D8" i="54"/>
  <c r="F12" i="54"/>
  <c r="G12" i="54" s="1" a="1"/>
  <c r="C22" i="54"/>
  <c r="P22" i="54" s="1"/>
  <c r="C28" i="54"/>
  <c r="P28" i="54" s="1"/>
  <c r="D31" i="54"/>
  <c r="H37" i="54"/>
  <c r="K45" i="54"/>
  <c r="K54" i="54"/>
  <c r="M58" i="54"/>
  <c r="M67" i="54"/>
  <c r="C74" i="54"/>
  <c r="F82" i="54"/>
  <c r="G82" i="54" s="1"/>
  <c r="K92" i="54"/>
  <c r="D106" i="54"/>
  <c r="H116" i="54"/>
  <c r="C125" i="54"/>
  <c r="F142" i="54"/>
  <c r="G142" i="54" s="1"/>
  <c r="H149" i="54"/>
  <c r="L171" i="54"/>
  <c r="C193" i="54"/>
  <c r="H207" i="54"/>
  <c r="H218" i="54"/>
  <c r="C244" i="54"/>
  <c r="L280" i="54"/>
  <c r="N280" i="54" s="1"/>
  <c r="R280" i="54" s="1"/>
  <c r="L324" i="54"/>
  <c r="N324" i="54" s="1"/>
  <c r="R324" i="54" s="1"/>
  <c r="C339" i="54"/>
  <c r="C355" i="54"/>
  <c r="C375" i="54"/>
  <c r="L396" i="54"/>
  <c r="L439" i="54"/>
  <c r="M439" i="54" s="1" a="1"/>
  <c r="L526" i="54"/>
  <c r="M526" i="54" s="1" a="1"/>
  <c r="C586" i="54"/>
  <c r="C651" i="54"/>
  <c r="M37" i="61"/>
  <c r="H60" i="61"/>
  <c r="C83" i="61"/>
  <c r="K132" i="61"/>
  <c r="F84" i="54"/>
  <c r="G84" i="54" s="1"/>
  <c r="K152" i="54"/>
  <c r="H160" i="54"/>
  <c r="F183" i="54"/>
  <c r="G183" i="54" s="1"/>
  <c r="C195" i="54"/>
  <c r="L216" i="54"/>
  <c r="C275" i="54"/>
  <c r="C337" i="54"/>
  <c r="L375" i="54"/>
  <c r="L399" i="54"/>
  <c r="L482" i="54"/>
  <c r="C530" i="54"/>
  <c r="L611" i="54"/>
  <c r="F9" i="61"/>
  <c r="C17" i="61"/>
  <c r="P17" i="61" s="1"/>
  <c r="F46" i="61"/>
  <c r="G46" i="61" s="1"/>
  <c r="K60" i="61"/>
  <c r="F107" i="61"/>
  <c r="G107" i="61" s="1"/>
  <c r="L211" i="61"/>
  <c r="M211" i="61" s="1" a="1"/>
  <c r="C8" i="54"/>
  <c r="P8" i="54" s="1"/>
  <c r="C14" i="54"/>
  <c r="P14" i="54" s="1"/>
  <c r="D17" i="54"/>
  <c r="H19" i="54"/>
  <c r="D23" i="54"/>
  <c r="F27" i="54"/>
  <c r="G27" i="54" s="1" a="1"/>
  <c r="H33" i="54"/>
  <c r="C39" i="54"/>
  <c r="P39" i="54" s="1"/>
  <c r="K46" i="54"/>
  <c r="D53" i="54"/>
  <c r="C57" i="54"/>
  <c r="P57" i="54" s="1"/>
  <c r="C66" i="54"/>
  <c r="P66" i="54" s="1"/>
  <c r="F69" i="54"/>
  <c r="D75" i="54"/>
  <c r="H82" i="54"/>
  <c r="K95" i="54"/>
  <c r="F107" i="54"/>
  <c r="G107" i="54" s="1"/>
  <c r="L115" i="54"/>
  <c r="L127" i="54"/>
  <c r="N127" i="54" s="1"/>
  <c r="R127" i="54" s="1"/>
  <c r="L138" i="54"/>
  <c r="M138" i="54" s="1" a="1"/>
  <c r="C151" i="54"/>
  <c r="K171" i="54"/>
  <c r="L183" i="54"/>
  <c r="N183" i="54" s="1"/>
  <c r="R183" i="54" s="1"/>
  <c r="K193" i="54"/>
  <c r="D467" i="61"/>
  <c r="D6" i="54"/>
  <c r="F10" i="54"/>
  <c r="G10" i="54" s="1" a="1"/>
  <c r="M18" i="54"/>
  <c r="C23" i="54"/>
  <c r="P23" i="54" s="1"/>
  <c r="H25" i="54"/>
  <c r="D29" i="54"/>
  <c r="D32" i="54"/>
  <c r="F34" i="54"/>
  <c r="H38" i="54"/>
  <c r="C44" i="54"/>
  <c r="P44" i="54" s="1"/>
  <c r="D49" i="54"/>
  <c r="C53" i="54"/>
  <c r="P53" i="54" s="1"/>
  <c r="D58" i="54"/>
  <c r="C62" i="54"/>
  <c r="P62" i="54" s="1"/>
  <c r="M68" i="54"/>
  <c r="C75" i="54"/>
  <c r="L98" i="54"/>
  <c r="N98" i="54" s="1"/>
  <c r="R98" i="54" s="1"/>
  <c r="F105" i="54"/>
  <c r="G105" i="54" s="1"/>
  <c r="L113" i="54"/>
  <c r="C122" i="54"/>
  <c r="H141" i="54"/>
  <c r="C156" i="54"/>
  <c r="L168" i="54"/>
  <c r="M168" i="54" s="1" a="1"/>
  <c r="K173" i="54"/>
  <c r="C187" i="54"/>
  <c r="F204" i="54"/>
  <c r="G204" i="54" s="1"/>
  <c r="K218" i="54"/>
  <c r="K231" i="54"/>
  <c r="K238" i="54"/>
  <c r="L242" i="54"/>
  <c r="N242" i="54" s="1"/>
  <c r="R242" i="54" s="1"/>
  <c r="C281" i="54"/>
  <c r="C333" i="54"/>
  <c r="C358" i="54"/>
  <c r="C416" i="54"/>
  <c r="D457" i="54"/>
  <c r="D463" i="54"/>
  <c r="L507" i="54"/>
  <c r="L563" i="54"/>
  <c r="L573" i="54"/>
  <c r="L615" i="54"/>
  <c r="N615" i="54" s="1"/>
  <c r="R615" i="54" s="1"/>
  <c r="L637" i="54"/>
  <c r="M637" i="54" s="1" a="1"/>
  <c r="L644" i="54"/>
  <c r="M7" i="61"/>
  <c r="D15" i="61"/>
  <c r="D20" i="61"/>
  <c r="K30" i="61"/>
  <c r="K46" i="61"/>
  <c r="F78" i="61"/>
  <c r="G78" i="61" s="1"/>
  <c r="L92" i="61"/>
  <c r="M92" i="61" s="1" a="1"/>
  <c r="C115" i="61"/>
  <c r="C126" i="61"/>
  <c r="H141" i="61"/>
  <c r="C149" i="61"/>
  <c r="F157" i="61"/>
  <c r="G157" i="61" s="1"/>
  <c r="F172" i="61"/>
  <c r="G172" i="61" s="1"/>
  <c r="L243" i="61"/>
  <c r="L350" i="61"/>
  <c r="N350" i="61" s="1"/>
  <c r="R350" i="61" s="1"/>
  <c r="L395" i="61"/>
  <c r="N395" i="61" s="1"/>
  <c r="R395" i="61" s="1"/>
  <c r="L599" i="61"/>
  <c r="M599" i="61" s="1" a="1"/>
  <c r="C48" i="94"/>
  <c r="P48" i="94" s="1"/>
  <c r="C69" i="94"/>
  <c r="C114" i="94"/>
  <c r="C395" i="94"/>
  <c r="K81" i="54"/>
  <c r="H102" i="54"/>
  <c r="K125" i="54"/>
  <c r="L157" i="54"/>
  <c r="C167" i="54"/>
  <c r="K178" i="54"/>
  <c r="H195" i="54"/>
  <c r="K211" i="54"/>
  <c r="K220" i="54"/>
  <c r="K242" i="54"/>
  <c r="C258" i="54"/>
  <c r="L286" i="54"/>
  <c r="M286" i="54" s="1" a="1"/>
  <c r="L307" i="54"/>
  <c r="M307" i="54" s="1" a="1"/>
  <c r="L317" i="54"/>
  <c r="M317" i="54" s="1" a="1"/>
  <c r="L344" i="54"/>
  <c r="M344" i="54" s="1" a="1"/>
  <c r="C376" i="54"/>
  <c r="C403" i="54"/>
  <c r="C408" i="54"/>
  <c r="L421" i="54"/>
  <c r="N421" i="54" s="1"/>
  <c r="R421" i="54" s="1"/>
  <c r="D440" i="54"/>
  <c r="L483" i="54"/>
  <c r="N483" i="54" s="1"/>
  <c r="R483" i="54" s="1"/>
  <c r="C534" i="54"/>
  <c r="L547" i="54"/>
  <c r="N547" i="54" s="1"/>
  <c r="R547" i="54" s="1"/>
  <c r="C598" i="54"/>
  <c r="L623" i="54"/>
  <c r="C23" i="61"/>
  <c r="P23" i="61" s="1"/>
  <c r="D33" i="61"/>
  <c r="K38" i="61"/>
  <c r="F52" i="61"/>
  <c r="D58" i="61"/>
  <c r="F67" i="61"/>
  <c r="L84" i="54"/>
  <c r="L103" i="54"/>
  <c r="N103" i="54" s="1"/>
  <c r="R103" i="54" s="1"/>
  <c r="L148" i="54"/>
  <c r="F156" i="54"/>
  <c r="G156" i="54" s="1"/>
  <c r="C164" i="54"/>
  <c r="K170" i="54"/>
  <c r="L192" i="54"/>
  <c r="H206" i="54"/>
  <c r="L215" i="54"/>
  <c r="M215" i="54" s="1" a="1"/>
  <c r="F230" i="54"/>
  <c r="G230" i="54" s="1"/>
  <c r="L258" i="54"/>
  <c r="C274" i="54"/>
  <c r="C292" i="54"/>
  <c r="C310" i="54"/>
  <c r="L328" i="54"/>
  <c r="D338" i="54"/>
  <c r="D354" i="54"/>
  <c r="D363" i="54"/>
  <c r="L376" i="54"/>
  <c r="M376" i="54" s="1" a="1"/>
  <c r="L384" i="54"/>
  <c r="N384" i="54" s="1"/>
  <c r="R384" i="54" s="1"/>
  <c r="C475" i="54"/>
  <c r="B3" i="54"/>
  <c r="V3" i="54" s="1" a="1"/>
  <c r="C4" i="54"/>
  <c r="P4" i="54" s="1"/>
  <c r="K5" i="54"/>
  <c r="C7" i="54"/>
  <c r="P7" i="54" s="1"/>
  <c r="K8" i="54"/>
  <c r="H9" i="54"/>
  <c r="D10" i="54"/>
  <c r="Q10" i="54" s="1"/>
  <c r="K11" i="54"/>
  <c r="H12" i="54"/>
  <c r="D13" i="54"/>
  <c r="F14" i="54"/>
  <c r="D16" i="54"/>
  <c r="F17" i="54"/>
  <c r="F20" i="54"/>
  <c r="G20" i="54" s="1" a="1"/>
  <c r="M22" i="54"/>
  <c r="M25" i="54"/>
  <c r="C27" i="54"/>
  <c r="P27" i="54" s="1"/>
  <c r="C30" i="54"/>
  <c r="P30" i="54" s="1"/>
  <c r="K31" i="54"/>
  <c r="H32" i="54"/>
  <c r="K35" i="54"/>
  <c r="F36" i="54"/>
  <c r="G36" i="54" s="1"/>
  <c r="C37" i="54"/>
  <c r="P37" i="54" s="1"/>
  <c r="M39" i="54"/>
  <c r="H40" i="54"/>
  <c r="D42" i="54"/>
  <c r="K44" i="54"/>
  <c r="F45" i="54"/>
  <c r="G45" i="54" s="1"/>
  <c r="C46" i="54"/>
  <c r="P46" i="54" s="1"/>
  <c r="M48" i="54"/>
  <c r="H49" i="54"/>
  <c r="D51" i="54"/>
  <c r="K53" i="54"/>
  <c r="F54" i="54"/>
  <c r="C55" i="54"/>
  <c r="P55" i="54" s="1"/>
  <c r="H58" i="54"/>
  <c r="D60" i="54"/>
  <c r="M61" i="54"/>
  <c r="F63" i="54"/>
  <c r="G63" i="54" s="1"/>
  <c r="C64" i="54"/>
  <c r="P64" i="54" s="1"/>
  <c r="K66" i="54"/>
  <c r="D69" i="54"/>
  <c r="C72" i="54"/>
  <c r="L75" i="54"/>
  <c r="M75" i="54" s="1" a="1"/>
  <c r="H76" i="54"/>
  <c r="D82" i="54"/>
  <c r="L89" i="54"/>
  <c r="C97" i="54"/>
  <c r="K104" i="54"/>
  <c r="D111" i="54"/>
  <c r="C114" i="54"/>
  <c r="D115" i="54"/>
  <c r="F120" i="54"/>
  <c r="G120" i="54" s="1"/>
  <c r="L121" i="54"/>
  <c r="N121" i="54" s="1"/>
  <c r="R121" i="54" s="1"/>
  <c r="K122" i="54"/>
  <c r="F128" i="54"/>
  <c r="G128" i="54" s="1"/>
  <c r="F134" i="54"/>
  <c r="G134" i="54" s="1"/>
  <c r="H139" i="54"/>
  <c r="L140" i="54"/>
  <c r="K153" i="54"/>
  <c r="K156" i="54"/>
  <c r="H164" i="54"/>
  <c r="H169" i="54"/>
  <c r="F174" i="54"/>
  <c r="G174" i="54" s="1"/>
  <c r="L177" i="54"/>
  <c r="H179" i="54"/>
  <c r="K187" i="54"/>
  <c r="C191" i="54"/>
  <c r="C198" i="54"/>
  <c r="L199" i="54"/>
  <c r="N199" i="54" s="1"/>
  <c r="R199" i="54" s="1"/>
  <c r="L201" i="54"/>
  <c r="M201" i="54" s="1" a="1"/>
  <c r="K208" i="54"/>
  <c r="K210" i="54"/>
  <c r="L212" i="54"/>
  <c r="N212" i="54" s="1"/>
  <c r="R212" i="54" s="1"/>
  <c r="C214" i="54"/>
  <c r="C216" i="54"/>
  <c r="K217" i="54"/>
  <c r="K219" i="54"/>
  <c r="L230" i="54"/>
  <c r="L232" i="54"/>
  <c r="L241" i="54"/>
  <c r="N241" i="54" s="1"/>
  <c r="R241" i="54" s="1"/>
  <c r="L261" i="54"/>
  <c r="N261" i="54" s="1"/>
  <c r="R261" i="54" s="1"/>
  <c r="L274" i="54"/>
  <c r="N274" i="54" s="1"/>
  <c r="R274" i="54" s="1"/>
  <c r="C290" i="54"/>
  <c r="L292" i="54"/>
  <c r="C295" i="54"/>
  <c r="P295" i="54" s="1"/>
  <c r="C303" i="54"/>
  <c r="C308" i="54"/>
  <c r="L326" i="54"/>
  <c r="D343" i="54"/>
  <c r="D359" i="54"/>
  <c r="D364" i="54"/>
  <c r="D369" i="54"/>
  <c r="D372" i="54"/>
  <c r="L382" i="54"/>
  <c r="N382" i="54" s="1"/>
  <c r="R382" i="54" s="1"/>
  <c r="D388" i="54"/>
  <c r="C393" i="54"/>
  <c r="D396" i="54"/>
  <c r="D401" i="54"/>
  <c r="C420" i="54"/>
  <c r="C428" i="54"/>
  <c r="D433" i="54"/>
  <c r="C447" i="54"/>
  <c r="L452" i="54"/>
  <c r="M452" i="54" s="1" a="1"/>
  <c r="L455" i="54"/>
  <c r="M455" i="54" s="1" a="1"/>
  <c r="C467" i="54"/>
  <c r="C470" i="54"/>
  <c r="D473" i="54"/>
  <c r="C476" i="54"/>
  <c r="D493" i="54"/>
  <c r="D496" i="54"/>
  <c r="L512" i="54"/>
  <c r="L525" i="54"/>
  <c r="M525" i="54" s="1" a="1"/>
  <c r="L528" i="54"/>
  <c r="C532" i="54"/>
  <c r="L538" i="54"/>
  <c r="C542" i="54"/>
  <c r="P542" i="54" s="1"/>
  <c r="C548" i="54"/>
  <c r="C635" i="54"/>
  <c r="C646" i="54"/>
  <c r="C11" i="61"/>
  <c r="P11" i="61" s="1"/>
  <c r="K13" i="61"/>
  <c r="K18" i="61"/>
  <c r="H21" i="61"/>
  <c r="M23" i="61"/>
  <c r="H26" i="61"/>
  <c r="C34" i="61"/>
  <c r="P34" i="61" s="1"/>
  <c r="H39" i="61"/>
  <c r="D45" i="61"/>
  <c r="H50" i="61"/>
  <c r="K53" i="61"/>
  <c r="H65" i="61"/>
  <c r="D71" i="61"/>
  <c r="L79" i="61"/>
  <c r="C85" i="61"/>
  <c r="K87" i="61"/>
  <c r="H113" i="61"/>
  <c r="F127" i="61"/>
  <c r="G127" i="61" s="1"/>
  <c r="H158" i="61"/>
  <c r="H178" i="61"/>
  <c r="K231" i="61"/>
  <c r="K238" i="61"/>
  <c r="C271" i="61"/>
  <c r="L307" i="61"/>
  <c r="N307" i="61" s="1"/>
  <c r="R307" i="61" s="1"/>
  <c r="L403" i="61"/>
  <c r="L566" i="61"/>
  <c r="F98" i="94"/>
  <c r="G98" i="94" s="1"/>
  <c r="C210" i="94"/>
  <c r="L167" i="54"/>
  <c r="M167" i="54" s="1" a="1"/>
  <c r="F169" i="54"/>
  <c r="G169" i="54" s="1"/>
  <c r="H180" i="54"/>
  <c r="L181" i="54"/>
  <c r="N181" i="54" s="1"/>
  <c r="R181" i="54" s="1"/>
  <c r="F186" i="54"/>
  <c r="G186" i="54" s="1"/>
  <c r="C188" i="54"/>
  <c r="L189" i="54"/>
  <c r="M189" i="54" s="1" a="1"/>
  <c r="K192" i="54"/>
  <c r="F197" i="54"/>
  <c r="G197" i="54" s="1"/>
  <c r="K198" i="54"/>
  <c r="H200" i="54"/>
  <c r="L203" i="54"/>
  <c r="C205" i="54"/>
  <c r="F214" i="54"/>
  <c r="G214" i="54" s="1"/>
  <c r="L220" i="54"/>
  <c r="N220" i="54" s="1"/>
  <c r="R220" i="54" s="1"/>
  <c r="C222" i="54"/>
  <c r="F225" i="54"/>
  <c r="G225" i="54" s="1"/>
  <c r="F228" i="54"/>
  <c r="G228" i="54" s="1"/>
  <c r="L231" i="54"/>
  <c r="K234" i="54"/>
  <c r="L237" i="54"/>
  <c r="H239" i="54"/>
  <c r="L244" i="54"/>
  <c r="M244" i="54" s="1" a="1"/>
  <c r="L255" i="54"/>
  <c r="M255" i="54" s="1" a="1"/>
  <c r="L257" i="54"/>
  <c r="C262" i="54"/>
  <c r="C273" i="54"/>
  <c r="L293" i="54"/>
  <c r="L304" i="54"/>
  <c r="L306" i="54"/>
  <c r="P306" i="54" s="1"/>
  <c r="C311" i="54"/>
  <c r="C322" i="54"/>
  <c r="C324" i="54"/>
  <c r="D339" i="54"/>
  <c r="D347" i="54"/>
  <c r="D351" i="54"/>
  <c r="D365" i="54"/>
  <c r="L385" i="54"/>
  <c r="D390" i="54"/>
  <c r="C399" i="54"/>
  <c r="C406" i="54"/>
  <c r="L417" i="54"/>
  <c r="D420" i="54"/>
  <c r="C422" i="54"/>
  <c r="L426" i="54"/>
  <c r="N426" i="54" s="1"/>
  <c r="R426" i="54" s="1"/>
  <c r="C429" i="54"/>
  <c r="D431" i="54"/>
  <c r="L433" i="54"/>
  <c r="M433" i="54" s="1" a="1"/>
  <c r="D438" i="54"/>
  <c r="C450" i="54"/>
  <c r="D465" i="54"/>
  <c r="L484" i="54"/>
  <c r="D487" i="54"/>
  <c r="C492" i="54"/>
  <c r="C511" i="54"/>
  <c r="L516" i="54"/>
  <c r="L559" i="54"/>
  <c r="N559" i="54" s="1"/>
  <c r="R559" i="54" s="1"/>
  <c r="C565" i="54"/>
  <c r="L567" i="54"/>
  <c r="N567" i="54" s="1"/>
  <c r="R567" i="54" s="1"/>
  <c r="C579" i="54"/>
  <c r="P579" i="54" s="1"/>
  <c r="C593" i="54"/>
  <c r="C596" i="54"/>
  <c r="L598" i="54"/>
  <c r="M598" i="54" s="1" a="1"/>
  <c r="L601" i="54"/>
  <c r="M601" i="54" s="1" a="1"/>
  <c r="L618" i="54"/>
  <c r="M618" i="54" s="1" a="1"/>
  <c r="L621" i="54"/>
  <c r="C624" i="54"/>
  <c r="L672" i="54"/>
  <c r="C678" i="54"/>
  <c r="D6" i="61"/>
  <c r="H15" i="61"/>
  <c r="M18" i="61"/>
  <c r="H22" i="61"/>
  <c r="H24" i="61"/>
  <c r="M27" i="61"/>
  <c r="K29" i="61"/>
  <c r="D39" i="61"/>
  <c r="D43" i="61"/>
  <c r="C45" i="61"/>
  <c r="P45" i="61" s="1"/>
  <c r="C47" i="61"/>
  <c r="P47" i="61" s="1"/>
  <c r="D49" i="61"/>
  <c r="C51" i="61"/>
  <c r="P51" i="61" s="1"/>
  <c r="C57" i="61"/>
  <c r="P57" i="61" s="1"/>
  <c r="K61" i="61"/>
  <c r="K63" i="61"/>
  <c r="M65" i="61"/>
  <c r="D70" i="61"/>
  <c r="F80" i="61"/>
  <c r="G80" i="61" s="1"/>
  <c r="H92" i="61"/>
  <c r="F94" i="61"/>
  <c r="G94" i="61" s="1"/>
  <c r="D101" i="61"/>
  <c r="F103" i="61"/>
  <c r="G103" i="61" s="1"/>
  <c r="K105" i="61"/>
  <c r="D108" i="61"/>
  <c r="C128" i="61"/>
  <c r="F144" i="61"/>
  <c r="L155" i="61"/>
  <c r="H188" i="61"/>
  <c r="K207" i="61"/>
  <c r="C245" i="61"/>
  <c r="C295" i="61"/>
  <c r="L303" i="61"/>
  <c r="N303" i="61" s="1"/>
  <c r="R303" i="61" s="1"/>
  <c r="C312" i="61"/>
  <c r="C320" i="61"/>
  <c r="L345" i="61"/>
  <c r="M345" i="61" s="1" a="1"/>
  <c r="C371" i="61"/>
  <c r="L417" i="61"/>
  <c r="N417" i="61" s="1"/>
  <c r="R417" i="61" s="1"/>
  <c r="L428" i="61"/>
  <c r="N428" i="61" s="1"/>
  <c r="R428" i="61" s="1"/>
  <c r="C438" i="61"/>
  <c r="C504" i="61"/>
  <c r="C559" i="61"/>
  <c r="L694" i="61"/>
  <c r="M694" i="61" s="1" a="1"/>
  <c r="L733" i="61"/>
  <c r="N733" i="61" s="1"/>
  <c r="R733" i="61" s="1"/>
  <c r="H210" i="94"/>
  <c r="C667" i="54"/>
  <c r="F4" i="61"/>
  <c r="G4" i="61" s="1" a="1"/>
  <c r="K11" i="61"/>
  <c r="F35" i="61"/>
  <c r="G35" i="61" s="1"/>
  <c r="D37" i="61"/>
  <c r="C39" i="61"/>
  <c r="P39" i="61" s="1"/>
  <c r="H41" i="61"/>
  <c r="C43" i="61"/>
  <c r="F47" i="61"/>
  <c r="C49" i="61"/>
  <c r="D55" i="61"/>
  <c r="H59" i="61"/>
  <c r="C70" i="61"/>
  <c r="C72" i="61"/>
  <c r="F74" i="61"/>
  <c r="G74" i="61" s="1"/>
  <c r="D76" i="61"/>
  <c r="D78" i="61"/>
  <c r="D82" i="61"/>
  <c r="C84" i="61"/>
  <c r="F86" i="61"/>
  <c r="G86" i="61" s="1"/>
  <c r="D88" i="61"/>
  <c r="D90" i="61"/>
  <c r="H94" i="61"/>
  <c r="F96" i="61"/>
  <c r="G96" i="61" s="1"/>
  <c r="H103" i="61"/>
  <c r="F115" i="61"/>
  <c r="G115" i="61" s="1"/>
  <c r="D118" i="61"/>
  <c r="L120" i="61"/>
  <c r="N120" i="61" s="1"/>
  <c r="R120" i="61" s="1"/>
  <c r="F128" i="61"/>
  <c r="G128" i="61" s="1"/>
  <c r="D131" i="61"/>
  <c r="D142" i="61"/>
  <c r="H144" i="61"/>
  <c r="L150" i="61"/>
  <c r="M150" i="61" s="1" a="1"/>
  <c r="L158" i="61"/>
  <c r="M158" i="61" s="1" a="1"/>
  <c r="F161" i="61"/>
  <c r="G161" i="61" s="1"/>
  <c r="D164" i="61"/>
  <c r="K169" i="61"/>
  <c r="K172" i="61"/>
  <c r="H175" i="61"/>
  <c r="K228" i="61"/>
  <c r="C254" i="61"/>
  <c r="L270" i="61"/>
  <c r="N270" i="61" s="1"/>
  <c r="R270" i="61" s="1"/>
  <c r="C321" i="61"/>
  <c r="C363" i="61"/>
  <c r="L388" i="61"/>
  <c r="L449" i="61"/>
  <c r="M449" i="61" s="1" a="1"/>
  <c r="L530" i="61"/>
  <c r="M23" i="94"/>
  <c r="Q23" i="94" s="1"/>
  <c r="M50" i="94"/>
  <c r="Q50" i="94" s="1"/>
  <c r="H65" i="94"/>
  <c r="L129" i="94"/>
  <c r="C145" i="94"/>
  <c r="L168" i="94"/>
  <c r="M168" i="94" s="1" a="1"/>
  <c r="H189" i="94"/>
  <c r="C211" i="94"/>
  <c r="L585" i="54"/>
  <c r="M585" i="54" s="1" a="1"/>
  <c r="C594" i="54"/>
  <c r="L599" i="54"/>
  <c r="L602" i="54"/>
  <c r="N602" i="54" s="1"/>
  <c r="R602" i="54" s="1"/>
  <c r="L613" i="54"/>
  <c r="L664" i="54"/>
  <c r="M664" i="54" s="1" a="1"/>
  <c r="C673" i="54"/>
  <c r="M6" i="61"/>
  <c r="H10" i="61"/>
  <c r="C12" i="61"/>
  <c r="P12" i="61" s="1"/>
  <c r="K15" i="61"/>
  <c r="D21" i="61"/>
  <c r="F24" i="61"/>
  <c r="M39" i="61"/>
  <c r="M41" i="61"/>
  <c r="K45" i="61"/>
  <c r="H49" i="61"/>
  <c r="H51" i="61"/>
  <c r="M53" i="61"/>
  <c r="M55" i="61"/>
  <c r="F64" i="61"/>
  <c r="G64" i="61" s="1"/>
  <c r="M66" i="61"/>
  <c r="L72" i="61"/>
  <c r="L82" i="61"/>
  <c r="F84" i="61"/>
  <c r="L88" i="61"/>
  <c r="M88" i="61" s="1" a="1"/>
  <c r="H90" i="61"/>
  <c r="K92" i="61"/>
  <c r="D95" i="61"/>
  <c r="C97" i="61"/>
  <c r="F99" i="61"/>
  <c r="G99" i="61" s="1"/>
  <c r="H101" i="61"/>
  <c r="F106" i="61"/>
  <c r="G106" i="61" s="1"/>
  <c r="D111" i="61"/>
  <c r="K113" i="61"/>
  <c r="L131" i="61"/>
  <c r="M131" i="61" s="1" a="1"/>
  <c r="C140" i="61"/>
  <c r="H145" i="61"/>
  <c r="H156" i="61"/>
  <c r="K182" i="61"/>
  <c r="H219" i="61"/>
  <c r="F224" i="61"/>
  <c r="G224" i="61" s="1"/>
  <c r="L263" i="61"/>
  <c r="L348" i="61"/>
  <c r="N348" i="61" s="1"/>
  <c r="R348" i="61" s="1"/>
  <c r="L357" i="61"/>
  <c r="N357" i="61" s="1"/>
  <c r="R357" i="61" s="1"/>
  <c r="D374" i="61"/>
  <c r="L382" i="61"/>
  <c r="C430" i="61"/>
  <c r="L441" i="61"/>
  <c r="M441" i="61" s="1" a="1"/>
  <c r="C452" i="61"/>
  <c r="L461" i="61"/>
  <c r="M461" i="61" s="1" a="1"/>
  <c r="L496" i="61"/>
  <c r="M496" i="61" s="1" a="1"/>
  <c r="L547" i="61"/>
  <c r="L663" i="61"/>
  <c r="F66" i="94"/>
  <c r="L132" i="94"/>
  <c r="N132" i="94" s="1"/>
  <c r="R132" i="94" s="1"/>
  <c r="L153" i="94"/>
  <c r="N153" i="94" s="1"/>
  <c r="R153" i="94" s="1"/>
  <c r="K193" i="94"/>
  <c r="C214" i="94"/>
  <c r="K197" i="54"/>
  <c r="C204" i="54"/>
  <c r="H205" i="54"/>
  <c r="F210" i="54"/>
  <c r="G210" i="54" s="1"/>
  <c r="H213" i="54"/>
  <c r="K236" i="54"/>
  <c r="H238" i="54"/>
  <c r="L249" i="54"/>
  <c r="M249" i="54" s="1" a="1"/>
  <c r="C256" i="54"/>
  <c r="C263" i="54"/>
  <c r="L278" i="54"/>
  <c r="N278" i="54" s="1"/>
  <c r="R278" i="54" s="1"/>
  <c r="L289" i="54"/>
  <c r="N289" i="54" s="1"/>
  <c r="R289" i="54" s="1"/>
  <c r="L298" i="54"/>
  <c r="N298" i="54" s="1"/>
  <c r="R298" i="54" s="1"/>
  <c r="C316" i="54"/>
  <c r="L355" i="54"/>
  <c r="N355" i="54" s="1"/>
  <c r="R355" i="54" s="1"/>
  <c r="L365" i="54"/>
  <c r="N365" i="54" s="1"/>
  <c r="R365" i="54" s="1"/>
  <c r="D384" i="54"/>
  <c r="L386" i="54"/>
  <c r="M386" i="54" s="1" a="1"/>
  <c r="D391" i="54"/>
  <c r="D393" i="54"/>
  <c r="D414" i="54"/>
  <c r="D416" i="54"/>
  <c r="L418" i="54"/>
  <c r="D423" i="54"/>
  <c r="D425" i="54"/>
  <c r="L429" i="54"/>
  <c r="N429" i="54" s="1"/>
  <c r="R429" i="54" s="1"/>
  <c r="C432" i="54"/>
  <c r="L443" i="54"/>
  <c r="N443" i="54" s="1"/>
  <c r="R443" i="54" s="1"/>
  <c r="D446" i="54"/>
  <c r="L453" i="54"/>
  <c r="M453" i="54" s="1" a="1"/>
  <c r="C463" i="54"/>
  <c r="L468" i="54"/>
  <c r="N468" i="54" s="1"/>
  <c r="R468" i="54" s="1"/>
  <c r="L470" i="54"/>
  <c r="N470" i="54" s="1"/>
  <c r="R470" i="54" s="1"/>
  <c r="C483" i="54"/>
  <c r="L485" i="54"/>
  <c r="C488" i="54"/>
  <c r="L537" i="54"/>
  <c r="M537" i="54" s="1" a="1"/>
  <c r="C543" i="54"/>
  <c r="C549" i="54"/>
  <c r="L551" i="54"/>
  <c r="N551" i="54" s="1"/>
  <c r="R551" i="54" s="1"/>
  <c r="L568" i="54"/>
  <c r="N568" i="54" s="1"/>
  <c r="R568" i="54" s="1"/>
  <c r="C574" i="54"/>
  <c r="L642" i="54"/>
  <c r="C648" i="54"/>
  <c r="L653" i="54"/>
  <c r="N653" i="54" s="1"/>
  <c r="R653" i="54" s="1"/>
  <c r="L656" i="54"/>
  <c r="C659" i="54"/>
  <c r="C662" i="54"/>
  <c r="L667" i="54"/>
  <c r="C676" i="54"/>
  <c r="D3" i="61"/>
  <c r="M4" i="61"/>
  <c r="M8" i="61"/>
  <c r="Q8" i="61" s="1"/>
  <c r="K17" i="61"/>
  <c r="C21" i="61"/>
  <c r="P21" i="61" s="1"/>
  <c r="D23" i="61"/>
  <c r="F26" i="61"/>
  <c r="G26" i="61" s="1" a="1"/>
  <c r="K28" i="61"/>
  <c r="C30" i="61"/>
  <c r="P30" i="61" s="1"/>
  <c r="D32" i="61"/>
  <c r="D34" i="61"/>
  <c r="M45" i="61"/>
  <c r="K47" i="61"/>
  <c r="K51" i="61"/>
  <c r="D60" i="61"/>
  <c r="H64" i="61"/>
  <c r="K68" i="61"/>
  <c r="L74" i="61"/>
  <c r="N74" i="61" s="1"/>
  <c r="R74" i="61" s="1"/>
  <c r="K78" i="61"/>
  <c r="L80" i="61"/>
  <c r="N80" i="61" s="1"/>
  <c r="R80" i="61" s="1"/>
  <c r="K84" i="61"/>
  <c r="L86" i="61"/>
  <c r="K88" i="61"/>
  <c r="L99" i="61"/>
  <c r="C111" i="61"/>
  <c r="H121" i="61"/>
  <c r="L126" i="61"/>
  <c r="N126" i="61" s="1"/>
  <c r="R126" i="61" s="1"/>
  <c r="K134" i="61"/>
  <c r="C148" i="61"/>
  <c r="K156" i="61"/>
  <c r="D165" i="61"/>
  <c r="L170" i="61"/>
  <c r="M170" i="61" s="1" a="1"/>
  <c r="L179" i="61"/>
  <c r="N179" i="61" s="1"/>
  <c r="R179" i="61" s="1"/>
  <c r="F193" i="61"/>
  <c r="G193" i="61" s="1"/>
  <c r="L219" i="61"/>
  <c r="N219" i="61" s="1"/>
  <c r="R219" i="61" s="1"/>
  <c r="L230" i="61"/>
  <c r="M230" i="61" s="1" a="1"/>
  <c r="K241" i="61"/>
  <c r="C281" i="61"/>
  <c r="C290" i="61"/>
  <c r="C297" i="61"/>
  <c r="L331" i="61"/>
  <c r="M331" i="61" s="1" a="1"/>
  <c r="L411" i="61"/>
  <c r="C422" i="61"/>
  <c r="L463" i="61"/>
  <c r="L474" i="61"/>
  <c r="N474" i="61" s="1"/>
  <c r="R474" i="61" s="1"/>
  <c r="C535" i="61"/>
  <c r="L593" i="61"/>
  <c r="N593" i="61" s="1"/>
  <c r="R593" i="61" s="1"/>
  <c r="L700" i="61"/>
  <c r="N700" i="61" s="1"/>
  <c r="R700" i="61" s="1"/>
  <c r="H26" i="94"/>
  <c r="C82" i="94"/>
  <c r="C135" i="94"/>
  <c r="C172" i="94"/>
  <c r="H224" i="61"/>
  <c r="H232" i="61"/>
  <c r="K236" i="61"/>
  <c r="C240" i="61"/>
  <c r="C273" i="61"/>
  <c r="C304" i="61"/>
  <c r="L321" i="61"/>
  <c r="N321" i="61" s="1"/>
  <c r="R321" i="61" s="1"/>
  <c r="C339" i="61"/>
  <c r="L352" i="61"/>
  <c r="N352" i="61" s="1"/>
  <c r="R352" i="61" s="1"/>
  <c r="D371" i="61"/>
  <c r="D377" i="61"/>
  <c r="C395" i="61"/>
  <c r="L402" i="61"/>
  <c r="M402" i="61" s="1" a="1"/>
  <c r="D417" i="61"/>
  <c r="L439" i="61"/>
  <c r="N439" i="61" s="1"/>
  <c r="R439" i="61" s="1"/>
  <c r="L447" i="61"/>
  <c r="C455" i="61"/>
  <c r="L470" i="61"/>
  <c r="D491" i="61"/>
  <c r="C507" i="61"/>
  <c r="L523" i="61"/>
  <c r="N523" i="61" s="1"/>
  <c r="R523" i="61" s="1"/>
  <c r="C532" i="61"/>
  <c r="L569" i="61"/>
  <c r="N569" i="61" s="1"/>
  <c r="R569" i="61" s="1"/>
  <c r="L588" i="61"/>
  <c r="M588" i="61" s="1" a="1"/>
  <c r="L633" i="61"/>
  <c r="N633" i="61" s="1"/>
  <c r="R633" i="61" s="1"/>
  <c r="K11" i="94"/>
  <c r="M43" i="94"/>
  <c r="Q43" i="94" s="1"/>
  <c r="K60" i="94"/>
  <c r="C78" i="94"/>
  <c r="K98" i="94"/>
  <c r="L109" i="94"/>
  <c r="L135" i="94"/>
  <c r="M135" i="94" s="1" a="1"/>
  <c r="F187" i="94"/>
  <c r="L498" i="61"/>
  <c r="L644" i="61"/>
  <c r="P644" i="61" s="1"/>
  <c r="C61" i="94"/>
  <c r="P61" i="94" s="1"/>
  <c r="K70" i="94"/>
  <c r="C99" i="94"/>
  <c r="H187" i="94"/>
  <c r="C202" i="94"/>
  <c r="L218" i="94"/>
  <c r="M218" i="94" s="1" a="1"/>
  <c r="L375" i="94"/>
  <c r="N375" i="94" s="1"/>
  <c r="R375" i="94" s="1"/>
  <c r="C364" i="54"/>
  <c r="C366" i="54"/>
  <c r="L368" i="54"/>
  <c r="C379" i="54"/>
  <c r="D383" i="54"/>
  <c r="C400" i="54"/>
  <c r="C402" i="54"/>
  <c r="D415" i="54"/>
  <c r="C417" i="54"/>
  <c r="D419" i="54"/>
  <c r="L425" i="54"/>
  <c r="N425" i="54" s="1"/>
  <c r="R425" i="54" s="1"/>
  <c r="D432" i="54"/>
  <c r="C434" i="54"/>
  <c r="D436" i="54"/>
  <c r="L459" i="54"/>
  <c r="L461" i="54"/>
  <c r="M461" i="54" s="1" a="1"/>
  <c r="D464" i="54"/>
  <c r="D489" i="54"/>
  <c r="L502" i="54"/>
  <c r="N502" i="54" s="1"/>
  <c r="R502" i="54" s="1"/>
  <c r="C512" i="54"/>
  <c r="L519" i="54"/>
  <c r="N519" i="54" s="1"/>
  <c r="R519" i="54" s="1"/>
  <c r="C541" i="54"/>
  <c r="C546" i="54"/>
  <c r="C551" i="54"/>
  <c r="L560" i="54"/>
  <c r="N560" i="54" s="1"/>
  <c r="R560" i="54" s="1"/>
  <c r="C563" i="54"/>
  <c r="C568" i="54"/>
  <c r="L572" i="54"/>
  <c r="M572" i="54" s="1" a="1"/>
  <c r="L582" i="54"/>
  <c r="M582" i="54" s="1" a="1"/>
  <c r="L594" i="54"/>
  <c r="L604" i="54"/>
  <c r="L606" i="54"/>
  <c r="C614" i="54"/>
  <c r="C626" i="54"/>
  <c r="C638" i="54"/>
  <c r="C643" i="54"/>
  <c r="L645" i="54"/>
  <c r="H3" i="61"/>
  <c r="D5" i="61"/>
  <c r="K6" i="61"/>
  <c r="M12" i="61"/>
  <c r="M15" i="61"/>
  <c r="F17" i="61"/>
  <c r="G17" i="61" s="1" a="1"/>
  <c r="D19" i="61"/>
  <c r="H20" i="61"/>
  <c r="M26" i="61"/>
  <c r="M29" i="61"/>
  <c r="H34" i="61"/>
  <c r="D36" i="61"/>
  <c r="K39" i="61"/>
  <c r="H46" i="61"/>
  <c r="D48" i="61"/>
  <c r="D53" i="61"/>
  <c r="M56" i="61"/>
  <c r="C68" i="61"/>
  <c r="P68" i="61" s="1"/>
  <c r="L69" i="61"/>
  <c r="F71" i="61"/>
  <c r="D73" i="61"/>
  <c r="L76" i="61"/>
  <c r="L81" i="61"/>
  <c r="F88" i="61"/>
  <c r="G88" i="61" s="1"/>
  <c r="K98" i="61"/>
  <c r="F100" i="61"/>
  <c r="G100" i="61" s="1"/>
  <c r="H107" i="61"/>
  <c r="L109" i="61"/>
  <c r="N109" i="61" s="1"/>
  <c r="R109" i="61" s="1"/>
  <c r="K115" i="61"/>
  <c r="K117" i="61"/>
  <c r="K119" i="61"/>
  <c r="K121" i="61"/>
  <c r="L125" i="61"/>
  <c r="M125" i="61" s="1" a="1"/>
  <c r="H127" i="61"/>
  <c r="F136" i="61"/>
  <c r="D147" i="61"/>
  <c r="D151" i="61"/>
  <c r="L153" i="61"/>
  <c r="K155" i="61"/>
  <c r="L157" i="61"/>
  <c r="N157" i="61" s="1"/>
  <c r="R157" i="61" s="1"/>
  <c r="L166" i="61"/>
  <c r="N166" i="61" s="1"/>
  <c r="R166" i="61" s="1"/>
  <c r="K168" i="61"/>
  <c r="H173" i="61"/>
  <c r="C178" i="61"/>
  <c r="C183" i="61"/>
  <c r="C203" i="61"/>
  <c r="L221" i="61"/>
  <c r="M221" i="61" s="1" a="1"/>
  <c r="F225" i="61"/>
  <c r="L371" i="61"/>
  <c r="M371" i="61" s="1" a="1"/>
  <c r="C403" i="61"/>
  <c r="P403" i="61" s="1"/>
  <c r="L440" i="61"/>
  <c r="C449" i="61"/>
  <c r="C471" i="61"/>
  <c r="P471" i="61" s="1"/>
  <c r="L509" i="61"/>
  <c r="N509" i="61" s="1"/>
  <c r="R509" i="61" s="1"/>
  <c r="L525" i="61"/>
  <c r="N525" i="61" s="1"/>
  <c r="R525" i="61" s="1"/>
  <c r="C542" i="61"/>
  <c r="L579" i="61"/>
  <c r="N579" i="61" s="1"/>
  <c r="R579" i="61" s="1"/>
  <c r="C35" i="94"/>
  <c r="P35" i="94" s="1"/>
  <c r="H112" i="94"/>
  <c r="C163" i="94"/>
  <c r="K188" i="94"/>
  <c r="F222" i="94"/>
  <c r="C451" i="94"/>
  <c r="C90" i="61"/>
  <c r="K93" i="61"/>
  <c r="D97" i="61"/>
  <c r="H100" i="61"/>
  <c r="D104" i="61"/>
  <c r="K107" i="61"/>
  <c r="C124" i="61"/>
  <c r="K125" i="61"/>
  <c r="D132" i="61"/>
  <c r="H136" i="61"/>
  <c r="L138" i="61"/>
  <c r="M138" i="61" s="1" a="1"/>
  <c r="C145" i="61"/>
  <c r="C147" i="61"/>
  <c r="F149" i="61"/>
  <c r="K153" i="61"/>
  <c r="C160" i="61"/>
  <c r="F162" i="61"/>
  <c r="F164" i="61"/>
  <c r="G164" i="61" s="1"/>
  <c r="K166" i="61"/>
  <c r="F178" i="61"/>
  <c r="G178" i="61" s="1"/>
  <c r="C181" i="61"/>
  <c r="L194" i="61"/>
  <c r="M194" i="61" s="1" a="1"/>
  <c r="H237" i="61"/>
  <c r="L251" i="61"/>
  <c r="C257" i="61"/>
  <c r="C287" i="61"/>
  <c r="L328" i="61"/>
  <c r="C378" i="61"/>
  <c r="L455" i="61"/>
  <c r="L486" i="61"/>
  <c r="L516" i="61"/>
  <c r="M516" i="61" s="1" a="1"/>
  <c r="L534" i="61"/>
  <c r="C599" i="61"/>
  <c r="L609" i="61"/>
  <c r="M609" i="61" s="1" a="1"/>
  <c r="L622" i="61"/>
  <c r="N622" i="61" s="1"/>
  <c r="R622" i="61" s="1"/>
  <c r="L682" i="61"/>
  <c r="N682" i="61" s="1"/>
  <c r="R682" i="61" s="1"/>
  <c r="K13" i="94"/>
  <c r="M36" i="94"/>
  <c r="Q36" i="94" s="1"/>
  <c r="M46" i="94"/>
  <c r="Q46" i="94" s="1"/>
  <c r="K53" i="94"/>
  <c r="K71" i="94"/>
  <c r="H79" i="94"/>
  <c r="L123" i="94"/>
  <c r="F175" i="94"/>
  <c r="H222" i="94"/>
  <c r="C443" i="54"/>
  <c r="C456" i="54"/>
  <c r="C458" i="54"/>
  <c r="C460" i="54"/>
  <c r="L462" i="54"/>
  <c r="N462" i="54" s="1"/>
  <c r="R462" i="54" s="1"/>
  <c r="C473" i="54"/>
  <c r="P473" i="54" s="1"/>
  <c r="D475" i="54"/>
  <c r="D490" i="54"/>
  <c r="C494" i="54"/>
  <c r="C501" i="54"/>
  <c r="C503" i="54"/>
  <c r="C513" i="54"/>
  <c r="C523" i="54"/>
  <c r="P523" i="54" s="1"/>
  <c r="C525" i="54"/>
  <c r="L539" i="54"/>
  <c r="L544" i="54"/>
  <c r="N544" i="54" s="1"/>
  <c r="R544" i="54" s="1"/>
  <c r="L556" i="54"/>
  <c r="N556" i="54" s="1"/>
  <c r="R556" i="54" s="1"/>
  <c r="L561" i="54"/>
  <c r="N561" i="54" s="1"/>
  <c r="R561" i="54" s="1"/>
  <c r="L566" i="54"/>
  <c r="N566" i="54" s="1"/>
  <c r="R566" i="54" s="1"/>
  <c r="C588" i="54"/>
  <c r="C605" i="54"/>
  <c r="C610" i="54"/>
  <c r="C627" i="54"/>
  <c r="C632" i="54"/>
  <c r="L648" i="54"/>
  <c r="M648" i="54" s="1" a="1"/>
  <c r="L658" i="54"/>
  <c r="M658" i="54" s="1" a="1"/>
  <c r="L670" i="54"/>
  <c r="L675" i="54"/>
  <c r="M675" i="54" s="1" a="1"/>
  <c r="F5" i="61"/>
  <c r="G5" i="61" s="1" a="1"/>
  <c r="D7" i="61"/>
  <c r="H13" i="61"/>
  <c r="F16" i="61"/>
  <c r="F19" i="61"/>
  <c r="G19" i="61" s="1" a="1"/>
  <c r="F25" i="61"/>
  <c r="H27" i="61"/>
  <c r="F38" i="61"/>
  <c r="G38" i="61" s="1"/>
  <c r="F45" i="61"/>
  <c r="G45" i="61" s="1"/>
  <c r="M57" i="61"/>
  <c r="D59" i="61"/>
  <c r="F61" i="61"/>
  <c r="G61" i="61" s="1"/>
  <c r="M64" i="61"/>
  <c r="H68" i="61"/>
  <c r="F70" i="61"/>
  <c r="G70" i="61" s="1"/>
  <c r="D72" i="61"/>
  <c r="L73" i="61"/>
  <c r="N73" i="61" s="1"/>
  <c r="R73" i="61" s="1"/>
  <c r="H75" i="61"/>
  <c r="D77" i="61"/>
  <c r="C82" i="61"/>
  <c r="D84" i="61"/>
  <c r="L85" i="61"/>
  <c r="N85" i="61" s="1"/>
  <c r="R85" i="61" s="1"/>
  <c r="H87" i="61"/>
  <c r="C89" i="61"/>
  <c r="K90" i="61"/>
  <c r="D94" i="61"/>
  <c r="L97" i="61"/>
  <c r="C101" i="61"/>
  <c r="F112" i="61"/>
  <c r="L116" i="61"/>
  <c r="N116" i="61" s="1"/>
  <c r="R116" i="61" s="1"/>
  <c r="H118" i="61"/>
  <c r="F122" i="61"/>
  <c r="G122" i="61" s="1"/>
  <c r="F124" i="61"/>
  <c r="G124" i="61" s="1"/>
  <c r="L132" i="61"/>
  <c r="N132" i="61" s="1"/>
  <c r="R132" i="61" s="1"/>
  <c r="F137" i="61"/>
  <c r="G137" i="61" s="1"/>
  <c r="C139" i="61"/>
  <c r="H143" i="61"/>
  <c r="F156" i="61"/>
  <c r="C161" i="61"/>
  <c r="D167" i="61"/>
  <c r="L169" i="61"/>
  <c r="C174" i="61"/>
  <c r="C198" i="61"/>
  <c r="C215" i="61"/>
  <c r="F226" i="61"/>
  <c r="G226" i="61" s="1"/>
  <c r="L276" i="61"/>
  <c r="N276" i="61" s="1"/>
  <c r="R276" i="61" s="1"/>
  <c r="L324" i="61"/>
  <c r="N324" i="61" s="1"/>
  <c r="R324" i="61" s="1"/>
  <c r="C338" i="61"/>
  <c r="L355" i="61"/>
  <c r="M355" i="61" s="1" a="1"/>
  <c r="L367" i="61"/>
  <c r="N367" i="61" s="1"/>
  <c r="R367" i="61" s="1"/>
  <c r="L420" i="61"/>
  <c r="M420" i="61" s="1" a="1"/>
  <c r="C480" i="61"/>
  <c r="C487" i="61"/>
  <c r="L502" i="61"/>
  <c r="L625" i="61"/>
  <c r="L650" i="61"/>
  <c r="L697" i="61"/>
  <c r="N697" i="61" s="1"/>
  <c r="R697" i="61" s="1"/>
  <c r="F14" i="94"/>
  <c r="G14" i="94" s="1" a="1"/>
  <c r="M30" i="94"/>
  <c r="Q30" i="94" s="1"/>
  <c r="F73" i="94"/>
  <c r="G73" i="94" s="1"/>
  <c r="K127" i="94"/>
  <c r="H154" i="94"/>
  <c r="K209" i="94"/>
  <c r="K99" i="61"/>
  <c r="F101" i="61"/>
  <c r="G101" i="61" s="1"/>
  <c r="H106" i="61"/>
  <c r="F108" i="61"/>
  <c r="G108" i="61" s="1"/>
  <c r="D110" i="61"/>
  <c r="C112" i="61"/>
  <c r="F119" i="61"/>
  <c r="G119" i="61" s="1"/>
  <c r="F121" i="61"/>
  <c r="C123" i="61"/>
  <c r="L124" i="61"/>
  <c r="N124" i="61" s="1"/>
  <c r="R124" i="61" s="1"/>
  <c r="H128" i="61"/>
  <c r="K137" i="61"/>
  <c r="F143" i="61"/>
  <c r="D149" i="61"/>
  <c r="L154" i="61"/>
  <c r="M154" i="61" s="1" a="1"/>
  <c r="F158" i="61"/>
  <c r="G158" i="61" s="1"/>
  <c r="D160" i="61"/>
  <c r="K165" i="61"/>
  <c r="K167" i="61"/>
  <c r="K173" i="61"/>
  <c r="F175" i="61"/>
  <c r="G175" i="61" s="1"/>
  <c r="L181" i="61"/>
  <c r="C196" i="61"/>
  <c r="L217" i="61"/>
  <c r="C293" i="61"/>
  <c r="C302" i="61"/>
  <c r="C307" i="61"/>
  <c r="C380" i="61"/>
  <c r="L384" i="61"/>
  <c r="C409" i="61"/>
  <c r="D430" i="61"/>
  <c r="D452" i="61"/>
  <c r="D463" i="61"/>
  <c r="D483" i="61"/>
  <c r="D494" i="61"/>
  <c r="D499" i="61"/>
  <c r="C505" i="61"/>
  <c r="D523" i="61"/>
  <c r="C528" i="61"/>
  <c r="L555" i="61"/>
  <c r="M555" i="61" s="1" a="1"/>
  <c r="L561" i="61"/>
  <c r="N561" i="61" s="1"/>
  <c r="R561" i="61" s="1"/>
  <c r="C569" i="61"/>
  <c r="L652" i="61"/>
  <c r="L662" i="61"/>
  <c r="M662" i="61" s="1" a="1"/>
  <c r="L669" i="61"/>
  <c r="L712" i="61"/>
  <c r="H43" i="94"/>
  <c r="C62" i="94"/>
  <c r="P62" i="94" s="1"/>
  <c r="L103" i="94"/>
  <c r="K109" i="94"/>
  <c r="K136" i="94"/>
  <c r="C156" i="94"/>
  <c r="F173" i="94"/>
  <c r="G173" i="94" s="1"/>
  <c r="L193" i="94"/>
  <c r="C205" i="94"/>
  <c r="L241" i="94"/>
  <c r="M241" i="94" s="1" a="1"/>
  <c r="C472" i="94"/>
  <c r="K203" i="61"/>
  <c r="F233" i="61"/>
  <c r="H236" i="61"/>
  <c r="L239" i="61"/>
  <c r="C242" i="61"/>
  <c r="C264" i="61"/>
  <c r="L273" i="61"/>
  <c r="C326" i="61"/>
  <c r="L364" i="61"/>
  <c r="N364" i="61" s="1"/>
  <c r="R364" i="61" s="1"/>
  <c r="C393" i="61"/>
  <c r="L398" i="61"/>
  <c r="M398" i="61" s="1" a="1"/>
  <c r="D420" i="61"/>
  <c r="D436" i="61"/>
  <c r="C463" i="61"/>
  <c r="D473" i="61"/>
  <c r="C483" i="61"/>
  <c r="D490" i="61"/>
  <c r="C494" i="61"/>
  <c r="D511" i="61"/>
  <c r="C549" i="61"/>
  <c r="C603" i="61"/>
  <c r="K43" i="94"/>
  <c r="C56" i="94"/>
  <c r="P56" i="94" s="1"/>
  <c r="K103" i="94"/>
  <c r="F110" i="94"/>
  <c r="G110" i="94" s="1"/>
  <c r="C129" i="94"/>
  <c r="L146" i="94"/>
  <c r="N146" i="94" s="1"/>
  <c r="R146" i="94" s="1"/>
  <c r="H165" i="94"/>
  <c r="K182" i="94"/>
  <c r="L373" i="61"/>
  <c r="D395" i="61"/>
  <c r="L399" i="61"/>
  <c r="D442" i="61"/>
  <c r="L490" i="61"/>
  <c r="M490" i="61" s="1" a="1"/>
  <c r="L495" i="61"/>
  <c r="D502" i="61"/>
  <c r="C513" i="61"/>
  <c r="D519" i="61"/>
  <c r="C531" i="61"/>
  <c r="C537" i="61"/>
  <c r="C551" i="61"/>
  <c r="C556" i="61"/>
  <c r="L583" i="61"/>
  <c r="L597" i="61"/>
  <c r="L603" i="61"/>
  <c r="L689" i="61"/>
  <c r="L724" i="61"/>
  <c r="M5" i="94"/>
  <c r="Q5" i="94" s="1"/>
  <c r="H10" i="94"/>
  <c r="K14" i="94"/>
  <c r="F26" i="94"/>
  <c r="G26" i="94" s="1" a="1"/>
  <c r="M38" i="94"/>
  <c r="Q38" i="94" s="1"/>
  <c r="H44" i="94"/>
  <c r="H82" i="94"/>
  <c r="L186" i="94"/>
  <c r="N186" i="94" s="1"/>
  <c r="R186" i="94" s="1"/>
  <c r="F205" i="94"/>
  <c r="L230" i="94"/>
  <c r="M230" i="94" s="1" a="1"/>
  <c r="C316" i="94"/>
  <c r="L420" i="94"/>
  <c r="F129" i="61"/>
  <c r="G129" i="61" s="1"/>
  <c r="L136" i="61"/>
  <c r="M136" i="61" s="1" a="1"/>
  <c r="C142" i="61"/>
  <c r="C144" i="61"/>
  <c r="H153" i="61"/>
  <c r="L162" i="61"/>
  <c r="N162" i="61" s="1"/>
  <c r="R162" i="61" s="1"/>
  <c r="D168" i="61"/>
  <c r="C172" i="61"/>
  <c r="F180" i="61"/>
  <c r="K189" i="61"/>
  <c r="H199" i="61"/>
  <c r="L209" i="61"/>
  <c r="N209" i="61" s="1"/>
  <c r="R209" i="61" s="1"/>
  <c r="H218" i="61"/>
  <c r="L256" i="61"/>
  <c r="C275" i="61"/>
  <c r="C280" i="61"/>
  <c r="L322" i="61"/>
  <c r="C337" i="61"/>
  <c r="D386" i="61"/>
  <c r="C390" i="61"/>
  <c r="C426" i="61"/>
  <c r="L432" i="61"/>
  <c r="M432" i="61" s="1" a="1"/>
  <c r="C437" i="61"/>
  <c r="C442" i="61"/>
  <c r="D448" i="61"/>
  <c r="C459" i="61"/>
  <c r="D469" i="61"/>
  <c r="C502" i="61"/>
  <c r="D507" i="61"/>
  <c r="L537" i="61"/>
  <c r="L564" i="61"/>
  <c r="L578" i="61"/>
  <c r="L590" i="61"/>
  <c r="N590" i="61" s="1"/>
  <c r="R590" i="61" s="1"/>
  <c r="C22" i="94"/>
  <c r="P22" i="94" s="1"/>
  <c r="K26" i="94"/>
  <c r="F33" i="94"/>
  <c r="G33" i="94" s="1"/>
  <c r="F51" i="94"/>
  <c r="G51" i="94" s="1"/>
  <c r="H57" i="94"/>
  <c r="C64" i="94"/>
  <c r="P64" i="94" s="1"/>
  <c r="F75" i="94"/>
  <c r="C113" i="94"/>
  <c r="K130" i="94"/>
  <c r="K140" i="94"/>
  <c r="L149" i="94"/>
  <c r="M149" i="94" s="1" a="1"/>
  <c r="H168" i="94"/>
  <c r="K176" i="94"/>
  <c r="K186" i="94"/>
  <c r="L197" i="94"/>
  <c r="N197" i="94" s="1"/>
  <c r="R197" i="94" s="1"/>
  <c r="C208" i="94"/>
  <c r="L220" i="94"/>
  <c r="N220" i="94" s="1"/>
  <c r="R220" i="94" s="1"/>
  <c r="F77" i="54"/>
  <c r="G77" i="54" s="1"/>
  <c r="D78" i="54"/>
  <c r="D81" i="54"/>
  <c r="K87" i="54"/>
  <c r="H88" i="54"/>
  <c r="K90" i="54"/>
  <c r="H91" i="54"/>
  <c r="C92" i="54"/>
  <c r="H94" i="54"/>
  <c r="C95" i="54"/>
  <c r="L96" i="54"/>
  <c r="N96" i="54" s="1"/>
  <c r="R96" i="54" s="1"/>
  <c r="F97" i="54"/>
  <c r="G97" i="54" s="1"/>
  <c r="L99" i="54"/>
  <c r="N99" i="54" s="1"/>
  <c r="R99" i="54" s="1"/>
  <c r="F100" i="54"/>
  <c r="G100" i="54" s="1"/>
  <c r="D101" i="54"/>
  <c r="F103" i="54"/>
  <c r="G103" i="54" s="1"/>
  <c r="D104" i="54"/>
  <c r="K110" i="54"/>
  <c r="K113" i="54"/>
  <c r="H114" i="54"/>
  <c r="C115" i="54"/>
  <c r="K116" i="54"/>
  <c r="H117" i="54"/>
  <c r="C118" i="54"/>
  <c r="F121" i="54"/>
  <c r="G121" i="54" s="1"/>
  <c r="K127" i="54"/>
  <c r="F129" i="54"/>
  <c r="G129" i="54" s="1"/>
  <c r="C131" i="54"/>
  <c r="K133" i="54"/>
  <c r="F136" i="54"/>
  <c r="G136" i="54" s="1"/>
  <c r="D138" i="54"/>
  <c r="K143" i="54"/>
  <c r="L145" i="54"/>
  <c r="H154" i="54"/>
  <c r="L156" i="54"/>
  <c r="M156" i="54" s="1" a="1"/>
  <c r="C162" i="54"/>
  <c r="L166" i="54"/>
  <c r="K167" i="54"/>
  <c r="C172" i="54"/>
  <c r="C181" i="54"/>
  <c r="F184" i="54"/>
  <c r="G184" i="54" s="1"/>
  <c r="L196" i="54"/>
  <c r="N196" i="54" s="1"/>
  <c r="R196" i="54" s="1"/>
  <c r="L206" i="54"/>
  <c r="N206" i="54" s="1"/>
  <c r="R206" i="54" s="1"/>
  <c r="C212" i="54"/>
  <c r="F213" i="54"/>
  <c r="G213" i="54" s="1"/>
  <c r="C221" i="54"/>
  <c r="P221" i="54" s="1"/>
  <c r="F224" i="54"/>
  <c r="L226" i="54"/>
  <c r="C232" i="54"/>
  <c r="L236" i="54"/>
  <c r="K237" i="54"/>
  <c r="C248" i="54"/>
  <c r="C267" i="54"/>
  <c r="L273" i="54"/>
  <c r="N273" i="54" s="1"/>
  <c r="R273" i="54" s="1"/>
  <c r="C286" i="54"/>
  <c r="L308" i="54"/>
  <c r="N308" i="54" s="1"/>
  <c r="R308" i="54" s="1"/>
  <c r="C313" i="54"/>
  <c r="D342" i="54"/>
  <c r="L350" i="54"/>
  <c r="M350" i="54" s="1" a="1"/>
  <c r="C363" i="54"/>
  <c r="C369" i="54"/>
  <c r="L387" i="54"/>
  <c r="M387" i="54" s="1" a="1"/>
  <c r="L390" i="54"/>
  <c r="D395" i="54"/>
  <c r="D398" i="54"/>
  <c r="C404" i="54"/>
  <c r="C407" i="54"/>
  <c r="D421" i="54"/>
  <c r="L431" i="54"/>
  <c r="N431" i="54" s="1"/>
  <c r="R431" i="54" s="1"/>
  <c r="L440" i="54"/>
  <c r="M440" i="54" s="1" a="1"/>
  <c r="D442" i="54"/>
  <c r="D445" i="54"/>
  <c r="C448" i="54"/>
  <c r="C457" i="54"/>
  <c r="D471" i="54"/>
  <c r="D477" i="54"/>
  <c r="L481" i="54"/>
  <c r="M481" i="54" s="1" a="1"/>
  <c r="L490" i="54"/>
  <c r="D492" i="54"/>
  <c r="D495" i="54"/>
  <c r="C498" i="54"/>
  <c r="C505" i="54"/>
  <c r="L520" i="54"/>
  <c r="N520" i="54" s="1"/>
  <c r="R520" i="54" s="1"/>
  <c r="C531" i="54"/>
  <c r="L546" i="54"/>
  <c r="N546" i="54" s="1"/>
  <c r="R546" i="54" s="1"/>
  <c r="C557" i="54"/>
  <c r="L565" i="54"/>
  <c r="N565" i="54" s="1"/>
  <c r="R565" i="54" s="1"/>
  <c r="C576" i="54"/>
  <c r="L584" i="54"/>
  <c r="M584" i="54" s="1" a="1"/>
  <c r="C595" i="54"/>
  <c r="L617" i="54"/>
  <c r="L624" i="54"/>
  <c r="C628" i="54"/>
  <c r="L631" i="54"/>
  <c r="L636" i="54"/>
  <c r="M636" i="54" s="1" a="1"/>
  <c r="L638" i="54"/>
  <c r="N638" i="54" s="1"/>
  <c r="R638" i="54" s="1"/>
  <c r="L643" i="54"/>
  <c r="N643" i="54" s="1"/>
  <c r="R643" i="54" s="1"/>
  <c r="C647" i="54"/>
  <c r="P647" i="54" s="1"/>
  <c r="L650" i="54"/>
  <c r="L655" i="54"/>
  <c r="L657" i="54"/>
  <c r="L662" i="54"/>
  <c r="M662" i="54" s="1" a="1"/>
  <c r="C666" i="54"/>
  <c r="L669" i="54"/>
  <c r="N669" i="54" s="1"/>
  <c r="R669" i="54" s="1"/>
  <c r="L676" i="54"/>
  <c r="M676" i="54" s="1" a="1"/>
  <c r="M3" i="61"/>
  <c r="C7" i="61"/>
  <c r="C8" i="61"/>
  <c r="P8" i="61" s="1"/>
  <c r="H9" i="61"/>
  <c r="F11" i="61"/>
  <c r="G11" i="61" s="1" a="1"/>
  <c r="F12" i="61"/>
  <c r="C18" i="61"/>
  <c r="P18" i="61" s="1"/>
  <c r="F22" i="61"/>
  <c r="G22" i="61" s="1" a="1"/>
  <c r="K24" i="61"/>
  <c r="D28" i="61"/>
  <c r="D29" i="61"/>
  <c r="H31" i="61"/>
  <c r="K33" i="61"/>
  <c r="H38" i="61"/>
  <c r="C42" i="61"/>
  <c r="P42" i="61" s="1"/>
  <c r="K44" i="61"/>
  <c r="D47" i="61"/>
  <c r="C48" i="61"/>
  <c r="P48" i="61" s="1"/>
  <c r="F49" i="61"/>
  <c r="G49" i="61" s="1"/>
  <c r="K50" i="61"/>
  <c r="C54" i="61"/>
  <c r="P54" i="61" s="1"/>
  <c r="H55" i="61"/>
  <c r="K59" i="61"/>
  <c r="D62" i="61"/>
  <c r="C71" i="61"/>
  <c r="L78" i="61"/>
  <c r="F83" i="61"/>
  <c r="G83" i="61" s="1"/>
  <c r="D93" i="61"/>
  <c r="H95" i="61"/>
  <c r="D99" i="61"/>
  <c r="C105" i="61"/>
  <c r="L107" i="61"/>
  <c r="N107" i="61" s="1"/>
  <c r="R107" i="61" s="1"/>
  <c r="D109" i="61"/>
  <c r="C114" i="61"/>
  <c r="L115" i="61"/>
  <c r="N115" i="61" s="1"/>
  <c r="R115" i="61" s="1"/>
  <c r="C118" i="61"/>
  <c r="L119" i="61"/>
  <c r="K120" i="61"/>
  <c r="H131" i="61"/>
  <c r="H135" i="61"/>
  <c r="K136" i="61"/>
  <c r="H139" i="61"/>
  <c r="L140" i="61"/>
  <c r="L144" i="61"/>
  <c r="K148" i="61"/>
  <c r="C151" i="61"/>
  <c r="L156" i="61"/>
  <c r="N156" i="61" s="1"/>
  <c r="R156" i="61" s="1"/>
  <c r="C163" i="61"/>
  <c r="H164" i="61"/>
  <c r="L168" i="61"/>
  <c r="N168" i="61" s="1"/>
  <c r="R168" i="61" s="1"/>
  <c r="F174" i="61"/>
  <c r="G174" i="61" s="1"/>
  <c r="L178" i="61"/>
  <c r="K181" i="61"/>
  <c r="K186" i="61"/>
  <c r="C197" i="61"/>
  <c r="F216" i="61"/>
  <c r="G216" i="61" s="1"/>
  <c r="C225" i="61"/>
  <c r="F227" i="61"/>
  <c r="G227" i="61" s="1"/>
  <c r="C278" i="61"/>
  <c r="L298" i="61"/>
  <c r="N298" i="61" s="1"/>
  <c r="R298" i="61" s="1"/>
  <c r="L315" i="61"/>
  <c r="N315" i="61" s="1"/>
  <c r="R315" i="61" s="1"/>
  <c r="C319" i="61"/>
  <c r="D366" i="61"/>
  <c r="C369" i="61"/>
  <c r="D372" i="61"/>
  <c r="D378" i="61"/>
  <c r="D384" i="61"/>
  <c r="D390" i="61"/>
  <c r="D393" i="61"/>
  <c r="L396" i="61"/>
  <c r="M396" i="61" s="1" a="1"/>
  <c r="L400" i="61"/>
  <c r="D415" i="61"/>
  <c r="C419" i="61"/>
  <c r="C427" i="61"/>
  <c r="L453" i="61"/>
  <c r="N453" i="61" s="1"/>
  <c r="R453" i="61" s="1"/>
  <c r="L457" i="61"/>
  <c r="N457" i="61" s="1"/>
  <c r="R457" i="61" s="1"/>
  <c r="C488" i="61"/>
  <c r="D492" i="61"/>
  <c r="C499" i="61"/>
  <c r="L511" i="61"/>
  <c r="M511" i="61" s="1" a="1"/>
  <c r="C538" i="61"/>
  <c r="C552" i="61"/>
  <c r="L571" i="61"/>
  <c r="C576" i="61"/>
  <c r="L580" i="61"/>
  <c r="C590" i="61"/>
  <c r="L595" i="61"/>
  <c r="L616" i="61"/>
  <c r="N616" i="61" s="1"/>
  <c r="R616" i="61" s="1"/>
  <c r="L665" i="61"/>
  <c r="M665" i="61" s="1" a="1"/>
  <c r="L690" i="61"/>
  <c r="N690" i="61" s="1"/>
  <c r="R690" i="61" s="1"/>
  <c r="L696" i="61"/>
  <c r="M696" i="61" s="1" a="1"/>
  <c r="M11" i="94"/>
  <c r="Q11" i="94" s="1"/>
  <c r="K31" i="94"/>
  <c r="F35" i="94"/>
  <c r="G35" i="94" s="1"/>
  <c r="K44" i="94"/>
  <c r="F49" i="94"/>
  <c r="C53" i="94"/>
  <c r="P53" i="94" s="1"/>
  <c r="F62" i="94"/>
  <c r="K66" i="94"/>
  <c r="C71" i="94"/>
  <c r="C85" i="94"/>
  <c r="K89" i="94"/>
  <c r="K100" i="94"/>
  <c r="K118" i="94"/>
  <c r="K125" i="94"/>
  <c r="F132" i="94"/>
  <c r="G132" i="94" s="1"/>
  <c r="L158" i="94"/>
  <c r="N158" i="94" s="1"/>
  <c r="R158" i="94" s="1"/>
  <c r="L163" i="94"/>
  <c r="L272" i="94"/>
  <c r="M272" i="94" s="1" a="1"/>
  <c r="M3" i="54"/>
  <c r="D5" i="54"/>
  <c r="M5" i="54"/>
  <c r="H6" i="54"/>
  <c r="K7" i="54"/>
  <c r="F9" i="54"/>
  <c r="G9" i="54" s="1" a="1"/>
  <c r="C10" i="54"/>
  <c r="P10" i="54" s="1"/>
  <c r="D12" i="54"/>
  <c r="M12" i="54"/>
  <c r="H13" i="54"/>
  <c r="K14" i="54"/>
  <c r="F16" i="54"/>
  <c r="G16" i="54" s="1" a="1"/>
  <c r="C17" i="54"/>
  <c r="P17" i="54" s="1"/>
  <c r="D19" i="54"/>
  <c r="M19" i="54"/>
  <c r="H20" i="54"/>
  <c r="K21" i="54"/>
  <c r="F23" i="54"/>
  <c r="G23" i="54" s="1" a="1"/>
  <c r="C24" i="54"/>
  <c r="P24" i="54" s="1"/>
  <c r="D26" i="54"/>
  <c r="M26" i="54"/>
  <c r="H27" i="54"/>
  <c r="K28" i="54"/>
  <c r="F30" i="54"/>
  <c r="G30" i="54" s="1" a="1"/>
  <c r="C31" i="54"/>
  <c r="P31" i="54" s="1"/>
  <c r="D33" i="54"/>
  <c r="H34" i="54"/>
  <c r="C35" i="54"/>
  <c r="P35" i="54" s="1"/>
  <c r="K36" i="54"/>
  <c r="M38" i="54"/>
  <c r="F39" i="54"/>
  <c r="G39" i="54" s="1"/>
  <c r="D40" i="54"/>
  <c r="H41" i="54"/>
  <c r="C42" i="54"/>
  <c r="P42" i="54" s="1"/>
  <c r="K43" i="54"/>
  <c r="M45" i="54"/>
  <c r="F46" i="54"/>
  <c r="G46" i="54" s="1"/>
  <c r="D47" i="54"/>
  <c r="H48" i="54"/>
  <c r="C49" i="54"/>
  <c r="P49" i="54" s="1"/>
  <c r="K50" i="54"/>
  <c r="M52" i="54"/>
  <c r="F53" i="54"/>
  <c r="D54" i="54"/>
  <c r="H55" i="54"/>
  <c r="C56" i="54"/>
  <c r="P56" i="54" s="1"/>
  <c r="K57" i="54"/>
  <c r="M59" i="54"/>
  <c r="F60" i="54"/>
  <c r="G60" i="54" s="1"/>
  <c r="D61" i="54"/>
  <c r="Q61" i="54" s="1"/>
  <c r="H62" i="54"/>
  <c r="C63" i="54"/>
  <c r="P63" i="54" s="1"/>
  <c r="K64" i="54"/>
  <c r="M66" i="54"/>
  <c r="F67" i="54"/>
  <c r="G67" i="54" s="1"/>
  <c r="D68" i="54"/>
  <c r="H69" i="54"/>
  <c r="D70" i="54"/>
  <c r="K70" i="54"/>
  <c r="F71" i="54"/>
  <c r="L72" i="54"/>
  <c r="N72" i="54" s="1"/>
  <c r="R72" i="54" s="1"/>
  <c r="K74" i="54"/>
  <c r="D76" i="54"/>
  <c r="H77" i="54"/>
  <c r="C78" i="54"/>
  <c r="H80" i="54"/>
  <c r="C81" i="54"/>
  <c r="L82" i="54"/>
  <c r="M82" i="54" s="1" a="1"/>
  <c r="F83" i="54"/>
  <c r="G83" i="54" s="1"/>
  <c r="L85" i="54"/>
  <c r="N85" i="54" s="1"/>
  <c r="R85" i="54" s="1"/>
  <c r="F86" i="54"/>
  <c r="D87" i="54"/>
  <c r="F89" i="54"/>
  <c r="D90" i="54"/>
  <c r="K96" i="54"/>
  <c r="K99" i="54"/>
  <c r="H100" i="54"/>
  <c r="C101" i="54"/>
  <c r="K102" i="54"/>
  <c r="H103" i="54"/>
  <c r="C104" i="54"/>
  <c r="L105" i="54"/>
  <c r="N105" i="54" s="1"/>
  <c r="R105" i="54" s="1"/>
  <c r="C107" i="54"/>
  <c r="L108" i="54"/>
  <c r="M108" i="54" s="1" a="1"/>
  <c r="F109" i="54"/>
  <c r="D110" i="54"/>
  <c r="L111" i="54"/>
  <c r="M111" i="54" s="1" a="1"/>
  <c r="F112" i="54"/>
  <c r="G112" i="54" s="1"/>
  <c r="D113" i="54"/>
  <c r="D116" i="54"/>
  <c r="H121" i="54"/>
  <c r="L124" i="54"/>
  <c r="N124" i="54" s="1"/>
  <c r="R124" i="54" s="1"/>
  <c r="H125" i="54"/>
  <c r="L128" i="54"/>
  <c r="N128" i="54" s="1"/>
  <c r="R128" i="54" s="1"/>
  <c r="H130" i="54"/>
  <c r="C132" i="54"/>
  <c r="L135" i="54"/>
  <c r="M135" i="54" s="1" a="1"/>
  <c r="F137" i="54"/>
  <c r="G137" i="54" s="1"/>
  <c r="C138" i="54"/>
  <c r="F162" i="54"/>
  <c r="G162" i="54" s="1"/>
  <c r="K165" i="54"/>
  <c r="F172" i="54"/>
  <c r="L185" i="54"/>
  <c r="M185" i="54" s="1" a="1"/>
  <c r="F192" i="54"/>
  <c r="F202" i="54"/>
  <c r="G202" i="54" s="1"/>
  <c r="H203" i="54"/>
  <c r="K205" i="54"/>
  <c r="C211" i="54"/>
  <c r="P211" i="54" s="1"/>
  <c r="F212" i="54"/>
  <c r="G212" i="54" s="1"/>
  <c r="K216" i="54"/>
  <c r="F222" i="54"/>
  <c r="G222" i="54" s="1"/>
  <c r="L225" i="54"/>
  <c r="C230" i="54"/>
  <c r="F232" i="54"/>
  <c r="L235" i="54"/>
  <c r="M235" i="54" s="1" a="1"/>
  <c r="F242" i="54"/>
  <c r="G242" i="54" s="1"/>
  <c r="L259" i="54"/>
  <c r="M259" i="54" s="1" a="1"/>
  <c r="C264" i="54"/>
  <c r="C299" i="54"/>
  <c r="L313" i="54"/>
  <c r="N313" i="54" s="1"/>
  <c r="R313" i="54" s="1"/>
  <c r="L332" i="54"/>
  <c r="N332" i="54" s="1"/>
  <c r="R332" i="54" s="1"/>
  <c r="D334" i="54"/>
  <c r="C338" i="54"/>
  <c r="L339" i="54"/>
  <c r="L346" i="54"/>
  <c r="M346" i="54" s="1" a="1"/>
  <c r="C356" i="54"/>
  <c r="L369" i="54"/>
  <c r="C371" i="54"/>
  <c r="D374" i="54"/>
  <c r="C377" i="54"/>
  <c r="L378" i="54"/>
  <c r="C380" i="54"/>
  <c r="C383" i="54"/>
  <c r="C389" i="54"/>
  <c r="C395" i="54"/>
  <c r="D409" i="54"/>
  <c r="L419" i="54"/>
  <c r="N419" i="54" s="1"/>
  <c r="R419" i="54" s="1"/>
  <c r="C421" i="54"/>
  <c r="D424" i="54"/>
  <c r="L428" i="54"/>
  <c r="C430" i="54"/>
  <c r="C439" i="54"/>
  <c r="C445" i="54"/>
  <c r="D459" i="54"/>
  <c r="L466" i="54"/>
  <c r="N466" i="54" s="1"/>
  <c r="R466" i="54" s="1"/>
  <c r="L469" i="54"/>
  <c r="C471" i="54"/>
  <c r="L472" i="54"/>
  <c r="N472" i="54" s="1"/>
  <c r="R472" i="54" s="1"/>
  <c r="D474" i="54"/>
  <c r="L478" i="54"/>
  <c r="N478" i="54" s="1"/>
  <c r="R478" i="54" s="1"/>
  <c r="C480" i="54"/>
  <c r="C495" i="54"/>
  <c r="C500" i="54"/>
  <c r="L503" i="54"/>
  <c r="M503" i="54" s="1" a="1"/>
  <c r="L508" i="54"/>
  <c r="L510" i="54"/>
  <c r="L515" i="54"/>
  <c r="M515" i="54" s="1" a="1"/>
  <c r="C519" i="54"/>
  <c r="L522" i="54"/>
  <c r="L529" i="54"/>
  <c r="C545" i="54"/>
  <c r="P545" i="54" s="1"/>
  <c r="L555" i="54"/>
  <c r="N555" i="54" s="1"/>
  <c r="R555" i="54" s="1"/>
  <c r="C571" i="54"/>
  <c r="L581" i="54"/>
  <c r="M581" i="54" s="1" a="1"/>
  <c r="C590" i="54"/>
  <c r="L600" i="54"/>
  <c r="C609" i="54"/>
  <c r="P609" i="54" s="1"/>
  <c r="L619" i="54"/>
  <c r="M619" i="54" s="1" a="1"/>
  <c r="C642" i="54"/>
  <c r="C649" i="54"/>
  <c r="L652" i="54"/>
  <c r="C656" i="54"/>
  <c r="C661" i="54"/>
  <c r="C663" i="54"/>
  <c r="C668" i="54"/>
  <c r="L671" i="54"/>
  <c r="N671" i="54" s="1"/>
  <c r="R671" i="54" s="1"/>
  <c r="C675" i="54"/>
  <c r="C5" i="61"/>
  <c r="P5" i="61" s="1"/>
  <c r="H8" i="61"/>
  <c r="F10" i="61"/>
  <c r="G10" i="61" s="1" a="1"/>
  <c r="D16" i="61"/>
  <c r="H18" i="61"/>
  <c r="H19" i="61"/>
  <c r="F20" i="61"/>
  <c r="M22" i="61"/>
  <c r="D26" i="61"/>
  <c r="Q26" i="61" s="1"/>
  <c r="D27" i="61"/>
  <c r="C28" i="61"/>
  <c r="P28" i="61" s="1"/>
  <c r="K32" i="61"/>
  <c r="H37" i="61"/>
  <c r="M38" i="61"/>
  <c r="F42" i="61"/>
  <c r="G42" i="61" s="1"/>
  <c r="H43" i="61"/>
  <c r="M44" i="61"/>
  <c r="D52" i="61"/>
  <c r="F54" i="61"/>
  <c r="G54" i="61" s="1"/>
  <c r="H62" i="61"/>
  <c r="H71" i="61"/>
  <c r="K72" i="61"/>
  <c r="H77" i="61"/>
  <c r="F82" i="61"/>
  <c r="G82" i="61" s="1"/>
  <c r="H88" i="61"/>
  <c r="L95" i="61"/>
  <c r="N95" i="61" s="1"/>
  <c r="R95" i="61" s="1"/>
  <c r="H99" i="61"/>
  <c r="K101" i="61"/>
  <c r="F110" i="61"/>
  <c r="G110" i="61" s="1"/>
  <c r="D113" i="61"/>
  <c r="D121" i="61"/>
  <c r="H122" i="61"/>
  <c r="L123" i="61"/>
  <c r="N123" i="61" s="1"/>
  <c r="R123" i="61" s="1"/>
  <c r="D125" i="61"/>
  <c r="F126" i="61"/>
  <c r="G126" i="61" s="1"/>
  <c r="L127" i="61"/>
  <c r="M127" i="61" s="1" a="1"/>
  <c r="K131" i="61"/>
  <c r="C134" i="61"/>
  <c r="P134" i="61" s="1"/>
  <c r="L135" i="61"/>
  <c r="F138" i="61"/>
  <c r="G138" i="61" s="1"/>
  <c r="L139" i="61"/>
  <c r="N139" i="61" s="1"/>
  <c r="R139" i="61" s="1"/>
  <c r="C146" i="61"/>
  <c r="D150" i="61"/>
  <c r="L151" i="61"/>
  <c r="D154" i="61"/>
  <c r="F159" i="61"/>
  <c r="G159" i="61" s="1"/>
  <c r="D162" i="61"/>
  <c r="F163" i="61"/>
  <c r="C170" i="61"/>
  <c r="K171" i="61"/>
  <c r="F177" i="61"/>
  <c r="G177" i="61" s="1"/>
  <c r="H190" i="61"/>
  <c r="K193" i="61"/>
  <c r="C212" i="61"/>
  <c r="K229" i="61"/>
  <c r="C234" i="61"/>
  <c r="K240" i="61"/>
  <c r="C292" i="61"/>
  <c r="C299" i="61"/>
  <c r="L329" i="61"/>
  <c r="C353" i="61"/>
  <c r="L366" i="61"/>
  <c r="L381" i="61"/>
  <c r="M381" i="61" s="1" a="1"/>
  <c r="C412" i="61"/>
  <c r="D431" i="61"/>
  <c r="L435" i="61"/>
  <c r="N435" i="61" s="1"/>
  <c r="R435" i="61" s="1"/>
  <c r="L438" i="61"/>
  <c r="M438" i="61" s="1" a="1"/>
  <c r="L446" i="61"/>
  <c r="N446" i="61" s="1"/>
  <c r="R446" i="61" s="1"/>
  <c r="D450" i="61"/>
  <c r="L454" i="61"/>
  <c r="N454" i="61" s="1"/>
  <c r="R454" i="61" s="1"/>
  <c r="C473" i="61"/>
  <c r="L492" i="61"/>
  <c r="M492" i="61" s="1" a="1"/>
  <c r="C525" i="61"/>
  <c r="L548" i="61"/>
  <c r="M548" i="61" s="1" a="1"/>
  <c r="L552" i="61"/>
  <c r="M552" i="61" s="1" a="1"/>
  <c r="L562" i="61"/>
  <c r="L576" i="61"/>
  <c r="L630" i="61"/>
  <c r="L678" i="61"/>
  <c r="L685" i="61"/>
  <c r="L728" i="61"/>
  <c r="P728" i="61" s="1"/>
  <c r="C4" i="94"/>
  <c r="P4" i="94" s="1"/>
  <c r="H20" i="94"/>
  <c r="C28" i="94"/>
  <c r="P28" i="94" s="1"/>
  <c r="C32" i="94"/>
  <c r="P32" i="94" s="1"/>
  <c r="H45" i="94"/>
  <c r="C50" i="94"/>
  <c r="P50" i="94" s="1"/>
  <c r="F59" i="94"/>
  <c r="G59" i="94" s="1"/>
  <c r="H67" i="94"/>
  <c r="H75" i="94"/>
  <c r="L80" i="94"/>
  <c r="M80" i="94" s="1" a="1"/>
  <c r="L107" i="94"/>
  <c r="L113" i="94"/>
  <c r="N113" i="94" s="1"/>
  <c r="R113" i="94" s="1"/>
  <c r="F119" i="94"/>
  <c r="G119" i="94" s="1"/>
  <c r="K132" i="94"/>
  <c r="L139" i="94"/>
  <c r="M139" i="94" s="1" a="1"/>
  <c r="C152" i="94"/>
  <c r="L172" i="94"/>
  <c r="M172" i="94" s="1" a="1"/>
  <c r="F178" i="94"/>
  <c r="G178" i="94" s="1"/>
  <c r="C185" i="94"/>
  <c r="C193" i="94"/>
  <c r="C273" i="94"/>
  <c r="C353" i="94"/>
  <c r="K120" i="54"/>
  <c r="K124" i="54"/>
  <c r="D127" i="54"/>
  <c r="C150" i="54"/>
  <c r="H152" i="54"/>
  <c r="L154" i="54"/>
  <c r="N154" i="54" s="1"/>
  <c r="R154" i="54" s="1"/>
  <c r="L155" i="54"/>
  <c r="N155" i="54" s="1"/>
  <c r="R155" i="54" s="1"/>
  <c r="C159" i="54"/>
  <c r="H162" i="54"/>
  <c r="H163" i="54"/>
  <c r="C170" i="54"/>
  <c r="C171" i="54"/>
  <c r="H172" i="54"/>
  <c r="L174" i="54"/>
  <c r="N174" i="54" s="1"/>
  <c r="R174" i="54" s="1"/>
  <c r="K175" i="54"/>
  <c r="K176" i="54"/>
  <c r="C179" i="54"/>
  <c r="C180" i="54"/>
  <c r="F181" i="54"/>
  <c r="G181" i="54" s="1"/>
  <c r="F182" i="54"/>
  <c r="H183" i="54"/>
  <c r="L184" i="54"/>
  <c r="N184" i="54" s="1"/>
  <c r="R184" i="54" s="1"/>
  <c r="K185" i="54"/>
  <c r="H192" i="54"/>
  <c r="L194" i="54"/>
  <c r="N194" i="54" s="1"/>
  <c r="R194" i="54" s="1"/>
  <c r="L195" i="54"/>
  <c r="C199" i="54"/>
  <c r="H202" i="54"/>
  <c r="C209" i="54"/>
  <c r="P209" i="54" s="1"/>
  <c r="C210" i="54"/>
  <c r="H212" i="54"/>
  <c r="K214" i="54"/>
  <c r="K215" i="54"/>
  <c r="C219" i="54"/>
  <c r="C220" i="54"/>
  <c r="P220" i="54" s="1"/>
  <c r="F221" i="54"/>
  <c r="G221" i="54" s="1"/>
  <c r="H222" i="54"/>
  <c r="H223" i="54"/>
  <c r="L224" i="54"/>
  <c r="N224" i="54" s="1"/>
  <c r="R224" i="54" s="1"/>
  <c r="K225" i="54"/>
  <c r="H232" i="54"/>
  <c r="L233" i="54"/>
  <c r="M233" i="54" s="1" a="1"/>
  <c r="L234" i="54"/>
  <c r="N234" i="54" s="1"/>
  <c r="R234" i="54" s="1"/>
  <c r="K235" i="54"/>
  <c r="F241" i="54"/>
  <c r="H242" i="54"/>
  <c r="C245" i="54"/>
  <c r="L248" i="54"/>
  <c r="M248" i="54" s="1" a="1"/>
  <c r="C253" i="54"/>
  <c r="L256" i="54"/>
  <c r="N256" i="54" s="1"/>
  <c r="R256" i="54" s="1"/>
  <c r="C261" i="54"/>
  <c r="L267" i="54"/>
  <c r="N267" i="54" s="1"/>
  <c r="R267" i="54" s="1"/>
  <c r="C269" i="54"/>
  <c r="C272" i="54"/>
  <c r="L275" i="54"/>
  <c r="M275" i="54" s="1" a="1"/>
  <c r="C277" i="54"/>
  <c r="P277" i="54" s="1"/>
  <c r="C280" i="54"/>
  <c r="C288" i="54"/>
  <c r="P288" i="54" s="1"/>
  <c r="C296" i="54"/>
  <c r="C304" i="54"/>
  <c r="C307" i="54"/>
  <c r="C315" i="54"/>
  <c r="L321" i="54"/>
  <c r="N321" i="54" s="1"/>
  <c r="R321" i="54" s="1"/>
  <c r="C323" i="54"/>
  <c r="C334" i="54"/>
  <c r="P334" i="54" s="1"/>
  <c r="L335" i="54"/>
  <c r="N335" i="54" s="1"/>
  <c r="R335" i="54" s="1"/>
  <c r="D341" i="54"/>
  <c r="L342" i="54"/>
  <c r="C345" i="54"/>
  <c r="L349" i="54"/>
  <c r="N349" i="54" s="1"/>
  <c r="R349" i="54" s="1"/>
  <c r="C352" i="54"/>
  <c r="C359" i="54"/>
  <c r="L363" i="54"/>
  <c r="M363" i="54" s="1" a="1"/>
  <c r="C365" i="54"/>
  <c r="D368" i="54"/>
  <c r="L372" i="54"/>
  <c r="C374" i="54"/>
  <c r="L398" i="54"/>
  <c r="N398" i="54" s="1"/>
  <c r="R398" i="54" s="1"/>
  <c r="D403" i="54"/>
  <c r="L404" i="54"/>
  <c r="N404" i="54" s="1"/>
  <c r="R404" i="54" s="1"/>
  <c r="L410" i="54"/>
  <c r="N410" i="54" s="1"/>
  <c r="R410" i="54" s="1"/>
  <c r="L413" i="54"/>
  <c r="C415" i="54"/>
  <c r="L416" i="54"/>
  <c r="M416" i="54" s="1" a="1"/>
  <c r="D418" i="54"/>
  <c r="L422" i="54"/>
  <c r="C424" i="54"/>
  <c r="P424" i="54" s="1"/>
  <c r="L448" i="54"/>
  <c r="D453" i="54"/>
  <c r="L454" i="54"/>
  <c r="N454" i="54" s="1"/>
  <c r="R454" i="54" s="1"/>
  <c r="D456" i="54"/>
  <c r="L460" i="54"/>
  <c r="N460" i="54" s="1"/>
  <c r="R460" i="54" s="1"/>
  <c r="D462" i="54"/>
  <c r="L463" i="54"/>
  <c r="N463" i="54" s="1"/>
  <c r="R463" i="54" s="1"/>
  <c r="C465" i="54"/>
  <c r="D468" i="54"/>
  <c r="C474" i="54"/>
  <c r="L498" i="54"/>
  <c r="N498" i="54" s="1"/>
  <c r="R498" i="54" s="1"/>
  <c r="C507" i="54"/>
  <c r="L517" i="54"/>
  <c r="C526" i="54"/>
  <c r="L536" i="54"/>
  <c r="C552" i="54"/>
  <c r="L562" i="54"/>
  <c r="C578" i="54"/>
  <c r="C585" i="54"/>
  <c r="P585" i="54" s="1"/>
  <c r="L588" i="54"/>
  <c r="N588" i="54" s="1"/>
  <c r="R588" i="54" s="1"/>
  <c r="C592" i="54"/>
  <c r="C597" i="54"/>
  <c r="C599" i="54"/>
  <c r="C604" i="54"/>
  <c r="L607" i="54"/>
  <c r="N607" i="54" s="1"/>
  <c r="R607" i="54" s="1"/>
  <c r="C611" i="54"/>
  <c r="C616" i="54"/>
  <c r="C618" i="54"/>
  <c r="C623" i="54"/>
  <c r="L626" i="54"/>
  <c r="M626" i="54" s="1" a="1"/>
  <c r="C630" i="54"/>
  <c r="C637" i="54"/>
  <c r="L659" i="54"/>
  <c r="N659" i="54" s="1"/>
  <c r="R659" i="54" s="1"/>
  <c r="C670" i="54"/>
  <c r="L678" i="54"/>
  <c r="M678" i="54" s="1" a="1"/>
  <c r="C6" i="61"/>
  <c r="P6" i="61" s="1"/>
  <c r="K9" i="61"/>
  <c r="M11" i="61"/>
  <c r="C16" i="61"/>
  <c r="P16" i="61" s="1"/>
  <c r="K20" i="61"/>
  <c r="M21" i="61"/>
  <c r="D25" i="61"/>
  <c r="C27" i="61"/>
  <c r="P27" i="61" s="1"/>
  <c r="F30" i="61"/>
  <c r="G30" i="61" s="1" a="1"/>
  <c r="F31" i="61"/>
  <c r="G31" i="61" s="1" a="1"/>
  <c r="M32" i="61"/>
  <c r="D35" i="61"/>
  <c r="C36" i="61"/>
  <c r="P36" i="61" s="1"/>
  <c r="K37" i="61"/>
  <c r="D41" i="61"/>
  <c r="K43" i="61"/>
  <c r="F48" i="61"/>
  <c r="G48" i="61" s="1"/>
  <c r="K49" i="61"/>
  <c r="C53" i="61"/>
  <c r="P53" i="61" s="1"/>
  <c r="H54" i="61"/>
  <c r="D57" i="61"/>
  <c r="K58" i="61"/>
  <c r="D61" i="61"/>
  <c r="K62" i="61"/>
  <c r="M63" i="61"/>
  <c r="F66" i="61"/>
  <c r="G66" i="61" s="1"/>
  <c r="M67" i="61"/>
  <c r="C69" i="61"/>
  <c r="L71" i="61"/>
  <c r="K77" i="61"/>
  <c r="H82" i="61"/>
  <c r="K83" i="61"/>
  <c r="F87" i="61"/>
  <c r="G87" i="61" s="1"/>
  <c r="D92" i="61"/>
  <c r="F93" i="61"/>
  <c r="C98" i="61"/>
  <c r="L100" i="61"/>
  <c r="N100" i="61" s="1"/>
  <c r="R100" i="61" s="1"/>
  <c r="C104" i="61"/>
  <c r="L106" i="61"/>
  <c r="N106" i="61" s="1"/>
  <c r="R106" i="61" s="1"/>
  <c r="H110" i="61"/>
  <c r="D129" i="61"/>
  <c r="D133" i="61"/>
  <c r="K135" i="61"/>
  <c r="C150" i="61"/>
  <c r="F154" i="61"/>
  <c r="G154" i="61" s="1"/>
  <c r="H159" i="61"/>
  <c r="H177" i="61"/>
  <c r="H180" i="61"/>
  <c r="F192" i="61"/>
  <c r="G192" i="61" s="1"/>
  <c r="L208" i="61"/>
  <c r="M208" i="61" s="1" a="1"/>
  <c r="L216" i="61"/>
  <c r="M216" i="61" s="1" a="1"/>
  <c r="H225" i="61"/>
  <c r="L227" i="61"/>
  <c r="N227" i="61" s="1"/>
  <c r="R227" i="61" s="1"/>
  <c r="C232" i="61"/>
  <c r="L238" i="61"/>
  <c r="N238" i="61" s="1"/>
  <c r="R238" i="61" s="1"/>
  <c r="C243" i="61"/>
  <c r="L265" i="61"/>
  <c r="N265" i="61" s="1"/>
  <c r="R265" i="61" s="1"/>
  <c r="L282" i="61"/>
  <c r="L289" i="61"/>
  <c r="L295" i="61"/>
  <c r="M295" i="61" s="1" a="1"/>
  <c r="L312" i="61"/>
  <c r="L319" i="61"/>
  <c r="L326" i="61"/>
  <c r="L333" i="61"/>
  <c r="L336" i="61"/>
  <c r="C373" i="61"/>
  <c r="L375" i="61"/>
  <c r="N375" i="61" s="1"/>
  <c r="R375" i="61" s="1"/>
  <c r="L397" i="61"/>
  <c r="N397" i="61" s="1"/>
  <c r="R397" i="61" s="1"/>
  <c r="D401" i="61"/>
  <c r="C405" i="61"/>
  <c r="L416" i="61"/>
  <c r="N416" i="61" s="1"/>
  <c r="R416" i="61" s="1"/>
  <c r="C420" i="61"/>
  <c r="C424" i="61"/>
  <c r="C428" i="61"/>
  <c r="C469" i="61"/>
  <c r="L473" i="61"/>
  <c r="M473" i="61" s="1" a="1"/>
  <c r="C477" i="61"/>
  <c r="D485" i="61"/>
  <c r="C539" i="61"/>
  <c r="C544" i="61"/>
  <c r="C568" i="61"/>
  <c r="L586" i="61"/>
  <c r="M586" i="61" s="1" a="1"/>
  <c r="L686" i="61"/>
  <c r="N686" i="61" s="1"/>
  <c r="R686" i="61" s="1"/>
  <c r="F16" i="94"/>
  <c r="G16" i="94" s="1" a="1"/>
  <c r="M54" i="94"/>
  <c r="Q54" i="94" s="1"/>
  <c r="C72" i="94"/>
  <c r="L101" i="94"/>
  <c r="C108" i="94"/>
  <c r="C126" i="94"/>
  <c r="H146" i="94"/>
  <c r="L159" i="94"/>
  <c r="K178" i="94"/>
  <c r="H193" i="94"/>
  <c r="C244" i="94"/>
  <c r="L353" i="94"/>
  <c r="D3" i="54"/>
  <c r="F4" i="54"/>
  <c r="G4" i="54" s="1" a="1"/>
  <c r="C5" i="54"/>
  <c r="P5" i="54" s="1"/>
  <c r="D7" i="54"/>
  <c r="M7" i="54"/>
  <c r="H8" i="54"/>
  <c r="K9" i="54"/>
  <c r="F11" i="54"/>
  <c r="C12" i="54"/>
  <c r="P12" i="54" s="1"/>
  <c r="D14" i="54"/>
  <c r="M14" i="54"/>
  <c r="H15" i="54"/>
  <c r="K16" i="54"/>
  <c r="F18" i="54"/>
  <c r="G18" i="54" s="1" a="1"/>
  <c r="C19" i="54"/>
  <c r="P19" i="54" s="1"/>
  <c r="D21" i="54"/>
  <c r="M21" i="54"/>
  <c r="H22" i="54"/>
  <c r="K23" i="54"/>
  <c r="F25" i="54"/>
  <c r="G25" i="54" s="1" a="1"/>
  <c r="C26" i="54"/>
  <c r="P26" i="54" s="1"/>
  <c r="D28" i="54"/>
  <c r="M28" i="54"/>
  <c r="H29" i="54"/>
  <c r="K30" i="54"/>
  <c r="F32" i="54"/>
  <c r="C33" i="54"/>
  <c r="P33" i="54" s="1"/>
  <c r="K34" i="54"/>
  <c r="M36" i="54"/>
  <c r="F37" i="54"/>
  <c r="G37" i="54" s="1"/>
  <c r="D38" i="54"/>
  <c r="H39" i="54"/>
  <c r="C40" i="54"/>
  <c r="P40" i="54" s="1"/>
  <c r="K41" i="54"/>
  <c r="M43" i="54"/>
  <c r="F44" i="54"/>
  <c r="G44" i="54" s="1"/>
  <c r="D45" i="54"/>
  <c r="H46" i="54"/>
  <c r="C47" i="54"/>
  <c r="P47" i="54" s="1"/>
  <c r="K48" i="54"/>
  <c r="M50" i="54"/>
  <c r="F51" i="54"/>
  <c r="G51" i="54" s="1"/>
  <c r="D52" i="54"/>
  <c r="H53" i="54"/>
  <c r="C54" i="54"/>
  <c r="P54" i="54" s="1"/>
  <c r="K55" i="54"/>
  <c r="M57" i="54"/>
  <c r="F58" i="54"/>
  <c r="G58" i="54" s="1"/>
  <c r="D59" i="54"/>
  <c r="H60" i="54"/>
  <c r="C61" i="54"/>
  <c r="P61" i="54" s="1"/>
  <c r="K62" i="54"/>
  <c r="M64" i="54"/>
  <c r="F65" i="54"/>
  <c r="G65" i="54" s="1"/>
  <c r="D66" i="54"/>
  <c r="H67" i="54"/>
  <c r="C68" i="54"/>
  <c r="P68" i="54" s="1"/>
  <c r="C70" i="54"/>
  <c r="H71" i="54"/>
  <c r="D72" i="54"/>
  <c r="H73" i="54"/>
  <c r="C76" i="54"/>
  <c r="K82" i="54"/>
  <c r="K85" i="54"/>
  <c r="H86" i="54"/>
  <c r="C87" i="54"/>
  <c r="K88" i="54"/>
  <c r="H89" i="54"/>
  <c r="C90" i="54"/>
  <c r="L91" i="54"/>
  <c r="N91" i="54" s="1"/>
  <c r="R91" i="54" s="1"/>
  <c r="C93" i="54"/>
  <c r="L94" i="54"/>
  <c r="N94" i="54" s="1"/>
  <c r="R94" i="54" s="1"/>
  <c r="F95" i="54"/>
  <c r="G95" i="54" s="1"/>
  <c r="D96" i="54"/>
  <c r="L97" i="54"/>
  <c r="F98" i="54"/>
  <c r="G98" i="54" s="1"/>
  <c r="D99" i="54"/>
  <c r="D102" i="54"/>
  <c r="K108" i="54"/>
  <c r="H109" i="54"/>
  <c r="K111" i="54"/>
  <c r="H112" i="54"/>
  <c r="C113" i="54"/>
  <c r="H115" i="54"/>
  <c r="C116" i="54"/>
  <c r="L117" i="54"/>
  <c r="N117" i="54" s="1"/>
  <c r="R117" i="54" s="1"/>
  <c r="F118" i="54"/>
  <c r="G118" i="54" s="1"/>
  <c r="F126" i="54"/>
  <c r="G126" i="54" s="1"/>
  <c r="K129" i="54"/>
  <c r="D133" i="54"/>
  <c r="K135" i="54"/>
  <c r="L136" i="54"/>
  <c r="H137" i="54"/>
  <c r="C142" i="54"/>
  <c r="F151" i="54"/>
  <c r="K155" i="54"/>
  <c r="L164" i="54"/>
  <c r="M164" i="54" s="1" a="1"/>
  <c r="C169" i="54"/>
  <c r="H171" i="54"/>
  <c r="K174" i="54"/>
  <c r="H182" i="54"/>
  <c r="K184" i="54"/>
  <c r="F191" i="54"/>
  <c r="G191" i="54" s="1"/>
  <c r="L193" i="54"/>
  <c r="N193" i="54" s="1"/>
  <c r="R193" i="54" s="1"/>
  <c r="F201" i="54"/>
  <c r="G201" i="54" s="1"/>
  <c r="L204" i="54"/>
  <c r="N204" i="54" s="1"/>
  <c r="R204" i="54" s="1"/>
  <c r="H211" i="54"/>
  <c r="F220" i="54"/>
  <c r="K224" i="54"/>
  <c r="F231" i="54"/>
  <c r="G231" i="54" s="1"/>
  <c r="C250" i="54"/>
  <c r="L264" i="54"/>
  <c r="N264" i="54" s="1"/>
  <c r="R264" i="54" s="1"/>
  <c r="L283" i="54"/>
  <c r="N283" i="54" s="1"/>
  <c r="R283" i="54" s="1"/>
  <c r="C285" i="54"/>
  <c r="L302" i="54"/>
  <c r="N302" i="54" s="1"/>
  <c r="R302" i="54" s="1"/>
  <c r="C312" i="54"/>
  <c r="L329" i="54"/>
  <c r="C331" i="54"/>
  <c r="C341" i="54"/>
  <c r="D348" i="54"/>
  <c r="D362" i="54"/>
  <c r="L366" i="54"/>
  <c r="C368" i="54"/>
  <c r="L392" i="54"/>
  <c r="D397" i="54"/>
  <c r="D400" i="54"/>
  <c r="L401" i="54"/>
  <c r="N401" i="54" s="1"/>
  <c r="R401" i="54" s="1"/>
  <c r="D406" i="54"/>
  <c r="C409" i="54"/>
  <c r="D412" i="54"/>
  <c r="C418" i="54"/>
  <c r="L442" i="54"/>
  <c r="N442" i="54" s="1"/>
  <c r="R442" i="54" s="1"/>
  <c r="L445" i="54"/>
  <c r="N445" i="54" s="1"/>
  <c r="R445" i="54" s="1"/>
  <c r="D447" i="54"/>
  <c r="D450" i="54"/>
  <c r="C459" i="54"/>
  <c r="C462" i="54"/>
  <c r="L480" i="54"/>
  <c r="L486" i="54"/>
  <c r="D491" i="54"/>
  <c r="L492" i="54"/>
  <c r="N492" i="54" s="1"/>
  <c r="R492" i="54" s="1"/>
  <c r="L495" i="54"/>
  <c r="N495" i="54" s="1"/>
  <c r="R495" i="54" s="1"/>
  <c r="C497" i="54"/>
  <c r="C502" i="54"/>
  <c r="L505" i="54"/>
  <c r="C509" i="54"/>
  <c r="C514" i="54"/>
  <c r="C516" i="54"/>
  <c r="C521" i="54"/>
  <c r="L524" i="54"/>
  <c r="C528" i="54"/>
  <c r="C533" i="54"/>
  <c r="C535" i="54"/>
  <c r="P535" i="54" s="1"/>
  <c r="C540" i="54"/>
  <c r="L543" i="54"/>
  <c r="N543" i="54" s="1"/>
  <c r="R543" i="54" s="1"/>
  <c r="C547" i="54"/>
  <c r="C554" i="54"/>
  <c r="P554" i="54" s="1"/>
  <c r="L569" i="54"/>
  <c r="N569" i="54" s="1"/>
  <c r="R569" i="54" s="1"/>
  <c r="C580" i="54"/>
  <c r="P580" i="54" s="1"/>
  <c r="L595" i="54"/>
  <c r="M595" i="54" s="1" a="1"/>
  <c r="C606" i="54"/>
  <c r="L614" i="54"/>
  <c r="N614" i="54" s="1"/>
  <c r="R614" i="54" s="1"/>
  <c r="C625" i="54"/>
  <c r="L633" i="54"/>
  <c r="M633" i="54" s="1" a="1"/>
  <c r="C644" i="54"/>
  <c r="L666" i="54"/>
  <c r="L673" i="54"/>
  <c r="C677" i="54"/>
  <c r="C4" i="61"/>
  <c r="P4" i="61" s="1"/>
  <c r="H6" i="61"/>
  <c r="H7" i="61"/>
  <c r="K8" i="61"/>
  <c r="K10" i="61"/>
  <c r="D14" i="61"/>
  <c r="H17" i="61"/>
  <c r="M20" i="61"/>
  <c r="C26" i="61"/>
  <c r="H28" i="61"/>
  <c r="F29" i="61"/>
  <c r="G29" i="61" s="1" a="1"/>
  <c r="K31" i="61"/>
  <c r="C35" i="61"/>
  <c r="F36" i="61"/>
  <c r="G36" i="61" s="1"/>
  <c r="H42" i="61"/>
  <c r="M43" i="61"/>
  <c r="C46" i="61"/>
  <c r="P46" i="61" s="1"/>
  <c r="H48" i="61"/>
  <c r="M49" i="61"/>
  <c r="C52" i="61"/>
  <c r="P52" i="61" s="1"/>
  <c r="K54" i="61"/>
  <c r="C61" i="61"/>
  <c r="P61" i="61" s="1"/>
  <c r="H66" i="61"/>
  <c r="H76" i="61"/>
  <c r="C86" i="61"/>
  <c r="C92" i="61"/>
  <c r="H93" i="61"/>
  <c r="C103" i="61"/>
  <c r="L105" i="61"/>
  <c r="N105" i="61" s="1"/>
  <c r="R105" i="61" s="1"/>
  <c r="L110" i="61"/>
  <c r="P110" i="61" s="1"/>
  <c r="D112" i="61"/>
  <c r="C113" i="61"/>
  <c r="K114" i="61"/>
  <c r="L118" i="61"/>
  <c r="M118" i="61" s="1" a="1"/>
  <c r="C125" i="61"/>
  <c r="P125" i="61" s="1"/>
  <c r="H126" i="61"/>
  <c r="F130" i="61"/>
  <c r="H138" i="61"/>
  <c r="K139" i="61"/>
  <c r="C141" i="61"/>
  <c r="F142" i="61"/>
  <c r="G142" i="61" s="1"/>
  <c r="L143" i="61"/>
  <c r="N143" i="61" s="1"/>
  <c r="R143" i="61" s="1"/>
  <c r="D145" i="61"/>
  <c r="F146" i="61"/>
  <c r="G146" i="61" s="1"/>
  <c r="K151" i="61"/>
  <c r="H154" i="61"/>
  <c r="D161" i="61"/>
  <c r="C162" i="61"/>
  <c r="C166" i="61"/>
  <c r="L167" i="61"/>
  <c r="F170" i="61"/>
  <c r="C173" i="61"/>
  <c r="K174" i="61"/>
  <c r="C176" i="61"/>
  <c r="F182" i="61"/>
  <c r="G182" i="61" s="1"/>
  <c r="F197" i="61"/>
  <c r="G197" i="61" s="1"/>
  <c r="K208" i="61"/>
  <c r="L210" i="61"/>
  <c r="M210" i="61" s="1" a="1"/>
  <c r="K216" i="61"/>
  <c r="F219" i="61"/>
  <c r="G219" i="61" s="1"/>
  <c r="H223" i="61"/>
  <c r="K227" i="61"/>
  <c r="L236" i="61"/>
  <c r="M236" i="61" s="1" a="1"/>
  <c r="C241" i="61"/>
  <c r="L249" i="61"/>
  <c r="N249" i="61" s="1"/>
  <c r="R249" i="61" s="1"/>
  <c r="C259" i="61"/>
  <c r="L272" i="61"/>
  <c r="L299" i="61"/>
  <c r="L302" i="61"/>
  <c r="L340" i="61"/>
  <c r="N340" i="61" s="1"/>
  <c r="R340" i="61" s="1"/>
  <c r="L343" i="61"/>
  <c r="N343" i="61" s="1"/>
  <c r="R343" i="61" s="1"/>
  <c r="C347" i="61"/>
  <c r="D364" i="61"/>
  <c r="C367" i="61"/>
  <c r="L390" i="61"/>
  <c r="M390" i="61" s="1" a="1"/>
  <c r="L424" i="61"/>
  <c r="M424" i="61" s="1" a="1"/>
  <c r="D451" i="61"/>
  <c r="D455" i="61"/>
  <c r="C458" i="61"/>
  <c r="C485" i="61"/>
  <c r="L488" i="61"/>
  <c r="M488" i="61" s="1" a="1"/>
  <c r="L504" i="61"/>
  <c r="M504" i="61" s="1" a="1"/>
  <c r="D513" i="61"/>
  <c r="C517" i="61"/>
  <c r="L544" i="61"/>
  <c r="N544" i="61" s="1"/>
  <c r="R544" i="61" s="1"/>
  <c r="L572" i="61"/>
  <c r="N572" i="61" s="1"/>
  <c r="R572" i="61" s="1"/>
  <c r="L631" i="61"/>
  <c r="N631" i="61" s="1"/>
  <c r="R631" i="61" s="1"/>
  <c r="L704" i="61"/>
  <c r="N704" i="61" s="1"/>
  <c r="R704" i="61" s="1"/>
  <c r="L722" i="61"/>
  <c r="N722" i="61" s="1"/>
  <c r="R722" i="61" s="1"/>
  <c r="T4" i="94"/>
  <c r="F8" i="94"/>
  <c r="G8" i="94" s="1" a="1"/>
  <c r="K16" i="94"/>
  <c r="K20" i="94"/>
  <c r="F41" i="94"/>
  <c r="G41" i="94" s="1"/>
  <c r="H59" i="94"/>
  <c r="M68" i="94"/>
  <c r="Q68" i="94" s="1"/>
  <c r="K101" i="94"/>
  <c r="H153" i="94"/>
  <c r="C166" i="94"/>
  <c r="C173" i="94"/>
  <c r="F217" i="94"/>
  <c r="G217" i="94" s="1"/>
  <c r="D380" i="54"/>
  <c r="C387" i="54"/>
  <c r="L395" i="54"/>
  <c r="N395" i="54" s="1"/>
  <c r="R395" i="54" s="1"/>
  <c r="D399" i="54"/>
  <c r="L408" i="54"/>
  <c r="N408" i="54" s="1"/>
  <c r="R408" i="54" s="1"/>
  <c r="C412" i="54"/>
  <c r="D430" i="54"/>
  <c r="C437" i="54"/>
  <c r="D455" i="54"/>
  <c r="C468" i="54"/>
  <c r="D480" i="54"/>
  <c r="C487" i="54"/>
  <c r="C510" i="54"/>
  <c r="L534" i="54"/>
  <c r="N534" i="54" s="1"/>
  <c r="R534" i="54" s="1"/>
  <c r="C559" i="54"/>
  <c r="L583" i="54"/>
  <c r="N583" i="54" s="1"/>
  <c r="R583" i="54" s="1"/>
  <c r="C608" i="54"/>
  <c r="P608" i="54" s="1"/>
  <c r="L632" i="54"/>
  <c r="C657" i="54"/>
  <c r="T4" i="61"/>
  <c r="K12" i="61"/>
  <c r="C22" i="61"/>
  <c r="P22" i="61" s="1"/>
  <c r="M24" i="61"/>
  <c r="K25" i="61"/>
  <c r="M31" i="61"/>
  <c r="F34" i="61"/>
  <c r="G34" i="61" s="1"/>
  <c r="H53" i="61"/>
  <c r="F55" i="61"/>
  <c r="G55" i="61" s="1"/>
  <c r="C58" i="61"/>
  <c r="P58" i="61" s="1"/>
  <c r="C59" i="61"/>
  <c r="P59" i="61" s="1"/>
  <c r="M68" i="61"/>
  <c r="H70" i="61"/>
  <c r="L75" i="61"/>
  <c r="N75" i="61" s="1"/>
  <c r="R75" i="61" s="1"/>
  <c r="D86" i="61"/>
  <c r="F90" i="61"/>
  <c r="H96" i="61"/>
  <c r="F97" i="61"/>
  <c r="L101" i="61"/>
  <c r="L108" i="61"/>
  <c r="N108" i="61" s="1"/>
  <c r="R108" i="61" s="1"/>
  <c r="F113" i="61"/>
  <c r="G113" i="61" s="1"/>
  <c r="F114" i="61"/>
  <c r="G114" i="61" s="1"/>
  <c r="C116" i="61"/>
  <c r="C117" i="61"/>
  <c r="D119" i="61"/>
  <c r="K123" i="61"/>
  <c r="H129" i="61"/>
  <c r="F131" i="61"/>
  <c r="D134" i="61"/>
  <c r="C135" i="61"/>
  <c r="K141" i="61"/>
  <c r="K142" i="61"/>
  <c r="F147" i="61"/>
  <c r="F148" i="61"/>
  <c r="G148" i="61" s="1"/>
  <c r="C152" i="61"/>
  <c r="D153" i="61"/>
  <c r="K157" i="61"/>
  <c r="K158" i="61"/>
  <c r="K159" i="61"/>
  <c r="L160" i="61"/>
  <c r="H163" i="61"/>
  <c r="F166" i="61"/>
  <c r="C168" i="61"/>
  <c r="C169" i="61"/>
  <c r="F173" i="61"/>
  <c r="G173" i="61" s="1"/>
  <c r="H174" i="61"/>
  <c r="H176" i="61"/>
  <c r="K180" i="61"/>
  <c r="C184" i="61"/>
  <c r="H197" i="61"/>
  <c r="F201" i="61"/>
  <c r="G201" i="61" s="1"/>
  <c r="F212" i="61"/>
  <c r="G212" i="61" s="1"/>
  <c r="H215" i="61"/>
  <c r="H226" i="61"/>
  <c r="L229" i="61"/>
  <c r="C255" i="61"/>
  <c r="L266" i="61"/>
  <c r="C269" i="61"/>
  <c r="L283" i="61"/>
  <c r="L288" i="61"/>
  <c r="M288" i="61" s="1" a="1"/>
  <c r="L300" i="61"/>
  <c r="L305" i="61"/>
  <c r="N305" i="61" s="1"/>
  <c r="R305" i="61" s="1"/>
  <c r="L310" i="61"/>
  <c r="N310" i="61" s="1"/>
  <c r="R310" i="61" s="1"/>
  <c r="C315" i="61"/>
  <c r="C332" i="61"/>
  <c r="C349" i="61"/>
  <c r="C354" i="61"/>
  <c r="L363" i="61"/>
  <c r="C370" i="61"/>
  <c r="C372" i="61"/>
  <c r="L376" i="61"/>
  <c r="M376" i="61" s="1" a="1"/>
  <c r="D387" i="61"/>
  <c r="L393" i="61"/>
  <c r="N393" i="61" s="1"/>
  <c r="R393" i="61" s="1"/>
  <c r="C396" i="61"/>
  <c r="L409" i="61"/>
  <c r="D423" i="61"/>
  <c r="D426" i="61"/>
  <c r="D456" i="61"/>
  <c r="L477" i="61"/>
  <c r="N477" i="61" s="1"/>
  <c r="R477" i="61" s="1"/>
  <c r="D486" i="61"/>
  <c r="L508" i="61"/>
  <c r="N508" i="61" s="1"/>
  <c r="R508" i="61" s="1"/>
  <c r="L517" i="61"/>
  <c r="L573" i="61"/>
  <c r="M573" i="61" s="1" a="1"/>
  <c r="L643" i="61"/>
  <c r="L656" i="61"/>
  <c r="L674" i="61"/>
  <c r="L687" i="61"/>
  <c r="N687" i="61" s="1"/>
  <c r="R687" i="61" s="1"/>
  <c r="L709" i="61"/>
  <c r="L713" i="61"/>
  <c r="L735" i="61"/>
  <c r="M735" i="61" s="1" a="1"/>
  <c r="H12" i="94"/>
  <c r="C15" i="94"/>
  <c r="P15" i="94" s="1"/>
  <c r="M20" i="94"/>
  <c r="Q20" i="94" s="1"/>
  <c r="K41" i="94"/>
  <c r="K57" i="94"/>
  <c r="F70" i="94"/>
  <c r="G70" i="94" s="1"/>
  <c r="H76" i="94"/>
  <c r="H106" i="94"/>
  <c r="H123" i="94"/>
  <c r="L151" i="94"/>
  <c r="N151" i="94" s="1"/>
  <c r="R151" i="94" s="1"/>
  <c r="L165" i="94"/>
  <c r="M165" i="94" s="1" a="1"/>
  <c r="F170" i="94"/>
  <c r="G170" i="94" s="1"/>
  <c r="C184" i="94"/>
  <c r="C201" i="94"/>
  <c r="H205" i="94"/>
  <c r="C218" i="94"/>
  <c r="L223" i="94"/>
  <c r="M223" i="94" s="1" a="1"/>
  <c r="K230" i="94"/>
  <c r="C238" i="94"/>
  <c r="L362" i="94"/>
  <c r="M362" i="94" s="1" a="1"/>
  <c r="C502" i="94"/>
  <c r="K77" i="54"/>
  <c r="F78" i="54"/>
  <c r="G78" i="54" s="1"/>
  <c r="L79" i="54"/>
  <c r="N79" i="54" s="1"/>
  <c r="R79" i="54" s="1"/>
  <c r="C82" i="54"/>
  <c r="H83" i="54"/>
  <c r="D84" i="54"/>
  <c r="K84" i="54"/>
  <c r="F85" i="54"/>
  <c r="G85" i="54" s="1"/>
  <c r="L86" i="54"/>
  <c r="N86" i="54" s="1"/>
  <c r="R86" i="54" s="1"/>
  <c r="C89" i="54"/>
  <c r="H90" i="54"/>
  <c r="D91" i="54"/>
  <c r="K91" i="54"/>
  <c r="F92" i="54"/>
  <c r="G92" i="54" s="1"/>
  <c r="L93" i="54"/>
  <c r="C96" i="54"/>
  <c r="H97" i="54"/>
  <c r="D98" i="54"/>
  <c r="K98" i="54"/>
  <c r="F99" i="54"/>
  <c r="G99" i="54" s="1"/>
  <c r="L100" i="54"/>
  <c r="N100" i="54" s="1"/>
  <c r="R100" i="54" s="1"/>
  <c r="C103" i="54"/>
  <c r="H104" i="54"/>
  <c r="D105" i="54"/>
  <c r="K105" i="54"/>
  <c r="F106" i="54"/>
  <c r="G106" i="54" s="1"/>
  <c r="L107" i="54"/>
  <c r="C110" i="54"/>
  <c r="H111" i="54"/>
  <c r="D112" i="54"/>
  <c r="K112" i="54"/>
  <c r="F113" i="54"/>
  <c r="G113" i="54" s="1"/>
  <c r="L114" i="54"/>
  <c r="C117" i="54"/>
  <c r="H118" i="54"/>
  <c r="D119" i="54"/>
  <c r="H120" i="54"/>
  <c r="L126" i="54"/>
  <c r="M126" i="54" s="1" a="1"/>
  <c r="K128" i="54"/>
  <c r="K131" i="54"/>
  <c r="H132" i="54"/>
  <c r="C133" i="54"/>
  <c r="K134" i="54"/>
  <c r="H135" i="54"/>
  <c r="C136" i="54"/>
  <c r="L137" i="54"/>
  <c r="N137" i="54" s="1"/>
  <c r="R137" i="54" s="1"/>
  <c r="L141" i="54"/>
  <c r="M141" i="54" s="1" a="1"/>
  <c r="H142" i="54"/>
  <c r="C144" i="54"/>
  <c r="K145" i="54"/>
  <c r="H147" i="54"/>
  <c r="H148" i="54"/>
  <c r="C154" i="54"/>
  <c r="C155" i="54"/>
  <c r="H168" i="54"/>
  <c r="F171" i="54"/>
  <c r="K181" i="54"/>
  <c r="K182" i="54"/>
  <c r="H188" i="54"/>
  <c r="H189" i="54"/>
  <c r="C194" i="54"/>
  <c r="K202" i="54"/>
  <c r="L205" i="54"/>
  <c r="N205" i="54" s="1"/>
  <c r="R205" i="54" s="1"/>
  <c r="F211" i="54"/>
  <c r="G211" i="54" s="1"/>
  <c r="K222" i="54"/>
  <c r="K223" i="54"/>
  <c r="H228" i="54"/>
  <c r="C234" i="54"/>
  <c r="C271" i="54"/>
  <c r="L287" i="54"/>
  <c r="C320" i="54"/>
  <c r="P320" i="54" s="1"/>
  <c r="C336" i="54"/>
  <c r="C349" i="54"/>
  <c r="L357" i="54"/>
  <c r="D379" i="54"/>
  <c r="C386" i="54"/>
  <c r="L388" i="54"/>
  <c r="N388" i="54" s="1"/>
  <c r="R388" i="54" s="1"/>
  <c r="D392" i="54"/>
  <c r="C405" i="54"/>
  <c r="L407" i="54"/>
  <c r="N407" i="54" s="1"/>
  <c r="R407" i="54" s="1"/>
  <c r="D429" i="54"/>
  <c r="C436" i="54"/>
  <c r="P436" i="54" s="1"/>
  <c r="L444" i="54"/>
  <c r="D448" i="54"/>
  <c r="L457" i="54"/>
  <c r="C461" i="54"/>
  <c r="P461" i="54" s="1"/>
  <c r="D479" i="54"/>
  <c r="C486" i="54"/>
  <c r="C517" i="54"/>
  <c r="L541" i="54"/>
  <c r="C566" i="54"/>
  <c r="L590" i="54"/>
  <c r="N590" i="54" s="1"/>
  <c r="R590" i="54" s="1"/>
  <c r="C615" i="54"/>
  <c r="L639" i="54"/>
  <c r="C664" i="54"/>
  <c r="D4" i="61"/>
  <c r="F7" i="61"/>
  <c r="G7" i="61" s="1" a="1"/>
  <c r="D17" i="61"/>
  <c r="M19" i="61"/>
  <c r="K26" i="61"/>
  <c r="C29" i="61"/>
  <c r="P29" i="61" s="1"/>
  <c r="D30" i="61"/>
  <c r="Q30" i="61" s="1"/>
  <c r="H35" i="61"/>
  <c r="H36" i="61"/>
  <c r="C41" i="61"/>
  <c r="P41" i="61" s="1"/>
  <c r="M52" i="61"/>
  <c r="F58" i="61"/>
  <c r="G58" i="61" s="1"/>
  <c r="D63" i="61"/>
  <c r="D64" i="61"/>
  <c r="K69" i="61"/>
  <c r="L70" i="61"/>
  <c r="C73" i="61"/>
  <c r="D80" i="61"/>
  <c r="K82" i="61"/>
  <c r="F85" i="61"/>
  <c r="K95" i="61"/>
  <c r="F104" i="61"/>
  <c r="D106" i="61"/>
  <c r="K108" i="61"/>
  <c r="K109" i="61"/>
  <c r="K110" i="61"/>
  <c r="L111" i="61"/>
  <c r="N111" i="61" s="1"/>
  <c r="R111" i="61" s="1"/>
  <c r="H114" i="61"/>
  <c r="F117" i="61"/>
  <c r="G117" i="61" s="1"/>
  <c r="C119" i="61"/>
  <c r="D120" i="61"/>
  <c r="K126" i="61"/>
  <c r="K127" i="61"/>
  <c r="H132" i="61"/>
  <c r="F134" i="61"/>
  <c r="C136" i="61"/>
  <c r="D137" i="61"/>
  <c r="C138" i="61"/>
  <c r="K144" i="61"/>
  <c r="L145" i="61"/>
  <c r="N145" i="61" s="1"/>
  <c r="R145" i="61" s="1"/>
  <c r="H147" i="61"/>
  <c r="F150" i="61"/>
  <c r="G150" i="61" s="1"/>
  <c r="C153" i="61"/>
  <c r="D155" i="61"/>
  <c r="D156" i="61"/>
  <c r="K160" i="61"/>
  <c r="K161" i="61"/>
  <c r="L163" i="61"/>
  <c r="M163" i="61" s="1" a="1"/>
  <c r="H166" i="61"/>
  <c r="F167" i="61"/>
  <c r="G167" i="61" s="1"/>
  <c r="H169" i="61"/>
  <c r="F171" i="61"/>
  <c r="G171" i="61" s="1"/>
  <c r="H172" i="61"/>
  <c r="L176" i="61"/>
  <c r="N176" i="61" s="1"/>
  <c r="R176" i="61" s="1"/>
  <c r="L177" i="61"/>
  <c r="N177" i="61" s="1"/>
  <c r="R177" i="61" s="1"/>
  <c r="L185" i="61"/>
  <c r="N185" i="61" s="1"/>
  <c r="R185" i="61" s="1"/>
  <c r="L191" i="61"/>
  <c r="N191" i="61" s="1"/>
  <c r="R191" i="61" s="1"/>
  <c r="F195" i="61"/>
  <c r="G195" i="61" s="1"/>
  <c r="L205" i="61"/>
  <c r="N205" i="61" s="1"/>
  <c r="R205" i="61" s="1"/>
  <c r="C208" i="61"/>
  <c r="K209" i="61"/>
  <c r="L212" i="61"/>
  <c r="N212" i="61" s="1"/>
  <c r="R212" i="61" s="1"/>
  <c r="F231" i="61"/>
  <c r="F234" i="61"/>
  <c r="G234" i="61" s="1"/>
  <c r="C236" i="61"/>
  <c r="L237" i="61"/>
  <c r="N237" i="61" s="1"/>
  <c r="R237" i="61" s="1"/>
  <c r="C262" i="61"/>
  <c r="L269" i="61"/>
  <c r="N269" i="61" s="1"/>
  <c r="R269" i="61" s="1"/>
  <c r="L281" i="61"/>
  <c r="M281" i="61" s="1" a="1"/>
  <c r="L291" i="61"/>
  <c r="N291" i="61" s="1"/>
  <c r="R291" i="61" s="1"/>
  <c r="L293" i="61"/>
  <c r="N293" i="61" s="1"/>
  <c r="R293" i="61" s="1"/>
  <c r="C313" i="61"/>
  <c r="C325" i="61"/>
  <c r="C330" i="61"/>
  <c r="C335" i="61"/>
  <c r="L344" i="61"/>
  <c r="N344" i="61" s="1"/>
  <c r="R344" i="61" s="1"/>
  <c r="L391" i="61"/>
  <c r="M391" i="61" s="1" a="1"/>
  <c r="D402" i="61"/>
  <c r="L418" i="61"/>
  <c r="N418" i="61" s="1"/>
  <c r="R418" i="61" s="1"/>
  <c r="L442" i="61"/>
  <c r="N442" i="61" s="1"/>
  <c r="R442" i="61" s="1"/>
  <c r="D470" i="61"/>
  <c r="D497" i="61"/>
  <c r="D500" i="61"/>
  <c r="D506" i="61"/>
  <c r="L526" i="61"/>
  <c r="M526" i="61" s="1" a="1"/>
  <c r="C557" i="61"/>
  <c r="L560" i="61"/>
  <c r="C577" i="61"/>
  <c r="C594" i="61"/>
  <c r="L635" i="61"/>
  <c r="L692" i="61"/>
  <c r="N692" i="61" s="1"/>
  <c r="R692" i="61" s="1"/>
  <c r="L736" i="61"/>
  <c r="F21" i="94"/>
  <c r="G21" i="94" s="1" a="1"/>
  <c r="F24" i="94"/>
  <c r="G24" i="94" s="1" a="1"/>
  <c r="M26" i="94"/>
  <c r="Q26" i="94" s="1"/>
  <c r="C30" i="94"/>
  <c r="P30" i="94" s="1"/>
  <c r="M45" i="94"/>
  <c r="Q45" i="94" s="1"/>
  <c r="F48" i="94"/>
  <c r="G48" i="94" s="1"/>
  <c r="H51" i="94"/>
  <c r="F64" i="94"/>
  <c r="G64" i="94" s="1"/>
  <c r="K67" i="94"/>
  <c r="F80" i="94"/>
  <c r="G80" i="94" s="1"/>
  <c r="K90" i="94"/>
  <c r="K94" i="94"/>
  <c r="H98" i="94"/>
  <c r="C107" i="94"/>
  <c r="K110" i="94"/>
  <c r="C133" i="94"/>
  <c r="K142" i="94"/>
  <c r="H175" i="94"/>
  <c r="C180" i="94"/>
  <c r="H190" i="94"/>
  <c r="L257" i="94"/>
  <c r="M257" i="94" s="1" a="1"/>
  <c r="C317" i="94"/>
  <c r="L387" i="94"/>
  <c r="K55" i="61"/>
  <c r="H56" i="61"/>
  <c r="F57" i="61"/>
  <c r="G57" i="61" s="1"/>
  <c r="H58" i="61"/>
  <c r="F59" i="61"/>
  <c r="G59" i="61" s="1"/>
  <c r="F60" i="61"/>
  <c r="G60" i="61" s="1"/>
  <c r="C62" i="61"/>
  <c r="P62" i="61" s="1"/>
  <c r="C63" i="61"/>
  <c r="P63" i="61" s="1"/>
  <c r="C64" i="61"/>
  <c r="P64" i="61" s="1"/>
  <c r="D65" i="61"/>
  <c r="D66" i="61"/>
  <c r="K70" i="61"/>
  <c r="F72" i="61"/>
  <c r="D74" i="61"/>
  <c r="K76" i="61"/>
  <c r="H78" i="61"/>
  <c r="D81" i="61"/>
  <c r="L83" i="61"/>
  <c r="H84" i="61"/>
  <c r="H85" i="61"/>
  <c r="D87" i="61"/>
  <c r="L89" i="61"/>
  <c r="N89" i="61" s="1"/>
  <c r="R89" i="61" s="1"/>
  <c r="L90" i="61"/>
  <c r="N90" i="61" s="1"/>
  <c r="R90" i="61" s="1"/>
  <c r="H91" i="61"/>
  <c r="F92" i="61"/>
  <c r="G92" i="61" s="1"/>
  <c r="C93" i="61"/>
  <c r="L96" i="61"/>
  <c r="M96" i="61" s="1" a="1"/>
  <c r="F98" i="61"/>
  <c r="G98" i="61" s="1"/>
  <c r="C99" i="61"/>
  <c r="D100" i="61"/>
  <c r="K102" i="61"/>
  <c r="H104" i="61"/>
  <c r="C106" i="61"/>
  <c r="D107" i="61"/>
  <c r="L113" i="61"/>
  <c r="N113" i="61" s="1"/>
  <c r="R113" i="61" s="1"/>
  <c r="H115" i="61"/>
  <c r="F116" i="61"/>
  <c r="G116" i="61" s="1"/>
  <c r="C120" i="61"/>
  <c r="C121" i="61"/>
  <c r="K128" i="61"/>
  <c r="L130" i="61"/>
  <c r="M130" i="61" s="1" a="1"/>
  <c r="F133" i="61"/>
  <c r="G133" i="61" s="1"/>
  <c r="H134" i="61"/>
  <c r="C137" i="61"/>
  <c r="D139" i="61"/>
  <c r="K143" i="61"/>
  <c r="K145" i="61"/>
  <c r="L146" i="61"/>
  <c r="H149" i="61"/>
  <c r="F151" i="61"/>
  <c r="G151" i="61" s="1"/>
  <c r="F152" i="61"/>
  <c r="G152" i="61" s="1"/>
  <c r="C154" i="61"/>
  <c r="C155" i="61"/>
  <c r="K162" i="61"/>
  <c r="L165" i="61"/>
  <c r="H167" i="61"/>
  <c r="F168" i="61"/>
  <c r="H170" i="61"/>
  <c r="H171" i="61"/>
  <c r="L173" i="61"/>
  <c r="N173" i="61" s="1"/>
  <c r="R173" i="61" s="1"/>
  <c r="K176" i="61"/>
  <c r="K177" i="61"/>
  <c r="K178" i="61"/>
  <c r="C211" i="61"/>
  <c r="H217" i="61"/>
  <c r="L220" i="61"/>
  <c r="N220" i="61" s="1"/>
  <c r="R220" i="61" s="1"/>
  <c r="K223" i="61"/>
  <c r="L226" i="61"/>
  <c r="K237" i="61"/>
  <c r="H239" i="61"/>
  <c r="F242" i="61"/>
  <c r="G242" i="61" s="1"/>
  <c r="L246" i="61"/>
  <c r="C251" i="61"/>
  <c r="C253" i="61"/>
  <c r="L255" i="61"/>
  <c r="L264" i="61"/>
  <c r="L284" i="61"/>
  <c r="N284" i="61" s="1"/>
  <c r="R284" i="61" s="1"/>
  <c r="L296" i="61"/>
  <c r="N296" i="61" s="1"/>
  <c r="R296" i="61" s="1"/>
  <c r="C301" i="61"/>
  <c r="L308" i="61"/>
  <c r="N308" i="61" s="1"/>
  <c r="R308" i="61" s="1"/>
  <c r="C323" i="61"/>
  <c r="C328" i="61"/>
  <c r="C340" i="61"/>
  <c r="L361" i="61"/>
  <c r="C364" i="61"/>
  <c r="C366" i="61"/>
  <c r="L368" i="61"/>
  <c r="M368" i="61" s="1" a="1"/>
  <c r="L370" i="61"/>
  <c r="M370" i="61" s="1" a="1"/>
  <c r="C381" i="61"/>
  <c r="L387" i="61"/>
  <c r="L410" i="61"/>
  <c r="N410" i="61" s="1"/>
  <c r="R410" i="61" s="1"/>
  <c r="D413" i="61"/>
  <c r="C421" i="61"/>
  <c r="D424" i="61"/>
  <c r="C440" i="61"/>
  <c r="L445" i="61"/>
  <c r="C448" i="61"/>
  <c r="C451" i="61"/>
  <c r="L467" i="61"/>
  <c r="L475" i="61"/>
  <c r="D481" i="61"/>
  <c r="C484" i="61"/>
  <c r="C492" i="61"/>
  <c r="L512" i="61"/>
  <c r="D521" i="61"/>
  <c r="C554" i="61"/>
  <c r="C564" i="61"/>
  <c r="L567" i="61"/>
  <c r="M567" i="61" s="1" a="1"/>
  <c r="L574" i="61"/>
  <c r="C601" i="61"/>
  <c r="L614" i="61"/>
  <c r="N614" i="61" s="1"/>
  <c r="R614" i="61" s="1"/>
  <c r="L636" i="61"/>
  <c r="L649" i="61"/>
  <c r="L658" i="61"/>
  <c r="L671" i="61"/>
  <c r="L693" i="61"/>
  <c r="P693" i="61" s="1"/>
  <c r="L705" i="61"/>
  <c r="L714" i="61"/>
  <c r="L727" i="61"/>
  <c r="P727" i="61" s="1"/>
  <c r="K18" i="94"/>
  <c r="M21" i="94"/>
  <c r="Q21" i="94" s="1"/>
  <c r="K24" i="94"/>
  <c r="K36" i="94"/>
  <c r="C42" i="94"/>
  <c r="P42" i="94" s="1"/>
  <c r="H52" i="94"/>
  <c r="K61" i="94"/>
  <c r="H64" i="94"/>
  <c r="C103" i="94"/>
  <c r="H111" i="94"/>
  <c r="C139" i="94"/>
  <c r="H152" i="94"/>
  <c r="L166" i="94"/>
  <c r="L171" i="94"/>
  <c r="N171" i="94" s="1"/>
  <c r="R171" i="94" s="1"/>
  <c r="K175" i="94"/>
  <c r="F185" i="94"/>
  <c r="G185" i="94" s="1"/>
  <c r="L190" i="94"/>
  <c r="N190" i="94" s="1"/>
  <c r="R190" i="94" s="1"/>
  <c r="K196" i="94"/>
  <c r="K213" i="94"/>
  <c r="L249" i="94"/>
  <c r="M249" i="94" s="1" a="1"/>
  <c r="C336" i="94"/>
  <c r="L406" i="94"/>
  <c r="N406" i="94" s="1"/>
  <c r="R406" i="94" s="1"/>
  <c r="K72" i="54"/>
  <c r="F73" i="54"/>
  <c r="L74" i="54"/>
  <c r="C77" i="54"/>
  <c r="H78" i="54"/>
  <c r="D79" i="54"/>
  <c r="K79" i="54"/>
  <c r="F80" i="54"/>
  <c r="G80" i="54" s="1"/>
  <c r="L81" i="54"/>
  <c r="N81" i="54" s="1"/>
  <c r="R81" i="54" s="1"/>
  <c r="C84" i="54"/>
  <c r="H85" i="54"/>
  <c r="D86" i="54"/>
  <c r="K86" i="54"/>
  <c r="F87" i="54"/>
  <c r="G87" i="54" s="1"/>
  <c r="L88" i="54"/>
  <c r="C91" i="54"/>
  <c r="H92" i="54"/>
  <c r="D93" i="54"/>
  <c r="K93" i="54"/>
  <c r="F94" i="54"/>
  <c r="G94" i="54" s="1"/>
  <c r="L95" i="54"/>
  <c r="N95" i="54" s="1"/>
  <c r="R95" i="54" s="1"/>
  <c r="C98" i="54"/>
  <c r="H99" i="54"/>
  <c r="D100" i="54"/>
  <c r="K100" i="54"/>
  <c r="F101" i="54"/>
  <c r="G101" i="54" s="1"/>
  <c r="L102" i="54"/>
  <c r="C105" i="54"/>
  <c r="H106" i="54"/>
  <c r="D107" i="54"/>
  <c r="K107" i="54"/>
  <c r="F108" i="54"/>
  <c r="G108" i="54" s="1"/>
  <c r="L109" i="54"/>
  <c r="C112" i="54"/>
  <c r="H113" i="54"/>
  <c r="D114" i="54"/>
  <c r="K114" i="54"/>
  <c r="F115" i="54"/>
  <c r="G115" i="54" s="1"/>
  <c r="L116" i="54"/>
  <c r="C119" i="54"/>
  <c r="L122" i="54"/>
  <c r="M122" i="54" s="1" a="1"/>
  <c r="F125" i="54"/>
  <c r="G125" i="54" s="1"/>
  <c r="K126" i="54"/>
  <c r="D128" i="54"/>
  <c r="L129" i="54"/>
  <c r="F130" i="54"/>
  <c r="G130" i="54" s="1"/>
  <c r="D131" i="54"/>
  <c r="D134" i="54"/>
  <c r="F139" i="54"/>
  <c r="G139" i="54" s="1"/>
  <c r="C140" i="54"/>
  <c r="K141" i="54"/>
  <c r="H143" i="54"/>
  <c r="L146" i="54"/>
  <c r="N146" i="54" s="1"/>
  <c r="R146" i="54" s="1"/>
  <c r="L147" i="54"/>
  <c r="N147" i="54" s="1"/>
  <c r="R147" i="54" s="1"/>
  <c r="F152" i="54"/>
  <c r="G152" i="54" s="1"/>
  <c r="F153" i="54"/>
  <c r="G153" i="54" s="1"/>
  <c r="K164" i="54"/>
  <c r="H170" i="54"/>
  <c r="F173" i="54"/>
  <c r="L186" i="54"/>
  <c r="L187" i="54"/>
  <c r="F193" i="54"/>
  <c r="G193" i="54" s="1"/>
  <c r="F194" i="54"/>
  <c r="G194" i="54" s="1"/>
  <c r="C197" i="54"/>
  <c r="K204" i="54"/>
  <c r="L207" i="54"/>
  <c r="N207" i="54" s="1"/>
  <c r="R207" i="54" s="1"/>
  <c r="C218" i="54"/>
  <c r="P218" i="54" s="1"/>
  <c r="L227" i="54"/>
  <c r="N227" i="54" s="1"/>
  <c r="R227" i="54" s="1"/>
  <c r="L228" i="54"/>
  <c r="H231" i="54"/>
  <c r="F233" i="54"/>
  <c r="G233" i="54" s="1"/>
  <c r="L245" i="54"/>
  <c r="C278" i="54"/>
  <c r="L294" i="54"/>
  <c r="C327" i="54"/>
  <c r="P327" i="54" s="1"/>
  <c r="D335" i="54"/>
  <c r="L356" i="54"/>
  <c r="M356" i="54" s="1" a="1"/>
  <c r="L381" i="54"/>
  <c r="C385" i="54"/>
  <c r="C398" i="54"/>
  <c r="L406" i="54"/>
  <c r="D428" i="54"/>
  <c r="C435" i="54"/>
  <c r="L437" i="54"/>
  <c r="M437" i="54" s="1" a="1"/>
  <c r="D441" i="54"/>
  <c r="C454" i="54"/>
  <c r="L456" i="54"/>
  <c r="D478" i="54"/>
  <c r="C485" i="54"/>
  <c r="L493" i="54"/>
  <c r="N493" i="54" s="1"/>
  <c r="R493" i="54" s="1"/>
  <c r="D497" i="54"/>
  <c r="L499" i="54"/>
  <c r="C524" i="54"/>
  <c r="L548" i="54"/>
  <c r="N548" i="54" s="1"/>
  <c r="R548" i="54" s="1"/>
  <c r="C573" i="54"/>
  <c r="L597" i="54"/>
  <c r="M597" i="54" s="1" a="1"/>
  <c r="C622" i="54"/>
  <c r="L646" i="54"/>
  <c r="C671" i="54"/>
  <c r="C3" i="61"/>
  <c r="P3" i="61" s="1"/>
  <c r="F8" i="61"/>
  <c r="M13" i="61"/>
  <c r="F21" i="61"/>
  <c r="G21" i="61" s="1" a="1"/>
  <c r="C24" i="61"/>
  <c r="P24" i="61" s="1"/>
  <c r="H29" i="61"/>
  <c r="D31" i="61"/>
  <c r="M33" i="61"/>
  <c r="M34" i="61"/>
  <c r="F40" i="61"/>
  <c r="G40" i="61" s="1"/>
  <c r="F41" i="61"/>
  <c r="G41" i="61" s="1"/>
  <c r="C44" i="61"/>
  <c r="P44" i="61" s="1"/>
  <c r="D46" i="61"/>
  <c r="M54" i="61"/>
  <c r="K57" i="61"/>
  <c r="C65" i="61"/>
  <c r="P65" i="61" s="1"/>
  <c r="C74" i="61"/>
  <c r="D75" i="61"/>
  <c r="L77" i="61"/>
  <c r="N77" i="61" s="1"/>
  <c r="R77" i="61" s="1"/>
  <c r="F79" i="61"/>
  <c r="G79" i="61" s="1"/>
  <c r="C87" i="61"/>
  <c r="K96" i="61"/>
  <c r="C100" i="61"/>
  <c r="F105" i="61"/>
  <c r="G105" i="61" s="1"/>
  <c r="K111" i="61"/>
  <c r="K112" i="61"/>
  <c r="L114" i="61"/>
  <c r="M114" i="61" s="1" a="1"/>
  <c r="H117" i="61"/>
  <c r="F118" i="61"/>
  <c r="F120" i="61"/>
  <c r="D122" i="61"/>
  <c r="D123" i="61"/>
  <c r="D124" i="61"/>
  <c r="L129" i="61"/>
  <c r="N129" i="61" s="1"/>
  <c r="R129" i="61" s="1"/>
  <c r="K130" i="61"/>
  <c r="H133" i="61"/>
  <c r="F135" i="61"/>
  <c r="G135" i="61" s="1"/>
  <c r="D140" i="61"/>
  <c r="D141" i="61"/>
  <c r="K147" i="61"/>
  <c r="L148" i="61"/>
  <c r="H150" i="61"/>
  <c r="C156" i="61"/>
  <c r="D158" i="61"/>
  <c r="K163" i="61"/>
  <c r="L164" i="61"/>
  <c r="M164" i="61" s="1" a="1"/>
  <c r="H168" i="61"/>
  <c r="L172" i="61"/>
  <c r="L174" i="61"/>
  <c r="N174" i="61" s="1"/>
  <c r="R174" i="61" s="1"/>
  <c r="K175" i="61"/>
  <c r="C182" i="61"/>
  <c r="K191" i="61"/>
  <c r="H195" i="61"/>
  <c r="F200" i="61"/>
  <c r="G200" i="61" s="1"/>
  <c r="F211" i="61"/>
  <c r="C214" i="61"/>
  <c r="K220" i="61"/>
  <c r="K234" i="61"/>
  <c r="F236" i="61"/>
  <c r="C249" i="61"/>
  <c r="L262" i="61"/>
  <c r="N262" i="61" s="1"/>
  <c r="R262" i="61" s="1"/>
  <c r="L274" i="61"/>
  <c r="P274" i="61" s="1"/>
  <c r="L286" i="61"/>
  <c r="N286" i="61" s="1"/>
  <c r="R286" i="61" s="1"/>
  <c r="C289" i="61"/>
  <c r="C294" i="61"/>
  <c r="C306" i="61"/>
  <c r="C316" i="61"/>
  <c r="C318" i="61"/>
  <c r="L325" i="61"/>
  <c r="C345" i="61"/>
  <c r="L354" i="61"/>
  <c r="L359" i="61"/>
  <c r="L407" i="61"/>
  <c r="N407" i="61" s="1"/>
  <c r="R407" i="61" s="1"/>
  <c r="C413" i="61"/>
  <c r="D416" i="61"/>
  <c r="D435" i="61"/>
  <c r="D462" i="61"/>
  <c r="C481" i="61"/>
  <c r="L500" i="61"/>
  <c r="C515" i="61"/>
  <c r="C521" i="61"/>
  <c r="C530" i="61"/>
  <c r="L540" i="61"/>
  <c r="L550" i="61"/>
  <c r="M550" i="61" s="1" a="1"/>
  <c r="C561" i="61"/>
  <c r="C571" i="61"/>
  <c r="C578" i="61"/>
  <c r="L581" i="61"/>
  <c r="C591" i="61"/>
  <c r="L627" i="61"/>
  <c r="P627" i="61" s="1"/>
  <c r="L640" i="61"/>
  <c r="N640" i="61" s="1"/>
  <c r="R640" i="61" s="1"/>
  <c r="L675" i="61"/>
  <c r="M675" i="61" s="1" a="1"/>
  <c r="C16" i="94"/>
  <c r="P16" i="94" s="1"/>
  <c r="M18" i="94"/>
  <c r="Q18" i="94" s="1"/>
  <c r="M24" i="94"/>
  <c r="Q24" i="94" s="1"/>
  <c r="F27" i="94"/>
  <c r="G27" i="94" s="1" a="1"/>
  <c r="C33" i="94"/>
  <c r="P33" i="94" s="1"/>
  <c r="M39" i="94"/>
  <c r="Q39" i="94" s="1"/>
  <c r="M42" i="94"/>
  <c r="Q42" i="94" s="1"/>
  <c r="M52" i="94"/>
  <c r="Q52" i="94" s="1"/>
  <c r="C55" i="94"/>
  <c r="P55" i="94" s="1"/>
  <c r="F58" i="94"/>
  <c r="G58" i="94" s="1"/>
  <c r="K64" i="94"/>
  <c r="C84" i="94"/>
  <c r="L98" i="94"/>
  <c r="N98" i="94" s="1"/>
  <c r="R98" i="94" s="1"/>
  <c r="F103" i="94"/>
  <c r="G103" i="94" s="1"/>
  <c r="F107" i="94"/>
  <c r="G107" i="94" s="1"/>
  <c r="C116" i="94"/>
  <c r="L120" i="94"/>
  <c r="F134" i="94"/>
  <c r="G134" i="94" s="1"/>
  <c r="F139" i="94"/>
  <c r="K148" i="94"/>
  <c r="K166" i="94"/>
  <c r="L180" i="94"/>
  <c r="M180" i="94" s="1" a="1"/>
  <c r="F219" i="94"/>
  <c r="F226" i="94"/>
  <c r="C233" i="94"/>
  <c r="C240" i="94"/>
  <c r="C108" i="61"/>
  <c r="L112" i="61"/>
  <c r="M112" i="61" s="1" a="1"/>
  <c r="D117" i="61"/>
  <c r="H130" i="61"/>
  <c r="F139" i="61"/>
  <c r="G139" i="61" s="1"/>
  <c r="K152" i="61"/>
  <c r="C157" i="61"/>
  <c r="L161" i="61"/>
  <c r="D166" i="61"/>
  <c r="K170" i="61"/>
  <c r="L175" i="61"/>
  <c r="K179" i="61"/>
  <c r="L180" i="61"/>
  <c r="N180" i="61" s="1"/>
  <c r="R180" i="61" s="1"/>
  <c r="H182" i="61"/>
  <c r="F183" i="61"/>
  <c r="G183" i="61" s="1"/>
  <c r="C188" i="61"/>
  <c r="K194" i="61"/>
  <c r="K195" i="61"/>
  <c r="L196" i="61"/>
  <c r="M196" i="61" s="1" a="1"/>
  <c r="L198" i="61"/>
  <c r="N198" i="61" s="1"/>
  <c r="R198" i="61" s="1"/>
  <c r="H201" i="61"/>
  <c r="F202" i="61"/>
  <c r="F204" i="61"/>
  <c r="C207" i="61"/>
  <c r="C221" i="61"/>
  <c r="K226" i="61"/>
  <c r="F232" i="61"/>
  <c r="G232" i="61" s="1"/>
  <c r="H233" i="61"/>
  <c r="K235" i="61"/>
  <c r="C250" i="61"/>
  <c r="C258" i="61"/>
  <c r="L259" i="61"/>
  <c r="L271" i="61"/>
  <c r="N271" i="61" s="1"/>
  <c r="R271" i="61" s="1"/>
  <c r="C282" i="61"/>
  <c r="L297" i="61"/>
  <c r="M297" i="61" s="1" a="1"/>
  <c r="L304" i="61"/>
  <c r="M304" i="61" s="1" a="1"/>
  <c r="C308" i="61"/>
  <c r="L311" i="61"/>
  <c r="L316" i="61"/>
  <c r="L318" i="61"/>
  <c r="L323" i="61"/>
  <c r="N323" i="61" s="1"/>
  <c r="R323" i="61" s="1"/>
  <c r="C327" i="61"/>
  <c r="L330" i="61"/>
  <c r="N330" i="61" s="1"/>
  <c r="R330" i="61" s="1"/>
  <c r="L335" i="61"/>
  <c r="N335" i="61" s="1"/>
  <c r="R335" i="61" s="1"/>
  <c r="L337" i="61"/>
  <c r="L342" i="61"/>
  <c r="M342" i="61" s="1" a="1"/>
  <c r="C346" i="61"/>
  <c r="L349" i="61"/>
  <c r="M349" i="61" s="1" a="1"/>
  <c r="L356" i="61"/>
  <c r="P356" i="61" s="1"/>
  <c r="D365" i="61"/>
  <c r="D368" i="61"/>
  <c r="L369" i="61"/>
  <c r="M369" i="61" s="1" a="1"/>
  <c r="C374" i="61"/>
  <c r="C377" i="61"/>
  <c r="L378" i="61"/>
  <c r="N378" i="61" s="1"/>
  <c r="R378" i="61" s="1"/>
  <c r="C383" i="61"/>
  <c r="D389" i="61"/>
  <c r="D394" i="61"/>
  <c r="L405" i="61"/>
  <c r="N405" i="61" s="1"/>
  <c r="R405" i="61" s="1"/>
  <c r="D419" i="61"/>
  <c r="C454" i="61"/>
  <c r="D458" i="61"/>
  <c r="C491" i="61"/>
  <c r="D493" i="61"/>
  <c r="C495" i="61"/>
  <c r="D501" i="61"/>
  <c r="C503" i="61"/>
  <c r="C520" i="61"/>
  <c r="C522" i="61"/>
  <c r="C524" i="61"/>
  <c r="L528" i="61"/>
  <c r="N528" i="61" s="1"/>
  <c r="R528" i="61" s="1"/>
  <c r="L533" i="61"/>
  <c r="N533" i="61" s="1"/>
  <c r="R533" i="61" s="1"/>
  <c r="L545" i="61"/>
  <c r="M545" i="61" s="1" a="1"/>
  <c r="L557" i="61"/>
  <c r="M557" i="61" s="1" a="1"/>
  <c r="C572" i="61"/>
  <c r="L596" i="61"/>
  <c r="L613" i="61"/>
  <c r="N613" i="61" s="1"/>
  <c r="R613" i="61" s="1"/>
  <c r="L638" i="61"/>
  <c r="L641" i="61"/>
  <c r="L660" i="61"/>
  <c r="L703" i="61"/>
  <c r="L725" i="61"/>
  <c r="N725" i="61" s="1"/>
  <c r="R725" i="61" s="1"/>
  <c r="M4" i="94"/>
  <c r="Q4" i="94" s="1"/>
  <c r="C13" i="94"/>
  <c r="P13" i="94" s="1"/>
  <c r="H17" i="94"/>
  <c r="C23" i="94"/>
  <c r="P23" i="94" s="1"/>
  <c r="C29" i="94"/>
  <c r="P29" i="94" s="1"/>
  <c r="K35" i="94"/>
  <c r="C40" i="94"/>
  <c r="P40" i="94" s="1"/>
  <c r="M44" i="94"/>
  <c r="Q44" i="94" s="1"/>
  <c r="M60" i="94"/>
  <c r="Q60" i="94" s="1"/>
  <c r="F69" i="94"/>
  <c r="F83" i="94"/>
  <c r="G83" i="94" s="1"/>
  <c r="K85" i="94"/>
  <c r="F96" i="94"/>
  <c r="C105" i="94"/>
  <c r="K120" i="94"/>
  <c r="K123" i="94"/>
  <c r="L137" i="94"/>
  <c r="N137" i="94" s="1"/>
  <c r="R137" i="94" s="1"/>
  <c r="C150" i="94"/>
  <c r="H170" i="94"/>
  <c r="H173" i="94"/>
  <c r="C177" i="94"/>
  <c r="F180" i="94"/>
  <c r="G180" i="94" s="1"/>
  <c r="K183" i="94"/>
  <c r="F195" i="94"/>
  <c r="C199" i="94"/>
  <c r="F220" i="94"/>
  <c r="L229" i="94"/>
  <c r="F234" i="94"/>
  <c r="G234" i="94" s="1"/>
  <c r="C301" i="94"/>
  <c r="L395" i="94"/>
  <c r="N395" i="94" s="1"/>
  <c r="R395" i="94" s="1"/>
  <c r="L451" i="94"/>
  <c r="N451" i="94" s="1"/>
  <c r="R451" i="94" s="1"/>
  <c r="C121" i="54"/>
  <c r="P121" i="54" s="1"/>
  <c r="H122" i="54"/>
  <c r="D123" i="54"/>
  <c r="K123" i="54"/>
  <c r="F124" i="54"/>
  <c r="G124" i="54" s="1"/>
  <c r="L125" i="54"/>
  <c r="C128" i="54"/>
  <c r="H129" i="54"/>
  <c r="D130" i="54"/>
  <c r="K130" i="54"/>
  <c r="F131" i="54"/>
  <c r="L132" i="54"/>
  <c r="C135" i="54"/>
  <c r="H136" i="54"/>
  <c r="D137" i="54"/>
  <c r="K137" i="54"/>
  <c r="F138" i="54"/>
  <c r="G138" i="54" s="1"/>
  <c r="K139" i="54"/>
  <c r="H140" i="54"/>
  <c r="C141" i="54"/>
  <c r="L144" i="54"/>
  <c r="F145" i="54"/>
  <c r="G145" i="54" s="1"/>
  <c r="K146" i="54"/>
  <c r="L151" i="54"/>
  <c r="H161" i="54"/>
  <c r="F166" i="54"/>
  <c r="G166" i="54" s="1"/>
  <c r="C176" i="54"/>
  <c r="K195" i="54"/>
  <c r="L200" i="54"/>
  <c r="M200" i="54" s="1" a="1"/>
  <c r="H210" i="54"/>
  <c r="F215" i="54"/>
  <c r="G215" i="54" s="1"/>
  <c r="C225" i="54"/>
  <c r="D336" i="54"/>
  <c r="C342" i="54"/>
  <c r="L360" i="54"/>
  <c r="M360" i="54" s="1" a="1"/>
  <c r="D385" i="54"/>
  <c r="C391" i="54"/>
  <c r="L409" i="54"/>
  <c r="M409" i="54" s="1" a="1"/>
  <c r="D434" i="54"/>
  <c r="C440" i="54"/>
  <c r="L458" i="54"/>
  <c r="N458" i="54" s="1"/>
  <c r="R458" i="54" s="1"/>
  <c r="D483" i="54"/>
  <c r="C489" i="54"/>
  <c r="M10" i="61"/>
  <c r="C15" i="61"/>
  <c r="P15" i="61" s="1"/>
  <c r="K19" i="61"/>
  <c r="D24" i="61"/>
  <c r="F28" i="61"/>
  <c r="G28" i="61" s="1" a="1"/>
  <c r="M47" i="61"/>
  <c r="K52" i="61"/>
  <c r="H57" i="61"/>
  <c r="F62" i="61"/>
  <c r="F76" i="61"/>
  <c r="G76" i="61" s="1"/>
  <c r="K89" i="61"/>
  <c r="C94" i="61"/>
  <c r="L98" i="61"/>
  <c r="N98" i="61" s="1"/>
  <c r="R98" i="61" s="1"/>
  <c r="D103" i="61"/>
  <c r="H116" i="61"/>
  <c r="F125" i="61"/>
  <c r="K138" i="61"/>
  <c r="C143" i="61"/>
  <c r="L147" i="61"/>
  <c r="D152" i="61"/>
  <c r="H165" i="61"/>
  <c r="H183" i="61"/>
  <c r="F186" i="61"/>
  <c r="F187" i="61"/>
  <c r="C189" i="61"/>
  <c r="C190" i="61"/>
  <c r="K198" i="61"/>
  <c r="L199" i="61"/>
  <c r="N199" i="61" s="1"/>
  <c r="R199" i="61" s="1"/>
  <c r="L200" i="61"/>
  <c r="N200" i="61" s="1"/>
  <c r="R200" i="61" s="1"/>
  <c r="H204" i="61"/>
  <c r="F206" i="61"/>
  <c r="G206" i="61" s="1"/>
  <c r="F208" i="61"/>
  <c r="F209" i="61"/>
  <c r="F210" i="61"/>
  <c r="L214" i="61"/>
  <c r="L215" i="61"/>
  <c r="M215" i="61" s="1" a="1"/>
  <c r="C220" i="61"/>
  <c r="H222" i="61"/>
  <c r="F240" i="61"/>
  <c r="G240" i="61" s="1"/>
  <c r="L261" i="61"/>
  <c r="N261" i="61" s="1"/>
  <c r="R261" i="61" s="1"/>
  <c r="C270" i="61"/>
  <c r="L280" i="61"/>
  <c r="N280" i="61" s="1"/>
  <c r="R280" i="61" s="1"/>
  <c r="C296" i="61"/>
  <c r="L306" i="61"/>
  <c r="C322" i="61"/>
  <c r="C329" i="61"/>
  <c r="L332" i="61"/>
  <c r="M332" i="61" s="1" a="1"/>
  <c r="C336" i="61"/>
  <c r="C341" i="61"/>
  <c r="C343" i="61"/>
  <c r="C348" i="61"/>
  <c r="L351" i="61"/>
  <c r="N351" i="61" s="1"/>
  <c r="R351" i="61" s="1"/>
  <c r="C355" i="61"/>
  <c r="C360" i="61"/>
  <c r="C362" i="61"/>
  <c r="C365" i="61"/>
  <c r="L389" i="61"/>
  <c r="N389" i="61" s="1"/>
  <c r="R389" i="61" s="1"/>
  <c r="D391" i="61"/>
  <c r="C394" i="61"/>
  <c r="D398" i="61"/>
  <c r="D400" i="61"/>
  <c r="D406" i="61"/>
  <c r="C423" i="61"/>
  <c r="D429" i="61"/>
  <c r="D433" i="61"/>
  <c r="C435" i="61"/>
  <c r="L448" i="61"/>
  <c r="C462" i="61"/>
  <c r="D466" i="61"/>
  <c r="L493" i="61"/>
  <c r="M493" i="61" s="1" a="1"/>
  <c r="C501" i="61"/>
  <c r="L503" i="61"/>
  <c r="L505" i="61"/>
  <c r="M505" i="61" s="1" a="1"/>
  <c r="L507" i="61"/>
  <c r="M507" i="61" s="1" a="1"/>
  <c r="C514" i="61"/>
  <c r="D516" i="61"/>
  <c r="L522" i="61"/>
  <c r="L538" i="61"/>
  <c r="L543" i="61"/>
  <c r="N543" i="61" s="1"/>
  <c r="R543" i="61" s="1"/>
  <c r="C553" i="61"/>
  <c r="C587" i="61"/>
  <c r="C592" i="61"/>
  <c r="L629" i="61"/>
  <c r="N629" i="61" s="1"/>
  <c r="R629" i="61" s="1"/>
  <c r="L679" i="61"/>
  <c r="P679" i="61" s="1"/>
  <c r="L716" i="61"/>
  <c r="P716" i="61" s="1"/>
  <c r="L738" i="61"/>
  <c r="P738" i="61" s="1"/>
  <c r="C9" i="94"/>
  <c r="P9" i="94" s="1"/>
  <c r="H19" i="94"/>
  <c r="K27" i="94"/>
  <c r="H29" i="94"/>
  <c r="K33" i="94"/>
  <c r="H49" i="94"/>
  <c r="K51" i="94"/>
  <c r="H58" i="94"/>
  <c r="L102" i="94"/>
  <c r="N102" i="94" s="1"/>
  <c r="R102" i="94" s="1"/>
  <c r="F105" i="94"/>
  <c r="G105" i="94" s="1"/>
  <c r="F108" i="94"/>
  <c r="G108" i="94" s="1"/>
  <c r="H114" i="94"/>
  <c r="H134" i="94"/>
  <c r="K137" i="94"/>
  <c r="H144" i="94"/>
  <c r="F151" i="94"/>
  <c r="G151" i="94" s="1"/>
  <c r="K157" i="94"/>
  <c r="C161" i="94"/>
  <c r="C168" i="94"/>
  <c r="K177" i="94"/>
  <c r="F184" i="94"/>
  <c r="L195" i="94"/>
  <c r="H199" i="94"/>
  <c r="L211" i="94"/>
  <c r="N211" i="94" s="1"/>
  <c r="R211" i="94" s="1"/>
  <c r="F230" i="94"/>
  <c r="G230" i="94" s="1"/>
  <c r="L331" i="94"/>
  <c r="N331" i="94" s="1"/>
  <c r="R331" i="94" s="1"/>
  <c r="H208" i="61"/>
  <c r="H209" i="61"/>
  <c r="H211" i="61"/>
  <c r="H212" i="61"/>
  <c r="L213" i="61"/>
  <c r="C218" i="61"/>
  <c r="C219" i="61"/>
  <c r="L223" i="61"/>
  <c r="L224" i="61"/>
  <c r="C229" i="61"/>
  <c r="H230" i="61"/>
  <c r="H231" i="61"/>
  <c r="L233" i="61"/>
  <c r="N233" i="61" s="1"/>
  <c r="R233" i="61" s="1"/>
  <c r="F239" i="61"/>
  <c r="G239" i="61" s="1"/>
  <c r="C244" i="61"/>
  <c r="L245" i="61"/>
  <c r="M245" i="61" s="1" a="1"/>
  <c r="C265" i="61"/>
  <c r="L268" i="61"/>
  <c r="M268" i="61" s="1" a="1"/>
  <c r="C272" i="61"/>
  <c r="C277" i="61"/>
  <c r="C279" i="61"/>
  <c r="C284" i="61"/>
  <c r="L287" i="61"/>
  <c r="C291" i="61"/>
  <c r="C298" i="61"/>
  <c r="P298" i="61" s="1"/>
  <c r="L313" i="61"/>
  <c r="N313" i="61" s="1"/>
  <c r="R313" i="61" s="1"/>
  <c r="C324" i="61"/>
  <c r="L339" i="61"/>
  <c r="M339" i="61" s="1" a="1"/>
  <c r="C350" i="61"/>
  <c r="L358" i="61"/>
  <c r="M358" i="61" s="1" a="1"/>
  <c r="D373" i="61"/>
  <c r="D379" i="61"/>
  <c r="L380" i="61"/>
  <c r="L383" i="61"/>
  <c r="D385" i="61"/>
  <c r="L386" i="61"/>
  <c r="L392" i="61"/>
  <c r="C398" i="61"/>
  <c r="C402" i="61"/>
  <c r="C406" i="61"/>
  <c r="L413" i="61"/>
  <c r="N413" i="61" s="1"/>
  <c r="R413" i="61" s="1"/>
  <c r="L421" i="61"/>
  <c r="L423" i="61"/>
  <c r="N423" i="61" s="1"/>
  <c r="R423" i="61" s="1"/>
  <c r="L425" i="61"/>
  <c r="C431" i="61"/>
  <c r="C433" i="61"/>
  <c r="D437" i="61"/>
  <c r="D441" i="61"/>
  <c r="D445" i="61"/>
  <c r="D449" i="61"/>
  <c r="L452" i="61"/>
  <c r="M452" i="61" s="1" a="1"/>
  <c r="L460" i="61"/>
  <c r="M460" i="61" s="1" a="1"/>
  <c r="C470" i="61"/>
  <c r="D474" i="61"/>
  <c r="D476" i="61"/>
  <c r="C478" i="61"/>
  <c r="L489" i="61"/>
  <c r="N489" i="61" s="1"/>
  <c r="R489" i="61" s="1"/>
  <c r="L497" i="61"/>
  <c r="N497" i="61" s="1"/>
  <c r="R497" i="61" s="1"/>
  <c r="D508" i="61"/>
  <c r="L520" i="61"/>
  <c r="M520" i="61" s="1" a="1"/>
  <c r="L531" i="61"/>
  <c r="M531" i="61" s="1" a="1"/>
  <c r="L536" i="61"/>
  <c r="M536" i="61" s="1" a="1"/>
  <c r="L541" i="61"/>
  <c r="M541" i="61" s="1" a="1"/>
  <c r="L553" i="61"/>
  <c r="M553" i="61" s="1" a="1"/>
  <c r="C558" i="61"/>
  <c r="C570" i="61"/>
  <c r="C580" i="61"/>
  <c r="L620" i="61"/>
  <c r="P620" i="61" s="1"/>
  <c r="L651" i="61"/>
  <c r="N651" i="61" s="1"/>
  <c r="R651" i="61" s="1"/>
  <c r="L673" i="61"/>
  <c r="N673" i="61" s="1"/>
  <c r="R673" i="61" s="1"/>
  <c r="L698" i="61"/>
  <c r="P698" i="61" s="1"/>
  <c r="L701" i="61"/>
  <c r="P701" i="61" s="1"/>
  <c r="L720" i="61"/>
  <c r="H5" i="94"/>
  <c r="C7" i="94"/>
  <c r="P7" i="94" s="1"/>
  <c r="H11" i="94"/>
  <c r="H13" i="94"/>
  <c r="F15" i="94"/>
  <c r="G15" i="94" s="1" a="1"/>
  <c r="K21" i="94"/>
  <c r="F23" i="94"/>
  <c r="G23" i="94" s="1" a="1"/>
  <c r="M27" i="94"/>
  <c r="Q27" i="94" s="1"/>
  <c r="M29" i="94"/>
  <c r="Q29" i="94" s="1"/>
  <c r="H36" i="94"/>
  <c r="H38" i="94"/>
  <c r="F40" i="94"/>
  <c r="G40" i="94" s="1"/>
  <c r="M47" i="94"/>
  <c r="Q47" i="94" s="1"/>
  <c r="K49" i="94"/>
  <c r="M51" i="94"/>
  <c r="Q51" i="94" s="1"/>
  <c r="C54" i="94"/>
  <c r="P54" i="94" s="1"/>
  <c r="F56" i="94"/>
  <c r="M58" i="94"/>
  <c r="Q58" i="94" s="1"/>
  <c r="K65" i="94"/>
  <c r="M67" i="94"/>
  <c r="Q67" i="94" s="1"/>
  <c r="K76" i="94"/>
  <c r="H105" i="94"/>
  <c r="F109" i="94"/>
  <c r="G109" i="94" s="1"/>
  <c r="L111" i="94"/>
  <c r="N111" i="94" s="1"/>
  <c r="R111" i="94" s="1"/>
  <c r="K144" i="94"/>
  <c r="L147" i="94"/>
  <c r="N147" i="94" s="1"/>
  <c r="R147" i="94" s="1"/>
  <c r="K154" i="94"/>
  <c r="F171" i="94"/>
  <c r="G171" i="94" s="1"/>
  <c r="C175" i="94"/>
  <c r="K180" i="94"/>
  <c r="L187" i="94"/>
  <c r="C216" i="94"/>
  <c r="K220" i="94"/>
  <c r="C383" i="94"/>
  <c r="C398" i="94"/>
  <c r="L415" i="94"/>
  <c r="N415" i="94" s="1"/>
  <c r="R415" i="94" s="1"/>
  <c r="C130" i="54"/>
  <c r="H131" i="54"/>
  <c r="D132" i="54"/>
  <c r="K132" i="54"/>
  <c r="F133" i="54"/>
  <c r="G133" i="54" s="1"/>
  <c r="L134" i="54"/>
  <c r="M134" i="54" s="1" a="1"/>
  <c r="C137" i="54"/>
  <c r="H138" i="54"/>
  <c r="C139" i="54"/>
  <c r="L142" i="54"/>
  <c r="F143" i="54"/>
  <c r="K144" i="54"/>
  <c r="H145" i="54"/>
  <c r="C146" i="54"/>
  <c r="K160" i="54"/>
  <c r="L165" i="54"/>
  <c r="H175" i="54"/>
  <c r="F180" i="54"/>
  <c r="G180" i="54" s="1"/>
  <c r="C190" i="54"/>
  <c r="I190" i="54" s="1"/>
  <c r="J190" i="54" s="1"/>
  <c r="K209" i="54"/>
  <c r="L214" i="54"/>
  <c r="H224" i="54"/>
  <c r="F229" i="54"/>
  <c r="C239" i="54"/>
  <c r="C335" i="54"/>
  <c r="L353" i="54"/>
  <c r="D378" i="54"/>
  <c r="C384" i="54"/>
  <c r="L402" i="54"/>
  <c r="N402" i="54" s="1"/>
  <c r="R402" i="54" s="1"/>
  <c r="D427" i="54"/>
  <c r="C433" i="54"/>
  <c r="L451" i="54"/>
  <c r="D476" i="54"/>
  <c r="C482" i="54"/>
  <c r="K5" i="61"/>
  <c r="D10" i="61"/>
  <c r="F14" i="61"/>
  <c r="H32" i="61"/>
  <c r="C37" i="61"/>
  <c r="P37" i="61" s="1"/>
  <c r="D42" i="61"/>
  <c r="M61" i="61"/>
  <c r="K66" i="61"/>
  <c r="K75" i="61"/>
  <c r="C80" i="61"/>
  <c r="L84" i="61"/>
  <c r="N84" i="61" s="1"/>
  <c r="R84" i="61" s="1"/>
  <c r="D89" i="61"/>
  <c r="H102" i="61"/>
  <c r="F111" i="61"/>
  <c r="G111" i="61" s="1"/>
  <c r="K124" i="61"/>
  <c r="C129" i="61"/>
  <c r="L133" i="61"/>
  <c r="M133" i="61" s="1" a="1"/>
  <c r="D138" i="61"/>
  <c r="H151" i="61"/>
  <c r="F160" i="61"/>
  <c r="G160" i="61" s="1"/>
  <c r="F169" i="61"/>
  <c r="G169" i="61" s="1"/>
  <c r="C179" i="61"/>
  <c r="L182" i="61"/>
  <c r="M182" i="61" s="1" a="1"/>
  <c r="H187" i="61"/>
  <c r="F188" i="61"/>
  <c r="G188" i="61" s="1"/>
  <c r="C193" i="61"/>
  <c r="K200" i="61"/>
  <c r="K202" i="61"/>
  <c r="L203" i="61"/>
  <c r="M203" i="61" s="1" a="1"/>
  <c r="H206" i="61"/>
  <c r="K213" i="61"/>
  <c r="K214" i="61"/>
  <c r="L222" i="61"/>
  <c r="M222" i="61" s="1" a="1"/>
  <c r="C228" i="61"/>
  <c r="L232" i="61"/>
  <c r="K233" i="61"/>
  <c r="H240" i="61"/>
  <c r="L241" i="61"/>
  <c r="N241" i="61" s="1"/>
  <c r="R241" i="61" s="1"/>
  <c r="K242" i="61"/>
  <c r="L250" i="61"/>
  <c r="N250" i="61" s="1"/>
  <c r="R250" i="61" s="1"/>
  <c r="C267" i="61"/>
  <c r="L275" i="61"/>
  <c r="C286" i="61"/>
  <c r="L294" i="61"/>
  <c r="C305" i="61"/>
  <c r="L320" i="61"/>
  <c r="C331" i="61"/>
  <c r="L346" i="61"/>
  <c r="M346" i="61" s="1" a="1"/>
  <c r="L353" i="61"/>
  <c r="M353" i="61" s="1" a="1"/>
  <c r="C357" i="61"/>
  <c r="L360" i="61"/>
  <c r="N360" i="61" s="1"/>
  <c r="R360" i="61" s="1"/>
  <c r="D367" i="61"/>
  <c r="D370" i="61"/>
  <c r="L374" i="61"/>
  <c r="N374" i="61" s="1"/>
  <c r="R374" i="61" s="1"/>
  <c r="L377" i="61"/>
  <c r="N377" i="61" s="1"/>
  <c r="R377" i="61" s="1"/>
  <c r="C379" i="61"/>
  <c r="P379" i="61" s="1"/>
  <c r="C385" i="61"/>
  <c r="D388" i="61"/>
  <c r="C391" i="61"/>
  <c r="D404" i="61"/>
  <c r="D408" i="61"/>
  <c r="C410" i="61"/>
  <c r="C441" i="61"/>
  <c r="D443" i="61"/>
  <c r="L456" i="61"/>
  <c r="N456" i="61" s="1"/>
  <c r="R456" i="61" s="1"/>
  <c r="L464" i="61"/>
  <c r="M464" i="61" s="1" a="1"/>
  <c r="L468" i="61"/>
  <c r="N468" i="61" s="1"/>
  <c r="R468" i="61" s="1"/>
  <c r="C472" i="61"/>
  <c r="C474" i="61"/>
  <c r="D484" i="61"/>
  <c r="L491" i="61"/>
  <c r="M491" i="61" s="1" a="1"/>
  <c r="C508" i="61"/>
  <c r="D512" i="61"/>
  <c r="D525" i="61"/>
  <c r="D527" i="61"/>
  <c r="L529" i="61"/>
  <c r="L570" i="61"/>
  <c r="M570" i="61" s="1" a="1"/>
  <c r="C573" i="61"/>
  <c r="C575" i="61"/>
  <c r="C585" i="61"/>
  <c r="C597" i="61"/>
  <c r="L611" i="61"/>
  <c r="L645" i="61"/>
  <c r="N645" i="61" s="1"/>
  <c r="R645" i="61" s="1"/>
  <c r="L654" i="61"/>
  <c r="M654" i="61" s="1" a="1"/>
  <c r="L664" i="61"/>
  <c r="N664" i="61" s="1"/>
  <c r="R664" i="61" s="1"/>
  <c r="L676" i="61"/>
  <c r="L729" i="61"/>
  <c r="L732" i="61"/>
  <c r="H7" i="94"/>
  <c r="H9" i="94"/>
  <c r="F11" i="94"/>
  <c r="M15" i="94"/>
  <c r="Q15" i="94" s="1"/>
  <c r="F17" i="94"/>
  <c r="G17" i="94" s="1" a="1"/>
  <c r="F19" i="94"/>
  <c r="G19" i="94" s="1" a="1"/>
  <c r="K23" i="94"/>
  <c r="K38" i="94"/>
  <c r="C43" i="94"/>
  <c r="P43" i="94" s="1"/>
  <c r="M49" i="94"/>
  <c r="Q49" i="94" s="1"/>
  <c r="F54" i="94"/>
  <c r="G54" i="94" s="1"/>
  <c r="H56" i="94"/>
  <c r="C70" i="94"/>
  <c r="L81" i="94"/>
  <c r="M81" i="94" s="1" a="1"/>
  <c r="L94" i="94"/>
  <c r="C97" i="94"/>
  <c r="H109" i="94"/>
  <c r="C118" i="94"/>
  <c r="C121" i="94"/>
  <c r="C128" i="94"/>
  <c r="F131" i="94"/>
  <c r="G131" i="94" s="1"/>
  <c r="L141" i="94"/>
  <c r="H151" i="94"/>
  <c r="F158" i="94"/>
  <c r="G158" i="94" s="1"/>
  <c r="H161" i="94"/>
  <c r="F168" i="94"/>
  <c r="G168" i="94" s="1"/>
  <c r="C178" i="94"/>
  <c r="K192" i="94"/>
  <c r="C204" i="94"/>
  <c r="L212" i="94"/>
  <c r="M212" i="94" s="1" a="1"/>
  <c r="C236" i="94"/>
  <c r="C247" i="94"/>
  <c r="C277" i="94"/>
  <c r="C304" i="94"/>
  <c r="L323" i="94"/>
  <c r="N323" i="94" s="1"/>
  <c r="R323" i="94" s="1"/>
  <c r="L334" i="94"/>
  <c r="N334" i="94" s="1"/>
  <c r="R334" i="94" s="1"/>
  <c r="C346" i="94"/>
  <c r="C372" i="94"/>
  <c r="F213" i="61"/>
  <c r="G213" i="61" s="1"/>
  <c r="K217" i="61"/>
  <c r="L218" i="61"/>
  <c r="H220" i="61"/>
  <c r="F221" i="61"/>
  <c r="G221" i="61" s="1"/>
  <c r="K225" i="61"/>
  <c r="H227" i="61"/>
  <c r="F228" i="61"/>
  <c r="G228" i="61" s="1"/>
  <c r="K232" i="61"/>
  <c r="H234" i="61"/>
  <c r="C237" i="61"/>
  <c r="K239" i="61"/>
  <c r="L240" i="61"/>
  <c r="N240" i="61" s="1"/>
  <c r="R240" i="61" s="1"/>
  <c r="H242" i="61"/>
  <c r="L244" i="61"/>
  <c r="M244" i="61" s="1" a="1"/>
  <c r="C247" i="61"/>
  <c r="C252" i="61"/>
  <c r="L278" i="61"/>
  <c r="C303" i="61"/>
  <c r="L327" i="61"/>
  <c r="C352" i="61"/>
  <c r="D369" i="61"/>
  <c r="L372" i="61"/>
  <c r="N372" i="61" s="1"/>
  <c r="R372" i="61" s="1"/>
  <c r="D382" i="61"/>
  <c r="D397" i="61"/>
  <c r="C415" i="61"/>
  <c r="D422" i="61"/>
  <c r="L434" i="61"/>
  <c r="C447" i="61"/>
  <c r="C465" i="61"/>
  <c r="D472" i="61"/>
  <c r="L484" i="61"/>
  <c r="C497" i="61"/>
  <c r="L510" i="61"/>
  <c r="M510" i="61" s="1" a="1"/>
  <c r="D515" i="61"/>
  <c r="D518" i="61"/>
  <c r="L519" i="61"/>
  <c r="N519" i="61" s="1"/>
  <c r="R519" i="61" s="1"/>
  <c r="D524" i="61"/>
  <c r="C527" i="61"/>
  <c r="L542" i="61"/>
  <c r="M542" i="61" s="1" a="1"/>
  <c r="C546" i="61"/>
  <c r="C565" i="61"/>
  <c r="L568" i="61"/>
  <c r="L575" i="61"/>
  <c r="L582" i="61"/>
  <c r="C584" i="61"/>
  <c r="L587" i="61"/>
  <c r="L589" i="61"/>
  <c r="L594" i="61"/>
  <c r="L605" i="61"/>
  <c r="P605" i="61" s="1"/>
  <c r="L612" i="61"/>
  <c r="N612" i="61" s="1"/>
  <c r="R612" i="61" s="1"/>
  <c r="L683" i="61"/>
  <c r="P683" i="61" s="1"/>
  <c r="B3" i="94"/>
  <c r="V3" i="94" s="1" a="1"/>
  <c r="K10" i="94"/>
  <c r="F13" i="94"/>
  <c r="G13" i="94" s="1" a="1"/>
  <c r="C25" i="94"/>
  <c r="P25" i="94" s="1"/>
  <c r="C31" i="94"/>
  <c r="P31" i="94" s="1"/>
  <c r="C34" i="94"/>
  <c r="P34" i="94" s="1"/>
  <c r="M35" i="94"/>
  <c r="Q35" i="94" s="1"/>
  <c r="H37" i="94"/>
  <c r="H40" i="94"/>
  <c r="K45" i="94"/>
  <c r="F50" i="94"/>
  <c r="M53" i="94"/>
  <c r="Q53" i="94" s="1"/>
  <c r="M56" i="94"/>
  <c r="Q56" i="94" s="1"/>
  <c r="M61" i="94"/>
  <c r="Q61" i="94" s="1"/>
  <c r="C63" i="94"/>
  <c r="P63" i="94" s="1"/>
  <c r="H66" i="94"/>
  <c r="K69" i="94"/>
  <c r="K77" i="94"/>
  <c r="C79" i="94"/>
  <c r="L93" i="94"/>
  <c r="L95" i="94"/>
  <c r="H97" i="94"/>
  <c r="F106" i="94"/>
  <c r="H110" i="94"/>
  <c r="H119" i="94"/>
  <c r="F124" i="94"/>
  <c r="G124" i="94" s="1"/>
  <c r="C131" i="94"/>
  <c r="F133" i="94"/>
  <c r="G133" i="94" s="1"/>
  <c r="C138" i="94"/>
  <c r="F145" i="94"/>
  <c r="G145" i="94" s="1"/>
  <c r="K147" i="94"/>
  <c r="L152" i="94"/>
  <c r="M152" i="94" s="1" a="1"/>
  <c r="L164" i="94"/>
  <c r="K171" i="94"/>
  <c r="L176" i="94"/>
  <c r="N176" i="94" s="1"/>
  <c r="R176" i="94" s="1"/>
  <c r="L183" i="94"/>
  <c r="M183" i="94" s="1" a="1"/>
  <c r="K199" i="94"/>
  <c r="F208" i="94"/>
  <c r="H211" i="94"/>
  <c r="F214" i="94"/>
  <c r="G214" i="94" s="1"/>
  <c r="K217" i="94"/>
  <c r="L262" i="94"/>
  <c r="N262" i="94" s="1"/>
  <c r="R262" i="94" s="1"/>
  <c r="C358" i="94"/>
  <c r="L367" i="94"/>
  <c r="C399" i="94"/>
  <c r="F181" i="61"/>
  <c r="G181" i="61" s="1"/>
  <c r="F185" i="61"/>
  <c r="C186" i="61"/>
  <c r="K187" i="61"/>
  <c r="H189" i="61"/>
  <c r="L192" i="61"/>
  <c r="M192" i="61" s="1" a="1"/>
  <c r="F194" i="61"/>
  <c r="G194" i="61" s="1"/>
  <c r="C195" i="61"/>
  <c r="K196" i="61"/>
  <c r="L201" i="61"/>
  <c r="H202" i="61"/>
  <c r="C204" i="61"/>
  <c r="K205" i="61"/>
  <c r="F207" i="61"/>
  <c r="G207" i="61" s="1"/>
  <c r="C209" i="61"/>
  <c r="K211" i="61"/>
  <c r="H214" i="61"/>
  <c r="C216" i="61"/>
  <c r="H221" i="61"/>
  <c r="C223" i="61"/>
  <c r="H228" i="61"/>
  <c r="F229" i="61"/>
  <c r="C231" i="61"/>
  <c r="L234" i="61"/>
  <c r="N234" i="61" s="1"/>
  <c r="R234" i="61" s="1"/>
  <c r="C238" i="61"/>
  <c r="P238" i="61" s="1"/>
  <c r="L248" i="61"/>
  <c r="N248" i="61" s="1"/>
  <c r="R248" i="61" s="1"/>
  <c r="L253" i="61"/>
  <c r="N253" i="61" s="1"/>
  <c r="R253" i="61" s="1"/>
  <c r="C256" i="61"/>
  <c r="L258" i="61"/>
  <c r="M258" i="61" s="1" a="1"/>
  <c r="C261" i="61"/>
  <c r="L285" i="61"/>
  <c r="C310" i="61"/>
  <c r="L334" i="61"/>
  <c r="C359" i="61"/>
  <c r="P359" i="61" s="1"/>
  <c r="L365" i="61"/>
  <c r="C375" i="61"/>
  <c r="D381" i="61"/>
  <c r="C388" i="61"/>
  <c r="D407" i="61"/>
  <c r="D411" i="61"/>
  <c r="L412" i="61"/>
  <c r="C429" i="61"/>
  <c r="L437" i="61"/>
  <c r="M437" i="61" s="1" a="1"/>
  <c r="D457" i="61"/>
  <c r="C461" i="61"/>
  <c r="L462" i="61"/>
  <c r="D468" i="61"/>
  <c r="D475" i="61"/>
  <c r="C479" i="61"/>
  <c r="D482" i="61"/>
  <c r="L487" i="61"/>
  <c r="N487" i="61" s="1"/>
  <c r="R487" i="61" s="1"/>
  <c r="D489" i="61"/>
  <c r="L501" i="61"/>
  <c r="N501" i="61" s="1"/>
  <c r="R501" i="61" s="1"/>
  <c r="C506" i="61"/>
  <c r="C512" i="61"/>
  <c r="C518" i="61"/>
  <c r="L532" i="61"/>
  <c r="M532" i="61" s="1" a="1"/>
  <c r="L551" i="61"/>
  <c r="M551" i="61" s="1" a="1"/>
  <c r="C560" i="61"/>
  <c r="L577" i="61"/>
  <c r="M577" i="61" s="1" a="1"/>
  <c r="C579" i="61"/>
  <c r="C598" i="61"/>
  <c r="L610" i="61"/>
  <c r="L621" i="61"/>
  <c r="L639" i="61"/>
  <c r="P639" i="61" s="1"/>
  <c r="L681" i="61"/>
  <c r="N681" i="61" s="1"/>
  <c r="R681" i="61" s="1"/>
  <c r="L730" i="61"/>
  <c r="P730" i="61" s="1"/>
  <c r="F3" i="94"/>
  <c r="G3" i="94" s="1" a="1"/>
  <c r="C5" i="94"/>
  <c r="P5" i="94" s="1"/>
  <c r="M13" i="94"/>
  <c r="Q13" i="94" s="1"/>
  <c r="K19" i="94"/>
  <c r="F22" i="94"/>
  <c r="G22" i="94" s="1" a="1"/>
  <c r="K25" i="94"/>
  <c r="H28" i="94"/>
  <c r="K37" i="94"/>
  <c r="C39" i="94"/>
  <c r="P39" i="94" s="1"/>
  <c r="H50" i="94"/>
  <c r="C60" i="94"/>
  <c r="P60" i="94" s="1"/>
  <c r="C65" i="94"/>
  <c r="P65" i="94" s="1"/>
  <c r="M66" i="94"/>
  <c r="Q66" i="94" s="1"/>
  <c r="F74" i="94"/>
  <c r="G74" i="94" s="1"/>
  <c r="F81" i="94"/>
  <c r="G81" i="94" s="1"/>
  <c r="L86" i="94"/>
  <c r="N86" i="94" s="1"/>
  <c r="R86" i="94" s="1"/>
  <c r="H108" i="94"/>
  <c r="L119" i="94"/>
  <c r="N119" i="94" s="1"/>
  <c r="R119" i="94" s="1"/>
  <c r="C122" i="94"/>
  <c r="H124" i="94"/>
  <c r="H131" i="94"/>
  <c r="C134" i="94"/>
  <c r="K138" i="94"/>
  <c r="C141" i="94"/>
  <c r="C148" i="94"/>
  <c r="F150" i="94"/>
  <c r="G150" i="94" s="1"/>
  <c r="K164" i="94"/>
  <c r="L181" i="94"/>
  <c r="N181" i="94" s="1"/>
  <c r="R181" i="94" s="1"/>
  <c r="F186" i="94"/>
  <c r="G186" i="94" s="1"/>
  <c r="L191" i="94"/>
  <c r="N191" i="94" s="1"/>
  <c r="R191" i="94" s="1"/>
  <c r="K197" i="94"/>
  <c r="F200" i="94"/>
  <c r="F203" i="94"/>
  <c r="G203" i="94" s="1"/>
  <c r="F209" i="94"/>
  <c r="K211" i="94"/>
  <c r="H231" i="94"/>
  <c r="L242" i="94"/>
  <c r="C252" i="94"/>
  <c r="C349" i="94"/>
  <c r="C389" i="94"/>
  <c r="C400" i="94"/>
  <c r="D396" i="61"/>
  <c r="C400" i="61"/>
  <c r="C407" i="61"/>
  <c r="D414" i="61"/>
  <c r="D418" i="61"/>
  <c r="L419" i="61"/>
  <c r="M419" i="61" s="1" a="1"/>
  <c r="D421" i="61"/>
  <c r="D425" i="61"/>
  <c r="L426" i="61"/>
  <c r="N426" i="61" s="1"/>
  <c r="R426" i="61" s="1"/>
  <c r="D432" i="61"/>
  <c r="C436" i="61"/>
  <c r="D439" i="61"/>
  <c r="C443" i="61"/>
  <c r="L444" i="61"/>
  <c r="P444" i="61" s="1"/>
  <c r="D446" i="61"/>
  <c r="C450" i="61"/>
  <c r="L451" i="61"/>
  <c r="N451" i="61" s="1"/>
  <c r="R451" i="61" s="1"/>
  <c r="C457" i="61"/>
  <c r="L458" i="61"/>
  <c r="N458" i="61" s="1"/>
  <c r="R458" i="61" s="1"/>
  <c r="D464" i="61"/>
  <c r="L465" i="61"/>
  <c r="C468" i="61"/>
  <c r="L469" i="61"/>
  <c r="D471" i="61"/>
  <c r="L472" i="61"/>
  <c r="M472" i="61" s="1" a="1"/>
  <c r="C475" i="61"/>
  <c r="L476" i="61"/>
  <c r="N476" i="61" s="1"/>
  <c r="R476" i="61" s="1"/>
  <c r="C482" i="61"/>
  <c r="C486" i="61"/>
  <c r="C489" i="61"/>
  <c r="C493" i="61"/>
  <c r="L494" i="61"/>
  <c r="N494" i="61" s="1"/>
  <c r="R494" i="61" s="1"/>
  <c r="C496" i="61"/>
  <c r="C500" i="61"/>
  <c r="L521" i="61"/>
  <c r="N521" i="61" s="1"/>
  <c r="R521" i="61" s="1"/>
  <c r="L524" i="61"/>
  <c r="D526" i="61"/>
  <c r="C534" i="61"/>
  <c r="L539" i="61"/>
  <c r="L558" i="61"/>
  <c r="M558" i="61" s="1" a="1"/>
  <c r="C567" i="61"/>
  <c r="C574" i="61"/>
  <c r="C581" i="61"/>
  <c r="L584" i="61"/>
  <c r="N584" i="61" s="1"/>
  <c r="R584" i="61" s="1"/>
  <c r="C586" i="61"/>
  <c r="C588" i="61"/>
  <c r="C593" i="61"/>
  <c r="C602" i="61"/>
  <c r="P602" i="61" s="1"/>
  <c r="L617" i="61"/>
  <c r="L619" i="61"/>
  <c r="L628" i="61"/>
  <c r="L659" i="61"/>
  <c r="M659" i="61" s="1" a="1"/>
  <c r="L666" i="61"/>
  <c r="L668" i="61"/>
  <c r="L670" i="61"/>
  <c r="P670" i="61" s="1"/>
  <c r="L677" i="61"/>
  <c r="P677" i="61" s="1"/>
  <c r="L708" i="61"/>
  <c r="M708" i="61" s="1" a="1"/>
  <c r="L717" i="61"/>
  <c r="M717" i="61" s="1" a="1"/>
  <c r="L719" i="61"/>
  <c r="N719" i="61" s="1"/>
  <c r="R719" i="61" s="1"/>
  <c r="M3" i="94"/>
  <c r="Q3" i="94" s="1"/>
  <c r="C8" i="94"/>
  <c r="P8" i="94" s="1"/>
  <c r="H15" i="94"/>
  <c r="M16" i="94"/>
  <c r="Q16" i="94" s="1"/>
  <c r="H18" i="94"/>
  <c r="M19" i="94"/>
  <c r="Q19" i="94" s="1"/>
  <c r="K22" i="94"/>
  <c r="K28" i="94"/>
  <c r="H31" i="94"/>
  <c r="F34" i="94"/>
  <c r="G34" i="94" s="1"/>
  <c r="C36" i="94"/>
  <c r="P36" i="94" s="1"/>
  <c r="F42" i="94"/>
  <c r="G42" i="94" s="1"/>
  <c r="F47" i="94"/>
  <c r="G47" i="94" s="1"/>
  <c r="C49" i="94"/>
  <c r="P49" i="94" s="1"/>
  <c r="F55" i="94"/>
  <c r="G55" i="94" s="1"/>
  <c r="C57" i="94"/>
  <c r="K58" i="94"/>
  <c r="H60" i="94"/>
  <c r="F63" i="94"/>
  <c r="F76" i="94"/>
  <c r="K104" i="94"/>
  <c r="F115" i="94"/>
  <c r="F117" i="94"/>
  <c r="G117" i="94" s="1"/>
  <c r="K119" i="94"/>
  <c r="C127" i="94"/>
  <c r="F129" i="94"/>
  <c r="G129" i="94" s="1"/>
  <c r="L131" i="94"/>
  <c r="M131" i="94" s="1" a="1"/>
  <c r="H141" i="94"/>
  <c r="F146" i="94"/>
  <c r="G146" i="94" s="1"/>
  <c r="H148" i="94"/>
  <c r="C155" i="94"/>
  <c r="C167" i="94"/>
  <c r="L169" i="94"/>
  <c r="N169" i="94" s="1"/>
  <c r="R169" i="94" s="1"/>
  <c r="H203" i="94"/>
  <c r="H212" i="94"/>
  <c r="K238" i="94"/>
  <c r="L247" i="94"/>
  <c r="C274" i="94"/>
  <c r="C306" i="94"/>
  <c r="C320" i="94"/>
  <c r="L380" i="94"/>
  <c r="N380" i="94" s="1"/>
  <c r="R380" i="94" s="1"/>
  <c r="C423" i="94"/>
  <c r="H181" i="61"/>
  <c r="L184" i="61"/>
  <c r="N184" i="61" s="1"/>
  <c r="R184" i="61" s="1"/>
  <c r="H185" i="61"/>
  <c r="K188" i="61"/>
  <c r="F190" i="61"/>
  <c r="G190" i="61" s="1"/>
  <c r="C191" i="61"/>
  <c r="L193" i="61"/>
  <c r="H194" i="61"/>
  <c r="F199" i="61"/>
  <c r="C200" i="61"/>
  <c r="K201" i="61"/>
  <c r="H203" i="61"/>
  <c r="L206" i="61"/>
  <c r="N206" i="61" s="1"/>
  <c r="R206" i="61" s="1"/>
  <c r="C210" i="61"/>
  <c r="K212" i="61"/>
  <c r="C217" i="61"/>
  <c r="F230" i="61"/>
  <c r="G230" i="61" s="1"/>
  <c r="L235" i="61"/>
  <c r="M235" i="61" s="1" a="1"/>
  <c r="F237" i="61"/>
  <c r="G237" i="61" s="1"/>
  <c r="C239" i="61"/>
  <c r="P239" i="61" s="1"/>
  <c r="L242" i="61"/>
  <c r="C268" i="61"/>
  <c r="L292" i="61"/>
  <c r="C317" i="61"/>
  <c r="L341" i="61"/>
  <c r="N341" i="61" s="1"/>
  <c r="R341" i="61" s="1"/>
  <c r="C368" i="61"/>
  <c r="D380" i="61"/>
  <c r="C387" i="61"/>
  <c r="L401" i="61"/>
  <c r="D403" i="61"/>
  <c r="L408" i="61"/>
  <c r="M408" i="61" s="1" a="1"/>
  <c r="C414" i="61"/>
  <c r="L415" i="61"/>
  <c r="L422" i="61"/>
  <c r="C425" i="61"/>
  <c r="D428" i="61"/>
  <c r="C432" i="61"/>
  <c r="L433" i="61"/>
  <c r="N433" i="61" s="1"/>
  <c r="R433" i="61" s="1"/>
  <c r="C439" i="61"/>
  <c r="C446" i="61"/>
  <c r="D453" i="61"/>
  <c r="C464" i="61"/>
  <c r="D478" i="61"/>
  <c r="L479" i="61"/>
  <c r="N479" i="61" s="1"/>
  <c r="R479" i="61" s="1"/>
  <c r="L483" i="61"/>
  <c r="M483" i="61" s="1" a="1"/>
  <c r="L515" i="61"/>
  <c r="L518" i="61"/>
  <c r="D520" i="61"/>
  <c r="C529" i="61"/>
  <c r="C536" i="61"/>
  <c r="C541" i="61"/>
  <c r="C543" i="61"/>
  <c r="L546" i="61"/>
  <c r="N546" i="61" s="1"/>
  <c r="R546" i="61" s="1"/>
  <c r="C548" i="61"/>
  <c r="C555" i="61"/>
  <c r="P555" i="61" s="1"/>
  <c r="C562" i="61"/>
  <c r="L565" i="61"/>
  <c r="L591" i="61"/>
  <c r="M591" i="61" s="1" a="1"/>
  <c r="C595" i="61"/>
  <c r="L608" i="61"/>
  <c r="L637" i="61"/>
  <c r="L648" i="61"/>
  <c r="L657" i="61"/>
  <c r="M657" i="61" s="1" a="1"/>
  <c r="L706" i="61"/>
  <c r="C11" i="94"/>
  <c r="P11" i="94" s="1"/>
  <c r="F12" i="94"/>
  <c r="G12" i="94" s="1" a="1"/>
  <c r="C14" i="94"/>
  <c r="P14" i="94" s="1"/>
  <c r="M22" i="94"/>
  <c r="Q22" i="94" s="1"/>
  <c r="M25" i="94"/>
  <c r="Q25" i="94" s="1"/>
  <c r="C27" i="94"/>
  <c r="P27" i="94" s="1"/>
  <c r="M28" i="94"/>
  <c r="Q28" i="94" s="1"/>
  <c r="H34" i="94"/>
  <c r="F36" i="94"/>
  <c r="M37" i="94"/>
  <c r="Q37" i="94" s="1"/>
  <c r="F39" i="94"/>
  <c r="G39" i="94" s="1"/>
  <c r="C41" i="94"/>
  <c r="P41" i="94" s="1"/>
  <c r="K42" i="94"/>
  <c r="F44" i="94"/>
  <c r="G44" i="94" s="1"/>
  <c r="H47" i="94"/>
  <c r="K50" i="94"/>
  <c r="F52" i="94"/>
  <c r="G52" i="94" s="1"/>
  <c r="F57" i="94"/>
  <c r="G57" i="94" s="1"/>
  <c r="M63" i="94"/>
  <c r="Q63" i="94" s="1"/>
  <c r="F65" i="94"/>
  <c r="G65" i="94" s="1"/>
  <c r="K68" i="94"/>
  <c r="H71" i="94"/>
  <c r="H74" i="94"/>
  <c r="L79" i="94"/>
  <c r="C83" i="94"/>
  <c r="L90" i="94"/>
  <c r="C98" i="94"/>
  <c r="F100" i="94"/>
  <c r="G100" i="94" s="1"/>
  <c r="L106" i="94"/>
  <c r="K108" i="94"/>
  <c r="C111" i="94"/>
  <c r="H117" i="94"/>
  <c r="F122" i="94"/>
  <c r="G122" i="94" s="1"/>
  <c r="L124" i="94"/>
  <c r="N124" i="94" s="1"/>
  <c r="R124" i="94" s="1"/>
  <c r="H129" i="94"/>
  <c r="L136" i="94"/>
  <c r="M136" i="94" s="1" a="1"/>
  <c r="K143" i="94"/>
  <c r="F153" i="94"/>
  <c r="G153" i="94" s="1"/>
  <c r="K155" i="94"/>
  <c r="C158" i="94"/>
  <c r="C160" i="94"/>
  <c r="F167" i="94"/>
  <c r="G167" i="94" s="1"/>
  <c r="K181" i="94"/>
  <c r="F189" i="94"/>
  <c r="G189" i="94" s="1"/>
  <c r="H209" i="94"/>
  <c r="H225" i="94"/>
  <c r="L352" i="94"/>
  <c r="N352" i="94" s="1"/>
  <c r="R352" i="94" s="1"/>
  <c r="D504" i="61"/>
  <c r="C511" i="61"/>
  <c r="L513" i="61"/>
  <c r="D517" i="61"/>
  <c r="C533" i="61"/>
  <c r="L549" i="61"/>
  <c r="C582" i="61"/>
  <c r="L598" i="61"/>
  <c r="L632" i="61"/>
  <c r="M632" i="61" s="1" a="1"/>
  <c r="L667" i="61"/>
  <c r="L721" i="61"/>
  <c r="P721" i="61" s="1"/>
  <c r="C3" i="94"/>
  <c r="P3" i="94" s="1"/>
  <c r="H4" i="94"/>
  <c r="H6" i="94"/>
  <c r="F7" i="94"/>
  <c r="G7" i="94" s="1" a="1"/>
  <c r="F9" i="94"/>
  <c r="G9" i="94" s="1" a="1"/>
  <c r="F10" i="94"/>
  <c r="G10" i="94" s="1" a="1"/>
  <c r="K12" i="94"/>
  <c r="M14" i="94"/>
  <c r="Q14" i="94" s="1"/>
  <c r="C24" i="94"/>
  <c r="P24" i="94" s="1"/>
  <c r="H32" i="94"/>
  <c r="H33" i="94"/>
  <c r="M34" i="94"/>
  <c r="Q34" i="94" s="1"/>
  <c r="C38" i="94"/>
  <c r="P38" i="94" s="1"/>
  <c r="H41" i="94"/>
  <c r="C46" i="94"/>
  <c r="P46" i="94" s="1"/>
  <c r="H48" i="94"/>
  <c r="H55" i="94"/>
  <c r="M57" i="94"/>
  <c r="Q57" i="94" s="1"/>
  <c r="K63" i="94"/>
  <c r="M64" i="94"/>
  <c r="Q64" i="94" s="1"/>
  <c r="F71" i="94"/>
  <c r="G71" i="94" s="1"/>
  <c r="H72" i="94"/>
  <c r="C77" i="94"/>
  <c r="K80" i="94"/>
  <c r="C87" i="94"/>
  <c r="F95" i="94"/>
  <c r="G95" i="94" s="1"/>
  <c r="H96" i="94"/>
  <c r="H99" i="94"/>
  <c r="L108" i="94"/>
  <c r="N108" i="94" s="1"/>
  <c r="R108" i="94" s="1"/>
  <c r="K111" i="94"/>
  <c r="H121" i="94"/>
  <c r="K124" i="94"/>
  <c r="K126" i="94"/>
  <c r="F128" i="94"/>
  <c r="G128" i="94" s="1"/>
  <c r="K131" i="94"/>
  <c r="F138" i="94"/>
  <c r="C140" i="94"/>
  <c r="K141" i="94"/>
  <c r="L143" i="94"/>
  <c r="N143" i="94" s="1"/>
  <c r="R143" i="94" s="1"/>
  <c r="K146" i="94"/>
  <c r="L148" i="94"/>
  <c r="K153" i="94"/>
  <c r="F155" i="94"/>
  <c r="G155" i="94" s="1"/>
  <c r="C157" i="94"/>
  <c r="K158" i="94"/>
  <c r="L160" i="94"/>
  <c r="N160" i="94" s="1"/>
  <c r="R160" i="94" s="1"/>
  <c r="C162" i="94"/>
  <c r="F172" i="94"/>
  <c r="C174" i="94"/>
  <c r="L177" i="94"/>
  <c r="N177" i="94" s="1"/>
  <c r="R177" i="94" s="1"/>
  <c r="C179" i="94"/>
  <c r="L182" i="94"/>
  <c r="K187" i="94"/>
  <c r="C196" i="94"/>
  <c r="L214" i="94"/>
  <c r="C217" i="94"/>
  <c r="C226" i="94"/>
  <c r="K241" i="94"/>
  <c r="C248" i="94"/>
  <c r="C263" i="94"/>
  <c r="L274" i="94"/>
  <c r="C288" i="94"/>
  <c r="L337" i="94"/>
  <c r="C369" i="94"/>
  <c r="L507" i="94"/>
  <c r="L524" i="94"/>
  <c r="H179" i="61"/>
  <c r="C180" i="61"/>
  <c r="L183" i="61"/>
  <c r="F184" i="61"/>
  <c r="G184" i="61" s="1"/>
  <c r="K185" i="61"/>
  <c r="H186" i="61"/>
  <c r="C187" i="61"/>
  <c r="L190" i="61"/>
  <c r="F191" i="61"/>
  <c r="G191" i="61" s="1"/>
  <c r="K192" i="61"/>
  <c r="H193" i="61"/>
  <c r="C194" i="61"/>
  <c r="L197" i="61"/>
  <c r="F198" i="61"/>
  <c r="K199" i="61"/>
  <c r="H200" i="61"/>
  <c r="C201" i="61"/>
  <c r="L204" i="61"/>
  <c r="N204" i="61" s="1"/>
  <c r="R204" i="61" s="1"/>
  <c r="F205" i="61"/>
  <c r="G205" i="61" s="1"/>
  <c r="K206" i="61"/>
  <c r="H207" i="61"/>
  <c r="H210" i="61"/>
  <c r="H213" i="61"/>
  <c r="K215" i="61"/>
  <c r="K218" i="61"/>
  <c r="K221" i="61"/>
  <c r="K224" i="61"/>
  <c r="F235" i="61"/>
  <c r="F238" i="61"/>
  <c r="G238" i="61" s="1"/>
  <c r="F241" i="61"/>
  <c r="G241" i="61" s="1"/>
  <c r="C248" i="61"/>
  <c r="L254" i="61"/>
  <c r="N254" i="61" s="1"/>
  <c r="R254" i="61" s="1"/>
  <c r="D383" i="61"/>
  <c r="C389" i="61"/>
  <c r="L394" i="61"/>
  <c r="N394" i="61" s="1"/>
  <c r="R394" i="61" s="1"/>
  <c r="C404" i="61"/>
  <c r="D410" i="61"/>
  <c r="C417" i="61"/>
  <c r="L431" i="61"/>
  <c r="N431" i="61" s="1"/>
  <c r="R431" i="61" s="1"/>
  <c r="D447" i="61"/>
  <c r="L450" i="61"/>
  <c r="D460" i="61"/>
  <c r="L481" i="61"/>
  <c r="N481" i="61" s="1"/>
  <c r="R481" i="61" s="1"/>
  <c r="L506" i="61"/>
  <c r="M506" i="61" s="1" a="1"/>
  <c r="C510" i="61"/>
  <c r="C523" i="61"/>
  <c r="P523" i="61" s="1"/>
  <c r="C540" i="61"/>
  <c r="L556" i="61"/>
  <c r="N556" i="61" s="1"/>
  <c r="R556" i="61" s="1"/>
  <c r="C589" i="61"/>
  <c r="L618" i="61"/>
  <c r="P618" i="61" s="1"/>
  <c r="L672" i="61"/>
  <c r="L691" i="61"/>
  <c r="M691" i="61" s="1" a="1"/>
  <c r="L710" i="61"/>
  <c r="M710" i="61" s="1" a="1"/>
  <c r="F4" i="94"/>
  <c r="G4" i="94" s="1" a="1"/>
  <c r="K6" i="94"/>
  <c r="K7" i="94"/>
  <c r="K8" i="94"/>
  <c r="K9" i="94"/>
  <c r="M12" i="94"/>
  <c r="Q12" i="94" s="1"/>
  <c r="H27" i="94"/>
  <c r="F30" i="94"/>
  <c r="G30" i="94" s="1" a="1"/>
  <c r="F32" i="94"/>
  <c r="G32" i="94" s="1" a="1"/>
  <c r="M33" i="94"/>
  <c r="Q33" i="94" s="1"/>
  <c r="C37" i="94"/>
  <c r="P37" i="94" s="1"/>
  <c r="H39" i="94"/>
  <c r="C45" i="94"/>
  <c r="P45" i="94" s="1"/>
  <c r="H46" i="94"/>
  <c r="K48" i="94"/>
  <c r="C52" i="94"/>
  <c r="H54" i="94"/>
  <c r="K55" i="94"/>
  <c r="C59" i="94"/>
  <c r="F61" i="94"/>
  <c r="G61" i="94" s="1"/>
  <c r="H62" i="94"/>
  <c r="C67" i="94"/>
  <c r="P67" i="94" s="1"/>
  <c r="F68" i="94"/>
  <c r="G68" i="94" s="1"/>
  <c r="H70" i="94"/>
  <c r="L73" i="94"/>
  <c r="N73" i="94" s="1"/>
  <c r="R73" i="94" s="1"/>
  <c r="L78" i="94"/>
  <c r="N78" i="94" s="1"/>
  <c r="R78" i="94" s="1"/>
  <c r="K88" i="94"/>
  <c r="H91" i="94"/>
  <c r="H95" i="94"/>
  <c r="L99" i="94"/>
  <c r="C104" i="94"/>
  <c r="K113" i="94"/>
  <c r="C115" i="94"/>
  <c r="L116" i="94"/>
  <c r="F118" i="94"/>
  <c r="G118" i="94" s="1"/>
  <c r="H128" i="94"/>
  <c r="F130" i="94"/>
  <c r="G130" i="94" s="1"/>
  <c r="H133" i="94"/>
  <c r="F140" i="94"/>
  <c r="G140" i="94" s="1"/>
  <c r="H145" i="94"/>
  <c r="F147" i="94"/>
  <c r="G147" i="94" s="1"/>
  <c r="K160" i="94"/>
  <c r="H162" i="94"/>
  <c r="F164" i="94"/>
  <c r="K165" i="94"/>
  <c r="F169" i="94"/>
  <c r="G169" i="94" s="1"/>
  <c r="K172" i="94"/>
  <c r="F174" i="94"/>
  <c r="F179" i="94"/>
  <c r="G179" i="94" s="1"/>
  <c r="C181" i="94"/>
  <c r="H184" i="94"/>
  <c r="C192" i="94"/>
  <c r="C198" i="94"/>
  <c r="H200" i="94"/>
  <c r="F204" i="94"/>
  <c r="G204" i="94" s="1"/>
  <c r="F206" i="94"/>
  <c r="K212" i="94"/>
  <c r="F224" i="94"/>
  <c r="C229" i="94"/>
  <c r="L283" i="94"/>
  <c r="C435" i="94"/>
  <c r="C474" i="94"/>
  <c r="C508" i="94"/>
  <c r="C600" i="61"/>
  <c r="L601" i="61"/>
  <c r="N601" i="61" s="1"/>
  <c r="R601" i="61" s="1"/>
  <c r="L607" i="61"/>
  <c r="N607" i="61" s="1"/>
  <c r="R607" i="61" s="1"/>
  <c r="L615" i="61"/>
  <c r="P615" i="61" s="1"/>
  <c r="L626" i="61"/>
  <c r="L634" i="61"/>
  <c r="L680" i="61"/>
  <c r="M680" i="61" s="1" a="1"/>
  <c r="L699" i="61"/>
  <c r="L707" i="61"/>
  <c r="M707" i="61" s="1" a="1"/>
  <c r="L715" i="61"/>
  <c r="N715" i="61" s="1"/>
  <c r="R715" i="61" s="1"/>
  <c r="L718" i="61"/>
  <c r="L726" i="61"/>
  <c r="L734" i="61"/>
  <c r="H3" i="94"/>
  <c r="F5" i="94"/>
  <c r="G5" i="94" s="1" a="1"/>
  <c r="M6" i="94"/>
  <c r="Q6" i="94" s="1"/>
  <c r="M8" i="94"/>
  <c r="Q8" i="94" s="1"/>
  <c r="M9" i="94"/>
  <c r="Q9" i="94" s="1"/>
  <c r="C18" i="94"/>
  <c r="P18" i="94" s="1"/>
  <c r="C19" i="94"/>
  <c r="P19" i="94" s="1"/>
  <c r="C20" i="94"/>
  <c r="P20" i="94" s="1"/>
  <c r="C21" i="94"/>
  <c r="P21" i="94" s="1"/>
  <c r="H25" i="94"/>
  <c r="F29" i="94"/>
  <c r="G29" i="94" s="1" a="1"/>
  <c r="F31" i="94"/>
  <c r="K32" i="94"/>
  <c r="F38" i="94"/>
  <c r="G38" i="94" s="1"/>
  <c r="K40" i="94"/>
  <c r="C44" i="94"/>
  <c r="P44" i="94" s="1"/>
  <c r="K47" i="94"/>
  <c r="M48" i="94"/>
  <c r="Q48" i="94" s="1"/>
  <c r="C51" i="94"/>
  <c r="P51" i="94" s="1"/>
  <c r="K54" i="94"/>
  <c r="M55" i="94"/>
  <c r="Q55" i="94" s="1"/>
  <c r="K62" i="94"/>
  <c r="H69" i="94"/>
  <c r="L72" i="94"/>
  <c r="F82" i="94"/>
  <c r="H83" i="94"/>
  <c r="K99" i="94"/>
  <c r="K102" i="94"/>
  <c r="F104" i="94"/>
  <c r="G104" i="94" s="1"/>
  <c r="H107" i="94"/>
  <c r="L110" i="94"/>
  <c r="N110" i="94" s="1"/>
  <c r="R110" i="94" s="1"/>
  <c r="C112" i="94"/>
  <c r="H125" i="94"/>
  <c r="F135" i="94"/>
  <c r="H142" i="94"/>
  <c r="F152" i="94"/>
  <c r="G152" i="94" s="1"/>
  <c r="F157" i="94"/>
  <c r="F159" i="94"/>
  <c r="G159" i="94" s="1"/>
  <c r="H164" i="94"/>
  <c r="K167" i="94"/>
  <c r="H169" i="94"/>
  <c r="H179" i="94"/>
  <c r="H181" i="94"/>
  <c r="H186" i="94"/>
  <c r="F192" i="94"/>
  <c r="G192" i="94" s="1"/>
  <c r="L200" i="94"/>
  <c r="M200" i="94" s="1" a="1"/>
  <c r="F202" i="94"/>
  <c r="G202" i="94" s="1"/>
  <c r="H208" i="94"/>
  <c r="H217" i="94"/>
  <c r="H219" i="94"/>
  <c r="F229" i="94"/>
  <c r="G229" i="94" s="1"/>
  <c r="C268" i="94"/>
  <c r="C276" i="94"/>
  <c r="C323" i="94"/>
  <c r="L333" i="94"/>
  <c r="M333" i="94" s="1" a="1"/>
  <c r="C364" i="94"/>
  <c r="C410" i="94"/>
  <c r="L427" i="94"/>
  <c r="N427" i="94" s="1"/>
  <c r="R427" i="94" s="1"/>
  <c r="K183" i="61"/>
  <c r="H184" i="61"/>
  <c r="C185" i="61"/>
  <c r="P185" i="61" s="1"/>
  <c r="L188" i="61"/>
  <c r="F189" i="61"/>
  <c r="G189" i="61" s="1"/>
  <c r="K190" i="61"/>
  <c r="H191" i="61"/>
  <c r="C192" i="61"/>
  <c r="L195" i="61"/>
  <c r="F196" i="61"/>
  <c r="K197" i="61"/>
  <c r="H198" i="61"/>
  <c r="C199" i="61"/>
  <c r="L202" i="61"/>
  <c r="M202" i="61" s="1" a="1"/>
  <c r="F203" i="61"/>
  <c r="G203" i="61" s="1"/>
  <c r="K204" i="61"/>
  <c r="H205" i="61"/>
  <c r="C206" i="61"/>
  <c r="F214" i="61"/>
  <c r="G214" i="61" s="1"/>
  <c r="F217" i="61"/>
  <c r="G217" i="61" s="1"/>
  <c r="F220" i="61"/>
  <c r="G220" i="61" s="1"/>
  <c r="F223" i="61"/>
  <c r="C224" i="61"/>
  <c r="L225" i="61"/>
  <c r="N225" i="61" s="1"/>
  <c r="R225" i="61" s="1"/>
  <c r="C227" i="61"/>
  <c r="L228" i="61"/>
  <c r="M228" i="61" s="1" a="1"/>
  <c r="C230" i="61"/>
  <c r="L231" i="61"/>
  <c r="M231" i="61" s="1" a="1"/>
  <c r="C233" i="61"/>
  <c r="P233" i="61" s="1"/>
  <c r="H235" i="61"/>
  <c r="H238" i="61"/>
  <c r="H241" i="61"/>
  <c r="C246" i="61"/>
  <c r="L252" i="61"/>
  <c r="N252" i="61" s="1"/>
  <c r="R252" i="61" s="1"/>
  <c r="C260" i="61"/>
  <c r="P260" i="61" s="1"/>
  <c r="D376" i="61"/>
  <c r="C382" i="61"/>
  <c r="C397" i="61"/>
  <c r="D409" i="61"/>
  <c r="C416" i="61"/>
  <c r="L430" i="61"/>
  <c r="N430" i="61" s="1"/>
  <c r="R430" i="61" s="1"/>
  <c r="D440" i="61"/>
  <c r="L443" i="61"/>
  <c r="M443" i="61" s="1" a="1"/>
  <c r="C453" i="61"/>
  <c r="D459" i="61"/>
  <c r="C466" i="61"/>
  <c r="P466" i="61" s="1"/>
  <c r="L480" i="61"/>
  <c r="D496" i="61"/>
  <c r="L499" i="61"/>
  <c r="D509" i="61"/>
  <c r="C547" i="61"/>
  <c r="L563" i="61"/>
  <c r="C596" i="61"/>
  <c r="L623" i="61"/>
  <c r="L642" i="61"/>
  <c r="N642" i="61" s="1"/>
  <c r="R642" i="61" s="1"/>
  <c r="L661" i="61"/>
  <c r="P661" i="61" s="1"/>
  <c r="L688" i="61"/>
  <c r="N688" i="61" s="1"/>
  <c r="R688" i="61" s="1"/>
  <c r="L723" i="61"/>
  <c r="P723" i="61" s="1"/>
  <c r="K4" i="94"/>
  <c r="K5" i="94"/>
  <c r="M7" i="94"/>
  <c r="Q7" i="94" s="1"/>
  <c r="C17" i="94"/>
  <c r="P17" i="94" s="1"/>
  <c r="H21" i="94"/>
  <c r="H22" i="94"/>
  <c r="H23" i="94"/>
  <c r="H24" i="94"/>
  <c r="F25" i="94"/>
  <c r="F28" i="94"/>
  <c r="K29" i="94"/>
  <c r="K30" i="94"/>
  <c r="M32" i="94"/>
  <c r="Q32" i="94" s="1"/>
  <c r="F37" i="94"/>
  <c r="G37" i="94" s="1"/>
  <c r="K39" i="94"/>
  <c r="M40" i="94"/>
  <c r="Q40" i="94" s="1"/>
  <c r="F45" i="94"/>
  <c r="G45" i="94" s="1"/>
  <c r="K46" i="94"/>
  <c r="H53" i="94"/>
  <c r="C58" i="94"/>
  <c r="P58" i="94" s="1"/>
  <c r="F60" i="94"/>
  <c r="G60" i="94" s="1"/>
  <c r="H61" i="94"/>
  <c r="C66" i="94"/>
  <c r="P66" i="94" s="1"/>
  <c r="F67" i="94"/>
  <c r="G67" i="94" s="1"/>
  <c r="H68" i="94"/>
  <c r="L70" i="94"/>
  <c r="N70" i="94" s="1"/>
  <c r="R70" i="94" s="1"/>
  <c r="L71" i="94"/>
  <c r="N71" i="94" s="1"/>
  <c r="R71" i="94" s="1"/>
  <c r="K73" i="94"/>
  <c r="K78" i="94"/>
  <c r="L87" i="94"/>
  <c r="M87" i="94" s="1" a="1"/>
  <c r="H104" i="94"/>
  <c r="L118" i="94"/>
  <c r="M118" i="94" s="1" a="1"/>
  <c r="C120" i="94"/>
  <c r="H130" i="94"/>
  <c r="H135" i="94"/>
  <c r="L140" i="94"/>
  <c r="M140" i="94" s="1" a="1"/>
  <c r="H147" i="94"/>
  <c r="C149" i="94"/>
  <c r="C154" i="94"/>
  <c r="H159" i="94"/>
  <c r="C171" i="94"/>
  <c r="H174" i="94"/>
  <c r="L179" i="94"/>
  <c r="H192" i="94"/>
  <c r="K194" i="94"/>
  <c r="L198" i="94"/>
  <c r="K200" i="94"/>
  <c r="K206" i="94"/>
  <c r="L208" i="94"/>
  <c r="F215" i="94"/>
  <c r="C222" i="94"/>
  <c r="H224" i="94"/>
  <c r="H229" i="94"/>
  <c r="C289" i="94"/>
  <c r="C299" i="94"/>
  <c r="C308" i="94"/>
  <c r="C328" i="94"/>
  <c r="C345" i="94"/>
  <c r="C378" i="94"/>
  <c r="C402" i="94"/>
  <c r="L447" i="94"/>
  <c r="L530" i="94"/>
  <c r="L737" i="61"/>
  <c r="N737" i="61" s="1"/>
  <c r="R737" i="61" s="1"/>
  <c r="C12" i="94"/>
  <c r="M31" i="94"/>
  <c r="Q31" i="94" s="1"/>
  <c r="H42" i="94"/>
  <c r="F53" i="94"/>
  <c r="G53" i="94" s="1"/>
  <c r="L69" i="94"/>
  <c r="N69" i="94" s="1"/>
  <c r="R69" i="94" s="1"/>
  <c r="L75" i="94"/>
  <c r="N75" i="94" s="1"/>
  <c r="R75" i="94" s="1"/>
  <c r="F77" i="94"/>
  <c r="G77" i="94" s="1"/>
  <c r="K81" i="94"/>
  <c r="L82" i="94"/>
  <c r="M82" i="94" s="1" a="1"/>
  <c r="F84" i="94"/>
  <c r="G84" i="94" s="1"/>
  <c r="F86" i="94"/>
  <c r="G86" i="94" s="1"/>
  <c r="C89" i="94"/>
  <c r="K95" i="94"/>
  <c r="K97" i="94"/>
  <c r="F114" i="94"/>
  <c r="H115" i="94"/>
  <c r="F121" i="94"/>
  <c r="L122" i="94"/>
  <c r="N122" i="94" s="1"/>
  <c r="R122" i="94" s="1"/>
  <c r="H127" i="94"/>
  <c r="K129" i="94"/>
  <c r="C132" i="94"/>
  <c r="L134" i="94"/>
  <c r="C143" i="94"/>
  <c r="L145" i="94"/>
  <c r="M145" i="94" s="1" a="1"/>
  <c r="H150" i="94"/>
  <c r="H156" i="94"/>
  <c r="F161" i="94"/>
  <c r="L162" i="94"/>
  <c r="K163" i="94"/>
  <c r="H167" i="94"/>
  <c r="K169" i="94"/>
  <c r="L174" i="94"/>
  <c r="N174" i="94" s="1"/>
  <c r="R174" i="94" s="1"/>
  <c r="C183" i="94"/>
  <c r="L185" i="94"/>
  <c r="N185" i="94" s="1"/>
  <c r="R185" i="94" s="1"/>
  <c r="F188" i="94"/>
  <c r="G188" i="94" s="1"/>
  <c r="K189" i="94"/>
  <c r="C191" i="94"/>
  <c r="L192" i="94"/>
  <c r="N192" i="94" s="1"/>
  <c r="R192" i="94" s="1"/>
  <c r="F198" i="94"/>
  <c r="C207" i="94"/>
  <c r="F216" i="94"/>
  <c r="H235" i="94"/>
  <c r="C237" i="94"/>
  <c r="K242" i="94"/>
  <c r="L250" i="94"/>
  <c r="C318" i="94"/>
  <c r="L325" i="94"/>
  <c r="M325" i="94" s="1" a="1"/>
  <c r="C418" i="94"/>
  <c r="L439" i="94"/>
  <c r="M439" i="94" s="1" a="1"/>
  <c r="L477" i="94"/>
  <c r="D412" i="61"/>
  <c r="C418" i="61"/>
  <c r="L436" i="61"/>
  <c r="D461" i="61"/>
  <c r="C467" i="61"/>
  <c r="L485" i="61"/>
  <c r="D510" i="61"/>
  <c r="C516" i="61"/>
  <c r="P516" i="61" s="1"/>
  <c r="L646" i="61"/>
  <c r="P646" i="61" s="1"/>
  <c r="L695" i="61"/>
  <c r="M695" i="61" s="1" a="1"/>
  <c r="F6" i="94"/>
  <c r="G6" i="94" s="1" a="1"/>
  <c r="H16" i="94"/>
  <c r="C26" i="94"/>
  <c r="P26" i="94" s="1"/>
  <c r="M41" i="94"/>
  <c r="Q41" i="94" s="1"/>
  <c r="C47" i="94"/>
  <c r="P47" i="94" s="1"/>
  <c r="K52" i="94"/>
  <c r="H63" i="94"/>
  <c r="K75" i="94"/>
  <c r="H77" i="94"/>
  <c r="C80" i="94"/>
  <c r="K82" i="94"/>
  <c r="H86" i="94"/>
  <c r="F87" i="94"/>
  <c r="F88" i="94"/>
  <c r="G88" i="94" s="1"/>
  <c r="C92" i="94"/>
  <c r="F102" i="94"/>
  <c r="G102" i="94" s="1"/>
  <c r="L105" i="94"/>
  <c r="N105" i="94" s="1"/>
  <c r="R105" i="94" s="1"/>
  <c r="F113" i="94"/>
  <c r="G113" i="94" s="1"/>
  <c r="L115" i="94"/>
  <c r="K116" i="94"/>
  <c r="K122" i="94"/>
  <c r="C125" i="94"/>
  <c r="P125" i="94" s="1"/>
  <c r="F126" i="94"/>
  <c r="L128" i="94"/>
  <c r="H132" i="94"/>
  <c r="H138" i="94"/>
  <c r="K139" i="94"/>
  <c r="F143" i="94"/>
  <c r="G143" i="94" s="1"/>
  <c r="K145" i="94"/>
  <c r="F149" i="94"/>
  <c r="G149" i="94" s="1"/>
  <c r="K151" i="94"/>
  <c r="H155" i="94"/>
  <c r="L156" i="94"/>
  <c r="N156" i="94" s="1"/>
  <c r="R156" i="94" s="1"/>
  <c r="F160" i="94"/>
  <c r="G160" i="94" s="1"/>
  <c r="K162" i="94"/>
  <c r="F166" i="94"/>
  <c r="G166" i="94" s="1"/>
  <c r="K168" i="94"/>
  <c r="C170" i="94"/>
  <c r="H172" i="94"/>
  <c r="L173" i="94"/>
  <c r="N173" i="94" s="1"/>
  <c r="R173" i="94" s="1"/>
  <c r="K179" i="94"/>
  <c r="H183" i="94"/>
  <c r="K185" i="94"/>
  <c r="H188" i="94"/>
  <c r="H191" i="94"/>
  <c r="C194" i="94"/>
  <c r="K198" i="94"/>
  <c r="H204" i="94"/>
  <c r="F207" i="94"/>
  <c r="K208" i="94"/>
  <c r="L216" i="94"/>
  <c r="F218" i="94"/>
  <c r="G218" i="94" s="1"/>
  <c r="L221" i="94"/>
  <c r="N221" i="94" s="1"/>
  <c r="R221" i="94" s="1"/>
  <c r="L233" i="94"/>
  <c r="H239" i="94"/>
  <c r="C241" i="94"/>
  <c r="L253" i="94"/>
  <c r="N253" i="94" s="1"/>
  <c r="R253" i="94" s="1"/>
  <c r="L278" i="94"/>
  <c r="N278" i="94" s="1"/>
  <c r="R278" i="94" s="1"/>
  <c r="L281" i="94"/>
  <c r="N281" i="94" s="1"/>
  <c r="R281" i="94" s="1"/>
  <c r="C305" i="94"/>
  <c r="C312" i="94"/>
  <c r="C315" i="94"/>
  <c r="C322" i="94"/>
  <c r="C330" i="94"/>
  <c r="C342" i="94"/>
  <c r="L424" i="94"/>
  <c r="C480" i="94"/>
  <c r="L76" i="94"/>
  <c r="F79" i="94"/>
  <c r="G79" i="94" s="1"/>
  <c r="L83" i="94"/>
  <c r="N83" i="94" s="1"/>
  <c r="R83" i="94" s="1"/>
  <c r="C100" i="94"/>
  <c r="C101" i="94"/>
  <c r="H102" i="94"/>
  <c r="H103" i="94"/>
  <c r="L104" i="94"/>
  <c r="N104" i="94" s="1"/>
  <c r="R104" i="94" s="1"/>
  <c r="K105" i="94"/>
  <c r="K106" i="94"/>
  <c r="C110" i="94"/>
  <c r="F111" i="94"/>
  <c r="F112" i="94"/>
  <c r="G112" i="94" s="1"/>
  <c r="H113" i="94"/>
  <c r="K115" i="94"/>
  <c r="H120" i="94"/>
  <c r="F125" i="94"/>
  <c r="G125" i="94" s="1"/>
  <c r="L127" i="94"/>
  <c r="N127" i="94" s="1"/>
  <c r="R127" i="94" s="1"/>
  <c r="C130" i="94"/>
  <c r="K133" i="94"/>
  <c r="F137" i="94"/>
  <c r="G137" i="94" s="1"/>
  <c r="L138" i="94"/>
  <c r="H143" i="94"/>
  <c r="L144" i="94"/>
  <c r="M144" i="94" s="1" a="1"/>
  <c r="C147" i="94"/>
  <c r="H149" i="94"/>
  <c r="L150" i="94"/>
  <c r="H160" i="94"/>
  <c r="F165" i="94"/>
  <c r="L167" i="94"/>
  <c r="K173" i="94"/>
  <c r="F177" i="94"/>
  <c r="G177" i="94" s="1"/>
  <c r="L178" i="94"/>
  <c r="M178" i="94" s="1" a="1"/>
  <c r="L184" i="94"/>
  <c r="M184" i="94" s="1" a="1"/>
  <c r="K195" i="94"/>
  <c r="C197" i="94"/>
  <c r="H207" i="94"/>
  <c r="F210" i="94"/>
  <c r="G210" i="94" s="1"/>
  <c r="L213" i="94"/>
  <c r="M213" i="94" s="1" a="1"/>
  <c r="C215" i="94"/>
  <c r="H218" i="94"/>
  <c r="F223" i="94"/>
  <c r="G223" i="94" s="1"/>
  <c r="H230" i="94"/>
  <c r="C232" i="94"/>
  <c r="C251" i="94"/>
  <c r="L256" i="94"/>
  <c r="N256" i="94" s="1"/>
  <c r="R256" i="94" s="1"/>
  <c r="C285" i="94"/>
  <c r="C334" i="94"/>
  <c r="L338" i="94"/>
  <c r="N338" i="94" s="1"/>
  <c r="R338" i="94" s="1"/>
  <c r="C351" i="94"/>
  <c r="L369" i="94"/>
  <c r="M369" i="94" s="1" a="1"/>
  <c r="C403" i="94"/>
  <c r="C481" i="94"/>
  <c r="D405" i="61"/>
  <c r="C411" i="61"/>
  <c r="L429" i="61"/>
  <c r="M429" i="61" s="1" a="1"/>
  <c r="D454" i="61"/>
  <c r="C460" i="61"/>
  <c r="P460" i="61" s="1"/>
  <c r="L478" i="61"/>
  <c r="N478" i="61" s="1"/>
  <c r="R478" i="61" s="1"/>
  <c r="D503" i="61"/>
  <c r="C509" i="61"/>
  <c r="L527" i="61"/>
  <c r="L604" i="61"/>
  <c r="P604" i="61" s="1"/>
  <c r="L653" i="61"/>
  <c r="P653" i="61" s="1"/>
  <c r="L702" i="61"/>
  <c r="M10" i="94"/>
  <c r="Q10" i="94" s="1"/>
  <c r="K15" i="94"/>
  <c r="F20" i="94"/>
  <c r="G20" i="94" s="1" a="1"/>
  <c r="H30" i="94"/>
  <c r="H35" i="94"/>
  <c r="F46" i="94"/>
  <c r="M62" i="94"/>
  <c r="Q62" i="94" s="1"/>
  <c r="C68" i="94"/>
  <c r="K83" i="94"/>
  <c r="L85" i="94"/>
  <c r="N85" i="94" s="1"/>
  <c r="R85" i="94" s="1"/>
  <c r="H88" i="94"/>
  <c r="H90" i="94"/>
  <c r="F91" i="94"/>
  <c r="G91" i="94" s="1"/>
  <c r="C94" i="94"/>
  <c r="C96" i="94"/>
  <c r="F101" i="94"/>
  <c r="C109" i="94"/>
  <c r="L114" i="94"/>
  <c r="C119" i="94"/>
  <c r="L121" i="94"/>
  <c r="M121" i="94" s="1" a="1"/>
  <c r="H126" i="94"/>
  <c r="C136" i="94"/>
  <c r="H137" i="94"/>
  <c r="F142" i="94"/>
  <c r="G142" i="94" s="1"/>
  <c r="F148" i="94"/>
  <c r="G148" i="94" s="1"/>
  <c r="K150" i="94"/>
  <c r="C153" i="94"/>
  <c r="P153" i="94" s="1"/>
  <c r="F154" i="94"/>
  <c r="G154" i="94" s="1"/>
  <c r="L155" i="94"/>
  <c r="M155" i="94" s="1" a="1"/>
  <c r="C159" i="94"/>
  <c r="K161" i="94"/>
  <c r="H166" i="94"/>
  <c r="C176" i="94"/>
  <c r="H177" i="94"/>
  <c r="F182" i="94"/>
  <c r="G182" i="94" s="1"/>
  <c r="K184" i="94"/>
  <c r="L188" i="94"/>
  <c r="N188" i="94" s="1"/>
  <c r="R188" i="94" s="1"/>
  <c r="L194" i="94"/>
  <c r="N194" i="94" s="1"/>
  <c r="R194" i="94" s="1"/>
  <c r="C203" i="94"/>
  <c r="C206" i="94"/>
  <c r="C209" i="94"/>
  <c r="K221" i="94"/>
  <c r="H223" i="94"/>
  <c r="K239" i="94"/>
  <c r="C259" i="94"/>
  <c r="L264" i="94"/>
  <c r="C270" i="94"/>
  <c r="L322" i="94"/>
  <c r="M322" i="94" s="1" a="1"/>
  <c r="L346" i="94"/>
  <c r="L360" i="94"/>
  <c r="N360" i="94" s="1"/>
  <c r="R360" i="94" s="1"/>
  <c r="C365" i="94"/>
  <c r="L391" i="94"/>
  <c r="M391" i="94" s="1" a="1"/>
  <c r="C420" i="94"/>
  <c r="C458" i="94"/>
  <c r="K128" i="94"/>
  <c r="L130" i="94"/>
  <c r="M130" i="94" s="1" a="1"/>
  <c r="F136" i="94"/>
  <c r="C142" i="94"/>
  <c r="K149" i="94"/>
  <c r="L170" i="94"/>
  <c r="H176" i="94"/>
  <c r="C182" i="94"/>
  <c r="C195" i="94"/>
  <c r="P195" i="94" s="1"/>
  <c r="F199" i="94"/>
  <c r="G199" i="94" s="1"/>
  <c r="F201" i="94"/>
  <c r="G201" i="94" s="1"/>
  <c r="H202" i="94"/>
  <c r="L206" i="94"/>
  <c r="M206" i="94" s="1" a="1"/>
  <c r="L207" i="94"/>
  <c r="N207" i="94" s="1"/>
  <c r="R207" i="94" s="1"/>
  <c r="L209" i="94"/>
  <c r="N209" i="94" s="1"/>
  <c r="R209" i="94" s="1"/>
  <c r="L217" i="94"/>
  <c r="N217" i="94" s="1"/>
  <c r="R217" i="94" s="1"/>
  <c r="K218" i="94"/>
  <c r="K224" i="94"/>
  <c r="K229" i="94"/>
  <c r="L246" i="94"/>
  <c r="C256" i="94"/>
  <c r="L265" i="94"/>
  <c r="L275" i="94"/>
  <c r="C282" i="94"/>
  <c r="C294" i="94"/>
  <c r="C311" i="94"/>
  <c r="L340" i="94"/>
  <c r="N340" i="94" s="1"/>
  <c r="R340" i="94" s="1"/>
  <c r="L359" i="94"/>
  <c r="N359" i="94" s="1"/>
  <c r="R359" i="94" s="1"/>
  <c r="C373" i="94"/>
  <c r="C377" i="94"/>
  <c r="L384" i="94"/>
  <c r="N384" i="94" s="1"/>
  <c r="R384" i="94" s="1"/>
  <c r="L392" i="94"/>
  <c r="N392" i="94" s="1"/>
  <c r="R392" i="94" s="1"/>
  <c r="L412" i="94"/>
  <c r="N412" i="94" s="1"/>
  <c r="R412" i="94" s="1"/>
  <c r="C442" i="94"/>
  <c r="C511" i="94"/>
  <c r="C73" i="94"/>
  <c r="L74" i="94"/>
  <c r="C76" i="94"/>
  <c r="H78" i="94"/>
  <c r="H81" i="94"/>
  <c r="H84" i="94"/>
  <c r="K87" i="94"/>
  <c r="F89" i="94"/>
  <c r="G89" i="94" s="1"/>
  <c r="C90" i="94"/>
  <c r="L92" i="94"/>
  <c r="M92" i="94" s="1" a="1"/>
  <c r="H93" i="94"/>
  <c r="K96" i="94"/>
  <c r="F99" i="94"/>
  <c r="K112" i="94"/>
  <c r="H118" i="94"/>
  <c r="F120" i="94"/>
  <c r="C123" i="94"/>
  <c r="C124" i="94"/>
  <c r="L133" i="94"/>
  <c r="C144" i="94"/>
  <c r="K152" i="94"/>
  <c r="L154" i="94"/>
  <c r="H157" i="94"/>
  <c r="H158" i="94"/>
  <c r="C164" i="94"/>
  <c r="C165" i="94"/>
  <c r="H178" i="94"/>
  <c r="F181" i="94"/>
  <c r="G181" i="94" s="1"/>
  <c r="F196" i="94"/>
  <c r="F197" i="94"/>
  <c r="H198" i="94"/>
  <c r="H201" i="94"/>
  <c r="L202" i="94"/>
  <c r="M202" i="94" s="1" a="1"/>
  <c r="L203" i="94"/>
  <c r="N203" i="94" s="1"/>
  <c r="R203" i="94" s="1"/>
  <c r="L204" i="94"/>
  <c r="N204" i="94" s="1"/>
  <c r="R204" i="94" s="1"/>
  <c r="L205" i="94"/>
  <c r="K207" i="94"/>
  <c r="H215" i="94"/>
  <c r="H232" i="94"/>
  <c r="F236" i="94"/>
  <c r="G236" i="94" s="1"/>
  <c r="L248" i="94"/>
  <c r="C260" i="94"/>
  <c r="L271" i="94"/>
  <c r="C280" i="94"/>
  <c r="C287" i="94"/>
  <c r="C356" i="94"/>
  <c r="L373" i="94"/>
  <c r="N373" i="94" s="1"/>
  <c r="R373" i="94" s="1"/>
  <c r="C381" i="94"/>
  <c r="C393" i="94"/>
  <c r="L405" i="94"/>
  <c r="N405" i="94" s="1"/>
  <c r="R405" i="94" s="1"/>
  <c r="L436" i="94"/>
  <c r="C448" i="94"/>
  <c r="C469" i="94"/>
  <c r="C503" i="94"/>
  <c r="L511" i="94"/>
  <c r="C536" i="94"/>
  <c r="C187" i="94"/>
  <c r="C189" i="94"/>
  <c r="C190" i="94"/>
  <c r="F194" i="94"/>
  <c r="H195" i="94"/>
  <c r="H197" i="94"/>
  <c r="L201" i="94"/>
  <c r="N201" i="94" s="1"/>
  <c r="R201" i="94" s="1"/>
  <c r="K203" i="94"/>
  <c r="C212" i="94"/>
  <c r="F213" i="94"/>
  <c r="G213" i="94" s="1"/>
  <c r="H214" i="94"/>
  <c r="K215" i="94"/>
  <c r="K216" i="94"/>
  <c r="C219" i="94"/>
  <c r="C220" i="94"/>
  <c r="K223" i="94"/>
  <c r="C225" i="94"/>
  <c r="L227" i="94"/>
  <c r="N227" i="94" s="1"/>
  <c r="R227" i="94" s="1"/>
  <c r="F231" i="94"/>
  <c r="G231" i="94" s="1"/>
  <c r="C245" i="94"/>
  <c r="C249" i="94"/>
  <c r="L252" i="94"/>
  <c r="L254" i="94"/>
  <c r="M254" i="94" s="1" a="1"/>
  <c r="L258" i="94"/>
  <c r="N258" i="94" s="1"/>
  <c r="R258" i="94" s="1"/>
  <c r="C297" i="94"/>
  <c r="L332" i="94"/>
  <c r="C344" i="94"/>
  <c r="C360" i="94"/>
  <c r="L385" i="94"/>
  <c r="N385" i="94" s="1"/>
  <c r="R385" i="94" s="1"/>
  <c r="L401" i="94"/>
  <c r="N401" i="94" s="1"/>
  <c r="R401" i="94" s="1"/>
  <c r="L409" i="94"/>
  <c r="N409" i="94" s="1"/>
  <c r="R409" i="94" s="1"/>
  <c r="C414" i="94"/>
  <c r="C438" i="94"/>
  <c r="C456" i="94"/>
  <c r="L471" i="94"/>
  <c r="M471" i="94" s="1" a="1"/>
  <c r="C495" i="94"/>
  <c r="K74" i="94"/>
  <c r="L88" i="94"/>
  <c r="N88" i="94" s="1"/>
  <c r="R88" i="94" s="1"/>
  <c r="H89" i="94"/>
  <c r="C91" i="94"/>
  <c r="K92" i="94"/>
  <c r="F94" i="94"/>
  <c r="G94" i="94" s="1"/>
  <c r="L97" i="94"/>
  <c r="M97" i="94" s="1" a="1"/>
  <c r="H100" i="94"/>
  <c r="H101" i="94"/>
  <c r="C106" i="94"/>
  <c r="K114" i="94"/>
  <c r="L117" i="94"/>
  <c r="M117" i="94" s="1" a="1"/>
  <c r="F123" i="94"/>
  <c r="G123" i="94" s="1"/>
  <c r="K134" i="94"/>
  <c r="K135" i="94"/>
  <c r="H140" i="94"/>
  <c r="C146" i="94"/>
  <c r="L157" i="94"/>
  <c r="N157" i="94" s="1"/>
  <c r="R157" i="94" s="1"/>
  <c r="F162" i="94"/>
  <c r="F163" i="94"/>
  <c r="K174" i="94"/>
  <c r="H180" i="94"/>
  <c r="F183" i="94"/>
  <c r="G183" i="94" s="1"/>
  <c r="C188" i="94"/>
  <c r="F191" i="94"/>
  <c r="G191" i="94" s="1"/>
  <c r="F193" i="94"/>
  <c r="G193" i="94" s="1"/>
  <c r="H194" i="94"/>
  <c r="H196" i="94"/>
  <c r="L199" i="94"/>
  <c r="K201" i="94"/>
  <c r="K202" i="94"/>
  <c r="K204" i="94"/>
  <c r="H213" i="94"/>
  <c r="F235" i="94"/>
  <c r="C290" i="94"/>
  <c r="C370" i="94"/>
  <c r="L381" i="94"/>
  <c r="N381" i="94" s="1"/>
  <c r="R381" i="94" s="1"/>
  <c r="L432" i="94"/>
  <c r="N432" i="94" s="1"/>
  <c r="R432" i="94" s="1"/>
  <c r="L438" i="94"/>
  <c r="N438" i="94" s="1"/>
  <c r="R438" i="94" s="1"/>
  <c r="C479" i="94"/>
  <c r="L513" i="94"/>
  <c r="K191" i="94"/>
  <c r="L196" i="94"/>
  <c r="H206" i="94"/>
  <c r="F211" i="94"/>
  <c r="G211" i="94" s="1"/>
  <c r="H226" i="94"/>
  <c r="F227" i="94"/>
  <c r="K232" i="94"/>
  <c r="L234" i="94"/>
  <c r="H236" i="94"/>
  <c r="H238" i="94"/>
  <c r="C243" i="94"/>
  <c r="L244" i="94"/>
  <c r="N244" i="94" s="1"/>
  <c r="R244" i="94" s="1"/>
  <c r="C262" i="94"/>
  <c r="C266" i="94"/>
  <c r="L277" i="94"/>
  <c r="M277" i="94" s="1" a="1"/>
  <c r="C284" i="94"/>
  <c r="C296" i="94"/>
  <c r="C298" i="94"/>
  <c r="L326" i="94"/>
  <c r="C384" i="94"/>
  <c r="C404" i="94"/>
  <c r="L407" i="94"/>
  <c r="M407" i="94" s="1" a="1"/>
  <c r="C517" i="94"/>
  <c r="K72" i="94"/>
  <c r="H73" i="94"/>
  <c r="C74" i="94"/>
  <c r="L77" i="94"/>
  <c r="M77" i="94" s="1" a="1"/>
  <c r="F78" i="94"/>
  <c r="G78" i="94" s="1"/>
  <c r="K79" i="94"/>
  <c r="H80" i="94"/>
  <c r="C81" i="94"/>
  <c r="L84" i="94"/>
  <c r="F85" i="94"/>
  <c r="K86" i="94"/>
  <c r="H87" i="94"/>
  <c r="C88" i="94"/>
  <c r="L91" i="94"/>
  <c r="M91" i="94" s="1" a="1"/>
  <c r="F92" i="94"/>
  <c r="G92" i="94" s="1"/>
  <c r="K93" i="94"/>
  <c r="H94" i="94"/>
  <c r="C95" i="94"/>
  <c r="K107" i="94"/>
  <c r="L112" i="94"/>
  <c r="H122" i="94"/>
  <c r="F127" i="94"/>
  <c r="C137" i="94"/>
  <c r="K156" i="94"/>
  <c r="L161" i="94"/>
  <c r="M161" i="94" s="1" a="1"/>
  <c r="H171" i="94"/>
  <c r="F176" i="94"/>
  <c r="C186" i="94"/>
  <c r="K205" i="94"/>
  <c r="L210" i="94"/>
  <c r="M210" i="94" s="1" a="1"/>
  <c r="H220" i="94"/>
  <c r="F221" i="94"/>
  <c r="G221" i="94" s="1"/>
  <c r="F228" i="94"/>
  <c r="G228" i="94" s="1"/>
  <c r="K234" i="94"/>
  <c r="L235" i="94"/>
  <c r="M235" i="94" s="1" a="1"/>
  <c r="L237" i="94"/>
  <c r="N237" i="94" s="1"/>
  <c r="R237" i="94" s="1"/>
  <c r="H240" i="94"/>
  <c r="F241" i="94"/>
  <c r="G241" i="94" s="1"/>
  <c r="F242" i="94"/>
  <c r="C250" i="94"/>
  <c r="C254" i="94"/>
  <c r="L263" i="94"/>
  <c r="L279" i="94"/>
  <c r="N279" i="94" s="1"/>
  <c r="R279" i="94" s="1"/>
  <c r="C281" i="94"/>
  <c r="C319" i="94"/>
  <c r="C339" i="94"/>
  <c r="L347" i="94"/>
  <c r="N347" i="94" s="1"/>
  <c r="R347" i="94" s="1"/>
  <c r="C366" i="94"/>
  <c r="C371" i="94"/>
  <c r="C376" i="94"/>
  <c r="C379" i="94"/>
  <c r="C419" i="94"/>
  <c r="C422" i="94"/>
  <c r="C459" i="94"/>
  <c r="C476" i="94"/>
  <c r="C537" i="94"/>
  <c r="K210" i="94"/>
  <c r="F212" i="94"/>
  <c r="G212" i="94" s="1"/>
  <c r="C213" i="94"/>
  <c r="K214" i="94"/>
  <c r="L215" i="94"/>
  <c r="N215" i="94" s="1"/>
  <c r="R215" i="94" s="1"/>
  <c r="H216" i="94"/>
  <c r="L219" i="94"/>
  <c r="L226" i="94"/>
  <c r="N226" i="94" s="1"/>
  <c r="R226" i="94" s="1"/>
  <c r="H242" i="94"/>
  <c r="C246" i="94"/>
  <c r="L251" i="94"/>
  <c r="L255" i="94"/>
  <c r="N255" i="94" s="1"/>
  <c r="R255" i="94" s="1"/>
  <c r="C269" i="94"/>
  <c r="L270" i="94"/>
  <c r="M270" i="94" s="1" a="1"/>
  <c r="C272" i="94"/>
  <c r="C286" i="94"/>
  <c r="C293" i="94"/>
  <c r="C331" i="94"/>
  <c r="P331" i="94" s="1"/>
  <c r="C343" i="94"/>
  <c r="C352" i="94"/>
  <c r="L361" i="94"/>
  <c r="C385" i="94"/>
  <c r="L410" i="94"/>
  <c r="C489" i="94"/>
  <c r="K84" i="94"/>
  <c r="H85" i="94"/>
  <c r="C86" i="94"/>
  <c r="L89" i="94"/>
  <c r="F90" i="94"/>
  <c r="G90" i="94" s="1"/>
  <c r="K91" i="94"/>
  <c r="H92" i="94"/>
  <c r="C93" i="94"/>
  <c r="L96" i="94"/>
  <c r="N96" i="94" s="1"/>
  <c r="R96" i="94" s="1"/>
  <c r="F97" i="94"/>
  <c r="G97" i="94" s="1"/>
  <c r="C102" i="94"/>
  <c r="K121" i="94"/>
  <c r="L126" i="94"/>
  <c r="M126" i="94" s="1" a="1"/>
  <c r="H136" i="94"/>
  <c r="F141" i="94"/>
  <c r="C151" i="94"/>
  <c r="K170" i="94"/>
  <c r="L175" i="94"/>
  <c r="M175" i="94" s="1" a="1"/>
  <c r="H185" i="94"/>
  <c r="F190" i="94"/>
  <c r="G190" i="94" s="1"/>
  <c r="C200" i="94"/>
  <c r="K219" i="94"/>
  <c r="H221" i="94"/>
  <c r="C223" i="94"/>
  <c r="H228" i="94"/>
  <c r="C231" i="94"/>
  <c r="K237" i="94"/>
  <c r="L239" i="94"/>
  <c r="L243" i="94"/>
  <c r="C261" i="94"/>
  <c r="L266" i="94"/>
  <c r="M266" i="94" s="1" a="1"/>
  <c r="C275" i="94"/>
  <c r="L276" i="94"/>
  <c r="N276" i="94" s="1"/>
  <c r="R276" i="94" s="1"/>
  <c r="L284" i="94"/>
  <c r="N284" i="94" s="1"/>
  <c r="R284" i="94" s="1"/>
  <c r="C300" i="94"/>
  <c r="C307" i="94"/>
  <c r="C314" i="94"/>
  <c r="C325" i="94"/>
  <c r="C335" i="94"/>
  <c r="C341" i="94"/>
  <c r="L354" i="94"/>
  <c r="C374" i="94"/>
  <c r="L396" i="94"/>
  <c r="L416" i="94"/>
  <c r="L419" i="94"/>
  <c r="M419" i="94" s="1" a="1"/>
  <c r="L433" i="94"/>
  <c r="L476" i="94"/>
  <c r="N476" i="94" s="1"/>
  <c r="R476" i="94" s="1"/>
  <c r="L494" i="94"/>
  <c r="N494" i="94" s="1"/>
  <c r="R494" i="94" s="1"/>
  <c r="C500" i="94"/>
  <c r="L269" i="94"/>
  <c r="C292" i="94"/>
  <c r="C303" i="94"/>
  <c r="L341" i="94"/>
  <c r="C348" i="94"/>
  <c r="C355" i="94"/>
  <c r="C357" i="94"/>
  <c r="C359" i="94"/>
  <c r="C380" i="94"/>
  <c r="C390" i="94"/>
  <c r="L402" i="94"/>
  <c r="N402" i="94" s="1"/>
  <c r="R402" i="94" s="1"/>
  <c r="L414" i="94"/>
  <c r="N414" i="94" s="1"/>
  <c r="R414" i="94" s="1"/>
  <c r="L442" i="94"/>
  <c r="N442" i="94" s="1"/>
  <c r="R442" i="94" s="1"/>
  <c r="L482" i="94"/>
  <c r="N482" i="94" s="1"/>
  <c r="R482" i="94" s="1"/>
  <c r="C487" i="94"/>
  <c r="L495" i="94"/>
  <c r="L508" i="94"/>
  <c r="L538" i="94"/>
  <c r="N538" i="94" s="1"/>
  <c r="R538" i="94" s="1"/>
  <c r="L222" i="94"/>
  <c r="N222" i="94" s="1"/>
  <c r="R222" i="94" s="1"/>
  <c r="C224" i="94"/>
  <c r="L225" i="94"/>
  <c r="N225" i="94" s="1"/>
  <c r="R225" i="94" s="1"/>
  <c r="C227" i="94"/>
  <c r="L228" i="94"/>
  <c r="C230" i="94"/>
  <c r="K231" i="94"/>
  <c r="F233" i="94"/>
  <c r="G233" i="94" s="1"/>
  <c r="C234" i="94"/>
  <c r="K235" i="94"/>
  <c r="L236" i="94"/>
  <c r="N236" i="94" s="1"/>
  <c r="R236" i="94" s="1"/>
  <c r="H237" i="94"/>
  <c r="L240" i="94"/>
  <c r="M240" i="94" s="1" a="1"/>
  <c r="C258" i="94"/>
  <c r="L261" i="94"/>
  <c r="C265" i="94"/>
  <c r="L268" i="94"/>
  <c r="C310" i="94"/>
  <c r="C321" i="94"/>
  <c r="C324" i="94"/>
  <c r="P324" i="94" s="1"/>
  <c r="C327" i="94"/>
  <c r="C332" i="94"/>
  <c r="L348" i="94"/>
  <c r="N348" i="94" s="1"/>
  <c r="R348" i="94" s="1"/>
  <c r="C350" i="94"/>
  <c r="C367" i="94"/>
  <c r="C388" i="94"/>
  <c r="L400" i="94"/>
  <c r="M400" i="94" s="1" a="1"/>
  <c r="L431" i="94"/>
  <c r="N431" i="94" s="1"/>
  <c r="R431" i="94" s="1"/>
  <c r="L496" i="94"/>
  <c r="L374" i="94"/>
  <c r="L382" i="94"/>
  <c r="N382" i="94" s="1"/>
  <c r="R382" i="94" s="1"/>
  <c r="L390" i="94"/>
  <c r="C405" i="94"/>
  <c r="C413" i="94"/>
  <c r="C437" i="94"/>
  <c r="L446" i="94"/>
  <c r="N446" i="94" s="1"/>
  <c r="R446" i="94" s="1"/>
  <c r="L449" i="94"/>
  <c r="N449" i="94" s="1"/>
  <c r="R449" i="94" s="1"/>
  <c r="C471" i="94"/>
  <c r="L492" i="94"/>
  <c r="C505" i="94"/>
  <c r="C514" i="94"/>
  <c r="L519" i="94"/>
  <c r="K222" i="94"/>
  <c r="K225" i="94"/>
  <c r="K228" i="94"/>
  <c r="L232" i="94"/>
  <c r="M232" i="94" s="1" a="1"/>
  <c r="H233" i="94"/>
  <c r="K236" i="94"/>
  <c r="F238" i="94"/>
  <c r="C239" i="94"/>
  <c r="C257" i="94"/>
  <c r="L260" i="94"/>
  <c r="N260" i="94" s="1"/>
  <c r="R260" i="94" s="1"/>
  <c r="C264" i="94"/>
  <c r="L267" i="94"/>
  <c r="N267" i="94" s="1"/>
  <c r="R267" i="94" s="1"/>
  <c r="C278" i="94"/>
  <c r="L280" i="94"/>
  <c r="M280" i="94" s="1" a="1"/>
  <c r="C283" i="94"/>
  <c r="C291" i="94"/>
  <c r="C302" i="94"/>
  <c r="C313" i="94"/>
  <c r="L327" i="94"/>
  <c r="C337" i="94"/>
  <c r="C363" i="94"/>
  <c r="L386" i="94"/>
  <c r="N386" i="94" s="1"/>
  <c r="R386" i="94" s="1"/>
  <c r="C409" i="94"/>
  <c r="L426" i="94"/>
  <c r="M426" i="94" s="1" a="1"/>
  <c r="C467" i="94"/>
  <c r="C510" i="94"/>
  <c r="L540" i="94"/>
  <c r="L366" i="94"/>
  <c r="N366" i="94" s="1"/>
  <c r="R366" i="94" s="1"/>
  <c r="L376" i="94"/>
  <c r="M376" i="94" s="1" a="1"/>
  <c r="C397" i="94"/>
  <c r="L440" i="94"/>
  <c r="L459" i="94"/>
  <c r="N459" i="94" s="1"/>
  <c r="R459" i="94" s="1"/>
  <c r="L473" i="94"/>
  <c r="L487" i="94"/>
  <c r="L491" i="94"/>
  <c r="F237" i="94"/>
  <c r="G237" i="94" s="1"/>
  <c r="F240" i="94"/>
  <c r="G240" i="94" s="1"/>
  <c r="L245" i="94"/>
  <c r="N245" i="94" s="1"/>
  <c r="R245" i="94" s="1"/>
  <c r="C253" i="94"/>
  <c r="L259" i="94"/>
  <c r="N259" i="94" s="1"/>
  <c r="R259" i="94" s="1"/>
  <c r="C267" i="94"/>
  <c r="L273" i="94"/>
  <c r="C279" i="94"/>
  <c r="L282" i="94"/>
  <c r="C295" i="94"/>
  <c r="C309" i="94"/>
  <c r="C329" i="94"/>
  <c r="L330" i="94"/>
  <c r="M330" i="94" s="1" a="1"/>
  <c r="C338" i="94"/>
  <c r="L339" i="94"/>
  <c r="N339" i="94" s="1"/>
  <c r="R339" i="94" s="1"/>
  <c r="L345" i="94"/>
  <c r="N345" i="94" s="1"/>
  <c r="R345" i="94" s="1"/>
  <c r="L355" i="94"/>
  <c r="N355" i="94" s="1"/>
  <c r="R355" i="94" s="1"/>
  <c r="L368" i="94"/>
  <c r="M368" i="94" s="1" a="1"/>
  <c r="C392" i="94"/>
  <c r="L397" i="94"/>
  <c r="L411" i="94"/>
  <c r="C436" i="94"/>
  <c r="L443" i="94"/>
  <c r="C454" i="94"/>
  <c r="L466" i="94"/>
  <c r="L484" i="94"/>
  <c r="C488" i="94"/>
  <c r="L499" i="94"/>
  <c r="L506" i="94"/>
  <c r="C519" i="94"/>
  <c r="L523" i="94"/>
  <c r="N523" i="94" s="1"/>
  <c r="R523" i="94" s="1"/>
  <c r="L541" i="94"/>
  <c r="L344" i="94"/>
  <c r="L351" i="94"/>
  <c r="L358" i="94"/>
  <c r="N358" i="94" s="1"/>
  <c r="R358" i="94" s="1"/>
  <c r="L365" i="94"/>
  <c r="M365" i="94" s="1" a="1"/>
  <c r="L372" i="94"/>
  <c r="L379" i="94"/>
  <c r="L389" i="94"/>
  <c r="L394" i="94"/>
  <c r="L399" i="94"/>
  <c r="N399" i="94" s="1"/>
  <c r="R399" i="94" s="1"/>
  <c r="L404" i="94"/>
  <c r="N404" i="94" s="1"/>
  <c r="R404" i="94" s="1"/>
  <c r="C407" i="94"/>
  <c r="C412" i="94"/>
  <c r="C417" i="94"/>
  <c r="C430" i="94"/>
  <c r="L444" i="94"/>
  <c r="L285" i="94"/>
  <c r="L286" i="94"/>
  <c r="M286" i="94" s="1" a="1"/>
  <c r="L287" i="94"/>
  <c r="M287" i="94" s="1" a="1"/>
  <c r="L288" i="94"/>
  <c r="M288" i="94" s="1" a="1"/>
  <c r="L289" i="94"/>
  <c r="L290" i="94"/>
  <c r="L291" i="94"/>
  <c r="L292" i="94"/>
  <c r="N292" i="94" s="1"/>
  <c r="R292" i="94" s="1"/>
  <c r="L293" i="94"/>
  <c r="L294" i="94"/>
  <c r="N294" i="94" s="1"/>
  <c r="R294" i="94" s="1"/>
  <c r="L295" i="94"/>
  <c r="N295" i="94" s="1"/>
  <c r="R295" i="94" s="1"/>
  <c r="L296" i="94"/>
  <c r="N296" i="94" s="1"/>
  <c r="R296" i="94" s="1"/>
  <c r="L297" i="94"/>
  <c r="M297" i="94" s="1" a="1"/>
  <c r="L298" i="94"/>
  <c r="N298" i="94" s="1"/>
  <c r="R298" i="94" s="1"/>
  <c r="L299" i="94"/>
  <c r="M299" i="94" s="1" a="1"/>
  <c r="L300" i="94"/>
  <c r="M300" i="94" s="1" a="1"/>
  <c r="L301" i="94"/>
  <c r="M301" i="94" s="1" a="1"/>
  <c r="L302" i="94"/>
  <c r="M302" i="94" s="1" a="1"/>
  <c r="L303" i="94"/>
  <c r="L304" i="94"/>
  <c r="N304" i="94" s="1"/>
  <c r="R304" i="94" s="1"/>
  <c r="L305" i="94"/>
  <c r="L306" i="94"/>
  <c r="L307" i="94"/>
  <c r="L308" i="94"/>
  <c r="N308" i="94" s="1"/>
  <c r="R308" i="94" s="1"/>
  <c r="L309" i="94"/>
  <c r="N309" i="94" s="1"/>
  <c r="R309" i="94" s="1"/>
  <c r="L310" i="94"/>
  <c r="N310" i="94" s="1"/>
  <c r="R310" i="94" s="1"/>
  <c r="L311" i="94"/>
  <c r="N311" i="94" s="1"/>
  <c r="R311" i="94" s="1"/>
  <c r="L312" i="94"/>
  <c r="N312" i="94" s="1"/>
  <c r="R312" i="94" s="1"/>
  <c r="L313" i="94"/>
  <c r="L314" i="94"/>
  <c r="M314" i="94" s="1" a="1"/>
  <c r="L315" i="94"/>
  <c r="N315" i="94" s="1"/>
  <c r="R315" i="94" s="1"/>
  <c r="L316" i="94"/>
  <c r="M316" i="94" s="1" a="1"/>
  <c r="L317" i="94"/>
  <c r="L318" i="94"/>
  <c r="M318" i="94" s="1" a="1"/>
  <c r="L319" i="94"/>
  <c r="L320" i="94"/>
  <c r="L321" i="94"/>
  <c r="L329" i="94"/>
  <c r="N329" i="94" s="1"/>
  <c r="R329" i="94" s="1"/>
  <c r="L336" i="94"/>
  <c r="N336" i="94" s="1"/>
  <c r="R336" i="94" s="1"/>
  <c r="L343" i="94"/>
  <c r="N343" i="94" s="1"/>
  <c r="R343" i="94" s="1"/>
  <c r="L350" i="94"/>
  <c r="N350" i="94" s="1"/>
  <c r="R350" i="94" s="1"/>
  <c r="L357" i="94"/>
  <c r="N357" i="94" s="1"/>
  <c r="R357" i="94" s="1"/>
  <c r="L364" i="94"/>
  <c r="N364" i="94" s="1"/>
  <c r="R364" i="94" s="1"/>
  <c r="L371" i="94"/>
  <c r="M371" i="94" s="1" a="1"/>
  <c r="L378" i="94"/>
  <c r="C382" i="94"/>
  <c r="L403" i="94"/>
  <c r="M403" i="94" s="1" a="1"/>
  <c r="L408" i="94"/>
  <c r="L413" i="94"/>
  <c r="N413" i="94" s="1"/>
  <c r="R413" i="94" s="1"/>
  <c r="L418" i="94"/>
  <c r="C421" i="94"/>
  <c r="C432" i="94"/>
  <c r="C439" i="94"/>
  <c r="C441" i="94"/>
  <c r="L448" i="94"/>
  <c r="N448" i="94" s="1"/>
  <c r="R448" i="94" s="1"/>
  <c r="L475" i="94"/>
  <c r="N475" i="94" s="1"/>
  <c r="R475" i="94" s="1"/>
  <c r="L480" i="94"/>
  <c r="M480" i="94" s="1" a="1"/>
  <c r="C483" i="94"/>
  <c r="C515" i="94"/>
  <c r="L521" i="94"/>
  <c r="C533" i="94"/>
  <c r="C326" i="94"/>
  <c r="C333" i="94"/>
  <c r="C340" i="94"/>
  <c r="C347" i="94"/>
  <c r="C354" i="94"/>
  <c r="C361" i="94"/>
  <c r="C368" i="94"/>
  <c r="C375" i="94"/>
  <c r="L388" i="94"/>
  <c r="N388" i="94" s="1"/>
  <c r="R388" i="94" s="1"/>
  <c r="L393" i="94"/>
  <c r="L398" i="94"/>
  <c r="M398" i="94" s="1" a="1"/>
  <c r="C406" i="94"/>
  <c r="C411" i="94"/>
  <c r="C416" i="94"/>
  <c r="C424" i="94"/>
  <c r="P424" i="94" s="1"/>
  <c r="L425" i="94"/>
  <c r="L435" i="94"/>
  <c r="L437" i="94"/>
  <c r="L456" i="94"/>
  <c r="N456" i="94" s="1"/>
  <c r="R456" i="94" s="1"/>
  <c r="L465" i="94"/>
  <c r="M465" i="94" s="1" a="1"/>
  <c r="C499" i="94"/>
  <c r="L501" i="94"/>
  <c r="C504" i="94"/>
  <c r="C221" i="94"/>
  <c r="L224" i="94"/>
  <c r="N224" i="94" s="1"/>
  <c r="R224" i="94" s="1"/>
  <c r="F225" i="94"/>
  <c r="K226" i="94"/>
  <c r="H227" i="94"/>
  <c r="C228" i="94"/>
  <c r="L231" i="94"/>
  <c r="F232" i="94"/>
  <c r="K233" i="94"/>
  <c r="H234" i="94"/>
  <c r="C235" i="94"/>
  <c r="L238" i="94"/>
  <c r="N238" i="94" s="1"/>
  <c r="R238" i="94" s="1"/>
  <c r="F239" i="94"/>
  <c r="G239" i="94" s="1"/>
  <c r="K240" i="94"/>
  <c r="H241" i="94"/>
  <c r="C242" i="94"/>
  <c r="L328" i="94"/>
  <c r="M328" i="94" s="1" a="1"/>
  <c r="L335" i="94"/>
  <c r="L342" i="94"/>
  <c r="L349" i="94"/>
  <c r="L356" i="94"/>
  <c r="N356" i="94" s="1"/>
  <c r="R356" i="94" s="1"/>
  <c r="L363" i="94"/>
  <c r="M363" i="94" s="1" a="1"/>
  <c r="L370" i="94"/>
  <c r="L377" i="94"/>
  <c r="N377" i="94" s="1"/>
  <c r="R377" i="94" s="1"/>
  <c r="L383" i="94"/>
  <c r="N383" i="94" s="1"/>
  <c r="R383" i="94" s="1"/>
  <c r="C386" i="94"/>
  <c r="C391" i="94"/>
  <c r="C396" i="94"/>
  <c r="L417" i="94"/>
  <c r="N417" i="94" s="1"/>
  <c r="R417" i="94" s="1"/>
  <c r="L430" i="94"/>
  <c r="M430" i="94" s="1" a="1"/>
  <c r="C443" i="94"/>
  <c r="C468" i="94"/>
  <c r="L470" i="94"/>
  <c r="N470" i="94" s="1"/>
  <c r="R470" i="94" s="1"/>
  <c r="C486" i="94"/>
  <c r="L525" i="94"/>
  <c r="C538" i="94"/>
  <c r="C387" i="94"/>
  <c r="C394" i="94"/>
  <c r="C401" i="94"/>
  <c r="C408" i="94"/>
  <c r="C415" i="94"/>
  <c r="L429" i="94"/>
  <c r="C431" i="94"/>
  <c r="C446" i="94"/>
  <c r="C455" i="94"/>
  <c r="L498" i="94"/>
  <c r="L503" i="94"/>
  <c r="C506" i="94"/>
  <c r="L510" i="94"/>
  <c r="L515" i="94"/>
  <c r="L527" i="94"/>
  <c r="L423" i="94"/>
  <c r="N423" i="94" s="1"/>
  <c r="R423" i="94" s="1"/>
  <c r="C433" i="94"/>
  <c r="C449" i="94"/>
  <c r="C453" i="94"/>
  <c r="L454" i="94"/>
  <c r="N454" i="94" s="1"/>
  <c r="R454" i="94" s="1"/>
  <c r="L458" i="94"/>
  <c r="M458" i="94" s="1" a="1"/>
  <c r="C463" i="94"/>
  <c r="L464" i="94"/>
  <c r="L474" i="94"/>
  <c r="C478" i="94"/>
  <c r="L481" i="94"/>
  <c r="L493" i="94"/>
  <c r="M493" i="94" s="1" a="1"/>
  <c r="C497" i="94"/>
  <c r="C509" i="94"/>
  <c r="L512" i="94"/>
  <c r="N512" i="94" s="1"/>
  <c r="R512" i="94" s="1"/>
  <c r="C520" i="94"/>
  <c r="L526" i="94"/>
  <c r="N526" i="94" s="1"/>
  <c r="R526" i="94" s="1"/>
  <c r="L531" i="94"/>
  <c r="N531" i="94" s="1"/>
  <c r="R531" i="94" s="1"/>
  <c r="L536" i="94"/>
  <c r="L421" i="94"/>
  <c r="N421" i="94" s="1"/>
  <c r="R421" i="94" s="1"/>
  <c r="L422" i="94"/>
  <c r="N422" i="94" s="1"/>
  <c r="R422" i="94" s="1"/>
  <c r="C445" i="94"/>
  <c r="L450" i="94"/>
  <c r="M450" i="94" s="1" a="1"/>
  <c r="C460" i="94"/>
  <c r="L461" i="94"/>
  <c r="L469" i="94"/>
  <c r="C473" i="94"/>
  <c r="C492" i="94"/>
  <c r="C516" i="94"/>
  <c r="C522" i="94"/>
  <c r="C529" i="94"/>
  <c r="C452" i="94"/>
  <c r="L453" i="94"/>
  <c r="N453" i="94" s="1"/>
  <c r="R453" i="94" s="1"/>
  <c r="C465" i="94"/>
  <c r="C475" i="94"/>
  <c r="L478" i="94"/>
  <c r="C494" i="94"/>
  <c r="L497" i="94"/>
  <c r="L502" i="94"/>
  <c r="N502" i="94" s="1"/>
  <c r="R502" i="94" s="1"/>
  <c r="L509" i="94"/>
  <c r="M509" i="94" s="1" a="1"/>
  <c r="L518" i="94"/>
  <c r="L529" i="94"/>
  <c r="C543" i="94"/>
  <c r="L428" i="94"/>
  <c r="N428" i="94" s="1"/>
  <c r="R428" i="94" s="1"/>
  <c r="C444" i="94"/>
  <c r="C477" i="94"/>
  <c r="C482" i="94"/>
  <c r="L485" i="94"/>
  <c r="C501" i="94"/>
  <c r="L504" i="94"/>
  <c r="M504" i="94" s="1" a="1"/>
  <c r="C513" i="94"/>
  <c r="C525" i="94"/>
  <c r="C434" i="94"/>
  <c r="L445" i="94"/>
  <c r="L452" i="94"/>
  <c r="C457" i="94"/>
  <c r="C462" i="94"/>
  <c r="L483" i="94"/>
  <c r="N483" i="94" s="1"/>
  <c r="R483" i="94" s="1"/>
  <c r="L489" i="94"/>
  <c r="N489" i="94" s="1"/>
  <c r="R489" i="94" s="1"/>
  <c r="C491" i="94"/>
  <c r="L517" i="94"/>
  <c r="N517" i="94" s="1"/>
  <c r="R517" i="94" s="1"/>
  <c r="C535" i="94"/>
  <c r="C539" i="94"/>
  <c r="C541" i="94"/>
  <c r="C528" i="94"/>
  <c r="L533" i="94"/>
  <c r="M533" i="94" s="1" a="1"/>
  <c r="L537" i="94"/>
  <c r="M537" i="94" s="1" a="1"/>
  <c r="C425" i="94"/>
  <c r="P425" i="94" s="1"/>
  <c r="C426" i="94"/>
  <c r="C427" i="94"/>
  <c r="C428" i="94"/>
  <c r="C429" i="94"/>
  <c r="L434" i="94"/>
  <c r="N434" i="94" s="1"/>
  <c r="R434" i="94" s="1"/>
  <c r="C440" i="94"/>
  <c r="C447" i="94"/>
  <c r="L457" i="94"/>
  <c r="L462" i="94"/>
  <c r="L488" i="94"/>
  <c r="C490" i="94"/>
  <c r="C493" i="94"/>
  <c r="C523" i="94"/>
  <c r="L535" i="94"/>
  <c r="L543" i="94"/>
  <c r="C531" i="94"/>
  <c r="L532" i="94"/>
  <c r="N532" i="94" s="1"/>
  <c r="R532" i="94" s="1"/>
  <c r="C534" i="94"/>
  <c r="L441" i="94"/>
  <c r="N441" i="94" s="1"/>
  <c r="R441" i="94" s="1"/>
  <c r="C450" i="94"/>
  <c r="L455" i="94"/>
  <c r="N455" i="94" s="1"/>
  <c r="R455" i="94" s="1"/>
  <c r="C461" i="94"/>
  <c r="L463" i="94"/>
  <c r="C466" i="94"/>
  <c r="L468" i="94"/>
  <c r="L479" i="94"/>
  <c r="C485" i="94"/>
  <c r="L490" i="94"/>
  <c r="M490" i="94" s="1" a="1"/>
  <c r="C496" i="94"/>
  <c r="L505" i="94"/>
  <c r="M505" i="94" s="1" a="1"/>
  <c r="C507" i="94"/>
  <c r="L516" i="94"/>
  <c r="M516" i="94" s="1" a="1"/>
  <c r="C521" i="94"/>
  <c r="L522" i="94"/>
  <c r="C524" i="94"/>
  <c r="C527" i="94"/>
  <c r="C530" i="94"/>
  <c r="C542" i="94"/>
  <c r="L539" i="94"/>
  <c r="C518" i="94"/>
  <c r="L520" i="94"/>
  <c r="C532" i="94"/>
  <c r="L534" i="94"/>
  <c r="L460" i="94"/>
  <c r="C464" i="94"/>
  <c r="L467" i="94"/>
  <c r="N467" i="94" s="1"/>
  <c r="R467" i="94" s="1"/>
  <c r="C470" i="94"/>
  <c r="L472" i="94"/>
  <c r="C484" i="94"/>
  <c r="L486" i="94"/>
  <c r="C498" i="94"/>
  <c r="L500" i="94"/>
  <c r="M500" i="94" s="1" a="1"/>
  <c r="C512" i="94"/>
  <c r="L514" i="94"/>
  <c r="C526" i="94"/>
  <c r="L528" i="94"/>
  <c r="M528" i="94" s="1" a="1"/>
  <c r="C540" i="94"/>
  <c r="L542" i="94"/>
  <c r="N139" i="94"/>
  <c r="R139" i="94" s="1"/>
  <c r="N306" i="54"/>
  <c r="R306" i="54" s="1"/>
  <c r="N122" i="61"/>
  <c r="R122" i="61" s="1"/>
  <c r="P660" i="54"/>
  <c r="N647" i="54"/>
  <c r="R647" i="54" s="1"/>
  <c r="N523" i="54"/>
  <c r="R523" i="54" s="1"/>
  <c r="N351" i="54"/>
  <c r="R351" i="54" s="1"/>
  <c r="N558" i="54"/>
  <c r="R558" i="54" s="1"/>
  <c r="N663" i="54"/>
  <c r="R663" i="54" s="1"/>
  <c r="N83" i="54"/>
  <c r="R83" i="54" s="1"/>
  <c r="N221" i="54"/>
  <c r="R221" i="54" s="1"/>
  <c r="N232" i="54"/>
  <c r="R232" i="54" s="1"/>
  <c r="N606" i="61"/>
  <c r="R606" i="61" s="1"/>
  <c r="N400" i="54"/>
  <c r="R400" i="54" s="1"/>
  <c r="G143" i="61"/>
  <c r="N354" i="54"/>
  <c r="R354" i="54" s="1"/>
  <c r="N549" i="54"/>
  <c r="R549" i="54" s="1"/>
  <c r="N119" i="54"/>
  <c r="R119" i="54" s="1"/>
  <c r="N527" i="54"/>
  <c r="R527" i="54" s="1"/>
  <c r="N348" i="54"/>
  <c r="R348" i="54" s="1"/>
  <c r="N334" i="54"/>
  <c r="R334" i="54" s="1"/>
  <c r="N603" i="54"/>
  <c r="R603" i="54" s="1"/>
  <c r="G223" i="54"/>
  <c r="N260" i="61"/>
  <c r="R260" i="61" s="1"/>
  <c r="N150" i="54"/>
  <c r="R150" i="54" s="1"/>
  <c r="N492" i="61"/>
  <c r="R492" i="61" s="1"/>
  <c r="N610" i="54"/>
  <c r="R610" i="54" s="1"/>
  <c r="N545" i="54"/>
  <c r="R545" i="54" s="1"/>
  <c r="N290" i="54"/>
  <c r="R290" i="54" s="1"/>
  <c r="N637" i="54"/>
  <c r="R637" i="54" s="1"/>
  <c r="N624" i="61"/>
  <c r="R624" i="61" s="1"/>
  <c r="N158" i="54"/>
  <c r="R158" i="54" s="1"/>
  <c r="N316" i="54"/>
  <c r="R316" i="54" s="1"/>
  <c r="N585" i="54"/>
  <c r="R585" i="54" s="1"/>
  <c r="N436" i="54"/>
  <c r="R436" i="54" s="1"/>
  <c r="N247" i="54"/>
  <c r="R247" i="54" s="1"/>
  <c r="N148" i="54"/>
  <c r="R148" i="54" s="1"/>
  <c r="G69" i="54"/>
  <c r="N188" i="54"/>
  <c r="R188" i="54" s="1"/>
  <c r="M354" i="54" a="1"/>
  <c r="M221" i="54" a="1"/>
  <c r="M558" i="54" a="1"/>
  <c r="M436" i="54" a="1"/>
  <c r="M545" i="54" a="1"/>
  <c r="M647" i="54" a="1"/>
  <c r="M188" i="54" a="1"/>
  <c r="M523" i="54" a="1"/>
  <c r="M351" i="54" a="1"/>
  <c r="M527" i="54" a="1"/>
  <c r="M260" i="61" a="1"/>
  <c r="M603" i="54" a="1"/>
  <c r="M348" i="54" a="1"/>
  <c r="M315" i="54" a="1"/>
  <c r="M504" i="54" a="1"/>
  <c r="M414" i="61" a="1"/>
  <c r="G9" i="61" a="1"/>
  <c r="M361" i="54" a="1"/>
  <c r="M150" i="54" a="1"/>
  <c r="M290" i="54" a="1"/>
  <c r="M125" i="94" a="1"/>
  <c r="M660" i="54" a="1"/>
  <c r="M400" i="54" a="1"/>
  <c r="M373" i="54" a="1"/>
  <c r="M557" i="54" a="1"/>
  <c r="M316" i="54" a="1"/>
  <c r="M610" i="54" a="1"/>
  <c r="M158" i="54" a="1"/>
  <c r="M311" i="54" a="1"/>
  <c r="M347" i="61" a="1"/>
  <c r="M83" i="54" a="1"/>
  <c r="M501" i="54" a="1"/>
  <c r="M663" i="54" a="1"/>
  <c r="M549" i="54" a="1"/>
  <c r="M170" i="54" a="1"/>
  <c r="M87" i="54" a="1"/>
  <c r="M347" i="54" a="1"/>
  <c r="G13" i="61" a="1"/>
  <c r="G6" i="61" a="1"/>
  <c r="M148" i="54" a="1"/>
  <c r="M232" i="54" a="1"/>
  <c r="M306" i="54" a="1"/>
  <c r="M153" i="94" a="1"/>
  <c r="M429" i="54" a="1"/>
  <c r="M551" i="54" a="1"/>
  <c r="M364" i="61" a="1"/>
  <c r="M334" i="54" a="1"/>
  <c r="M345" i="54" a="1"/>
  <c r="M90" i="54" a="1"/>
  <c r="M209" i="54" a="1"/>
  <c r="M424" i="54" a="1"/>
  <c r="M343" i="54" a="1"/>
  <c r="G21" i="54" a="1"/>
  <c r="M322" i="54" a="1"/>
  <c r="M320" i="54" a="1"/>
  <c r="M459" i="61" a="1"/>
  <c r="M172" i="54" a="1"/>
  <c r="M379" i="54" a="1"/>
  <c r="M511" i="54" a="1"/>
  <c r="G18" i="61" a="1"/>
  <c r="M606" i="61" a="1"/>
  <c r="M665" i="54" a="1"/>
  <c r="M198" i="54" a="1"/>
  <c r="M540" i="54" a="1"/>
  <c r="M178" i="54" a="1"/>
  <c r="M475" i="54" a="1"/>
  <c r="M324" i="54" a="1"/>
  <c r="M243" i="61" a="1"/>
  <c r="M483" i="54" a="1"/>
  <c r="G14" i="54" a="1"/>
  <c r="M241" i="54" a="1"/>
  <c r="M382" i="54" a="1"/>
  <c r="M567" i="54" a="1"/>
  <c r="M348" i="61" a="1"/>
  <c r="M568" i="54" a="1"/>
  <c r="M179" i="61" a="1"/>
  <c r="M593" i="61" a="1"/>
  <c r="M352" i="61" a="1"/>
  <c r="M569" i="61" a="1"/>
  <c r="M561" i="54" a="1"/>
  <c r="G16" i="61" a="1"/>
  <c r="G12" i="61" a="1"/>
  <c r="M690" i="61" a="1"/>
  <c r="M330" i="61" a="1"/>
  <c r="G6" i="54" a="1"/>
  <c r="M269" i="54" a="1"/>
  <c r="M367" i="54" a="1"/>
  <c r="M211" i="54" a="1"/>
  <c r="M579" i="54" a="1"/>
  <c r="M427" i="61" a="1"/>
  <c r="M134" i="61" a="1"/>
  <c r="M152" i="54" a="1"/>
  <c r="G7" i="54" a="1"/>
  <c r="M661" i="54" a="1"/>
  <c r="M261" i="54" a="1"/>
  <c r="M599" i="54" a="1"/>
  <c r="M357" i="61" a="1"/>
  <c r="M414" i="54" a="1"/>
  <c r="G26" i="54" a="1"/>
  <c r="M578" i="54" a="1"/>
  <c r="M285" i="54" a="1"/>
  <c r="M243" i="54" a="1"/>
  <c r="M473" i="54" a="1"/>
  <c r="M324" i="94" a="1"/>
  <c r="M394" i="54" a="1"/>
  <c r="M550" i="54" a="1"/>
  <c r="M359" i="54" a="1"/>
  <c r="M128" i="61" a="1"/>
  <c r="M466" i="61" a="1"/>
  <c r="M406" i="61" a="1"/>
  <c r="M608" i="54" a="1"/>
  <c r="M137" i="61" a="1"/>
  <c r="G13" i="54" a="1"/>
  <c r="M389" i="54" a="1"/>
  <c r="M684" i="61" a="1"/>
  <c r="M521" i="54" a="1"/>
  <c r="M711" i="61" a="1"/>
  <c r="M371" i="54" a="1"/>
  <c r="M94" i="61" a="1"/>
  <c r="M242" i="54" a="1"/>
  <c r="M395" i="61" a="1"/>
  <c r="M384" i="54" a="1"/>
  <c r="G17" i="54" a="1"/>
  <c r="M274" i="54" a="1"/>
  <c r="M602" i="54" a="1"/>
  <c r="M355" i="54" a="1"/>
  <c r="M219" i="61" a="1"/>
  <c r="M633" i="61" a="1"/>
  <c r="M425" i="54" a="1"/>
  <c r="M560" i="54" a="1"/>
  <c r="G25" i="61" a="1"/>
  <c r="M561" i="61" a="1"/>
  <c r="M168" i="61" a="1"/>
  <c r="M419" i="54" a="1"/>
  <c r="M410" i="54" a="1"/>
  <c r="M265" i="61" a="1"/>
  <c r="M416" i="61" a="1"/>
  <c r="M569" i="54" a="1"/>
  <c r="M704" i="61" a="1"/>
  <c r="M185" i="61" a="1"/>
  <c r="M580" i="54" a="1"/>
  <c r="M602" i="61" a="1"/>
  <c r="M420" i="54" a="1"/>
  <c r="M514" i="61" a="1"/>
  <c r="M405" i="54" a="1"/>
  <c r="M587" i="54" a="1"/>
  <c r="M98" i="54" a="1"/>
  <c r="M277" i="54" a="1"/>
  <c r="M169" i="54" a="1"/>
  <c r="G15" i="61" a="1"/>
  <c r="M77" i="54" a="1"/>
  <c r="M191" i="54" a="1"/>
  <c r="M300" i="54" a="1"/>
  <c r="M377" i="54" a="1"/>
  <c r="M554" i="61" a="1"/>
  <c r="M207" i="61" a="1"/>
  <c r="M423" i="54" a="1"/>
  <c r="M426" i="54" l="1" a="1"/>
  <c r="M74" i="61" a="1"/>
  <c r="M160" i="54" a="1"/>
  <c r="M643" i="54" a="1"/>
  <c r="M120" i="61" a="1"/>
  <c r="M173" i="54" a="1"/>
  <c r="M385" i="61" a="1"/>
  <c r="P316" i="54"/>
  <c r="P347" i="61"/>
  <c r="Q58" i="54"/>
  <c r="M102" i="61" a="1"/>
  <c r="M358" i="54" a="1"/>
  <c r="Q14" i="61"/>
  <c r="M103" i="54" a="1"/>
  <c r="M421" i="54" a="1"/>
  <c r="M615" i="54" a="1"/>
  <c r="M183" i="54" a="1"/>
  <c r="Q67" i="54"/>
  <c r="P527" i="54"/>
  <c r="M491" i="54" a="1"/>
  <c r="M488" i="54" a="1"/>
  <c r="Q8" i="54"/>
  <c r="P188" i="54"/>
  <c r="P290" i="54"/>
  <c r="P347" i="54"/>
  <c r="M280" i="54" a="1"/>
  <c r="N91" i="61"/>
  <c r="R91" i="61" s="1"/>
  <c r="N609" i="61"/>
  <c r="R609" i="61" s="1"/>
  <c r="M270" i="61" a="1"/>
  <c r="Q22" i="61"/>
  <c r="M444" i="61" a="1"/>
  <c r="M460" i="54" a="1"/>
  <c r="Q54" i="54"/>
  <c r="M139" i="61" a="1"/>
  <c r="M162" i="61" a="1"/>
  <c r="Q33" i="54"/>
  <c r="P557" i="54"/>
  <c r="M202" i="54" a="1"/>
  <c r="M290" i="61" a="1"/>
  <c r="P87" i="54"/>
  <c r="M241" i="61" a="1"/>
  <c r="M640" i="61" a="1"/>
  <c r="P300" i="61"/>
  <c r="P400" i="54"/>
  <c r="P394" i="54"/>
  <c r="P354" i="54"/>
  <c r="Q56" i="54"/>
  <c r="P609" i="61"/>
  <c r="P104" i="61"/>
  <c r="M548" i="54" a="1"/>
  <c r="M207" i="54" a="1"/>
  <c r="M207" i="54" s="1"/>
  <c r="Q207" i="54" s="1"/>
  <c r="M238" i="61" a="1"/>
  <c r="M629" i="61" a="1"/>
  <c r="M451" i="94" a="1"/>
  <c r="M298" i="54" a="1"/>
  <c r="M298" i="54" s="1"/>
  <c r="Q298" i="54" s="1"/>
  <c r="M296" i="94" a="1"/>
  <c r="M446" i="54" a="1"/>
  <c r="M446" i="54" s="1"/>
  <c r="Q446" i="54" s="1"/>
  <c r="P263" i="61"/>
  <c r="M733" i="61" a="1"/>
  <c r="M194" i="54" a="1"/>
  <c r="M194" i="54" s="1"/>
  <c r="Q194" i="54" s="1"/>
  <c r="M99" i="54" a="1"/>
  <c r="M286" i="61" a="1"/>
  <c r="M286" i="61" s="1"/>
  <c r="Q286" i="61" s="1"/>
  <c r="P219" i="61"/>
  <c r="P137" i="61"/>
  <c r="P521" i="54"/>
  <c r="P359" i="54"/>
  <c r="M566" i="54" a="1"/>
  <c r="M303" i="54" a="1"/>
  <c r="M455" i="94" a="1"/>
  <c r="M455" i="94" s="1"/>
  <c r="Q455" i="94" s="1"/>
  <c r="M454" i="94" a="1"/>
  <c r="N555" i="61"/>
  <c r="R555" i="61" s="1"/>
  <c r="P630" i="54"/>
  <c r="P263" i="54"/>
  <c r="M638" i="54" a="1"/>
  <c r="M273" i="54" a="1"/>
  <c r="M478" i="54" a="1"/>
  <c r="M478" i="54" s="1"/>
  <c r="Q478" i="54" s="1"/>
  <c r="M372" i="61" a="1"/>
  <c r="M95" i="54" a="1"/>
  <c r="M343" i="61" a="1"/>
  <c r="M343" i="61" s="1"/>
  <c r="Q343" i="61" s="1"/>
  <c r="M110" i="94" a="1"/>
  <c r="M659" i="54" a="1"/>
  <c r="M398" i="54" a="1"/>
  <c r="M555" i="54" a="1"/>
  <c r="M555" i="54" s="1"/>
  <c r="Q555" i="54" s="1"/>
  <c r="M126" i="61" a="1"/>
  <c r="M126" i="61" s="1"/>
  <c r="Q126" i="61" s="1"/>
  <c r="M592" i="61" a="1"/>
  <c r="M592" i="61" s="1"/>
  <c r="Q592" i="61" s="1"/>
  <c r="M186" i="61" a="1"/>
  <c r="M338" i="94" a="1"/>
  <c r="M312" i="94" a="1"/>
  <c r="M312" i="94" s="1"/>
  <c r="Q312" i="94" s="1"/>
  <c r="M618" i="61" a="1"/>
  <c r="M110" i="61" a="1"/>
  <c r="M110" i="61" s="1"/>
  <c r="Q110" i="61" s="1"/>
  <c r="M160" i="94" a="1"/>
  <c r="M94" i="54" a="1"/>
  <c r="M374" i="61" a="1"/>
  <c r="M374" i="61" s="1"/>
  <c r="Q374" i="61" s="1"/>
  <c r="M224" i="54" a="1"/>
  <c r="M686" i="61" a="1"/>
  <c r="M250" i="61" a="1"/>
  <c r="M250" i="61" s="1"/>
  <c r="Q250" i="61" s="1"/>
  <c r="M388" i="94" a="1"/>
  <c r="M388" i="94" s="1"/>
  <c r="Q388" i="94" s="1"/>
  <c r="M147" i="94" a="1"/>
  <c r="M698" i="61" a="1"/>
  <c r="M601" i="61" a="1"/>
  <c r="M489" i="61" a="1"/>
  <c r="M200" i="61" a="1"/>
  <c r="M207" i="94" a="1"/>
  <c r="M86" i="54" a="1"/>
  <c r="M86" i="54" s="1"/>
  <c r="Q86" i="54" s="1"/>
  <c r="M468" i="54" a="1"/>
  <c r="P250" i="54"/>
  <c r="M687" i="61" a="1"/>
  <c r="M687" i="61" s="1"/>
  <c r="Q687" i="61" s="1"/>
  <c r="M653" i="54" a="1"/>
  <c r="M375" i="94" a="1"/>
  <c r="M336" i="54" a="1"/>
  <c r="M475" i="94" a="1"/>
  <c r="M475" i="94" s="1"/>
  <c r="Q475" i="94" s="1"/>
  <c r="P552" i="54"/>
  <c r="M502" i="54" a="1"/>
  <c r="M502" i="54" s="1"/>
  <c r="Q502" i="54" s="1"/>
  <c r="M357" i="94" a="1"/>
  <c r="M357" i="94" s="1"/>
  <c r="Q357" i="94" s="1"/>
  <c r="M423" i="61" a="1"/>
  <c r="M171" i="61" a="1"/>
  <c r="M171" i="61" s="1"/>
  <c r="Q171" i="61" s="1"/>
  <c r="M627" i="54" a="1"/>
  <c r="M589" i="54" a="1"/>
  <c r="M589" i="54" s="1"/>
  <c r="Q589" i="54" s="1"/>
  <c r="M253" i="61" a="1"/>
  <c r="M340" i="94" a="1"/>
  <c r="M413" i="94" a="1"/>
  <c r="M413" i="94" s="1"/>
  <c r="Q413" i="94" s="1"/>
  <c r="M113" i="94" a="1"/>
  <c r="P149" i="94"/>
  <c r="P416" i="61"/>
  <c r="M221" i="94" a="1"/>
  <c r="M221" i="94" s="1"/>
  <c r="Q221" i="94" s="1"/>
  <c r="M225" i="61" a="1"/>
  <c r="M225" i="61" s="1"/>
  <c r="Q225" i="61" s="1"/>
  <c r="M173" i="94" a="1"/>
  <c r="M100" i="61" a="1"/>
  <c r="M100" i="61" s="1"/>
  <c r="Q100" i="61" s="1"/>
  <c r="M199" i="54" a="1"/>
  <c r="M199" i="54" s="1"/>
  <c r="Q199" i="54" s="1"/>
  <c r="M435" i="61" a="1"/>
  <c r="M435" i="61" s="1"/>
  <c r="Q435" i="61" s="1"/>
  <c r="M72" i="54" a="1"/>
  <c r="M693" i="61" a="1"/>
  <c r="M693" i="61" s="1"/>
  <c r="Q693" i="61" s="1"/>
  <c r="M481" i="61" a="1"/>
  <c r="M173" i="61" a="1"/>
  <c r="M466" i="54" a="1"/>
  <c r="M137" i="54" a="1"/>
  <c r="M137" i="54" s="1"/>
  <c r="Q137" i="54" s="1"/>
  <c r="M143" i="61" a="1"/>
  <c r="M227" i="94" a="1"/>
  <c r="M356" i="94" a="1"/>
  <c r="M356" i="94" s="1"/>
  <c r="Q356" i="94" s="1"/>
  <c r="P167" i="54"/>
  <c r="M81" i="54" a="1"/>
  <c r="M81" i="54" s="1"/>
  <c r="Q81" i="54" s="1"/>
  <c r="M249" i="61" a="1"/>
  <c r="M249" i="61" s="1"/>
  <c r="Q249" i="61" s="1"/>
  <c r="M259" i="94" a="1"/>
  <c r="M177" i="61" a="1"/>
  <c r="M177" i="61" s="1"/>
  <c r="Q177" i="61" s="1"/>
  <c r="M296" i="61" a="1"/>
  <c r="M169" i="94" a="1"/>
  <c r="M169" i="94" s="1"/>
  <c r="Q169" i="94" s="1"/>
  <c r="M669" i="54" a="1"/>
  <c r="M229" i="54" a="1"/>
  <c r="M229" i="54" s="1"/>
  <c r="Q229" i="54" s="1"/>
  <c r="M716" i="61" a="1"/>
  <c r="M206" i="54" a="1"/>
  <c r="M463" i="54" a="1"/>
  <c r="M463" i="54" s="1"/>
  <c r="Q463" i="54" s="1"/>
  <c r="M590" i="54" a="1"/>
  <c r="M338" i="54" a="1"/>
  <c r="M338" i="54" s="1"/>
  <c r="Q338" i="54" s="1"/>
  <c r="N167" i="54"/>
  <c r="R167" i="54" s="1"/>
  <c r="M519" i="61" a="1"/>
  <c r="M644" i="61" a="1"/>
  <c r="M644" i="61" s="1"/>
  <c r="Q644" i="61" s="1"/>
  <c r="M382" i="94" a="1"/>
  <c r="M382" i="94" s="1"/>
  <c r="Q382" i="94" s="1"/>
  <c r="M191" i="61" a="1"/>
  <c r="M191" i="61" s="1"/>
  <c r="Q191" i="61" s="1"/>
  <c r="M456" i="61" a="1"/>
  <c r="M176" i="94" a="1"/>
  <c r="M176" i="94" s="1"/>
  <c r="Q176" i="94" s="1"/>
  <c r="M614" i="54" a="1"/>
  <c r="M673" i="61" a="1"/>
  <c r="M127" i="94" a="1"/>
  <c r="M127" i="94" s="1"/>
  <c r="Q127" i="94" s="1"/>
  <c r="M211" i="94" a="1"/>
  <c r="M543" i="54" a="1"/>
  <c r="M313" i="54" a="1"/>
  <c r="M313" i="54" s="1"/>
  <c r="Q313" i="54" s="1"/>
  <c r="M73" i="61" a="1"/>
  <c r="M73" i="61" s="1"/>
  <c r="Q73" i="61" s="1"/>
  <c r="M565" i="54" a="1"/>
  <c r="M565" i="54" s="1"/>
  <c r="Q565" i="54" s="1"/>
  <c r="M248" i="61" a="1"/>
  <c r="M248" i="61" s="1"/>
  <c r="Q248" i="61" s="1"/>
  <c r="M458" i="54" a="1"/>
  <c r="M492" i="54" a="1"/>
  <c r="M124" i="54" a="1"/>
  <c r="M124" i="54" s="1"/>
  <c r="Q124" i="54" s="1"/>
  <c r="M556" i="54" a="1"/>
  <c r="N170" i="61"/>
  <c r="R170" i="61" s="1"/>
  <c r="M105" i="61" a="1"/>
  <c r="M367" i="61" a="1"/>
  <c r="M395" i="94" a="1"/>
  <c r="M395" i="94" s="1"/>
  <c r="Q395" i="94" s="1"/>
  <c r="M401" i="54" a="1"/>
  <c r="M493" i="54" a="1"/>
  <c r="M227" i="54" a="1"/>
  <c r="M227" i="54" s="1"/>
  <c r="Q227" i="54" s="1"/>
  <c r="M147" i="54" a="1"/>
  <c r="M147" i="54" s="1"/>
  <c r="Q147" i="54" s="1"/>
  <c r="M188" i="94" a="1"/>
  <c r="M124" i="61" a="1"/>
  <c r="M124" i="61" s="1"/>
  <c r="Q124" i="61" s="1"/>
  <c r="M85" i="61" a="1"/>
  <c r="M85" i="61" s="1"/>
  <c r="Q85" i="61" s="1"/>
  <c r="M627" i="61" a="1"/>
  <c r="M283" i="54" a="1"/>
  <c r="M283" i="54" s="1"/>
  <c r="Q283" i="54" s="1"/>
  <c r="M453" i="61" a="1"/>
  <c r="M525" i="61" a="1"/>
  <c r="M525" i="61" s="1"/>
  <c r="Q525" i="61" s="1"/>
  <c r="M108" i="61" a="1"/>
  <c r="M271" i="61" a="1"/>
  <c r="M271" i="61" s="1"/>
  <c r="Q271" i="61" s="1"/>
  <c r="M614" i="61" a="1"/>
  <c r="M614" i="61" s="1"/>
  <c r="Q614" i="61" s="1"/>
  <c r="M313" i="61" a="1"/>
  <c r="M472" i="54" a="1"/>
  <c r="M366" i="94" a="1"/>
  <c r="M546" i="61" a="1"/>
  <c r="M546" i="61" s="1"/>
  <c r="Q546" i="61" s="1"/>
  <c r="M274" i="61" a="1"/>
  <c r="M274" i="61" s="1"/>
  <c r="Q274" i="61" s="1"/>
  <c r="M315" i="61" a="1"/>
  <c r="M315" i="61" s="1"/>
  <c r="Q315" i="61" s="1"/>
  <c r="M166" i="61" a="1"/>
  <c r="M166" i="61" s="1"/>
  <c r="Q166" i="61" s="1"/>
  <c r="M677" i="61" a="1"/>
  <c r="M129" i="61" a="1"/>
  <c r="M129" i="61" s="1"/>
  <c r="Q129" i="61" s="1"/>
  <c r="M397" i="61" a="1"/>
  <c r="M156" i="61" a="1"/>
  <c r="M156" i="61" s="1"/>
  <c r="Q156" i="61" s="1"/>
  <c r="M209" i="61" a="1"/>
  <c r="M89" i="61" a="1"/>
  <c r="M256" i="54" a="1"/>
  <c r="M256" i="54" s="1"/>
  <c r="Q256" i="54" s="1"/>
  <c r="M197" i="94" a="1"/>
  <c r="M289" i="54" a="1"/>
  <c r="M360" i="61" a="1"/>
  <c r="M544" i="61" a="1"/>
  <c r="M544" i="61" s="1"/>
  <c r="Q544" i="61" s="1"/>
  <c r="M671" i="54" a="1"/>
  <c r="M263" i="61" a="1"/>
  <c r="M263" i="61" s="1"/>
  <c r="Q263" i="61" s="1"/>
  <c r="P311" i="54"/>
  <c r="M407" i="54" a="1"/>
  <c r="M407" i="54" s="1"/>
  <c r="Q407" i="54" s="1"/>
  <c r="M579" i="61" a="1"/>
  <c r="M579" i="61" s="1"/>
  <c r="Q579" i="61" s="1"/>
  <c r="M266" i="54" a="1"/>
  <c r="P531" i="94"/>
  <c r="P492" i="94"/>
  <c r="P248" i="61"/>
  <c r="P432" i="61"/>
  <c r="P398" i="61"/>
  <c r="M350" i="61" a="1"/>
  <c r="M350" i="61" s="1"/>
  <c r="Q350" i="61" s="1"/>
  <c r="M206" i="61" a="1"/>
  <c r="M206" i="61" s="1"/>
  <c r="Q206" i="61" s="1"/>
  <c r="M199" i="61" a="1"/>
  <c r="M199" i="61" s="1"/>
  <c r="Q199" i="61" s="1"/>
  <c r="M115" i="61" a="1"/>
  <c r="M115" i="61" s="1"/>
  <c r="Q115" i="61" s="1"/>
  <c r="M236" i="94" a="1"/>
  <c r="M236" i="94" s="1"/>
  <c r="Q236" i="94" s="1"/>
  <c r="M380" i="94" a="1"/>
  <c r="M380" i="94" s="1"/>
  <c r="Q380" i="94" s="1"/>
  <c r="M477" i="61" a="1"/>
  <c r="M477" i="61" s="1"/>
  <c r="Q477" i="61" s="1"/>
  <c r="M182" i="54" a="1"/>
  <c r="M182" i="54" s="1"/>
  <c r="Q182" i="54" s="1"/>
  <c r="P220" i="94"/>
  <c r="P661" i="54"/>
  <c r="M533" i="61" a="1"/>
  <c r="M534" i="54" a="1"/>
  <c r="M534" i="54" s="1"/>
  <c r="Q534" i="54" s="1"/>
  <c r="M308" i="54" a="1"/>
  <c r="M308" i="54" s="1"/>
  <c r="Q308" i="54" s="1"/>
  <c r="M700" i="61" a="1"/>
  <c r="M700" i="61" s="1"/>
  <c r="Q700" i="61" s="1"/>
  <c r="M682" i="61" a="1"/>
  <c r="M682" i="61" s="1"/>
  <c r="Q682" i="61" s="1"/>
  <c r="M335" i="61" a="1"/>
  <c r="M335" i="61" s="1"/>
  <c r="Q335" i="61" s="1"/>
  <c r="M631" i="61" a="1"/>
  <c r="M631" i="61" s="1"/>
  <c r="Q631" i="61" s="1"/>
  <c r="M196" i="54" a="1"/>
  <c r="M196" i="54" s="1"/>
  <c r="Q196" i="54" s="1"/>
  <c r="M80" i="61" a="1"/>
  <c r="M80" i="61" s="1"/>
  <c r="Q80" i="61" s="1"/>
  <c r="P579" i="61"/>
  <c r="Q25" i="61"/>
  <c r="M531" i="94" a="1"/>
  <c r="M531" i="94" s="1"/>
  <c r="Q531" i="94" s="1"/>
  <c r="M203" i="94" a="1"/>
  <c r="M584" i="61" a="1"/>
  <c r="M584" i="61" s="1"/>
  <c r="Q584" i="61" s="1"/>
  <c r="M302" i="54" a="1"/>
  <c r="M220" i="94" a="1"/>
  <c r="M220" i="94" s="1"/>
  <c r="Q220" i="94" s="1"/>
  <c r="M443" i="54" a="1"/>
  <c r="M443" i="54" s="1"/>
  <c r="Q443" i="54" s="1"/>
  <c r="M78" i="54" a="1"/>
  <c r="P194" i="61"/>
  <c r="P364" i="54"/>
  <c r="M335" i="54" a="1"/>
  <c r="M335" i="54" s="1"/>
  <c r="Q335" i="54" s="1"/>
  <c r="M655" i="61" a="1"/>
  <c r="M655" i="61" s="1"/>
  <c r="Q655" i="61" s="1"/>
  <c r="S655" i="61" s="1"/>
  <c r="M281" i="94" a="1"/>
  <c r="M281" i="94" s="1"/>
  <c r="Q281" i="94" s="1"/>
  <c r="M323" i="94" a="1"/>
  <c r="M323" i="94" s="1"/>
  <c r="Q323" i="94" s="1"/>
  <c r="M308" i="61" a="1"/>
  <c r="M308" i="61" s="1"/>
  <c r="Q308" i="61" s="1"/>
  <c r="M267" i="54" a="1"/>
  <c r="M267" i="54" s="1"/>
  <c r="Q267" i="54" s="1"/>
  <c r="M324" i="61" a="1"/>
  <c r="M303" i="61" a="1"/>
  <c r="M303" i="61" s="1"/>
  <c r="Q303" i="61" s="1"/>
  <c r="M105" i="94" a="1"/>
  <c r="M84" i="61" a="1"/>
  <c r="M84" i="61" s="1"/>
  <c r="Q84" i="61" s="1"/>
  <c r="M181" i="54" a="1"/>
  <c r="M181" i="54" s="1"/>
  <c r="Q181" i="54" s="1"/>
  <c r="M104" i="54" a="1"/>
  <c r="M348" i="94" a="1"/>
  <c r="M348" i="94" s="1"/>
  <c r="Q348" i="94" s="1"/>
  <c r="M331" i="94" a="1"/>
  <c r="M331" i="94" s="1"/>
  <c r="Q331" i="94" s="1"/>
  <c r="S331" i="94" s="1"/>
  <c r="M111" i="61" a="1"/>
  <c r="M111" i="61" s="1"/>
  <c r="Q111" i="61" s="1"/>
  <c r="M128" i="54" a="1"/>
  <c r="M128" i="54" s="1"/>
  <c r="Q128" i="54" s="1"/>
  <c r="M462" i="54" a="1"/>
  <c r="M462" i="54" s="1"/>
  <c r="Q462" i="54" s="1"/>
  <c r="M121" i="54" a="1"/>
  <c r="M121" i="54" s="1"/>
  <c r="Q121" i="54" s="1"/>
  <c r="M607" i="61" a="1"/>
  <c r="M311" i="94" a="1"/>
  <c r="M311" i="94" s="1"/>
  <c r="Q311" i="94" s="1"/>
  <c r="M352" i="94" a="1"/>
  <c r="M280" i="61" a="1"/>
  <c r="M280" i="61" s="1"/>
  <c r="Q280" i="61" s="1"/>
  <c r="M605" i="54" a="1"/>
  <c r="M605" i="54" s="1"/>
  <c r="Q605" i="54" s="1"/>
  <c r="M197" i="54" a="1"/>
  <c r="M197" i="54" s="1"/>
  <c r="Q197" i="54" s="1"/>
  <c r="P239" i="54"/>
  <c r="P128" i="54"/>
  <c r="M278" i="94" a="1"/>
  <c r="M278" i="94" s="1"/>
  <c r="Q278" i="94" s="1"/>
  <c r="M296" i="54" a="1"/>
  <c r="M296" i="54" s="1"/>
  <c r="Q296" i="54" s="1"/>
  <c r="M293" i="61" a="1"/>
  <c r="M293" i="61" s="1"/>
  <c r="Q293" i="61" s="1"/>
  <c r="P380" i="54"/>
  <c r="M321" i="61" a="1"/>
  <c r="M321" i="61" s="1"/>
  <c r="Q321" i="61" s="1"/>
  <c r="M406" i="94" a="1"/>
  <c r="M406" i="94" s="1"/>
  <c r="Q406" i="94" s="1"/>
  <c r="M194" i="94" a="1"/>
  <c r="M137" i="94" a="1"/>
  <c r="M137" i="94" s="1"/>
  <c r="Q137" i="94" s="1"/>
  <c r="M495" i="54" a="1"/>
  <c r="M495" i="54" s="1"/>
  <c r="Q495" i="54" s="1"/>
  <c r="M520" i="54" a="1"/>
  <c r="M520" i="54" s="1"/>
  <c r="Q520" i="54" s="1"/>
  <c r="M410" i="61" a="1"/>
  <c r="M410" i="61" s="1"/>
  <c r="Q410" i="61" s="1"/>
  <c r="M474" i="61" a="1"/>
  <c r="M474" i="61" s="1"/>
  <c r="Q474" i="61" s="1"/>
  <c r="M171" i="94" a="1"/>
  <c r="M171" i="94" s="1"/>
  <c r="Q171" i="94" s="1"/>
  <c r="M408" i="54" a="1"/>
  <c r="M664" i="61" a="1"/>
  <c r="M664" i="61" s="1"/>
  <c r="Q664" i="61" s="1"/>
  <c r="M85" i="94" a="1"/>
  <c r="M85" i="94" s="1"/>
  <c r="Q85" i="94" s="1"/>
  <c r="M528" i="61" a="1"/>
  <c r="M528" i="61" s="1"/>
  <c r="Q528" i="61" s="1"/>
  <c r="M117" i="54" a="1"/>
  <c r="M117" i="54" s="1"/>
  <c r="Q117" i="54" s="1"/>
  <c r="M431" i="54" a="1"/>
  <c r="M431" i="54" s="1"/>
  <c r="Q431" i="54" s="1"/>
  <c r="M237" i="61" a="1"/>
  <c r="M237" i="61" s="1"/>
  <c r="Q237" i="61" s="1"/>
  <c r="M278" i="54" a="1"/>
  <c r="M132" i="94" a="1"/>
  <c r="M132" i="94" s="1"/>
  <c r="Q132" i="94" s="1"/>
  <c r="M71" i="94" a="1"/>
  <c r="M98" i="94" a="1"/>
  <c r="M98" i="94" s="1"/>
  <c r="Q98" i="94" s="1"/>
  <c r="M276" i="61" a="1"/>
  <c r="M340" i="61" a="1"/>
  <c r="M340" i="61" s="1"/>
  <c r="Q340" i="61" s="1"/>
  <c r="P616" i="54"/>
  <c r="M556" i="61" a="1"/>
  <c r="M556" i="61" s="1"/>
  <c r="Q556" i="61" s="1"/>
  <c r="M174" i="61" a="1"/>
  <c r="M174" i="61" s="1"/>
  <c r="Q174" i="61" s="1"/>
  <c r="M588" i="54" a="1"/>
  <c r="M588" i="54" s="1"/>
  <c r="Q588" i="54" s="1"/>
  <c r="M109" i="61" a="1"/>
  <c r="M109" i="61" s="1"/>
  <c r="Q109" i="61" s="1"/>
  <c r="M430" i="61" a="1"/>
  <c r="M430" i="61" s="1"/>
  <c r="Q430" i="61" s="1"/>
  <c r="M106" i="61" a="1"/>
  <c r="M106" i="61" s="1"/>
  <c r="Q106" i="61" s="1"/>
  <c r="M264" i="54" a="1"/>
  <c r="M264" i="54" s="1"/>
  <c r="Q264" i="54" s="1"/>
  <c r="M90" i="61" a="1"/>
  <c r="M204" i="61" a="1"/>
  <c r="M204" i="61" s="1"/>
  <c r="Q204" i="61" s="1"/>
  <c r="M616" i="61" a="1"/>
  <c r="M616" i="61" s="1"/>
  <c r="Q616" i="61" s="1"/>
  <c r="M417" i="61" a="1"/>
  <c r="M417" i="61" s="1"/>
  <c r="Q417" i="61" s="1"/>
  <c r="M343" i="94" a="1"/>
  <c r="M262" i="94" a="1"/>
  <c r="M262" i="94" s="1"/>
  <c r="Q262" i="94" s="1"/>
  <c r="M269" i="61" a="1"/>
  <c r="M269" i="61" s="1"/>
  <c r="Q269" i="61" s="1"/>
  <c r="M454" i="61" a="1"/>
  <c r="M721" i="61" a="1"/>
  <c r="M721" i="61" s="1"/>
  <c r="Q721" i="61" s="1"/>
  <c r="M298" i="61" a="1"/>
  <c r="M298" i="61" s="1"/>
  <c r="Q298" i="61" s="1"/>
  <c r="S298" i="61" s="1"/>
  <c r="M310" i="94" a="1"/>
  <c r="M310" i="94" s="1"/>
  <c r="Q310" i="94" s="1"/>
  <c r="M145" i="61" a="1"/>
  <c r="M145" i="61" s="1"/>
  <c r="Q145" i="61" s="1"/>
  <c r="M332" i="54" a="1"/>
  <c r="M332" i="54" s="1"/>
  <c r="Q332" i="54" s="1"/>
  <c r="M107" i="61" a="1"/>
  <c r="M107" i="61" s="1"/>
  <c r="Q107" i="61" s="1"/>
  <c r="M415" i="94" a="1"/>
  <c r="M415" i="94" s="1"/>
  <c r="Q415" i="94" s="1"/>
  <c r="M521" i="61" a="1"/>
  <c r="M521" i="61" s="1"/>
  <c r="Q521" i="61" s="1"/>
  <c r="M482" i="94" a="1"/>
  <c r="M482" i="94" s="1"/>
  <c r="Q482" i="94" s="1"/>
  <c r="M111" i="94" a="1"/>
  <c r="M111" i="94" s="1"/>
  <c r="Q111" i="94" s="1"/>
  <c r="M572" i="61" a="1"/>
  <c r="M572" i="61" s="1"/>
  <c r="Q572" i="61" s="1"/>
  <c r="M457" i="61" a="1"/>
  <c r="M457" i="61" s="1"/>
  <c r="Q457" i="61" s="1"/>
  <c r="M77" i="61" a="1"/>
  <c r="M77" i="61" s="1"/>
  <c r="Q77" i="61" s="1"/>
  <c r="M544" i="54" a="1"/>
  <c r="M544" i="54" s="1"/>
  <c r="Q544" i="54" s="1"/>
  <c r="P219" i="54"/>
  <c r="M523" i="94" a="1"/>
  <c r="M523" i="94" s="1"/>
  <c r="Q523" i="94" s="1"/>
  <c r="M244" i="94" a="1"/>
  <c r="M244" i="94" s="1"/>
  <c r="Q244" i="94" s="1"/>
  <c r="M431" i="61" a="1"/>
  <c r="M431" i="61" s="1"/>
  <c r="Q431" i="61" s="1"/>
  <c r="M438" i="94" a="1"/>
  <c r="M438" i="94" s="1"/>
  <c r="Q438" i="94" s="1"/>
  <c r="M501" i="61" a="1"/>
  <c r="M501" i="61" s="1"/>
  <c r="Q501" i="61" s="1"/>
  <c r="M329" i="94" a="1"/>
  <c r="P501" i="54"/>
  <c r="P351" i="54"/>
  <c r="M73" i="94" a="1"/>
  <c r="M233" i="61" a="1"/>
  <c r="N545" i="61"/>
  <c r="R545" i="61" s="1"/>
  <c r="M441" i="94" a="1"/>
  <c r="M441" i="94" s="1"/>
  <c r="Q441" i="94" s="1"/>
  <c r="M75" i="94" a="1"/>
  <c r="M75" i="94" s="1"/>
  <c r="Q75" i="94" s="1"/>
  <c r="M526" i="94" a="1"/>
  <c r="M526" i="94" s="1"/>
  <c r="Q526" i="94" s="1"/>
  <c r="P441" i="61"/>
  <c r="P663" i="54"/>
  <c r="P467" i="54"/>
  <c r="M238" i="94" a="1"/>
  <c r="M238" i="94" s="1"/>
  <c r="Q238" i="94" s="1"/>
  <c r="M373" i="94" a="1"/>
  <c r="M373" i="94" s="1"/>
  <c r="Q373" i="94" s="1"/>
  <c r="M181" i="94" a="1"/>
  <c r="M69" i="94" a="1"/>
  <c r="M69" i="94" s="1"/>
  <c r="Q69" i="94" s="1"/>
  <c r="M402" i="54" a="1"/>
  <c r="M310" i="61" a="1"/>
  <c r="M310" i="61" s="1"/>
  <c r="Q310" i="61" s="1"/>
  <c r="M184" i="54" a="1"/>
  <c r="P170" i="54"/>
  <c r="M70" i="94" a="1"/>
  <c r="M70" i="94" s="1"/>
  <c r="Q70" i="94" s="1"/>
  <c r="M620" i="61" a="1"/>
  <c r="P120" i="61"/>
  <c r="M434" i="94" a="1"/>
  <c r="M434" i="94" s="1"/>
  <c r="Q434" i="94" s="1"/>
  <c r="M489" i="94" a="1"/>
  <c r="M489" i="94" s="1"/>
  <c r="Q489" i="94" s="1"/>
  <c r="M308" i="94" a="1"/>
  <c r="M308" i="94" s="1"/>
  <c r="Q308" i="94" s="1"/>
  <c r="M102" i="94" a="1"/>
  <c r="M102" i="94" s="1"/>
  <c r="Q102" i="94" s="1"/>
  <c r="M388" i="54" a="1"/>
  <c r="M388" i="54" s="1"/>
  <c r="Q388" i="54" s="1"/>
  <c r="M321" i="54" a="1"/>
  <c r="M321" i="54" s="1"/>
  <c r="Q321" i="54" s="1"/>
  <c r="M509" i="61" a="1"/>
  <c r="M509" i="61" s="1"/>
  <c r="Q509" i="61" s="1"/>
  <c r="P386" i="54"/>
  <c r="P468" i="54"/>
  <c r="P113" i="54"/>
  <c r="M386" i="94" a="1"/>
  <c r="M386" i="94" s="1"/>
  <c r="Q386" i="94" s="1"/>
  <c r="M378" i="61" a="1"/>
  <c r="M378" i="61" s="1"/>
  <c r="Q378" i="61" s="1"/>
  <c r="M205" i="54" a="1"/>
  <c r="M205" i="54" s="1"/>
  <c r="Q205" i="54" s="1"/>
  <c r="M155" i="54" a="1"/>
  <c r="M155" i="54" s="1"/>
  <c r="Q155" i="54" s="1"/>
  <c r="M157" i="61" a="1"/>
  <c r="M157" i="61" s="1"/>
  <c r="Q157" i="61" s="1"/>
  <c r="M279" i="94" a="1"/>
  <c r="M279" i="94" s="1"/>
  <c r="Q279" i="94" s="1"/>
  <c r="M323" i="61" a="1"/>
  <c r="M323" i="61" s="1"/>
  <c r="Q323" i="61" s="1"/>
  <c r="M100" i="54" a="1"/>
  <c r="M100" i="54" s="1"/>
  <c r="Q100" i="54" s="1"/>
  <c r="M519" i="54" a="1"/>
  <c r="M519" i="54" s="1"/>
  <c r="Q519" i="54" s="1"/>
  <c r="M381" i="94" a="1"/>
  <c r="M381" i="94" s="1"/>
  <c r="Q381" i="94" s="1"/>
  <c r="M180" i="61" a="1"/>
  <c r="M180" i="61" s="1"/>
  <c r="Q180" i="61" s="1"/>
  <c r="M446" i="61" a="1"/>
  <c r="M446" i="61" s="1"/>
  <c r="Q446" i="61" s="1"/>
  <c r="M83" i="94" a="1"/>
  <c r="M83" i="94" s="1"/>
  <c r="Q83" i="94" s="1"/>
  <c r="M262" i="61" a="1"/>
  <c r="M262" i="61" s="1"/>
  <c r="Q262" i="61" s="1"/>
  <c r="M305" i="61" a="1"/>
  <c r="M305" i="61" s="1"/>
  <c r="Q305" i="61" s="1"/>
  <c r="M95" i="61" a="1"/>
  <c r="M95" i="61" s="1"/>
  <c r="Q95" i="61" s="1"/>
  <c r="M523" i="61" a="1"/>
  <c r="M433" i="61" a="1"/>
  <c r="M433" i="61" s="1"/>
  <c r="Q433" i="61" s="1"/>
  <c r="M284" i="61" a="1"/>
  <c r="M284" i="61" s="1"/>
  <c r="Q284" i="61" s="1"/>
  <c r="M91" i="54" a="1"/>
  <c r="M91" i="54" s="1"/>
  <c r="Q91" i="54" s="1"/>
  <c r="M96" i="54" a="1"/>
  <c r="M96" i="54" s="1"/>
  <c r="Q96" i="54" s="1"/>
  <c r="M431" i="94" a="1"/>
  <c r="M431" i="94" s="1"/>
  <c r="Q431" i="94" s="1"/>
  <c r="M639" i="61" a="1"/>
  <c r="M639" i="61" s="1"/>
  <c r="Q639" i="61" s="1"/>
  <c r="M113" i="61" a="1"/>
  <c r="M590" i="61" a="1"/>
  <c r="M590" i="61" s="1"/>
  <c r="Q590" i="61" s="1"/>
  <c r="M559" i="54" a="1"/>
  <c r="M559" i="54" s="1"/>
  <c r="Q559" i="54" s="1"/>
  <c r="M538" i="94" a="1"/>
  <c r="M538" i="94" s="1"/>
  <c r="Q538" i="94" s="1"/>
  <c r="M487" i="61" a="1"/>
  <c r="M487" i="61" s="1"/>
  <c r="Q487" i="61" s="1"/>
  <c r="M375" i="61" a="1"/>
  <c r="M375" i="61" s="1"/>
  <c r="Q375" i="61" s="1"/>
  <c r="M220" i="54" a="1"/>
  <c r="M220" i="54" s="1"/>
  <c r="Q220" i="54" s="1"/>
  <c r="M512" i="94" a="1"/>
  <c r="M605" i="61" a="1"/>
  <c r="M605" i="61" s="1"/>
  <c r="Q605" i="61" s="1"/>
  <c r="M442" i="61" a="1"/>
  <c r="M442" i="61" s="1"/>
  <c r="Q442" i="61" s="1"/>
  <c r="M227" i="61" a="1"/>
  <c r="M227" i="61" s="1"/>
  <c r="Q227" i="61" s="1"/>
  <c r="M116" i="61" a="1"/>
  <c r="M116" i="61" s="1"/>
  <c r="Q116" i="61" s="1"/>
  <c r="M358" i="94" a="1"/>
  <c r="M358" i="94" s="1"/>
  <c r="Q358" i="94" s="1"/>
  <c r="M359" i="94" a="1"/>
  <c r="M359" i="94" s="1"/>
  <c r="Q359" i="94" s="1"/>
  <c r="P561" i="61"/>
  <c r="P603" i="54"/>
  <c r="P370" i="54"/>
  <c r="P558" i="54"/>
  <c r="M422" i="94" a="1"/>
  <c r="M422" i="94" s="1"/>
  <c r="Q422" i="94" s="1"/>
  <c r="M224" i="94" a="1"/>
  <c r="M224" i="94" s="1"/>
  <c r="Q224" i="94" s="1"/>
  <c r="M298" i="94" a="1"/>
  <c r="M298" i="94" s="1"/>
  <c r="Q298" i="94" s="1"/>
  <c r="M532" i="94" a="1"/>
  <c r="M254" i="61" a="1"/>
  <c r="M254" i="61" s="1"/>
  <c r="Q254" i="61" s="1"/>
  <c r="Q32" i="54"/>
  <c r="M446" i="94" a="1"/>
  <c r="M446" i="94" s="1"/>
  <c r="Q446" i="94" s="1"/>
  <c r="M476" i="61" a="1"/>
  <c r="M476" i="61" s="1"/>
  <c r="Q476" i="61" s="1"/>
  <c r="M414" i="94" a="1"/>
  <c r="M414" i="94" s="1"/>
  <c r="Q414" i="94" s="1"/>
  <c r="M364" i="94" a="1"/>
  <c r="M364" i="94" s="1"/>
  <c r="Q364" i="94" s="1"/>
  <c r="M476" i="94" a="1"/>
  <c r="M276" i="94" a="1"/>
  <c r="M276" i="94" s="1"/>
  <c r="Q276" i="94" s="1"/>
  <c r="M78" i="94" a="1"/>
  <c r="M78" i="94" s="1"/>
  <c r="Q78" i="94" s="1"/>
  <c r="P387" i="94"/>
  <c r="M494" i="61" a="1"/>
  <c r="M494" i="61" s="1"/>
  <c r="Q494" i="61" s="1"/>
  <c r="M158" i="94" a="1"/>
  <c r="M158" i="94" s="1"/>
  <c r="Q158" i="94" s="1"/>
  <c r="M315" i="94" a="1"/>
  <c r="M315" i="94" s="1"/>
  <c r="Q315" i="94" s="1"/>
  <c r="M377" i="61" a="1"/>
  <c r="M186" i="94" a="1"/>
  <c r="M186" i="94" s="1"/>
  <c r="Q186" i="94" s="1"/>
  <c r="M294" i="94" a="1"/>
  <c r="M294" i="94" s="1"/>
  <c r="Q294" i="94" s="1"/>
  <c r="M174" i="94" a="1"/>
  <c r="M174" i="94" s="1"/>
  <c r="Q174" i="94" s="1"/>
  <c r="M339" i="94" a="1"/>
  <c r="M339" i="94" s="1"/>
  <c r="Q339" i="94" s="1"/>
  <c r="M122" i="94" a="1"/>
  <c r="M122" i="94" s="1"/>
  <c r="Q122" i="94" s="1"/>
  <c r="M146" i="94" a="1"/>
  <c r="M146" i="94" s="1"/>
  <c r="Q146" i="94" s="1"/>
  <c r="M421" i="94" a="1"/>
  <c r="M421" i="94" s="1"/>
  <c r="Q421" i="94" s="1"/>
  <c r="M497" i="61" a="1"/>
  <c r="M497" i="61" s="1"/>
  <c r="Q497" i="61" s="1"/>
  <c r="M365" i="54" a="1"/>
  <c r="M88" i="94" a="1"/>
  <c r="M88" i="94" s="1"/>
  <c r="Q88" i="94" s="1"/>
  <c r="M701" i="61" a="1"/>
  <c r="M701" i="61" s="1"/>
  <c r="Q701" i="61" s="1"/>
  <c r="M252" i="61" a="1"/>
  <c r="M252" i="61" s="1"/>
  <c r="Q252" i="61" s="1"/>
  <c r="M146" i="54" a="1"/>
  <c r="M146" i="54" s="1"/>
  <c r="Q146" i="54" s="1"/>
  <c r="P371" i="54"/>
  <c r="M417" i="94" a="1"/>
  <c r="M417" i="94" s="1"/>
  <c r="Q417" i="94" s="1"/>
  <c r="M583" i="54" a="1"/>
  <c r="M583" i="54" s="1"/>
  <c r="Q583" i="54" s="1"/>
  <c r="M209" i="94" a="1"/>
  <c r="M209" i="94" s="1"/>
  <c r="Q209" i="94" s="1"/>
  <c r="M423" i="94" a="1"/>
  <c r="M423" i="94" s="1"/>
  <c r="Q423" i="94" s="1"/>
  <c r="M409" i="94" a="1"/>
  <c r="M409" i="94" s="1"/>
  <c r="Q409" i="94" s="1"/>
  <c r="M405" i="94" a="1"/>
  <c r="M405" i="94" s="1"/>
  <c r="Q405" i="94" s="1"/>
  <c r="M653" i="61" a="1"/>
  <c r="M653" i="61" s="1"/>
  <c r="Q653" i="61" s="1"/>
  <c r="M105" i="54" a="1"/>
  <c r="M105" i="54" s="1"/>
  <c r="Q105" i="54" s="1"/>
  <c r="M377" i="94" a="1"/>
  <c r="M377" i="94" s="1"/>
  <c r="Q377" i="94" s="1"/>
  <c r="M360" i="94" a="1"/>
  <c r="M360" i="94" s="1"/>
  <c r="Q360" i="94" s="1"/>
  <c r="M156" i="94" a="1"/>
  <c r="M156" i="94" s="1"/>
  <c r="Q156" i="94" s="1"/>
  <c r="M456" i="94" a="1"/>
  <c r="M456" i="94" s="1"/>
  <c r="Q456" i="94" s="1"/>
  <c r="M478" i="61" a="1"/>
  <c r="M478" i="61" s="1"/>
  <c r="Q478" i="61" s="1"/>
  <c r="M427" i="94" a="1"/>
  <c r="M427" i="94" s="1"/>
  <c r="Q427" i="94" s="1"/>
  <c r="P373" i="54"/>
  <c r="P73" i="54"/>
  <c r="M483" i="94" a="1"/>
  <c r="M483" i="94" s="1"/>
  <c r="Q483" i="94" s="1"/>
  <c r="M428" i="94" a="1"/>
  <c r="M428" i="94" s="1"/>
  <c r="Q428" i="94" s="1"/>
  <c r="M336" i="94" a="1"/>
  <c r="M336" i="94" s="1"/>
  <c r="Q336" i="94" s="1"/>
  <c r="M108" i="94" a="1"/>
  <c r="M108" i="94" s="1"/>
  <c r="Q108" i="94" s="1"/>
  <c r="M261" i="61" a="1"/>
  <c r="M261" i="61" s="1"/>
  <c r="Q261" i="61" s="1"/>
  <c r="M345" i="94" a="1"/>
  <c r="M345" i="94" s="1"/>
  <c r="Q345" i="94" s="1"/>
  <c r="M240" i="61" a="1"/>
  <c r="P352" i="61"/>
  <c r="P229" i="61"/>
  <c r="P373" i="61"/>
  <c r="P443" i="54"/>
  <c r="P301" i="54"/>
  <c r="P83" i="54"/>
  <c r="M645" i="61" a="1"/>
  <c r="M645" i="61" s="1"/>
  <c r="Q645" i="61" s="1"/>
  <c r="P208" i="94"/>
  <c r="P296" i="54"/>
  <c r="P345" i="61"/>
  <c r="P329" i="61"/>
  <c r="P530" i="61"/>
  <c r="M245" i="94" a="1"/>
  <c r="M245" i="94" s="1"/>
  <c r="Q245" i="94" s="1"/>
  <c r="M98" i="61" a="1"/>
  <c r="P236" i="61"/>
  <c r="M442" i="94" a="1"/>
  <c r="M442" i="94" s="1"/>
  <c r="Q442" i="94" s="1"/>
  <c r="M494" i="94" a="1"/>
  <c r="M494" i="94" s="1"/>
  <c r="Q494" i="94" s="1"/>
  <c r="M284" i="94" a="1"/>
  <c r="M284" i="94" s="1"/>
  <c r="Q284" i="94" s="1"/>
  <c r="M467" i="94" a="1"/>
  <c r="M467" i="94" s="1"/>
  <c r="Q467" i="94" s="1"/>
  <c r="M432" i="94" a="1"/>
  <c r="M432" i="94" s="1"/>
  <c r="Q432" i="94" s="1"/>
  <c r="M383" i="94" a="1"/>
  <c r="M383" i="94" s="1"/>
  <c r="Q383" i="94" s="1"/>
  <c r="M253" i="94" a="1"/>
  <c r="M253" i="94" s="1"/>
  <c r="Q253" i="94" s="1"/>
  <c r="M309" i="94" a="1"/>
  <c r="M309" i="94" s="1"/>
  <c r="Q309" i="94" s="1"/>
  <c r="M449" i="94" a="1"/>
  <c r="M449" i="94" s="1"/>
  <c r="Q449" i="94" s="1"/>
  <c r="P667" i="61"/>
  <c r="M667" i="61" a="1"/>
  <c r="M667" i="61" s="1"/>
  <c r="Q667" i="61" s="1"/>
  <c r="N90" i="94"/>
  <c r="R90" i="94" s="1"/>
  <c r="M90" i="94" a="1"/>
  <c r="M90" i="94" s="1"/>
  <c r="Q90" i="94" s="1"/>
  <c r="N455" i="61"/>
  <c r="R455" i="61" s="1"/>
  <c r="M455" i="61" a="1"/>
  <c r="M455" i="61" s="1"/>
  <c r="Q455" i="61" s="1"/>
  <c r="N403" i="61"/>
  <c r="R403" i="61" s="1"/>
  <c r="M403" i="61" a="1"/>
  <c r="M403" i="61" s="1"/>
  <c r="Q403" i="61" s="1"/>
  <c r="S403" i="61" s="1"/>
  <c r="N277" i="61"/>
  <c r="R277" i="61" s="1"/>
  <c r="M277" i="61" a="1"/>
  <c r="M277" i="61" s="1"/>
  <c r="Q277" i="61" s="1"/>
  <c r="N464" i="54"/>
  <c r="R464" i="54" s="1"/>
  <c r="M464" i="54" a="1"/>
  <c r="M464" i="54" s="1"/>
  <c r="Q464" i="54" s="1"/>
  <c r="N317" i="94"/>
  <c r="R317" i="94" s="1"/>
  <c r="M317" i="94" a="1"/>
  <c r="M317" i="94" s="1"/>
  <c r="Q317" i="94" s="1"/>
  <c r="N450" i="61"/>
  <c r="R450" i="61" s="1"/>
  <c r="M450" i="61" a="1"/>
  <c r="M450" i="61" s="1"/>
  <c r="Q450" i="61" s="1"/>
  <c r="N161" i="61"/>
  <c r="R161" i="61" s="1"/>
  <c r="M161" i="61" a="1"/>
  <c r="M161" i="61" s="1"/>
  <c r="Q161" i="61" s="1"/>
  <c r="N447" i="61"/>
  <c r="R447" i="61" s="1"/>
  <c r="M447" i="61" a="1"/>
  <c r="M447" i="61" s="1"/>
  <c r="Q447" i="61" s="1"/>
  <c r="N476" i="54"/>
  <c r="R476" i="54" s="1"/>
  <c r="M476" i="54" a="1"/>
  <c r="M476" i="54" s="1"/>
  <c r="Q476" i="54" s="1"/>
  <c r="N447" i="54"/>
  <c r="R447" i="54" s="1"/>
  <c r="M447" i="54" a="1"/>
  <c r="M447" i="54" s="1"/>
  <c r="Q447" i="54" s="1"/>
  <c r="N498" i="94"/>
  <c r="R498" i="94" s="1"/>
  <c r="M498" i="94" a="1"/>
  <c r="M498" i="94" s="1"/>
  <c r="Q498" i="94" s="1"/>
  <c r="N465" i="61"/>
  <c r="R465" i="61" s="1"/>
  <c r="M465" i="61" a="1"/>
  <c r="M465" i="61" s="1"/>
  <c r="Q465" i="61" s="1"/>
  <c r="N380" i="61"/>
  <c r="R380" i="61" s="1"/>
  <c r="M380" i="61" a="1"/>
  <c r="M380" i="61" s="1"/>
  <c r="Q380" i="61" s="1"/>
  <c r="N145" i="54"/>
  <c r="R145" i="54" s="1"/>
  <c r="M145" i="54" a="1"/>
  <c r="M145" i="54" s="1"/>
  <c r="Q145" i="54" s="1"/>
  <c r="N597" i="61"/>
  <c r="R597" i="61" s="1"/>
  <c r="M597" i="61" a="1"/>
  <c r="M597" i="61" s="1"/>
  <c r="Q597" i="61" s="1"/>
  <c r="N297" i="54"/>
  <c r="R297" i="54" s="1"/>
  <c r="M297" i="54" a="1"/>
  <c r="M297" i="54" s="1"/>
  <c r="Q297" i="54" s="1"/>
  <c r="N397" i="54"/>
  <c r="R397" i="54" s="1"/>
  <c r="M397" i="54" a="1"/>
  <c r="M397" i="54" s="1"/>
  <c r="Q397" i="54" s="1"/>
  <c r="N616" i="54"/>
  <c r="R616" i="54" s="1"/>
  <c r="M616" i="54" a="1"/>
  <c r="M616" i="54" s="1"/>
  <c r="Q616" i="54" s="1"/>
  <c r="M234" i="54" a="1"/>
  <c r="M234" i="54" s="1"/>
  <c r="Q234" i="54" s="1"/>
  <c r="N488" i="94"/>
  <c r="R488" i="94" s="1"/>
  <c r="M488" i="94" a="1"/>
  <c r="M488" i="94" s="1"/>
  <c r="Q488" i="94" s="1"/>
  <c r="N261" i="94"/>
  <c r="R261" i="94" s="1"/>
  <c r="M261" i="94" a="1"/>
  <c r="M261" i="94" s="1"/>
  <c r="Q261" i="94" s="1"/>
  <c r="N337" i="94"/>
  <c r="R337" i="94" s="1"/>
  <c r="M337" i="94" a="1"/>
  <c r="M337" i="94" s="1"/>
  <c r="Q337" i="94" s="1"/>
  <c r="N568" i="61"/>
  <c r="R568" i="61" s="1"/>
  <c r="M568" i="61" a="1"/>
  <c r="M568" i="61" s="1"/>
  <c r="Q568" i="61" s="1"/>
  <c r="N596" i="61"/>
  <c r="R596" i="61" s="1"/>
  <c r="M596" i="61" a="1"/>
  <c r="M596" i="61" s="1"/>
  <c r="Q596" i="61" s="1"/>
  <c r="N228" i="54"/>
  <c r="R228" i="54" s="1"/>
  <c r="M228" i="54" a="1"/>
  <c r="M228" i="54" s="1"/>
  <c r="Q228" i="54" s="1"/>
  <c r="N102" i="54"/>
  <c r="R102" i="54" s="1"/>
  <c r="M102" i="54" a="1"/>
  <c r="M102" i="54" s="1"/>
  <c r="Q102" i="54" s="1"/>
  <c r="N361" i="61"/>
  <c r="R361" i="61" s="1"/>
  <c r="M361" i="61" a="1"/>
  <c r="M361" i="61" s="1"/>
  <c r="Q361" i="61" s="1"/>
  <c r="N632" i="54"/>
  <c r="R632" i="54" s="1"/>
  <c r="M632" i="54" a="1"/>
  <c r="M632" i="54" s="1"/>
  <c r="Q632" i="54" s="1"/>
  <c r="N428" i="54"/>
  <c r="R428" i="54" s="1"/>
  <c r="M428" i="54" a="1"/>
  <c r="M428" i="54" s="1"/>
  <c r="Q428" i="54" s="1"/>
  <c r="N656" i="54"/>
  <c r="R656" i="54" s="1"/>
  <c r="M656" i="54" a="1"/>
  <c r="M656" i="54" s="1"/>
  <c r="Q656" i="54" s="1"/>
  <c r="N187" i="61"/>
  <c r="R187" i="61" s="1"/>
  <c r="M187" i="61" a="1"/>
  <c r="M187" i="61" s="1"/>
  <c r="Q187" i="61" s="1"/>
  <c r="N104" i="61"/>
  <c r="R104" i="61" s="1"/>
  <c r="M104" i="61" a="1"/>
  <c r="M104" i="61" s="1"/>
  <c r="Q104" i="61" s="1"/>
  <c r="N479" i="54"/>
  <c r="R479" i="54" s="1"/>
  <c r="M479" i="54" a="1"/>
  <c r="M479" i="54" s="1"/>
  <c r="Q479" i="54" s="1"/>
  <c r="N159" i="61"/>
  <c r="R159" i="61" s="1"/>
  <c r="M159" i="61" a="1"/>
  <c r="M159" i="61" s="1"/>
  <c r="Q159" i="61" s="1"/>
  <c r="N106" i="54"/>
  <c r="R106" i="54" s="1"/>
  <c r="M106" i="54" a="1"/>
  <c r="M106" i="54" s="1"/>
  <c r="Q106" i="54" s="1"/>
  <c r="N477" i="54"/>
  <c r="R477" i="54" s="1"/>
  <c r="M477" i="54" a="1"/>
  <c r="M477" i="54" s="1"/>
  <c r="Q477" i="54" s="1"/>
  <c r="M404" i="94" a="1"/>
  <c r="M404" i="94" s="1"/>
  <c r="Q404" i="94" s="1"/>
  <c r="N463" i="94"/>
  <c r="R463" i="94" s="1"/>
  <c r="M463" i="94" a="1"/>
  <c r="M463" i="94" s="1"/>
  <c r="Q463" i="94" s="1"/>
  <c r="N462" i="94"/>
  <c r="R462" i="94" s="1"/>
  <c r="M462" i="94" a="1"/>
  <c r="M462" i="94" s="1"/>
  <c r="Q462" i="94" s="1"/>
  <c r="N219" i="94"/>
  <c r="R219" i="94" s="1"/>
  <c r="M219" i="94" a="1"/>
  <c r="M219" i="94" s="1"/>
  <c r="Q219" i="94" s="1"/>
  <c r="N702" i="61"/>
  <c r="R702" i="61" s="1"/>
  <c r="M702" i="61" a="1"/>
  <c r="M702" i="61" s="1"/>
  <c r="Q702" i="61" s="1"/>
  <c r="N513" i="61"/>
  <c r="R513" i="61" s="1"/>
  <c r="M513" i="61" a="1"/>
  <c r="M513" i="61" s="1"/>
  <c r="Q513" i="61" s="1"/>
  <c r="N434" i="61"/>
  <c r="R434" i="61" s="1"/>
  <c r="M434" i="61" a="1"/>
  <c r="M434" i="61" s="1"/>
  <c r="Q434" i="61" s="1"/>
  <c r="N275" i="61"/>
  <c r="R275" i="61" s="1"/>
  <c r="M275" i="61" a="1"/>
  <c r="M275" i="61" s="1"/>
  <c r="Q275" i="61" s="1"/>
  <c r="N393" i="94"/>
  <c r="R393" i="94" s="1"/>
  <c r="M393" i="94" a="1"/>
  <c r="M393" i="94" s="1"/>
  <c r="Q393" i="94" s="1"/>
  <c r="N313" i="94"/>
  <c r="R313" i="94" s="1"/>
  <c r="M313" i="94" a="1"/>
  <c r="M313" i="94" s="1"/>
  <c r="Q313" i="94" s="1"/>
  <c r="N285" i="94"/>
  <c r="R285" i="94" s="1"/>
  <c r="M285" i="94" a="1"/>
  <c r="M285" i="94" s="1"/>
  <c r="Q285" i="94" s="1"/>
  <c r="N351" i="94"/>
  <c r="R351" i="94" s="1"/>
  <c r="M351" i="94" a="1"/>
  <c r="M351" i="94" s="1"/>
  <c r="Q351" i="94" s="1"/>
  <c r="N397" i="94"/>
  <c r="R397" i="94" s="1"/>
  <c r="M397" i="94" a="1"/>
  <c r="M397" i="94" s="1"/>
  <c r="Q397" i="94" s="1"/>
  <c r="N540" i="94"/>
  <c r="R540" i="94" s="1"/>
  <c r="M540" i="94" a="1"/>
  <c r="M540" i="94" s="1"/>
  <c r="Q540" i="94" s="1"/>
  <c r="N112" i="94"/>
  <c r="R112" i="94" s="1"/>
  <c r="M112" i="94" a="1"/>
  <c r="M112" i="94" s="1"/>
  <c r="Q112" i="94" s="1"/>
  <c r="N205" i="94"/>
  <c r="R205" i="94" s="1"/>
  <c r="M205" i="94" a="1"/>
  <c r="M205" i="94" s="1"/>
  <c r="Q205" i="94" s="1"/>
  <c r="N154" i="94"/>
  <c r="R154" i="94" s="1"/>
  <c r="M154" i="94" a="1"/>
  <c r="M154" i="94" s="1"/>
  <c r="Q154" i="94" s="1"/>
  <c r="N138" i="94"/>
  <c r="R138" i="94" s="1"/>
  <c r="M138" i="94" a="1"/>
  <c r="M138" i="94" s="1"/>
  <c r="Q138" i="94" s="1"/>
  <c r="N115" i="94"/>
  <c r="R115" i="94" s="1"/>
  <c r="M115" i="94" a="1"/>
  <c r="M115" i="94" s="1"/>
  <c r="Q115" i="94" s="1"/>
  <c r="N188" i="61"/>
  <c r="R188" i="61" s="1"/>
  <c r="M188" i="61" a="1"/>
  <c r="M188" i="61" s="1"/>
  <c r="Q188" i="61" s="1"/>
  <c r="N626" i="61"/>
  <c r="R626" i="61" s="1"/>
  <c r="M626" i="61" a="1"/>
  <c r="M626" i="61" s="1"/>
  <c r="Q626" i="61" s="1"/>
  <c r="N672" i="61"/>
  <c r="R672" i="61" s="1"/>
  <c r="M672" i="61" a="1"/>
  <c r="M672" i="61" s="1"/>
  <c r="Q672" i="61" s="1"/>
  <c r="N274" i="94"/>
  <c r="R274" i="94" s="1"/>
  <c r="M274" i="94" a="1"/>
  <c r="M274" i="94" s="1"/>
  <c r="Q274" i="94" s="1"/>
  <c r="N565" i="61"/>
  <c r="R565" i="61" s="1"/>
  <c r="M565" i="61" a="1"/>
  <c r="M565" i="61" s="1"/>
  <c r="Q565" i="61" s="1"/>
  <c r="N425" i="61"/>
  <c r="R425" i="61" s="1"/>
  <c r="M425" i="61" a="1"/>
  <c r="M425" i="61" s="1"/>
  <c r="Q425" i="61" s="1"/>
  <c r="N259" i="61"/>
  <c r="R259" i="61" s="1"/>
  <c r="M259" i="61" a="1"/>
  <c r="M259" i="61" s="1"/>
  <c r="Q259" i="61" s="1"/>
  <c r="N406" i="54"/>
  <c r="R406" i="54" s="1"/>
  <c r="M406" i="54" a="1"/>
  <c r="M406" i="54" s="1"/>
  <c r="Q406" i="54" s="1"/>
  <c r="N116" i="54"/>
  <c r="R116" i="54" s="1"/>
  <c r="M116" i="54" a="1"/>
  <c r="M116" i="54" s="1"/>
  <c r="Q116" i="54" s="1"/>
  <c r="N445" i="61"/>
  <c r="R445" i="61" s="1"/>
  <c r="M445" i="61" a="1"/>
  <c r="M445" i="61" s="1"/>
  <c r="Q445" i="61" s="1"/>
  <c r="N226" i="61"/>
  <c r="R226" i="61" s="1"/>
  <c r="M226" i="61" a="1"/>
  <c r="M226" i="61" s="1"/>
  <c r="Q226" i="61" s="1"/>
  <c r="N505" i="54"/>
  <c r="R505" i="54" s="1"/>
  <c r="M505" i="54" a="1"/>
  <c r="M505" i="54" s="1"/>
  <c r="Q505" i="54" s="1"/>
  <c r="N329" i="54"/>
  <c r="R329" i="54" s="1"/>
  <c r="M329" i="54" a="1"/>
  <c r="M329" i="54" s="1"/>
  <c r="Q329" i="54" s="1"/>
  <c r="N97" i="54"/>
  <c r="R97" i="54" s="1"/>
  <c r="M97" i="54" a="1"/>
  <c r="M97" i="54" s="1"/>
  <c r="Q97" i="54" s="1"/>
  <c r="N282" i="61"/>
  <c r="R282" i="61" s="1"/>
  <c r="M282" i="61" a="1"/>
  <c r="M282" i="61" s="1"/>
  <c r="Q282" i="61" s="1"/>
  <c r="N413" i="54"/>
  <c r="R413" i="54" s="1"/>
  <c r="M413" i="54" a="1"/>
  <c r="M413" i="54" s="1"/>
  <c r="Q413" i="54" s="1"/>
  <c r="N342" i="54"/>
  <c r="R342" i="54" s="1"/>
  <c r="M342" i="54" a="1"/>
  <c r="M342" i="54" s="1"/>
  <c r="Q342" i="54" s="1"/>
  <c r="N195" i="54"/>
  <c r="R195" i="54" s="1"/>
  <c r="M195" i="54" a="1"/>
  <c r="M195" i="54" s="1"/>
  <c r="Q195" i="54" s="1"/>
  <c r="N600" i="54"/>
  <c r="R600" i="54" s="1"/>
  <c r="M600" i="54" a="1"/>
  <c r="M600" i="54" s="1"/>
  <c r="Q600" i="54" s="1"/>
  <c r="N339" i="54"/>
  <c r="R339" i="54" s="1"/>
  <c r="M339" i="54" a="1"/>
  <c r="M339" i="54" s="1"/>
  <c r="Q339" i="54" s="1"/>
  <c r="N119" i="61"/>
  <c r="R119" i="61" s="1"/>
  <c r="M119" i="61" a="1"/>
  <c r="M119" i="61" s="1"/>
  <c r="Q119" i="61" s="1"/>
  <c r="N655" i="54"/>
  <c r="R655" i="54" s="1"/>
  <c r="M655" i="54" a="1"/>
  <c r="M655" i="54" s="1"/>
  <c r="Q655" i="54" s="1"/>
  <c r="N251" i="61"/>
  <c r="R251" i="61" s="1"/>
  <c r="M251" i="61" a="1"/>
  <c r="M251" i="61" s="1"/>
  <c r="Q251" i="61" s="1"/>
  <c r="N86" i="61"/>
  <c r="R86" i="61" s="1"/>
  <c r="M86" i="61" a="1"/>
  <c r="M86" i="61" s="1"/>
  <c r="Q86" i="61" s="1"/>
  <c r="N382" i="61"/>
  <c r="R382" i="61" s="1"/>
  <c r="M382" i="61" a="1"/>
  <c r="M382" i="61" s="1"/>
  <c r="Q382" i="61" s="1"/>
  <c r="N613" i="54"/>
  <c r="R613" i="54" s="1"/>
  <c r="M613" i="54" a="1"/>
  <c r="M613" i="54" s="1"/>
  <c r="Q613" i="54" s="1"/>
  <c r="N512" i="54"/>
  <c r="R512" i="54" s="1"/>
  <c r="M512" i="54" a="1"/>
  <c r="M512" i="54" s="1"/>
  <c r="Q512" i="54" s="1"/>
  <c r="N192" i="54"/>
  <c r="R192" i="54" s="1"/>
  <c r="M192" i="54" a="1"/>
  <c r="M192" i="54" s="1"/>
  <c r="Q192" i="54" s="1"/>
  <c r="N374" i="54"/>
  <c r="R374" i="54" s="1"/>
  <c r="M374" i="54" a="1"/>
  <c r="M374" i="54" s="1"/>
  <c r="Q374" i="54" s="1"/>
  <c r="N123" i="54"/>
  <c r="R123" i="54" s="1"/>
  <c r="M123" i="54" a="1"/>
  <c r="M123" i="54" s="1"/>
  <c r="Q123" i="54" s="1"/>
  <c r="N240" i="54"/>
  <c r="R240" i="54" s="1"/>
  <c r="M240" i="54" a="1"/>
  <c r="M240" i="54" s="1"/>
  <c r="Q240" i="54" s="1"/>
  <c r="N586" i="54"/>
  <c r="R586" i="54" s="1"/>
  <c r="M586" i="54" a="1"/>
  <c r="M586" i="54" s="1"/>
  <c r="Q586" i="54" s="1"/>
  <c r="N80" i="54"/>
  <c r="R80" i="54" s="1"/>
  <c r="M80" i="54" a="1"/>
  <c r="M80" i="54" s="1"/>
  <c r="Q80" i="54" s="1"/>
  <c r="N142" i="61"/>
  <c r="R142" i="61" s="1"/>
  <c r="M142" i="61" a="1"/>
  <c r="M142" i="61" s="1"/>
  <c r="Q142" i="61" s="1"/>
  <c r="N411" i="54"/>
  <c r="R411" i="54" s="1"/>
  <c r="M411" i="54" a="1"/>
  <c r="M411" i="54" s="1"/>
  <c r="Q411" i="54" s="1"/>
  <c r="N250" i="54"/>
  <c r="R250" i="54" s="1"/>
  <c r="M250" i="54" a="1"/>
  <c r="M250" i="54" s="1"/>
  <c r="Q250" i="54" s="1"/>
  <c r="N265" i="54"/>
  <c r="R265" i="54" s="1"/>
  <c r="M265" i="54" a="1"/>
  <c r="M265" i="54" s="1"/>
  <c r="Q265" i="54" s="1"/>
  <c r="N238" i="54"/>
  <c r="R238" i="54" s="1"/>
  <c r="M238" i="54" a="1"/>
  <c r="M238" i="54" s="1"/>
  <c r="Q238" i="54" s="1"/>
  <c r="N592" i="54"/>
  <c r="R592" i="54" s="1"/>
  <c r="M592" i="54" a="1"/>
  <c r="M592" i="54" s="1"/>
  <c r="Q592" i="54" s="1"/>
  <c r="N668" i="54"/>
  <c r="R668" i="54" s="1"/>
  <c r="M668" i="54" a="1"/>
  <c r="M668" i="54" s="1"/>
  <c r="Q668" i="54" s="1"/>
  <c r="M559" i="61" a="1"/>
  <c r="M559" i="61" s="1"/>
  <c r="Q559" i="61" s="1"/>
  <c r="M607" i="54" a="1"/>
  <c r="M607" i="54" s="1"/>
  <c r="Q607" i="54" s="1"/>
  <c r="M502" i="94" a="1"/>
  <c r="M502" i="94" s="1"/>
  <c r="Q502" i="94" s="1"/>
  <c r="N272" i="54"/>
  <c r="R272" i="54" s="1"/>
  <c r="M272" i="54" a="1"/>
  <c r="M272" i="54" s="1"/>
  <c r="Q272" i="54" s="1"/>
  <c r="M212" i="54" a="1"/>
  <c r="M212" i="54" s="1"/>
  <c r="Q212" i="54" s="1"/>
  <c r="M383" i="54" a="1"/>
  <c r="M383" i="54" s="1"/>
  <c r="Q383" i="54" s="1"/>
  <c r="M151" i="94" a="1"/>
  <c r="M151" i="94" s="1"/>
  <c r="Q151" i="94" s="1"/>
  <c r="M430" i="54" a="1"/>
  <c r="M430" i="54" s="1"/>
  <c r="Q430" i="54" s="1"/>
  <c r="M212" i="61" a="1"/>
  <c r="M212" i="61" s="1"/>
  <c r="Q212" i="61" s="1"/>
  <c r="M205" i="61" a="1"/>
  <c r="M205" i="61" s="1"/>
  <c r="Q205" i="61" s="1"/>
  <c r="M395" i="54" a="1"/>
  <c r="M395" i="54" s="1"/>
  <c r="Q395" i="54" s="1"/>
  <c r="M307" i="61" a="1"/>
  <c r="M307" i="61" s="1"/>
  <c r="Q307" i="61" s="1"/>
  <c r="N225" i="54"/>
  <c r="R225" i="54" s="1"/>
  <c r="M225" i="54" a="1"/>
  <c r="M225" i="54" s="1"/>
  <c r="Q225" i="54" s="1"/>
  <c r="N196" i="94"/>
  <c r="R196" i="94" s="1"/>
  <c r="M196" i="94" a="1"/>
  <c r="M196" i="94" s="1"/>
  <c r="Q196" i="94" s="1"/>
  <c r="M217" i="94" a="1"/>
  <c r="M217" i="94" s="1"/>
  <c r="Q217" i="94" s="1"/>
  <c r="M351" i="61" a="1"/>
  <c r="M351" i="61" s="1"/>
  <c r="Q351" i="61" s="1"/>
  <c r="M222" i="94" a="1"/>
  <c r="M222" i="94" s="1"/>
  <c r="Q222" i="94" s="1"/>
  <c r="M79" i="54" a="1"/>
  <c r="M79" i="54" s="1"/>
  <c r="Q79" i="54" s="1"/>
  <c r="M349" i="54" a="1"/>
  <c r="M349" i="54" s="1"/>
  <c r="Q349" i="54" s="1"/>
  <c r="M127" i="54" a="1"/>
  <c r="M127" i="54" s="1"/>
  <c r="Q127" i="54" s="1"/>
  <c r="M237" i="94" a="1"/>
  <c r="M237" i="94" s="1"/>
  <c r="Q237" i="94" s="1"/>
  <c r="M123" i="61" a="1"/>
  <c r="M123" i="61" s="1"/>
  <c r="Q123" i="61" s="1"/>
  <c r="N460" i="94"/>
  <c r="R460" i="94" s="1"/>
  <c r="M460" i="94" a="1"/>
  <c r="M460" i="94" s="1"/>
  <c r="Q460" i="94" s="1"/>
  <c r="N499" i="94"/>
  <c r="R499" i="94" s="1"/>
  <c r="M499" i="94" a="1"/>
  <c r="M499" i="94" s="1"/>
  <c r="Q499" i="94" s="1"/>
  <c r="N491" i="94"/>
  <c r="R491" i="94" s="1"/>
  <c r="M491" i="94" a="1"/>
  <c r="M491" i="94" s="1"/>
  <c r="Q491" i="94" s="1"/>
  <c r="P621" i="61"/>
  <c r="M621" i="61" a="1"/>
  <c r="M621" i="61" s="1"/>
  <c r="Q621" i="61" s="1"/>
  <c r="N195" i="94"/>
  <c r="R195" i="94" s="1"/>
  <c r="M195" i="94" a="1"/>
  <c r="M195" i="94" s="1"/>
  <c r="Q195" i="94" s="1"/>
  <c r="N595" i="61"/>
  <c r="R595" i="61" s="1"/>
  <c r="M595" i="61" a="1"/>
  <c r="M595" i="61" s="1"/>
  <c r="Q595" i="61" s="1"/>
  <c r="N463" i="61"/>
  <c r="R463" i="61" s="1"/>
  <c r="M463" i="61" a="1"/>
  <c r="M463" i="61" s="1"/>
  <c r="Q463" i="61" s="1"/>
  <c r="N573" i="54"/>
  <c r="R573" i="54" s="1"/>
  <c r="M573" i="54" a="1"/>
  <c r="M573" i="54" s="1"/>
  <c r="Q573" i="54" s="1"/>
  <c r="N390" i="94"/>
  <c r="R390" i="94" s="1"/>
  <c r="M390" i="94" a="1"/>
  <c r="M390" i="94" s="1"/>
  <c r="Q390" i="94" s="1"/>
  <c r="N511" i="94"/>
  <c r="R511" i="94" s="1"/>
  <c r="M511" i="94" a="1"/>
  <c r="M511" i="94" s="1"/>
  <c r="Q511" i="94" s="1"/>
  <c r="N248" i="94"/>
  <c r="R248" i="94" s="1"/>
  <c r="M248" i="94" a="1"/>
  <c r="M248" i="94" s="1"/>
  <c r="Q248" i="94" s="1"/>
  <c r="N246" i="94"/>
  <c r="R246" i="94" s="1"/>
  <c r="M246" i="94" a="1"/>
  <c r="M246" i="94" s="1"/>
  <c r="Q246" i="94" s="1"/>
  <c r="N150" i="94"/>
  <c r="R150" i="94" s="1"/>
  <c r="M150" i="94" a="1"/>
  <c r="M150" i="94" s="1"/>
  <c r="Q150" i="94" s="1"/>
  <c r="N485" i="61"/>
  <c r="R485" i="61" s="1"/>
  <c r="M485" i="61" a="1"/>
  <c r="M485" i="61" s="1"/>
  <c r="Q485" i="61" s="1"/>
  <c r="N195" i="61"/>
  <c r="R195" i="61" s="1"/>
  <c r="M195" i="61" a="1"/>
  <c r="M195" i="61" s="1"/>
  <c r="Q195" i="61" s="1"/>
  <c r="N354" i="61"/>
  <c r="R354" i="61" s="1"/>
  <c r="M354" i="61" a="1"/>
  <c r="M354" i="61" s="1"/>
  <c r="Q354" i="61" s="1"/>
  <c r="N617" i="54"/>
  <c r="R617" i="54" s="1"/>
  <c r="M617" i="54" a="1"/>
  <c r="M617" i="54" s="1"/>
  <c r="Q617" i="54" s="1"/>
  <c r="P399" i="61"/>
  <c r="M399" i="61" a="1"/>
  <c r="M399" i="61" s="1"/>
  <c r="Q399" i="61" s="1"/>
  <c r="N76" i="61"/>
  <c r="R76" i="61" s="1"/>
  <c r="M76" i="61" a="1"/>
  <c r="M76" i="61" s="1"/>
  <c r="Q76" i="61" s="1"/>
  <c r="N667" i="54"/>
  <c r="R667" i="54" s="1"/>
  <c r="M667" i="54" a="1"/>
  <c r="M667" i="54" s="1"/>
  <c r="Q667" i="54" s="1"/>
  <c r="N485" i="54"/>
  <c r="R485" i="54" s="1"/>
  <c r="M485" i="54" a="1"/>
  <c r="M485" i="54" s="1"/>
  <c r="Q485" i="54" s="1"/>
  <c r="N399" i="54"/>
  <c r="R399" i="54" s="1"/>
  <c r="M399" i="54" a="1"/>
  <c r="M399" i="54" s="1"/>
  <c r="Q399" i="54" s="1"/>
  <c r="P208" i="54"/>
  <c r="M208" i="54" a="1"/>
  <c r="M208" i="54" s="1"/>
  <c r="Q208" i="54" s="1"/>
  <c r="N319" i="61"/>
  <c r="R319" i="61" s="1"/>
  <c r="M319" i="61" a="1"/>
  <c r="M319" i="61" s="1"/>
  <c r="Q319" i="61" s="1"/>
  <c r="N247" i="61"/>
  <c r="R247" i="61" s="1"/>
  <c r="M247" i="61" a="1"/>
  <c r="M247" i="61" s="1"/>
  <c r="Q247" i="61" s="1"/>
  <c r="M428" i="61" a="1"/>
  <c r="M428" i="61" s="1"/>
  <c r="Q428" i="61" s="1"/>
  <c r="N117" i="61"/>
  <c r="R117" i="61" s="1"/>
  <c r="M117" i="61" a="1"/>
  <c r="M117" i="61" s="1"/>
  <c r="Q117" i="61" s="1"/>
  <c r="N564" i="54"/>
  <c r="R564" i="54" s="1"/>
  <c r="M564" i="54" a="1"/>
  <c r="M564" i="54" s="1"/>
  <c r="Q564" i="54" s="1"/>
  <c r="N530" i="54"/>
  <c r="R530" i="54" s="1"/>
  <c r="M530" i="54" a="1"/>
  <c r="M530" i="54" s="1"/>
  <c r="Q530" i="54" s="1"/>
  <c r="M459" i="94" a="1"/>
  <c r="M459" i="94" s="1"/>
  <c r="Q459" i="94" s="1"/>
  <c r="N378" i="94"/>
  <c r="R378" i="94" s="1"/>
  <c r="M378" i="94" a="1"/>
  <c r="M378" i="94" s="1"/>
  <c r="Q378" i="94" s="1"/>
  <c r="N496" i="94"/>
  <c r="R496" i="94" s="1"/>
  <c r="M496" i="94" a="1"/>
  <c r="M496" i="94" s="1"/>
  <c r="Q496" i="94" s="1"/>
  <c r="N436" i="61"/>
  <c r="R436" i="61" s="1"/>
  <c r="M436" i="61" a="1"/>
  <c r="M436" i="61" s="1"/>
  <c r="Q436" i="61" s="1"/>
  <c r="N198" i="94"/>
  <c r="R198" i="94" s="1"/>
  <c r="M198" i="94" a="1"/>
  <c r="M198" i="94" s="1"/>
  <c r="Q198" i="94" s="1"/>
  <c r="N164" i="94"/>
  <c r="R164" i="94" s="1"/>
  <c r="M164" i="94" a="1"/>
  <c r="M164" i="94" s="1"/>
  <c r="Q164" i="94" s="1"/>
  <c r="N636" i="61"/>
  <c r="R636" i="61" s="1"/>
  <c r="M636" i="61" a="1"/>
  <c r="M636" i="61" s="1"/>
  <c r="Q636" i="61" s="1"/>
  <c r="N387" i="94"/>
  <c r="R387" i="94" s="1"/>
  <c r="M387" i="94" a="1"/>
  <c r="M387" i="94" s="1"/>
  <c r="Q387" i="94" s="1"/>
  <c r="N287" i="54"/>
  <c r="R287" i="54" s="1"/>
  <c r="M287" i="54" a="1"/>
  <c r="M287" i="54" s="1"/>
  <c r="Q287" i="54" s="1"/>
  <c r="N229" i="61"/>
  <c r="R229" i="61" s="1"/>
  <c r="M229" i="61" a="1"/>
  <c r="M229" i="61" s="1"/>
  <c r="Q229" i="61" s="1"/>
  <c r="N583" i="61"/>
  <c r="R583" i="61" s="1"/>
  <c r="M583" i="61" a="1"/>
  <c r="M583" i="61" s="1"/>
  <c r="Q583" i="61" s="1"/>
  <c r="N69" i="61"/>
  <c r="R69" i="61" s="1"/>
  <c r="M69" i="61" a="1"/>
  <c r="M69" i="61" s="1"/>
  <c r="Q69" i="61" s="1"/>
  <c r="N99" i="61"/>
  <c r="R99" i="61" s="1"/>
  <c r="M99" i="61" a="1"/>
  <c r="M99" i="61" s="1"/>
  <c r="Q99" i="61" s="1"/>
  <c r="N528" i="54"/>
  <c r="R528" i="54" s="1"/>
  <c r="M528" i="54" a="1"/>
  <c r="M528" i="54" s="1"/>
  <c r="Q528" i="54" s="1"/>
  <c r="N113" i="54"/>
  <c r="R113" i="54" s="1"/>
  <c r="M113" i="54" a="1"/>
  <c r="M113" i="54" s="1"/>
  <c r="Q113" i="54" s="1"/>
  <c r="N103" i="61"/>
  <c r="R103" i="61" s="1"/>
  <c r="M103" i="61" a="1"/>
  <c r="M103" i="61" s="1"/>
  <c r="Q103" i="61" s="1"/>
  <c r="M198" i="61" a="1"/>
  <c r="M198" i="61" s="1"/>
  <c r="Q198" i="61" s="1"/>
  <c r="N411" i="94"/>
  <c r="R411" i="94" s="1"/>
  <c r="M411" i="94" a="1"/>
  <c r="M411" i="94" s="1"/>
  <c r="Q411" i="94" s="1"/>
  <c r="N519" i="94"/>
  <c r="R519" i="94" s="1"/>
  <c r="M519" i="94" a="1"/>
  <c r="M519" i="94" s="1"/>
  <c r="Q519" i="94" s="1"/>
  <c r="N341" i="94"/>
  <c r="R341" i="94" s="1"/>
  <c r="M341" i="94" a="1"/>
  <c r="M341" i="94" s="1"/>
  <c r="Q341" i="94" s="1"/>
  <c r="N361" i="94"/>
  <c r="R361" i="94" s="1"/>
  <c r="M361" i="94" a="1"/>
  <c r="M361" i="94" s="1"/>
  <c r="Q361" i="94" s="1"/>
  <c r="N199" i="94"/>
  <c r="R199" i="94" s="1"/>
  <c r="M199" i="94" a="1"/>
  <c r="M199" i="94" s="1"/>
  <c r="Q199" i="94" s="1"/>
  <c r="N436" i="94"/>
  <c r="R436" i="94" s="1"/>
  <c r="M436" i="94" a="1"/>
  <c r="M436" i="94" s="1"/>
  <c r="Q436" i="94" s="1"/>
  <c r="N480" i="61"/>
  <c r="R480" i="61" s="1"/>
  <c r="M480" i="61" a="1"/>
  <c r="M480" i="61" s="1"/>
  <c r="Q480" i="61" s="1"/>
  <c r="N634" i="61"/>
  <c r="R634" i="61" s="1"/>
  <c r="M634" i="61" a="1"/>
  <c r="M634" i="61" s="1"/>
  <c r="Q634" i="61" s="1"/>
  <c r="P720" i="61"/>
  <c r="M720" i="61" a="1"/>
  <c r="M720" i="61" s="1"/>
  <c r="Q720" i="61" s="1"/>
  <c r="N120" i="94"/>
  <c r="R120" i="94" s="1"/>
  <c r="M120" i="94" a="1"/>
  <c r="M120" i="94" s="1"/>
  <c r="Q120" i="94" s="1"/>
  <c r="P444" i="54"/>
  <c r="M444" i="54" a="1"/>
  <c r="M444" i="54" s="1"/>
  <c r="Q444" i="54" s="1"/>
  <c r="N107" i="54"/>
  <c r="R107" i="54" s="1"/>
  <c r="M107" i="54" a="1"/>
  <c r="M107" i="54" s="1"/>
  <c r="Q107" i="54" s="1"/>
  <c r="N517" i="61"/>
  <c r="R517" i="61" s="1"/>
  <c r="M517" i="61" a="1"/>
  <c r="M517" i="61" s="1"/>
  <c r="Q517" i="61" s="1"/>
  <c r="N363" i="61"/>
  <c r="R363" i="61" s="1"/>
  <c r="M363" i="61" a="1"/>
  <c r="M363" i="61" s="1"/>
  <c r="Q363" i="61" s="1"/>
  <c r="N160" i="61"/>
  <c r="R160" i="61" s="1"/>
  <c r="M160" i="61" a="1"/>
  <c r="M160" i="61" s="1"/>
  <c r="Q160" i="61" s="1"/>
  <c r="N289" i="61"/>
  <c r="R289" i="61" s="1"/>
  <c r="M289" i="61" a="1"/>
  <c r="M289" i="61" s="1"/>
  <c r="Q289" i="61" s="1"/>
  <c r="N329" i="61"/>
  <c r="R329" i="61" s="1"/>
  <c r="M329" i="61" a="1"/>
  <c r="M329" i="61" s="1"/>
  <c r="Q329" i="61" s="1"/>
  <c r="N163" i="94"/>
  <c r="R163" i="94" s="1"/>
  <c r="M163" i="94" a="1"/>
  <c r="M163" i="94" s="1"/>
  <c r="Q163" i="94" s="1"/>
  <c r="N178" i="61"/>
  <c r="R178" i="61" s="1"/>
  <c r="M178" i="61" a="1"/>
  <c r="M178" i="61" s="1"/>
  <c r="Q178" i="61" s="1"/>
  <c r="N657" i="54"/>
  <c r="R657" i="54" s="1"/>
  <c r="M657" i="54" a="1"/>
  <c r="M657" i="54" s="1"/>
  <c r="Q657" i="54" s="1"/>
  <c r="P652" i="61"/>
  <c r="M652" i="61" a="1"/>
  <c r="M652" i="61" s="1"/>
  <c r="Q652" i="61" s="1"/>
  <c r="N384" i="61"/>
  <c r="R384" i="61" s="1"/>
  <c r="M384" i="61" a="1"/>
  <c r="M384" i="61" s="1"/>
  <c r="Q384" i="61" s="1"/>
  <c r="N530" i="61"/>
  <c r="R530" i="61" s="1"/>
  <c r="M530" i="61" a="1"/>
  <c r="M530" i="61" s="1"/>
  <c r="Q530" i="61" s="1"/>
  <c r="S530" i="61" s="1"/>
  <c r="N292" i="54"/>
  <c r="R292" i="54" s="1"/>
  <c r="M292" i="54" a="1"/>
  <c r="M292" i="54" s="1"/>
  <c r="Q292" i="54" s="1"/>
  <c r="N623" i="54"/>
  <c r="R623" i="54" s="1"/>
  <c r="M623" i="54" a="1"/>
  <c r="M623" i="54" s="1"/>
  <c r="Q623" i="54" s="1"/>
  <c r="N396" i="54"/>
  <c r="R396" i="54" s="1"/>
  <c r="M396" i="54" a="1"/>
  <c r="M396" i="54" s="1"/>
  <c r="Q396" i="54" s="1"/>
  <c r="N609" i="54"/>
  <c r="R609" i="54" s="1"/>
  <c r="M609" i="54" a="1"/>
  <c r="M609" i="54" s="1"/>
  <c r="Q609" i="54" s="1"/>
  <c r="S609" i="54" s="1"/>
  <c r="N731" i="61"/>
  <c r="R731" i="61" s="1"/>
  <c r="M731" i="61" a="1"/>
  <c r="M731" i="61" s="1"/>
  <c r="Q731" i="61" s="1"/>
  <c r="N175" i="54"/>
  <c r="R175" i="54" s="1"/>
  <c r="M175" i="54" a="1"/>
  <c r="M175" i="54" s="1"/>
  <c r="Q175" i="54" s="1"/>
  <c r="N471" i="61"/>
  <c r="R471" i="61" s="1"/>
  <c r="M471" i="61" a="1"/>
  <c r="M471" i="61" s="1"/>
  <c r="Q471" i="61" s="1"/>
  <c r="S471" i="61" s="1"/>
  <c r="N312" i="54"/>
  <c r="R312" i="54" s="1"/>
  <c r="M312" i="54" a="1"/>
  <c r="M312" i="54" s="1"/>
  <c r="Q312" i="54" s="1"/>
  <c r="N628" i="54"/>
  <c r="R628" i="54" s="1"/>
  <c r="M628" i="54" a="1"/>
  <c r="M628" i="54" s="1"/>
  <c r="Q628" i="54" s="1"/>
  <c r="M715" i="61" a="1"/>
  <c r="M715" i="61" s="1"/>
  <c r="Q715" i="61" s="1"/>
  <c r="M192" i="94" a="1"/>
  <c r="M192" i="94" s="1"/>
  <c r="Q192" i="94" s="1"/>
  <c r="M177" i="94" a="1"/>
  <c r="M177" i="94" s="1"/>
  <c r="Q177" i="94" s="1"/>
  <c r="M445" i="54" a="1"/>
  <c r="M445" i="54" s="1"/>
  <c r="Q445" i="54" s="1"/>
  <c r="M479" i="61" a="1"/>
  <c r="M479" i="61" s="1"/>
  <c r="Q479" i="61" s="1"/>
  <c r="M284" i="54" a="1"/>
  <c r="M284" i="54" s="1"/>
  <c r="Q284" i="54" s="1"/>
  <c r="M226" i="94" a="1"/>
  <c r="M226" i="94" s="1"/>
  <c r="Q226" i="94" s="1"/>
  <c r="M184" i="61" a="1"/>
  <c r="M184" i="61" s="1"/>
  <c r="Q184" i="61" s="1"/>
  <c r="M442" i="54" a="1"/>
  <c r="M442" i="54" s="1"/>
  <c r="Q442" i="54" s="1"/>
  <c r="M418" i="61" a="1"/>
  <c r="M418" i="61" s="1"/>
  <c r="Q418" i="61" s="1"/>
  <c r="M356" i="61" a="1"/>
  <c r="M356" i="61" s="1"/>
  <c r="Q356" i="61" s="1"/>
  <c r="M498" i="54" a="1"/>
  <c r="M498" i="54" s="1"/>
  <c r="Q498" i="54" s="1"/>
  <c r="M458" i="61" a="1"/>
  <c r="M458" i="61" s="1"/>
  <c r="Q458" i="61" s="1"/>
  <c r="M193" i="54" a="1"/>
  <c r="M193" i="54" s="1"/>
  <c r="Q193" i="54" s="1"/>
  <c r="M454" i="54" a="1"/>
  <c r="M454" i="54" s="1"/>
  <c r="Q454" i="54" s="1"/>
  <c r="M439" i="61" a="1"/>
  <c r="M439" i="61" s="1"/>
  <c r="Q439" i="61" s="1"/>
  <c r="M258" i="94" a="1"/>
  <c r="M258" i="94" s="1"/>
  <c r="Q258" i="94" s="1"/>
  <c r="M85" i="54" a="1"/>
  <c r="M85" i="54" s="1"/>
  <c r="Q85" i="54" s="1"/>
  <c r="M119" i="94" a="1"/>
  <c r="M119" i="94" s="1"/>
  <c r="Q119" i="94" s="1"/>
  <c r="M154" i="54" a="1"/>
  <c r="M154" i="54" s="1"/>
  <c r="Q154" i="54" s="1"/>
  <c r="M380" i="54" a="1"/>
  <c r="M380" i="54" s="1"/>
  <c r="Q380" i="54" s="1"/>
  <c r="S380" i="54" s="1"/>
  <c r="M470" i="54" a="1"/>
  <c r="M470" i="54" s="1"/>
  <c r="Q470" i="54" s="1"/>
  <c r="M384" i="94" a="1"/>
  <c r="M384" i="94" s="1"/>
  <c r="Q384" i="94" s="1"/>
  <c r="M174" i="54" a="1"/>
  <c r="M174" i="54" s="1"/>
  <c r="Q174" i="54" s="1"/>
  <c r="M647" i="61" a="1"/>
  <c r="M647" i="61" s="1"/>
  <c r="Q647" i="61" s="1"/>
  <c r="M591" i="54" a="1"/>
  <c r="M591" i="54" s="1"/>
  <c r="Q591" i="54" s="1"/>
  <c r="M163" i="54" a="1"/>
  <c r="M163" i="54" s="1"/>
  <c r="Q163" i="54" s="1"/>
  <c r="M104" i="94" a="1"/>
  <c r="M104" i="94" s="1"/>
  <c r="Q104" i="94" s="1"/>
  <c r="M508" i="61" a="1"/>
  <c r="M508" i="61" s="1"/>
  <c r="Q508" i="61" s="1"/>
  <c r="Q49" i="54"/>
  <c r="P464" i="54"/>
  <c r="P477" i="54"/>
  <c r="N496" i="54"/>
  <c r="R496" i="54" s="1"/>
  <c r="M496" i="54" a="1"/>
  <c r="M496" i="54" s="1"/>
  <c r="Q496" i="54" s="1"/>
  <c r="M517" i="94" a="1"/>
  <c r="M517" i="94" s="1"/>
  <c r="Q517" i="94" s="1"/>
  <c r="M201" i="94" a="1"/>
  <c r="M201" i="94" s="1"/>
  <c r="Q201" i="94" s="1"/>
  <c r="P77" i="54"/>
  <c r="N666" i="54"/>
  <c r="R666" i="54" s="1"/>
  <c r="M666" i="54" a="1"/>
  <c r="M666" i="54" s="1"/>
  <c r="Q666" i="54" s="1"/>
  <c r="P533" i="54"/>
  <c r="N378" i="54"/>
  <c r="R378" i="54" s="1"/>
  <c r="M378" i="54" a="1"/>
  <c r="M378" i="54" s="1"/>
  <c r="Q378" i="54" s="1"/>
  <c r="P628" i="54"/>
  <c r="M453" i="94" a="1"/>
  <c r="M453" i="94" s="1"/>
  <c r="Q453" i="94" s="1"/>
  <c r="M204" i="94" a="1"/>
  <c r="M204" i="94" s="1"/>
  <c r="Q204" i="94" s="1"/>
  <c r="M334" i="94" a="1"/>
  <c r="M334" i="94" s="1"/>
  <c r="Q334" i="94" s="1"/>
  <c r="M291" i="61" a="1"/>
  <c r="M291" i="61" s="1"/>
  <c r="Q291" i="61" s="1"/>
  <c r="M132" i="61" a="1"/>
  <c r="M132" i="61" s="1"/>
  <c r="Q132" i="61" s="1"/>
  <c r="M570" i="54" a="1"/>
  <c r="M570" i="54" s="1"/>
  <c r="Q570" i="54" s="1"/>
  <c r="N477" i="94"/>
  <c r="R477" i="94" s="1"/>
  <c r="M477" i="94" a="1"/>
  <c r="M477" i="94" s="1"/>
  <c r="Q477" i="94" s="1"/>
  <c r="N179" i="94"/>
  <c r="R179" i="94" s="1"/>
  <c r="M179" i="94" a="1"/>
  <c r="M179" i="94" s="1"/>
  <c r="Q179" i="94" s="1"/>
  <c r="N190" i="61"/>
  <c r="R190" i="61" s="1"/>
  <c r="M190" i="61" a="1"/>
  <c r="M190" i="61" s="1"/>
  <c r="Q190" i="61" s="1"/>
  <c r="N141" i="94"/>
  <c r="R141" i="94" s="1"/>
  <c r="M141" i="94" a="1"/>
  <c r="M141" i="94" s="1"/>
  <c r="Q141" i="94" s="1"/>
  <c r="P611" i="61"/>
  <c r="M611" i="61" a="1"/>
  <c r="M611" i="61" s="1"/>
  <c r="Q611" i="61" s="1"/>
  <c r="N451" i="54"/>
  <c r="R451" i="54" s="1"/>
  <c r="M451" i="54" a="1"/>
  <c r="M451" i="54" s="1"/>
  <c r="Q451" i="54" s="1"/>
  <c r="N337" i="61"/>
  <c r="R337" i="61" s="1"/>
  <c r="M337" i="61" a="1"/>
  <c r="M337" i="61" s="1"/>
  <c r="Q337" i="61" s="1"/>
  <c r="N500" i="61"/>
  <c r="R500" i="61" s="1"/>
  <c r="M500" i="61" a="1"/>
  <c r="M500" i="61" s="1"/>
  <c r="Q500" i="61" s="1"/>
  <c r="N574" i="61"/>
  <c r="R574" i="61" s="1"/>
  <c r="M574" i="61" a="1"/>
  <c r="M574" i="61" s="1"/>
  <c r="Q574" i="61" s="1"/>
  <c r="N151" i="61"/>
  <c r="R151" i="61" s="1"/>
  <c r="M151" i="61" a="1"/>
  <c r="M151" i="61" s="1"/>
  <c r="Q151" i="61" s="1"/>
  <c r="N642" i="54"/>
  <c r="R642" i="54" s="1"/>
  <c r="M642" i="54" a="1"/>
  <c r="M642" i="54" s="1"/>
  <c r="Q642" i="54" s="1"/>
  <c r="N388" i="61"/>
  <c r="R388" i="61" s="1"/>
  <c r="M388" i="61" a="1"/>
  <c r="M388" i="61" s="1"/>
  <c r="Q388" i="61" s="1"/>
  <c r="N279" i="54"/>
  <c r="R279" i="54" s="1"/>
  <c r="M279" i="54" a="1"/>
  <c r="M279" i="54" s="1"/>
  <c r="Q279" i="54" s="1"/>
  <c r="N218" i="54"/>
  <c r="R218" i="54" s="1"/>
  <c r="M218" i="54" a="1"/>
  <c r="M218" i="54" s="1"/>
  <c r="Q218" i="54" s="1"/>
  <c r="N403" i="54"/>
  <c r="R403" i="54" s="1"/>
  <c r="M403" i="54" a="1"/>
  <c r="M403" i="54" s="1"/>
  <c r="Q403" i="54" s="1"/>
  <c r="N379" i="61"/>
  <c r="R379" i="61" s="1"/>
  <c r="M379" i="61" a="1"/>
  <c r="M379" i="61" s="1"/>
  <c r="Q379" i="61" s="1"/>
  <c r="S379" i="61" s="1"/>
  <c r="N141" i="61"/>
  <c r="R141" i="61" s="1"/>
  <c r="M141" i="61" a="1"/>
  <c r="M141" i="61" s="1"/>
  <c r="Q141" i="61" s="1"/>
  <c r="M267" i="94" a="1"/>
  <c r="M267" i="94" s="1"/>
  <c r="Q267" i="94" s="1"/>
  <c r="M124" i="94" a="1"/>
  <c r="M124" i="94" s="1"/>
  <c r="Q124" i="94" s="1"/>
  <c r="M389" i="61" a="1"/>
  <c r="M389" i="61" s="1"/>
  <c r="Q389" i="61" s="1"/>
  <c r="M96" i="94" a="1"/>
  <c r="M96" i="94" s="1"/>
  <c r="Q96" i="94" s="1"/>
  <c r="M451" i="61" a="1"/>
  <c r="M451" i="61" s="1"/>
  <c r="Q451" i="61" s="1"/>
  <c r="M215" i="94" a="1"/>
  <c r="M215" i="94" s="1"/>
  <c r="Q215" i="94" s="1"/>
  <c r="N444" i="94"/>
  <c r="R444" i="94" s="1"/>
  <c r="M444" i="94" a="1"/>
  <c r="M444" i="94" s="1"/>
  <c r="Q444" i="94" s="1"/>
  <c r="N344" i="94"/>
  <c r="R344" i="94" s="1"/>
  <c r="M344" i="94" a="1"/>
  <c r="M344" i="94" s="1"/>
  <c r="Q344" i="94" s="1"/>
  <c r="N495" i="94"/>
  <c r="R495" i="94" s="1"/>
  <c r="M495" i="94" a="1"/>
  <c r="M495" i="94" s="1"/>
  <c r="Q495" i="94" s="1"/>
  <c r="M260" i="54" a="1"/>
  <c r="M260" i="54" s="1"/>
  <c r="Q260" i="54" s="1"/>
  <c r="M191" i="94" a="1"/>
  <c r="M191" i="94" s="1"/>
  <c r="Q191" i="94" s="1"/>
  <c r="M385" i="94" a="1"/>
  <c r="M385" i="94" s="1"/>
  <c r="Q385" i="94" s="1"/>
  <c r="M347" i="94" a="1"/>
  <c r="M347" i="94" s="1"/>
  <c r="Q347" i="94" s="1"/>
  <c r="M86" i="94" a="1"/>
  <c r="M86" i="94" s="1"/>
  <c r="Q86" i="94" s="1"/>
  <c r="M405" i="61" a="1"/>
  <c r="M405" i="61" s="1"/>
  <c r="Q405" i="61" s="1"/>
  <c r="M546" i="54" a="1"/>
  <c r="M546" i="54" s="1"/>
  <c r="Q546" i="54" s="1"/>
  <c r="M547" i="54" a="1"/>
  <c r="M547" i="54" s="1"/>
  <c r="Q547" i="54" s="1"/>
  <c r="P525" i="54"/>
  <c r="P559" i="61"/>
  <c r="P635" i="54"/>
  <c r="I207" i="54"/>
  <c r="J207" i="54" s="1"/>
  <c r="O207" i="54" s="1"/>
  <c r="P175" i="54"/>
  <c r="M394" i="61" a="1"/>
  <c r="M394" i="61" s="1"/>
  <c r="Q394" i="61" s="1"/>
  <c r="M220" i="61" a="1"/>
  <c r="M220" i="61" s="1"/>
  <c r="Q220" i="61" s="1"/>
  <c r="M404" i="54" a="1"/>
  <c r="M404" i="54" s="1"/>
  <c r="Q404" i="54" s="1"/>
  <c r="M260" i="94" a="1"/>
  <c r="M260" i="94" s="1"/>
  <c r="Q260" i="94" s="1"/>
  <c r="M688" i="61" a="1"/>
  <c r="M688" i="61" s="1"/>
  <c r="Q688" i="61" s="1"/>
  <c r="M413" i="61" a="1"/>
  <c r="M413" i="61" s="1"/>
  <c r="Q413" i="61" s="1"/>
  <c r="M176" i="61" a="1"/>
  <c r="M176" i="61" s="1"/>
  <c r="Q176" i="61" s="1"/>
  <c r="M295" i="94" a="1"/>
  <c r="M295" i="94" s="1"/>
  <c r="Q295" i="94" s="1"/>
  <c r="M234" i="61" a="1"/>
  <c r="M234" i="61" s="1"/>
  <c r="Q234" i="61" s="1"/>
  <c r="P303" i="61"/>
  <c r="P391" i="54"/>
  <c r="P207" i="61"/>
  <c r="Q64" i="54"/>
  <c r="P623" i="54"/>
  <c r="P377" i="54"/>
  <c r="P162" i="54"/>
  <c r="I237" i="54"/>
  <c r="J237" i="54" s="1"/>
  <c r="O237" i="54" s="1"/>
  <c r="I236" i="54"/>
  <c r="J236" i="54" s="1"/>
  <c r="O236" i="54" s="1"/>
  <c r="M448" i="94" a="1"/>
  <c r="M448" i="94" s="1"/>
  <c r="Q448" i="94" s="1"/>
  <c r="M350" i="94" a="1"/>
  <c r="M350" i="94" s="1"/>
  <c r="Q350" i="94" s="1"/>
  <c r="M723" i="61" a="1"/>
  <c r="M723" i="61" s="1"/>
  <c r="Q723" i="61" s="1"/>
  <c r="M468" i="61" a="1"/>
  <c r="M468" i="61" s="1"/>
  <c r="Q468" i="61" s="1"/>
  <c r="M190" i="94" a="1"/>
  <c r="M190" i="94" s="1"/>
  <c r="Q190" i="94" s="1"/>
  <c r="M355" i="94" a="1"/>
  <c r="M355" i="94" s="1"/>
  <c r="Q355" i="94" s="1"/>
  <c r="M185" i="94" a="1"/>
  <c r="M185" i="94" s="1"/>
  <c r="Q185" i="94" s="1"/>
  <c r="M256" i="94" a="1"/>
  <c r="M256" i="94" s="1"/>
  <c r="Q256" i="94" s="1"/>
  <c r="M341" i="61" a="1"/>
  <c r="M341" i="61" s="1"/>
  <c r="Q341" i="61" s="1"/>
  <c r="P653" i="54"/>
  <c r="M401" i="94" a="1"/>
  <c r="M401" i="94" s="1"/>
  <c r="Q401" i="94" s="1"/>
  <c r="Q27" i="61"/>
  <c r="P403" i="54"/>
  <c r="P128" i="61"/>
  <c r="Q15" i="61"/>
  <c r="Q28" i="61"/>
  <c r="P414" i="54"/>
  <c r="Q44" i="61"/>
  <c r="P395" i="61"/>
  <c r="I186" i="54"/>
  <c r="J186" i="54" s="1"/>
  <c r="O186" i="54" s="1"/>
  <c r="P642" i="54"/>
  <c r="P550" i="54"/>
  <c r="P175" i="94"/>
  <c r="I180" i="94"/>
  <c r="J180" i="94" s="1"/>
  <c r="O180" i="94" s="1"/>
  <c r="P348" i="61"/>
  <c r="P511" i="54"/>
  <c r="P379" i="54"/>
  <c r="I200" i="54"/>
  <c r="J200" i="54" s="1"/>
  <c r="O200" i="54" s="1"/>
  <c r="P570" i="54"/>
  <c r="Q11" i="54"/>
  <c r="P468" i="61"/>
  <c r="P686" i="61"/>
  <c r="P561" i="54"/>
  <c r="P345" i="54"/>
  <c r="P572" i="54"/>
  <c r="P643" i="54"/>
  <c r="P588" i="61"/>
  <c r="I234" i="54"/>
  <c r="J234" i="54" s="1"/>
  <c r="O234" i="54" s="1"/>
  <c r="P367" i="54"/>
  <c r="Q63" i="54"/>
  <c r="N655" i="61"/>
  <c r="R655" i="61" s="1"/>
  <c r="P275" i="94"/>
  <c r="P541" i="94"/>
  <c r="P463" i="54"/>
  <c r="N611" i="61"/>
  <c r="R611" i="61" s="1"/>
  <c r="P352" i="94"/>
  <c r="N110" i="61"/>
  <c r="R110" i="61" s="1"/>
  <c r="N716" i="61"/>
  <c r="R716" i="61" s="1"/>
  <c r="P350" i="61"/>
  <c r="P104" i="54"/>
  <c r="P230" i="94"/>
  <c r="P221" i="61"/>
  <c r="P528" i="54"/>
  <c r="P656" i="54"/>
  <c r="P262" i="54"/>
  <c r="Q12" i="61"/>
  <c r="P435" i="61"/>
  <c r="P439" i="54"/>
  <c r="P300" i="54"/>
  <c r="P430" i="54"/>
  <c r="P355" i="54"/>
  <c r="N711" i="61"/>
  <c r="R711" i="61" s="1"/>
  <c r="P389" i="54"/>
  <c r="P243" i="54"/>
  <c r="P363" i="94"/>
  <c r="P280" i="94"/>
  <c r="P510" i="61"/>
  <c r="P404" i="54"/>
  <c r="Q5" i="61"/>
  <c r="Q55" i="61"/>
  <c r="P333" i="54"/>
  <c r="P216" i="54"/>
  <c r="P292" i="54"/>
  <c r="Q37" i="61"/>
  <c r="P348" i="54"/>
  <c r="I238" i="54"/>
  <c r="J238" i="54" s="1"/>
  <c r="O238" i="54" s="1"/>
  <c r="Q40" i="61"/>
  <c r="P657" i="54"/>
  <c r="P429" i="54"/>
  <c r="Q6" i="61"/>
  <c r="I36" i="54"/>
  <c r="J36" i="54" s="1"/>
  <c r="O36" i="54" s="1"/>
  <c r="P297" i="54"/>
  <c r="P452" i="61"/>
  <c r="P307" i="54"/>
  <c r="P310" i="54"/>
  <c r="P530" i="54"/>
  <c r="P459" i="54"/>
  <c r="P618" i="54"/>
  <c r="P526" i="54"/>
  <c r="P467" i="61"/>
  <c r="P158" i="54"/>
  <c r="P588" i="54"/>
  <c r="P312" i="54"/>
  <c r="P92" i="54"/>
  <c r="P99" i="61"/>
  <c r="P366" i="61"/>
  <c r="Q44" i="54"/>
  <c r="P340" i="94"/>
  <c r="P337" i="94"/>
  <c r="P596" i="61"/>
  <c r="P220" i="61"/>
  <c r="P188" i="94"/>
  <c r="P384" i="94"/>
  <c r="P308" i="61"/>
  <c r="P280" i="54"/>
  <c r="P108" i="61"/>
  <c r="Q31" i="61"/>
  <c r="P459" i="61"/>
  <c r="P640" i="61"/>
  <c r="Q16" i="61"/>
  <c r="P346" i="54"/>
  <c r="P610" i="54"/>
  <c r="P295" i="61"/>
  <c r="P358" i="61"/>
  <c r="P453" i="54"/>
  <c r="P518" i="54"/>
  <c r="P210" i="61"/>
  <c r="Q48" i="61"/>
  <c r="P322" i="54"/>
  <c r="Q16" i="54"/>
  <c r="P361" i="54"/>
  <c r="P315" i="61"/>
  <c r="P332" i="54"/>
  <c r="N263" i="61"/>
  <c r="R263" i="61" s="1"/>
  <c r="P637" i="54"/>
  <c r="P291" i="61"/>
  <c r="I107" i="61"/>
  <c r="J107" i="61" s="1"/>
  <c r="O107" i="61" s="1"/>
  <c r="I84" i="54"/>
  <c r="J84" i="54" s="1"/>
  <c r="O84" i="54" s="1"/>
  <c r="I95" i="54"/>
  <c r="J95" i="54" s="1"/>
  <c r="O95" i="54" s="1"/>
  <c r="P141" i="94"/>
  <c r="P492" i="61"/>
  <c r="P194" i="54"/>
  <c r="I170" i="54"/>
  <c r="J170" i="54" s="1"/>
  <c r="O170" i="54" s="1"/>
  <c r="P159" i="61"/>
  <c r="P477" i="94"/>
  <c r="P168" i="61"/>
  <c r="P223" i="61"/>
  <c r="P296" i="61"/>
  <c r="P500" i="61"/>
  <c r="P217" i="61"/>
  <c r="P525" i="61"/>
  <c r="P460" i="54"/>
  <c r="P339" i="61"/>
  <c r="Q65" i="61"/>
  <c r="P270" i="61"/>
  <c r="P529" i="94"/>
  <c r="P475" i="61"/>
  <c r="P520" i="61"/>
  <c r="P413" i="61"/>
  <c r="P249" i="61"/>
  <c r="P387" i="61"/>
  <c r="P146" i="61"/>
  <c r="P117" i="54"/>
  <c r="P469" i="54"/>
  <c r="P118" i="54"/>
  <c r="P641" i="54"/>
  <c r="P338" i="94"/>
  <c r="P496" i="94"/>
  <c r="P426" i="94"/>
  <c r="P86" i="94"/>
  <c r="P73" i="94"/>
  <c r="P268" i="61"/>
  <c r="Q42" i="61"/>
  <c r="P176" i="61"/>
  <c r="P94" i="54"/>
  <c r="P305" i="94"/>
  <c r="P380" i="94"/>
  <c r="P261" i="94"/>
  <c r="P176" i="94"/>
  <c r="I132" i="94"/>
  <c r="J132" i="94" s="1"/>
  <c r="O132" i="94" s="1"/>
  <c r="P323" i="94"/>
  <c r="P331" i="61"/>
  <c r="P335" i="54"/>
  <c r="P462" i="54"/>
  <c r="P612" i="54"/>
  <c r="P252" i="54"/>
  <c r="P479" i="54"/>
  <c r="P447" i="54"/>
  <c r="N698" i="61"/>
  <c r="R698" i="61" s="1"/>
  <c r="P164" i="94"/>
  <c r="P147" i="94"/>
  <c r="P533" i="61"/>
  <c r="P560" i="61"/>
  <c r="Q10" i="61"/>
  <c r="P106" i="54"/>
  <c r="P328" i="94"/>
  <c r="Q68" i="54"/>
  <c r="P590" i="54"/>
  <c r="I142" i="61"/>
  <c r="J142" i="61" s="1"/>
  <c r="O142" i="61" s="1"/>
  <c r="P144" i="61"/>
  <c r="P626" i="54"/>
  <c r="P349" i="54"/>
  <c r="P136" i="54"/>
  <c r="Q57" i="61"/>
  <c r="P258" i="61"/>
  <c r="P265" i="61"/>
  <c r="P597" i="54"/>
  <c r="P431" i="54"/>
  <c r="P458" i="94"/>
  <c r="P267" i="94"/>
  <c r="P495" i="94"/>
  <c r="P191" i="94"/>
  <c r="I226" i="54"/>
  <c r="J226" i="54" s="1"/>
  <c r="O226" i="54" s="1"/>
  <c r="Q38" i="61"/>
  <c r="P253" i="54"/>
  <c r="P578" i="54"/>
  <c r="P298" i="54"/>
  <c r="P425" i="54"/>
  <c r="P684" i="61"/>
  <c r="P285" i="54"/>
  <c r="P441" i="94"/>
  <c r="P101" i="94"/>
  <c r="P80" i="61"/>
  <c r="P78" i="54"/>
  <c r="P682" i="61"/>
  <c r="N618" i="61"/>
  <c r="R618" i="61" s="1"/>
  <c r="P700" i="61"/>
  <c r="P361" i="94"/>
  <c r="P124" i="94"/>
  <c r="P388" i="61"/>
  <c r="P94" i="61"/>
  <c r="I176" i="54"/>
  <c r="J176" i="54" s="1"/>
  <c r="O176" i="54" s="1"/>
  <c r="Q35" i="61"/>
  <c r="P181" i="54"/>
  <c r="P557" i="61"/>
  <c r="I62" i="54"/>
  <c r="J62" i="54" s="1"/>
  <c r="O62" i="54" s="1"/>
  <c r="I228" i="54"/>
  <c r="J228" i="54" s="1"/>
  <c r="O228" i="54" s="1"/>
  <c r="P421" i="61"/>
  <c r="P229" i="54"/>
  <c r="P690" i="61"/>
  <c r="P199" i="61"/>
  <c r="P200" i="61"/>
  <c r="P179" i="61"/>
  <c r="P138" i="61"/>
  <c r="I183" i="54"/>
  <c r="J183" i="54" s="1"/>
  <c r="O183" i="54" s="1"/>
  <c r="P267" i="54"/>
  <c r="P172" i="54"/>
  <c r="P98" i="94"/>
  <c r="P644" i="54"/>
  <c r="P399" i="54"/>
  <c r="P260" i="94"/>
  <c r="P526" i="94"/>
  <c r="P523" i="94"/>
  <c r="P374" i="94"/>
  <c r="P510" i="54"/>
  <c r="P483" i="54"/>
  <c r="P532" i="94"/>
  <c r="P329" i="94"/>
  <c r="P114" i="61"/>
  <c r="I46" i="61"/>
  <c r="J46" i="61" s="1"/>
  <c r="O46" i="61" s="1"/>
  <c r="I233" i="94"/>
  <c r="J233" i="94" s="1"/>
  <c r="O233" i="94" s="1"/>
  <c r="P616" i="61"/>
  <c r="N605" i="61"/>
  <c r="R605" i="61" s="1"/>
  <c r="P629" i="61"/>
  <c r="P500" i="94"/>
  <c r="P286" i="61"/>
  <c r="I140" i="54"/>
  <c r="J140" i="54" s="1"/>
  <c r="O140" i="54" s="1"/>
  <c r="P629" i="54"/>
  <c r="N644" i="61"/>
  <c r="R644" i="61" s="1"/>
  <c r="P501" i="94"/>
  <c r="P102" i="94"/>
  <c r="P593" i="61"/>
  <c r="P505" i="61"/>
  <c r="P572" i="61"/>
  <c r="P454" i="61"/>
  <c r="P196" i="61"/>
  <c r="Q11" i="61"/>
  <c r="P568" i="54"/>
  <c r="P343" i="54"/>
  <c r="P299" i="94"/>
  <c r="P278" i="94"/>
  <c r="P209" i="94"/>
  <c r="P457" i="61"/>
  <c r="I173" i="94"/>
  <c r="J173" i="94" s="1"/>
  <c r="O173" i="94" s="1"/>
  <c r="P569" i="61"/>
  <c r="P475" i="54"/>
  <c r="P733" i="61"/>
  <c r="P338" i="54"/>
  <c r="P343" i="94"/>
  <c r="P559" i="54"/>
  <c r="P391" i="94"/>
  <c r="P262" i="94"/>
  <c r="P243" i="61"/>
  <c r="N639" i="61"/>
  <c r="R639" i="61" s="1"/>
  <c r="P688" i="61"/>
  <c r="P281" i="94"/>
  <c r="P231" i="61"/>
  <c r="P234" i="61"/>
  <c r="P190" i="61"/>
  <c r="P103" i="54"/>
  <c r="I191" i="94"/>
  <c r="J191" i="94" s="1"/>
  <c r="O191" i="94" s="1"/>
  <c r="P427" i="94"/>
  <c r="P457" i="94"/>
  <c r="P347" i="94"/>
  <c r="P421" i="94"/>
  <c r="P186" i="94"/>
  <c r="P517" i="94"/>
  <c r="I42" i="94"/>
  <c r="J42" i="94" s="1"/>
  <c r="O42" i="94" s="1"/>
  <c r="S42" i="94" s="1"/>
  <c r="P364" i="94"/>
  <c r="P474" i="94"/>
  <c r="I47" i="94"/>
  <c r="J47" i="94" s="1"/>
  <c r="O47" i="94" s="1"/>
  <c r="S47" i="94" s="1"/>
  <c r="P236" i="94"/>
  <c r="P105" i="94"/>
  <c r="P377" i="61"/>
  <c r="P581" i="61"/>
  <c r="P184" i="94"/>
  <c r="Q66" i="54"/>
  <c r="P244" i="94"/>
  <c r="P85" i="94"/>
  <c r="P419" i="61"/>
  <c r="P337" i="61"/>
  <c r="P198" i="61"/>
  <c r="P512" i="54"/>
  <c r="P507" i="61"/>
  <c r="I64" i="61"/>
  <c r="J64" i="61" s="1"/>
  <c r="O64" i="61" s="1"/>
  <c r="Q4" i="61"/>
  <c r="I188" i="61"/>
  <c r="J188" i="61" s="1"/>
  <c r="O188" i="61" s="1"/>
  <c r="P149" i="61"/>
  <c r="P650" i="54"/>
  <c r="P526" i="61"/>
  <c r="P276" i="61"/>
  <c r="P540" i="94"/>
  <c r="P115" i="94"/>
  <c r="P503" i="61"/>
  <c r="P142" i="61"/>
  <c r="P449" i="61"/>
  <c r="P450" i="54"/>
  <c r="P384" i="61"/>
  <c r="Q9" i="54"/>
  <c r="P240" i="54"/>
  <c r="Q18" i="61"/>
  <c r="N627" i="61"/>
  <c r="R627" i="61" s="1"/>
  <c r="P405" i="94"/>
  <c r="P536" i="94"/>
  <c r="P480" i="94"/>
  <c r="P237" i="94"/>
  <c r="P87" i="94"/>
  <c r="P425" i="61"/>
  <c r="P497" i="61"/>
  <c r="I183" i="61"/>
  <c r="J183" i="61" s="1"/>
  <c r="O183" i="61" s="1"/>
  <c r="I189" i="54"/>
  <c r="J189" i="54" s="1"/>
  <c r="O189" i="54" s="1"/>
  <c r="P82" i="54"/>
  <c r="P86" i="61"/>
  <c r="P365" i="54"/>
  <c r="Q40" i="54"/>
  <c r="Q58" i="61"/>
  <c r="P309" i="54"/>
  <c r="P587" i="54"/>
  <c r="P71" i="54"/>
  <c r="Q41" i="54"/>
  <c r="P485" i="94"/>
  <c r="P359" i="94"/>
  <c r="P382" i="61"/>
  <c r="P191" i="61"/>
  <c r="P251" i="61"/>
  <c r="I212" i="54"/>
  <c r="J212" i="54" s="1"/>
  <c r="O212" i="54" s="1"/>
  <c r="P232" i="54"/>
  <c r="P274" i="54"/>
  <c r="P651" i="54"/>
  <c r="P560" i="54"/>
  <c r="I217" i="54"/>
  <c r="J217" i="54" s="1"/>
  <c r="O217" i="54" s="1"/>
  <c r="P231" i="54"/>
  <c r="Q24" i="54"/>
  <c r="P478" i="94"/>
  <c r="P454" i="94"/>
  <c r="P302" i="94"/>
  <c r="P357" i="94"/>
  <c r="I91" i="94"/>
  <c r="J91" i="94" s="1"/>
  <c r="O91" i="94" s="1"/>
  <c r="I130" i="94"/>
  <c r="J130" i="94" s="1"/>
  <c r="O130" i="94" s="1"/>
  <c r="I150" i="61"/>
  <c r="J150" i="61" s="1"/>
  <c r="O150" i="61" s="1"/>
  <c r="I117" i="61"/>
  <c r="J117" i="61" s="1"/>
  <c r="O117" i="61" s="1"/>
  <c r="P335" i="61"/>
  <c r="P170" i="61"/>
  <c r="I161" i="61"/>
  <c r="J161" i="61" s="1"/>
  <c r="O161" i="61" s="1"/>
  <c r="P503" i="54"/>
  <c r="P586" i="54"/>
  <c r="N274" i="61"/>
  <c r="R274" i="61" s="1"/>
  <c r="P211" i="94"/>
  <c r="P513" i="94"/>
  <c r="P110" i="94"/>
  <c r="P508" i="61"/>
  <c r="P514" i="61"/>
  <c r="P342" i="54"/>
  <c r="P105" i="54"/>
  <c r="P546" i="61"/>
  <c r="P282" i="61"/>
  <c r="P166" i="61"/>
  <c r="P420" i="54"/>
  <c r="P505" i="54"/>
  <c r="N620" i="61"/>
  <c r="R620" i="61" s="1"/>
  <c r="P475" i="94"/>
  <c r="P286" i="94"/>
  <c r="P152" i="94"/>
  <c r="P119" i="61"/>
  <c r="P199" i="54"/>
  <c r="Q41" i="61"/>
  <c r="Q53" i="61"/>
  <c r="P551" i="54"/>
  <c r="P645" i="61"/>
  <c r="N231" i="61"/>
  <c r="R231" i="61" s="1"/>
  <c r="N677" i="61"/>
  <c r="R677" i="61" s="1"/>
  <c r="P156" i="94"/>
  <c r="P600" i="54"/>
  <c r="P428" i="94"/>
  <c r="P516" i="94"/>
  <c r="P432" i="94"/>
  <c r="P217" i="94"/>
  <c r="P171" i="94"/>
  <c r="P201" i="94"/>
  <c r="P517" i="61"/>
  <c r="P446" i="61"/>
  <c r="P638" i="54"/>
  <c r="P549" i="54"/>
  <c r="P75" i="94"/>
  <c r="Q39" i="54"/>
  <c r="P545" i="61"/>
  <c r="P423" i="94"/>
  <c r="P295" i="94"/>
  <c r="P254" i="61"/>
  <c r="P300" i="94"/>
  <c r="N300" i="94"/>
  <c r="R300" i="94" s="1"/>
  <c r="P57" i="94"/>
  <c r="I57" i="94"/>
  <c r="J57" i="94" s="1"/>
  <c r="O57" i="94" s="1"/>
  <c r="P340" i="61"/>
  <c r="I143" i="94"/>
  <c r="J143" i="94" s="1"/>
  <c r="O143" i="94" s="1"/>
  <c r="P532" i="61"/>
  <c r="N532" i="61"/>
  <c r="R532" i="61" s="1"/>
  <c r="P446" i="94"/>
  <c r="I217" i="94"/>
  <c r="J217" i="94" s="1"/>
  <c r="O217" i="94" s="1"/>
  <c r="I201" i="94"/>
  <c r="J201" i="94" s="1"/>
  <c r="O201" i="94" s="1"/>
  <c r="N721" i="61"/>
  <c r="R721" i="61" s="1"/>
  <c r="N465" i="94"/>
  <c r="R465" i="94" s="1"/>
  <c r="P465" i="94"/>
  <c r="P409" i="94"/>
  <c r="P414" i="94"/>
  <c r="G194" i="94"/>
  <c r="I194" i="94" s="1"/>
  <c r="J194" i="94" s="1"/>
  <c r="O194" i="94" s="1"/>
  <c r="P294" i="94"/>
  <c r="P325" i="94"/>
  <c r="N325" i="94"/>
  <c r="R325" i="94" s="1"/>
  <c r="P127" i="94"/>
  <c r="P182" i="61"/>
  <c r="N182" i="61"/>
  <c r="R182" i="61" s="1"/>
  <c r="P360" i="61"/>
  <c r="N586" i="61"/>
  <c r="R586" i="61" s="1"/>
  <c r="P586" i="61"/>
  <c r="N665" i="61"/>
  <c r="R665" i="61" s="1"/>
  <c r="P665" i="61"/>
  <c r="P68" i="94"/>
  <c r="I68" i="94"/>
  <c r="J68" i="94" s="1"/>
  <c r="O68" i="94" s="1"/>
  <c r="N695" i="61"/>
  <c r="R695" i="61" s="1"/>
  <c r="P695" i="61"/>
  <c r="P735" i="61"/>
  <c r="N735" i="61"/>
  <c r="R735" i="61" s="1"/>
  <c r="N636" i="54"/>
  <c r="R636" i="54" s="1"/>
  <c r="P636" i="54"/>
  <c r="P402" i="54"/>
  <c r="I239" i="94"/>
  <c r="J239" i="94" s="1"/>
  <c r="O239" i="94" s="1"/>
  <c r="P201" i="61"/>
  <c r="P247" i="94"/>
  <c r="P375" i="61"/>
  <c r="P398" i="94"/>
  <c r="I75" i="61"/>
  <c r="J75" i="61" s="1"/>
  <c r="O75" i="61" s="1"/>
  <c r="P166" i="94"/>
  <c r="I36" i="61"/>
  <c r="J36" i="61" s="1"/>
  <c r="O36" i="61" s="1"/>
  <c r="P544" i="61"/>
  <c r="P315" i="54"/>
  <c r="P264" i="54"/>
  <c r="Q26" i="54"/>
  <c r="P105" i="61"/>
  <c r="P543" i="54"/>
  <c r="P210" i="94"/>
  <c r="I58" i="54"/>
  <c r="J58" i="54" s="1"/>
  <c r="O58" i="54" s="1"/>
  <c r="S58" i="54" s="1"/>
  <c r="P401" i="61"/>
  <c r="P519" i="61"/>
  <c r="P283" i="54"/>
  <c r="I226" i="61"/>
  <c r="J226" i="61" s="1"/>
  <c r="O226" i="61" s="1"/>
  <c r="P514" i="54"/>
  <c r="P102" i="61"/>
  <c r="P289" i="54"/>
  <c r="P329" i="54"/>
  <c r="P80" i="54"/>
  <c r="Q22" i="54"/>
  <c r="P538" i="94"/>
  <c r="P306" i="94"/>
  <c r="P488" i="94"/>
  <c r="P269" i="94"/>
  <c r="P476" i="94"/>
  <c r="P254" i="94"/>
  <c r="I88" i="94"/>
  <c r="J88" i="94" s="1"/>
  <c r="O88" i="94" s="1"/>
  <c r="I118" i="94"/>
  <c r="J118" i="94" s="1"/>
  <c r="O118" i="94" s="1"/>
  <c r="P121" i="94"/>
  <c r="P222" i="94"/>
  <c r="P227" i="61"/>
  <c r="I200" i="61"/>
  <c r="J200" i="61" s="1"/>
  <c r="O200" i="61" s="1"/>
  <c r="P180" i="61"/>
  <c r="P196" i="94"/>
  <c r="P436" i="61"/>
  <c r="P252" i="94"/>
  <c r="P479" i="61"/>
  <c r="P410" i="61"/>
  <c r="P383" i="94"/>
  <c r="P374" i="61"/>
  <c r="I93" i="54"/>
  <c r="J93" i="54" s="1"/>
  <c r="O93" i="54" s="1"/>
  <c r="P106" i="61"/>
  <c r="I193" i="94"/>
  <c r="J193" i="94" s="1"/>
  <c r="O193" i="94" s="1"/>
  <c r="P71" i="94"/>
  <c r="P590" i="61"/>
  <c r="I94" i="54"/>
  <c r="J94" i="54" s="1"/>
  <c r="O94" i="54" s="1"/>
  <c r="P174" i="61"/>
  <c r="P256" i="54"/>
  <c r="I103" i="61"/>
  <c r="J103" i="61" s="1"/>
  <c r="O103" i="61" s="1"/>
  <c r="P155" i="61"/>
  <c r="P678" i="54"/>
  <c r="P406" i="54"/>
  <c r="P273" i="54"/>
  <c r="P205" i="54"/>
  <c r="I169" i="54"/>
  <c r="J169" i="54" s="1"/>
  <c r="O169" i="54" s="1"/>
  <c r="P607" i="54"/>
  <c r="I91" i="61"/>
  <c r="J91" i="61" s="1"/>
  <c r="O91" i="61" s="1"/>
  <c r="P410" i="54"/>
  <c r="I166" i="54"/>
  <c r="J166" i="54" s="1"/>
  <c r="O166" i="54" s="1"/>
  <c r="P478" i="54"/>
  <c r="I81" i="54"/>
  <c r="J81" i="54" s="1"/>
  <c r="O81" i="54" s="1"/>
  <c r="P491" i="54"/>
  <c r="P76" i="54"/>
  <c r="P504" i="54"/>
  <c r="P148" i="54"/>
  <c r="P499" i="54"/>
  <c r="Q65" i="54"/>
  <c r="P160" i="94"/>
  <c r="I212" i="94"/>
  <c r="J212" i="94" s="1"/>
  <c r="O212" i="94" s="1"/>
  <c r="I40" i="94"/>
  <c r="J40" i="94" s="1"/>
  <c r="O40" i="94" s="1"/>
  <c r="S40" i="94" s="1"/>
  <c r="P204" i="94"/>
  <c r="P284" i="61"/>
  <c r="P343" i="61"/>
  <c r="P571" i="61"/>
  <c r="P278" i="54"/>
  <c r="P139" i="94"/>
  <c r="P253" i="61"/>
  <c r="I98" i="54"/>
  <c r="J98" i="54" s="1"/>
  <c r="O98" i="54" s="1"/>
  <c r="P437" i="54"/>
  <c r="P98" i="61"/>
  <c r="P304" i="54"/>
  <c r="P519" i="54"/>
  <c r="I95" i="61"/>
  <c r="J95" i="61" s="1"/>
  <c r="O95" i="61" s="1"/>
  <c r="P280" i="61"/>
  <c r="P112" i="61"/>
  <c r="Q64" i="61"/>
  <c r="P160" i="61"/>
  <c r="P240" i="61"/>
  <c r="P488" i="54"/>
  <c r="I145" i="94"/>
  <c r="J145" i="94" s="1"/>
  <c r="O145" i="94" s="1"/>
  <c r="P492" i="54"/>
  <c r="P548" i="54"/>
  <c r="P97" i="54"/>
  <c r="P376" i="54"/>
  <c r="P193" i="54"/>
  <c r="P476" i="61"/>
  <c r="P619" i="54"/>
  <c r="I146" i="54"/>
  <c r="J146" i="54" s="1"/>
  <c r="O146" i="54" s="1"/>
  <c r="P317" i="61"/>
  <c r="P602" i="54"/>
  <c r="P267" i="61"/>
  <c r="P472" i="54"/>
  <c r="I215" i="54"/>
  <c r="J215" i="54" s="1"/>
  <c r="O215" i="54" s="1"/>
  <c r="P640" i="54"/>
  <c r="I126" i="54"/>
  <c r="J126" i="54" s="1"/>
  <c r="O126" i="54" s="1"/>
  <c r="P497" i="54"/>
  <c r="P100" i="54"/>
  <c r="P178" i="54"/>
  <c r="P360" i="94"/>
  <c r="P219" i="94"/>
  <c r="P256" i="94"/>
  <c r="P119" i="94"/>
  <c r="P397" i="61"/>
  <c r="P434" i="94"/>
  <c r="P506" i="94"/>
  <c r="P486" i="94"/>
  <c r="P326" i="94"/>
  <c r="P389" i="94"/>
  <c r="P309" i="94"/>
  <c r="P313" i="94"/>
  <c r="P310" i="94"/>
  <c r="P227" i="94"/>
  <c r="P422" i="94"/>
  <c r="P344" i="94"/>
  <c r="P442" i="94"/>
  <c r="P80" i="94"/>
  <c r="I224" i="61"/>
  <c r="J224" i="61" s="1"/>
  <c r="O224" i="61" s="1"/>
  <c r="P276" i="94"/>
  <c r="I54" i="94"/>
  <c r="J54" i="94" s="1"/>
  <c r="O54" i="94" s="1"/>
  <c r="S54" i="94" s="1"/>
  <c r="P582" i="61"/>
  <c r="I231" i="94"/>
  <c r="J231" i="94" s="1"/>
  <c r="O231" i="94" s="1"/>
  <c r="P134" i="94"/>
  <c r="I189" i="61"/>
  <c r="J189" i="61" s="1"/>
  <c r="O189" i="61" s="1"/>
  <c r="P584" i="61"/>
  <c r="P216" i="94"/>
  <c r="P423" i="61"/>
  <c r="P341" i="61"/>
  <c r="I165" i="61"/>
  <c r="J165" i="61" s="1"/>
  <c r="O165" i="61" s="1"/>
  <c r="P156" i="61"/>
  <c r="P91" i="54"/>
  <c r="P269" i="61"/>
  <c r="P259" i="61"/>
  <c r="P477" i="61"/>
  <c r="P412" i="61"/>
  <c r="P445" i="54"/>
  <c r="P576" i="61"/>
  <c r="P275" i="61"/>
  <c r="I129" i="61"/>
  <c r="J129" i="61" s="1"/>
  <c r="O129" i="61" s="1"/>
  <c r="P494" i="61"/>
  <c r="I94" i="61"/>
  <c r="J94" i="61" s="1"/>
  <c r="O94" i="61" s="1"/>
  <c r="P90" i="61"/>
  <c r="Q49" i="61"/>
  <c r="P214" i="54"/>
  <c r="P115" i="61"/>
  <c r="P445" i="61"/>
  <c r="Q68" i="61"/>
  <c r="P362" i="94"/>
  <c r="P556" i="54"/>
  <c r="P124" i="54"/>
  <c r="P645" i="54"/>
  <c r="P192" i="54"/>
  <c r="I185" i="54"/>
  <c r="J185" i="54" s="1"/>
  <c r="O185" i="54" s="1"/>
  <c r="P401" i="54"/>
  <c r="Q53" i="54"/>
  <c r="P639" i="54"/>
  <c r="Q25" i="54"/>
  <c r="I131" i="94"/>
  <c r="J131" i="94" s="1"/>
  <c r="O131" i="94" s="1"/>
  <c r="P310" i="61"/>
  <c r="P305" i="61"/>
  <c r="P144" i="54"/>
  <c r="P671" i="54"/>
  <c r="I135" i="54"/>
  <c r="J135" i="54" s="1"/>
  <c r="O135" i="54" s="1"/>
  <c r="P96" i="54"/>
  <c r="I211" i="54"/>
  <c r="J211" i="54" s="1"/>
  <c r="O211" i="54" s="1"/>
  <c r="Q45" i="54"/>
  <c r="I197" i="61"/>
  <c r="J197" i="61" s="1"/>
  <c r="O197" i="61" s="1"/>
  <c r="P595" i="54"/>
  <c r="P662" i="54"/>
  <c r="P308" i="54"/>
  <c r="P655" i="54"/>
  <c r="P247" i="54"/>
  <c r="Q56" i="61"/>
  <c r="P544" i="54"/>
  <c r="P182" i="54"/>
  <c r="P520" i="54"/>
  <c r="P512" i="94"/>
  <c r="P494" i="94"/>
  <c r="P411" i="94"/>
  <c r="P288" i="94"/>
  <c r="P120" i="94"/>
  <c r="P414" i="61"/>
  <c r="P575" i="61"/>
  <c r="P129" i="61"/>
  <c r="P157" i="61"/>
  <c r="I64" i="94"/>
  <c r="J64" i="94" s="1"/>
  <c r="O64" i="94" s="1"/>
  <c r="S64" i="94" s="1"/>
  <c r="P364" i="61"/>
  <c r="I60" i="54"/>
  <c r="J60" i="54" s="1"/>
  <c r="O60" i="54" s="1"/>
  <c r="P230" i="54"/>
  <c r="I127" i="61"/>
  <c r="J127" i="61" s="1"/>
  <c r="O127" i="61" s="1"/>
  <c r="P303" i="54"/>
  <c r="P426" i="54"/>
  <c r="P436" i="94"/>
  <c r="P279" i="94"/>
  <c r="I150" i="94"/>
  <c r="J150" i="94" s="1"/>
  <c r="O150" i="94" s="1"/>
  <c r="P118" i="94"/>
  <c r="P261" i="61"/>
  <c r="P385" i="61"/>
  <c r="I212" i="61"/>
  <c r="J212" i="61" s="1"/>
  <c r="O212" i="61" s="1"/>
  <c r="P143" i="61"/>
  <c r="P73" i="61"/>
  <c r="P353" i="94"/>
  <c r="P358" i="54"/>
  <c r="P500" i="54"/>
  <c r="P430" i="61"/>
  <c r="P508" i="94"/>
  <c r="P277" i="94"/>
  <c r="P154" i="94"/>
  <c r="P197" i="94"/>
  <c r="P474" i="61"/>
  <c r="P155" i="54"/>
  <c r="P390" i="61"/>
  <c r="Q7" i="54"/>
  <c r="P193" i="94"/>
  <c r="P421" i="54"/>
  <c r="P202" i="94"/>
  <c r="I204" i="54"/>
  <c r="J204" i="54" s="1"/>
  <c r="O204" i="54" s="1"/>
  <c r="P374" i="54"/>
  <c r="P276" i="54"/>
  <c r="P173" i="54"/>
  <c r="P70" i="61"/>
  <c r="P162" i="61"/>
  <c r="P388" i="94"/>
  <c r="P194" i="94"/>
  <c r="P574" i="61"/>
  <c r="P323" i="61"/>
  <c r="I190" i="94"/>
  <c r="J190" i="94" s="1"/>
  <c r="O190" i="94" s="1"/>
  <c r="P185" i="94"/>
  <c r="P151" i="61"/>
  <c r="P384" i="54"/>
  <c r="P406" i="61"/>
  <c r="P183" i="54"/>
  <c r="P415" i="94"/>
  <c r="P253" i="94"/>
  <c r="P132" i="94"/>
  <c r="P453" i="61"/>
  <c r="P131" i="94"/>
  <c r="P237" i="61"/>
  <c r="Q63" i="61"/>
  <c r="P116" i="61"/>
  <c r="Q62" i="54"/>
  <c r="P386" i="94"/>
  <c r="I92" i="94"/>
  <c r="J92" i="94" s="1"/>
  <c r="O92" i="94" s="1"/>
  <c r="P133" i="94"/>
  <c r="P509" i="61"/>
  <c r="P443" i="61"/>
  <c r="P615" i="54"/>
  <c r="Q15" i="54"/>
  <c r="P367" i="94"/>
  <c r="P334" i="94"/>
  <c r="P489" i="61"/>
  <c r="I121" i="54"/>
  <c r="J121" i="54" s="1"/>
  <c r="O121" i="54" s="1"/>
  <c r="Q21" i="54"/>
  <c r="Q23" i="61"/>
  <c r="P152" i="54"/>
  <c r="N653" i="61"/>
  <c r="R653" i="61" s="1"/>
  <c r="P704" i="61"/>
  <c r="P389" i="61"/>
  <c r="P165" i="54"/>
  <c r="P86" i="54"/>
  <c r="P665" i="54"/>
  <c r="P289" i="61"/>
  <c r="P569" i="54"/>
  <c r="P633" i="61"/>
  <c r="N258" i="61"/>
  <c r="R258" i="61" s="1"/>
  <c r="P396" i="54"/>
  <c r="P489" i="94"/>
  <c r="P259" i="94"/>
  <c r="P215" i="94"/>
  <c r="I140" i="94"/>
  <c r="J140" i="94" s="1"/>
  <c r="O140" i="94" s="1"/>
  <c r="P83" i="94"/>
  <c r="P252" i="61"/>
  <c r="P178" i="94"/>
  <c r="P70" i="94"/>
  <c r="I123" i="94"/>
  <c r="J123" i="94" s="1"/>
  <c r="O123" i="94" s="1"/>
  <c r="P458" i="61"/>
  <c r="I137" i="54"/>
  <c r="J137" i="54" s="1"/>
  <c r="O137" i="54" s="1"/>
  <c r="I210" i="54"/>
  <c r="J210" i="54" s="1"/>
  <c r="O210" i="54" s="1"/>
  <c r="P487" i="61"/>
  <c r="P378" i="61"/>
  <c r="P451" i="94"/>
  <c r="I232" i="61"/>
  <c r="J232" i="61" s="1"/>
  <c r="O232" i="61" s="1"/>
  <c r="I65" i="94"/>
  <c r="J65" i="94" s="1"/>
  <c r="O65" i="94" s="1"/>
  <c r="S65" i="94" s="1"/>
  <c r="P395" i="94"/>
  <c r="P342" i="61"/>
  <c r="P302" i="54"/>
  <c r="P600" i="61"/>
  <c r="P177" i="61"/>
  <c r="P465" i="54"/>
  <c r="P321" i="54"/>
  <c r="P539" i="94"/>
  <c r="P397" i="94"/>
  <c r="P224" i="94"/>
  <c r="P355" i="94"/>
  <c r="P354" i="94"/>
  <c r="P298" i="94"/>
  <c r="P297" i="94"/>
  <c r="P207" i="94"/>
  <c r="P369" i="94"/>
  <c r="I124" i="94"/>
  <c r="J124" i="94" s="1"/>
  <c r="O124" i="94" s="1"/>
  <c r="P491" i="61"/>
  <c r="P330" i="61"/>
  <c r="P372" i="61"/>
  <c r="P241" i="61"/>
  <c r="Q3" i="54"/>
  <c r="P552" i="61"/>
  <c r="P483" i="61"/>
  <c r="P480" i="61"/>
  <c r="P89" i="61"/>
  <c r="P632" i="54"/>
  <c r="P111" i="61"/>
  <c r="Q34" i="61"/>
  <c r="P659" i="54"/>
  <c r="Q66" i="61"/>
  <c r="P271" i="61"/>
  <c r="P428" i="54"/>
  <c r="P140" i="54"/>
  <c r="Q33" i="61"/>
  <c r="P416" i="54"/>
  <c r="P122" i="54"/>
  <c r="Q62" i="61"/>
  <c r="P201" i="54"/>
  <c r="P108" i="54"/>
  <c r="P177" i="54"/>
  <c r="Q36" i="54"/>
  <c r="P284" i="54"/>
  <c r="Q37" i="54"/>
  <c r="P451" i="54"/>
  <c r="P237" i="54"/>
  <c r="P265" i="54"/>
  <c r="P493" i="54"/>
  <c r="P77" i="61"/>
  <c r="Q34" i="54"/>
  <c r="P455" i="94"/>
  <c r="P348" i="94"/>
  <c r="P341" i="94"/>
  <c r="P296" i="94"/>
  <c r="P448" i="94"/>
  <c r="P96" i="94"/>
  <c r="P174" i="94"/>
  <c r="I74" i="94"/>
  <c r="J74" i="94" s="1"/>
  <c r="O74" i="94" s="1"/>
  <c r="P122" i="94"/>
  <c r="P433" i="61"/>
  <c r="P336" i="94"/>
  <c r="P451" i="61"/>
  <c r="P108" i="94"/>
  <c r="P356" i="54"/>
  <c r="Q52" i="54"/>
  <c r="P71" i="61"/>
  <c r="P145" i="61"/>
  <c r="P172" i="94"/>
  <c r="P281" i="61"/>
  <c r="Q32" i="61"/>
  <c r="Q43" i="61"/>
  <c r="P69" i="94"/>
  <c r="P581" i="54"/>
  <c r="P196" i="54"/>
  <c r="P613" i="54"/>
  <c r="P419" i="54"/>
  <c r="P189" i="54"/>
  <c r="I159" i="54"/>
  <c r="J159" i="54" s="1"/>
  <c r="O159" i="54" s="1"/>
  <c r="P191" i="54"/>
  <c r="I114" i="61"/>
  <c r="J114" i="61" s="1"/>
  <c r="O114" i="61" s="1"/>
  <c r="P266" i="54"/>
  <c r="Q18" i="54"/>
  <c r="P100" i="94"/>
  <c r="P149" i="54"/>
  <c r="P207" i="54"/>
  <c r="P483" i="94"/>
  <c r="P235" i="94"/>
  <c r="P284" i="94"/>
  <c r="P377" i="94"/>
  <c r="P565" i="61"/>
  <c r="P394" i="61"/>
  <c r="P249" i="94"/>
  <c r="P448" i="61"/>
  <c r="P313" i="61"/>
  <c r="P548" i="61"/>
  <c r="Q52" i="61"/>
  <c r="P556" i="61"/>
  <c r="P139" i="61"/>
  <c r="P84" i="61"/>
  <c r="Q39" i="61"/>
  <c r="P598" i="54"/>
  <c r="P299" i="54"/>
  <c r="P482" i="61"/>
  <c r="P279" i="54"/>
  <c r="P202" i="61"/>
  <c r="P224" i="54"/>
  <c r="P242" i="54"/>
  <c r="P99" i="54"/>
  <c r="I198" i="54"/>
  <c r="J198" i="54" s="1"/>
  <c r="O198" i="54" s="1"/>
  <c r="P91" i="61"/>
  <c r="P388" i="54"/>
  <c r="P312" i="94"/>
  <c r="P345" i="94"/>
  <c r="P601" i="61"/>
  <c r="P257" i="94"/>
  <c r="I51" i="94"/>
  <c r="J51" i="94" s="1"/>
  <c r="O51" i="94" s="1"/>
  <c r="S51" i="94" s="1"/>
  <c r="P132" i="54"/>
  <c r="P442" i="61"/>
  <c r="P241" i="94"/>
  <c r="I202" i="94"/>
  <c r="J202" i="94" s="1"/>
  <c r="O202" i="94" s="1"/>
  <c r="P230" i="61"/>
  <c r="I178" i="61"/>
  <c r="J178" i="61" s="1"/>
  <c r="O178" i="61" s="1"/>
  <c r="P599" i="61"/>
  <c r="P211" i="61"/>
  <c r="Q36" i="61"/>
  <c r="P95" i="61"/>
  <c r="P101" i="54"/>
  <c r="P456" i="61"/>
  <c r="P555" i="54"/>
  <c r="P132" i="61"/>
  <c r="P668" i="54"/>
  <c r="P206" i="94"/>
  <c r="P485" i="54"/>
  <c r="I137" i="61"/>
  <c r="J137" i="61" s="1"/>
  <c r="O137" i="61" s="1"/>
  <c r="I142" i="54"/>
  <c r="J142" i="54" s="1"/>
  <c r="O142" i="54" s="1"/>
  <c r="P438" i="61"/>
  <c r="P278" i="61"/>
  <c r="Q47" i="61"/>
  <c r="P603" i="61"/>
  <c r="P304" i="61"/>
  <c r="I219" i="61"/>
  <c r="J219" i="61" s="1"/>
  <c r="O219" i="61" s="1"/>
  <c r="P646" i="54"/>
  <c r="I111" i="54"/>
  <c r="J111" i="54" s="1"/>
  <c r="O111" i="54" s="1"/>
  <c r="P408" i="54"/>
  <c r="P83" i="61"/>
  <c r="P446" i="54"/>
  <c r="I153" i="54"/>
  <c r="J153" i="54" s="1"/>
  <c r="O153" i="54" s="1"/>
  <c r="Q13" i="61"/>
  <c r="P669" i="54"/>
  <c r="P582" i="54"/>
  <c r="P522" i="54"/>
  <c r="P227" i="54"/>
  <c r="P509" i="94"/>
  <c r="P327" i="94"/>
  <c r="P537" i="94"/>
  <c r="P232" i="94"/>
  <c r="P541" i="61"/>
  <c r="P349" i="94"/>
  <c r="P195" i="61"/>
  <c r="P553" i="61"/>
  <c r="P473" i="94"/>
  <c r="P497" i="94"/>
  <c r="P413" i="94"/>
  <c r="P390" i="94"/>
  <c r="P290" i="94"/>
  <c r="P187" i="94"/>
  <c r="P182" i="94"/>
  <c r="P536" i="61"/>
  <c r="P381" i="61"/>
  <c r="P136" i="61"/>
  <c r="P517" i="54"/>
  <c r="P396" i="61"/>
  <c r="P245" i="54"/>
  <c r="P549" i="61"/>
  <c r="P614" i="54"/>
  <c r="P422" i="61"/>
  <c r="P148" i="61"/>
  <c r="Q60" i="61"/>
  <c r="Q3" i="61"/>
  <c r="Q21" i="61"/>
  <c r="P326" i="54"/>
  <c r="Q17" i="61"/>
  <c r="Q29" i="54"/>
  <c r="P79" i="54"/>
  <c r="Q55" i="54"/>
  <c r="P376" i="61"/>
  <c r="I79" i="61"/>
  <c r="J79" i="61" s="1"/>
  <c r="O79" i="61" s="1"/>
  <c r="P213" i="61"/>
  <c r="P634" i="54"/>
  <c r="I81" i="61"/>
  <c r="J81" i="61" s="1"/>
  <c r="O81" i="61" s="1"/>
  <c r="P658" i="54"/>
  <c r="P205" i="61"/>
  <c r="P325" i="54"/>
  <c r="P317" i="54"/>
  <c r="P168" i="54"/>
  <c r="P151" i="94"/>
  <c r="P459" i="94"/>
  <c r="P511" i="94"/>
  <c r="P484" i="61"/>
  <c r="P368" i="54"/>
  <c r="P676" i="54"/>
  <c r="P126" i="61"/>
  <c r="P145" i="54"/>
  <c r="P76" i="61"/>
  <c r="P78" i="61"/>
  <c r="P167" i="61"/>
  <c r="P621" i="54"/>
  <c r="P652" i="54"/>
  <c r="P169" i="94"/>
  <c r="Q35" i="54"/>
  <c r="I155" i="61"/>
  <c r="J155" i="61" s="1"/>
  <c r="O155" i="61" s="1"/>
  <c r="Q54" i="61"/>
  <c r="P96" i="61"/>
  <c r="P69" i="54"/>
  <c r="Q19" i="61"/>
  <c r="P297" i="61"/>
  <c r="I201" i="54"/>
  <c r="J201" i="54" s="1"/>
  <c r="O201" i="54" s="1"/>
  <c r="P494" i="54"/>
  <c r="P438" i="54"/>
  <c r="P165" i="61"/>
  <c r="P442" i="54"/>
  <c r="I133" i="54"/>
  <c r="J133" i="54" s="1"/>
  <c r="O133" i="54" s="1"/>
  <c r="P275" i="54"/>
  <c r="I101" i="54"/>
  <c r="J101" i="54" s="1"/>
  <c r="O101" i="54" s="1"/>
  <c r="P273" i="94"/>
  <c r="P107" i="54"/>
  <c r="I105" i="54"/>
  <c r="J105" i="54" s="1"/>
  <c r="O105" i="54" s="1"/>
  <c r="I103" i="54"/>
  <c r="J103" i="54" s="1"/>
  <c r="O103" i="54" s="1"/>
  <c r="P351" i="94"/>
  <c r="P565" i="54"/>
  <c r="P672" i="61"/>
  <c r="N257" i="94"/>
  <c r="R257" i="94" s="1"/>
  <c r="P113" i="61"/>
  <c r="P192" i="94"/>
  <c r="P453" i="94"/>
  <c r="P368" i="94"/>
  <c r="P467" i="94"/>
  <c r="P339" i="94"/>
  <c r="P456" i="94"/>
  <c r="P245" i="94"/>
  <c r="P381" i="94"/>
  <c r="P308" i="94"/>
  <c r="P200" i="94"/>
  <c r="P204" i="61"/>
  <c r="P138" i="94"/>
  <c r="P478" i="61"/>
  <c r="P250" i="61"/>
  <c r="P405" i="61"/>
  <c r="P440" i="54"/>
  <c r="P172" i="61"/>
  <c r="Q7" i="61"/>
  <c r="P339" i="54"/>
  <c r="P206" i="54"/>
  <c r="P241" i="54"/>
  <c r="Q60" i="54"/>
  <c r="P427" i="61"/>
  <c r="P381" i="54"/>
  <c r="P404" i="61"/>
  <c r="P702" i="61"/>
  <c r="P413" i="54"/>
  <c r="N572" i="54"/>
  <c r="R572" i="54" s="1"/>
  <c r="P285" i="94"/>
  <c r="P449" i="94"/>
  <c r="P438" i="94"/>
  <c r="P111" i="94"/>
  <c r="P405" i="54"/>
  <c r="P571" i="54"/>
  <c r="P546" i="54"/>
  <c r="P321" i="61"/>
  <c r="P198" i="54"/>
  <c r="P626" i="61"/>
  <c r="I230" i="61"/>
  <c r="J230" i="61" s="1"/>
  <c r="O230" i="61" s="1"/>
  <c r="P428" i="61"/>
  <c r="I166" i="94"/>
  <c r="J166" i="94" s="1"/>
  <c r="O166" i="94" s="1"/>
  <c r="N299" i="54"/>
  <c r="R299" i="54" s="1"/>
  <c r="P206" i="61"/>
  <c r="P98" i="54"/>
  <c r="I195" i="54"/>
  <c r="J195" i="54" s="1"/>
  <c r="O195" i="54" s="1"/>
  <c r="Q67" i="61"/>
  <c r="Q9" i="61"/>
  <c r="P432" i="54"/>
  <c r="I63" i="54"/>
  <c r="J63" i="54" s="1"/>
  <c r="O63" i="54" s="1"/>
  <c r="S63" i="54" s="1"/>
  <c r="I142" i="94"/>
  <c r="J142" i="94" s="1"/>
  <c r="O142" i="94" s="1"/>
  <c r="N427" i="61"/>
  <c r="R427" i="61" s="1"/>
  <c r="N346" i="54"/>
  <c r="R346" i="54" s="1"/>
  <c r="P482" i="94"/>
  <c r="P542" i="61"/>
  <c r="P501" i="61"/>
  <c r="I185" i="94"/>
  <c r="J185" i="94" s="1"/>
  <c r="O185" i="94" s="1"/>
  <c r="P469" i="94"/>
  <c r="P634" i="61"/>
  <c r="I163" i="54"/>
  <c r="J163" i="54" s="1"/>
  <c r="O163" i="54" s="1"/>
  <c r="N518" i="54"/>
  <c r="R518" i="54" s="1"/>
  <c r="N368" i="94"/>
  <c r="R368" i="94" s="1"/>
  <c r="P181" i="94"/>
  <c r="Q12" i="54"/>
  <c r="P350" i="54"/>
  <c r="P614" i="61"/>
  <c r="I63" i="61"/>
  <c r="J63" i="61" s="1"/>
  <c r="O63" i="61" s="1"/>
  <c r="P350" i="94"/>
  <c r="P205" i="94"/>
  <c r="N390" i="61"/>
  <c r="R390" i="61" s="1"/>
  <c r="I203" i="61"/>
  <c r="J203" i="61" s="1"/>
  <c r="O203" i="61" s="1"/>
  <c r="P146" i="54"/>
  <c r="I146" i="61"/>
  <c r="J146" i="61" s="1"/>
  <c r="O146" i="61" s="1"/>
  <c r="I102" i="94"/>
  <c r="J102" i="94" s="1"/>
  <c r="O102" i="94" s="1"/>
  <c r="P123" i="54"/>
  <c r="P90" i="54"/>
  <c r="I90" i="54"/>
  <c r="J90" i="54" s="1"/>
  <c r="O90" i="54" s="1"/>
  <c r="I149" i="94"/>
  <c r="J149" i="94" s="1"/>
  <c r="O149" i="94" s="1"/>
  <c r="P270" i="94"/>
  <c r="N657" i="61"/>
  <c r="R657" i="61" s="1"/>
  <c r="P657" i="61"/>
  <c r="P598" i="61"/>
  <c r="I104" i="94"/>
  <c r="J104" i="94" s="1"/>
  <c r="O104" i="94" s="1"/>
  <c r="P104" i="94"/>
  <c r="P199" i="94"/>
  <c r="I199" i="94"/>
  <c r="J199" i="94" s="1"/>
  <c r="O199" i="94" s="1"/>
  <c r="P179" i="54"/>
  <c r="I179" i="54"/>
  <c r="J179" i="54" s="1"/>
  <c r="O179" i="54" s="1"/>
  <c r="P115" i="54"/>
  <c r="I115" i="54"/>
  <c r="J115" i="54" s="1"/>
  <c r="O115" i="54" s="1"/>
  <c r="P707" i="61"/>
  <c r="N707" i="61"/>
  <c r="R707" i="61" s="1"/>
  <c r="P52" i="94"/>
  <c r="I52" i="94"/>
  <c r="J52" i="94" s="1"/>
  <c r="O52" i="94" s="1"/>
  <c r="P218" i="61"/>
  <c r="P649" i="54"/>
  <c r="P161" i="61"/>
  <c r="I49" i="54"/>
  <c r="J49" i="54" s="1"/>
  <c r="O49" i="54" s="1"/>
  <c r="S49" i="54" s="1"/>
  <c r="P437" i="94"/>
  <c r="P570" i="61"/>
  <c r="G33" i="54"/>
  <c r="I33" i="54" s="1"/>
  <c r="J33" i="54" s="1"/>
  <c r="O33" i="54" s="1"/>
  <c r="S33" i="54" s="1"/>
  <c r="P578" i="61"/>
  <c r="P539" i="61"/>
  <c r="Q30" i="54"/>
  <c r="I55" i="61"/>
  <c r="J55" i="61" s="1"/>
  <c r="O55" i="61" s="1"/>
  <c r="P321" i="94"/>
  <c r="P404" i="94"/>
  <c r="P369" i="61"/>
  <c r="N369" i="61"/>
  <c r="R369" i="61" s="1"/>
  <c r="G173" i="54"/>
  <c r="I173" i="54" s="1"/>
  <c r="J173" i="54" s="1"/>
  <c r="O173" i="54" s="1"/>
  <c r="I151" i="61"/>
  <c r="J151" i="61" s="1"/>
  <c r="O151" i="61" s="1"/>
  <c r="P314" i="61"/>
  <c r="P175" i="61"/>
  <c r="P170" i="94"/>
  <c r="P168" i="94"/>
  <c r="G204" i="61"/>
  <c r="I204" i="61" s="1"/>
  <c r="J204" i="61" s="1"/>
  <c r="O204" i="61" s="1"/>
  <c r="P485" i="61"/>
  <c r="G220" i="54"/>
  <c r="I220" i="54" s="1"/>
  <c r="J220" i="54" s="1"/>
  <c r="O220" i="54" s="1"/>
  <c r="Q14" i="54"/>
  <c r="G62" i="94"/>
  <c r="I62" i="94" s="1"/>
  <c r="J62" i="94" s="1"/>
  <c r="O62" i="94" s="1"/>
  <c r="S62" i="94" s="1"/>
  <c r="P156" i="54"/>
  <c r="Q23" i="54"/>
  <c r="Q31" i="54"/>
  <c r="Q20" i="54"/>
  <c r="Q27" i="54"/>
  <c r="P577" i="54"/>
  <c r="P120" i="54"/>
  <c r="G48" i="54"/>
  <c r="I48" i="54" s="1"/>
  <c r="J48" i="54" s="1"/>
  <c r="O48" i="54" s="1"/>
  <c r="P372" i="54"/>
  <c r="P493" i="94"/>
  <c r="P460" i="94"/>
  <c r="P342" i="94"/>
  <c r="I77" i="94"/>
  <c r="J77" i="94" s="1"/>
  <c r="O77" i="94" s="1"/>
  <c r="I139" i="54"/>
  <c r="J139" i="54" s="1"/>
  <c r="O139" i="54" s="1"/>
  <c r="P139" i="54"/>
  <c r="G130" i="61"/>
  <c r="I130" i="61" s="1"/>
  <c r="J130" i="61" s="1"/>
  <c r="O130" i="61" s="1"/>
  <c r="P502" i="61"/>
  <c r="Q59" i="61"/>
  <c r="Q51" i="54"/>
  <c r="P318" i="54"/>
  <c r="P137" i="94"/>
  <c r="I137" i="94"/>
  <c r="J137" i="94" s="1"/>
  <c r="O137" i="94" s="1"/>
  <c r="G209" i="94"/>
  <c r="I209" i="94" s="1"/>
  <c r="J209" i="94" s="1"/>
  <c r="O209" i="94" s="1"/>
  <c r="P461" i="61"/>
  <c r="P255" i="61"/>
  <c r="I102" i="54"/>
  <c r="J102" i="54" s="1"/>
  <c r="O102" i="54" s="1"/>
  <c r="Q28" i="54"/>
  <c r="G233" i="61"/>
  <c r="I233" i="61" s="1"/>
  <c r="J233" i="61" s="1"/>
  <c r="O233" i="61" s="1"/>
  <c r="N153" i="54"/>
  <c r="R153" i="54" s="1"/>
  <c r="P153" i="54"/>
  <c r="G225" i="94"/>
  <c r="I225" i="94" s="1"/>
  <c r="J225" i="94" s="1"/>
  <c r="O225" i="94" s="1"/>
  <c r="N287" i="94"/>
  <c r="R287" i="94" s="1"/>
  <c r="P287" i="94"/>
  <c r="P376" i="94"/>
  <c r="G127" i="94"/>
  <c r="I127" i="94" s="1"/>
  <c r="J127" i="94" s="1"/>
  <c r="O127" i="94" s="1"/>
  <c r="P92" i="94"/>
  <c r="N92" i="94"/>
  <c r="R92" i="94" s="1"/>
  <c r="N680" i="61"/>
  <c r="R680" i="61" s="1"/>
  <c r="P680" i="61"/>
  <c r="P155" i="94"/>
  <c r="G185" i="61"/>
  <c r="I185" i="61" s="1"/>
  <c r="J185" i="61" s="1"/>
  <c r="O185" i="61" s="1"/>
  <c r="P349" i="61"/>
  <c r="N349" i="61"/>
  <c r="R349" i="61" s="1"/>
  <c r="P435" i="54"/>
  <c r="G171" i="54"/>
  <c r="I171" i="54" s="1"/>
  <c r="J171" i="54" s="1"/>
  <c r="O171" i="54" s="1"/>
  <c r="P272" i="94"/>
  <c r="N272" i="94"/>
  <c r="R272" i="94" s="1"/>
  <c r="N662" i="61"/>
  <c r="R662" i="61" s="1"/>
  <c r="P662" i="61"/>
  <c r="N215" i="54"/>
  <c r="R215" i="54" s="1"/>
  <c r="P215" i="54"/>
  <c r="P287" i="54"/>
  <c r="P130" i="54"/>
  <c r="N130" i="54"/>
  <c r="R130" i="54" s="1"/>
  <c r="G72" i="94"/>
  <c r="I72" i="94" s="1"/>
  <c r="J72" i="94" s="1"/>
  <c r="O72" i="94" s="1"/>
  <c r="I220" i="61"/>
  <c r="J220" i="61" s="1"/>
  <c r="O220" i="61" s="1"/>
  <c r="P212" i="61"/>
  <c r="P315" i="94"/>
  <c r="P225" i="54"/>
  <c r="P521" i="61"/>
  <c r="Q43" i="54"/>
  <c r="I95" i="94"/>
  <c r="J95" i="94" s="1"/>
  <c r="O95" i="94" s="1"/>
  <c r="P187" i="61"/>
  <c r="P177" i="94"/>
  <c r="I43" i="54"/>
  <c r="J43" i="54" s="1"/>
  <c r="O43" i="54" s="1"/>
  <c r="P636" i="61"/>
  <c r="I160" i="61"/>
  <c r="J160" i="61" s="1"/>
  <c r="O160" i="61" s="1"/>
  <c r="I44" i="61"/>
  <c r="J44" i="61" s="1"/>
  <c r="O44" i="61" s="1"/>
  <c r="S44" i="61" s="1"/>
  <c r="P148" i="94"/>
  <c r="P248" i="54"/>
  <c r="P187" i="54"/>
  <c r="I109" i="61"/>
  <c r="J109" i="61" s="1"/>
  <c r="O109" i="61" s="1"/>
  <c r="P109" i="61"/>
  <c r="P435" i="94"/>
  <c r="I107" i="94"/>
  <c r="J107" i="94" s="1"/>
  <c r="O107" i="94" s="1"/>
  <c r="P107" i="94"/>
  <c r="P101" i="61"/>
  <c r="P151" i="54"/>
  <c r="P293" i="54"/>
  <c r="G163" i="94"/>
  <c r="I163" i="94" s="1"/>
  <c r="J163" i="94" s="1"/>
  <c r="O163" i="94" s="1"/>
  <c r="N659" i="61"/>
  <c r="R659" i="61" s="1"/>
  <c r="P659" i="61"/>
  <c r="G120" i="61"/>
  <c r="I120" i="61" s="1"/>
  <c r="J120" i="61" s="1"/>
  <c r="O120" i="61" s="1"/>
  <c r="G231" i="61"/>
  <c r="I231" i="61" s="1"/>
  <c r="J231" i="61" s="1"/>
  <c r="O231" i="61" s="1"/>
  <c r="I150" i="54"/>
  <c r="J150" i="54" s="1"/>
  <c r="O150" i="54" s="1"/>
  <c r="P455" i="54"/>
  <c r="P129" i="54"/>
  <c r="I59" i="54"/>
  <c r="J59" i="54" s="1"/>
  <c r="O59" i="54" s="1"/>
  <c r="I55" i="54"/>
  <c r="J55" i="54" s="1"/>
  <c r="O55" i="54" s="1"/>
  <c r="I204" i="94"/>
  <c r="J204" i="94" s="1"/>
  <c r="O204" i="94" s="1"/>
  <c r="P411" i="61"/>
  <c r="P547" i="61"/>
  <c r="G76" i="94"/>
  <c r="I76" i="94" s="1"/>
  <c r="J76" i="94" s="1"/>
  <c r="O76" i="94" s="1"/>
  <c r="N183" i="94"/>
  <c r="R183" i="94" s="1"/>
  <c r="P183" i="94"/>
  <c r="P279" i="61"/>
  <c r="P173" i="61"/>
  <c r="P142" i="54"/>
  <c r="P617" i="54"/>
  <c r="G158" i="54"/>
  <c r="I158" i="54" s="1"/>
  <c r="J158" i="54" s="1"/>
  <c r="O158" i="54" s="1"/>
  <c r="P133" i="54"/>
  <c r="N133" i="54"/>
  <c r="R133" i="54" s="1"/>
  <c r="P452" i="54"/>
  <c r="P143" i="54"/>
  <c r="P536" i="54"/>
  <c r="I113" i="54"/>
  <c r="J113" i="54" s="1"/>
  <c r="O113" i="54" s="1"/>
  <c r="I168" i="54"/>
  <c r="J168" i="54" s="1"/>
  <c r="O168" i="54" s="1"/>
  <c r="P525" i="94"/>
  <c r="G161" i="94"/>
  <c r="I161" i="94" s="1"/>
  <c r="J161" i="94" s="1"/>
  <c r="O161" i="94" s="1"/>
  <c r="G164" i="94"/>
  <c r="I164" i="94" s="1"/>
  <c r="J164" i="94" s="1"/>
  <c r="O164" i="94" s="1"/>
  <c r="P161" i="94"/>
  <c r="P103" i="94"/>
  <c r="P625" i="54"/>
  <c r="P648" i="54"/>
  <c r="N648" i="54"/>
  <c r="R648" i="54" s="1"/>
  <c r="P140" i="61"/>
  <c r="P203" i="54"/>
  <c r="P449" i="54"/>
  <c r="P553" i="54"/>
  <c r="N553" i="54"/>
  <c r="R553" i="54" s="1"/>
  <c r="I222" i="61"/>
  <c r="J222" i="61" s="1"/>
  <c r="O222" i="61" s="1"/>
  <c r="I216" i="54"/>
  <c r="J216" i="54" s="1"/>
  <c r="O216" i="54" s="1"/>
  <c r="P142" i="94"/>
  <c r="P481" i="94"/>
  <c r="N213" i="94"/>
  <c r="R213" i="94" s="1"/>
  <c r="P213" i="94"/>
  <c r="P465" i="61"/>
  <c r="P141" i="54"/>
  <c r="P577" i="61"/>
  <c r="P516" i="54"/>
  <c r="P507" i="54"/>
  <c r="G53" i="54"/>
  <c r="I53" i="54" s="1"/>
  <c r="J53" i="54" s="1"/>
  <c r="O53" i="54" s="1"/>
  <c r="P369" i="54"/>
  <c r="I78" i="94"/>
  <c r="J78" i="94" s="1"/>
  <c r="O78" i="94" s="1"/>
  <c r="P78" i="94"/>
  <c r="I193" i="54"/>
  <c r="J193" i="54" s="1"/>
  <c r="O193" i="54" s="1"/>
  <c r="P445" i="94"/>
  <c r="P406" i="94"/>
  <c r="P365" i="94"/>
  <c r="N365" i="94"/>
  <c r="R365" i="94" s="1"/>
  <c r="P81" i="94"/>
  <c r="G136" i="94"/>
  <c r="I136" i="94" s="1"/>
  <c r="J136" i="94" s="1"/>
  <c r="O136" i="94" s="1"/>
  <c r="P403" i="94"/>
  <c r="G207" i="94"/>
  <c r="I207" i="94" s="1"/>
  <c r="J207" i="94" s="1"/>
  <c r="O207" i="94" s="1"/>
  <c r="G198" i="94"/>
  <c r="I198" i="94" s="1"/>
  <c r="J198" i="94" s="1"/>
  <c r="O198" i="94" s="1"/>
  <c r="G206" i="94"/>
  <c r="I206" i="94" s="1"/>
  <c r="J206" i="94" s="1"/>
  <c r="O206" i="94" s="1"/>
  <c r="P710" i="61"/>
  <c r="N710" i="61"/>
  <c r="R710" i="61" s="1"/>
  <c r="G36" i="94"/>
  <c r="I36" i="94" s="1"/>
  <c r="J36" i="94" s="1"/>
  <c r="O36" i="94" s="1"/>
  <c r="S36" i="94" s="1"/>
  <c r="N408" i="61"/>
  <c r="R408" i="61" s="1"/>
  <c r="P408" i="61"/>
  <c r="G208" i="61"/>
  <c r="I208" i="61" s="1"/>
  <c r="J208" i="61" s="1"/>
  <c r="O208" i="61" s="1"/>
  <c r="P573" i="61"/>
  <c r="N573" i="61"/>
  <c r="R573" i="61" s="1"/>
  <c r="P341" i="54"/>
  <c r="P363" i="54"/>
  <c r="G75" i="94"/>
  <c r="I75" i="94" s="1"/>
  <c r="J75" i="94" s="1"/>
  <c r="O75" i="94" s="1"/>
  <c r="P286" i="54"/>
  <c r="N286" i="54"/>
  <c r="R286" i="54" s="1"/>
  <c r="P125" i="54"/>
  <c r="P554" i="61"/>
  <c r="N554" i="61"/>
  <c r="R554" i="61" s="1"/>
  <c r="Q48" i="54"/>
  <c r="I107" i="54"/>
  <c r="J107" i="54" s="1"/>
  <c r="O107" i="54" s="1"/>
  <c r="P591" i="54"/>
  <c r="P233" i="54"/>
  <c r="P463" i="94"/>
  <c r="N314" i="94"/>
  <c r="R314" i="94" s="1"/>
  <c r="P314" i="94"/>
  <c r="P371" i="94"/>
  <c r="I90" i="94"/>
  <c r="J90" i="94" s="1"/>
  <c r="O90" i="94" s="1"/>
  <c r="P90" i="94"/>
  <c r="N130" i="94"/>
  <c r="R130" i="94" s="1"/>
  <c r="P130" i="94"/>
  <c r="P378" i="94"/>
  <c r="P417" i="61"/>
  <c r="G172" i="94"/>
  <c r="I172" i="94" s="1"/>
  <c r="J172" i="94" s="1"/>
  <c r="O172" i="94" s="1"/>
  <c r="P591" i="61"/>
  <c r="N591" i="61"/>
  <c r="R591" i="61" s="1"/>
  <c r="G200" i="94"/>
  <c r="I200" i="94" s="1"/>
  <c r="J200" i="94" s="1"/>
  <c r="O200" i="94" s="1"/>
  <c r="P437" i="61"/>
  <c r="N437" i="61"/>
  <c r="R437" i="61" s="1"/>
  <c r="P209" i="61"/>
  <c r="P654" i="61"/>
  <c r="N654" i="61"/>
  <c r="R654" i="61" s="1"/>
  <c r="P431" i="61"/>
  <c r="I119" i="54"/>
  <c r="J119" i="54" s="1"/>
  <c r="O119" i="54" s="1"/>
  <c r="P119" i="54"/>
  <c r="N130" i="61"/>
  <c r="R130" i="61" s="1"/>
  <c r="P130" i="61"/>
  <c r="G72" i="61"/>
  <c r="I72" i="61" s="1"/>
  <c r="J72" i="61" s="1"/>
  <c r="O72" i="61" s="1"/>
  <c r="N118" i="61"/>
  <c r="R118" i="61" s="1"/>
  <c r="P118" i="61"/>
  <c r="P424" i="61"/>
  <c r="P415" i="54"/>
  <c r="G205" i="94"/>
  <c r="I205" i="94" s="1"/>
  <c r="J205" i="94" s="1"/>
  <c r="O205" i="94" s="1"/>
  <c r="P163" i="94"/>
  <c r="P203" i="61"/>
  <c r="N218" i="94"/>
  <c r="R218" i="94" s="1"/>
  <c r="P218" i="94"/>
  <c r="P402" i="61"/>
  <c r="N402" i="61"/>
  <c r="R402" i="61" s="1"/>
  <c r="N664" i="54"/>
  <c r="R664" i="54" s="1"/>
  <c r="P664" i="54"/>
  <c r="P158" i="61"/>
  <c r="P601" i="54"/>
  <c r="P427" i="54"/>
  <c r="N427" i="54"/>
  <c r="R427" i="54" s="1"/>
  <c r="I184" i="54"/>
  <c r="J184" i="54" s="1"/>
  <c r="O184" i="54" s="1"/>
  <c r="P184" i="54"/>
  <c r="G167" i="54"/>
  <c r="I167" i="54" s="1"/>
  <c r="J167" i="54" s="1"/>
  <c r="O167" i="54" s="1"/>
  <c r="I213" i="54"/>
  <c r="J213" i="54" s="1"/>
  <c r="O213" i="54" s="1"/>
  <c r="N720" i="61"/>
  <c r="R720" i="61" s="1"/>
  <c r="I181" i="61"/>
  <c r="J181" i="61" s="1"/>
  <c r="O181" i="61" s="1"/>
  <c r="P535" i="94"/>
  <c r="P514" i="94"/>
  <c r="P400" i="94"/>
  <c r="N400" i="94"/>
  <c r="R400" i="94" s="1"/>
  <c r="P240" i="94"/>
  <c r="N240" i="94"/>
  <c r="R240" i="94" s="1"/>
  <c r="P303" i="94"/>
  <c r="P150" i="61"/>
  <c r="P272" i="54"/>
  <c r="P171" i="54"/>
  <c r="P246" i="54"/>
  <c r="P731" i="61"/>
  <c r="I33" i="61"/>
  <c r="J33" i="61" s="1"/>
  <c r="O33" i="61" s="1"/>
  <c r="N299" i="94"/>
  <c r="R299" i="94" s="1"/>
  <c r="N458" i="94"/>
  <c r="R458" i="94" s="1"/>
  <c r="P93" i="94"/>
  <c r="P95" i="94"/>
  <c r="P489" i="54"/>
  <c r="I41" i="61"/>
  <c r="J41" i="61" s="1"/>
  <c r="O41" i="61" s="1"/>
  <c r="I48" i="61"/>
  <c r="J48" i="61" s="1"/>
  <c r="O48" i="61" s="1"/>
  <c r="I84" i="94"/>
  <c r="J84" i="94" s="1"/>
  <c r="O84" i="94" s="1"/>
  <c r="N286" i="94"/>
  <c r="R286" i="94" s="1"/>
  <c r="I222" i="54"/>
  <c r="J222" i="54" s="1"/>
  <c r="O222" i="54" s="1"/>
  <c r="N235" i="94"/>
  <c r="R235" i="94" s="1"/>
  <c r="I206" i="61"/>
  <c r="J206" i="61" s="1"/>
  <c r="O206" i="61" s="1"/>
  <c r="I143" i="61"/>
  <c r="J143" i="61" s="1"/>
  <c r="O143" i="61" s="1"/>
  <c r="N152" i="94"/>
  <c r="R152" i="94" s="1"/>
  <c r="N100" i="94"/>
  <c r="R100" i="94" s="1"/>
  <c r="P116" i="54"/>
  <c r="P472" i="94"/>
  <c r="P375" i="94"/>
  <c r="P117" i="94"/>
  <c r="N117" i="94"/>
  <c r="R117" i="94" s="1"/>
  <c r="P144" i="94"/>
  <c r="P150" i="94"/>
  <c r="P567" i="61"/>
  <c r="N567" i="61"/>
  <c r="R567" i="61" s="1"/>
  <c r="Q38" i="54"/>
  <c r="P531" i="54"/>
  <c r="P366" i="94"/>
  <c r="G135" i="94"/>
  <c r="I135" i="94" s="1"/>
  <c r="J135" i="94" s="1"/>
  <c r="O135" i="94" s="1"/>
  <c r="P511" i="61"/>
  <c r="O190" i="54"/>
  <c r="N245" i="61"/>
  <c r="R245" i="61" s="1"/>
  <c r="P245" i="61"/>
  <c r="G125" i="61"/>
  <c r="I125" i="61" s="1"/>
  <c r="J125" i="61" s="1"/>
  <c r="O125" i="61" s="1"/>
  <c r="P306" i="61"/>
  <c r="P551" i="61"/>
  <c r="P605" i="54"/>
  <c r="P82" i="94"/>
  <c r="P238" i="54"/>
  <c r="G155" i="54"/>
  <c r="I155" i="54" s="1"/>
  <c r="J155" i="54" s="1"/>
  <c r="O155" i="54" s="1"/>
  <c r="N358" i="61"/>
  <c r="R358" i="61" s="1"/>
  <c r="N432" i="54"/>
  <c r="R432" i="54" s="1"/>
  <c r="P393" i="94"/>
  <c r="N599" i="61"/>
  <c r="R599" i="61" s="1"/>
  <c r="P430" i="94"/>
  <c r="P203" i="94"/>
  <c r="P439" i="94"/>
  <c r="N439" i="94"/>
  <c r="R439" i="94" s="1"/>
  <c r="P112" i="94"/>
  <c r="P358" i="94"/>
  <c r="P527" i="61"/>
  <c r="P433" i="54"/>
  <c r="P188" i="61"/>
  <c r="I154" i="61"/>
  <c r="J154" i="61" s="1"/>
  <c r="O154" i="61" s="1"/>
  <c r="P69" i="61"/>
  <c r="P592" i="54"/>
  <c r="Q47" i="54"/>
  <c r="P696" i="61"/>
  <c r="N696" i="61"/>
  <c r="R696" i="61" s="1"/>
  <c r="P363" i="61"/>
  <c r="I191" i="54"/>
  <c r="J191" i="54" s="1"/>
  <c r="O191" i="54" s="1"/>
  <c r="Q42" i="54"/>
  <c r="P534" i="54"/>
  <c r="Q57" i="54"/>
  <c r="P174" i="54"/>
  <c r="P147" i="54"/>
  <c r="P121" i="61"/>
  <c r="N121" i="61"/>
  <c r="R121" i="61" s="1"/>
  <c r="Q50" i="61"/>
  <c r="P564" i="54"/>
  <c r="P411" i="54"/>
  <c r="P195" i="54"/>
  <c r="I193" i="61"/>
  <c r="J193" i="61" s="1"/>
  <c r="O193" i="61" s="1"/>
  <c r="N211" i="61"/>
  <c r="R211" i="61" s="1"/>
  <c r="P269" i="54"/>
  <c r="I122" i="94"/>
  <c r="J122" i="94" s="1"/>
  <c r="O122" i="94" s="1"/>
  <c r="N277" i="94"/>
  <c r="R277" i="94" s="1"/>
  <c r="I64" i="54"/>
  <c r="J64" i="54" s="1"/>
  <c r="O64" i="54" s="1"/>
  <c r="S64" i="54" s="1"/>
  <c r="I124" i="61"/>
  <c r="J124" i="61" s="1"/>
  <c r="O124" i="61" s="1"/>
  <c r="P407" i="54"/>
  <c r="N440" i="54"/>
  <c r="R440" i="54" s="1"/>
  <c r="P190" i="94"/>
  <c r="P420" i="61"/>
  <c r="N355" i="61"/>
  <c r="R355" i="61" s="1"/>
  <c r="P355" i="61"/>
  <c r="P434" i="61"/>
  <c r="P163" i="54"/>
  <c r="I39" i="61"/>
  <c r="J39" i="61" s="1"/>
  <c r="O39" i="61" s="1"/>
  <c r="I128" i="54"/>
  <c r="J128" i="54" s="1"/>
  <c r="O128" i="54" s="1"/>
  <c r="P583" i="54"/>
  <c r="I191" i="61"/>
  <c r="J191" i="61" s="1"/>
  <c r="O191" i="61" s="1"/>
  <c r="I81" i="94"/>
  <c r="J81" i="94" s="1"/>
  <c r="O81" i="94" s="1"/>
  <c r="P504" i="94"/>
  <c r="N471" i="94"/>
  <c r="R471" i="94" s="1"/>
  <c r="P471" i="94"/>
  <c r="P198" i="94"/>
  <c r="P415" i="61"/>
  <c r="P117" i="61"/>
  <c r="P292" i="61"/>
  <c r="G180" i="61"/>
  <c r="I180" i="61" s="1"/>
  <c r="J180" i="61" s="1"/>
  <c r="O180" i="61" s="1"/>
  <c r="I129" i="94"/>
  <c r="J129" i="94" s="1"/>
  <c r="O129" i="94" s="1"/>
  <c r="P178" i="61"/>
  <c r="I75" i="54"/>
  <c r="J75" i="54" s="1"/>
  <c r="O75" i="54" s="1"/>
  <c r="P85" i="54"/>
  <c r="G239" i="54"/>
  <c r="I239" i="54" s="1"/>
  <c r="J239" i="54" s="1"/>
  <c r="O239" i="54" s="1"/>
  <c r="N542" i="61"/>
  <c r="R542" i="61" s="1"/>
  <c r="P444" i="94"/>
  <c r="P238" i="94"/>
  <c r="P417" i="94"/>
  <c r="P311" i="94"/>
  <c r="P324" i="61"/>
  <c r="P197" i="54"/>
  <c r="P547" i="54"/>
  <c r="P495" i="54"/>
  <c r="P395" i="54"/>
  <c r="P528" i="61"/>
  <c r="P293" i="61"/>
  <c r="P124" i="61"/>
  <c r="P567" i="54"/>
  <c r="P382" i="54"/>
  <c r="P324" i="54"/>
  <c r="Q51" i="61"/>
  <c r="P107" i="61"/>
  <c r="P429" i="94"/>
  <c r="P519" i="94"/>
  <c r="I183" i="94"/>
  <c r="J183" i="94" s="1"/>
  <c r="O183" i="94" s="1"/>
  <c r="P439" i="61"/>
  <c r="P135" i="54"/>
  <c r="P262" i="61"/>
  <c r="I184" i="61"/>
  <c r="J184" i="61" s="1"/>
  <c r="O184" i="61" s="1"/>
  <c r="I113" i="61"/>
  <c r="J113" i="61" s="1"/>
  <c r="O113" i="61" s="1"/>
  <c r="P398" i="54"/>
  <c r="P513" i="61"/>
  <c r="P458" i="54"/>
  <c r="M505" i="94"/>
  <c r="Q505" i="94" s="1"/>
  <c r="M175" i="94"/>
  <c r="Q175" i="94" s="1"/>
  <c r="M270" i="94"/>
  <c r="Q270" i="94" s="1"/>
  <c r="M228" i="61"/>
  <c r="Q228" i="61" s="1"/>
  <c r="M558" i="61"/>
  <c r="Q558" i="61" s="1"/>
  <c r="M353" i="61"/>
  <c r="Q353" i="61" s="1"/>
  <c r="M460" i="61"/>
  <c r="Q460" i="61" s="1"/>
  <c r="M164" i="61"/>
  <c r="Q164" i="61" s="1"/>
  <c r="G21" i="94"/>
  <c r="I21" i="94" s="1"/>
  <c r="J21" i="94" s="1"/>
  <c r="O21" i="94" s="1"/>
  <c r="S21" i="94" s="1"/>
  <c r="M164" i="54"/>
  <c r="Q164" i="54" s="1"/>
  <c r="M248" i="54"/>
  <c r="Q248" i="54" s="1"/>
  <c r="G9" i="54"/>
  <c r="I9" i="54" s="1"/>
  <c r="J9" i="54" s="1"/>
  <c r="O9" i="54" s="1"/>
  <c r="G5" i="61"/>
  <c r="I5" i="61" s="1"/>
  <c r="J5" i="61" s="1"/>
  <c r="O5" i="61" s="1"/>
  <c r="M694" i="61"/>
  <c r="Q694" i="61" s="1"/>
  <c r="G18" i="94"/>
  <c r="I18" i="94" s="1"/>
  <c r="J18" i="94" s="1"/>
  <c r="O18" i="94" s="1"/>
  <c r="S18" i="94" s="1"/>
  <c r="M93" i="61"/>
  <c r="Q93" i="61" s="1"/>
  <c r="M337" i="54"/>
  <c r="Q337" i="54" s="1"/>
  <c r="M70" i="54"/>
  <c r="Q70" i="54" s="1"/>
  <c r="M330" i="94"/>
  <c r="Q330" i="94" s="1"/>
  <c r="M419" i="94"/>
  <c r="Q419" i="94" s="1"/>
  <c r="M407" i="94"/>
  <c r="Q407" i="94" s="1"/>
  <c r="M322" i="94"/>
  <c r="Q322" i="94" s="1"/>
  <c r="M173" i="94"/>
  <c r="Q173" i="94" s="1"/>
  <c r="M632" i="61"/>
  <c r="Q632" i="61" s="1"/>
  <c r="M346" i="61"/>
  <c r="Q346" i="61" s="1"/>
  <c r="M409" i="54"/>
  <c r="Q409" i="54" s="1"/>
  <c r="M504" i="61"/>
  <c r="Q504" i="61" s="1"/>
  <c r="M216" i="61"/>
  <c r="Q216" i="61" s="1"/>
  <c r="G30" i="61"/>
  <c r="I30" i="61" s="1"/>
  <c r="J30" i="61" s="1"/>
  <c r="O30" i="61" s="1"/>
  <c r="S30" i="61" s="1"/>
  <c r="M466" i="54"/>
  <c r="Q466" i="54" s="1"/>
  <c r="M185" i="54"/>
  <c r="Q185" i="54" s="1"/>
  <c r="M490" i="61"/>
  <c r="Q490" i="61" s="1"/>
  <c r="M516" i="61"/>
  <c r="Q516" i="61" s="1"/>
  <c r="M88" i="61"/>
  <c r="Q88" i="61" s="1"/>
  <c r="M455" i="54"/>
  <c r="Q455" i="54" s="1"/>
  <c r="M87" i="61"/>
  <c r="Q87" i="61" s="1"/>
  <c r="M630" i="54"/>
  <c r="Q630" i="54" s="1"/>
  <c r="M625" i="54"/>
  <c r="Q625" i="54" s="1"/>
  <c r="M76" i="54"/>
  <c r="Q76" i="54" s="1"/>
  <c r="M120" i="54"/>
  <c r="Q120" i="54" s="1"/>
  <c r="M509" i="94"/>
  <c r="Q509" i="94" s="1"/>
  <c r="M429" i="61"/>
  <c r="Q429" i="61" s="1"/>
  <c r="M140" i="94"/>
  <c r="Q140" i="94" s="1"/>
  <c r="M481" i="61"/>
  <c r="Q481" i="61" s="1"/>
  <c r="M659" i="61"/>
  <c r="Q659" i="61" s="1"/>
  <c r="M222" i="61"/>
  <c r="Q222" i="61" s="1"/>
  <c r="G15" i="94"/>
  <c r="I15" i="94" s="1"/>
  <c r="J15" i="94" s="1"/>
  <c r="O15" i="94" s="1"/>
  <c r="S15" i="94" s="1"/>
  <c r="M215" i="61"/>
  <c r="Q215" i="61" s="1"/>
  <c r="M180" i="94"/>
  <c r="Q180" i="94" s="1"/>
  <c r="M370" i="61"/>
  <c r="Q370" i="61" s="1"/>
  <c r="M391" i="61"/>
  <c r="Q391" i="61" s="1"/>
  <c r="M165" i="94"/>
  <c r="Q165" i="94" s="1"/>
  <c r="M488" i="61"/>
  <c r="Q488" i="61" s="1"/>
  <c r="M208" i="61"/>
  <c r="Q208" i="61" s="1"/>
  <c r="G23" i="54"/>
  <c r="I23" i="54" s="1"/>
  <c r="J23" i="54" s="1"/>
  <c r="O23" i="54" s="1"/>
  <c r="M149" i="94"/>
  <c r="Q149" i="94" s="1"/>
  <c r="M249" i="54"/>
  <c r="Q249" i="54" s="1"/>
  <c r="M452" i="54"/>
  <c r="Q452" i="54" s="1"/>
  <c r="M138" i="54"/>
  <c r="Q138" i="54" s="1"/>
  <c r="M620" i="54"/>
  <c r="Q620" i="54" s="1"/>
  <c r="M159" i="54"/>
  <c r="Q159" i="54" s="1"/>
  <c r="M674" i="54"/>
  <c r="Q674" i="54" s="1"/>
  <c r="M92" i="54"/>
  <c r="Q92" i="54" s="1"/>
  <c r="G29" i="94"/>
  <c r="I29" i="94" s="1"/>
  <c r="J29" i="94" s="1"/>
  <c r="O29" i="94" s="1"/>
  <c r="S29" i="94" s="1"/>
  <c r="M541" i="61"/>
  <c r="Q541" i="61" s="1"/>
  <c r="M368" i="61"/>
  <c r="Q368" i="61" s="1"/>
  <c r="M163" i="61"/>
  <c r="Q163" i="61" s="1"/>
  <c r="M633" i="54"/>
  <c r="Q633" i="54" s="1"/>
  <c r="M363" i="54"/>
  <c r="Q363" i="54" s="1"/>
  <c r="M235" i="54"/>
  <c r="Q235" i="54" s="1"/>
  <c r="M676" i="54"/>
  <c r="Q676" i="54" s="1"/>
  <c r="M156" i="54"/>
  <c r="Q156" i="54" s="1"/>
  <c r="M658" i="54"/>
  <c r="Q658" i="54" s="1"/>
  <c r="M331" i="61"/>
  <c r="Q331" i="61" s="1"/>
  <c r="M344" i="54"/>
  <c r="Q344" i="54" s="1"/>
  <c r="M542" i="54"/>
  <c r="Q542" i="54" s="1"/>
  <c r="M152" i="61"/>
  <c r="Q152" i="61" s="1"/>
  <c r="M304" i="61"/>
  <c r="Q304" i="61" s="1"/>
  <c r="M80" i="94"/>
  <c r="Q80" i="94" s="1"/>
  <c r="M255" i="54"/>
  <c r="Q255" i="54" s="1"/>
  <c r="M91" i="94"/>
  <c r="Q91" i="94" s="1"/>
  <c r="G31" i="61"/>
  <c r="I31" i="61" s="1"/>
  <c r="J31" i="61" s="1"/>
  <c r="O31" i="61" s="1"/>
  <c r="M438" i="61"/>
  <c r="Q438" i="61" s="1"/>
  <c r="M331" i="54"/>
  <c r="Q331" i="54" s="1"/>
  <c r="M506" i="61"/>
  <c r="Q506" i="61" s="1"/>
  <c r="M212" i="94"/>
  <c r="Q212" i="94" s="1"/>
  <c r="M288" i="61"/>
  <c r="Q288" i="61" s="1"/>
  <c r="M259" i="54"/>
  <c r="Q259" i="54" s="1"/>
  <c r="M537" i="54"/>
  <c r="Q537" i="54" s="1"/>
  <c r="M493" i="94"/>
  <c r="Q493" i="94" s="1"/>
  <c r="M127" i="61"/>
  <c r="Q127" i="61" s="1"/>
  <c r="M515" i="54"/>
  <c r="Q515" i="54" s="1"/>
  <c r="M111" i="54"/>
  <c r="Q111" i="54" s="1"/>
  <c r="M396" i="61"/>
  <c r="Q396" i="61" s="1"/>
  <c r="M481" i="54"/>
  <c r="Q481" i="54" s="1"/>
  <c r="M496" i="61"/>
  <c r="Q496" i="61" s="1"/>
  <c r="M186" i="61"/>
  <c r="Q186" i="61" s="1"/>
  <c r="M179" i="54"/>
  <c r="Q179" i="54" s="1"/>
  <c r="M533" i="94"/>
  <c r="Q533" i="94" s="1"/>
  <c r="M403" i="94"/>
  <c r="Q403" i="94" s="1"/>
  <c r="G20" i="94"/>
  <c r="I20" i="94" s="1"/>
  <c r="J20" i="94" s="1"/>
  <c r="O20" i="94" s="1"/>
  <c r="S20" i="94" s="1"/>
  <c r="M707" i="61"/>
  <c r="Q707" i="61" s="1"/>
  <c r="M577" i="61"/>
  <c r="Q577" i="61" s="1"/>
  <c r="M133" i="61"/>
  <c r="Q133" i="61" s="1"/>
  <c r="M360" i="54"/>
  <c r="Q360" i="54" s="1"/>
  <c r="M550" i="61"/>
  <c r="Q550" i="61" s="1"/>
  <c r="M376" i="61"/>
  <c r="Q376" i="61" s="1"/>
  <c r="M473" i="61"/>
  <c r="Q473" i="61" s="1"/>
  <c r="M381" i="61"/>
  <c r="Q381" i="61" s="1"/>
  <c r="M387" i="54"/>
  <c r="Q387" i="54" s="1"/>
  <c r="M371" i="61"/>
  <c r="Q371" i="61" s="1"/>
  <c r="M461" i="54"/>
  <c r="Q461" i="54" s="1"/>
  <c r="M461" i="61"/>
  <c r="Q461" i="61" s="1"/>
  <c r="M317" i="54"/>
  <c r="Q317" i="54" s="1"/>
  <c r="M634" i="54"/>
  <c r="Q634" i="54" s="1"/>
  <c r="M246" i="54"/>
  <c r="Q246" i="54" s="1"/>
  <c r="M288" i="54"/>
  <c r="Q288" i="54" s="1"/>
  <c r="M302" i="94"/>
  <c r="Q302" i="94" s="1"/>
  <c r="M126" i="94"/>
  <c r="Q126" i="94" s="1"/>
  <c r="G4" i="94"/>
  <c r="I4" i="94" s="1"/>
  <c r="J4" i="94" s="1"/>
  <c r="O4" i="94" s="1"/>
  <c r="S4" i="94" s="1"/>
  <c r="M235" i="61"/>
  <c r="Q235" i="61" s="1"/>
  <c r="M332" i="61"/>
  <c r="Q332" i="61" s="1"/>
  <c r="G28" i="61"/>
  <c r="I28" i="61" s="1"/>
  <c r="J28" i="61" s="1"/>
  <c r="O28" i="61" s="1"/>
  <c r="S28" i="61" s="1"/>
  <c r="M297" i="61"/>
  <c r="Q297" i="61" s="1"/>
  <c r="M114" i="61"/>
  <c r="Q114" i="61" s="1"/>
  <c r="M437" i="54"/>
  <c r="Q437" i="54" s="1"/>
  <c r="M408" i="54"/>
  <c r="Q408" i="54" s="1"/>
  <c r="M614" i="54"/>
  <c r="Q614" i="54" s="1"/>
  <c r="M584" i="54"/>
  <c r="Q584" i="54" s="1"/>
  <c r="G17" i="61"/>
  <c r="I17" i="61" s="1"/>
  <c r="J17" i="61" s="1"/>
  <c r="O17" i="61" s="1"/>
  <c r="M582" i="54"/>
  <c r="Q582" i="54" s="1"/>
  <c r="M570" i="61"/>
  <c r="Q570" i="61" s="1"/>
  <c r="G23" i="94"/>
  <c r="I23" i="94" s="1"/>
  <c r="J23" i="94" s="1"/>
  <c r="O23" i="94" s="1"/>
  <c r="S23" i="94" s="1"/>
  <c r="G21" i="61"/>
  <c r="I21" i="61" s="1"/>
  <c r="J21" i="61" s="1"/>
  <c r="O21" i="61" s="1"/>
  <c r="G31" i="54"/>
  <c r="I31" i="54" s="1"/>
  <c r="J31" i="54" s="1"/>
  <c r="O31" i="54" s="1"/>
  <c r="M514" i="54"/>
  <c r="Q514" i="54" s="1"/>
  <c r="M535" i="54"/>
  <c r="Q535" i="54" s="1"/>
  <c r="M336" i="54"/>
  <c r="Q336" i="54" s="1"/>
  <c r="M363" i="94"/>
  <c r="Q363" i="94" s="1"/>
  <c r="M266" i="94"/>
  <c r="Q266" i="94" s="1"/>
  <c r="M97" i="94"/>
  <c r="Q97" i="94" s="1"/>
  <c r="M121" i="94"/>
  <c r="Q121" i="94" s="1"/>
  <c r="M333" i="94"/>
  <c r="Q333" i="94" s="1"/>
  <c r="M472" i="61"/>
  <c r="Q472" i="61" s="1"/>
  <c r="M510" i="61"/>
  <c r="Q510" i="61" s="1"/>
  <c r="M452" i="61"/>
  <c r="Q452" i="61" s="1"/>
  <c r="M141" i="54"/>
  <c r="Q141" i="54" s="1"/>
  <c r="M626" i="54"/>
  <c r="Q626" i="54" s="1"/>
  <c r="M72" i="54"/>
  <c r="Q72" i="54" s="1"/>
  <c r="M675" i="54"/>
  <c r="Q675" i="54" s="1"/>
  <c r="M168" i="94"/>
  <c r="Q168" i="94" s="1"/>
  <c r="M627" i="54"/>
  <c r="Q627" i="54" s="1"/>
  <c r="V3" i="61"/>
  <c r="W3" i="61" s="1" a="1"/>
  <c r="M73" i="54"/>
  <c r="Q73" i="54" s="1"/>
  <c r="M528" i="94"/>
  <c r="Q528" i="94" s="1"/>
  <c r="M490" i="94"/>
  <c r="Q490" i="94" s="1"/>
  <c r="M657" i="61"/>
  <c r="Q657" i="61" s="1"/>
  <c r="M192" i="61"/>
  <c r="Q192" i="61" s="1"/>
  <c r="M553" i="61"/>
  <c r="Q553" i="61" s="1"/>
  <c r="M369" i="61"/>
  <c r="Q369" i="61" s="1"/>
  <c r="M173" i="61"/>
  <c r="Q173" i="61" s="1"/>
  <c r="G29" i="61"/>
  <c r="I29" i="61" s="1"/>
  <c r="J29" i="61" s="1"/>
  <c r="O29" i="61" s="1"/>
  <c r="M113" i="94"/>
  <c r="Q113" i="94" s="1"/>
  <c r="M136" i="61"/>
  <c r="Q136" i="61" s="1"/>
  <c r="M135" i="94"/>
  <c r="Q135" i="94" s="1"/>
  <c r="M168" i="54"/>
  <c r="Q168" i="54" s="1"/>
  <c r="G27" i="54"/>
  <c r="I27" i="54" s="1"/>
  <c r="J27" i="54" s="1"/>
  <c r="O27" i="54" s="1"/>
  <c r="M317" i="61"/>
  <c r="Q317" i="61" s="1"/>
  <c r="M213" i="54"/>
  <c r="Q213" i="54" s="1"/>
  <c r="G15" i="54"/>
  <c r="I15" i="54" s="1"/>
  <c r="J15" i="54" s="1"/>
  <c r="O15" i="54" s="1"/>
  <c r="M290" i="61"/>
  <c r="Q290" i="61" s="1"/>
  <c r="M497" i="54"/>
  <c r="Q497" i="54" s="1"/>
  <c r="M537" i="94"/>
  <c r="Q537" i="94" s="1"/>
  <c r="M318" i="94"/>
  <c r="Q318" i="94" s="1"/>
  <c r="M232" i="94"/>
  <c r="Q232" i="94" s="1"/>
  <c r="M161" i="94"/>
  <c r="Q161" i="94" s="1"/>
  <c r="M183" i="94"/>
  <c r="Q183" i="94" s="1"/>
  <c r="M81" i="94"/>
  <c r="Q81" i="94" s="1"/>
  <c r="M133" i="54"/>
  <c r="Q133" i="54" s="1"/>
  <c r="G5" i="54"/>
  <c r="I5" i="54" s="1"/>
  <c r="J5" i="54" s="1"/>
  <c r="O5" i="54" s="1"/>
  <c r="M202" i="54"/>
  <c r="Q202" i="54" s="1"/>
  <c r="M270" i="54"/>
  <c r="Q270" i="54" s="1"/>
  <c r="M536" i="61"/>
  <c r="Q536" i="61" s="1"/>
  <c r="M669" i="54"/>
  <c r="Q669" i="54" s="1"/>
  <c r="M648" i="54"/>
  <c r="Q648" i="54" s="1"/>
  <c r="M92" i="61"/>
  <c r="Q92" i="61" s="1"/>
  <c r="M553" i="54"/>
  <c r="Q553" i="54" s="1"/>
  <c r="M532" i="54"/>
  <c r="Q532" i="54" s="1"/>
  <c r="G3" i="61"/>
  <c r="I3" i="61" s="1"/>
  <c r="J3" i="61" s="1"/>
  <c r="O3" i="61" s="1"/>
  <c r="M450" i="94"/>
  <c r="Q450" i="94" s="1"/>
  <c r="M316" i="94"/>
  <c r="Q316" i="94" s="1"/>
  <c r="M288" i="94"/>
  <c r="Q288" i="94" s="1"/>
  <c r="M213" i="94"/>
  <c r="Q213" i="94" s="1"/>
  <c r="M531" i="61"/>
  <c r="Q531" i="61" s="1"/>
  <c r="M244" i="54"/>
  <c r="Q244" i="54" s="1"/>
  <c r="M307" i="54"/>
  <c r="Q307" i="54" s="1"/>
  <c r="M526" i="54"/>
  <c r="Q526" i="54" s="1"/>
  <c r="M153" i="54"/>
  <c r="Q153" i="54" s="1"/>
  <c r="M310" i="54"/>
  <c r="Q310" i="54" s="1"/>
  <c r="M423" i="54"/>
  <c r="Q423" i="54" s="1"/>
  <c r="M207" i="61"/>
  <c r="Q207" i="61" s="1"/>
  <c r="G19" i="54"/>
  <c r="I19" i="54" s="1"/>
  <c r="J19" i="54" s="1"/>
  <c r="O19" i="54" s="1"/>
  <c r="G29" i="54"/>
  <c r="I29" i="54" s="1"/>
  <c r="J29" i="54" s="1"/>
  <c r="O29" i="54" s="1"/>
  <c r="M635" i="54"/>
  <c r="Q635" i="54" s="1"/>
  <c r="M239" i="54"/>
  <c r="Q239" i="54" s="1"/>
  <c r="M328" i="94"/>
  <c r="Q328" i="94" s="1"/>
  <c r="M301" i="94"/>
  <c r="Q301" i="94" s="1"/>
  <c r="M287" i="94"/>
  <c r="Q287" i="94" s="1"/>
  <c r="M376" i="94"/>
  <c r="Q376" i="94" s="1"/>
  <c r="M155" i="94"/>
  <c r="Q155" i="94" s="1"/>
  <c r="M118" i="94"/>
  <c r="Q118" i="94" s="1"/>
  <c r="M680" i="61"/>
  <c r="Q680" i="61" s="1"/>
  <c r="M710" i="61"/>
  <c r="Q710" i="61" s="1"/>
  <c r="M483" i="61"/>
  <c r="Q483" i="61" s="1"/>
  <c r="M419" i="61"/>
  <c r="Q419" i="61" s="1"/>
  <c r="M551" i="61"/>
  <c r="Q551" i="61" s="1"/>
  <c r="M244" i="61"/>
  <c r="Q244" i="61" s="1"/>
  <c r="M203" i="61"/>
  <c r="Q203" i="61" s="1"/>
  <c r="M520" i="61"/>
  <c r="Q520" i="61" s="1"/>
  <c r="M507" i="61"/>
  <c r="Q507" i="61" s="1"/>
  <c r="G27" i="94"/>
  <c r="I27" i="94" s="1"/>
  <c r="J27" i="94" s="1"/>
  <c r="O27" i="94" s="1"/>
  <c r="S27" i="94" s="1"/>
  <c r="M122" i="54"/>
  <c r="Q122" i="54" s="1"/>
  <c r="M573" i="61"/>
  <c r="Q573" i="61" s="1"/>
  <c r="G8" i="94"/>
  <c r="I8" i="94" s="1"/>
  <c r="J8" i="94" s="1"/>
  <c r="O8" i="94" s="1"/>
  <c r="S8" i="94" s="1"/>
  <c r="M295" i="61"/>
  <c r="Q295" i="61" s="1"/>
  <c r="M416" i="54"/>
  <c r="Q416" i="54" s="1"/>
  <c r="M233" i="54"/>
  <c r="Q233" i="54" s="1"/>
  <c r="M552" i="61"/>
  <c r="Q552" i="61" s="1"/>
  <c r="M619" i="54"/>
  <c r="Q619" i="54" s="1"/>
  <c r="M108" i="54"/>
  <c r="Q108" i="54" s="1"/>
  <c r="M272" i="94"/>
  <c r="Q272" i="94" s="1"/>
  <c r="M662" i="54"/>
  <c r="Q662" i="54" s="1"/>
  <c r="M209" i="61"/>
  <c r="Q209" i="61" s="1"/>
  <c r="M420" i="61"/>
  <c r="Q420" i="61" s="1"/>
  <c r="M221" i="61"/>
  <c r="Q221" i="61" s="1"/>
  <c r="M572" i="54"/>
  <c r="Q572" i="54" s="1"/>
  <c r="M375" i="94"/>
  <c r="Q375" i="94" s="1"/>
  <c r="M468" i="54"/>
  <c r="Q468" i="54" s="1"/>
  <c r="M441" i="61"/>
  <c r="Q441" i="61" s="1"/>
  <c r="M158" i="61"/>
  <c r="Q158" i="61" s="1"/>
  <c r="M601" i="54"/>
  <c r="Q601" i="54" s="1"/>
  <c r="M75" i="54"/>
  <c r="Q75" i="54" s="1"/>
  <c r="M215" i="54"/>
  <c r="Q215" i="54" s="1"/>
  <c r="M439" i="54"/>
  <c r="Q439" i="54" s="1"/>
  <c r="G12" i="54"/>
  <c r="I12" i="54" s="1"/>
  <c r="J12" i="54" s="1"/>
  <c r="O12" i="54" s="1"/>
  <c r="M309" i="54"/>
  <c r="Q309" i="54" s="1"/>
  <c r="M262" i="54"/>
  <c r="Q262" i="54" s="1"/>
  <c r="G3" i="54"/>
  <c r="I3" i="54" s="1"/>
  <c r="J3" i="54" s="1"/>
  <c r="O3" i="54" s="1"/>
  <c r="M130" i="54"/>
  <c r="Q130" i="54" s="1"/>
  <c r="G32" i="61"/>
  <c r="I32" i="61" s="1"/>
  <c r="J32" i="61" s="1"/>
  <c r="O32" i="61" s="1"/>
  <c r="M554" i="61"/>
  <c r="Q554" i="61" s="1"/>
  <c r="M415" i="54"/>
  <c r="Q415" i="54" s="1"/>
  <c r="M377" i="54"/>
  <c r="Q377" i="54" s="1"/>
  <c r="M223" i="54"/>
  <c r="Q223" i="54" s="1"/>
  <c r="M100" i="94"/>
  <c r="Q100" i="94" s="1"/>
  <c r="M300" i="54"/>
  <c r="Q300" i="54" s="1"/>
  <c r="M366" i="94"/>
  <c r="Q366" i="94" s="1"/>
  <c r="M280" i="94"/>
  <c r="Q280" i="94" s="1"/>
  <c r="M254" i="94"/>
  <c r="Q254" i="94" s="1"/>
  <c r="M130" i="94"/>
  <c r="Q130" i="94" s="1"/>
  <c r="M691" i="61"/>
  <c r="Q691" i="61" s="1"/>
  <c r="M136" i="94"/>
  <c r="Q136" i="94" s="1"/>
  <c r="M131" i="61"/>
  <c r="Q131" i="61" s="1"/>
  <c r="M618" i="54"/>
  <c r="Q618" i="54" s="1"/>
  <c r="M640" i="54"/>
  <c r="Q640" i="54" s="1"/>
  <c r="M180" i="54"/>
  <c r="Q180" i="54" s="1"/>
  <c r="M467" i="54"/>
  <c r="Q467" i="54" s="1"/>
  <c r="M500" i="94"/>
  <c r="Q500" i="94" s="1"/>
  <c r="M504" i="94"/>
  <c r="Q504" i="94" s="1"/>
  <c r="M365" i="94"/>
  <c r="Q365" i="94" s="1"/>
  <c r="M92" i="94"/>
  <c r="Q92" i="94" s="1"/>
  <c r="M144" i="94"/>
  <c r="Q144" i="94" s="1"/>
  <c r="M408" i="61"/>
  <c r="Q408" i="61" s="1"/>
  <c r="G22" i="94"/>
  <c r="I22" i="94" s="1"/>
  <c r="J22" i="94" s="1"/>
  <c r="O22" i="94" s="1"/>
  <c r="S22" i="94" s="1"/>
  <c r="M491" i="61"/>
  <c r="Q491" i="61" s="1"/>
  <c r="M268" i="61"/>
  <c r="Q268" i="61" s="1"/>
  <c r="M349" i="61"/>
  <c r="Q349" i="61" s="1"/>
  <c r="M236" i="61"/>
  <c r="Q236" i="61" s="1"/>
  <c r="M503" i="54"/>
  <c r="Q503" i="54" s="1"/>
  <c r="M230" i="94"/>
  <c r="Q230" i="94" s="1"/>
  <c r="M662" i="61"/>
  <c r="Q662" i="61" s="1"/>
  <c r="M125" i="61"/>
  <c r="Q125" i="61" s="1"/>
  <c r="M386" i="54"/>
  <c r="Q386" i="54" s="1"/>
  <c r="M286" i="54"/>
  <c r="Q286" i="54" s="1"/>
  <c r="M629" i="54"/>
  <c r="Q629" i="54" s="1"/>
  <c r="M191" i="54"/>
  <c r="Q191" i="54" s="1"/>
  <c r="M430" i="94"/>
  <c r="Q430" i="94" s="1"/>
  <c r="M398" i="94"/>
  <c r="Q398" i="94" s="1"/>
  <c r="M371" i="94"/>
  <c r="Q371" i="94" s="1"/>
  <c r="M314" i="94"/>
  <c r="Q314" i="94" s="1"/>
  <c r="M300" i="94"/>
  <c r="Q300" i="94" s="1"/>
  <c r="M286" i="94"/>
  <c r="Q286" i="94" s="1"/>
  <c r="M235" i="94"/>
  <c r="Q235" i="94" s="1"/>
  <c r="M369" i="94"/>
  <c r="Q369" i="94" s="1"/>
  <c r="M145" i="94"/>
  <c r="Q145" i="94" s="1"/>
  <c r="G10" i="94"/>
  <c r="I10" i="94" s="1"/>
  <c r="J10" i="94" s="1"/>
  <c r="O10" i="94" s="1"/>
  <c r="S10" i="94" s="1"/>
  <c r="M591" i="61"/>
  <c r="Q591" i="61" s="1"/>
  <c r="M532" i="61"/>
  <c r="Q532" i="61" s="1"/>
  <c r="M437" i="61"/>
  <c r="Q437" i="61" s="1"/>
  <c r="M258" i="61"/>
  <c r="Q258" i="61" s="1"/>
  <c r="M152" i="94"/>
  <c r="Q152" i="94" s="1"/>
  <c r="M654" i="61"/>
  <c r="Q654" i="61" s="1"/>
  <c r="M134" i="54"/>
  <c r="Q134" i="54" s="1"/>
  <c r="M505" i="61"/>
  <c r="Q505" i="61" s="1"/>
  <c r="M196" i="61"/>
  <c r="Q196" i="61" s="1"/>
  <c r="M597" i="54"/>
  <c r="Q597" i="54" s="1"/>
  <c r="M249" i="94"/>
  <c r="Q249" i="94" s="1"/>
  <c r="M130" i="61"/>
  <c r="Q130" i="61" s="1"/>
  <c r="M96" i="61"/>
  <c r="Q96" i="61" s="1"/>
  <c r="G7" i="61"/>
  <c r="I7" i="61" s="1"/>
  <c r="J7" i="61" s="1"/>
  <c r="O7" i="61" s="1"/>
  <c r="M362" i="94"/>
  <c r="Q362" i="94" s="1"/>
  <c r="M424" i="61"/>
  <c r="Q424" i="61" s="1"/>
  <c r="M118" i="61"/>
  <c r="Q118" i="61" s="1"/>
  <c r="M595" i="54"/>
  <c r="Q595" i="54" s="1"/>
  <c r="G25" i="54"/>
  <c r="I25" i="54" s="1"/>
  <c r="J25" i="54" s="1"/>
  <c r="O25" i="54" s="1"/>
  <c r="M275" i="54"/>
  <c r="Q275" i="54" s="1"/>
  <c r="M548" i="61"/>
  <c r="Q548" i="61" s="1"/>
  <c r="M346" i="54"/>
  <c r="Q346" i="54" s="1"/>
  <c r="M135" i="54"/>
  <c r="Q135" i="54" s="1"/>
  <c r="M511" i="61"/>
  <c r="Q511" i="61" s="1"/>
  <c r="M350" i="54"/>
  <c r="Q350" i="54" s="1"/>
  <c r="M154" i="61"/>
  <c r="Q154" i="61" s="1"/>
  <c r="M367" i="61"/>
  <c r="Q367" i="61" s="1"/>
  <c r="M138" i="61"/>
  <c r="Q138" i="61" s="1"/>
  <c r="M218" i="94"/>
  <c r="Q218" i="94" s="1"/>
  <c r="M402" i="61"/>
  <c r="Q402" i="61" s="1"/>
  <c r="M653" i="54"/>
  <c r="Q653" i="54" s="1"/>
  <c r="M664" i="54"/>
  <c r="Q664" i="54" s="1"/>
  <c r="M150" i="61"/>
  <c r="Q150" i="61" s="1"/>
  <c r="M345" i="61"/>
  <c r="Q345" i="61" s="1"/>
  <c r="M598" i="54"/>
  <c r="Q598" i="54" s="1"/>
  <c r="M189" i="54"/>
  <c r="Q189" i="54" s="1"/>
  <c r="M525" i="54"/>
  <c r="Q525" i="54" s="1"/>
  <c r="M201" i="54"/>
  <c r="Q201" i="54" s="1"/>
  <c r="V3" i="54"/>
  <c r="W3" i="54" s="1" a="1"/>
  <c r="M162" i="54"/>
  <c r="Q162" i="54" s="1"/>
  <c r="M299" i="54"/>
  <c r="Q299" i="54" s="1"/>
  <c r="M482" i="61"/>
  <c r="Q482" i="61" s="1"/>
  <c r="M77" i="54"/>
  <c r="Q77" i="54" s="1"/>
  <c r="M427" i="54"/>
  <c r="Q427" i="54" s="1"/>
  <c r="M535" i="61"/>
  <c r="Q535" i="61" s="1"/>
  <c r="M391" i="54"/>
  <c r="Q391" i="54" s="1"/>
  <c r="M263" i="54"/>
  <c r="Q263" i="54" s="1"/>
  <c r="G15" i="61"/>
  <c r="I15" i="61" s="1"/>
  <c r="J15" i="61" s="1"/>
  <c r="O15" i="61" s="1"/>
  <c r="S15" i="61" s="1"/>
  <c r="M169" i="54"/>
  <c r="Q169" i="54" s="1"/>
  <c r="M277" i="54"/>
  <c r="Q277" i="54" s="1"/>
  <c r="S277" i="54" s="1"/>
  <c r="M458" i="94"/>
  <c r="Q458" i="94" s="1"/>
  <c r="M480" i="94"/>
  <c r="Q480" i="94" s="1"/>
  <c r="M299" i="94"/>
  <c r="Q299" i="94" s="1"/>
  <c r="M400" i="94"/>
  <c r="Q400" i="94" s="1"/>
  <c r="M240" i="94"/>
  <c r="Q240" i="94" s="1"/>
  <c r="M277" i="94"/>
  <c r="Q277" i="94" s="1"/>
  <c r="M82" i="94"/>
  <c r="Q82" i="94" s="1"/>
  <c r="M87" i="94"/>
  <c r="Q87" i="94" s="1"/>
  <c r="G9" i="94"/>
  <c r="I9" i="94" s="1"/>
  <c r="J9" i="94" s="1"/>
  <c r="O9" i="94" s="1"/>
  <c r="S9" i="94" s="1"/>
  <c r="G13" i="94"/>
  <c r="I13" i="94" s="1"/>
  <c r="J13" i="94" s="1"/>
  <c r="O13" i="94" s="1"/>
  <c r="S13" i="94" s="1"/>
  <c r="M240" i="61"/>
  <c r="Q240" i="61" s="1"/>
  <c r="M377" i="61"/>
  <c r="Q377" i="61" s="1"/>
  <c r="M358" i="61"/>
  <c r="Q358" i="61" s="1"/>
  <c r="M245" i="61"/>
  <c r="Q245" i="61" s="1"/>
  <c r="M557" i="61"/>
  <c r="Q557" i="61" s="1"/>
  <c r="M342" i="61"/>
  <c r="Q342" i="61" s="1"/>
  <c r="M257" i="94"/>
  <c r="Q257" i="94" s="1"/>
  <c r="M526" i="61"/>
  <c r="Q526" i="61" s="1"/>
  <c r="M390" i="61"/>
  <c r="Q390" i="61" s="1"/>
  <c r="G10" i="61"/>
  <c r="I10" i="61" s="1"/>
  <c r="J10" i="61" s="1"/>
  <c r="O10" i="61" s="1"/>
  <c r="M82" i="54"/>
  <c r="Q82" i="54" s="1"/>
  <c r="G16" i="54"/>
  <c r="I16" i="54" s="1"/>
  <c r="J16" i="54" s="1"/>
  <c r="O16" i="54" s="1"/>
  <c r="M241" i="94"/>
  <c r="Q241" i="94" s="1"/>
  <c r="M355" i="61"/>
  <c r="Q355" i="61" s="1"/>
  <c r="M230" i="61"/>
  <c r="Q230" i="61" s="1"/>
  <c r="M453" i="54"/>
  <c r="Q453" i="54" s="1"/>
  <c r="M365" i="54"/>
  <c r="Q365" i="54" s="1"/>
  <c r="M449" i="61"/>
  <c r="Q449" i="61" s="1"/>
  <c r="M433" i="54"/>
  <c r="Q433" i="54" s="1"/>
  <c r="G20" i="54"/>
  <c r="I20" i="54" s="1"/>
  <c r="J20" i="54" s="1"/>
  <c r="O20" i="54" s="1"/>
  <c r="M599" i="61"/>
  <c r="Q599" i="61" s="1"/>
  <c r="M98" i="54"/>
  <c r="Q98" i="54" s="1"/>
  <c r="M211" i="61"/>
  <c r="Q211" i="61" s="1"/>
  <c r="M518" i="54"/>
  <c r="Q518" i="54" s="1"/>
  <c r="M531" i="54"/>
  <c r="Q531" i="54" s="1"/>
  <c r="M276" i="54"/>
  <c r="Q276" i="54" s="1"/>
  <c r="M587" i="54"/>
  <c r="Q587" i="54" s="1"/>
  <c r="M405" i="54"/>
  <c r="Q405" i="54" s="1"/>
  <c r="M514" i="61"/>
  <c r="Q514" i="61" s="1"/>
  <c r="M420" i="54"/>
  <c r="Q420" i="54" s="1"/>
  <c r="M602" i="61"/>
  <c r="Q602" i="61" s="1"/>
  <c r="M580" i="54"/>
  <c r="Q580" i="54" s="1"/>
  <c r="S580" i="54" s="1"/>
  <c r="M432" i="54"/>
  <c r="Q432" i="54" s="1"/>
  <c r="M101" i="54"/>
  <c r="Q101" i="54" s="1"/>
  <c r="M149" i="61"/>
  <c r="Q149" i="61" s="1"/>
  <c r="M454" i="94"/>
  <c r="Q454" i="94" s="1"/>
  <c r="M259" i="94"/>
  <c r="Q259" i="94" s="1"/>
  <c r="M471" i="94"/>
  <c r="Q471" i="94" s="1"/>
  <c r="M207" i="94"/>
  <c r="Q207" i="94" s="1"/>
  <c r="M338" i="94"/>
  <c r="Q338" i="94" s="1"/>
  <c r="M73" i="94"/>
  <c r="Q73" i="94" s="1"/>
  <c r="M618" i="61"/>
  <c r="Q618" i="61" s="1"/>
  <c r="M160" i="94"/>
  <c r="Q160" i="94" s="1"/>
  <c r="G7" i="94"/>
  <c r="I7" i="94" s="1"/>
  <c r="J7" i="94" s="1"/>
  <c r="O7" i="94" s="1"/>
  <c r="S7" i="94" s="1"/>
  <c r="M253" i="61"/>
  <c r="Q253" i="61" s="1"/>
  <c r="M542" i="61"/>
  <c r="Q542" i="61" s="1"/>
  <c r="M147" i="94"/>
  <c r="Q147" i="94" s="1"/>
  <c r="M698" i="61"/>
  <c r="Q698" i="61" s="1"/>
  <c r="M489" i="61"/>
  <c r="Q489" i="61" s="1"/>
  <c r="M423" i="61"/>
  <c r="Q423" i="61" s="1"/>
  <c r="M716" i="61"/>
  <c r="Q716" i="61" s="1"/>
  <c r="M200" i="61"/>
  <c r="Q200" i="61" s="1"/>
  <c r="M545" i="61"/>
  <c r="Q545" i="61" s="1"/>
  <c r="M548" i="54"/>
  <c r="Q548" i="54" s="1"/>
  <c r="M185" i="61"/>
  <c r="Q185" i="61" s="1"/>
  <c r="M704" i="61"/>
  <c r="Q704" i="61" s="1"/>
  <c r="M569" i="54"/>
  <c r="Q569" i="54" s="1"/>
  <c r="M416" i="61"/>
  <c r="Q416" i="61" s="1"/>
  <c r="M265" i="61"/>
  <c r="Q265" i="61" s="1"/>
  <c r="M410" i="54"/>
  <c r="Q410" i="54" s="1"/>
  <c r="M224" i="54"/>
  <c r="Q224" i="54" s="1"/>
  <c r="M492" i="61"/>
  <c r="Q492" i="61" s="1"/>
  <c r="M419" i="54"/>
  <c r="Q419" i="54" s="1"/>
  <c r="M168" i="61"/>
  <c r="Q168" i="61" s="1"/>
  <c r="G22" i="61"/>
  <c r="I22" i="61" s="1"/>
  <c r="J22" i="61" s="1"/>
  <c r="O22" i="61" s="1"/>
  <c r="S22" i="61" s="1"/>
  <c r="M206" i="54"/>
  <c r="Q206" i="54" s="1"/>
  <c r="M561" i="61"/>
  <c r="Q561" i="61" s="1"/>
  <c r="G25" i="61"/>
  <c r="I25" i="61" s="1"/>
  <c r="J25" i="61" s="1"/>
  <c r="O25" i="61" s="1"/>
  <c r="M560" i="54"/>
  <c r="Q560" i="54" s="1"/>
  <c r="M425" i="54"/>
  <c r="Q425" i="54" s="1"/>
  <c r="M633" i="61"/>
  <c r="Q633" i="61" s="1"/>
  <c r="M219" i="61"/>
  <c r="Q219" i="61" s="1"/>
  <c r="G26" i="61"/>
  <c r="I26" i="61" s="1"/>
  <c r="J26" i="61" s="1"/>
  <c r="O26" i="61" s="1"/>
  <c r="M355" i="54"/>
  <c r="Q355" i="54" s="1"/>
  <c r="M602" i="54"/>
  <c r="Q602" i="54" s="1"/>
  <c r="M274" i="54"/>
  <c r="Q274" i="54" s="1"/>
  <c r="G17" i="54"/>
  <c r="I17" i="54" s="1"/>
  <c r="J17" i="54" s="1"/>
  <c r="O17" i="54" s="1"/>
  <c r="M384" i="54"/>
  <c r="Q384" i="54" s="1"/>
  <c r="M395" i="61"/>
  <c r="Q395" i="61" s="1"/>
  <c r="M242" i="54"/>
  <c r="Q242" i="54" s="1"/>
  <c r="G10" i="54"/>
  <c r="I10" i="54" s="1"/>
  <c r="J10" i="54" s="1"/>
  <c r="O10" i="54" s="1"/>
  <c r="S10" i="54" s="1"/>
  <c r="M94" i="61"/>
  <c r="Q94" i="61" s="1"/>
  <c r="M371" i="54"/>
  <c r="Q371" i="54" s="1"/>
  <c r="M711" i="61"/>
  <c r="Q711" i="61" s="1"/>
  <c r="M521" i="54"/>
  <c r="Q521" i="54" s="1"/>
  <c r="M684" i="61"/>
  <c r="Q684" i="61" s="1"/>
  <c r="M389" i="54"/>
  <c r="Q389" i="54" s="1"/>
  <c r="G13" i="54"/>
  <c r="I13" i="54" s="1"/>
  <c r="J13" i="54" s="1"/>
  <c r="O13" i="54" s="1"/>
  <c r="M137" i="61"/>
  <c r="Q137" i="61" s="1"/>
  <c r="M608" i="54"/>
  <c r="Q608" i="54" s="1"/>
  <c r="S608" i="54" s="1"/>
  <c r="M406" i="61"/>
  <c r="Q406" i="61" s="1"/>
  <c r="M466" i="61"/>
  <c r="Q466" i="61" s="1"/>
  <c r="S466" i="61" s="1"/>
  <c r="M128" i="61"/>
  <c r="Q128" i="61" s="1"/>
  <c r="M359" i="54"/>
  <c r="Q359" i="54" s="1"/>
  <c r="S359" i="54" s="1"/>
  <c r="M550" i="54"/>
  <c r="Q550" i="54" s="1"/>
  <c r="M122" i="61"/>
  <c r="Q122" i="61" s="1"/>
  <c r="M394" i="54"/>
  <c r="Q394" i="54" s="1"/>
  <c r="S394" i="54" s="1"/>
  <c r="M324" i="94"/>
  <c r="Q324" i="94" s="1"/>
  <c r="S324" i="94" s="1"/>
  <c r="M473" i="54"/>
  <c r="Q473" i="54" s="1"/>
  <c r="S473" i="54" s="1"/>
  <c r="M243" i="54"/>
  <c r="Q243" i="54" s="1"/>
  <c r="M285" i="54"/>
  <c r="Q285" i="54" s="1"/>
  <c r="M578" i="54"/>
  <c r="Q578" i="54" s="1"/>
  <c r="G26" i="54"/>
  <c r="I26" i="54" s="1"/>
  <c r="J26" i="54" s="1"/>
  <c r="O26" i="54" s="1"/>
  <c r="M414" i="54"/>
  <c r="Q414" i="54" s="1"/>
  <c r="M297" i="94"/>
  <c r="Q297" i="94" s="1"/>
  <c r="M368" i="94"/>
  <c r="Q368" i="94" s="1"/>
  <c r="M77" i="94"/>
  <c r="Q77" i="94" s="1"/>
  <c r="M117" i="94"/>
  <c r="Q117" i="94" s="1"/>
  <c r="M203" i="94"/>
  <c r="Q203" i="94" s="1"/>
  <c r="M340" i="94"/>
  <c r="Q340" i="94" s="1"/>
  <c r="M206" i="94"/>
  <c r="Q206" i="94" s="1"/>
  <c r="M184" i="94"/>
  <c r="Q184" i="94" s="1"/>
  <c r="M105" i="94"/>
  <c r="Q105" i="94" s="1"/>
  <c r="M439" i="94"/>
  <c r="Q439" i="94" s="1"/>
  <c r="M200" i="94"/>
  <c r="Q200" i="94" s="1"/>
  <c r="M607" i="61"/>
  <c r="Q607" i="61" s="1"/>
  <c r="M352" i="94"/>
  <c r="Q352" i="94" s="1"/>
  <c r="M131" i="94"/>
  <c r="Q131" i="94" s="1"/>
  <c r="M717" i="61"/>
  <c r="Q717" i="61" s="1"/>
  <c r="G3" i="94"/>
  <c r="I3" i="94" s="1"/>
  <c r="J3" i="94" s="1"/>
  <c r="O3" i="94" s="1"/>
  <c r="S3" i="94" s="1"/>
  <c r="U4" i="94" s="1"/>
  <c r="V3" i="94"/>
  <c r="W3" i="94" s="1" a="1"/>
  <c r="M673" i="61"/>
  <c r="Q673" i="61" s="1"/>
  <c r="M339" i="61"/>
  <c r="Q339" i="61" s="1"/>
  <c r="M493" i="61"/>
  <c r="Q493" i="61" s="1"/>
  <c r="M200" i="54"/>
  <c r="Q200" i="54" s="1"/>
  <c r="M533" i="61"/>
  <c r="Q533" i="61" s="1"/>
  <c r="M112" i="61"/>
  <c r="Q112" i="61" s="1"/>
  <c r="M675" i="61"/>
  <c r="Q675" i="61" s="1"/>
  <c r="M567" i="61"/>
  <c r="Q567" i="61" s="1"/>
  <c r="M281" i="61"/>
  <c r="Q281" i="61" s="1"/>
  <c r="M126" i="54"/>
  <c r="Q126" i="54" s="1"/>
  <c r="M223" i="94"/>
  <c r="Q223" i="94" s="1"/>
  <c r="M302" i="54"/>
  <c r="Q302" i="54" s="1"/>
  <c r="G16" i="94"/>
  <c r="I16" i="94" s="1"/>
  <c r="J16" i="94" s="1"/>
  <c r="O16" i="94" s="1"/>
  <c r="S16" i="94" s="1"/>
  <c r="M678" i="54"/>
  <c r="Q678" i="54" s="1"/>
  <c r="M581" i="54"/>
  <c r="Q581" i="54" s="1"/>
  <c r="G30" i="54"/>
  <c r="I30" i="54" s="1"/>
  <c r="J30" i="54" s="1"/>
  <c r="O30" i="54" s="1"/>
  <c r="M696" i="61"/>
  <c r="Q696" i="61" s="1"/>
  <c r="M440" i="54"/>
  <c r="Q440" i="54" s="1"/>
  <c r="M432" i="61"/>
  <c r="Q432" i="61" s="1"/>
  <c r="M398" i="61"/>
  <c r="Q398" i="61" s="1"/>
  <c r="M555" i="61"/>
  <c r="Q555" i="61" s="1"/>
  <c r="S555" i="61" s="1"/>
  <c r="M324" i="61"/>
  <c r="Q324" i="61" s="1"/>
  <c r="G19" i="61"/>
  <c r="I19" i="61" s="1"/>
  <c r="J19" i="61" s="1"/>
  <c r="O19" i="61" s="1"/>
  <c r="M566" i="54"/>
  <c r="Q566" i="54" s="1"/>
  <c r="M194" i="61"/>
  <c r="Q194" i="61" s="1"/>
  <c r="M588" i="61"/>
  <c r="Q588" i="61" s="1"/>
  <c r="M357" i="61"/>
  <c r="Q357" i="61" s="1"/>
  <c r="M599" i="54"/>
  <c r="Q599" i="54" s="1"/>
  <c r="G4" i="61"/>
  <c r="I4" i="61" s="1"/>
  <c r="J4" i="61" s="1"/>
  <c r="O4" i="61" s="1"/>
  <c r="M261" i="54"/>
  <c r="Q261" i="54" s="1"/>
  <c r="M376" i="54"/>
  <c r="Q376" i="54" s="1"/>
  <c r="M266" i="54"/>
  <c r="Q266" i="54" s="1"/>
  <c r="M222" i="54"/>
  <c r="Q222" i="54" s="1"/>
  <c r="G27" i="61"/>
  <c r="I27" i="61" s="1"/>
  <c r="J27" i="61" s="1"/>
  <c r="O27" i="61" s="1"/>
  <c r="S27" i="61" s="1"/>
  <c r="M78" i="54"/>
  <c r="Q78" i="54" s="1"/>
  <c r="M303" i="54"/>
  <c r="Q303" i="54" s="1"/>
  <c r="M661" i="54"/>
  <c r="Q661" i="54" s="1"/>
  <c r="G23" i="61"/>
  <c r="I23" i="61" s="1"/>
  <c r="J23" i="61" s="1"/>
  <c r="O23" i="61" s="1"/>
  <c r="M104" i="54"/>
  <c r="Q104" i="54" s="1"/>
  <c r="G7" i="54"/>
  <c r="I7" i="54" s="1"/>
  <c r="J7" i="54" s="1"/>
  <c r="O7" i="54" s="1"/>
  <c r="M364" i="54"/>
  <c r="Q364" i="54" s="1"/>
  <c r="M309" i="61"/>
  <c r="Q309" i="61" s="1"/>
  <c r="M121" i="61"/>
  <c r="Q121" i="61" s="1"/>
  <c r="M152" i="54"/>
  <c r="Q152" i="54" s="1"/>
  <c r="M134" i="61"/>
  <c r="Q134" i="61" s="1"/>
  <c r="M427" i="61"/>
  <c r="Q427" i="61" s="1"/>
  <c r="M579" i="54"/>
  <c r="Q579" i="54" s="1"/>
  <c r="S579" i="54" s="1"/>
  <c r="M211" i="54"/>
  <c r="Q211" i="54" s="1"/>
  <c r="M367" i="54"/>
  <c r="Q367" i="54" s="1"/>
  <c r="M269" i="54"/>
  <c r="Q269" i="54" s="1"/>
  <c r="G6" i="54"/>
  <c r="I6" i="54" s="1"/>
  <c r="J6" i="54" s="1"/>
  <c r="O6" i="54" s="1"/>
  <c r="M343" i="94"/>
  <c r="Q343" i="94" s="1"/>
  <c r="M296" i="94"/>
  <c r="Q296" i="94" s="1"/>
  <c r="M426" i="94"/>
  <c r="Q426" i="94" s="1"/>
  <c r="M202" i="94"/>
  <c r="Q202" i="94" s="1"/>
  <c r="M391" i="94"/>
  <c r="Q391" i="94" s="1"/>
  <c r="M194" i="94"/>
  <c r="Q194" i="94" s="1"/>
  <c r="M178" i="94"/>
  <c r="Q178" i="94" s="1"/>
  <c r="M71" i="94"/>
  <c r="Q71" i="94" s="1"/>
  <c r="M443" i="61"/>
  <c r="Q443" i="61" s="1"/>
  <c r="M110" i="94"/>
  <c r="Q110" i="94" s="1"/>
  <c r="M601" i="61"/>
  <c r="Q601" i="61" s="1"/>
  <c r="G32" i="94"/>
  <c r="I32" i="94" s="1"/>
  <c r="J32" i="94" s="1"/>
  <c r="O32" i="94" s="1"/>
  <c r="S32" i="94" s="1"/>
  <c r="M708" i="61"/>
  <c r="Q708" i="61" s="1"/>
  <c r="M181" i="94"/>
  <c r="Q181" i="94" s="1"/>
  <c r="G19" i="94"/>
  <c r="I19" i="94" s="1"/>
  <c r="J19" i="94" s="1"/>
  <c r="O19" i="94" s="1"/>
  <c r="S19" i="94" s="1"/>
  <c r="M464" i="61"/>
  <c r="Q464" i="61" s="1"/>
  <c r="M241" i="61"/>
  <c r="Q241" i="61" s="1"/>
  <c r="M233" i="61"/>
  <c r="Q233" i="61" s="1"/>
  <c r="M629" i="61"/>
  <c r="Q629" i="61" s="1"/>
  <c r="M98" i="61"/>
  <c r="Q98" i="61" s="1"/>
  <c r="M451" i="94"/>
  <c r="Q451" i="94" s="1"/>
  <c r="M330" i="61"/>
  <c r="Q330" i="61" s="1"/>
  <c r="M640" i="61"/>
  <c r="Q640" i="61" s="1"/>
  <c r="M90" i="61"/>
  <c r="Q90" i="61" s="1"/>
  <c r="M210" i="61"/>
  <c r="Q210" i="61" s="1"/>
  <c r="M94" i="54"/>
  <c r="Q94" i="54" s="1"/>
  <c r="G4" i="54"/>
  <c r="I4" i="54" s="1"/>
  <c r="J4" i="54" s="1"/>
  <c r="O4" i="54" s="1"/>
  <c r="M686" i="61"/>
  <c r="Q686" i="61" s="1"/>
  <c r="M238" i="61"/>
  <c r="Q238" i="61" s="1"/>
  <c r="M172" i="94"/>
  <c r="Q172" i="94" s="1"/>
  <c r="M454" i="61"/>
  <c r="Q454" i="61" s="1"/>
  <c r="M690" i="61"/>
  <c r="Q690" i="61" s="1"/>
  <c r="G12" i="61"/>
  <c r="I12" i="61" s="1"/>
  <c r="J12" i="61" s="1"/>
  <c r="O12" i="61" s="1"/>
  <c r="M643" i="54"/>
  <c r="Q643" i="54" s="1"/>
  <c r="M99" i="54"/>
  <c r="Q99" i="54" s="1"/>
  <c r="M276" i="61"/>
  <c r="Q276" i="61" s="1"/>
  <c r="G16" i="61"/>
  <c r="I16" i="61" s="1"/>
  <c r="J16" i="61" s="1"/>
  <c r="O16" i="61" s="1"/>
  <c r="M561" i="54"/>
  <c r="Q561" i="54" s="1"/>
  <c r="M569" i="61"/>
  <c r="Q569" i="61" s="1"/>
  <c r="M352" i="61"/>
  <c r="Q352" i="61" s="1"/>
  <c r="M593" i="61"/>
  <c r="Q593" i="61" s="1"/>
  <c r="M179" i="61"/>
  <c r="Q179" i="61" s="1"/>
  <c r="M568" i="54"/>
  <c r="Q568" i="54" s="1"/>
  <c r="M348" i="61"/>
  <c r="Q348" i="61" s="1"/>
  <c r="M567" i="54"/>
  <c r="Q567" i="54" s="1"/>
  <c r="M426" i="54"/>
  <c r="Q426" i="54" s="1"/>
  <c r="M382" i="54"/>
  <c r="Q382" i="54" s="1"/>
  <c r="M241" i="54"/>
  <c r="Q241" i="54" s="1"/>
  <c r="G14" i="54"/>
  <c r="I14" i="54" s="1"/>
  <c r="J14" i="54" s="1"/>
  <c r="O14" i="54" s="1"/>
  <c r="M483" i="54"/>
  <c r="Q483" i="54" s="1"/>
  <c r="M243" i="61"/>
  <c r="Q243" i="61" s="1"/>
  <c r="M324" i="54"/>
  <c r="Q324" i="54" s="1"/>
  <c r="M475" i="54"/>
  <c r="Q475" i="54" s="1"/>
  <c r="M178" i="54"/>
  <c r="Q178" i="54" s="1"/>
  <c r="M540" i="54"/>
  <c r="Q540" i="54" s="1"/>
  <c r="M198" i="54"/>
  <c r="Q198" i="54" s="1"/>
  <c r="M665" i="54"/>
  <c r="Q665" i="54" s="1"/>
  <c r="M606" i="61"/>
  <c r="Q606" i="61" s="1"/>
  <c r="S606" i="61" s="1"/>
  <c r="G18" i="61"/>
  <c r="I18" i="61" s="1"/>
  <c r="J18" i="61" s="1"/>
  <c r="O18" i="61" s="1"/>
  <c r="M511" i="54"/>
  <c r="Q511" i="54" s="1"/>
  <c r="M379" i="54"/>
  <c r="Q379" i="54" s="1"/>
  <c r="M172" i="54"/>
  <c r="Q172" i="54" s="1"/>
  <c r="M459" i="61"/>
  <c r="Q459" i="61" s="1"/>
  <c r="M320" i="54"/>
  <c r="Q320" i="54" s="1"/>
  <c r="S320" i="54" s="1"/>
  <c r="M322" i="54"/>
  <c r="Q322" i="54" s="1"/>
  <c r="G21" i="54"/>
  <c r="I21" i="54" s="1"/>
  <c r="J21" i="54" s="1"/>
  <c r="O21" i="54" s="1"/>
  <c r="M343" i="54"/>
  <c r="Q343" i="54" s="1"/>
  <c r="M424" i="54"/>
  <c r="Q424" i="54" s="1"/>
  <c r="S424" i="54" s="1"/>
  <c r="M209" i="54"/>
  <c r="Q209" i="54" s="1"/>
  <c r="M90" i="54"/>
  <c r="Q90" i="54" s="1"/>
  <c r="M345" i="54"/>
  <c r="Q345" i="54" s="1"/>
  <c r="M334" i="54"/>
  <c r="Q334" i="54" s="1"/>
  <c r="S334" i="54" s="1"/>
  <c r="M516" i="94"/>
  <c r="Q516" i="94" s="1"/>
  <c r="M465" i="94"/>
  <c r="Q465" i="94" s="1"/>
  <c r="M210" i="94"/>
  <c r="Q210" i="94" s="1"/>
  <c r="M227" i="94"/>
  <c r="Q227" i="94" s="1"/>
  <c r="M188" i="94"/>
  <c r="Q188" i="94" s="1"/>
  <c r="G6" i="94"/>
  <c r="I6" i="94" s="1"/>
  <c r="J6" i="94" s="1"/>
  <c r="O6" i="94" s="1"/>
  <c r="S6" i="94" s="1"/>
  <c r="M325" i="94"/>
  <c r="Q325" i="94" s="1"/>
  <c r="M231" i="61"/>
  <c r="Q231" i="61" s="1"/>
  <c r="M202" i="61"/>
  <c r="Q202" i="61" s="1"/>
  <c r="G5" i="94"/>
  <c r="I5" i="94" s="1"/>
  <c r="J5" i="94" s="1"/>
  <c r="O5" i="94" s="1"/>
  <c r="S5" i="94" s="1"/>
  <c r="G30" i="94"/>
  <c r="I30" i="94" s="1"/>
  <c r="J30" i="94" s="1"/>
  <c r="O30" i="94" s="1"/>
  <c r="S30" i="94" s="1"/>
  <c r="M677" i="61"/>
  <c r="Q677" i="61" s="1"/>
  <c r="M444" i="61"/>
  <c r="Q444" i="61" s="1"/>
  <c r="M519" i="61"/>
  <c r="Q519" i="61" s="1"/>
  <c r="M372" i="61"/>
  <c r="Q372" i="61" s="1"/>
  <c r="G17" i="94"/>
  <c r="I17" i="94" s="1"/>
  <c r="J17" i="94" s="1"/>
  <c r="O17" i="94" s="1"/>
  <c r="S17" i="94" s="1"/>
  <c r="M456" i="61"/>
  <c r="Q456" i="61" s="1"/>
  <c r="M360" i="61"/>
  <c r="Q360" i="61" s="1"/>
  <c r="M182" i="61"/>
  <c r="Q182" i="61" s="1"/>
  <c r="M402" i="54"/>
  <c r="Q402" i="54" s="1"/>
  <c r="M620" i="61"/>
  <c r="Q620" i="61" s="1"/>
  <c r="M313" i="61"/>
  <c r="Q313" i="61" s="1"/>
  <c r="M211" i="94"/>
  <c r="Q211" i="94" s="1"/>
  <c r="M458" i="54"/>
  <c r="Q458" i="54" s="1"/>
  <c r="M627" i="61"/>
  <c r="Q627" i="61" s="1"/>
  <c r="M356" i="54"/>
  <c r="Q356" i="54" s="1"/>
  <c r="M95" i="54"/>
  <c r="Q95" i="54" s="1"/>
  <c r="M296" i="61"/>
  <c r="Q296" i="61" s="1"/>
  <c r="M89" i="61"/>
  <c r="Q89" i="61" s="1"/>
  <c r="M590" i="54"/>
  <c r="Q590" i="54" s="1"/>
  <c r="M105" i="61"/>
  <c r="Q105" i="61" s="1"/>
  <c r="M543" i="54"/>
  <c r="Q543" i="54" s="1"/>
  <c r="M492" i="54"/>
  <c r="Q492" i="54" s="1"/>
  <c r="M401" i="54"/>
  <c r="Q401" i="54" s="1"/>
  <c r="M586" i="61"/>
  <c r="Q586" i="61" s="1"/>
  <c r="M397" i="61"/>
  <c r="Q397" i="61" s="1"/>
  <c r="M659" i="54"/>
  <c r="Q659" i="54" s="1"/>
  <c r="M460" i="54"/>
  <c r="Q460" i="54" s="1"/>
  <c r="M398" i="54"/>
  <c r="Q398" i="54" s="1"/>
  <c r="M184" i="54"/>
  <c r="Q184" i="54" s="1"/>
  <c r="M139" i="61"/>
  <c r="Q139" i="61" s="1"/>
  <c r="M671" i="54"/>
  <c r="Q671" i="54" s="1"/>
  <c r="M472" i="54"/>
  <c r="Q472" i="54" s="1"/>
  <c r="M665" i="61"/>
  <c r="Q665" i="61" s="1"/>
  <c r="M453" i="61"/>
  <c r="Q453" i="61" s="1"/>
  <c r="G11" i="61"/>
  <c r="I11" i="61" s="1"/>
  <c r="J11" i="61" s="1"/>
  <c r="O11" i="61" s="1"/>
  <c r="M638" i="54"/>
  <c r="Q638" i="54" s="1"/>
  <c r="M273" i="54"/>
  <c r="Q273" i="54" s="1"/>
  <c r="M197" i="94"/>
  <c r="Q197" i="94" s="1"/>
  <c r="M162" i="61"/>
  <c r="Q162" i="61" s="1"/>
  <c r="G26" i="94"/>
  <c r="I26" i="94" s="1"/>
  <c r="J26" i="94" s="1"/>
  <c r="O26" i="94" s="1"/>
  <c r="S26" i="94" s="1"/>
  <c r="M364" i="61"/>
  <c r="Q364" i="61" s="1"/>
  <c r="M556" i="54"/>
  <c r="Q556" i="54" s="1"/>
  <c r="M609" i="61"/>
  <c r="Q609" i="61" s="1"/>
  <c r="S609" i="61" s="1"/>
  <c r="M170" i="61"/>
  <c r="Q170" i="61" s="1"/>
  <c r="M74" i="61"/>
  <c r="Q74" i="61" s="1"/>
  <c r="M551" i="54"/>
  <c r="Q551" i="54" s="1"/>
  <c r="M429" i="54"/>
  <c r="Q429" i="54" s="1"/>
  <c r="M289" i="54"/>
  <c r="Q289" i="54" s="1"/>
  <c r="M153" i="94"/>
  <c r="Q153" i="94" s="1"/>
  <c r="M585" i="54"/>
  <c r="Q585" i="54" s="1"/>
  <c r="S585" i="54" s="1"/>
  <c r="M270" i="61"/>
  <c r="Q270" i="61" s="1"/>
  <c r="M120" i="61"/>
  <c r="Q120" i="61" s="1"/>
  <c r="M306" i="54"/>
  <c r="Q306" i="54" s="1"/>
  <c r="S306" i="54" s="1"/>
  <c r="M232" i="54"/>
  <c r="Q232" i="54" s="1"/>
  <c r="M148" i="54"/>
  <c r="Q148" i="54" s="1"/>
  <c r="M637" i="54"/>
  <c r="Q637" i="54" s="1"/>
  <c r="M280" i="54"/>
  <c r="Q280" i="54" s="1"/>
  <c r="G6" i="61"/>
  <c r="I6" i="61" s="1"/>
  <c r="J6" i="61" s="1"/>
  <c r="O6" i="61" s="1"/>
  <c r="G13" i="61"/>
  <c r="I13" i="61" s="1"/>
  <c r="J13" i="61" s="1"/>
  <c r="O13" i="61" s="1"/>
  <c r="M347" i="54"/>
  <c r="Q347" i="54" s="1"/>
  <c r="S347" i="54" s="1"/>
  <c r="M87" i="54"/>
  <c r="Q87" i="54" s="1"/>
  <c r="M170" i="54"/>
  <c r="Q170" i="54" s="1"/>
  <c r="M160" i="54"/>
  <c r="Q160" i="54" s="1"/>
  <c r="M549" i="54"/>
  <c r="Q549" i="54" s="1"/>
  <c r="M91" i="61"/>
  <c r="Q91" i="61" s="1"/>
  <c r="M663" i="54"/>
  <c r="Q663" i="54" s="1"/>
  <c r="M501" i="54"/>
  <c r="Q501" i="54" s="1"/>
  <c r="M83" i="54"/>
  <c r="Q83" i="54" s="1"/>
  <c r="M347" i="61"/>
  <c r="Q347" i="61" s="1"/>
  <c r="S347" i="61" s="1"/>
  <c r="M311" i="54"/>
  <c r="Q311" i="54" s="1"/>
  <c r="S311" i="54" s="1"/>
  <c r="M158" i="54"/>
  <c r="Q158" i="54" s="1"/>
  <c r="M610" i="54"/>
  <c r="Q610" i="54" s="1"/>
  <c r="M316" i="54"/>
  <c r="Q316" i="54" s="1"/>
  <c r="S316" i="54" s="1"/>
  <c r="M557" i="54"/>
  <c r="Q557" i="54" s="1"/>
  <c r="S557" i="54" s="1"/>
  <c r="M373" i="54"/>
  <c r="Q373" i="54" s="1"/>
  <c r="M400" i="54"/>
  <c r="Q400" i="54" s="1"/>
  <c r="S400" i="54" s="1"/>
  <c r="M660" i="54"/>
  <c r="Q660" i="54" s="1"/>
  <c r="M125" i="94"/>
  <c r="Q125" i="94" s="1"/>
  <c r="M290" i="54"/>
  <c r="Q290" i="54" s="1"/>
  <c r="S290" i="54" s="1"/>
  <c r="M150" i="54"/>
  <c r="Q150" i="54" s="1"/>
  <c r="M361" i="54"/>
  <c r="Q361" i="54" s="1"/>
  <c r="M532" i="94"/>
  <c r="Q532" i="94" s="1"/>
  <c r="M512" i="94"/>
  <c r="Q512" i="94" s="1"/>
  <c r="M329" i="94"/>
  <c r="Q329" i="94" s="1"/>
  <c r="M476" i="94"/>
  <c r="Q476" i="94" s="1"/>
  <c r="M695" i="61"/>
  <c r="Q695" i="61" s="1"/>
  <c r="G12" i="94"/>
  <c r="I12" i="94" s="1"/>
  <c r="J12" i="94" s="1"/>
  <c r="O12" i="94" s="1"/>
  <c r="M493" i="54"/>
  <c r="Q493" i="54" s="1"/>
  <c r="M113" i="61"/>
  <c r="Q113" i="61" s="1"/>
  <c r="G24" i="94"/>
  <c r="I24" i="94" s="1"/>
  <c r="J24" i="94" s="1"/>
  <c r="O24" i="94" s="1"/>
  <c r="S24" i="94" s="1"/>
  <c r="M735" i="61"/>
  <c r="Q735" i="61" s="1"/>
  <c r="M108" i="61"/>
  <c r="Q108" i="61" s="1"/>
  <c r="M143" i="61"/>
  <c r="Q143" i="61" s="1"/>
  <c r="G18" i="54"/>
  <c r="I18" i="54" s="1"/>
  <c r="J18" i="54" s="1"/>
  <c r="O18" i="54" s="1"/>
  <c r="M139" i="94"/>
  <c r="Q139" i="94" s="1"/>
  <c r="M636" i="54"/>
  <c r="Q636" i="54" s="1"/>
  <c r="G14" i="94"/>
  <c r="I14" i="94" s="1"/>
  <c r="J14" i="94" s="1"/>
  <c r="O14" i="94" s="1"/>
  <c r="S14" i="94" s="1"/>
  <c r="M523" i="61"/>
  <c r="Q523" i="61" s="1"/>
  <c r="S523" i="61" s="1"/>
  <c r="M278" i="54"/>
  <c r="Q278" i="54" s="1"/>
  <c r="M733" i="61"/>
  <c r="Q733" i="61" s="1"/>
  <c r="M167" i="54"/>
  <c r="Q167" i="54" s="1"/>
  <c r="M103" i="54"/>
  <c r="Q103" i="54" s="1"/>
  <c r="M421" i="54"/>
  <c r="Q421" i="54" s="1"/>
  <c r="M615" i="54"/>
  <c r="Q615" i="54" s="1"/>
  <c r="M183" i="54"/>
  <c r="Q183" i="54" s="1"/>
  <c r="G9" i="61"/>
  <c r="I9" i="61" s="1"/>
  <c r="J9" i="61" s="1"/>
  <c r="O9" i="61" s="1"/>
  <c r="M173" i="54"/>
  <c r="Q173" i="54" s="1"/>
  <c r="M491" i="54"/>
  <c r="Q491" i="54" s="1"/>
  <c r="M488" i="54"/>
  <c r="Q488" i="54" s="1"/>
  <c r="M102" i="61"/>
  <c r="Q102" i="61" s="1"/>
  <c r="M358" i="54"/>
  <c r="Q358" i="54" s="1"/>
  <c r="M414" i="61"/>
  <c r="Q414" i="61" s="1"/>
  <c r="M504" i="54"/>
  <c r="Q504" i="54" s="1"/>
  <c r="M315" i="54"/>
  <c r="Q315" i="54" s="1"/>
  <c r="M385" i="61"/>
  <c r="Q385" i="61" s="1"/>
  <c r="M247" i="54"/>
  <c r="Q247" i="54" s="1"/>
  <c r="M119" i="54"/>
  <c r="Q119" i="54" s="1"/>
  <c r="M348" i="54"/>
  <c r="Q348" i="54" s="1"/>
  <c r="M603" i="54"/>
  <c r="Q603" i="54" s="1"/>
  <c r="M260" i="61"/>
  <c r="Q260" i="61" s="1"/>
  <c r="S260" i="61" s="1"/>
  <c r="M527" i="54"/>
  <c r="Q527" i="54" s="1"/>
  <c r="S527" i="54" s="1"/>
  <c r="M351" i="54"/>
  <c r="Q351" i="54" s="1"/>
  <c r="M523" i="54"/>
  <c r="Q523" i="54" s="1"/>
  <c r="S523" i="54" s="1"/>
  <c r="M188" i="54"/>
  <c r="Q188" i="54" s="1"/>
  <c r="M647" i="54"/>
  <c r="Q647" i="54" s="1"/>
  <c r="S647" i="54" s="1"/>
  <c r="M545" i="54"/>
  <c r="Q545" i="54" s="1"/>
  <c r="S545" i="54" s="1"/>
  <c r="M436" i="54"/>
  <c r="Q436" i="54" s="1"/>
  <c r="S436" i="54" s="1"/>
  <c r="M558" i="54"/>
  <c r="Q558" i="54" s="1"/>
  <c r="M221" i="54"/>
  <c r="Q221" i="54" s="1"/>
  <c r="M354" i="54"/>
  <c r="Q354" i="54" s="1"/>
  <c r="S354" i="54" s="1"/>
  <c r="N529" i="94"/>
  <c r="R529" i="94" s="1"/>
  <c r="N527" i="94"/>
  <c r="R527" i="94" s="1"/>
  <c r="P527" i="94"/>
  <c r="N370" i="94"/>
  <c r="R370" i="94" s="1"/>
  <c r="N437" i="94"/>
  <c r="R437" i="94" s="1"/>
  <c r="N321" i="94"/>
  <c r="R321" i="94" s="1"/>
  <c r="N307" i="94"/>
  <c r="R307" i="94" s="1"/>
  <c r="N293" i="94"/>
  <c r="R293" i="94" s="1"/>
  <c r="P263" i="94"/>
  <c r="N263" i="94"/>
  <c r="R263" i="94" s="1"/>
  <c r="P370" i="94"/>
  <c r="N74" i="94"/>
  <c r="R74" i="94" s="1"/>
  <c r="P74" i="94"/>
  <c r="N167" i="94"/>
  <c r="R167" i="94" s="1"/>
  <c r="G87" i="94"/>
  <c r="I87" i="94" s="1"/>
  <c r="J87" i="94" s="1"/>
  <c r="O87" i="94" s="1"/>
  <c r="N734" i="61"/>
  <c r="R734" i="61" s="1"/>
  <c r="G174" i="94"/>
  <c r="I174" i="94" s="1"/>
  <c r="J174" i="94" s="1"/>
  <c r="O174" i="94" s="1"/>
  <c r="N116" i="94"/>
  <c r="R116" i="94" s="1"/>
  <c r="P183" i="61"/>
  <c r="N214" i="94"/>
  <c r="R214" i="94" s="1"/>
  <c r="N148" i="94"/>
  <c r="R148" i="94" s="1"/>
  <c r="G229" i="61"/>
  <c r="I229" i="61" s="1"/>
  <c r="J229" i="61" s="1"/>
  <c r="O229" i="61" s="1"/>
  <c r="N232" i="61"/>
  <c r="R232" i="61" s="1"/>
  <c r="N187" i="54"/>
  <c r="R187" i="54" s="1"/>
  <c r="N109" i="54"/>
  <c r="R109" i="54" s="1"/>
  <c r="P714" i="61"/>
  <c r="N714" i="61"/>
  <c r="R714" i="61" s="1"/>
  <c r="N146" i="61"/>
  <c r="R146" i="61" s="1"/>
  <c r="N101" i="61"/>
  <c r="R101" i="61" s="1"/>
  <c r="N562" i="54"/>
  <c r="R562" i="54" s="1"/>
  <c r="G182" i="54"/>
  <c r="I182" i="54" s="1"/>
  <c r="J182" i="54" s="1"/>
  <c r="O182" i="54" s="1"/>
  <c r="N631" i="54"/>
  <c r="R631" i="54" s="1"/>
  <c r="N534" i="61"/>
  <c r="R534" i="61" s="1"/>
  <c r="P498" i="61"/>
  <c r="P417" i="54"/>
  <c r="N293" i="54"/>
  <c r="R293" i="54" s="1"/>
  <c r="N328" i="54"/>
  <c r="R328" i="54" s="1"/>
  <c r="N84" i="54"/>
  <c r="R84" i="54" s="1"/>
  <c r="N157" i="54"/>
  <c r="R157" i="54" s="1"/>
  <c r="P157" i="54"/>
  <c r="G122" i="54"/>
  <c r="I122" i="54" s="1"/>
  <c r="J122" i="54" s="1"/>
  <c r="O122" i="54" s="1"/>
  <c r="N176" i="54"/>
  <c r="R176" i="54" s="1"/>
  <c r="P176" i="54"/>
  <c r="G51" i="61"/>
  <c r="I51" i="61" s="1"/>
  <c r="J51" i="61" s="1"/>
  <c r="O51" i="61" s="1"/>
  <c r="N654" i="54"/>
  <c r="R654" i="54" s="1"/>
  <c r="P351" i="61"/>
  <c r="N622" i="54"/>
  <c r="R622" i="54" s="1"/>
  <c r="N327" i="54"/>
  <c r="R327" i="54" s="1"/>
  <c r="G47" i="54"/>
  <c r="I47" i="54" s="1"/>
  <c r="J47" i="54" s="1"/>
  <c r="O47" i="54" s="1"/>
  <c r="P160" i="54"/>
  <c r="I160" i="54"/>
  <c r="J160" i="54" s="1"/>
  <c r="O160" i="54" s="1"/>
  <c r="I38" i="94"/>
  <c r="J38" i="94" s="1"/>
  <c r="O38" i="94" s="1"/>
  <c r="S38" i="94" s="1"/>
  <c r="N228" i="61"/>
  <c r="R228" i="61" s="1"/>
  <c r="N534" i="94"/>
  <c r="R534" i="94" s="1"/>
  <c r="N452" i="94"/>
  <c r="R452" i="94" s="1"/>
  <c r="N518" i="94"/>
  <c r="R518" i="94" s="1"/>
  <c r="G176" i="94"/>
  <c r="I176" i="94" s="1"/>
  <c r="J176" i="94" s="1"/>
  <c r="O176" i="94" s="1"/>
  <c r="N234" i="94"/>
  <c r="R234" i="94" s="1"/>
  <c r="G196" i="94"/>
  <c r="I196" i="94" s="1"/>
  <c r="J196" i="94" s="1"/>
  <c r="O196" i="94" s="1"/>
  <c r="G165" i="94"/>
  <c r="I165" i="94" s="1"/>
  <c r="J165" i="94" s="1"/>
  <c r="O165" i="94" s="1"/>
  <c r="N726" i="61"/>
  <c r="R726" i="61" s="1"/>
  <c r="P59" i="94"/>
  <c r="I59" i="94"/>
  <c r="J59" i="94" s="1"/>
  <c r="O59" i="94" s="1"/>
  <c r="N706" i="61"/>
  <c r="R706" i="61" s="1"/>
  <c r="P666" i="61"/>
  <c r="N666" i="61"/>
  <c r="R666" i="61" s="1"/>
  <c r="N539" i="61"/>
  <c r="R539" i="61" s="1"/>
  <c r="P610" i="61"/>
  <c r="N610" i="61"/>
  <c r="R610" i="61" s="1"/>
  <c r="N365" i="61"/>
  <c r="R365" i="61" s="1"/>
  <c r="G208" i="94"/>
  <c r="I208" i="94" s="1"/>
  <c r="J208" i="94" s="1"/>
  <c r="O208" i="94" s="1"/>
  <c r="N589" i="61"/>
  <c r="R589" i="61" s="1"/>
  <c r="P558" i="61"/>
  <c r="N151" i="54"/>
  <c r="R151" i="54" s="1"/>
  <c r="N229" i="94"/>
  <c r="R229" i="94" s="1"/>
  <c r="G96" i="94"/>
  <c r="I96" i="94" s="1"/>
  <c r="J96" i="94" s="1"/>
  <c r="O96" i="94" s="1"/>
  <c r="P703" i="61"/>
  <c r="N703" i="61"/>
  <c r="R703" i="61" s="1"/>
  <c r="P316" i="61"/>
  <c r="N316" i="61"/>
  <c r="R316" i="61" s="1"/>
  <c r="N175" i="61"/>
  <c r="R175" i="61" s="1"/>
  <c r="G219" i="94"/>
  <c r="I219" i="94" s="1"/>
  <c r="J219" i="94" s="1"/>
  <c r="O219" i="94" s="1"/>
  <c r="P407" i="61"/>
  <c r="I74" i="61"/>
  <c r="J74" i="61" s="1"/>
  <c r="O74" i="61" s="1"/>
  <c r="P74" i="61"/>
  <c r="N294" i="54"/>
  <c r="R294" i="54" s="1"/>
  <c r="N186" i="54"/>
  <c r="R186" i="54" s="1"/>
  <c r="P705" i="61"/>
  <c r="N255" i="61"/>
  <c r="R255" i="61" s="1"/>
  <c r="P736" i="61"/>
  <c r="G104" i="61"/>
  <c r="I104" i="61" s="1"/>
  <c r="J104" i="61" s="1"/>
  <c r="O104" i="61" s="1"/>
  <c r="N299" i="61"/>
  <c r="R299" i="61" s="1"/>
  <c r="I141" i="61"/>
  <c r="J141" i="61" s="1"/>
  <c r="O141" i="61" s="1"/>
  <c r="P141" i="61"/>
  <c r="N103" i="94"/>
  <c r="R103" i="94" s="1"/>
  <c r="N650" i="61"/>
  <c r="R650" i="61" s="1"/>
  <c r="G162" i="61"/>
  <c r="I162" i="61" s="1"/>
  <c r="J162" i="61" s="1"/>
  <c r="O162" i="61" s="1"/>
  <c r="N153" i="61"/>
  <c r="R153" i="61" s="1"/>
  <c r="N585" i="61"/>
  <c r="R585" i="61" s="1"/>
  <c r="N254" i="54"/>
  <c r="R254" i="54" s="1"/>
  <c r="P338" i="61"/>
  <c r="N330" i="54"/>
  <c r="R330" i="54" s="1"/>
  <c r="P330" i="54"/>
  <c r="N131" i="54"/>
  <c r="R131" i="54" s="1"/>
  <c r="N314" i="61"/>
  <c r="R314" i="61" s="1"/>
  <c r="P593" i="54"/>
  <c r="N593" i="54"/>
  <c r="R593" i="54" s="1"/>
  <c r="N393" i="54"/>
  <c r="R393" i="54" s="1"/>
  <c r="N552" i="54"/>
  <c r="R552" i="54" s="1"/>
  <c r="G179" i="61"/>
  <c r="I179" i="61" s="1"/>
  <c r="J179" i="61" s="1"/>
  <c r="O179" i="61" s="1"/>
  <c r="N282" i="54"/>
  <c r="R282" i="54" s="1"/>
  <c r="P282" i="54"/>
  <c r="I194" i="54"/>
  <c r="J194" i="54" s="1"/>
  <c r="O194" i="54" s="1"/>
  <c r="I44" i="54"/>
  <c r="J44" i="54" s="1"/>
  <c r="O44" i="54" s="1"/>
  <c r="I68" i="54"/>
  <c r="J68" i="54" s="1"/>
  <c r="O68" i="54" s="1"/>
  <c r="N270" i="94"/>
  <c r="R270" i="94" s="1"/>
  <c r="N510" i="94"/>
  <c r="R510" i="94" s="1"/>
  <c r="N525" i="94"/>
  <c r="R525" i="94" s="1"/>
  <c r="N319" i="94"/>
  <c r="R319" i="94" s="1"/>
  <c r="N291" i="94"/>
  <c r="R291" i="94" s="1"/>
  <c r="N394" i="94"/>
  <c r="R394" i="94" s="1"/>
  <c r="P484" i="94"/>
  <c r="N473" i="94"/>
  <c r="R473" i="94" s="1"/>
  <c r="N327" i="94"/>
  <c r="R327" i="94" s="1"/>
  <c r="N228" i="94"/>
  <c r="R228" i="94" s="1"/>
  <c r="N563" i="61"/>
  <c r="R563" i="61" s="1"/>
  <c r="N598" i="61"/>
  <c r="R598" i="61" s="1"/>
  <c r="G220" i="94"/>
  <c r="I220" i="94" s="1"/>
  <c r="J220" i="94" s="1"/>
  <c r="O220" i="94" s="1"/>
  <c r="P660" i="61"/>
  <c r="N660" i="61"/>
  <c r="R660" i="61" s="1"/>
  <c r="N359" i="61"/>
  <c r="R359" i="61" s="1"/>
  <c r="N456" i="54"/>
  <c r="R456" i="54" s="1"/>
  <c r="N129" i="54"/>
  <c r="R129" i="54" s="1"/>
  <c r="N74" i="54"/>
  <c r="R74" i="54" s="1"/>
  <c r="G134" i="61"/>
  <c r="I134" i="61" s="1"/>
  <c r="J134" i="61" s="1"/>
  <c r="O134" i="61" s="1"/>
  <c r="P486" i="54"/>
  <c r="N357" i="54"/>
  <c r="R357" i="54" s="1"/>
  <c r="N272" i="61"/>
  <c r="R272" i="61" s="1"/>
  <c r="N536" i="54"/>
  <c r="R536" i="54" s="1"/>
  <c r="P448" i="54"/>
  <c r="I180" i="54"/>
  <c r="J180" i="54" s="1"/>
  <c r="O180" i="54" s="1"/>
  <c r="P180" i="54"/>
  <c r="N580" i="61"/>
  <c r="R580" i="61" s="1"/>
  <c r="P225" i="61"/>
  <c r="N140" i="61"/>
  <c r="R140" i="61" s="1"/>
  <c r="P490" i="54"/>
  <c r="P236" i="54"/>
  <c r="N236" i="54"/>
  <c r="R236" i="54" s="1"/>
  <c r="P537" i="61"/>
  <c r="N724" i="61"/>
  <c r="R724" i="61" s="1"/>
  <c r="P625" i="61"/>
  <c r="N169" i="61"/>
  <c r="R169" i="61" s="1"/>
  <c r="N670" i="54"/>
  <c r="R670" i="54" s="1"/>
  <c r="G175" i="94"/>
  <c r="I175" i="94" s="1"/>
  <c r="J175" i="94" s="1"/>
  <c r="O175" i="94" s="1"/>
  <c r="P486" i="61"/>
  <c r="P440" i="61"/>
  <c r="N81" i="61"/>
  <c r="R81" i="61" s="1"/>
  <c r="N606" i="54"/>
  <c r="R606" i="54" s="1"/>
  <c r="P606" i="54"/>
  <c r="G144" i="61"/>
  <c r="I144" i="61" s="1"/>
  <c r="J144" i="61" s="1"/>
  <c r="O144" i="61" s="1"/>
  <c r="G54" i="54"/>
  <c r="I54" i="54" s="1"/>
  <c r="J54" i="54" s="1"/>
  <c r="O54" i="54" s="1"/>
  <c r="S54" i="54" s="1"/>
  <c r="N507" i="54"/>
  <c r="R507" i="54" s="1"/>
  <c r="N281" i="54"/>
  <c r="R281" i="54" s="1"/>
  <c r="G74" i="54"/>
  <c r="I74" i="54" s="1"/>
  <c r="J74" i="54" s="1"/>
  <c r="O74" i="54" s="1"/>
  <c r="N434" i="54"/>
  <c r="R434" i="54" s="1"/>
  <c r="P362" i="54"/>
  <c r="P596" i="54"/>
  <c r="N412" i="54"/>
  <c r="R412" i="54" s="1"/>
  <c r="P672" i="54"/>
  <c r="I164" i="61"/>
  <c r="J164" i="61" s="1"/>
  <c r="O164" i="61" s="1"/>
  <c r="N87" i="61"/>
  <c r="R87" i="61" s="1"/>
  <c r="P299" i="61"/>
  <c r="I154" i="54"/>
  <c r="J154" i="54" s="1"/>
  <c r="O154" i="54" s="1"/>
  <c r="P95" i="54"/>
  <c r="P249" i="54"/>
  <c r="I79" i="54"/>
  <c r="J79" i="54" s="1"/>
  <c r="O79" i="54" s="1"/>
  <c r="I148" i="61"/>
  <c r="J148" i="61" s="1"/>
  <c r="O148" i="61" s="1"/>
  <c r="I238" i="61"/>
  <c r="J238" i="61" s="1"/>
  <c r="O238" i="61" s="1"/>
  <c r="N353" i="61"/>
  <c r="R353" i="61" s="1"/>
  <c r="I42" i="61"/>
  <c r="J42" i="61" s="1"/>
  <c r="O42" i="61" s="1"/>
  <c r="P353" i="61"/>
  <c r="N514" i="54"/>
  <c r="R514" i="54" s="1"/>
  <c r="P580" i="61"/>
  <c r="P394" i="94"/>
  <c r="N520" i="94"/>
  <c r="R520" i="94" s="1"/>
  <c r="P520" i="94"/>
  <c r="N128" i="94"/>
  <c r="R128" i="94" s="1"/>
  <c r="P162" i="94"/>
  <c r="I60" i="94"/>
  <c r="J60" i="94" s="1"/>
  <c r="O60" i="94" s="1"/>
  <c r="S60" i="94" s="1"/>
  <c r="P229" i="94"/>
  <c r="G235" i="61"/>
  <c r="I235" i="61" s="1"/>
  <c r="J235" i="61" s="1"/>
  <c r="O235" i="61" s="1"/>
  <c r="G198" i="61"/>
  <c r="I198" i="61" s="1"/>
  <c r="J198" i="61" s="1"/>
  <c r="O198" i="61" s="1"/>
  <c r="P524" i="94"/>
  <c r="N182" i="94"/>
  <c r="R182" i="94" s="1"/>
  <c r="I158" i="94"/>
  <c r="J158" i="94" s="1"/>
  <c r="O158" i="94" s="1"/>
  <c r="P158" i="94"/>
  <c r="P648" i="61"/>
  <c r="N648" i="61"/>
  <c r="R648" i="61" s="1"/>
  <c r="N422" i="61"/>
  <c r="R422" i="61" s="1"/>
  <c r="P628" i="61"/>
  <c r="N628" i="61"/>
  <c r="R628" i="61" s="1"/>
  <c r="N469" i="61"/>
  <c r="R469" i="61" s="1"/>
  <c r="P426" i="61"/>
  <c r="N334" i="61"/>
  <c r="R334" i="61" s="1"/>
  <c r="N641" i="61"/>
  <c r="R641" i="61" s="1"/>
  <c r="P641" i="61"/>
  <c r="G118" i="61"/>
  <c r="I118" i="61" s="1"/>
  <c r="J118" i="61" s="1"/>
  <c r="O118" i="61" s="1"/>
  <c r="P454" i="54"/>
  <c r="N245" i="54"/>
  <c r="R245" i="54" s="1"/>
  <c r="G73" i="54"/>
  <c r="I73" i="54" s="1"/>
  <c r="J73" i="54" s="1"/>
  <c r="O73" i="54" s="1"/>
  <c r="N671" i="61"/>
  <c r="R671" i="61" s="1"/>
  <c r="N635" i="61"/>
  <c r="R635" i="61" s="1"/>
  <c r="P635" i="61"/>
  <c r="P344" i="61"/>
  <c r="G85" i="61"/>
  <c r="I85" i="61" s="1"/>
  <c r="J85" i="61" s="1"/>
  <c r="O85" i="61" s="1"/>
  <c r="N674" i="61"/>
  <c r="R674" i="61" s="1"/>
  <c r="P169" i="61"/>
  <c r="I135" i="61"/>
  <c r="J135" i="61" s="1"/>
  <c r="O135" i="61" s="1"/>
  <c r="P135" i="61"/>
  <c r="G90" i="61"/>
  <c r="I90" i="61" s="1"/>
  <c r="J90" i="61" s="1"/>
  <c r="O90" i="61" s="1"/>
  <c r="N524" i="54"/>
  <c r="R524" i="54" s="1"/>
  <c r="N366" i="54"/>
  <c r="R366" i="54" s="1"/>
  <c r="N159" i="94"/>
  <c r="R159" i="94" s="1"/>
  <c r="P326" i="61"/>
  <c r="G93" i="61"/>
  <c r="I93" i="61" s="1"/>
  <c r="J93" i="61" s="1"/>
  <c r="O93" i="61" s="1"/>
  <c r="G241" i="54"/>
  <c r="I241" i="54" s="1"/>
  <c r="J241" i="54" s="1"/>
  <c r="O241" i="54" s="1"/>
  <c r="N107" i="94"/>
  <c r="R107" i="94" s="1"/>
  <c r="N630" i="61"/>
  <c r="R630" i="61" s="1"/>
  <c r="P630" i="61"/>
  <c r="N652" i="54"/>
  <c r="R652" i="54" s="1"/>
  <c r="N689" i="61"/>
  <c r="R689" i="61" s="1"/>
  <c r="P689" i="61"/>
  <c r="P513" i="54"/>
  <c r="P123" i="94"/>
  <c r="N123" i="94"/>
  <c r="R123" i="94" s="1"/>
  <c r="N326" i="54"/>
  <c r="R326" i="54" s="1"/>
  <c r="N89" i="54"/>
  <c r="R89" i="54" s="1"/>
  <c r="G34" i="54"/>
  <c r="I34" i="54" s="1"/>
  <c r="J34" i="54" s="1"/>
  <c r="O34" i="54" s="1"/>
  <c r="P344" i="54"/>
  <c r="G132" i="54"/>
  <c r="I132" i="54" s="1"/>
  <c r="J132" i="54" s="1"/>
  <c r="O132" i="54" s="1"/>
  <c r="P161" i="54"/>
  <c r="P499" i="94"/>
  <c r="N625" i="54"/>
  <c r="R625" i="54" s="1"/>
  <c r="P173" i="94"/>
  <c r="N625" i="61"/>
  <c r="R625" i="61" s="1"/>
  <c r="N479" i="94"/>
  <c r="R479" i="94" s="1"/>
  <c r="P239" i="94"/>
  <c r="P419" i="94"/>
  <c r="P109" i="94"/>
  <c r="G111" i="94"/>
  <c r="I111" i="94" s="1"/>
  <c r="J111" i="94" s="1"/>
  <c r="O111" i="94" s="1"/>
  <c r="G223" i="61"/>
  <c r="I223" i="61" s="1"/>
  <c r="J223" i="61" s="1"/>
  <c r="O223" i="61" s="1"/>
  <c r="P268" i="94"/>
  <c r="P391" i="61"/>
  <c r="G56" i="94"/>
  <c r="I56" i="94" s="1"/>
  <c r="J56" i="94" s="1"/>
  <c r="O56" i="94" s="1"/>
  <c r="S56" i="94" s="1"/>
  <c r="G202" i="61"/>
  <c r="I202" i="61" s="1"/>
  <c r="J202" i="61" s="1"/>
  <c r="O202" i="61" s="1"/>
  <c r="P336" i="54"/>
  <c r="N656" i="61"/>
  <c r="R656" i="61" s="1"/>
  <c r="P656" i="61"/>
  <c r="N538" i="54"/>
  <c r="R538" i="54" s="1"/>
  <c r="P538" i="54"/>
  <c r="N258" i="54"/>
  <c r="R258" i="54" s="1"/>
  <c r="N471" i="54"/>
  <c r="R471" i="54" s="1"/>
  <c r="N319" i="54"/>
  <c r="R319" i="54" s="1"/>
  <c r="P113" i="94"/>
  <c r="I159" i="94"/>
  <c r="J159" i="94" s="1"/>
  <c r="O159" i="94" s="1"/>
  <c r="P150" i="54"/>
  <c r="P212" i="54"/>
  <c r="I218" i="94"/>
  <c r="J218" i="94" s="1"/>
  <c r="O218" i="94" s="1"/>
  <c r="N282" i="94"/>
  <c r="R282" i="94" s="1"/>
  <c r="N542" i="94"/>
  <c r="R542" i="94" s="1"/>
  <c r="G120" i="94"/>
  <c r="I120" i="94" s="1"/>
  <c r="J120" i="94" s="1"/>
  <c r="O120" i="94" s="1"/>
  <c r="G121" i="94"/>
  <c r="I121" i="94" s="1"/>
  <c r="J121" i="94" s="1"/>
  <c r="O121" i="94" s="1"/>
  <c r="G50" i="94"/>
  <c r="I50" i="94" s="1"/>
  <c r="J50" i="94" s="1"/>
  <c r="O50" i="94" s="1"/>
  <c r="S50" i="94" s="1"/>
  <c r="N594" i="61"/>
  <c r="R594" i="61" s="1"/>
  <c r="G187" i="61"/>
  <c r="I187" i="61" s="1"/>
  <c r="J187" i="61" s="1"/>
  <c r="O187" i="61" s="1"/>
  <c r="N581" i="61"/>
  <c r="R581" i="61" s="1"/>
  <c r="P529" i="54"/>
  <c r="N469" i="54"/>
  <c r="R469" i="54" s="1"/>
  <c r="G192" i="54"/>
  <c r="I192" i="54" s="1"/>
  <c r="J192" i="54" s="1"/>
  <c r="O192" i="54" s="1"/>
  <c r="N112" i="54"/>
  <c r="R112" i="54" s="1"/>
  <c r="P112" i="54"/>
  <c r="G91" i="54"/>
  <c r="I91" i="54" s="1"/>
  <c r="J91" i="54" s="1"/>
  <c r="O91" i="54" s="1"/>
  <c r="N621" i="61"/>
  <c r="R621" i="61" s="1"/>
  <c r="N515" i="94"/>
  <c r="R515" i="94" s="1"/>
  <c r="P292" i="94"/>
  <c r="N487" i="94"/>
  <c r="R487" i="94" s="1"/>
  <c r="N265" i="94"/>
  <c r="R265" i="94" s="1"/>
  <c r="N76" i="94"/>
  <c r="R76" i="94" s="1"/>
  <c r="G115" i="94"/>
  <c r="I115" i="94" s="1"/>
  <c r="J115" i="94" s="1"/>
  <c r="O115" i="94" s="1"/>
  <c r="N529" i="61"/>
  <c r="R529" i="61" s="1"/>
  <c r="P353" i="54"/>
  <c r="N353" i="54"/>
  <c r="R353" i="54" s="1"/>
  <c r="G186" i="61"/>
  <c r="I186" i="61" s="1"/>
  <c r="J186" i="61" s="1"/>
  <c r="O186" i="61" s="1"/>
  <c r="G97" i="61"/>
  <c r="I97" i="61" s="1"/>
  <c r="J97" i="61" s="1"/>
  <c r="O97" i="61" s="1"/>
  <c r="P92" i="61"/>
  <c r="I92" i="61"/>
  <c r="J92" i="61" s="1"/>
  <c r="O92" i="61" s="1"/>
  <c r="Q61" i="61"/>
  <c r="P685" i="61"/>
  <c r="P264" i="61"/>
  <c r="N663" i="61"/>
  <c r="R663" i="61" s="1"/>
  <c r="P663" i="61"/>
  <c r="N155" i="61"/>
  <c r="R155" i="61" s="1"/>
  <c r="G89" i="54"/>
  <c r="I89" i="54" s="1"/>
  <c r="J89" i="54" s="1"/>
  <c r="O89" i="54" s="1"/>
  <c r="N390" i="54"/>
  <c r="R390" i="54" s="1"/>
  <c r="N239" i="61"/>
  <c r="R239" i="61" s="1"/>
  <c r="N502" i="61"/>
  <c r="R502" i="61" s="1"/>
  <c r="N604" i="54"/>
  <c r="R604" i="54" s="1"/>
  <c r="N368" i="54"/>
  <c r="R368" i="54" s="1"/>
  <c r="N109" i="94"/>
  <c r="R109" i="94" s="1"/>
  <c r="P455" i="61"/>
  <c r="N82" i="61"/>
  <c r="R82" i="61" s="1"/>
  <c r="P129" i="94"/>
  <c r="G47" i="61"/>
  <c r="I47" i="61" s="1"/>
  <c r="J47" i="61" s="1"/>
  <c r="O47" i="61" s="1"/>
  <c r="P624" i="54"/>
  <c r="N257" i="54"/>
  <c r="R257" i="54" s="1"/>
  <c r="G52" i="61"/>
  <c r="I52" i="61" s="1"/>
  <c r="J52" i="61" s="1"/>
  <c r="O52" i="61" s="1"/>
  <c r="N474" i="54"/>
  <c r="R474" i="54" s="1"/>
  <c r="N533" i="54"/>
  <c r="R533" i="54" s="1"/>
  <c r="P620" i="54"/>
  <c r="I130" i="54"/>
  <c r="J130" i="54" s="1"/>
  <c r="O130" i="54" s="1"/>
  <c r="I199" i="54"/>
  <c r="J199" i="54" s="1"/>
  <c r="O199" i="54" s="1"/>
  <c r="N162" i="94"/>
  <c r="R162" i="94" s="1"/>
  <c r="P390" i="54"/>
  <c r="I83" i="94"/>
  <c r="J83" i="94" s="1"/>
  <c r="O83" i="94" s="1"/>
  <c r="N694" i="61"/>
  <c r="R694" i="61" s="1"/>
  <c r="P734" i="61"/>
  <c r="P93" i="61"/>
  <c r="I201" i="61"/>
  <c r="J201" i="61" s="1"/>
  <c r="O201" i="61" s="1"/>
  <c r="N488" i="61"/>
  <c r="R488" i="61" s="1"/>
  <c r="P687" i="61"/>
  <c r="N530" i="94"/>
  <c r="R530" i="94" s="1"/>
  <c r="G224" i="94"/>
  <c r="I224" i="94" s="1"/>
  <c r="J224" i="94" s="1"/>
  <c r="O224" i="94" s="1"/>
  <c r="N99" i="94"/>
  <c r="R99" i="94" s="1"/>
  <c r="N507" i="94"/>
  <c r="R507" i="94" s="1"/>
  <c r="P637" i="61"/>
  <c r="N637" i="61"/>
  <c r="R637" i="61" s="1"/>
  <c r="N415" i="61"/>
  <c r="R415" i="61" s="1"/>
  <c r="I190" i="61"/>
  <c r="J190" i="61" s="1"/>
  <c r="O190" i="61" s="1"/>
  <c r="P216" i="61"/>
  <c r="G229" i="54"/>
  <c r="I229" i="54" s="1"/>
  <c r="J229" i="54" s="1"/>
  <c r="O229" i="54" s="1"/>
  <c r="N187" i="94"/>
  <c r="R187" i="94" s="1"/>
  <c r="N144" i="54"/>
  <c r="R144" i="54" s="1"/>
  <c r="G195" i="94"/>
  <c r="I195" i="94" s="1"/>
  <c r="J195" i="94" s="1"/>
  <c r="O195" i="94" s="1"/>
  <c r="P638" i="61"/>
  <c r="N638" i="61"/>
  <c r="R638" i="61" s="1"/>
  <c r="N246" i="61"/>
  <c r="R246" i="61" s="1"/>
  <c r="N266" i="61"/>
  <c r="R266" i="61" s="1"/>
  <c r="P412" i="54"/>
  <c r="G232" i="54"/>
  <c r="I232" i="54" s="1"/>
  <c r="J232" i="54" s="1"/>
  <c r="O232" i="54" s="1"/>
  <c r="Q5" i="54"/>
  <c r="N571" i="61"/>
  <c r="R571" i="61" s="1"/>
  <c r="N226" i="54"/>
  <c r="R226" i="54" s="1"/>
  <c r="P226" i="54"/>
  <c r="N256" i="61"/>
  <c r="R256" i="61" s="1"/>
  <c r="P420" i="94"/>
  <c r="N603" i="61"/>
  <c r="R603" i="61" s="1"/>
  <c r="N712" i="61"/>
  <c r="R712" i="61" s="1"/>
  <c r="P712" i="61"/>
  <c r="G136" i="61"/>
  <c r="I136" i="61" s="1"/>
  <c r="J136" i="61" s="1"/>
  <c r="O136" i="61" s="1"/>
  <c r="P366" i="54"/>
  <c r="N72" i="61"/>
  <c r="R72" i="61" s="1"/>
  <c r="P43" i="61"/>
  <c r="I43" i="61"/>
  <c r="J43" i="61" s="1"/>
  <c r="O43" i="61" s="1"/>
  <c r="N484" i="54"/>
  <c r="R484" i="54" s="1"/>
  <c r="N115" i="54"/>
  <c r="R115" i="54" s="1"/>
  <c r="G219" i="54"/>
  <c r="I219" i="54" s="1"/>
  <c r="J219" i="54" s="1"/>
  <c r="O219" i="54" s="1"/>
  <c r="N370" i="54"/>
  <c r="R370" i="54" s="1"/>
  <c r="N118" i="54"/>
  <c r="R118" i="54" s="1"/>
  <c r="P357" i="54"/>
  <c r="G215" i="61"/>
  <c r="I215" i="61" s="1"/>
  <c r="J215" i="61" s="1"/>
  <c r="O215" i="61" s="1"/>
  <c r="G65" i="61"/>
  <c r="I65" i="61" s="1"/>
  <c r="J65" i="61" s="1"/>
  <c r="O65" i="61" s="1"/>
  <c r="N574" i="54"/>
  <c r="R574" i="54" s="1"/>
  <c r="G145" i="61"/>
  <c r="I145" i="61" s="1"/>
  <c r="J145" i="61" s="1"/>
  <c r="O145" i="61" s="1"/>
  <c r="G114" i="54"/>
  <c r="I114" i="54" s="1"/>
  <c r="J114" i="54" s="1"/>
  <c r="O114" i="54" s="1"/>
  <c r="I171" i="61"/>
  <c r="J171" i="61" s="1"/>
  <c r="O171" i="61" s="1"/>
  <c r="P171" i="61"/>
  <c r="G56" i="61"/>
  <c r="I56" i="61" s="1"/>
  <c r="J56" i="61" s="1"/>
  <c r="O56" i="61" s="1"/>
  <c r="N251" i="54"/>
  <c r="R251" i="54" s="1"/>
  <c r="P251" i="54"/>
  <c r="G41" i="54"/>
  <c r="I41" i="54" s="1"/>
  <c r="J41" i="54" s="1"/>
  <c r="O41" i="54" s="1"/>
  <c r="P604" i="54"/>
  <c r="I60" i="61"/>
  <c r="J60" i="61" s="1"/>
  <c r="O60" i="61" s="1"/>
  <c r="I162" i="54"/>
  <c r="J162" i="54" s="1"/>
  <c r="O162" i="54" s="1"/>
  <c r="P81" i="61"/>
  <c r="P654" i="54"/>
  <c r="P694" i="61"/>
  <c r="N693" i="61"/>
  <c r="R693" i="61" s="1"/>
  <c r="N215" i="61"/>
  <c r="R215" i="61" s="1"/>
  <c r="N455" i="54"/>
  <c r="R455" i="54" s="1"/>
  <c r="N330" i="94"/>
  <c r="R330" i="94" s="1"/>
  <c r="N438" i="61"/>
  <c r="R438" i="61" s="1"/>
  <c r="P214" i="94"/>
  <c r="P256" i="61"/>
  <c r="I94" i="94"/>
  <c r="J94" i="94" s="1"/>
  <c r="O94" i="94" s="1"/>
  <c r="N558" i="61"/>
  <c r="R558" i="61" s="1"/>
  <c r="N165" i="94"/>
  <c r="R165" i="94" s="1"/>
  <c r="P382" i="94"/>
  <c r="N539" i="94"/>
  <c r="R539" i="94" s="1"/>
  <c r="N468" i="94"/>
  <c r="R468" i="94" s="1"/>
  <c r="P490" i="94"/>
  <c r="P528" i="94"/>
  <c r="P468" i="94"/>
  <c r="N335" i="94"/>
  <c r="R335" i="94" s="1"/>
  <c r="N521" i="94"/>
  <c r="R521" i="94" s="1"/>
  <c r="P410" i="94"/>
  <c r="P379" i="94"/>
  <c r="N84" i="94"/>
  <c r="R84" i="94" s="1"/>
  <c r="P84" i="94"/>
  <c r="I146" i="94"/>
  <c r="J146" i="94" s="1"/>
  <c r="O146" i="94" s="1"/>
  <c r="P146" i="94"/>
  <c r="P392" i="94"/>
  <c r="P159" i="94"/>
  <c r="G101" i="94"/>
  <c r="I101" i="94" s="1"/>
  <c r="J101" i="94" s="1"/>
  <c r="O101" i="94" s="1"/>
  <c r="N617" i="61"/>
  <c r="R617" i="61" s="1"/>
  <c r="P617" i="61"/>
  <c r="P285" i="61"/>
  <c r="P186" i="61"/>
  <c r="N575" i="61"/>
  <c r="R575" i="61" s="1"/>
  <c r="P247" i="61"/>
  <c r="P676" i="61"/>
  <c r="N676" i="61"/>
  <c r="R676" i="61" s="1"/>
  <c r="P294" i="61"/>
  <c r="N294" i="61"/>
  <c r="R294" i="61" s="1"/>
  <c r="P272" i="61"/>
  <c r="N213" i="61"/>
  <c r="R213" i="61" s="1"/>
  <c r="G209" i="61"/>
  <c r="I209" i="61" s="1"/>
  <c r="J209" i="61" s="1"/>
  <c r="O209" i="61" s="1"/>
  <c r="N147" i="61"/>
  <c r="R147" i="61" s="1"/>
  <c r="N125" i="54"/>
  <c r="R125" i="54" s="1"/>
  <c r="P613" i="61"/>
  <c r="G139" i="94"/>
  <c r="I139" i="94" s="1"/>
  <c r="J139" i="94" s="1"/>
  <c r="O139" i="94" s="1"/>
  <c r="N540" i="61"/>
  <c r="R540" i="61" s="1"/>
  <c r="N325" i="61"/>
  <c r="R325" i="61" s="1"/>
  <c r="G211" i="61"/>
  <c r="I211" i="61" s="1"/>
  <c r="J211" i="61" s="1"/>
  <c r="O211" i="61" s="1"/>
  <c r="N148" i="61"/>
  <c r="R148" i="61" s="1"/>
  <c r="N646" i="54"/>
  <c r="R646" i="54" s="1"/>
  <c r="N649" i="61"/>
  <c r="R649" i="61" s="1"/>
  <c r="P649" i="61"/>
  <c r="N467" i="61"/>
  <c r="R467" i="61" s="1"/>
  <c r="G168" i="61"/>
  <c r="I168" i="61" s="1"/>
  <c r="J168" i="61" s="1"/>
  <c r="O168" i="61" s="1"/>
  <c r="P208" i="61"/>
  <c r="N457" i="54"/>
  <c r="R457" i="54" s="1"/>
  <c r="P457" i="54"/>
  <c r="N93" i="54"/>
  <c r="R93" i="54" s="1"/>
  <c r="N643" i="61"/>
  <c r="R643" i="61" s="1"/>
  <c r="P643" i="61"/>
  <c r="G166" i="61"/>
  <c r="I166" i="61" s="1"/>
  <c r="J166" i="61" s="1"/>
  <c r="O166" i="61" s="1"/>
  <c r="G131" i="61"/>
  <c r="I131" i="61" s="1"/>
  <c r="J131" i="61" s="1"/>
  <c r="O131" i="61" s="1"/>
  <c r="P75" i="61"/>
  <c r="N167" i="61"/>
  <c r="R167" i="61" s="1"/>
  <c r="P204" i="54"/>
  <c r="N136" i="54"/>
  <c r="R136" i="54" s="1"/>
  <c r="P126" i="94"/>
  <c r="P469" i="61"/>
  <c r="P312" i="61"/>
  <c r="P611" i="54"/>
  <c r="P352" i="54"/>
  <c r="N562" i="61"/>
  <c r="R562" i="61" s="1"/>
  <c r="N366" i="61"/>
  <c r="R366" i="61" s="1"/>
  <c r="G163" i="61"/>
  <c r="I163" i="61" s="1"/>
  <c r="J163" i="61" s="1"/>
  <c r="O163" i="61" s="1"/>
  <c r="N508" i="54"/>
  <c r="R508" i="54" s="1"/>
  <c r="P508" i="54"/>
  <c r="N369" i="54"/>
  <c r="R369" i="54" s="1"/>
  <c r="P138" i="54"/>
  <c r="G109" i="54"/>
  <c r="I109" i="54" s="1"/>
  <c r="J109" i="54" s="1"/>
  <c r="O109" i="54" s="1"/>
  <c r="G86" i="54"/>
  <c r="I86" i="54" s="1"/>
  <c r="J86" i="54" s="1"/>
  <c r="O86" i="54" s="1"/>
  <c r="G49" i="94"/>
  <c r="I49" i="94" s="1"/>
  <c r="J49" i="94" s="1"/>
  <c r="O49" i="94" s="1"/>
  <c r="S49" i="94" s="1"/>
  <c r="N78" i="61"/>
  <c r="R78" i="61" s="1"/>
  <c r="P666" i="54"/>
  <c r="G224" i="54"/>
  <c r="I224" i="54" s="1"/>
  <c r="J224" i="54" s="1"/>
  <c r="O224" i="54" s="1"/>
  <c r="I113" i="94"/>
  <c r="J113" i="94" s="1"/>
  <c r="O113" i="94" s="1"/>
  <c r="P316" i="94"/>
  <c r="N373" i="61"/>
  <c r="R373" i="61" s="1"/>
  <c r="P669" i="61"/>
  <c r="G156" i="61"/>
  <c r="I156" i="61" s="1"/>
  <c r="J156" i="61" s="1"/>
  <c r="O156" i="61" s="1"/>
  <c r="N328" i="61"/>
  <c r="R328" i="61" s="1"/>
  <c r="P328" i="61"/>
  <c r="P147" i="61"/>
  <c r="G222" i="94"/>
  <c r="I222" i="94" s="1"/>
  <c r="J222" i="94" s="1"/>
  <c r="O222" i="94" s="1"/>
  <c r="G225" i="61"/>
  <c r="I225" i="61" s="1"/>
  <c r="J225" i="61" s="1"/>
  <c r="O225" i="61" s="1"/>
  <c r="G71" i="61"/>
  <c r="I71" i="61" s="1"/>
  <c r="J71" i="61" s="1"/>
  <c r="O71" i="61" s="1"/>
  <c r="N459" i="54"/>
  <c r="R459" i="54" s="1"/>
  <c r="P290" i="61"/>
  <c r="I111" i="61"/>
  <c r="J111" i="61" s="1"/>
  <c r="O111" i="61" s="1"/>
  <c r="Q45" i="61"/>
  <c r="P532" i="54"/>
  <c r="P114" i="94"/>
  <c r="Q17" i="54"/>
  <c r="P202" i="54"/>
  <c r="Q4" i="54"/>
  <c r="P164" i="61"/>
  <c r="I110" i="54"/>
  <c r="J110" i="54" s="1"/>
  <c r="O110" i="54" s="1"/>
  <c r="I61" i="54"/>
  <c r="J61" i="54" s="1"/>
  <c r="O61" i="54" s="1"/>
  <c r="S61" i="54" s="1"/>
  <c r="N249" i="54"/>
  <c r="R249" i="54" s="1"/>
  <c r="P84" i="54"/>
  <c r="N288" i="54"/>
  <c r="R288" i="54" s="1"/>
  <c r="N381" i="61"/>
  <c r="R381" i="61" s="1"/>
  <c r="I233" i="54"/>
  <c r="J233" i="54" s="1"/>
  <c r="O233" i="54" s="1"/>
  <c r="P89" i="54"/>
  <c r="I108" i="61"/>
  <c r="J108" i="61" s="1"/>
  <c r="O108" i="61" s="1"/>
  <c r="N288" i="61"/>
  <c r="R288" i="61" s="1"/>
  <c r="P502" i="54"/>
  <c r="I68" i="61"/>
  <c r="J68" i="61" s="1"/>
  <c r="O68" i="61" s="1"/>
  <c r="N76" i="54"/>
  <c r="R76" i="54" s="1"/>
  <c r="I100" i="94"/>
  <c r="J100" i="94" s="1"/>
  <c r="O100" i="94" s="1"/>
  <c r="I119" i="94"/>
  <c r="J119" i="94" s="1"/>
  <c r="O119" i="94" s="1"/>
  <c r="N163" i="61"/>
  <c r="R163" i="61" s="1"/>
  <c r="N370" i="61"/>
  <c r="R370" i="61" s="1"/>
  <c r="I105" i="94"/>
  <c r="J105" i="94" s="1"/>
  <c r="O105" i="94" s="1"/>
  <c r="N440" i="61"/>
  <c r="R440" i="61" s="1"/>
  <c r="N550" i="61"/>
  <c r="R550" i="61" s="1"/>
  <c r="I241" i="94"/>
  <c r="J241" i="94" s="1"/>
  <c r="O241" i="94" s="1"/>
  <c r="I87" i="61"/>
  <c r="J87" i="61" s="1"/>
  <c r="O87" i="61" s="1"/>
  <c r="I43" i="94"/>
  <c r="J43" i="94" s="1"/>
  <c r="O43" i="94" s="1"/>
  <c r="S43" i="94" s="1"/>
  <c r="P226" i="61"/>
  <c r="N676" i="54"/>
  <c r="R676" i="54" s="1"/>
  <c r="P282" i="94"/>
  <c r="N111" i="54"/>
  <c r="R111" i="54" s="1"/>
  <c r="P434" i="54"/>
  <c r="I80" i="94"/>
  <c r="J80" i="94" s="1"/>
  <c r="O80" i="94" s="1"/>
  <c r="I67" i="94"/>
  <c r="J67" i="94" s="1"/>
  <c r="O67" i="94" s="1"/>
  <c r="S67" i="94" s="1"/>
  <c r="P488" i="61"/>
  <c r="P145" i="94"/>
  <c r="N80" i="94"/>
  <c r="R80" i="94" s="1"/>
  <c r="N504" i="61"/>
  <c r="R504" i="61" s="1"/>
  <c r="N239" i="94"/>
  <c r="R239" i="94" s="1"/>
  <c r="N302" i="94"/>
  <c r="R302" i="94" s="1"/>
  <c r="P443" i="94"/>
  <c r="P515" i="94"/>
  <c r="P385" i="94"/>
  <c r="P447" i="61"/>
  <c r="P137" i="54"/>
  <c r="Q24" i="61"/>
  <c r="P318" i="61"/>
  <c r="P622" i="54"/>
  <c r="P325" i="61"/>
  <c r="P110" i="54"/>
  <c r="P502" i="94"/>
  <c r="Q59" i="54"/>
  <c r="Q19" i="54"/>
  <c r="Q29" i="61"/>
  <c r="P576" i="54"/>
  <c r="I221" i="54"/>
  <c r="J221" i="54" s="1"/>
  <c r="O221" i="54" s="1"/>
  <c r="P409" i="61"/>
  <c r="P627" i="54"/>
  <c r="P673" i="54"/>
  <c r="P371" i="61"/>
  <c r="Q46" i="54"/>
  <c r="P109" i="54"/>
  <c r="P255" i="54"/>
  <c r="I147" i="54"/>
  <c r="J147" i="54" s="1"/>
  <c r="O147" i="54" s="1"/>
  <c r="I50" i="54"/>
  <c r="J50" i="54" s="1"/>
  <c r="O50" i="54" s="1"/>
  <c r="I52" i="54"/>
  <c r="J52" i="54" s="1"/>
  <c r="O52" i="54" s="1"/>
  <c r="I78" i="54"/>
  <c r="J78" i="54" s="1"/>
  <c r="O78" i="54" s="1"/>
  <c r="I77" i="61"/>
  <c r="J77" i="61" s="1"/>
  <c r="O77" i="61" s="1"/>
  <c r="P337" i="54"/>
  <c r="I58" i="61"/>
  <c r="J58" i="61" s="1"/>
  <c r="O58" i="61" s="1"/>
  <c r="N152" i="61"/>
  <c r="R152" i="61" s="1"/>
  <c r="I161" i="54"/>
  <c r="J161" i="54" s="1"/>
  <c r="O161" i="54" s="1"/>
  <c r="N88" i="61"/>
  <c r="R88" i="61" s="1"/>
  <c r="P235" i="61"/>
  <c r="I39" i="54"/>
  <c r="J39" i="54" s="1"/>
  <c r="O39" i="54" s="1"/>
  <c r="I59" i="61"/>
  <c r="J59" i="61" s="1"/>
  <c r="O59" i="61" s="1"/>
  <c r="N126" i="94"/>
  <c r="R126" i="94" s="1"/>
  <c r="I176" i="61"/>
  <c r="J176" i="61" s="1"/>
  <c r="O176" i="61" s="1"/>
  <c r="P471" i="54"/>
  <c r="P466" i="54"/>
  <c r="N222" i="61"/>
  <c r="R222" i="61" s="1"/>
  <c r="I139" i="61"/>
  <c r="J139" i="61" s="1"/>
  <c r="O139" i="61" s="1"/>
  <c r="I167" i="94"/>
  <c r="J167" i="94" s="1"/>
  <c r="O167" i="94" s="1"/>
  <c r="N460" i="61"/>
  <c r="R460" i="61" s="1"/>
  <c r="N346" i="61"/>
  <c r="R346" i="61" s="1"/>
  <c r="N326" i="61"/>
  <c r="R326" i="61" s="1"/>
  <c r="N246" i="54"/>
  <c r="R246" i="54" s="1"/>
  <c r="N129" i="94"/>
  <c r="R129" i="94" s="1"/>
  <c r="N235" i="61"/>
  <c r="R235" i="61" s="1"/>
  <c r="P215" i="61"/>
  <c r="P592" i="61"/>
  <c r="I125" i="94"/>
  <c r="J125" i="94" s="1"/>
  <c r="O125" i="94" s="1"/>
  <c r="P724" i="61"/>
  <c r="I216" i="61"/>
  <c r="J216" i="61" s="1"/>
  <c r="O216" i="61" s="1"/>
  <c r="N524" i="94"/>
  <c r="R524" i="94" s="1"/>
  <c r="N461" i="61"/>
  <c r="R461" i="61" s="1"/>
  <c r="N505" i="94"/>
  <c r="R505" i="94" s="1"/>
  <c r="N180" i="94"/>
  <c r="R180" i="94" s="1"/>
  <c r="P498" i="94"/>
  <c r="P530" i="94"/>
  <c r="P242" i="94"/>
  <c r="P212" i="94"/>
  <c r="P418" i="61"/>
  <c r="P246" i="61"/>
  <c r="P496" i="61"/>
  <c r="P482" i="54"/>
  <c r="P322" i="61"/>
  <c r="I177" i="94"/>
  <c r="J177" i="94" s="1"/>
  <c r="O177" i="94" s="1"/>
  <c r="P317" i="94"/>
  <c r="P509" i="54"/>
  <c r="P72" i="54"/>
  <c r="P258" i="54"/>
  <c r="P88" i="54"/>
  <c r="I42" i="54"/>
  <c r="J42" i="54" s="1"/>
  <c r="O42" i="54" s="1"/>
  <c r="P584" i="54"/>
  <c r="P259" i="54"/>
  <c r="N437" i="54"/>
  <c r="R437" i="54" s="1"/>
  <c r="I99" i="54"/>
  <c r="J99" i="54" s="1"/>
  <c r="O99" i="54" s="1"/>
  <c r="N337" i="54"/>
  <c r="R337" i="54" s="1"/>
  <c r="I83" i="61"/>
  <c r="J83" i="61" s="1"/>
  <c r="O83" i="61" s="1"/>
  <c r="I125" i="54"/>
  <c r="J125" i="54" s="1"/>
  <c r="O125" i="54" s="1"/>
  <c r="I69" i="61"/>
  <c r="J69" i="61" s="1"/>
  <c r="O69" i="61" s="1"/>
  <c r="N164" i="54"/>
  <c r="R164" i="54" s="1"/>
  <c r="P715" i="61"/>
  <c r="P521" i="94"/>
  <c r="N362" i="54"/>
  <c r="R362" i="54" s="1"/>
  <c r="N259" i="54"/>
  <c r="R259" i="54" s="1"/>
  <c r="N429" i="61"/>
  <c r="R429" i="61" s="1"/>
  <c r="Q46" i="61"/>
  <c r="I173" i="61"/>
  <c r="J173" i="61" s="1"/>
  <c r="O173" i="61" s="1"/>
  <c r="N515" i="54"/>
  <c r="R515" i="54" s="1"/>
  <c r="N584" i="54"/>
  <c r="R584" i="54" s="1"/>
  <c r="I236" i="94"/>
  <c r="J236" i="94" s="1"/>
  <c r="O236" i="94" s="1"/>
  <c r="P674" i="61"/>
  <c r="I177" i="61"/>
  <c r="J177" i="61" s="1"/>
  <c r="O177" i="61" s="1"/>
  <c r="N577" i="61"/>
  <c r="R577" i="61" s="1"/>
  <c r="N149" i="94"/>
  <c r="R149" i="94" s="1"/>
  <c r="P650" i="61"/>
  <c r="P140" i="94"/>
  <c r="N486" i="61"/>
  <c r="R486" i="61" s="1"/>
  <c r="N331" i="61"/>
  <c r="R331" i="61" s="1"/>
  <c r="N541" i="61"/>
  <c r="R541" i="61" s="1"/>
  <c r="P82" i="61"/>
  <c r="P91" i="94"/>
  <c r="I104" i="54"/>
  <c r="J104" i="54" s="1"/>
  <c r="O104" i="54" s="1"/>
  <c r="P585" i="61"/>
  <c r="P153" i="61"/>
  <c r="N120" i="54"/>
  <c r="R120" i="54" s="1"/>
  <c r="I237" i="94"/>
  <c r="J237" i="94" s="1"/>
  <c r="O237" i="94" s="1"/>
  <c r="N403" i="94"/>
  <c r="R403" i="94" s="1"/>
  <c r="P507" i="94"/>
  <c r="N533" i="94"/>
  <c r="R533" i="94" s="1"/>
  <c r="P221" i="94"/>
  <c r="P518" i="61"/>
  <c r="P346" i="94"/>
  <c r="I138" i="54"/>
  <c r="J138" i="54" s="1"/>
  <c r="O138" i="54" s="1"/>
  <c r="P573" i="54"/>
  <c r="P418" i="54"/>
  <c r="P499" i="61"/>
  <c r="Q20" i="61"/>
  <c r="I158" i="61"/>
  <c r="J158" i="61" s="1"/>
  <c r="O158" i="61" s="1"/>
  <c r="P360" i="54"/>
  <c r="I119" i="61"/>
  <c r="J119" i="61" s="1"/>
  <c r="O119" i="61" s="1"/>
  <c r="I214" i="54"/>
  <c r="J214" i="54" s="1"/>
  <c r="O214" i="54" s="1"/>
  <c r="N159" i="54"/>
  <c r="R159" i="54" s="1"/>
  <c r="I82" i="61"/>
  <c r="J82" i="61" s="1"/>
  <c r="O82" i="61" s="1"/>
  <c r="I168" i="94"/>
  <c r="J168" i="94" s="1"/>
  <c r="O168" i="94" s="1"/>
  <c r="I115" i="61"/>
  <c r="J115" i="61" s="1"/>
  <c r="O115" i="61" s="1"/>
  <c r="P706" i="61"/>
  <c r="I102" i="61"/>
  <c r="J102" i="61" s="1"/>
  <c r="O102" i="61" s="1"/>
  <c r="P111" i="54"/>
  <c r="N185" i="54"/>
  <c r="R185" i="54" s="1"/>
  <c r="N596" i="54"/>
  <c r="R596" i="54" s="1"/>
  <c r="N582" i="54"/>
  <c r="R582" i="54" s="1"/>
  <c r="N658" i="54"/>
  <c r="R658" i="54" s="1"/>
  <c r="N93" i="61"/>
  <c r="R93" i="61" s="1"/>
  <c r="I242" i="54"/>
  <c r="J242" i="54" s="1"/>
  <c r="O242" i="54" s="1"/>
  <c r="I157" i="61"/>
  <c r="J157" i="61" s="1"/>
  <c r="O157" i="61" s="1"/>
  <c r="N332" i="61"/>
  <c r="R332" i="61" s="1"/>
  <c r="N140" i="94"/>
  <c r="R140" i="94" s="1"/>
  <c r="N409" i="54"/>
  <c r="R409" i="54" s="1"/>
  <c r="I126" i="61"/>
  <c r="J126" i="61" s="1"/>
  <c r="O126" i="61" s="1"/>
  <c r="I221" i="61"/>
  <c r="J221" i="61" s="1"/>
  <c r="O221" i="61" s="1"/>
  <c r="P77" i="94"/>
  <c r="P116" i="94"/>
  <c r="P180" i="94"/>
  <c r="P294" i="54"/>
  <c r="N183" i="61"/>
  <c r="R183" i="61" s="1"/>
  <c r="P335" i="94"/>
  <c r="N410" i="94"/>
  <c r="R410" i="94" s="1"/>
  <c r="P484" i="54"/>
  <c r="G238" i="94"/>
  <c r="I238" i="94" s="1"/>
  <c r="J238" i="94" s="1"/>
  <c r="O238" i="94" s="1"/>
  <c r="P402" i="94"/>
  <c r="N433" i="94"/>
  <c r="R433" i="94" s="1"/>
  <c r="N89" i="94"/>
  <c r="R89" i="94" s="1"/>
  <c r="I189" i="94"/>
  <c r="J189" i="94" s="1"/>
  <c r="O189" i="94" s="1"/>
  <c r="P189" i="94"/>
  <c r="G197" i="94"/>
  <c r="I197" i="94" s="1"/>
  <c r="J197" i="94" s="1"/>
  <c r="O197" i="94" s="1"/>
  <c r="N275" i="94"/>
  <c r="R275" i="94" s="1"/>
  <c r="N346" i="94"/>
  <c r="R346" i="94" s="1"/>
  <c r="N646" i="61"/>
  <c r="R646" i="61" s="1"/>
  <c r="N250" i="94"/>
  <c r="R250" i="94" s="1"/>
  <c r="N623" i="61"/>
  <c r="R623" i="61" s="1"/>
  <c r="P623" i="61"/>
  <c r="N106" i="94"/>
  <c r="R106" i="94" s="1"/>
  <c r="N292" i="61"/>
  <c r="R292" i="61" s="1"/>
  <c r="G199" i="61"/>
  <c r="I199" i="61" s="1"/>
  <c r="J199" i="61" s="1"/>
  <c r="O199" i="61" s="1"/>
  <c r="N247" i="94"/>
  <c r="R247" i="94" s="1"/>
  <c r="N668" i="61"/>
  <c r="R668" i="61" s="1"/>
  <c r="P668" i="61"/>
  <c r="G131" i="54"/>
  <c r="I131" i="54" s="1"/>
  <c r="J131" i="54" s="1"/>
  <c r="O131" i="54" s="1"/>
  <c r="P725" i="61"/>
  <c r="N318" i="61"/>
  <c r="R318" i="61" s="1"/>
  <c r="G226" i="94"/>
  <c r="I226" i="94" s="1"/>
  <c r="J226" i="94" s="1"/>
  <c r="O226" i="94" s="1"/>
  <c r="N166" i="94"/>
  <c r="R166" i="94" s="1"/>
  <c r="N512" i="61"/>
  <c r="R512" i="61" s="1"/>
  <c r="P512" i="61"/>
  <c r="N387" i="61"/>
  <c r="R387" i="61" s="1"/>
  <c r="N264" i="61"/>
  <c r="R264" i="61" s="1"/>
  <c r="P541" i="54"/>
  <c r="P713" i="61"/>
  <c r="N409" i="61"/>
  <c r="R409" i="61" s="1"/>
  <c r="N300" i="61"/>
  <c r="R300" i="61" s="1"/>
  <c r="G147" i="61"/>
  <c r="I147" i="61" s="1"/>
  <c r="J147" i="61" s="1"/>
  <c r="O147" i="61" s="1"/>
  <c r="N302" i="61"/>
  <c r="R302" i="61" s="1"/>
  <c r="P35" i="61"/>
  <c r="I35" i="61"/>
  <c r="J35" i="61" s="1"/>
  <c r="O35" i="61" s="1"/>
  <c r="N673" i="54"/>
  <c r="R673" i="54" s="1"/>
  <c r="N486" i="54"/>
  <c r="R486" i="54" s="1"/>
  <c r="N372" i="54"/>
  <c r="R372" i="54" s="1"/>
  <c r="N728" i="61"/>
  <c r="R728" i="61" s="1"/>
  <c r="N135" i="61"/>
  <c r="R135" i="61" s="1"/>
  <c r="N578" i="61"/>
  <c r="R578" i="61" s="1"/>
  <c r="N495" i="61"/>
  <c r="R495" i="61" s="1"/>
  <c r="N273" i="61"/>
  <c r="R273" i="61" s="1"/>
  <c r="N181" i="61"/>
  <c r="R181" i="61" s="1"/>
  <c r="G121" i="61"/>
  <c r="I121" i="61" s="1"/>
  <c r="J121" i="61" s="1"/>
  <c r="O121" i="61" s="1"/>
  <c r="P697" i="61"/>
  <c r="G112" i="61"/>
  <c r="I112" i="61" s="1"/>
  <c r="J112" i="61" s="1"/>
  <c r="O112" i="61" s="1"/>
  <c r="P539" i="54"/>
  <c r="N539" i="54"/>
  <c r="R539" i="54" s="1"/>
  <c r="G66" i="94"/>
  <c r="I66" i="94" s="1"/>
  <c r="J66" i="94" s="1"/>
  <c r="O66" i="94" s="1"/>
  <c r="S66" i="94" s="1"/>
  <c r="N516" i="54"/>
  <c r="R516" i="54" s="1"/>
  <c r="N79" i="61"/>
  <c r="R79" i="61" s="1"/>
  <c r="N611" i="54"/>
  <c r="R611" i="54" s="1"/>
  <c r="G164" i="54"/>
  <c r="I164" i="54" s="1"/>
  <c r="J164" i="54" s="1"/>
  <c r="O164" i="54" s="1"/>
  <c r="P631" i="54"/>
  <c r="N301" i="61"/>
  <c r="R301" i="61" s="1"/>
  <c r="N143" i="54"/>
  <c r="R143" i="54" s="1"/>
  <c r="G208" i="54"/>
  <c r="I208" i="54" s="1"/>
  <c r="J208" i="54" s="1"/>
  <c r="O208" i="54" s="1"/>
  <c r="P134" i="54"/>
  <c r="I134" i="54"/>
  <c r="J134" i="54" s="1"/>
  <c r="O134" i="54" s="1"/>
  <c r="N362" i="61"/>
  <c r="R362" i="61" s="1"/>
  <c r="P362" i="61"/>
  <c r="N513" i="54"/>
  <c r="R513" i="54" s="1"/>
  <c r="P167" i="94"/>
  <c r="P301" i="61"/>
  <c r="I106" i="61"/>
  <c r="J106" i="61" s="1"/>
  <c r="O106" i="61" s="1"/>
  <c r="N164" i="61"/>
  <c r="R164" i="61" s="1"/>
  <c r="P260" i="54"/>
  <c r="I58" i="94"/>
  <c r="J58" i="94" s="1"/>
  <c r="O58" i="94" s="1"/>
  <c r="S58" i="94" s="1"/>
  <c r="N543" i="94"/>
  <c r="R543" i="94" s="1"/>
  <c r="G232" i="94"/>
  <c r="I232" i="94" s="1"/>
  <c r="J232" i="94" s="1"/>
  <c r="O232" i="94" s="1"/>
  <c r="N435" i="94"/>
  <c r="R435" i="94" s="1"/>
  <c r="N418" i="94"/>
  <c r="R418" i="94" s="1"/>
  <c r="N320" i="94"/>
  <c r="R320" i="94" s="1"/>
  <c r="P320" i="94"/>
  <c r="N306" i="94"/>
  <c r="R306" i="94" s="1"/>
  <c r="P399" i="94"/>
  <c r="N271" i="94"/>
  <c r="R271" i="94" s="1"/>
  <c r="P271" i="94"/>
  <c r="G46" i="94"/>
  <c r="I46" i="94" s="1"/>
  <c r="J46" i="94" s="1"/>
  <c r="O46" i="94" s="1"/>
  <c r="S46" i="94" s="1"/>
  <c r="N233" i="94"/>
  <c r="R233" i="94" s="1"/>
  <c r="P233" i="94"/>
  <c r="P327" i="61"/>
  <c r="P97" i="94"/>
  <c r="P228" i="61"/>
  <c r="N392" i="61"/>
  <c r="R392" i="61" s="1"/>
  <c r="N287" i="61"/>
  <c r="R287" i="61" s="1"/>
  <c r="P287" i="61"/>
  <c r="N224" i="61"/>
  <c r="R224" i="61" s="1"/>
  <c r="G184" i="94"/>
  <c r="I184" i="94" s="1"/>
  <c r="J184" i="94" s="1"/>
  <c r="O184" i="94" s="1"/>
  <c r="P543" i="61"/>
  <c r="G62" i="61"/>
  <c r="I62" i="61" s="1"/>
  <c r="J62" i="61" s="1"/>
  <c r="O62" i="61" s="1"/>
  <c r="G236" i="61"/>
  <c r="I236" i="61" s="1"/>
  <c r="J236" i="61" s="1"/>
  <c r="O236" i="61" s="1"/>
  <c r="N114" i="54"/>
  <c r="R114" i="54" s="1"/>
  <c r="P114" i="54"/>
  <c r="P709" i="61"/>
  <c r="N709" i="61"/>
  <c r="R709" i="61" s="1"/>
  <c r="N480" i="54"/>
  <c r="R480" i="54" s="1"/>
  <c r="P480" i="54"/>
  <c r="N392" i="54"/>
  <c r="R392" i="54" s="1"/>
  <c r="I65" i="54"/>
  <c r="J65" i="54" s="1"/>
  <c r="O65" i="54" s="1"/>
  <c r="N336" i="61"/>
  <c r="R336" i="61" s="1"/>
  <c r="N522" i="54"/>
  <c r="R522" i="54" s="1"/>
  <c r="N144" i="61"/>
  <c r="R144" i="61" s="1"/>
  <c r="P7" i="61"/>
  <c r="N166" i="54"/>
  <c r="R166" i="54" s="1"/>
  <c r="N564" i="61"/>
  <c r="R564" i="61" s="1"/>
  <c r="P564" i="61"/>
  <c r="N322" i="61"/>
  <c r="R322" i="61" s="1"/>
  <c r="G187" i="94"/>
  <c r="I187" i="94" s="1"/>
  <c r="J187" i="94" s="1"/>
  <c r="O187" i="94" s="1"/>
  <c r="P273" i="61"/>
  <c r="N418" i="54"/>
  <c r="R418" i="54" s="1"/>
  <c r="G67" i="61"/>
  <c r="I67" i="61" s="1"/>
  <c r="J67" i="61" s="1"/>
  <c r="O67" i="61" s="1"/>
  <c r="N563" i="54"/>
  <c r="R563" i="54" s="1"/>
  <c r="N649" i="54"/>
  <c r="R649" i="54" s="1"/>
  <c r="N449" i="54"/>
  <c r="R449" i="54" s="1"/>
  <c r="N219" i="54"/>
  <c r="R219" i="54" s="1"/>
  <c r="N333" i="54"/>
  <c r="R333" i="54" s="1"/>
  <c r="G123" i="54"/>
  <c r="I123" i="54" s="1"/>
  <c r="J123" i="54" s="1"/>
  <c r="O123" i="54" s="1"/>
  <c r="I122" i="61"/>
  <c r="J122" i="61" s="1"/>
  <c r="O122" i="61" s="1"/>
  <c r="P9" i="61"/>
  <c r="N450" i="54"/>
  <c r="R450" i="54" s="1"/>
  <c r="P490" i="61"/>
  <c r="P79" i="61"/>
  <c r="P271" i="54"/>
  <c r="N139" i="54"/>
  <c r="R139" i="54" s="1"/>
  <c r="G96" i="54"/>
  <c r="I96" i="54" s="1"/>
  <c r="J96" i="54" s="1"/>
  <c r="O96" i="54" s="1"/>
  <c r="I206" i="54"/>
  <c r="J206" i="54" s="1"/>
  <c r="O206" i="54" s="1"/>
  <c r="P154" i="54"/>
  <c r="P186" i="54"/>
  <c r="N266" i="94"/>
  <c r="R266" i="94" s="1"/>
  <c r="I231" i="54"/>
  <c r="J231" i="54" s="1"/>
  <c r="O231" i="54" s="1"/>
  <c r="N632" i="61"/>
  <c r="R632" i="61" s="1"/>
  <c r="N630" i="54"/>
  <c r="R630" i="54" s="1"/>
  <c r="P232" i="61"/>
  <c r="I167" i="61"/>
  <c r="J167" i="61" s="1"/>
  <c r="O167" i="61" s="1"/>
  <c r="I44" i="94"/>
  <c r="J44" i="94" s="1"/>
  <c r="O44" i="94" s="1"/>
  <c r="S44" i="94" s="1"/>
  <c r="N97" i="94"/>
  <c r="R97" i="94" s="1"/>
  <c r="N535" i="94"/>
  <c r="R535" i="94" s="1"/>
  <c r="N445" i="94"/>
  <c r="R445" i="94" s="1"/>
  <c r="N469" i="94"/>
  <c r="R469" i="94" s="1"/>
  <c r="N231" i="94"/>
  <c r="R231" i="94" s="1"/>
  <c r="P231" i="94"/>
  <c r="N425" i="94"/>
  <c r="R425" i="94" s="1"/>
  <c r="P333" i="94"/>
  <c r="N305" i="94"/>
  <c r="R305" i="94" s="1"/>
  <c r="N416" i="94"/>
  <c r="R416" i="94" s="1"/>
  <c r="P255" i="94"/>
  <c r="P250" i="94"/>
  <c r="G235" i="94"/>
  <c r="I235" i="94" s="1"/>
  <c r="J235" i="94" s="1"/>
  <c r="O235" i="94" s="1"/>
  <c r="G114" i="94"/>
  <c r="I114" i="94" s="1"/>
  <c r="J114" i="94" s="1"/>
  <c r="O114" i="94" s="1"/>
  <c r="P12" i="94"/>
  <c r="G215" i="94"/>
  <c r="I215" i="94" s="1"/>
  <c r="J215" i="94" s="1"/>
  <c r="O215" i="94" s="1"/>
  <c r="G196" i="61"/>
  <c r="I196" i="61" s="1"/>
  <c r="J196" i="61" s="1"/>
  <c r="O196" i="61" s="1"/>
  <c r="N718" i="61"/>
  <c r="R718" i="61" s="1"/>
  <c r="P718" i="61"/>
  <c r="N283" i="94"/>
  <c r="R283" i="94" s="1"/>
  <c r="I169" i="94"/>
  <c r="J169" i="94" s="1"/>
  <c r="O169" i="94" s="1"/>
  <c r="P143" i="94"/>
  <c r="P529" i="61"/>
  <c r="N242" i="61"/>
  <c r="R242" i="61" s="1"/>
  <c r="N193" i="61"/>
  <c r="R193" i="61" s="1"/>
  <c r="P534" i="61"/>
  <c r="N242" i="94"/>
  <c r="R242" i="94" s="1"/>
  <c r="G106" i="94"/>
  <c r="I106" i="94" s="1"/>
  <c r="J106" i="94" s="1"/>
  <c r="O106" i="94" s="1"/>
  <c r="P587" i="61"/>
  <c r="N587" i="61"/>
  <c r="R587" i="61" s="1"/>
  <c r="N94" i="94"/>
  <c r="R94" i="94" s="1"/>
  <c r="P94" i="94"/>
  <c r="G143" i="54"/>
  <c r="I143" i="54" s="1"/>
  <c r="J143" i="54" s="1"/>
  <c r="O143" i="54" s="1"/>
  <c r="P386" i="61"/>
  <c r="N386" i="61"/>
  <c r="R386" i="61" s="1"/>
  <c r="N223" i="61"/>
  <c r="R223" i="61" s="1"/>
  <c r="P538" i="61"/>
  <c r="P311" i="61"/>
  <c r="N83" i="61"/>
  <c r="R83" i="61" s="1"/>
  <c r="P692" i="61"/>
  <c r="P393" i="61"/>
  <c r="P283" i="61"/>
  <c r="G151" i="54"/>
  <c r="I151" i="54" s="1"/>
  <c r="J151" i="54" s="1"/>
  <c r="O151" i="54" s="1"/>
  <c r="N333" i="61"/>
  <c r="R333" i="61" s="1"/>
  <c r="P333" i="61"/>
  <c r="N678" i="61"/>
  <c r="R678" i="61" s="1"/>
  <c r="P678" i="61"/>
  <c r="G172" i="54"/>
  <c r="I172" i="54" s="1"/>
  <c r="J172" i="54" s="1"/>
  <c r="O172" i="54" s="1"/>
  <c r="G71" i="54"/>
  <c r="I71" i="54" s="1"/>
  <c r="J71" i="54" s="1"/>
  <c r="O71" i="54" s="1"/>
  <c r="N400" i="61"/>
  <c r="R400" i="61" s="1"/>
  <c r="N624" i="54"/>
  <c r="R624" i="54" s="1"/>
  <c r="P242" i="61"/>
  <c r="P97" i="61"/>
  <c r="N470" i="61"/>
  <c r="R470" i="61" s="1"/>
  <c r="P470" i="61"/>
  <c r="N411" i="61"/>
  <c r="R411" i="61" s="1"/>
  <c r="N547" i="61"/>
  <c r="R547" i="61" s="1"/>
  <c r="G84" i="61"/>
  <c r="I84" i="61" s="1"/>
  <c r="J84" i="61" s="1"/>
  <c r="O84" i="61" s="1"/>
  <c r="P49" i="61"/>
  <c r="I49" i="61"/>
  <c r="J49" i="61" s="1"/>
  <c r="O49" i="61" s="1"/>
  <c r="P504" i="61"/>
  <c r="N672" i="54"/>
  <c r="R672" i="54" s="1"/>
  <c r="N203" i="54"/>
  <c r="R203" i="54" s="1"/>
  <c r="N566" i="61"/>
  <c r="R566" i="61" s="1"/>
  <c r="P566" i="61"/>
  <c r="N482" i="54"/>
  <c r="R482" i="54" s="1"/>
  <c r="N575" i="54"/>
  <c r="R575" i="54" s="1"/>
  <c r="N318" i="54"/>
  <c r="R318" i="54" s="1"/>
  <c r="P217" i="54"/>
  <c r="P340" i="54"/>
  <c r="N340" i="54"/>
  <c r="R340" i="54" s="1"/>
  <c r="N210" i="54"/>
  <c r="R210" i="54" s="1"/>
  <c r="G76" i="54"/>
  <c r="I76" i="54" s="1"/>
  <c r="J76" i="54" s="1"/>
  <c r="O76" i="54" s="1"/>
  <c r="N267" i="61"/>
  <c r="R267" i="61" s="1"/>
  <c r="N71" i="54"/>
  <c r="R71" i="54" s="1"/>
  <c r="P189" i="61"/>
  <c r="N489" i="54"/>
  <c r="R489" i="54" s="1"/>
  <c r="P328" i="54"/>
  <c r="Q50" i="54"/>
  <c r="N279" i="61"/>
  <c r="R279" i="61" s="1"/>
  <c r="N291" i="54"/>
  <c r="R291" i="54" s="1"/>
  <c r="N576" i="54"/>
  <c r="R576" i="54" s="1"/>
  <c r="N314" i="54"/>
  <c r="R314" i="54" s="1"/>
  <c r="N441" i="54"/>
  <c r="R441" i="54" s="1"/>
  <c r="P254" i="54"/>
  <c r="I77" i="54"/>
  <c r="J77" i="54" s="1"/>
  <c r="O77" i="54" s="1"/>
  <c r="I108" i="54"/>
  <c r="J108" i="54" s="1"/>
  <c r="O108" i="54" s="1"/>
  <c r="I235" i="54"/>
  <c r="J235" i="54" s="1"/>
  <c r="O235" i="54" s="1"/>
  <c r="P594" i="61"/>
  <c r="I76" i="61"/>
  <c r="J76" i="61" s="1"/>
  <c r="O76" i="61" s="1"/>
  <c r="P266" i="94"/>
  <c r="I234" i="61"/>
  <c r="J234" i="61" s="1"/>
  <c r="O234" i="61" s="1"/>
  <c r="P456" i="54"/>
  <c r="N537" i="61"/>
  <c r="R537" i="61" s="1"/>
  <c r="I71" i="94"/>
  <c r="J71" i="94" s="1"/>
  <c r="O71" i="94" s="1"/>
  <c r="P481" i="61"/>
  <c r="P192" i="61"/>
  <c r="P392" i="61"/>
  <c r="I240" i="61"/>
  <c r="J240" i="61" s="1"/>
  <c r="O240" i="61" s="1"/>
  <c r="I79" i="94"/>
  <c r="J79" i="94" s="1"/>
  <c r="O79" i="94" s="1"/>
  <c r="N452" i="61"/>
  <c r="R452" i="61" s="1"/>
  <c r="P463" i="61"/>
  <c r="N529" i="54"/>
  <c r="R529" i="54" s="1"/>
  <c r="N516" i="61"/>
  <c r="R516" i="61" s="1"/>
  <c r="I241" i="61"/>
  <c r="J241" i="61" s="1"/>
  <c r="O241" i="61" s="1"/>
  <c r="P234" i="94"/>
  <c r="N212" i="94"/>
  <c r="R212" i="94" s="1"/>
  <c r="N407" i="94"/>
  <c r="R407" i="94" s="1"/>
  <c r="N461" i="94"/>
  <c r="R461" i="94" s="1"/>
  <c r="P461" i="94"/>
  <c r="N481" i="94"/>
  <c r="R481" i="94" s="1"/>
  <c r="N349" i="94"/>
  <c r="R349" i="94" s="1"/>
  <c r="P228" i="94"/>
  <c r="I228" i="94"/>
  <c r="J228" i="94" s="1"/>
  <c r="O228" i="94" s="1"/>
  <c r="N408" i="94"/>
  <c r="R408" i="94" s="1"/>
  <c r="P304" i="94"/>
  <c r="N290" i="94"/>
  <c r="R290" i="94" s="1"/>
  <c r="N389" i="94"/>
  <c r="R389" i="94" s="1"/>
  <c r="N466" i="94"/>
  <c r="R466" i="94" s="1"/>
  <c r="P466" i="94"/>
  <c r="N396" i="94"/>
  <c r="R396" i="94" s="1"/>
  <c r="N243" i="94"/>
  <c r="R243" i="94" s="1"/>
  <c r="P243" i="94"/>
  <c r="G141" i="94"/>
  <c r="I141" i="94" s="1"/>
  <c r="J141" i="94" s="1"/>
  <c r="O141" i="94" s="1"/>
  <c r="N251" i="94"/>
  <c r="R251" i="94" s="1"/>
  <c r="P251" i="94"/>
  <c r="G242" i="94"/>
  <c r="I242" i="94" s="1"/>
  <c r="J242" i="94" s="1"/>
  <c r="O242" i="94" s="1"/>
  <c r="G227" i="94"/>
  <c r="I227" i="94" s="1"/>
  <c r="J227" i="94" s="1"/>
  <c r="O227" i="94" s="1"/>
  <c r="G162" i="94"/>
  <c r="I162" i="94" s="1"/>
  <c r="J162" i="94" s="1"/>
  <c r="O162" i="94" s="1"/>
  <c r="G99" i="94"/>
  <c r="I99" i="94" s="1"/>
  <c r="J99" i="94" s="1"/>
  <c r="O99" i="94" s="1"/>
  <c r="N170" i="94"/>
  <c r="R170" i="94" s="1"/>
  <c r="N264" i="94"/>
  <c r="R264" i="94" s="1"/>
  <c r="N114" i="94"/>
  <c r="R114" i="94" s="1"/>
  <c r="N424" i="94"/>
  <c r="R424" i="94" s="1"/>
  <c r="P737" i="61"/>
  <c r="N208" i="94"/>
  <c r="R208" i="94" s="1"/>
  <c r="G82" i="94"/>
  <c r="I82" i="94" s="1"/>
  <c r="J82" i="94" s="1"/>
  <c r="O82" i="94" s="1"/>
  <c r="N484" i="61"/>
  <c r="R484" i="61" s="1"/>
  <c r="N278" i="61"/>
  <c r="R278" i="61" s="1"/>
  <c r="P732" i="61"/>
  <c r="N732" i="61"/>
  <c r="R732" i="61" s="1"/>
  <c r="P320" i="61"/>
  <c r="N142" i="54"/>
  <c r="R142" i="54" s="1"/>
  <c r="P522" i="61"/>
  <c r="N522" i="61"/>
  <c r="R522" i="61" s="1"/>
  <c r="N214" i="61"/>
  <c r="R214" i="61" s="1"/>
  <c r="P495" i="61"/>
  <c r="N171" i="54"/>
  <c r="R171" i="54" s="1"/>
  <c r="N509" i="54"/>
  <c r="R509" i="54" s="1"/>
  <c r="P305" i="54"/>
  <c r="N268" i="54"/>
  <c r="R268" i="54" s="1"/>
  <c r="P677" i="54"/>
  <c r="P257" i="54"/>
  <c r="G144" i="94"/>
  <c r="I144" i="94" s="1"/>
  <c r="J144" i="94" s="1"/>
  <c r="O144" i="94" s="1"/>
  <c r="N577" i="54"/>
  <c r="R577" i="54" s="1"/>
  <c r="P323" i="54"/>
  <c r="P257" i="61"/>
  <c r="N641" i="54"/>
  <c r="R641" i="54" s="1"/>
  <c r="G227" i="54"/>
  <c r="I227" i="54" s="1"/>
  <c r="J227" i="54" s="1"/>
  <c r="O227" i="54" s="1"/>
  <c r="P589" i="54"/>
  <c r="N325" i="54"/>
  <c r="R325" i="54" s="1"/>
  <c r="G116" i="94"/>
  <c r="I116" i="94" s="1"/>
  <c r="J116" i="94" s="1"/>
  <c r="O116" i="94" s="1"/>
  <c r="P291" i="54"/>
  <c r="G38" i="54"/>
  <c r="I38" i="54" s="1"/>
  <c r="J38" i="54" s="1"/>
  <c r="O38" i="54" s="1"/>
  <c r="P210" i="54"/>
  <c r="I136" i="54"/>
  <c r="J136" i="54" s="1"/>
  <c r="O136" i="54" s="1"/>
  <c r="N208" i="54"/>
  <c r="R208" i="54" s="1"/>
  <c r="N73" i="54"/>
  <c r="R73" i="54" s="1"/>
  <c r="N633" i="54"/>
  <c r="R633" i="54" s="1"/>
  <c r="P563" i="54"/>
  <c r="I86" i="94"/>
  <c r="J86" i="94" s="1"/>
  <c r="O86" i="94" s="1"/>
  <c r="N510" i="61"/>
  <c r="R510" i="61" s="1"/>
  <c r="I218" i="61"/>
  <c r="J218" i="61" s="1"/>
  <c r="O218" i="61" s="1"/>
  <c r="N537" i="94"/>
  <c r="R537" i="94" s="1"/>
  <c r="N338" i="61"/>
  <c r="R338" i="61" s="1"/>
  <c r="N192" i="61"/>
  <c r="R192" i="61" s="1"/>
  <c r="P441" i="54"/>
  <c r="N179" i="54"/>
  <c r="R179" i="54" s="1"/>
  <c r="P346" i="61"/>
  <c r="I61" i="61"/>
  <c r="J61" i="61" s="1"/>
  <c r="O61" i="61" s="1"/>
  <c r="P633" i="54"/>
  <c r="N667" i="61"/>
  <c r="R667" i="61" s="1"/>
  <c r="I223" i="94"/>
  <c r="J223" i="94" s="1"/>
  <c r="O223" i="94" s="1"/>
  <c r="N81" i="94"/>
  <c r="R81" i="94" s="1"/>
  <c r="N161" i="94"/>
  <c r="R161" i="94" s="1"/>
  <c r="N318" i="94"/>
  <c r="R318" i="94" s="1"/>
  <c r="P505" i="94"/>
  <c r="N514" i="94"/>
  <c r="R514" i="94" s="1"/>
  <c r="P518" i="94"/>
  <c r="N497" i="94"/>
  <c r="R497" i="94" s="1"/>
  <c r="N503" i="94"/>
  <c r="R503" i="94" s="1"/>
  <c r="P470" i="94"/>
  <c r="N342" i="94"/>
  <c r="R342" i="94" s="1"/>
  <c r="P416" i="94"/>
  <c r="P533" i="94"/>
  <c r="N303" i="94"/>
  <c r="R303" i="94" s="1"/>
  <c r="N289" i="94"/>
  <c r="R289" i="94" s="1"/>
  <c r="N379" i="94"/>
  <c r="R379" i="94" s="1"/>
  <c r="N440" i="94"/>
  <c r="R440" i="94" s="1"/>
  <c r="N268" i="94"/>
  <c r="R268" i="94" s="1"/>
  <c r="P225" i="94"/>
  <c r="P246" i="94"/>
  <c r="G85" i="94"/>
  <c r="I85" i="94" s="1"/>
  <c r="J85" i="94" s="1"/>
  <c r="O85" i="94" s="1"/>
  <c r="N326" i="94"/>
  <c r="R326" i="94" s="1"/>
  <c r="P157" i="94"/>
  <c r="N332" i="94"/>
  <c r="R332" i="94" s="1"/>
  <c r="P332" i="94"/>
  <c r="P503" i="94"/>
  <c r="P165" i="94"/>
  <c r="P412" i="94"/>
  <c r="N216" i="94"/>
  <c r="R216" i="94" s="1"/>
  <c r="G126" i="94"/>
  <c r="I126" i="94" s="1"/>
  <c r="J126" i="94" s="1"/>
  <c r="O126" i="94" s="1"/>
  <c r="G216" i="94"/>
  <c r="I216" i="94" s="1"/>
  <c r="J216" i="94" s="1"/>
  <c r="O216" i="94" s="1"/>
  <c r="N72" i="94"/>
  <c r="R72" i="94" s="1"/>
  <c r="P72" i="94"/>
  <c r="N197" i="61"/>
  <c r="R197" i="61" s="1"/>
  <c r="I179" i="94"/>
  <c r="J179" i="94" s="1"/>
  <c r="O179" i="94" s="1"/>
  <c r="P179" i="94"/>
  <c r="N549" i="61"/>
  <c r="R549" i="61" s="1"/>
  <c r="N518" i="61"/>
  <c r="R518" i="61" s="1"/>
  <c r="G63" i="94"/>
  <c r="I63" i="94" s="1"/>
  <c r="J63" i="94" s="1"/>
  <c r="O63" i="94" s="1"/>
  <c r="S63" i="94" s="1"/>
  <c r="P619" i="61"/>
  <c r="N619" i="61"/>
  <c r="R619" i="61" s="1"/>
  <c r="P524" i="61"/>
  <c r="N524" i="61"/>
  <c r="R524" i="61" s="1"/>
  <c r="N462" i="61"/>
  <c r="R462" i="61" s="1"/>
  <c r="N95" i="94"/>
  <c r="R95" i="94" s="1"/>
  <c r="N582" i="61"/>
  <c r="R582" i="61" s="1"/>
  <c r="N218" i="61"/>
  <c r="R218" i="61" s="1"/>
  <c r="N729" i="61"/>
  <c r="R729" i="61" s="1"/>
  <c r="P729" i="61"/>
  <c r="N383" i="61"/>
  <c r="R383" i="61" s="1"/>
  <c r="P277" i="61"/>
  <c r="P336" i="61"/>
  <c r="G210" i="61"/>
  <c r="I210" i="61" s="1"/>
  <c r="J210" i="61" s="1"/>
  <c r="O210" i="61" s="1"/>
  <c r="I152" i="61"/>
  <c r="J152" i="61" s="1"/>
  <c r="O152" i="61" s="1"/>
  <c r="G69" i="94"/>
  <c r="I69" i="94" s="1"/>
  <c r="J69" i="94" s="1"/>
  <c r="O69" i="94" s="1"/>
  <c r="P214" i="61"/>
  <c r="N88" i="54"/>
  <c r="R88" i="54" s="1"/>
  <c r="N658" i="61"/>
  <c r="R658" i="61" s="1"/>
  <c r="N475" i="61"/>
  <c r="R475" i="61" s="1"/>
  <c r="G170" i="61"/>
  <c r="I170" i="61" s="1"/>
  <c r="J170" i="61" s="1"/>
  <c r="O170" i="61" s="1"/>
  <c r="P26" i="61"/>
  <c r="N517" i="54"/>
  <c r="R517" i="54" s="1"/>
  <c r="N422" i="54"/>
  <c r="R422" i="54" s="1"/>
  <c r="P422" i="54"/>
  <c r="N576" i="61"/>
  <c r="R576" i="61" s="1"/>
  <c r="N510" i="54"/>
  <c r="R510" i="54" s="1"/>
  <c r="G149" i="61"/>
  <c r="I149" i="61" s="1"/>
  <c r="J149" i="61" s="1"/>
  <c r="O149" i="61" s="1"/>
  <c r="N594" i="54"/>
  <c r="R594" i="54" s="1"/>
  <c r="N621" i="54"/>
  <c r="R621" i="54" s="1"/>
  <c r="N385" i="54"/>
  <c r="R385" i="54" s="1"/>
  <c r="N375" i="54"/>
  <c r="R375" i="54" s="1"/>
  <c r="N438" i="54"/>
  <c r="R438" i="54" s="1"/>
  <c r="P266" i="61"/>
  <c r="P38" i="61"/>
  <c r="I38" i="61"/>
  <c r="J38" i="61" s="1"/>
  <c r="O38" i="61" s="1"/>
  <c r="N189" i="94"/>
  <c r="R189" i="94" s="1"/>
  <c r="P133" i="61"/>
  <c r="P506" i="54"/>
  <c r="P550" i="61"/>
  <c r="N142" i="94"/>
  <c r="R142" i="94" s="1"/>
  <c r="P222" i="61"/>
  <c r="N612" i="54"/>
  <c r="R612" i="54" s="1"/>
  <c r="N190" i="54"/>
  <c r="R190" i="54" s="1"/>
  <c r="P190" i="54"/>
  <c r="N110" i="54"/>
  <c r="R110" i="54" s="1"/>
  <c r="N69" i="54"/>
  <c r="R69" i="54" s="1"/>
  <c r="N600" i="61"/>
  <c r="R600" i="61" s="1"/>
  <c r="G165" i="54"/>
  <c r="I165" i="54" s="1"/>
  <c r="J165" i="54" s="1"/>
  <c r="O165" i="54" s="1"/>
  <c r="N465" i="54"/>
  <c r="R465" i="54" s="1"/>
  <c r="N252" i="54"/>
  <c r="R252" i="54" s="1"/>
  <c r="N494" i="54"/>
  <c r="R494" i="54" s="1"/>
  <c r="P319" i="54"/>
  <c r="N352" i="54"/>
  <c r="R352" i="54" s="1"/>
  <c r="N497" i="54"/>
  <c r="R497" i="54" s="1"/>
  <c r="I97" i="54"/>
  <c r="J97" i="54" s="1"/>
  <c r="O97" i="54" s="1"/>
  <c r="I124" i="54"/>
  <c r="J124" i="54" s="1"/>
  <c r="O124" i="54" s="1"/>
  <c r="N248" i="54"/>
  <c r="R248" i="54" s="1"/>
  <c r="N542" i="54"/>
  <c r="R542" i="54" s="1"/>
  <c r="N270" i="54"/>
  <c r="R270" i="54" s="1"/>
  <c r="I70" i="61"/>
  <c r="J70" i="61" s="1"/>
  <c r="O70" i="61" s="1"/>
  <c r="P595" i="61"/>
  <c r="N387" i="54"/>
  <c r="R387" i="54" s="1"/>
  <c r="I174" i="54"/>
  <c r="J174" i="54" s="1"/>
  <c r="O174" i="54" s="1"/>
  <c r="P159" i="54"/>
  <c r="N327" i="61"/>
  <c r="R327" i="61" s="1"/>
  <c r="P472" i="61"/>
  <c r="N317" i="61"/>
  <c r="R317" i="61" s="1"/>
  <c r="N255" i="54"/>
  <c r="R255" i="54" s="1"/>
  <c r="P368" i="61"/>
  <c r="N538" i="61"/>
  <c r="R538" i="61" s="1"/>
  <c r="P401" i="94"/>
  <c r="N528" i="94"/>
  <c r="R528" i="94" s="1"/>
  <c r="N474" i="94"/>
  <c r="R474" i="94" s="1"/>
  <c r="P372" i="94"/>
  <c r="N443" i="94"/>
  <c r="R443" i="94" s="1"/>
  <c r="P291" i="94"/>
  <c r="N374" i="94"/>
  <c r="R374" i="94" s="1"/>
  <c r="P265" i="94"/>
  <c r="N354" i="94"/>
  <c r="R354" i="94" s="1"/>
  <c r="P330" i="94"/>
  <c r="I89" i="94"/>
  <c r="J89" i="94" s="1"/>
  <c r="O89" i="94" s="1"/>
  <c r="N447" i="94"/>
  <c r="R447" i="94" s="1"/>
  <c r="N499" i="61"/>
  <c r="R499" i="61" s="1"/>
  <c r="G157" i="94"/>
  <c r="I157" i="94" s="1"/>
  <c r="J157" i="94" s="1"/>
  <c r="O157" i="94" s="1"/>
  <c r="N699" i="61"/>
  <c r="R699" i="61" s="1"/>
  <c r="G138" i="94"/>
  <c r="I138" i="94" s="1"/>
  <c r="J138" i="94" s="1"/>
  <c r="O138" i="94" s="1"/>
  <c r="P79" i="94"/>
  <c r="P608" i="61"/>
  <c r="N608" i="61"/>
  <c r="R608" i="61" s="1"/>
  <c r="N515" i="61"/>
  <c r="R515" i="61" s="1"/>
  <c r="P515" i="61"/>
  <c r="N93" i="94"/>
  <c r="R93" i="94" s="1"/>
  <c r="N138" i="54"/>
  <c r="R138" i="54" s="1"/>
  <c r="N620" i="54"/>
  <c r="R620" i="54" s="1"/>
  <c r="I40" i="54"/>
  <c r="J40" i="54" s="1"/>
  <c r="O40" i="54" s="1"/>
  <c r="N674" i="54"/>
  <c r="R674" i="54" s="1"/>
  <c r="I112" i="54"/>
  <c r="J112" i="54" s="1"/>
  <c r="O112" i="54" s="1"/>
  <c r="P331" i="54"/>
  <c r="P89" i="94"/>
  <c r="N141" i="54"/>
  <c r="R141" i="54" s="1"/>
  <c r="P699" i="61"/>
  <c r="I181" i="94"/>
  <c r="J181" i="94" s="1"/>
  <c r="O181" i="94" s="1"/>
  <c r="N417" i="54"/>
  <c r="R417" i="54" s="1"/>
  <c r="N490" i="94"/>
  <c r="R490" i="94" s="1"/>
  <c r="I195" i="61"/>
  <c r="J195" i="61" s="1"/>
  <c r="O195" i="61" s="1"/>
  <c r="N532" i="54"/>
  <c r="R532" i="54" s="1"/>
  <c r="I87" i="54"/>
  <c r="J87" i="54" s="1"/>
  <c r="O87" i="54" s="1"/>
  <c r="P393" i="54"/>
  <c r="N363" i="54"/>
  <c r="R363" i="54" s="1"/>
  <c r="P387" i="54"/>
  <c r="N70" i="54"/>
  <c r="R70" i="54" s="1"/>
  <c r="I192" i="61"/>
  <c r="J192" i="61" s="1"/>
  <c r="O192" i="61" s="1"/>
  <c r="I78" i="61"/>
  <c r="J78" i="61" s="1"/>
  <c r="O78" i="61" s="1"/>
  <c r="N368" i="61"/>
  <c r="R368" i="61" s="1"/>
  <c r="P127" i="54"/>
  <c r="P197" i="61"/>
  <c r="N626" i="54"/>
  <c r="R626" i="54" s="1"/>
  <c r="I55" i="94"/>
  <c r="J55" i="94" s="1"/>
  <c r="O55" i="94" s="1"/>
  <c r="S55" i="94" s="1"/>
  <c r="N79" i="94"/>
  <c r="R79" i="94" s="1"/>
  <c r="N371" i="61"/>
  <c r="R371" i="61" s="1"/>
  <c r="N135" i="94"/>
  <c r="R135" i="94" s="1"/>
  <c r="N536" i="61"/>
  <c r="R536" i="61" s="1"/>
  <c r="N133" i="61"/>
  <c r="R133" i="61" s="1"/>
  <c r="P322" i="94"/>
  <c r="P562" i="61"/>
  <c r="N168" i="94"/>
  <c r="R168" i="94" s="1"/>
  <c r="P76" i="94"/>
  <c r="N316" i="94"/>
  <c r="R316" i="94" s="1"/>
  <c r="N283" i="61"/>
  <c r="R283" i="61" s="1"/>
  <c r="P88" i="94"/>
  <c r="N360" i="54"/>
  <c r="R360" i="54" s="1"/>
  <c r="P474" i="54"/>
  <c r="I112" i="94"/>
  <c r="J112" i="94" s="1"/>
  <c r="O112" i="94" s="1"/>
  <c r="N136" i="61"/>
  <c r="R136" i="61" s="1"/>
  <c r="P370" i="61"/>
  <c r="N537" i="54"/>
  <c r="R537" i="54" s="1"/>
  <c r="N669" i="61"/>
  <c r="R669" i="61" s="1"/>
  <c r="P248" i="94"/>
  <c r="N333" i="94"/>
  <c r="R333" i="94" s="1"/>
  <c r="N288" i="94"/>
  <c r="R288" i="94" s="1"/>
  <c r="P450" i="94"/>
  <c r="P440" i="94"/>
  <c r="P491" i="94"/>
  <c r="P452" i="94"/>
  <c r="P264" i="94"/>
  <c r="P487" i="94"/>
  <c r="P479" i="94"/>
  <c r="P589" i="61"/>
  <c r="P450" i="61"/>
  <c r="P400" i="61"/>
  <c r="P506" i="61"/>
  <c r="P597" i="61"/>
  <c r="P365" i="61"/>
  <c r="P524" i="54"/>
  <c r="P332" i="61"/>
  <c r="P409" i="54"/>
  <c r="P473" i="61"/>
  <c r="P131" i="54"/>
  <c r="P531" i="61"/>
  <c r="P302" i="61"/>
  <c r="P574" i="54"/>
  <c r="I214" i="94"/>
  <c r="J214" i="94" s="1"/>
  <c r="O214" i="94" s="1"/>
  <c r="P164" i="54"/>
  <c r="Q6" i="54"/>
  <c r="P481" i="54"/>
  <c r="P213" i="54"/>
  <c r="P288" i="61"/>
  <c r="P127" i="61"/>
  <c r="P515" i="54"/>
  <c r="P378" i="54"/>
  <c r="P563" i="61"/>
  <c r="P496" i="54"/>
  <c r="I117" i="54"/>
  <c r="J117" i="54" s="1"/>
  <c r="O117" i="54" s="1"/>
  <c r="P166" i="54"/>
  <c r="P74" i="54"/>
  <c r="P281" i="54"/>
  <c r="I175" i="54"/>
  <c r="J175" i="54" s="1"/>
  <c r="O175" i="54" s="1"/>
  <c r="I145" i="54"/>
  <c r="J145" i="54" s="1"/>
  <c r="O145" i="54" s="1"/>
  <c r="N331" i="54"/>
  <c r="R331" i="54" s="1"/>
  <c r="I159" i="61"/>
  <c r="J159" i="61" s="1"/>
  <c r="O159" i="61" s="1"/>
  <c r="N208" i="61"/>
  <c r="R208" i="61" s="1"/>
  <c r="P385" i="54"/>
  <c r="P293" i="94"/>
  <c r="N634" i="54"/>
  <c r="R634" i="54" s="1"/>
  <c r="I205" i="61"/>
  <c r="J205" i="61" s="1"/>
  <c r="O205" i="61" s="1"/>
  <c r="N156" i="54"/>
  <c r="R156" i="54" s="1"/>
  <c r="I57" i="61"/>
  <c r="J57" i="61" s="1"/>
  <c r="O57" i="61" s="1"/>
  <c r="N553" i="61"/>
  <c r="R553" i="61" s="1"/>
  <c r="I88" i="61"/>
  <c r="J88" i="61" s="1"/>
  <c r="O88" i="61" s="1"/>
  <c r="I169" i="61"/>
  <c r="J169" i="61" s="1"/>
  <c r="O169" i="61" s="1"/>
  <c r="I181" i="54"/>
  <c r="J181" i="54" s="1"/>
  <c r="O181" i="54" s="1"/>
  <c r="I182" i="61"/>
  <c r="J182" i="61" s="1"/>
  <c r="O182" i="61" s="1"/>
  <c r="N304" i="61"/>
  <c r="R304" i="61" s="1"/>
  <c r="N297" i="61"/>
  <c r="R297" i="61" s="1"/>
  <c r="N506" i="61"/>
  <c r="R506" i="61" s="1"/>
  <c r="N312" i="61"/>
  <c r="R312" i="61" s="1"/>
  <c r="N311" i="61"/>
  <c r="R311" i="61" s="1"/>
  <c r="P447" i="94"/>
  <c r="N322" i="94"/>
  <c r="R322" i="94" s="1"/>
  <c r="P135" i="94"/>
  <c r="P632" i="61"/>
  <c r="N344" i="54"/>
  <c r="R344" i="54" s="1"/>
  <c r="N472" i="61"/>
  <c r="R472" i="61" s="1"/>
  <c r="P380" i="61"/>
  <c r="N481" i="54"/>
  <c r="R481" i="54" s="1"/>
  <c r="P407" i="94"/>
  <c r="I98" i="94"/>
  <c r="J98" i="94" s="1"/>
  <c r="O98" i="94" s="1"/>
  <c r="P307" i="61"/>
  <c r="P193" i="61"/>
  <c r="P674" i="54"/>
  <c r="P375" i="54"/>
  <c r="P670" i="54"/>
  <c r="P392" i="54"/>
  <c r="N535" i="54"/>
  <c r="R535" i="54" s="1"/>
  <c r="N685" i="61"/>
  <c r="R685" i="61" s="1"/>
  <c r="I170" i="94"/>
  <c r="J170" i="94" s="1"/>
  <c r="O170" i="94" s="1"/>
  <c r="N509" i="94"/>
  <c r="R509" i="94" s="1"/>
  <c r="N232" i="94"/>
  <c r="R232" i="94" s="1"/>
  <c r="N484" i="94"/>
  <c r="R484" i="94" s="1"/>
  <c r="N493" i="94"/>
  <c r="R493" i="94" s="1"/>
  <c r="P408" i="94"/>
  <c r="P319" i="94"/>
  <c r="P418" i="94"/>
  <c r="P128" i="94"/>
  <c r="P87" i="61"/>
  <c r="I80" i="54"/>
  <c r="J80" i="54" s="1"/>
  <c r="O80" i="54" s="1"/>
  <c r="P70" i="54"/>
  <c r="P319" i="61"/>
  <c r="P594" i="54"/>
  <c r="P476" i="54"/>
  <c r="I218" i="54"/>
  <c r="J218" i="54" s="1"/>
  <c r="O218" i="54" s="1"/>
  <c r="I138" i="61"/>
  <c r="J138" i="61" s="1"/>
  <c r="O138" i="61" s="1"/>
  <c r="N376" i="61"/>
  <c r="R376" i="61" s="1"/>
  <c r="P235" i="54"/>
  <c r="N217" i="54"/>
  <c r="R217" i="54" s="1"/>
  <c r="I127" i="54"/>
  <c r="J127" i="54" s="1"/>
  <c r="O127" i="54" s="1"/>
  <c r="P510" i="94"/>
  <c r="N97" i="61"/>
  <c r="R97" i="61" s="1"/>
  <c r="N452" i="54"/>
  <c r="R452" i="54" s="1"/>
  <c r="P562" i="54"/>
  <c r="P185" i="54"/>
  <c r="I73" i="61"/>
  <c r="J73" i="61" s="1"/>
  <c r="O73" i="61" s="1"/>
  <c r="P726" i="61"/>
  <c r="P100" i="61"/>
  <c r="N121" i="94"/>
  <c r="R121" i="94" s="1"/>
  <c r="N168" i="54"/>
  <c r="R168" i="54" s="1"/>
  <c r="P72" i="61"/>
  <c r="I153" i="94"/>
  <c r="J153" i="94" s="1"/>
  <c r="O153" i="94" s="1"/>
  <c r="I33" i="94"/>
  <c r="J33" i="94" s="1"/>
  <c r="O33" i="94" s="1"/>
  <c r="S33" i="94" s="1"/>
  <c r="N496" i="61"/>
  <c r="R496" i="61" s="1"/>
  <c r="N736" i="61"/>
  <c r="R736" i="61" s="1"/>
  <c r="N570" i="61"/>
  <c r="R570" i="61" s="1"/>
  <c r="N285" i="61"/>
  <c r="R285" i="61" s="1"/>
  <c r="N705" i="61"/>
  <c r="R705" i="61" s="1"/>
  <c r="N419" i="94"/>
  <c r="R419" i="94" s="1"/>
  <c r="I141" i="54"/>
  <c r="J141" i="54" s="1"/>
  <c r="O141" i="54" s="1"/>
  <c r="N114" i="61"/>
  <c r="R114" i="61" s="1"/>
  <c r="N235" i="54"/>
  <c r="R235" i="54" s="1"/>
  <c r="N461" i="54"/>
  <c r="R461" i="54" s="1"/>
  <c r="P99" i="94"/>
  <c r="I39" i="94"/>
  <c r="J39" i="94" s="1"/>
  <c r="O39" i="94" s="1"/>
  <c r="S39" i="94" s="1"/>
  <c r="P671" i="61"/>
  <c r="P667" i="54"/>
  <c r="P122" i="61"/>
  <c r="I175" i="61"/>
  <c r="J175" i="61" s="1"/>
  <c r="O175" i="61" s="1"/>
  <c r="N531" i="61"/>
  <c r="R531" i="61" s="1"/>
  <c r="N490" i="54"/>
  <c r="R490" i="54" s="1"/>
  <c r="N320" i="61"/>
  <c r="R320" i="61" s="1"/>
  <c r="N448" i="54"/>
  <c r="R448" i="54" s="1"/>
  <c r="I227" i="61"/>
  <c r="J227" i="61" s="1"/>
  <c r="O227" i="61" s="1"/>
  <c r="P307" i="94"/>
  <c r="N216" i="61"/>
  <c r="R216" i="61" s="1"/>
  <c r="N490" i="61"/>
  <c r="R490" i="61" s="1"/>
  <c r="P658" i="61"/>
  <c r="P318" i="94"/>
  <c r="P534" i="94"/>
  <c r="P433" i="94"/>
  <c r="P106" i="94"/>
  <c r="P356" i="94"/>
  <c r="P289" i="94"/>
  <c r="P540" i="61"/>
  <c r="P383" i="61"/>
  <c r="P152" i="61"/>
  <c r="P93" i="54"/>
  <c r="Q13" i="54"/>
  <c r="P268" i="54"/>
  <c r="P537" i="54"/>
  <c r="I228" i="61"/>
  <c r="J228" i="61" s="1"/>
  <c r="O228" i="61" s="1"/>
  <c r="N213" i="54"/>
  <c r="R213" i="54" s="1"/>
  <c r="P234" i="54"/>
  <c r="N92" i="54"/>
  <c r="R92" i="54" s="1"/>
  <c r="I70" i="54"/>
  <c r="J70" i="54" s="1"/>
  <c r="O70" i="54" s="1"/>
  <c r="I56" i="54"/>
  <c r="J56" i="54" s="1"/>
  <c r="O56" i="54" s="1"/>
  <c r="S56" i="54" s="1"/>
  <c r="I100" i="61"/>
  <c r="J100" i="61" s="1"/>
  <c r="O100" i="61" s="1"/>
  <c r="N175" i="94"/>
  <c r="R175" i="94" s="1"/>
  <c r="N675" i="54"/>
  <c r="R675" i="54" s="1"/>
  <c r="N127" i="61"/>
  <c r="R127" i="61" s="1"/>
  <c r="P429" i="61"/>
  <c r="I96" i="61"/>
  <c r="J96" i="61" s="1"/>
  <c r="O96" i="61" s="1"/>
  <c r="I41" i="94"/>
  <c r="J41" i="94" s="1"/>
  <c r="O41" i="94" s="1"/>
  <c r="S41" i="94" s="1"/>
  <c r="I194" i="61"/>
  <c r="J194" i="61" s="1"/>
  <c r="O194" i="61" s="1"/>
  <c r="P88" i="61"/>
  <c r="P224" i="61"/>
  <c r="P675" i="54"/>
  <c r="I118" i="54"/>
  <c r="J118" i="54" s="1"/>
  <c r="O118" i="54" s="1"/>
  <c r="I234" i="94"/>
  <c r="J234" i="94" s="1"/>
  <c r="O234" i="94" s="1"/>
  <c r="N372" i="94"/>
  <c r="R372" i="94" s="1"/>
  <c r="N399" i="61"/>
  <c r="R399" i="61" s="1"/>
  <c r="N541" i="54"/>
  <c r="R541" i="54" s="1"/>
  <c r="N317" i="54"/>
  <c r="R317" i="54" s="1"/>
  <c r="I237" i="61"/>
  <c r="J237" i="61" s="1"/>
  <c r="O237" i="61" s="1"/>
  <c r="I211" i="94"/>
  <c r="J211" i="94" s="1"/>
  <c r="O211" i="94" s="1"/>
  <c r="N473" i="61"/>
  <c r="R473" i="61" s="1"/>
  <c r="P163" i="61"/>
  <c r="I230" i="54"/>
  <c r="J230" i="54" s="1"/>
  <c r="O230" i="54" s="1"/>
  <c r="P462" i="61"/>
  <c r="P334" i="61"/>
  <c r="P181" i="61"/>
  <c r="I242" i="61"/>
  <c r="J242" i="61" s="1"/>
  <c r="O242" i="61" s="1"/>
  <c r="N396" i="61"/>
  <c r="R396" i="61" s="1"/>
  <c r="I117" i="94"/>
  <c r="J117" i="94" s="1"/>
  <c r="O117" i="94" s="1"/>
  <c r="I34" i="94"/>
  <c r="J34" i="94" s="1"/>
  <c r="O34" i="94" s="1"/>
  <c r="S34" i="94" s="1"/>
  <c r="P354" i="61"/>
  <c r="N92" i="61"/>
  <c r="R92" i="61" s="1"/>
  <c r="N713" i="61"/>
  <c r="R713" i="61" s="1"/>
  <c r="I53" i="94"/>
  <c r="J53" i="94" s="1"/>
  <c r="O53" i="94" s="1"/>
  <c r="S53" i="94" s="1"/>
  <c r="I61" i="94"/>
  <c r="J61" i="94" s="1"/>
  <c r="O61" i="94" s="1"/>
  <c r="S61" i="94" s="1"/>
  <c r="N363" i="94"/>
  <c r="R363" i="94" s="1"/>
  <c r="I182" i="94"/>
  <c r="J182" i="94" s="1"/>
  <c r="O182" i="94" s="1"/>
  <c r="I229" i="94"/>
  <c r="J229" i="94" s="1"/>
  <c r="O229" i="94" s="1"/>
  <c r="N498" i="61"/>
  <c r="R498" i="61" s="1"/>
  <c r="N356" i="61"/>
  <c r="R356" i="61" s="1"/>
  <c r="N391" i="61"/>
  <c r="R391" i="61" s="1"/>
  <c r="N420" i="94"/>
  <c r="R420" i="94" s="1"/>
  <c r="P396" i="94"/>
  <c r="N91" i="94"/>
  <c r="R91" i="94" s="1"/>
  <c r="P283" i="94"/>
  <c r="N450" i="94"/>
  <c r="R450" i="94" s="1"/>
  <c r="N435" i="54"/>
  <c r="R435" i="54" s="1"/>
  <c r="N341" i="54"/>
  <c r="R341" i="54" s="1"/>
  <c r="I186" i="94"/>
  <c r="J186" i="94" s="1"/>
  <c r="O186" i="94" s="1"/>
  <c r="P423" i="54"/>
  <c r="P397" i="54"/>
  <c r="P470" i="54"/>
  <c r="P542" i="94"/>
  <c r="N214" i="54"/>
  <c r="R214" i="54" s="1"/>
  <c r="N560" i="61"/>
  <c r="R560" i="61" s="1"/>
  <c r="P575" i="54"/>
  <c r="N487" i="54"/>
  <c r="R487" i="54" s="1"/>
  <c r="N140" i="54"/>
  <c r="R140" i="54" s="1"/>
  <c r="I148" i="54"/>
  <c r="J148" i="54" s="1"/>
  <c r="O148" i="54" s="1"/>
  <c r="P154" i="61"/>
  <c r="I221" i="94"/>
  <c r="J221" i="94" s="1"/>
  <c r="O221" i="94" s="1"/>
  <c r="N478" i="94"/>
  <c r="R478" i="94" s="1"/>
  <c r="N464" i="94"/>
  <c r="R464" i="94" s="1"/>
  <c r="N295" i="54"/>
  <c r="R295" i="54" s="1"/>
  <c r="N152" i="54"/>
  <c r="R152" i="54" s="1"/>
  <c r="I46" i="54"/>
  <c r="J46" i="54" s="1"/>
  <c r="O46" i="54" s="1"/>
  <c r="P75" i="54"/>
  <c r="I116" i="61"/>
  <c r="J116" i="61" s="1"/>
  <c r="O116" i="61" s="1"/>
  <c r="I54" i="61"/>
  <c r="J54" i="61" s="1"/>
  <c r="O54" i="61" s="1"/>
  <c r="P223" i="54"/>
  <c r="I51" i="54"/>
  <c r="J51" i="54" s="1"/>
  <c r="O51" i="54" s="1"/>
  <c r="I160" i="94"/>
  <c r="J160" i="94" s="1"/>
  <c r="O160" i="94" s="1"/>
  <c r="N619" i="54"/>
  <c r="R619" i="54" s="1"/>
  <c r="P228" i="54"/>
  <c r="I217" i="61"/>
  <c r="J217" i="61" s="1"/>
  <c r="O217" i="61" s="1"/>
  <c r="I188" i="54"/>
  <c r="J188" i="54" s="1"/>
  <c r="O188" i="54" s="1"/>
  <c r="N158" i="61"/>
  <c r="R158" i="61" s="1"/>
  <c r="I209" i="54"/>
  <c r="J209" i="54" s="1"/>
  <c r="O209" i="54" s="1"/>
  <c r="P81" i="54"/>
  <c r="N75" i="54"/>
  <c r="R75" i="54" s="1"/>
  <c r="N441" i="61"/>
  <c r="R441" i="61" s="1"/>
  <c r="I101" i="61"/>
  <c r="J101" i="61" s="1"/>
  <c r="O101" i="61" s="1"/>
  <c r="I80" i="61"/>
  <c r="J80" i="61" s="1"/>
  <c r="O80" i="61" s="1"/>
  <c r="N520" i="61"/>
  <c r="R520" i="61" s="1"/>
  <c r="N236" i="61"/>
  <c r="R236" i="61" s="1"/>
  <c r="N223" i="54"/>
  <c r="R223" i="54" s="1"/>
  <c r="P244" i="54"/>
  <c r="P131" i="61"/>
  <c r="I134" i="94"/>
  <c r="J134" i="94" s="1"/>
  <c r="O134" i="94" s="1"/>
  <c r="P258" i="94"/>
  <c r="P301" i="94"/>
  <c r="N155" i="94"/>
  <c r="R155" i="94" s="1"/>
  <c r="P464" i="94"/>
  <c r="N273" i="94"/>
  <c r="R273" i="94" s="1"/>
  <c r="N165" i="61"/>
  <c r="R165" i="61" s="1"/>
  <c r="N70" i="61"/>
  <c r="R70" i="61" s="1"/>
  <c r="N101" i="94"/>
  <c r="R101" i="94" s="1"/>
  <c r="N237" i="54"/>
  <c r="R237" i="54" s="1"/>
  <c r="N216" i="54"/>
  <c r="R216" i="54" s="1"/>
  <c r="N571" i="54"/>
  <c r="R571" i="54" s="1"/>
  <c r="I205" i="54"/>
  <c r="J205" i="54" s="1"/>
  <c r="O205" i="54" s="1"/>
  <c r="I89" i="61"/>
  <c r="J89" i="61" s="1"/>
  <c r="O89" i="61" s="1"/>
  <c r="I57" i="54"/>
  <c r="J57" i="54" s="1"/>
  <c r="O57" i="54" s="1"/>
  <c r="N598" i="54"/>
  <c r="R598" i="54" s="1"/>
  <c r="N249" i="94"/>
  <c r="R249" i="94" s="1"/>
  <c r="N443" i="61"/>
  <c r="R443" i="61" s="1"/>
  <c r="I116" i="54"/>
  <c r="J116" i="54" s="1"/>
  <c r="O116" i="54" s="1"/>
  <c r="N640" i="54"/>
  <c r="R640" i="54" s="1"/>
  <c r="I151" i="94"/>
  <c r="J151" i="94" s="1"/>
  <c r="O151" i="94" s="1"/>
  <c r="I88" i="54"/>
  <c r="J88" i="54" s="1"/>
  <c r="O88" i="54" s="1"/>
  <c r="N118" i="94"/>
  <c r="R118" i="94" s="1"/>
  <c r="P102" i="54"/>
  <c r="I156" i="54"/>
  <c r="J156" i="54" s="1"/>
  <c r="O156" i="54" s="1"/>
  <c r="I86" i="61"/>
  <c r="J86" i="61" s="1"/>
  <c r="O86" i="61" s="1"/>
  <c r="I154" i="94"/>
  <c r="J154" i="94" s="1"/>
  <c r="O154" i="94" s="1"/>
  <c r="N275" i="54"/>
  <c r="R275" i="54" s="1"/>
  <c r="I129" i="54"/>
  <c r="J129" i="54" s="1"/>
  <c r="O129" i="54" s="1"/>
  <c r="N108" i="54"/>
  <c r="R108" i="54" s="1"/>
  <c r="N423" i="54"/>
  <c r="R423" i="54" s="1"/>
  <c r="N618" i="54"/>
  <c r="R618" i="54" s="1"/>
  <c r="N154" i="61"/>
  <c r="R154" i="61" s="1"/>
  <c r="N511" i="61"/>
  <c r="R511" i="61" s="1"/>
  <c r="I35" i="94"/>
  <c r="J35" i="94" s="1"/>
  <c r="O35" i="94" s="1"/>
  <c r="S35" i="94" s="1"/>
  <c r="N482" i="61"/>
  <c r="R482" i="61" s="1"/>
  <c r="I140" i="61"/>
  <c r="J140" i="61" s="1"/>
  <c r="O140" i="61" s="1"/>
  <c r="P361" i="61"/>
  <c r="N691" i="61"/>
  <c r="R691" i="61" s="1"/>
  <c r="N371" i="94"/>
  <c r="R371" i="94" s="1"/>
  <c r="P583" i="61"/>
  <c r="N629" i="54"/>
  <c r="R629" i="54" s="1"/>
  <c r="N505" i="61"/>
  <c r="R505" i="61" s="1"/>
  <c r="I128" i="61"/>
  <c r="J128" i="61" s="1"/>
  <c r="O128" i="61" s="1"/>
  <c r="I34" i="61"/>
  <c r="J34" i="61" s="1"/>
  <c r="O34" i="61" s="1"/>
  <c r="I53" i="61"/>
  <c r="J53" i="61" s="1"/>
  <c r="O53" i="61" s="1"/>
  <c r="P226" i="94"/>
  <c r="N221" i="61"/>
  <c r="R221" i="61" s="1"/>
  <c r="N552" i="61"/>
  <c r="R552" i="61" s="1"/>
  <c r="N244" i="54"/>
  <c r="R244" i="54" s="1"/>
  <c r="N507" i="61"/>
  <c r="R507" i="61" s="1"/>
  <c r="N362" i="94"/>
  <c r="R362" i="94" s="1"/>
  <c r="N486" i="94"/>
  <c r="R486" i="94" s="1"/>
  <c r="N457" i="94"/>
  <c r="R457" i="94" s="1"/>
  <c r="N485" i="94"/>
  <c r="R485" i="94" s="1"/>
  <c r="N508" i="94"/>
  <c r="R508" i="94" s="1"/>
  <c r="N252" i="94"/>
  <c r="R252" i="94" s="1"/>
  <c r="P373" i="94"/>
  <c r="N401" i="61"/>
  <c r="R401" i="61" s="1"/>
  <c r="N738" i="61"/>
  <c r="R738" i="61" s="1"/>
  <c r="N503" i="61"/>
  <c r="R503" i="61" s="1"/>
  <c r="N306" i="61"/>
  <c r="R306" i="61" s="1"/>
  <c r="P722" i="61"/>
  <c r="N149" i="54"/>
  <c r="R149" i="54" s="1"/>
  <c r="N651" i="54"/>
  <c r="R651" i="54" s="1"/>
  <c r="I106" i="54"/>
  <c r="J106" i="54" s="1"/>
  <c r="O106" i="54" s="1"/>
  <c r="I35" i="54"/>
  <c r="J35" i="54" s="1"/>
  <c r="O35" i="54" s="1"/>
  <c r="I152" i="94"/>
  <c r="J152" i="94" s="1"/>
  <c r="O152" i="94" s="1"/>
  <c r="I110" i="61"/>
  <c r="J110" i="61" s="1"/>
  <c r="O110" i="61" s="1"/>
  <c r="N310" i="54"/>
  <c r="R310" i="54" s="1"/>
  <c r="N134" i="54"/>
  <c r="R134" i="54" s="1"/>
  <c r="I203" i="54"/>
  <c r="J203" i="54" s="1"/>
  <c r="O203" i="54" s="1"/>
  <c r="N101" i="54"/>
  <c r="R101" i="54" s="1"/>
  <c r="I202" i="54"/>
  <c r="J202" i="54" s="1"/>
  <c r="O202" i="54" s="1"/>
  <c r="P540" i="54"/>
  <c r="N233" i="54"/>
  <c r="R233" i="54" s="1"/>
  <c r="I85" i="54"/>
  <c r="J85" i="54" s="1"/>
  <c r="O85" i="54" s="1"/>
  <c r="N453" i="54"/>
  <c r="R453" i="54" s="1"/>
  <c r="N439" i="54"/>
  <c r="R439" i="54" s="1"/>
  <c r="P367" i="61"/>
  <c r="I210" i="94"/>
  <c r="J210" i="94" s="1"/>
  <c r="O210" i="94" s="1"/>
  <c r="I225" i="54"/>
  <c r="J225" i="54" s="1"/>
  <c r="O225" i="54" s="1"/>
  <c r="I100" i="54"/>
  <c r="J100" i="54" s="1"/>
  <c r="O100" i="54" s="1"/>
  <c r="I214" i="61"/>
  <c r="J214" i="61" s="1"/>
  <c r="O214" i="61" s="1"/>
  <c r="N230" i="61"/>
  <c r="R230" i="61" s="1"/>
  <c r="N203" i="61"/>
  <c r="R203" i="61" s="1"/>
  <c r="N276" i="54"/>
  <c r="R276" i="54" s="1"/>
  <c r="I66" i="54"/>
  <c r="J66" i="54" s="1"/>
  <c r="O66" i="54" s="1"/>
  <c r="I110" i="94"/>
  <c r="J110" i="94" s="1"/>
  <c r="O110" i="94" s="1"/>
  <c r="I50" i="61"/>
  <c r="J50" i="61" s="1"/>
  <c r="O50" i="61" s="1"/>
  <c r="N262" i="54"/>
  <c r="R262" i="54" s="1"/>
  <c r="N162" i="54"/>
  <c r="R162" i="54" s="1"/>
  <c r="I240" i="54"/>
  <c r="J240" i="54" s="1"/>
  <c r="O240" i="54" s="1"/>
  <c r="N149" i="61"/>
  <c r="R149" i="61" s="1"/>
  <c r="N239" i="54"/>
  <c r="R239" i="54" s="1"/>
  <c r="N230" i="94"/>
  <c r="R230" i="94" s="1"/>
  <c r="N535" i="61"/>
  <c r="R535" i="61" s="1"/>
  <c r="N144" i="94"/>
  <c r="R144" i="94" s="1"/>
  <c r="N652" i="61"/>
  <c r="R652" i="61" s="1"/>
  <c r="N82" i="54"/>
  <c r="R82" i="54" s="1"/>
  <c r="P691" i="61"/>
  <c r="N398" i="94"/>
  <c r="R398" i="94" s="1"/>
  <c r="N301" i="94"/>
  <c r="R301" i="94" s="1"/>
  <c r="N531" i="54"/>
  <c r="R531" i="54" s="1"/>
  <c r="N87" i="94"/>
  <c r="R87" i="94" s="1"/>
  <c r="I105" i="61"/>
  <c r="J105" i="61" s="1"/>
  <c r="O105" i="61" s="1"/>
  <c r="N595" i="54"/>
  <c r="R595" i="54" s="1"/>
  <c r="N548" i="61"/>
  <c r="R548" i="61" s="1"/>
  <c r="N449" i="61"/>
  <c r="R449" i="61" s="1"/>
  <c r="P647" i="61"/>
  <c r="N424" i="61"/>
  <c r="R424" i="61" s="1"/>
  <c r="I178" i="94"/>
  <c r="J178" i="94" s="1"/>
  <c r="O178" i="94" s="1"/>
  <c r="I207" i="61"/>
  <c r="J207" i="61" s="1"/>
  <c r="O207" i="61" s="1"/>
  <c r="I147" i="94"/>
  <c r="J147" i="94" s="1"/>
  <c r="O147" i="94" s="1"/>
  <c r="I109" i="94"/>
  <c r="J109" i="94" s="1"/>
  <c r="O109" i="94" s="1"/>
  <c r="I128" i="94"/>
  <c r="J128" i="94" s="1"/>
  <c r="O128" i="94" s="1"/>
  <c r="I156" i="94"/>
  <c r="J156" i="94" s="1"/>
  <c r="O156" i="94" s="1"/>
  <c r="N145" i="94"/>
  <c r="R145" i="94" s="1"/>
  <c r="N136" i="94"/>
  <c r="R136" i="94" s="1"/>
  <c r="N504" i="94"/>
  <c r="R504" i="94" s="1"/>
  <c r="N701" i="61"/>
  <c r="R701" i="61" s="1"/>
  <c r="N480" i="94"/>
  <c r="R480" i="94" s="1"/>
  <c r="N536" i="94"/>
  <c r="R536" i="94" s="1"/>
  <c r="N429" i="94"/>
  <c r="R429" i="94" s="1"/>
  <c r="N513" i="94"/>
  <c r="R513" i="94" s="1"/>
  <c r="N604" i="61"/>
  <c r="R604" i="61" s="1"/>
  <c r="N134" i="94"/>
  <c r="R134" i="94" s="1"/>
  <c r="N615" i="61"/>
  <c r="R615" i="61" s="1"/>
  <c r="P719" i="61"/>
  <c r="N412" i="61"/>
  <c r="R412" i="61" s="1"/>
  <c r="N367" i="94"/>
  <c r="R367" i="94" s="1"/>
  <c r="N71" i="61"/>
  <c r="R71" i="61" s="1"/>
  <c r="N650" i="54"/>
  <c r="R650" i="54" s="1"/>
  <c r="N231" i="54"/>
  <c r="R231" i="54" s="1"/>
  <c r="N253" i="54"/>
  <c r="R253" i="54" s="1"/>
  <c r="N472" i="94"/>
  <c r="R472" i="94" s="1"/>
  <c r="N522" i="94"/>
  <c r="R522" i="94" s="1"/>
  <c r="N501" i="94"/>
  <c r="R501" i="94" s="1"/>
  <c r="N541" i="94"/>
  <c r="R541" i="94" s="1"/>
  <c r="N492" i="94"/>
  <c r="R492" i="94" s="1"/>
  <c r="N269" i="94"/>
  <c r="R269" i="94" s="1"/>
  <c r="N527" i="61"/>
  <c r="R527" i="61" s="1"/>
  <c r="N421" i="61"/>
  <c r="R421" i="61" s="1"/>
  <c r="N679" i="61"/>
  <c r="R679" i="61" s="1"/>
  <c r="N639" i="54"/>
  <c r="R639" i="54" s="1"/>
  <c r="N193" i="94"/>
  <c r="R193" i="94" s="1"/>
  <c r="N554" i="54"/>
  <c r="R554" i="54" s="1"/>
  <c r="N404" i="61"/>
  <c r="R404" i="61" s="1"/>
  <c r="I133" i="61"/>
  <c r="J133" i="61" s="1"/>
  <c r="O133" i="61" s="1"/>
  <c r="I187" i="54"/>
  <c r="J187" i="54" s="1"/>
  <c r="O187" i="54" s="1"/>
  <c r="N526" i="54"/>
  <c r="R526" i="54" s="1"/>
  <c r="I223" i="54"/>
  <c r="J223" i="54" s="1"/>
  <c r="O223" i="54" s="1"/>
  <c r="I45" i="61"/>
  <c r="J45" i="61" s="1"/>
  <c r="O45" i="61" s="1"/>
  <c r="P599" i="54"/>
  <c r="I92" i="54"/>
  <c r="J92" i="54" s="1"/>
  <c r="O92" i="54" s="1"/>
  <c r="I99" i="61"/>
  <c r="J99" i="61" s="1"/>
  <c r="O99" i="61" s="1"/>
  <c r="N295" i="61"/>
  <c r="R295" i="61" s="1"/>
  <c r="P222" i="54"/>
  <c r="N191" i="54"/>
  <c r="R191" i="54" s="1"/>
  <c r="P487" i="54"/>
  <c r="N415" i="54"/>
  <c r="R415" i="54" s="1"/>
  <c r="N268" i="61"/>
  <c r="R268" i="61" s="1"/>
  <c r="I37" i="94"/>
  <c r="J37" i="94" s="1"/>
  <c r="O37" i="94" s="1"/>
  <c r="S37" i="94" s="1"/>
  <c r="N180" i="54"/>
  <c r="R180" i="54" s="1"/>
  <c r="N131" i="61"/>
  <c r="R131" i="61" s="1"/>
  <c r="P261" i="54"/>
  <c r="P498" i="54"/>
  <c r="N339" i="61"/>
  <c r="R339" i="61" s="1"/>
  <c r="N254" i="94"/>
  <c r="R254" i="94" s="1"/>
  <c r="P607" i="61"/>
  <c r="N581" i="54"/>
  <c r="R581" i="54" s="1"/>
  <c r="N503" i="54"/>
  <c r="R503" i="54" s="1"/>
  <c r="N675" i="61"/>
  <c r="R675" i="61" s="1"/>
  <c r="N467" i="54"/>
  <c r="R467" i="54" s="1"/>
  <c r="N200" i="54"/>
  <c r="R200" i="54" s="1"/>
  <c r="N635" i="54"/>
  <c r="R635" i="54" s="1"/>
  <c r="N206" i="94"/>
  <c r="R206" i="94" s="1"/>
  <c r="N328" i="94"/>
  <c r="R328" i="94" s="1"/>
  <c r="N223" i="94"/>
  <c r="R223" i="94" s="1"/>
  <c r="P136" i="94"/>
  <c r="P462" i="94"/>
  <c r="N420" i="61"/>
  <c r="R420" i="61" s="1"/>
  <c r="N77" i="94"/>
  <c r="R77" i="94" s="1"/>
  <c r="N500" i="94"/>
  <c r="R500" i="94" s="1"/>
  <c r="N297" i="94"/>
  <c r="R297" i="94" s="1"/>
  <c r="N133" i="94"/>
  <c r="R133" i="94" s="1"/>
  <c r="N730" i="61"/>
  <c r="R730" i="61" s="1"/>
  <c r="N683" i="61"/>
  <c r="R683" i="61" s="1"/>
  <c r="N165" i="54"/>
  <c r="R165" i="54" s="1"/>
  <c r="P651" i="61"/>
  <c r="N499" i="54"/>
  <c r="R499" i="54" s="1"/>
  <c r="N381" i="54"/>
  <c r="R381" i="54" s="1"/>
  <c r="P622" i="61"/>
  <c r="N645" i="54"/>
  <c r="R645" i="54" s="1"/>
  <c r="N644" i="54"/>
  <c r="R644" i="54" s="1"/>
  <c r="N135" i="54"/>
  <c r="R135" i="54" s="1"/>
  <c r="N588" i="61"/>
  <c r="R588" i="61" s="1"/>
  <c r="I69" i="54"/>
  <c r="J69" i="54" s="1"/>
  <c r="O69" i="54" s="1"/>
  <c r="I45" i="54"/>
  <c r="J45" i="54" s="1"/>
  <c r="O45" i="54" s="1"/>
  <c r="N309" i="54"/>
  <c r="R309" i="54" s="1"/>
  <c r="N377" i="54"/>
  <c r="R377" i="54" s="1"/>
  <c r="N350" i="54"/>
  <c r="R350" i="54" s="1"/>
  <c r="I196" i="54"/>
  <c r="J196" i="54" s="1"/>
  <c r="O196" i="54" s="1"/>
  <c r="N376" i="54"/>
  <c r="R376" i="54" s="1"/>
  <c r="N122" i="54"/>
  <c r="R122" i="54" s="1"/>
  <c r="N189" i="54"/>
  <c r="R189" i="54" s="1"/>
  <c r="I37" i="54"/>
  <c r="J37" i="54" s="1"/>
  <c r="O37" i="54" s="1"/>
  <c r="I37" i="61"/>
  <c r="J37" i="61" s="1"/>
  <c r="O37" i="61" s="1"/>
  <c r="N309" i="61"/>
  <c r="R309" i="61" s="1"/>
  <c r="N416" i="54"/>
  <c r="R416" i="54" s="1"/>
  <c r="N364" i="54"/>
  <c r="R364" i="54" s="1"/>
  <c r="N444" i="54"/>
  <c r="R444" i="54" s="1"/>
  <c r="N491" i="61"/>
  <c r="R491" i="61" s="1"/>
  <c r="N525" i="54"/>
  <c r="R525" i="54" s="1"/>
  <c r="N77" i="54"/>
  <c r="R77" i="54" s="1"/>
  <c r="I108" i="94"/>
  <c r="J108" i="94" s="1"/>
  <c r="O108" i="94" s="1"/>
  <c r="I48" i="94"/>
  <c r="J48" i="94" s="1"/>
  <c r="O48" i="94" s="1"/>
  <c r="S48" i="94" s="1"/>
  <c r="I177" i="54"/>
  <c r="J177" i="54" s="1"/>
  <c r="O177" i="54" s="1"/>
  <c r="P357" i="61"/>
  <c r="N112" i="61"/>
  <c r="R112" i="61" s="1"/>
  <c r="I72" i="54"/>
  <c r="J72" i="54" s="1"/>
  <c r="O72" i="54" s="1"/>
  <c r="P566" i="54"/>
  <c r="N96" i="61"/>
  <c r="R96" i="61" s="1"/>
  <c r="N281" i="61"/>
  <c r="R281" i="61" s="1"/>
  <c r="N280" i="94"/>
  <c r="R280" i="94" s="1"/>
  <c r="I178" i="54"/>
  <c r="J178" i="54" s="1"/>
  <c r="O178" i="54" s="1"/>
  <c r="P184" i="61"/>
  <c r="P200" i="54"/>
  <c r="I157" i="54"/>
  <c r="J157" i="54" s="1"/>
  <c r="O157" i="54" s="1"/>
  <c r="P708" i="61"/>
  <c r="N391" i="54"/>
  <c r="R391" i="54" s="1"/>
  <c r="N196" i="61"/>
  <c r="R196" i="61" s="1"/>
  <c r="N398" i="61"/>
  <c r="R398" i="61" s="1"/>
  <c r="N459" i="61"/>
  <c r="R459" i="61" s="1"/>
  <c r="N386" i="54"/>
  <c r="R386" i="54" s="1"/>
  <c r="I230" i="94"/>
  <c r="J230" i="94" s="1"/>
  <c r="O230" i="94" s="1"/>
  <c r="N307" i="54"/>
  <c r="R307" i="54" s="1"/>
  <c r="P675" i="61"/>
  <c r="N678" i="54"/>
  <c r="R678" i="54" s="1"/>
  <c r="N601" i="54"/>
  <c r="R601" i="54" s="1"/>
  <c r="N717" i="61"/>
  <c r="R717" i="61" s="1"/>
  <c r="P464" i="61"/>
  <c r="I188" i="94"/>
  <c r="J188" i="94" s="1"/>
  <c r="O188" i="94" s="1"/>
  <c r="P25" i="61"/>
  <c r="I45" i="94"/>
  <c r="J45" i="94" s="1"/>
  <c r="O45" i="94" s="1"/>
  <c r="S45" i="94" s="1"/>
  <c r="P535" i="61"/>
  <c r="N599" i="54"/>
  <c r="R599" i="54" s="1"/>
  <c r="N662" i="54"/>
  <c r="R662" i="54" s="1"/>
  <c r="N194" i="61"/>
  <c r="R194" i="61" s="1"/>
  <c r="I153" i="61"/>
  <c r="J153" i="61" s="1"/>
  <c r="O153" i="61" s="1"/>
  <c r="P309" i="61"/>
  <c r="N125" i="61"/>
  <c r="R125" i="61" s="1"/>
  <c r="I203" i="94"/>
  <c r="J203" i="94" s="1"/>
  <c r="O203" i="94" s="1"/>
  <c r="P85" i="61"/>
  <c r="N493" i="61"/>
  <c r="R493" i="61" s="1"/>
  <c r="N263" i="54"/>
  <c r="R263" i="54" s="1"/>
  <c r="P223" i="94"/>
  <c r="N184" i="94"/>
  <c r="R184" i="94" s="1"/>
  <c r="I192" i="94"/>
  <c r="J192" i="94" s="1"/>
  <c r="O192" i="94" s="1"/>
  <c r="N172" i="94"/>
  <c r="R172" i="94" s="1"/>
  <c r="P431" i="94"/>
  <c r="P522" i="94"/>
  <c r="N661" i="61"/>
  <c r="R661" i="61" s="1"/>
  <c r="P681" i="61"/>
  <c r="N201" i="61"/>
  <c r="R201" i="61" s="1"/>
  <c r="P612" i="61"/>
  <c r="N172" i="61"/>
  <c r="R172" i="61" s="1"/>
  <c r="N217" i="61"/>
  <c r="R217" i="61" s="1"/>
  <c r="N126" i="54"/>
  <c r="R126" i="54" s="1"/>
  <c r="N526" i="61"/>
  <c r="R526" i="61" s="1"/>
  <c r="I67" i="54"/>
  <c r="J67" i="54" s="1"/>
  <c r="O67" i="54" s="1"/>
  <c r="S67" i="54" s="1"/>
  <c r="I120" i="54"/>
  <c r="J120" i="54" s="1"/>
  <c r="O120" i="54" s="1"/>
  <c r="I123" i="61"/>
  <c r="J123" i="61" s="1"/>
  <c r="O123" i="61" s="1"/>
  <c r="P126" i="54"/>
  <c r="I152" i="54"/>
  <c r="J152" i="54" s="1"/>
  <c r="O152" i="54" s="1"/>
  <c r="I132" i="61"/>
  <c r="J132" i="61" s="1"/>
  <c r="O132" i="61" s="1"/>
  <c r="I82" i="54"/>
  <c r="J82" i="54" s="1"/>
  <c r="O82" i="54" s="1"/>
  <c r="I149" i="54"/>
  <c r="J149" i="54" s="1"/>
  <c r="O149" i="54" s="1"/>
  <c r="I66" i="61"/>
  <c r="J66" i="61" s="1"/>
  <c r="O66" i="61" s="1"/>
  <c r="I93" i="94"/>
  <c r="J93" i="94" s="1"/>
  <c r="O93" i="94" s="1"/>
  <c r="N464" i="61"/>
  <c r="R464" i="61" s="1"/>
  <c r="N602" i="61"/>
  <c r="R602" i="61" s="1"/>
  <c r="I83" i="54"/>
  <c r="J83" i="54" s="1"/>
  <c r="O83" i="54" s="1"/>
  <c r="N201" i="54"/>
  <c r="R201" i="54" s="1"/>
  <c r="I239" i="61"/>
  <c r="J239" i="61" s="1"/>
  <c r="O239" i="61" s="1"/>
  <c r="P169" i="54"/>
  <c r="I144" i="54"/>
  <c r="J144" i="54" s="1"/>
  <c r="O144" i="54" s="1"/>
  <c r="P313" i="54"/>
  <c r="N150" i="61"/>
  <c r="R150" i="61" s="1"/>
  <c r="I98" i="61"/>
  <c r="J98" i="61" s="1"/>
  <c r="O98" i="61" s="1"/>
  <c r="P274" i="94"/>
  <c r="I197" i="54"/>
  <c r="J197" i="54" s="1"/>
  <c r="O197" i="54" s="1"/>
  <c r="N222" i="54"/>
  <c r="R222" i="54" s="1"/>
  <c r="N170" i="54"/>
  <c r="R170" i="54" s="1"/>
  <c r="I73" i="94"/>
  <c r="J73" i="94" s="1"/>
  <c r="O73" i="94" s="1"/>
  <c r="I133" i="94"/>
  <c r="J133" i="94" s="1"/>
  <c r="O133" i="94" s="1"/>
  <c r="N551" i="61"/>
  <c r="R551" i="61" s="1"/>
  <c r="N244" i="61"/>
  <c r="R244" i="61" s="1"/>
  <c r="N138" i="61"/>
  <c r="R138" i="61" s="1"/>
  <c r="N708" i="61"/>
  <c r="R708" i="61" s="1"/>
  <c r="N202" i="94"/>
  <c r="R202" i="94" s="1"/>
  <c r="N660" i="54"/>
  <c r="R660" i="54" s="1"/>
  <c r="N432" i="61"/>
  <c r="R432" i="61" s="1"/>
  <c r="N483" i="61"/>
  <c r="R483" i="61" s="1"/>
  <c r="N433" i="54"/>
  <c r="R433" i="54" s="1"/>
  <c r="N557" i="61"/>
  <c r="R557" i="61" s="1"/>
  <c r="N243" i="61"/>
  <c r="R243" i="61" s="1"/>
  <c r="N82" i="94"/>
  <c r="R82" i="94" s="1"/>
  <c r="P664" i="61"/>
  <c r="N426" i="94"/>
  <c r="R426" i="94" s="1"/>
  <c r="N516" i="94"/>
  <c r="R516" i="94" s="1"/>
  <c r="N391" i="94"/>
  <c r="R391" i="94" s="1"/>
  <c r="I213" i="94"/>
  <c r="J213" i="94" s="1"/>
  <c r="O213" i="94" s="1"/>
  <c r="N345" i="61"/>
  <c r="R345" i="61" s="1"/>
  <c r="N444" i="61"/>
  <c r="R444" i="61" s="1"/>
  <c r="I40" i="61"/>
  <c r="J40" i="61" s="1"/>
  <c r="O40" i="61" s="1"/>
  <c r="I155" i="94"/>
  <c r="J155" i="94" s="1"/>
  <c r="O155" i="94" s="1"/>
  <c r="N241" i="94"/>
  <c r="R241" i="94" s="1"/>
  <c r="P123" i="61"/>
  <c r="P717" i="61"/>
  <c r="N210" i="94"/>
  <c r="R210" i="94" s="1"/>
  <c r="I213" i="61"/>
  <c r="J213" i="61" s="1"/>
  <c r="O213" i="61" s="1"/>
  <c r="P493" i="61"/>
  <c r="P103" i="61"/>
  <c r="I172" i="61"/>
  <c r="J172" i="61" s="1"/>
  <c r="O172" i="61" s="1"/>
  <c r="P244" i="61"/>
  <c r="I174" i="61"/>
  <c r="J174" i="61" s="1"/>
  <c r="O174" i="61" s="1"/>
  <c r="N342" i="61"/>
  <c r="R342" i="61" s="1"/>
  <c r="I97" i="94"/>
  <c r="J97" i="94" s="1"/>
  <c r="O97" i="94" s="1"/>
  <c r="I171" i="94"/>
  <c r="J171" i="94" s="1"/>
  <c r="O171" i="94" s="1"/>
  <c r="N597" i="54"/>
  <c r="R597" i="54" s="1"/>
  <c r="P383" i="54"/>
  <c r="N356" i="54"/>
  <c r="R356" i="54" s="1"/>
  <c r="I70" i="94"/>
  <c r="J70" i="94" s="1"/>
  <c r="O70" i="94" s="1"/>
  <c r="N178" i="94"/>
  <c r="R178" i="94" s="1"/>
  <c r="P673" i="61"/>
  <c r="N376" i="94"/>
  <c r="R376" i="94" s="1"/>
  <c r="I103" i="94"/>
  <c r="J103" i="94" s="1"/>
  <c r="O103" i="94" s="1"/>
  <c r="N723" i="61"/>
  <c r="R723" i="61" s="1"/>
  <c r="I148" i="94"/>
  <c r="J148" i="94" s="1"/>
  <c r="O148" i="94" s="1"/>
  <c r="I240" i="94"/>
  <c r="J240" i="94" s="1"/>
  <c r="O240" i="94" s="1"/>
  <c r="N369" i="94"/>
  <c r="R369" i="94" s="1"/>
  <c r="N210" i="61"/>
  <c r="R210" i="61" s="1"/>
  <c r="N202" i="61"/>
  <c r="R202" i="61" s="1"/>
  <c r="N131" i="94"/>
  <c r="R131" i="94" s="1"/>
  <c r="N200" i="94"/>
  <c r="R200" i="94" s="1"/>
  <c r="P568" i="61"/>
  <c r="P631" i="61"/>
  <c r="N419" i="61"/>
  <c r="R419" i="61" s="1"/>
  <c r="N430" i="94"/>
  <c r="R430" i="94" s="1"/>
  <c r="P543" i="94"/>
  <c r="N506" i="94"/>
  <c r="R506" i="94" s="1"/>
  <c r="P642" i="61"/>
  <c r="N670" i="61"/>
  <c r="R670" i="61" s="1"/>
  <c r="N448" i="61"/>
  <c r="R448" i="61" s="1"/>
  <c r="N132" i="54"/>
  <c r="R132" i="54" s="1"/>
  <c r="N727" i="61"/>
  <c r="R727" i="61" s="1"/>
  <c r="N353" i="94"/>
  <c r="R353" i="94" s="1"/>
  <c r="N304" i="54"/>
  <c r="R304" i="54" s="1"/>
  <c r="N230" i="54"/>
  <c r="R230" i="54" s="1"/>
  <c r="N177" i="54"/>
  <c r="R177" i="54" s="1"/>
  <c r="N500" i="54"/>
  <c r="R500" i="54" s="1"/>
  <c r="P624" i="61"/>
  <c r="N301" i="54"/>
  <c r="R301" i="54" s="1"/>
  <c r="M529" i="94" a="1"/>
  <c r="M232" i="61" a="1"/>
  <c r="M234" i="94" a="1"/>
  <c r="M666" i="61" a="1"/>
  <c r="M282" i="54" a="1"/>
  <c r="M140" i="61" a="1"/>
  <c r="M625" i="61" a="1"/>
  <c r="M606" i="54" a="1"/>
  <c r="M524" i="94" a="1"/>
  <c r="M469" i="61" a="1"/>
  <c r="M245" i="54" a="1"/>
  <c r="M674" i="61" a="1"/>
  <c r="M656" i="61" a="1"/>
  <c r="M487" i="94" a="1"/>
  <c r="M155" i="61" a="1"/>
  <c r="M604" i="54" a="1"/>
  <c r="M256" i="61" a="1"/>
  <c r="M118" i="54" a="1"/>
  <c r="M312" i="61" a="1"/>
  <c r="M369" i="54" a="1"/>
  <c r="M623" i="61" a="1"/>
  <c r="M362" i="61" a="1"/>
  <c r="M322" i="61" a="1"/>
  <c r="M416" i="94" a="1"/>
  <c r="M692" i="61" a="1"/>
  <c r="M203" i="54" a="1"/>
  <c r="M340" i="54" a="1"/>
  <c r="M71" i="54" a="1"/>
  <c r="M576" i="54" a="1"/>
  <c r="M243" i="94" a="1"/>
  <c r="M142" i="54" a="1"/>
  <c r="M323" i="54" a="1"/>
  <c r="M303" i="94" a="1"/>
  <c r="M190" i="54" a="1"/>
  <c r="M487" i="54" a="1"/>
  <c r="M401" i="61" a="1"/>
  <c r="M231" i="54" a="1"/>
  <c r="M404" i="61" a="1"/>
  <c r="M381" i="54" a="1"/>
  <c r="M506" i="94" a="1"/>
  <c r="M263" i="94" a="1"/>
  <c r="M562" i="54" a="1"/>
  <c r="M328" i="54" a="1"/>
  <c r="M151" i="54" a="1"/>
  <c r="M736" i="61" a="1"/>
  <c r="M131" i="54" a="1"/>
  <c r="M525" i="94" a="1"/>
  <c r="M228" i="94" a="1"/>
  <c r="M359" i="61" a="1"/>
  <c r="M357" i="54" a="1"/>
  <c r="M362" i="54" a="1"/>
  <c r="M326" i="61" a="1"/>
  <c r="M689" i="61" a="1"/>
  <c r="M507" i="94" a="1"/>
  <c r="M187" i="94" a="1"/>
  <c r="M468" i="94" a="1"/>
  <c r="M457" i="54" a="1"/>
  <c r="M167" i="61" a="1"/>
  <c r="M387" i="61" a="1"/>
  <c r="M135" i="61" a="1"/>
  <c r="M611" i="54" a="1"/>
  <c r="M649" i="54" a="1"/>
  <c r="M450" i="54" a="1"/>
  <c r="M445" i="94" a="1"/>
  <c r="M193" i="61" a="1"/>
  <c r="M408" i="94" a="1"/>
  <c r="M514" i="94" a="1"/>
  <c r="M326" i="94" a="1"/>
  <c r="M218" i="61" a="1"/>
  <c r="M252" i="54" a="1"/>
  <c r="M608" i="61" a="1"/>
  <c r="M571" i="54" a="1"/>
  <c r="M615" i="61" a="1"/>
  <c r="M253" i="54" a="1"/>
  <c r="M527" i="61" a="1"/>
  <c r="M201" i="61" a="1"/>
  <c r="M304" i="54" a="1"/>
  <c r="M527" i="94" a="1"/>
  <c r="M116" i="94" a="1"/>
  <c r="M654" i="54" a="1"/>
  <c r="M169" i="61" a="1"/>
  <c r="M128" i="94" a="1"/>
  <c r="M182" i="94" a="1"/>
  <c r="M426" i="61" a="1"/>
  <c r="M265" i="94" a="1"/>
  <c r="M420" i="94" a="1"/>
  <c r="M575" i="61" a="1"/>
  <c r="M435" i="94" a="1"/>
  <c r="M224" i="61" a="1"/>
  <c r="M709" i="61" a="1"/>
  <c r="M522" i="54" a="1"/>
  <c r="M255" i="94" a="1"/>
  <c r="G31" i="94" a="1"/>
  <c r="M386" i="61" a="1"/>
  <c r="M411" i="61" a="1"/>
  <c r="M566" i="61" a="1"/>
  <c r="M189" i="61" a="1"/>
  <c r="M314" i="54" a="1"/>
  <c r="M170" i="94" a="1"/>
  <c r="M305" i="54" a="1"/>
  <c r="M257" i="61" a="1"/>
  <c r="M289" i="94" a="1"/>
  <c r="M189" i="94" a="1"/>
  <c r="M474" i="94" a="1"/>
  <c r="M140" i="54" a="1"/>
  <c r="M273" i="94" a="1"/>
  <c r="M738" i="61" a="1"/>
  <c r="M133" i="94" a="1"/>
  <c r="M642" i="61" a="1"/>
  <c r="M230" i="54" a="1"/>
  <c r="M187" i="54" a="1"/>
  <c r="M84" i="54" a="1"/>
  <c r="M539" i="61" a="1"/>
  <c r="M229" i="94" a="1"/>
  <c r="M407" i="61" a="1"/>
  <c r="M153" i="61" a="1"/>
  <c r="M314" i="61" a="1"/>
  <c r="M319" i="94" a="1"/>
  <c r="M563" i="61" a="1"/>
  <c r="M272" i="61" a="1"/>
  <c r="M490" i="54" a="1"/>
  <c r="M538" i="54" a="1"/>
  <c r="M594" i="61" a="1"/>
  <c r="M368" i="54" a="1"/>
  <c r="M257" i="54" a="1"/>
  <c r="M144" i="54" a="1"/>
  <c r="G20" i="61" a="1"/>
  <c r="M147" i="61" a="1"/>
  <c r="M148" i="61" a="1"/>
  <c r="M106" i="94" a="1"/>
  <c r="M725" i="61" a="1"/>
  <c r="M264" i="61" a="1"/>
  <c r="M302" i="61" a="1"/>
  <c r="M578" i="61" a="1"/>
  <c r="M539" i="54" a="1"/>
  <c r="M144" i="61" a="1"/>
  <c r="M449" i="54" a="1"/>
  <c r="M469" i="94" a="1"/>
  <c r="M393" i="61" a="1"/>
  <c r="M210" i="54" a="1"/>
  <c r="M304" i="94" a="1"/>
  <c r="M157" i="94" a="1"/>
  <c r="M619" i="61" a="1"/>
  <c r="M729" i="61" a="1"/>
  <c r="M110" i="54" a="1"/>
  <c r="M447" i="94" a="1"/>
  <c r="M486" i="94" a="1"/>
  <c r="M719" i="61" a="1"/>
  <c r="M472" i="94" a="1"/>
  <c r="B4" i="94" a="1"/>
  <c r="M622" i="61" a="1"/>
  <c r="M612" i="61" a="1"/>
  <c r="M478" i="94" a="1"/>
  <c r="M722" i="61" a="1"/>
  <c r="M132" i="54" a="1"/>
  <c r="M321" i="94" a="1"/>
  <c r="M393" i="54" a="1"/>
  <c r="M484" i="94" a="1"/>
  <c r="M641" i="61" a="1"/>
  <c r="M524" i="54" a="1"/>
  <c r="M581" i="61" a="1"/>
  <c r="M571" i="61" a="1"/>
  <c r="M78" i="61" a="1"/>
  <c r="M486" i="54" a="1"/>
  <c r="M306" i="94" a="1"/>
  <c r="M166" i="54" a="1"/>
  <c r="M333" i="61" a="1"/>
  <c r="G8" i="54" a="1"/>
  <c r="M481" i="94" a="1"/>
  <c r="M475" i="61" a="1"/>
  <c r="M375" i="54" a="1"/>
  <c r="M600" i="61" a="1"/>
  <c r="M699" i="61" a="1"/>
  <c r="M508" i="94" a="1"/>
  <c r="M513" i="94" a="1"/>
  <c r="M176" i="54" a="1"/>
  <c r="M518" i="94" a="1"/>
  <c r="M552" i="54" a="1"/>
  <c r="M440" i="61" a="1"/>
  <c r="M319" i="54" a="1"/>
  <c r="M353" i="54" a="1"/>
  <c r="M410" i="94" a="1"/>
  <c r="G11" i="54" a="1"/>
  <c r="M250" i="94" a="1"/>
  <c r="M516" i="54" a="1"/>
  <c r="M279" i="61" a="1"/>
  <c r="M342" i="94" a="1"/>
  <c r="M412" i="94" a="1"/>
  <c r="M193" i="94" a="1"/>
  <c r="M301" i="54" a="1"/>
  <c r="M417" i="54" a="1"/>
  <c r="M473" i="94" a="1"/>
  <c r="M580" i="61" a="1"/>
  <c r="M366" i="54" a="1"/>
  <c r="M529" i="54" a="1"/>
  <c r="G14" i="61" a="1"/>
  <c r="M540" i="61" a="1"/>
  <c r="M409" i="61" a="1"/>
  <c r="M392" i="61" a="1"/>
  <c r="M305" i="94" a="1"/>
  <c r="M97" i="61" a="1"/>
  <c r="M349" i="94" a="1"/>
  <c r="M510" i="54" a="1"/>
  <c r="M438" i="54" a="1"/>
  <c r="M435" i="54" a="1"/>
  <c r="M252" i="94" a="1"/>
  <c r="M492" i="94" a="1"/>
  <c r="M651" i="61" a="1"/>
  <c r="M734" i="61" a="1"/>
  <c r="M330" i="54" a="1"/>
  <c r="M292" i="94" a="1"/>
  <c r="M213" i="61" a="1"/>
  <c r="G28" i="94" a="1"/>
  <c r="M79" i="61" a="1"/>
  <c r="M83" i="61" a="1"/>
  <c r="M291" i="54" a="1"/>
  <c r="M320" i="61" a="1"/>
  <c r="M216" i="94" a="1"/>
  <c r="M353" i="94" a="1"/>
  <c r="M101" i="61" a="1"/>
  <c r="M175" i="61" a="1"/>
  <c r="M327" i="94" a="1"/>
  <c r="M434" i="54" a="1"/>
  <c r="M159" i="94" a="1"/>
  <c r="M99" i="94" a="1"/>
  <c r="M539" i="94" a="1"/>
  <c r="M325" i="61" a="1"/>
  <c r="M728" i="61" a="1"/>
  <c r="M271" i="94" a="1"/>
  <c r="M114" i="54" a="1"/>
  <c r="M336" i="61" a="1"/>
  <c r="M535" i="94" a="1"/>
  <c r="M470" i="61" a="1"/>
  <c r="M518" i="61" a="1"/>
  <c r="M465" i="54" a="1"/>
  <c r="M103" i="94" a="1"/>
  <c r="M433" i="94" a="1"/>
  <c r="M143" i="94" a="1"/>
  <c r="M325" i="54" a="1"/>
  <c r="M464" i="94" a="1"/>
  <c r="M307" i="94" a="1"/>
  <c r="M724" i="61" a="1"/>
  <c r="M246" i="61" a="1"/>
  <c r="M508" i="54" a="1"/>
  <c r="M372" i="54" a="1"/>
  <c r="M564" i="61" a="1"/>
  <c r="M217" i="54" a="1"/>
  <c r="M549" i="61" a="1"/>
  <c r="M560" i="61" a="1"/>
  <c r="M650" i="54" a="1"/>
  <c r="M589" i="61" a="1"/>
  <c r="M89" i="54" a="1"/>
  <c r="M370" i="54" a="1"/>
  <c r="M512" i="61" a="1"/>
  <c r="M563" i="54" a="1"/>
  <c r="M396" i="94" a="1"/>
  <c r="M354" i="94" a="1"/>
  <c r="M651" i="54" a="1"/>
  <c r="M293" i="54" a="1"/>
  <c r="M510" i="94" a="1"/>
  <c r="M239" i="94" a="1"/>
  <c r="M72" i="61" a="1"/>
  <c r="M285" i="61" a="1"/>
  <c r="M697" i="61" a="1"/>
  <c r="M287" i="61" a="1"/>
  <c r="M242" i="61" a="1"/>
  <c r="M509" i="54" a="1"/>
  <c r="M582" i="61" a="1"/>
  <c r="M79" i="94" a="1"/>
  <c r="M295" i="54" a="1"/>
  <c r="M269" i="94" a="1"/>
  <c r="M499" i="54" a="1"/>
  <c r="M183" i="61" a="1"/>
  <c r="G8" i="61" a="1"/>
  <c r="M670" i="54" a="1"/>
  <c r="G24" i="54" a="1"/>
  <c r="M162" i="94" a="1"/>
  <c r="M671" i="61" a="1"/>
  <c r="M76" i="94" a="1"/>
  <c r="M637" i="61" a="1"/>
  <c r="M603" i="61" a="1"/>
  <c r="M251" i="54" a="1"/>
  <c r="M392" i="94" a="1"/>
  <c r="M373" i="61" a="1"/>
  <c r="M275" i="94" a="1"/>
  <c r="M513" i="54" a="1"/>
  <c r="M418" i="94" a="1"/>
  <c r="M233" i="94" a="1"/>
  <c r="M718" i="61" a="1"/>
  <c r="M242" i="94" a="1"/>
  <c r="M264" i="94" a="1"/>
  <c r="M484" i="61" a="1"/>
  <c r="M522" i="61" a="1"/>
  <c r="M268" i="54" a="1"/>
  <c r="M641" i="54" a="1"/>
  <c r="M497" i="94" a="1"/>
  <c r="M379" i="94" a="1"/>
  <c r="M72" i="94" a="1"/>
  <c r="M517" i="54" a="1"/>
  <c r="M594" i="54" a="1"/>
  <c r="M494" i="54" a="1"/>
  <c r="M372" i="94" a="1"/>
  <c r="M515" i="61" a="1"/>
  <c r="M165" i="61" a="1"/>
  <c r="M503" i="61" a="1"/>
  <c r="M421" i="61" a="1"/>
  <c r="M730" i="61" a="1"/>
  <c r="M645" i="54" a="1"/>
  <c r="M670" i="61" a="1"/>
  <c r="M177" i="54" a="1"/>
  <c r="M123" i="94" a="1"/>
  <c r="G11" i="94" a="1"/>
  <c r="M390" i="54" a="1"/>
  <c r="M676" i="61" a="1"/>
  <c r="M93" i="54" a="1"/>
  <c r="M204" i="54" a="1"/>
  <c r="M562" i="61" a="1"/>
  <c r="M292" i="61" a="1"/>
  <c r="M318" i="61" a="1"/>
  <c r="M495" i="61" a="1"/>
  <c r="M480" i="54" a="1"/>
  <c r="M219" i="54" a="1"/>
  <c r="B4" i="61" a="1"/>
  <c r="M231" i="94" a="1"/>
  <c r="M223" i="61" a="1"/>
  <c r="M283" i="61" a="1"/>
  <c r="M547" i="61" a="1"/>
  <c r="M489" i="54" a="1"/>
  <c r="M290" i="94" a="1"/>
  <c r="M332" i="94" a="1"/>
  <c r="M506" i="54" a="1"/>
  <c r="M536" i="94" a="1"/>
  <c r="M522" i="94" a="1"/>
  <c r="M157" i="54" a="1"/>
  <c r="M299" i="61" a="1"/>
  <c r="M236" i="54" a="1"/>
  <c r="M648" i="61" a="1"/>
  <c r="M669" i="61" a="1"/>
  <c r="M541" i="54" a="1"/>
  <c r="M543" i="61" a="1"/>
  <c r="M441" i="54" a="1"/>
  <c r="M278" i="61" a="1"/>
  <c r="M503" i="94" a="1"/>
  <c r="M422" i="54" a="1"/>
  <c r="M70" i="61" a="1"/>
  <c r="M679" i="61" a="1"/>
  <c r="M644" i="54" a="1"/>
  <c r="M714" i="61" a="1"/>
  <c r="M294" i="54" a="1"/>
  <c r="M507" i="54" a="1"/>
  <c r="M685" i="61" a="1"/>
  <c r="M638" i="61" a="1"/>
  <c r="M574" i="54" a="1"/>
  <c r="M649" i="61" a="1"/>
  <c r="M366" i="61" a="1"/>
  <c r="M673" i="54" a="1"/>
  <c r="M327" i="61" a="1"/>
  <c r="M283" i="94" a="1"/>
  <c r="G28" i="54" a="1"/>
  <c r="M197" i="61" a="1"/>
  <c r="G22" i="54" a="1"/>
  <c r="M429" i="94" a="1"/>
  <c r="M148" i="94" a="1"/>
  <c r="M726" i="61" a="1"/>
  <c r="M129" i="54" a="1"/>
  <c r="M529" i="61" a="1"/>
  <c r="M521" i="94" a="1"/>
  <c r="M402" i="94" a="1"/>
  <c r="M143" i="54" a="1"/>
  <c r="M425" i="94" a="1"/>
  <c r="M732" i="61" a="1"/>
  <c r="M268" i="94" a="1"/>
  <c r="M142" i="94" a="1"/>
  <c r="M639" i="54" a="1"/>
  <c r="M186" i="54" a="1"/>
  <c r="M537" i="61" a="1"/>
  <c r="M344" i="61" a="1"/>
  <c r="M530" i="94" a="1"/>
  <c r="M181" i="61" a="1"/>
  <c r="M139" i="54" a="1"/>
  <c r="M318" i="54" a="1"/>
  <c r="M466" i="94" a="1"/>
  <c r="M462" i="61" a="1"/>
  <c r="M576" i="61" a="1"/>
  <c r="M374" i="94" a="1"/>
  <c r="M214" i="54" a="1"/>
  <c r="M71" i="61" a="1"/>
  <c r="M541" i="94" a="1"/>
  <c r="M146" i="61" a="1"/>
  <c r="M316" i="61" a="1"/>
  <c r="M74" i="54" a="1"/>
  <c r="M326" i="54" a="1"/>
  <c r="M515" i="94" a="1"/>
  <c r="M129" i="94" a="1"/>
  <c r="M467" i="61" a="1"/>
  <c r="M166" i="94" a="1"/>
  <c r="M311" i="61" a="1"/>
  <c r="M737" i="61" a="1"/>
  <c r="M225" i="94" a="1"/>
  <c r="M149" i="54" a="1"/>
  <c r="M727" i="61" a="1"/>
  <c r="M705" i="61" a="1"/>
  <c r="M660" i="61" a="1"/>
  <c r="M628" i="61" a="1"/>
  <c r="M479" i="94" a="1"/>
  <c r="M502" i="61" a="1"/>
  <c r="M226" i="54" a="1"/>
  <c r="M668" i="61" a="1"/>
  <c r="M399" i="94" a="1"/>
  <c r="G32" i="54" a="1"/>
  <c r="M94" i="94" a="1"/>
  <c r="M267" i="61" a="1"/>
  <c r="M171" i="54" a="1"/>
  <c r="M95" i="94" a="1"/>
  <c r="M237" i="54" a="1"/>
  <c r="M604" i="61" a="1"/>
  <c r="M661" i="61" a="1"/>
  <c r="M706" i="61" a="1"/>
  <c r="M652" i="54" a="1"/>
  <c r="M663" i="61" a="1"/>
  <c r="M328" i="61" a="1"/>
  <c r="M89" i="94" a="1"/>
  <c r="M543" i="94" a="1"/>
  <c r="M678" i="61" a="1"/>
  <c r="M672" i="54" a="1"/>
  <c r="M208" i="94" a="1"/>
  <c r="M577" i="54" a="1"/>
  <c r="M612" i="54" a="1"/>
  <c r="B4" i="54" a="1"/>
  <c r="M293" i="94" a="1"/>
  <c r="M255" i="61" a="1"/>
  <c r="M650" i="61" a="1"/>
  <c r="M81" i="61" a="1"/>
  <c r="M520" i="94" a="1"/>
  <c r="M469" i="54" a="1"/>
  <c r="M266" i="61" a="1"/>
  <c r="M84" i="94" a="1"/>
  <c r="M75" i="61" a="1"/>
  <c r="M300" i="61" a="1"/>
  <c r="M341" i="54" a="1"/>
  <c r="M216" i="54" a="1"/>
  <c r="M134" i="94" a="1"/>
  <c r="M554" i="54" a="1"/>
  <c r="M681" i="61" a="1"/>
  <c r="M370" i="94" a="1"/>
  <c r="M74" i="94" a="1"/>
  <c r="M109" i="54" a="1"/>
  <c r="M631" i="54" a="1"/>
  <c r="M622" i="54" a="1"/>
  <c r="M610" i="61" a="1"/>
  <c r="M585" i="61" a="1"/>
  <c r="M593" i="54" a="1"/>
  <c r="M291" i="94" a="1"/>
  <c r="M598" i="61" a="1"/>
  <c r="M536" i="54" a="1"/>
  <c r="M334" i="61" a="1"/>
  <c r="M161" i="54" a="1"/>
  <c r="M282" i="94" a="1"/>
  <c r="M112" i="54" a="1"/>
  <c r="M109" i="94" a="1"/>
  <c r="M484" i="54" a="1"/>
  <c r="M125" i="54" a="1"/>
  <c r="M646" i="54" a="1"/>
  <c r="M482" i="54" a="1"/>
  <c r="M251" i="94" a="1"/>
  <c r="M88" i="54" a="1"/>
  <c r="M621" i="54" a="1"/>
  <c r="M69" i="54" a="1"/>
  <c r="M499" i="61" a="1"/>
  <c r="M457" i="94" a="1"/>
  <c r="M412" i="61" a="1"/>
  <c r="M172" i="61" a="1"/>
  <c r="M214" i="94" a="1"/>
  <c r="M534" i="94" a="1"/>
  <c r="G25" i="94" a="1"/>
  <c r="M456" i="54" a="1"/>
  <c r="M596" i="54" a="1"/>
  <c r="M635" i="61" a="1"/>
  <c r="M258" i="54" a="1"/>
  <c r="M335" i="94" a="1"/>
  <c r="M346" i="94" a="1"/>
  <c r="M301" i="61" a="1"/>
  <c r="M271" i="54" a="1"/>
  <c r="M400" i="61" a="1"/>
  <c r="M461" i="94" a="1"/>
  <c r="M114" i="94" a="1"/>
  <c r="M677" i="54" a="1"/>
  <c r="M440" i="94" a="1"/>
  <c r="M524" i="61" a="1"/>
  <c r="M443" i="94" a="1"/>
  <c r="M306" i="61" a="1"/>
  <c r="M683" i="61" a="1"/>
  <c r="M448" i="61" a="1"/>
  <c r="M437" i="94" a="1"/>
  <c r="M534" i="61" a="1"/>
  <c r="M327" i="54" a="1"/>
  <c r="M703" i="61" a="1"/>
  <c r="M394" i="94" a="1"/>
  <c r="M448" i="54" a="1"/>
  <c r="M107" i="94" a="1"/>
  <c r="M239" i="61" a="1"/>
  <c r="M474" i="54" a="1"/>
  <c r="M415" i="61" a="1"/>
  <c r="M712" i="61" a="1"/>
  <c r="M613" i="61" a="1"/>
  <c r="M643" i="61" a="1"/>
  <c r="M136" i="54" a="1"/>
  <c r="M273" i="61" a="1"/>
  <c r="M320" i="94" a="1"/>
  <c r="M333" i="54" a="1"/>
  <c r="M538" i="61" a="1"/>
  <c r="M575" i="54" a="1"/>
  <c r="M389" i="94" a="1"/>
  <c r="M214" i="61" a="1"/>
  <c r="M658" i="61" a="1"/>
  <c r="M385" i="54" a="1"/>
  <c r="M352" i="54" a="1"/>
  <c r="M93" i="94" a="1"/>
  <c r="M485" i="94" a="1"/>
  <c r="M367" i="94" a="1"/>
  <c r="M501" i="94" a="1"/>
  <c r="M217" i="61" a="1"/>
  <c r="M500" i="54" a="1"/>
  <c r="M167" i="94" a="1"/>
  <c r="M452" i="94" a="1"/>
  <c r="M365" i="61" a="1"/>
  <c r="M254" i="54" a="1"/>
  <c r="M486" i="61" a="1"/>
  <c r="M412" i="54" a="1"/>
  <c r="M471" i="54" a="1"/>
  <c r="M82" i="61" a="1"/>
  <c r="M115" i="54" a="1"/>
  <c r="M294" i="61" a="1"/>
  <c r="M459" i="54" a="1"/>
  <c r="M646" i="61" a="1"/>
  <c r="G24" i="61" a="1"/>
  <c r="M392" i="54" a="1"/>
  <c r="M418" i="54" a="1"/>
  <c r="M587" i="61" a="1"/>
  <c r="M624" i="54" a="1"/>
  <c r="M424" i="94" a="1"/>
  <c r="M470" i="94" a="1"/>
  <c r="M383" i="61" a="1"/>
  <c r="M101" i="94" a="1"/>
  <c r="M165" i="54" a="1"/>
  <c r="M624" i="61" a="1"/>
  <c r="M498" i="61" a="1"/>
  <c r="M338" i="61" a="1"/>
  <c r="M281" i="54" a="1"/>
  <c r="M422" i="61" a="1"/>
  <c r="M630" i="61" a="1"/>
  <c r="M542" i="94" a="1"/>
  <c r="M533" i="54" a="1"/>
  <c r="M617" i="61" a="1"/>
  <c r="M247" i="94" a="1"/>
  <c r="M713" i="61" a="1"/>
  <c r="S371" i="54" l="1"/>
  <c r="S351" i="54"/>
  <c r="S521" i="54"/>
  <c r="S579" i="61"/>
  <c r="S603" i="54"/>
  <c r="S352" i="61"/>
  <c r="S248" i="61"/>
  <c r="S468" i="54"/>
  <c r="S558" i="54"/>
  <c r="S661" i="54"/>
  <c r="S561" i="61"/>
  <c r="S663" i="54"/>
  <c r="S531" i="94"/>
  <c r="S250" i="54"/>
  <c r="S416" i="61"/>
  <c r="S501" i="54"/>
  <c r="S345" i="54"/>
  <c r="S379" i="54"/>
  <c r="S296" i="54"/>
  <c r="S329" i="61"/>
  <c r="S395" i="61"/>
  <c r="S443" i="54"/>
  <c r="S511" i="54"/>
  <c r="S367" i="54"/>
  <c r="S616" i="54"/>
  <c r="S387" i="94"/>
  <c r="S373" i="54"/>
  <c r="S628" i="54"/>
  <c r="S559" i="61"/>
  <c r="S403" i="54"/>
  <c r="S464" i="54"/>
  <c r="S643" i="54"/>
  <c r="S303" i="61"/>
  <c r="S414" i="54"/>
  <c r="S653" i="54"/>
  <c r="S348" i="61"/>
  <c r="S623" i="54"/>
  <c r="S513" i="61"/>
  <c r="S656" i="54"/>
  <c r="S570" i="54"/>
  <c r="S468" i="61"/>
  <c r="S642" i="54"/>
  <c r="S477" i="54"/>
  <c r="S550" i="54"/>
  <c r="S561" i="54"/>
  <c r="S686" i="61"/>
  <c r="S611" i="61"/>
  <c r="S463" i="54"/>
  <c r="S352" i="94"/>
  <c r="S716" i="61"/>
  <c r="S68" i="94"/>
  <c r="S300" i="54"/>
  <c r="S291" i="61"/>
  <c r="S337" i="94"/>
  <c r="S525" i="61"/>
  <c r="S350" i="61"/>
  <c r="S435" i="61"/>
  <c r="S12" i="61"/>
  <c r="S528" i="54"/>
  <c r="S429" i="54"/>
  <c r="S263" i="61"/>
  <c r="S308" i="54"/>
  <c r="S53" i="54"/>
  <c r="S16" i="61"/>
  <c r="S657" i="54"/>
  <c r="S42" i="61"/>
  <c r="S280" i="54"/>
  <c r="S243" i="54"/>
  <c r="S312" i="54"/>
  <c r="S389" i="54"/>
  <c r="S430" i="54"/>
  <c r="S404" i="54"/>
  <c r="S711" i="61"/>
  <c r="S355" i="54"/>
  <c r="S55" i="61"/>
  <c r="S5" i="61"/>
  <c r="S343" i="54"/>
  <c r="S260" i="94"/>
  <c r="S297" i="54"/>
  <c r="S414" i="94"/>
  <c r="S44" i="54"/>
  <c r="S6" i="61"/>
  <c r="S65" i="61"/>
  <c r="S637" i="54"/>
  <c r="S292" i="54"/>
  <c r="S348" i="54"/>
  <c r="S40" i="61"/>
  <c r="S37" i="61"/>
  <c r="S41" i="54"/>
  <c r="S610" i="54"/>
  <c r="S460" i="54"/>
  <c r="S462" i="54"/>
  <c r="S340" i="94"/>
  <c r="S588" i="54"/>
  <c r="S530" i="54"/>
  <c r="S596" i="61"/>
  <c r="S431" i="54"/>
  <c r="S166" i="61"/>
  <c r="S616" i="61"/>
  <c r="S384" i="94"/>
  <c r="S332" i="54"/>
  <c r="S308" i="61"/>
  <c r="S31" i="61"/>
  <c r="S48" i="54"/>
  <c r="S249" i="61"/>
  <c r="S315" i="61"/>
  <c r="S62" i="61"/>
  <c r="S640" i="61"/>
  <c r="S349" i="54"/>
  <c r="S413" i="61"/>
  <c r="S569" i="61"/>
  <c r="S618" i="61"/>
  <c r="S267" i="94"/>
  <c r="S48" i="61"/>
  <c r="S335" i="54"/>
  <c r="S68" i="54"/>
  <c r="S549" i="54"/>
  <c r="S483" i="54"/>
  <c r="S512" i="54"/>
  <c r="S399" i="54"/>
  <c r="S361" i="54"/>
  <c r="S688" i="61"/>
  <c r="S644" i="61"/>
  <c r="S446" i="61"/>
  <c r="S546" i="61"/>
  <c r="S278" i="94"/>
  <c r="S523" i="94"/>
  <c r="S700" i="61"/>
  <c r="S323" i="94"/>
  <c r="S492" i="61"/>
  <c r="S477" i="94"/>
  <c r="S384" i="61"/>
  <c r="S668" i="54"/>
  <c r="S270" i="61"/>
  <c r="S322" i="54"/>
  <c r="S450" i="61"/>
  <c r="S39" i="54"/>
  <c r="S338" i="94"/>
  <c r="S63" i="61"/>
  <c r="S586" i="54"/>
  <c r="S34" i="54"/>
  <c r="S16" i="54"/>
  <c r="S361" i="94"/>
  <c r="S495" i="94"/>
  <c r="S45" i="54"/>
  <c r="S590" i="54"/>
  <c r="S479" i="54"/>
  <c r="S427" i="94"/>
  <c r="S578" i="54"/>
  <c r="S447" i="54"/>
  <c r="S296" i="61"/>
  <c r="S46" i="61"/>
  <c r="S273" i="54"/>
  <c r="S375" i="61"/>
  <c r="S360" i="94"/>
  <c r="S298" i="54"/>
  <c r="S65" i="54"/>
  <c r="S58" i="61"/>
  <c r="S414" i="61"/>
  <c r="S423" i="94"/>
  <c r="S457" i="61"/>
  <c r="S572" i="61"/>
  <c r="S377" i="61"/>
  <c r="S276" i="61"/>
  <c r="S57" i="61"/>
  <c r="S51" i="54"/>
  <c r="S698" i="61"/>
  <c r="S665" i="61"/>
  <c r="S274" i="61"/>
  <c r="S519" i="61"/>
  <c r="S684" i="61"/>
  <c r="S587" i="54"/>
  <c r="S519" i="54"/>
  <c r="S323" i="61"/>
  <c r="S197" i="94"/>
  <c r="S425" i="54"/>
  <c r="S627" i="61"/>
  <c r="S475" i="54"/>
  <c r="S454" i="61"/>
  <c r="S388" i="61"/>
  <c r="S574" i="61"/>
  <c r="S446" i="54"/>
  <c r="S502" i="94"/>
  <c r="S474" i="61"/>
  <c r="S721" i="61"/>
  <c r="S476" i="94"/>
  <c r="S21" i="54"/>
  <c r="S282" i="61"/>
  <c r="S494" i="61"/>
  <c r="S313" i="94"/>
  <c r="S375" i="94"/>
  <c r="S9" i="54"/>
  <c r="S66" i="54"/>
  <c r="S338" i="54"/>
  <c r="S254" i="61"/>
  <c r="S261" i="61"/>
  <c r="S341" i="61"/>
  <c r="S465" i="94"/>
  <c r="S355" i="94"/>
  <c r="S500" i="61"/>
  <c r="S344" i="94"/>
  <c r="S488" i="94"/>
  <c r="S36" i="61"/>
  <c r="S132" i="61"/>
  <c r="S56" i="61"/>
  <c r="S343" i="94"/>
  <c r="S533" i="61"/>
  <c r="S285" i="54"/>
  <c r="S261" i="94"/>
  <c r="S380" i="94"/>
  <c r="S10" i="61"/>
  <c r="S496" i="94"/>
  <c r="S286" i="61"/>
  <c r="S41" i="61"/>
  <c r="S337" i="61"/>
  <c r="S142" i="61"/>
  <c r="S432" i="94"/>
  <c r="S68" i="61"/>
  <c r="S247" i="54"/>
  <c r="S421" i="54"/>
  <c r="S509" i="61"/>
  <c r="S695" i="61"/>
  <c r="S477" i="61"/>
  <c r="S410" i="54"/>
  <c r="S359" i="94"/>
  <c r="S357" i="94"/>
  <c r="S382" i="61"/>
  <c r="S508" i="61"/>
  <c r="S421" i="94"/>
  <c r="S240" i="61"/>
  <c r="S385" i="61"/>
  <c r="S544" i="54"/>
  <c r="S682" i="61"/>
  <c r="S406" i="61"/>
  <c r="S265" i="61"/>
  <c r="S475" i="94"/>
  <c r="S425" i="61"/>
  <c r="S605" i="61"/>
  <c r="S11" i="61"/>
  <c r="S526" i="94"/>
  <c r="S497" i="61"/>
  <c r="S53" i="61"/>
  <c r="S454" i="94"/>
  <c r="S559" i="54"/>
  <c r="S590" i="61"/>
  <c r="S639" i="61"/>
  <c r="S409" i="94"/>
  <c r="S397" i="61"/>
  <c r="S568" i="54"/>
  <c r="S434" i="94"/>
  <c r="S280" i="61"/>
  <c r="S384" i="54"/>
  <c r="S347" i="94"/>
  <c r="S514" i="61"/>
  <c r="S358" i="54"/>
  <c r="S284" i="61"/>
  <c r="S476" i="61"/>
  <c r="S629" i="61"/>
  <c r="S517" i="94"/>
  <c r="S62" i="54"/>
  <c r="S517" i="61"/>
  <c r="S321" i="54"/>
  <c r="S335" i="61"/>
  <c r="S200" i="61"/>
  <c r="S258" i="61"/>
  <c r="S52" i="61"/>
  <c r="S179" i="61"/>
  <c r="S415" i="94"/>
  <c r="S329" i="94"/>
  <c r="S551" i="54"/>
  <c r="S638" i="54"/>
  <c r="S284" i="94"/>
  <c r="S467" i="94"/>
  <c r="S18" i="61"/>
  <c r="S584" i="61"/>
  <c r="S560" i="54"/>
  <c r="S365" i="54"/>
  <c r="S128" i="61"/>
  <c r="S242" i="54"/>
  <c r="S442" i="61"/>
  <c r="S456" i="94"/>
  <c r="S360" i="61"/>
  <c r="S137" i="94"/>
  <c r="S191" i="94"/>
  <c r="S388" i="94"/>
  <c r="S339" i="54"/>
  <c r="S40" i="54"/>
  <c r="S52" i="54"/>
  <c r="S377" i="94"/>
  <c r="S442" i="94"/>
  <c r="S7" i="54"/>
  <c r="S478" i="54"/>
  <c r="S569" i="54"/>
  <c r="S420" i="54"/>
  <c r="S540" i="94"/>
  <c r="S411" i="94"/>
  <c r="S85" i="94"/>
  <c r="S733" i="61"/>
  <c r="S453" i="61"/>
  <c r="S586" i="61"/>
  <c r="S129" i="61"/>
  <c r="S690" i="61"/>
  <c r="S244" i="94"/>
  <c r="S441" i="94"/>
  <c r="S267" i="54"/>
  <c r="S251" i="61"/>
  <c r="S300" i="94"/>
  <c r="S410" i="61"/>
  <c r="S279" i="94"/>
  <c r="S532" i="94"/>
  <c r="S283" i="54"/>
  <c r="S593" i="61"/>
  <c r="S4" i="61"/>
  <c r="S274" i="54"/>
  <c r="S546" i="54"/>
  <c r="S342" i="54"/>
  <c r="S479" i="61"/>
  <c r="S423" i="61"/>
  <c r="S600" i="54"/>
  <c r="S396" i="54"/>
  <c r="S271" i="61"/>
  <c r="S401" i="54"/>
  <c r="S295" i="94"/>
  <c r="S270" i="54"/>
  <c r="S677" i="61"/>
  <c r="S336" i="94"/>
  <c r="S548" i="54"/>
  <c r="S406" i="54"/>
  <c r="S364" i="94"/>
  <c r="S383" i="94"/>
  <c r="S279" i="54"/>
  <c r="S505" i="54"/>
  <c r="S176" i="94"/>
  <c r="S428" i="94"/>
  <c r="S262" i="94"/>
  <c r="S334" i="94"/>
  <c r="S405" i="94"/>
  <c r="S454" i="54"/>
  <c r="S620" i="61"/>
  <c r="S310" i="94"/>
  <c r="S281" i="94"/>
  <c r="S94" i="61"/>
  <c r="S633" i="61"/>
  <c r="S545" i="61"/>
  <c r="S613" i="54"/>
  <c r="S211" i="54"/>
  <c r="S253" i="61"/>
  <c r="S330" i="61"/>
  <c r="S426" i="54"/>
  <c r="S494" i="94"/>
  <c r="S538" i="94"/>
  <c r="S262" i="61"/>
  <c r="S77" i="61"/>
  <c r="S439" i="94"/>
  <c r="S233" i="61"/>
  <c r="S64" i="61"/>
  <c r="S38" i="61"/>
  <c r="S266" i="54"/>
  <c r="S57" i="94"/>
  <c r="S374" i="54"/>
  <c r="S178" i="61"/>
  <c r="S573" i="61"/>
  <c r="S458" i="61"/>
  <c r="S153" i="94"/>
  <c r="S295" i="61"/>
  <c r="S372" i="61"/>
  <c r="S645" i="61"/>
  <c r="S373" i="94"/>
  <c r="S182" i="61"/>
  <c r="S42" i="54"/>
  <c r="S269" i="54"/>
  <c r="S481" i="61"/>
  <c r="S715" i="61"/>
  <c r="S504" i="54"/>
  <c r="S520" i="54"/>
  <c r="S86" i="94"/>
  <c r="S315" i="54"/>
  <c r="S532" i="61"/>
  <c r="S333" i="94"/>
  <c r="S121" i="54"/>
  <c r="S163" i="54"/>
  <c r="S519" i="94"/>
  <c r="S227" i="61"/>
  <c r="S598" i="54"/>
  <c r="S456" i="61"/>
  <c r="S627" i="54"/>
  <c r="S237" i="61"/>
  <c r="S566" i="54"/>
  <c r="S261" i="54"/>
  <c r="S221" i="54"/>
  <c r="S256" i="54"/>
  <c r="S402" i="54"/>
  <c r="S696" i="61"/>
  <c r="U5" i="94"/>
  <c r="T6" i="94" s="1" a="1"/>
  <c r="S26" i="54"/>
  <c r="S15" i="54"/>
  <c r="S659" i="54"/>
  <c r="S601" i="61"/>
  <c r="S345" i="61"/>
  <c r="S497" i="54"/>
  <c r="S317" i="94"/>
  <c r="S169" i="54"/>
  <c r="S117" i="54"/>
  <c r="S195" i="61"/>
  <c r="S321" i="61"/>
  <c r="S91" i="61"/>
  <c r="S472" i="54"/>
  <c r="S543" i="54"/>
  <c r="S245" i="94"/>
  <c r="S374" i="61"/>
  <c r="S259" i="94"/>
  <c r="S436" i="94"/>
  <c r="S669" i="54"/>
  <c r="S485" i="54"/>
  <c r="S202" i="94"/>
  <c r="S636" i="54"/>
  <c r="S264" i="54"/>
  <c r="S433" i="61"/>
  <c r="S325" i="94"/>
  <c r="S345" i="94"/>
  <c r="S445" i="61"/>
  <c r="S428" i="61"/>
  <c r="S599" i="61"/>
  <c r="S18" i="54"/>
  <c r="S391" i="94"/>
  <c r="S206" i="54"/>
  <c r="S381" i="61"/>
  <c r="S290" i="61"/>
  <c r="S488" i="54"/>
  <c r="S278" i="54"/>
  <c r="S276" i="94"/>
  <c r="S556" i="54"/>
  <c r="S451" i="54"/>
  <c r="S702" i="61"/>
  <c r="S116" i="61"/>
  <c r="S96" i="54"/>
  <c r="S592" i="61"/>
  <c r="S104" i="61"/>
  <c r="S491" i="54"/>
  <c r="S340" i="61"/>
  <c r="S493" i="54"/>
  <c r="S492" i="54"/>
  <c r="S395" i="94"/>
  <c r="S253" i="94"/>
  <c r="S309" i="94"/>
  <c r="S269" i="61"/>
  <c r="S303" i="54"/>
  <c r="S602" i="54"/>
  <c r="S207" i="54"/>
  <c r="S653" i="61"/>
  <c r="S602" i="61"/>
  <c r="S205" i="61"/>
  <c r="S229" i="61"/>
  <c r="S305" i="61"/>
  <c r="S446" i="94"/>
  <c r="S364" i="61"/>
  <c r="S555" i="54"/>
  <c r="S256" i="94"/>
  <c r="S80" i="61"/>
  <c r="S265" i="54"/>
  <c r="S655" i="54"/>
  <c r="S329" i="54"/>
  <c r="S259" i="61"/>
  <c r="S289" i="61"/>
  <c r="S275" i="61"/>
  <c r="S293" i="61"/>
  <c r="S191" i="61"/>
  <c r="S277" i="94"/>
  <c r="S428" i="54"/>
  <c r="S287" i="54"/>
  <c r="S735" i="61"/>
  <c r="S180" i="61"/>
  <c r="S430" i="61"/>
  <c r="S386" i="94"/>
  <c r="S671" i="54"/>
  <c r="S343" i="61"/>
  <c r="S448" i="94"/>
  <c r="S25" i="54"/>
  <c r="S422" i="94"/>
  <c r="S436" i="61"/>
  <c r="S382" i="94"/>
  <c r="S687" i="61"/>
  <c r="S339" i="94"/>
  <c r="S544" i="61"/>
  <c r="S313" i="61"/>
  <c r="S296" i="94"/>
  <c r="S434" i="61"/>
  <c r="S217" i="94"/>
  <c r="S237" i="94"/>
  <c r="S512" i="94"/>
  <c r="S618" i="54"/>
  <c r="S102" i="94"/>
  <c r="S66" i="61"/>
  <c r="S280" i="94"/>
  <c r="S34" i="61"/>
  <c r="S260" i="54"/>
  <c r="S615" i="54"/>
  <c r="S378" i="61"/>
  <c r="S294" i="94"/>
  <c r="S289" i="54"/>
  <c r="S310" i="61"/>
  <c r="S607" i="54"/>
  <c r="S445" i="54"/>
  <c r="S3" i="61"/>
  <c r="U4" i="61" s="1"/>
  <c r="S39" i="61"/>
  <c r="S413" i="54"/>
  <c r="S389" i="61"/>
  <c r="S105" i="54"/>
  <c r="S341" i="94"/>
  <c r="S632" i="54"/>
  <c r="S55" i="54"/>
  <c r="S416" i="54"/>
  <c r="S390" i="94"/>
  <c r="S302" i="54"/>
  <c r="S37" i="54"/>
  <c r="S13" i="61"/>
  <c r="S318" i="94"/>
  <c r="S407" i="94"/>
  <c r="S240" i="94"/>
  <c r="S120" i="54"/>
  <c r="S210" i="94"/>
  <c r="S160" i="94"/>
  <c r="S30" i="54"/>
  <c r="S145" i="54"/>
  <c r="S597" i="61"/>
  <c r="S219" i="94"/>
  <c r="S556" i="61"/>
  <c r="S199" i="94"/>
  <c r="S194" i="94"/>
  <c r="S36" i="54"/>
  <c r="S406" i="94"/>
  <c r="S252" i="61"/>
  <c r="S297" i="61"/>
  <c r="S121" i="61"/>
  <c r="S312" i="94"/>
  <c r="S205" i="54"/>
  <c r="S619" i="54"/>
  <c r="S388" i="54"/>
  <c r="S240" i="54"/>
  <c r="S232" i="54"/>
  <c r="S665" i="54"/>
  <c r="S451" i="94"/>
  <c r="S137" i="61"/>
  <c r="S54" i="61"/>
  <c r="S452" i="61"/>
  <c r="S86" i="54"/>
  <c r="S60" i="54"/>
  <c r="S145" i="61"/>
  <c r="S348" i="94"/>
  <c r="S19" i="61"/>
  <c r="S704" i="61"/>
  <c r="S489" i="61"/>
  <c r="S124" i="94"/>
  <c r="S453" i="94"/>
  <c r="S257" i="94"/>
  <c r="S397" i="94"/>
  <c r="S32" i="61"/>
  <c r="S439" i="61"/>
  <c r="S614" i="54"/>
  <c r="S285" i="94"/>
  <c r="S427" i="61"/>
  <c r="S298" i="94"/>
  <c r="S483" i="94"/>
  <c r="S526" i="54"/>
  <c r="S152" i="94"/>
  <c r="S493" i="94"/>
  <c r="S304" i="61"/>
  <c r="S224" i="54"/>
  <c r="S595" i="54"/>
  <c r="S439" i="54"/>
  <c r="S69" i="94"/>
  <c r="S489" i="94"/>
  <c r="S664" i="61"/>
  <c r="S49" i="61"/>
  <c r="S381" i="94"/>
  <c r="S23" i="61"/>
  <c r="S405" i="54"/>
  <c r="S195" i="54"/>
  <c r="S351" i="94"/>
  <c r="S284" i="54"/>
  <c r="S363" i="61"/>
  <c r="S480" i="61"/>
  <c r="S150" i="94"/>
  <c r="S167" i="54"/>
  <c r="S207" i="94"/>
  <c r="S81" i="54"/>
  <c r="S274" i="94"/>
  <c r="S640" i="54"/>
  <c r="S498" i="54"/>
  <c r="S153" i="54"/>
  <c r="S322" i="94"/>
  <c r="S75" i="54"/>
  <c r="S427" i="54"/>
  <c r="S183" i="54"/>
  <c r="S588" i="61"/>
  <c r="S631" i="61"/>
  <c r="S557" i="61"/>
  <c r="S652" i="61"/>
  <c r="S128" i="54"/>
  <c r="S442" i="54"/>
  <c r="S478" i="61"/>
  <c r="S196" i="54"/>
  <c r="S717" i="61"/>
  <c r="S154" i="54"/>
  <c r="S482" i="94"/>
  <c r="S614" i="61"/>
  <c r="S565" i="54"/>
  <c r="S196" i="61"/>
  <c r="S83" i="94"/>
  <c r="S487" i="61"/>
  <c r="S451" i="61"/>
  <c r="S33" i="61"/>
  <c r="S119" i="54"/>
  <c r="S164" i="94"/>
  <c r="S626" i="61"/>
  <c r="S198" i="54"/>
  <c r="S438" i="94"/>
  <c r="S230" i="61"/>
  <c r="S419" i="61"/>
  <c r="S193" i="54"/>
  <c r="S308" i="94"/>
  <c r="S449" i="94"/>
  <c r="S324" i="61"/>
  <c r="S17" i="54"/>
  <c r="S135" i="54"/>
  <c r="S553" i="61"/>
  <c r="S542" i="54"/>
  <c r="S413" i="94"/>
  <c r="S155" i="54"/>
  <c r="S231" i="61"/>
  <c r="S674" i="54"/>
  <c r="S77" i="94"/>
  <c r="S102" i="61"/>
  <c r="S6" i="54"/>
  <c r="S96" i="94"/>
  <c r="S455" i="94"/>
  <c r="S221" i="61"/>
  <c r="S234" i="61"/>
  <c r="S176" i="61"/>
  <c r="S394" i="61"/>
  <c r="S248" i="94"/>
  <c r="S535" i="54"/>
  <c r="S437" i="54"/>
  <c r="S147" i="54"/>
  <c r="S90" i="94"/>
  <c r="S307" i="61"/>
  <c r="S61" i="61"/>
  <c r="S398" i="94"/>
  <c r="S568" i="61"/>
  <c r="S401" i="94"/>
  <c r="S567" i="54"/>
  <c r="S244" i="54"/>
  <c r="S496" i="61"/>
  <c r="S678" i="54"/>
  <c r="S419" i="54"/>
  <c r="S565" i="61"/>
  <c r="S3" i="54"/>
  <c r="U4" i="54" s="1"/>
  <c r="T5" i="54" s="1" a="1"/>
  <c r="S396" i="61"/>
  <c r="S184" i="54"/>
  <c r="S363" i="54"/>
  <c r="S228" i="54"/>
  <c r="S429" i="61"/>
  <c r="S408" i="54"/>
  <c r="S710" i="61"/>
  <c r="S35" i="54"/>
  <c r="S398" i="54"/>
  <c r="S178" i="54"/>
  <c r="S226" i="94"/>
  <c r="S356" i="94"/>
  <c r="S35" i="61"/>
  <c r="S103" i="54"/>
  <c r="S46" i="54"/>
  <c r="S220" i="94"/>
  <c r="S501" i="61"/>
  <c r="S595" i="61"/>
  <c r="S17" i="61"/>
  <c r="S460" i="61"/>
  <c r="S192" i="94"/>
  <c r="S453" i="54"/>
  <c r="S185" i="94"/>
  <c r="S654" i="61"/>
  <c r="S50" i="61"/>
  <c r="S227" i="54"/>
  <c r="S186" i="61"/>
  <c r="S172" i="54"/>
  <c r="S405" i="61"/>
  <c r="S390" i="61"/>
  <c r="S417" i="94"/>
  <c r="S197" i="54"/>
  <c r="S29" i="61"/>
  <c r="S222" i="61"/>
  <c r="S131" i="61"/>
  <c r="S218" i="94"/>
  <c r="S250" i="61"/>
  <c r="S29" i="54"/>
  <c r="S75" i="94"/>
  <c r="S572" i="54"/>
  <c r="S83" i="54"/>
  <c r="S419" i="94"/>
  <c r="S476" i="54"/>
  <c r="S209" i="61"/>
  <c r="S171" i="61"/>
  <c r="S120" i="94"/>
  <c r="S350" i="94"/>
  <c r="S459" i="94"/>
  <c r="S404" i="94"/>
  <c r="S181" i="54"/>
  <c r="S589" i="54"/>
  <c r="S169" i="94"/>
  <c r="S173" i="94"/>
  <c r="S459" i="61"/>
  <c r="S26" i="61"/>
  <c r="S433" i="54"/>
  <c r="S342" i="61"/>
  <c r="S525" i="54"/>
  <c r="S272" i="54"/>
  <c r="S184" i="61"/>
  <c r="S87" i="94"/>
  <c r="S122" i="94"/>
  <c r="S219" i="61"/>
  <c r="S672" i="61"/>
  <c r="S455" i="54"/>
  <c r="S287" i="94"/>
  <c r="S255" i="54"/>
  <c r="S105" i="94"/>
  <c r="S162" i="54"/>
  <c r="S190" i="61"/>
  <c r="S47" i="61"/>
  <c r="S633" i="54"/>
  <c r="S236" i="61"/>
  <c r="S60" i="61"/>
  <c r="S662" i="54"/>
  <c r="S183" i="94"/>
  <c r="S235" i="94"/>
  <c r="S244" i="61"/>
  <c r="S511" i="94"/>
  <c r="S438" i="61"/>
  <c r="S307" i="54"/>
  <c r="S462" i="94"/>
  <c r="S147" i="94"/>
  <c r="S249" i="94"/>
  <c r="S532" i="54"/>
  <c r="S437" i="61"/>
  <c r="S330" i="94"/>
  <c r="S472" i="61"/>
  <c r="S204" i="94"/>
  <c r="S59" i="61"/>
  <c r="S537" i="94"/>
  <c r="S91" i="54"/>
  <c r="S288" i="94"/>
  <c r="S461" i="54"/>
  <c r="S45" i="61"/>
  <c r="S207" i="61"/>
  <c r="S258" i="94"/>
  <c r="S112" i="94"/>
  <c r="S582" i="54"/>
  <c r="S666" i="54"/>
  <c r="S220" i="54"/>
  <c r="S547" i="54"/>
  <c r="S21" i="61"/>
  <c r="S185" i="61"/>
  <c r="S332" i="61"/>
  <c r="S658" i="54"/>
  <c r="S133" i="61"/>
  <c r="S25" i="61"/>
  <c r="S450" i="94"/>
  <c r="S162" i="61"/>
  <c r="S188" i="94"/>
  <c r="S648" i="54"/>
  <c r="S137" i="54"/>
  <c r="S184" i="94"/>
  <c r="S143" i="61"/>
  <c r="S133" i="54"/>
  <c r="S67" i="61"/>
  <c r="S158" i="94"/>
  <c r="S110" i="94"/>
  <c r="S402" i="61"/>
  <c r="S349" i="61"/>
  <c r="S441" i="61"/>
  <c r="S483" i="61"/>
  <c r="S356" i="61"/>
  <c r="S288" i="54"/>
  <c r="S506" i="61"/>
  <c r="S212" i="61"/>
  <c r="S190" i="94"/>
  <c r="S213" i="54"/>
  <c r="S554" i="61"/>
  <c r="S130" i="61"/>
  <c r="S452" i="54"/>
  <c r="S505" i="94"/>
  <c r="S236" i="94"/>
  <c r="S346" i="54"/>
  <c r="S444" i="94"/>
  <c r="S220" i="61"/>
  <c r="S491" i="61"/>
  <c r="S657" i="61"/>
  <c r="S634" i="54"/>
  <c r="S203" i="61"/>
  <c r="S263" i="54"/>
  <c r="S548" i="61"/>
  <c r="S514" i="54"/>
  <c r="S707" i="61"/>
  <c r="S127" i="61"/>
  <c r="S204" i="61"/>
  <c r="S243" i="61"/>
  <c r="S567" i="61"/>
  <c r="S444" i="54"/>
  <c r="S377" i="54"/>
  <c r="S118" i="94"/>
  <c r="S391" i="61"/>
  <c r="S625" i="54"/>
  <c r="S248" i="54"/>
  <c r="S205" i="94"/>
  <c r="S235" i="61"/>
  <c r="S316" i="94"/>
  <c r="S160" i="54"/>
  <c r="S119" i="61"/>
  <c r="S558" i="61"/>
  <c r="S80" i="94"/>
  <c r="S528" i="61"/>
  <c r="S376" i="54"/>
  <c r="S227" i="94"/>
  <c r="S164" i="54"/>
  <c r="S196" i="94"/>
  <c r="S121" i="94"/>
  <c r="S12" i="94"/>
  <c r="S368" i="94"/>
  <c r="S362" i="94"/>
  <c r="S467" i="54"/>
  <c r="S552" i="61"/>
  <c r="S465" i="61"/>
  <c r="S667" i="61"/>
  <c r="S577" i="61"/>
  <c r="S599" i="54"/>
  <c r="S301" i="94"/>
  <c r="S141" i="94"/>
  <c r="S490" i="61"/>
  <c r="S490" i="94"/>
  <c r="S426" i="94"/>
  <c r="S297" i="94"/>
  <c r="S130" i="94"/>
  <c r="S174" i="54"/>
  <c r="S378" i="94"/>
  <c r="S27" i="54"/>
  <c r="S617" i="54"/>
  <c r="S346" i="61"/>
  <c r="S286" i="54"/>
  <c r="S408" i="61"/>
  <c r="S124" i="61"/>
  <c r="S229" i="54"/>
  <c r="S180" i="54"/>
  <c r="S510" i="61"/>
  <c r="S95" i="61"/>
  <c r="S391" i="54"/>
  <c r="S145" i="94"/>
  <c r="S430" i="94"/>
  <c r="S503" i="54"/>
  <c r="S415" i="54"/>
  <c r="S262" i="54"/>
  <c r="S496" i="54"/>
  <c r="S12" i="54"/>
  <c r="S161" i="94"/>
  <c r="S185" i="54"/>
  <c r="S232" i="94"/>
  <c r="S380" i="61"/>
  <c r="S288" i="61"/>
  <c r="S491" i="94"/>
  <c r="S88" i="94"/>
  <c r="S181" i="94"/>
  <c r="S447" i="61"/>
  <c r="S241" i="54"/>
  <c r="S353" i="61"/>
  <c r="S534" i="54"/>
  <c r="S583" i="54"/>
  <c r="S245" i="61"/>
  <c r="S78" i="94"/>
  <c r="S536" i="61"/>
  <c r="S198" i="94"/>
  <c r="S151" i="61"/>
  <c r="S201" i="94"/>
  <c r="S254" i="94"/>
  <c r="S92" i="54"/>
  <c r="S691" i="61"/>
  <c r="S443" i="61"/>
  <c r="S209" i="54"/>
  <c r="S319" i="61"/>
  <c r="S99" i="54"/>
  <c r="S94" i="54"/>
  <c r="S238" i="61"/>
  <c r="S175" i="94"/>
  <c r="S314" i="94"/>
  <c r="S102" i="54"/>
  <c r="S91" i="94"/>
  <c r="S139" i="94"/>
  <c r="S182" i="54"/>
  <c r="S136" i="94"/>
  <c r="S111" i="94"/>
  <c r="S152" i="54"/>
  <c r="S72" i="54"/>
  <c r="S178" i="94"/>
  <c r="S629" i="54"/>
  <c r="S57" i="54"/>
  <c r="S537" i="54"/>
  <c r="S667" i="54"/>
  <c r="S80" i="54"/>
  <c r="S38" i="54"/>
  <c r="S157" i="61"/>
  <c r="S138" i="54"/>
  <c r="S174" i="94"/>
  <c r="S158" i="54"/>
  <c r="S95" i="54"/>
  <c r="S407" i="54"/>
  <c r="S131" i="94"/>
  <c r="S203" i="94"/>
  <c r="S471" i="94"/>
  <c r="S518" i="54"/>
  <c r="S86" i="61"/>
  <c r="S526" i="61"/>
  <c r="S701" i="61"/>
  <c r="S82" i="94"/>
  <c r="S299" i="54"/>
  <c r="S511" i="61"/>
  <c r="S395" i="54"/>
  <c r="S597" i="54"/>
  <c r="S636" i="61"/>
  <c r="S365" i="94"/>
  <c r="S366" i="94"/>
  <c r="S601" i="54"/>
  <c r="S551" i="61"/>
  <c r="S605" i="54"/>
  <c r="S247" i="61"/>
  <c r="S693" i="61"/>
  <c r="S234" i="54"/>
  <c r="S302" i="94"/>
  <c r="S376" i="61"/>
  <c r="S270" i="94"/>
  <c r="S355" i="61"/>
  <c r="S393" i="94"/>
  <c r="S458" i="94"/>
  <c r="S208" i="61"/>
  <c r="S209" i="94"/>
  <c r="S369" i="61"/>
  <c r="S70" i="54"/>
  <c r="S43" i="54"/>
  <c r="S662" i="61"/>
  <c r="S150" i="61"/>
  <c r="S230" i="94"/>
  <c r="S188" i="54"/>
  <c r="S363" i="94"/>
  <c r="S123" i="54"/>
  <c r="S573" i="54"/>
  <c r="S59" i="54"/>
  <c r="S400" i="94"/>
  <c r="S313" i="54"/>
  <c r="S126" i="54"/>
  <c r="S431" i="94"/>
  <c r="S189" i="54"/>
  <c r="S424" i="61"/>
  <c r="S583" i="61"/>
  <c r="S89" i="61"/>
  <c r="S211" i="94"/>
  <c r="S77" i="54"/>
  <c r="S127" i="54"/>
  <c r="S87" i="61"/>
  <c r="S215" i="94"/>
  <c r="S418" i="61"/>
  <c r="S59" i="94"/>
  <c r="S113" i="61"/>
  <c r="S90" i="54"/>
  <c r="S98" i="61"/>
  <c r="S111" i="61"/>
  <c r="S117" i="94"/>
  <c r="S13" i="54"/>
  <c r="S115" i="94"/>
  <c r="S160" i="61"/>
  <c r="S286" i="94"/>
  <c r="S634" i="61"/>
  <c r="S485" i="61"/>
  <c r="S351" i="61"/>
  <c r="S498" i="94"/>
  <c r="S76" i="61"/>
  <c r="S212" i="94"/>
  <c r="S152" i="61"/>
  <c r="S149" i="94"/>
  <c r="S107" i="54"/>
  <c r="S272" i="94"/>
  <c r="S132" i="94"/>
  <c r="S398" i="61"/>
  <c r="S694" i="61"/>
  <c r="S74" i="61"/>
  <c r="S206" i="94"/>
  <c r="S177" i="94"/>
  <c r="S100" i="94"/>
  <c r="S211" i="61"/>
  <c r="S509" i="94"/>
  <c r="S96" i="61"/>
  <c r="S159" i="54"/>
  <c r="S155" i="94"/>
  <c r="S570" i="61"/>
  <c r="S488" i="61"/>
  <c r="S386" i="54"/>
  <c r="S664" i="54"/>
  <c r="S647" i="61"/>
  <c r="S148" i="54"/>
  <c r="S225" i="61"/>
  <c r="S339" i="61"/>
  <c r="S505" i="61"/>
  <c r="S371" i="94"/>
  <c r="S310" i="54"/>
  <c r="S5" i="54"/>
  <c r="S481" i="54"/>
  <c r="S331" i="54"/>
  <c r="S409" i="54"/>
  <c r="S163" i="94"/>
  <c r="S708" i="61"/>
  <c r="S531" i="61"/>
  <c r="S368" i="61"/>
  <c r="S173" i="61"/>
  <c r="S140" i="94"/>
  <c r="S150" i="54"/>
  <c r="S120" i="61"/>
  <c r="S73" i="61"/>
  <c r="S444" i="61"/>
  <c r="S324" i="54"/>
  <c r="S172" i="94"/>
  <c r="S71" i="94"/>
  <c r="S357" i="61"/>
  <c r="S432" i="61"/>
  <c r="S592" i="54"/>
  <c r="S411" i="54"/>
  <c r="S20" i="54"/>
  <c r="S146" i="94"/>
  <c r="S146" i="54"/>
  <c r="S720" i="61"/>
  <c r="S223" i="54"/>
  <c r="S680" i="61"/>
  <c r="S117" i="61"/>
  <c r="S206" i="61"/>
  <c r="S92" i="94"/>
  <c r="S87" i="54"/>
  <c r="S50" i="54"/>
  <c r="S259" i="54"/>
  <c r="S93" i="61"/>
  <c r="S92" i="61"/>
  <c r="S158" i="61"/>
  <c r="S423" i="54"/>
  <c r="S360" i="54"/>
  <c r="S553" i="54"/>
  <c r="S194" i="61"/>
  <c r="S106" i="61"/>
  <c r="S163" i="61"/>
  <c r="S43" i="61"/>
  <c r="S110" i="61"/>
  <c r="S225" i="54"/>
  <c r="S119" i="94"/>
  <c r="S23" i="54"/>
  <c r="S315" i="94"/>
  <c r="S156" i="54"/>
  <c r="S124" i="54"/>
  <c r="S179" i="94"/>
  <c r="S144" i="94"/>
  <c r="S104" i="54"/>
  <c r="S515" i="54"/>
  <c r="S216" i="61"/>
  <c r="S466" i="54"/>
  <c r="S222" i="94"/>
  <c r="S107" i="61"/>
  <c r="S171" i="94"/>
  <c r="S276" i="54"/>
  <c r="S299" i="94"/>
  <c r="S591" i="61"/>
  <c r="S473" i="61"/>
  <c r="S317" i="61"/>
  <c r="S246" i="94"/>
  <c r="S266" i="94"/>
  <c r="S168" i="94"/>
  <c r="S104" i="94"/>
  <c r="S358" i="94"/>
  <c r="S385" i="94"/>
  <c r="S192" i="54"/>
  <c r="S516" i="61"/>
  <c r="S311" i="94"/>
  <c r="S186" i="94"/>
  <c r="S731" i="61"/>
  <c r="S317" i="54"/>
  <c r="S632" i="61"/>
  <c r="S199" i="61"/>
  <c r="S464" i="61"/>
  <c r="S215" i="61"/>
  <c r="S82" i="54"/>
  <c r="S9" i="61"/>
  <c r="S14" i="54"/>
  <c r="S149" i="61"/>
  <c r="S535" i="61"/>
  <c r="S369" i="94"/>
  <c r="S123" i="61"/>
  <c r="S431" i="61"/>
  <c r="S507" i="61"/>
  <c r="S460" i="94"/>
  <c r="S461" i="61"/>
  <c r="S621" i="61"/>
  <c r="S180" i="94"/>
  <c r="S200" i="54"/>
  <c r="S309" i="54"/>
  <c r="S504" i="94"/>
  <c r="S105" i="61"/>
  <c r="S100" i="61"/>
  <c r="S223" i="94"/>
  <c r="S235" i="54"/>
  <c r="S126" i="61"/>
  <c r="S246" i="54"/>
  <c r="S88" i="61"/>
  <c r="S371" i="61"/>
  <c r="S126" i="94"/>
  <c r="S199" i="54"/>
  <c r="S212" i="54"/>
  <c r="S499" i="94"/>
  <c r="S141" i="61"/>
  <c r="S100" i="54"/>
  <c r="S170" i="54"/>
  <c r="S108" i="94"/>
  <c r="S4" i="54"/>
  <c r="S440" i="54"/>
  <c r="S194" i="54"/>
  <c r="S101" i="54"/>
  <c r="S106" i="54"/>
  <c r="S520" i="61"/>
  <c r="S239" i="54"/>
  <c r="S161" i="61"/>
  <c r="S79" i="54"/>
  <c r="S179" i="54"/>
  <c r="S52" i="94"/>
  <c r="S136" i="61"/>
  <c r="S458" i="54"/>
  <c r="S268" i="61"/>
  <c r="S177" i="61"/>
  <c r="S98" i="94"/>
  <c r="S222" i="54"/>
  <c r="S151" i="94"/>
  <c r="S277" i="61"/>
  <c r="S533" i="94"/>
  <c r="S504" i="61"/>
  <c r="S228" i="61"/>
  <c r="S432" i="54"/>
  <c r="S417" i="61"/>
  <c r="S224" i="94"/>
  <c r="S620" i="54"/>
  <c r="S187" i="61"/>
  <c r="S482" i="61"/>
  <c r="S516" i="94"/>
  <c r="S358" i="61"/>
  <c r="S191" i="54"/>
  <c r="S113" i="54"/>
  <c r="S541" i="61"/>
  <c r="S201" i="54"/>
  <c r="S336" i="54"/>
  <c r="S200" i="94"/>
  <c r="S238" i="54"/>
  <c r="S275" i="54"/>
  <c r="S233" i="54"/>
  <c r="S328" i="94"/>
  <c r="S213" i="94"/>
  <c r="S221" i="94"/>
  <c r="S626" i="54"/>
  <c r="S19" i="54"/>
  <c r="S367" i="61"/>
  <c r="S361" i="61"/>
  <c r="S226" i="61"/>
  <c r="S174" i="61"/>
  <c r="S154" i="94"/>
  <c r="S7" i="61"/>
  <c r="S564" i="54"/>
  <c r="S69" i="61"/>
  <c r="S135" i="94"/>
  <c r="S331" i="61"/>
  <c r="S370" i="61"/>
  <c r="S673" i="61"/>
  <c r="S493" i="61"/>
  <c r="S399" i="61"/>
  <c r="S210" i="61"/>
  <c r="S98" i="54"/>
  <c r="S108" i="61"/>
  <c r="S455" i="61"/>
  <c r="S660" i="54"/>
  <c r="S215" i="54"/>
  <c r="S134" i="54"/>
  <c r="S238" i="94"/>
  <c r="S241" i="94"/>
  <c r="S130" i="54"/>
  <c r="S112" i="61"/>
  <c r="S463" i="94"/>
  <c r="S635" i="54"/>
  <c r="S676" i="54"/>
  <c r="S500" i="94"/>
  <c r="S675" i="61"/>
  <c r="S364" i="54"/>
  <c r="S581" i="54"/>
  <c r="S156" i="94"/>
  <c r="S540" i="54"/>
  <c r="S675" i="54"/>
  <c r="S114" i="61"/>
  <c r="S218" i="54"/>
  <c r="S387" i="54"/>
  <c r="S76" i="54"/>
  <c r="S97" i="94"/>
  <c r="S208" i="54"/>
  <c r="S168" i="61"/>
  <c r="S195" i="94"/>
  <c r="S113" i="94"/>
  <c r="S198" i="61"/>
  <c r="S495" i="54"/>
  <c r="S188" i="61"/>
  <c r="S659" i="61"/>
  <c r="S165" i="94"/>
  <c r="S550" i="61"/>
  <c r="S502" i="54"/>
  <c r="S249" i="54"/>
  <c r="S173" i="54"/>
  <c r="S127" i="94"/>
  <c r="S109" i="61"/>
  <c r="S241" i="61"/>
  <c r="S78" i="54"/>
  <c r="S84" i="61"/>
  <c r="S531" i="54"/>
  <c r="S168" i="54"/>
  <c r="S31" i="54"/>
  <c r="S376" i="94"/>
  <c r="S103" i="61"/>
  <c r="S354" i="61"/>
  <c r="S175" i="54"/>
  <c r="S202" i="61"/>
  <c r="S47" i="54"/>
  <c r="S125" i="94"/>
  <c r="S723" i="61"/>
  <c r="S480" i="94"/>
  <c r="S154" i="61"/>
  <c r="S397" i="54"/>
  <c r="S403" i="94"/>
  <c r="S630" i="54"/>
  <c r="S73" i="94"/>
  <c r="S81" i="94"/>
  <c r="S463" i="61"/>
  <c r="S70" i="94"/>
  <c r="S85" i="54"/>
  <c r="S138" i="94"/>
  <c r="S108" i="54"/>
  <c r="S156" i="61"/>
  <c r="S118" i="61"/>
  <c r="S382" i="54"/>
  <c r="S542" i="61"/>
  <c r="S350" i="54"/>
  <c r="S591" i="54"/>
  <c r="S159" i="61"/>
  <c r="S73" i="54"/>
  <c r="S521" i="61"/>
  <c r="S356" i="54"/>
  <c r="S125" i="61"/>
  <c r="S309" i="61"/>
  <c r="S281" i="61"/>
  <c r="S420" i="61"/>
  <c r="S607" i="61"/>
  <c r="S99" i="61"/>
  <c r="S202" i="54"/>
  <c r="S470" i="54"/>
  <c r="S141" i="54"/>
  <c r="S170" i="61"/>
  <c r="S192" i="61"/>
  <c r="S115" i="61"/>
  <c r="S584" i="54"/>
  <c r="S337" i="54"/>
  <c r="S51" i="61"/>
  <c r="S449" i="61"/>
  <c r="M713" i="61"/>
  <c r="Q713" i="61" s="1"/>
  <c r="S713" i="61" s="1"/>
  <c r="M247" i="94"/>
  <c r="Q247" i="94" s="1"/>
  <c r="S247" i="94" s="1"/>
  <c r="M617" i="61"/>
  <c r="Q617" i="61" s="1"/>
  <c r="S617" i="61" s="1"/>
  <c r="M533" i="54"/>
  <c r="Q533" i="54" s="1"/>
  <c r="S533" i="54" s="1"/>
  <c r="M542" i="94"/>
  <c r="Q542" i="94" s="1"/>
  <c r="S542" i="94" s="1"/>
  <c r="M630" i="61"/>
  <c r="Q630" i="61" s="1"/>
  <c r="S630" i="61" s="1"/>
  <c r="M422" i="61"/>
  <c r="Q422" i="61" s="1"/>
  <c r="S422" i="61" s="1"/>
  <c r="M281" i="54"/>
  <c r="Q281" i="54" s="1"/>
  <c r="S281" i="54" s="1"/>
  <c r="M338" i="61"/>
  <c r="Q338" i="61" s="1"/>
  <c r="S338" i="61" s="1"/>
  <c r="M498" i="61"/>
  <c r="Q498" i="61" s="1"/>
  <c r="S498" i="61" s="1"/>
  <c r="M624" i="61"/>
  <c r="Q624" i="61" s="1"/>
  <c r="S624" i="61" s="1"/>
  <c r="M165" i="54"/>
  <c r="Q165" i="54" s="1"/>
  <c r="S165" i="54" s="1"/>
  <c r="M101" i="94"/>
  <c r="Q101" i="94" s="1"/>
  <c r="S101" i="94" s="1"/>
  <c r="M383" i="61"/>
  <c r="Q383" i="61" s="1"/>
  <c r="S383" i="61" s="1"/>
  <c r="M470" i="94"/>
  <c r="Q470" i="94" s="1"/>
  <c r="S470" i="94" s="1"/>
  <c r="M424" i="94"/>
  <c r="Q424" i="94" s="1"/>
  <c r="S424" i="94" s="1"/>
  <c r="M624" i="54"/>
  <c r="Q624" i="54" s="1"/>
  <c r="S624" i="54" s="1"/>
  <c r="M587" i="61"/>
  <c r="Q587" i="61" s="1"/>
  <c r="S587" i="61" s="1"/>
  <c r="M418" i="54"/>
  <c r="Q418" i="54" s="1"/>
  <c r="S418" i="54" s="1"/>
  <c r="M392" i="54"/>
  <c r="Q392" i="54" s="1"/>
  <c r="S392" i="54" s="1"/>
  <c r="G24" i="61"/>
  <c r="I24" i="61" s="1"/>
  <c r="J24" i="61" s="1"/>
  <c r="O24" i="61" s="1"/>
  <c r="S24" i="61" s="1"/>
  <c r="M646" i="61"/>
  <c r="Q646" i="61" s="1"/>
  <c r="S646" i="61" s="1"/>
  <c r="M459" i="54"/>
  <c r="Q459" i="54" s="1"/>
  <c r="S459" i="54" s="1"/>
  <c r="M294" i="61"/>
  <c r="Q294" i="61" s="1"/>
  <c r="S294" i="61" s="1"/>
  <c r="M115" i="54"/>
  <c r="Q115" i="54" s="1"/>
  <c r="S115" i="54" s="1"/>
  <c r="M82" i="61"/>
  <c r="Q82" i="61" s="1"/>
  <c r="S82" i="61" s="1"/>
  <c r="M471" i="54"/>
  <c r="Q471" i="54" s="1"/>
  <c r="S471" i="54" s="1"/>
  <c r="M412" i="54"/>
  <c r="Q412" i="54" s="1"/>
  <c r="S412" i="54" s="1"/>
  <c r="M486" i="61"/>
  <c r="Q486" i="61" s="1"/>
  <c r="S486" i="61" s="1"/>
  <c r="M254" i="54"/>
  <c r="Q254" i="54" s="1"/>
  <c r="S254" i="54" s="1"/>
  <c r="M365" i="61"/>
  <c r="Q365" i="61" s="1"/>
  <c r="S365" i="61" s="1"/>
  <c r="M452" i="94"/>
  <c r="Q452" i="94" s="1"/>
  <c r="S452" i="94" s="1"/>
  <c r="M167" i="94"/>
  <c r="Q167" i="94" s="1"/>
  <c r="S167" i="94" s="1"/>
  <c r="M500" i="54"/>
  <c r="Q500" i="54" s="1"/>
  <c r="S500" i="54" s="1"/>
  <c r="M217" i="61"/>
  <c r="Q217" i="61" s="1"/>
  <c r="S217" i="61" s="1"/>
  <c r="M501" i="94"/>
  <c r="Q501" i="94" s="1"/>
  <c r="S501" i="94" s="1"/>
  <c r="M367" i="94"/>
  <c r="Q367" i="94" s="1"/>
  <c r="S367" i="94" s="1"/>
  <c r="M485" i="94"/>
  <c r="Q485" i="94" s="1"/>
  <c r="S485" i="94" s="1"/>
  <c r="M93" i="94"/>
  <c r="Q93" i="94" s="1"/>
  <c r="S93" i="94" s="1"/>
  <c r="M352" i="54"/>
  <c r="Q352" i="54" s="1"/>
  <c r="S352" i="54" s="1"/>
  <c r="M385" i="54"/>
  <c r="Q385" i="54" s="1"/>
  <c r="S385" i="54" s="1"/>
  <c r="M658" i="61"/>
  <c r="Q658" i="61" s="1"/>
  <c r="S658" i="61" s="1"/>
  <c r="M214" i="61"/>
  <c r="Q214" i="61" s="1"/>
  <c r="S214" i="61" s="1"/>
  <c r="M389" i="94"/>
  <c r="Q389" i="94" s="1"/>
  <c r="S389" i="94" s="1"/>
  <c r="M575" i="54"/>
  <c r="Q575" i="54" s="1"/>
  <c r="S575" i="54" s="1"/>
  <c r="M538" i="61"/>
  <c r="Q538" i="61" s="1"/>
  <c r="S538" i="61" s="1"/>
  <c r="M333" i="54"/>
  <c r="Q333" i="54" s="1"/>
  <c r="S333" i="54" s="1"/>
  <c r="M320" i="94"/>
  <c r="Q320" i="94" s="1"/>
  <c r="S320" i="94" s="1"/>
  <c r="M273" i="61"/>
  <c r="Q273" i="61" s="1"/>
  <c r="S273" i="61" s="1"/>
  <c r="M136" i="54"/>
  <c r="Q136" i="54" s="1"/>
  <c r="S136" i="54" s="1"/>
  <c r="M643" i="61"/>
  <c r="Q643" i="61" s="1"/>
  <c r="S643" i="61" s="1"/>
  <c r="M613" i="61"/>
  <c r="Q613" i="61" s="1"/>
  <c r="S613" i="61" s="1"/>
  <c r="M712" i="61"/>
  <c r="Q712" i="61" s="1"/>
  <c r="S712" i="61" s="1"/>
  <c r="M415" i="61"/>
  <c r="Q415" i="61" s="1"/>
  <c r="S415" i="61" s="1"/>
  <c r="M474" i="54"/>
  <c r="Q474" i="54" s="1"/>
  <c r="S474" i="54" s="1"/>
  <c r="M239" i="61"/>
  <c r="Q239" i="61" s="1"/>
  <c r="S239" i="61" s="1"/>
  <c r="M107" i="94"/>
  <c r="Q107" i="94" s="1"/>
  <c r="S107" i="94" s="1"/>
  <c r="M448" i="54"/>
  <c r="Q448" i="54" s="1"/>
  <c r="S448" i="54" s="1"/>
  <c r="M394" i="94"/>
  <c r="Q394" i="94" s="1"/>
  <c r="S394" i="94" s="1"/>
  <c r="M703" i="61"/>
  <c r="Q703" i="61" s="1"/>
  <c r="S703" i="61" s="1"/>
  <c r="M327" i="54"/>
  <c r="Q327" i="54" s="1"/>
  <c r="S327" i="54" s="1"/>
  <c r="M534" i="61"/>
  <c r="Q534" i="61" s="1"/>
  <c r="S534" i="61" s="1"/>
  <c r="M437" i="94"/>
  <c r="Q437" i="94" s="1"/>
  <c r="S437" i="94" s="1"/>
  <c r="M448" i="61"/>
  <c r="Q448" i="61" s="1"/>
  <c r="S448" i="61" s="1"/>
  <c r="M683" i="61"/>
  <c r="Q683" i="61" s="1"/>
  <c r="S683" i="61" s="1"/>
  <c r="M306" i="61"/>
  <c r="Q306" i="61" s="1"/>
  <c r="S306" i="61" s="1"/>
  <c r="M443" i="94"/>
  <c r="Q443" i="94" s="1"/>
  <c r="S443" i="94" s="1"/>
  <c r="M524" i="61"/>
  <c r="Q524" i="61" s="1"/>
  <c r="S524" i="61" s="1"/>
  <c r="M440" i="94"/>
  <c r="Q440" i="94" s="1"/>
  <c r="S440" i="94" s="1"/>
  <c r="M677" i="54"/>
  <c r="Q677" i="54" s="1"/>
  <c r="S677" i="54" s="1"/>
  <c r="M114" i="94"/>
  <c r="Q114" i="94" s="1"/>
  <c r="S114" i="94" s="1"/>
  <c r="M461" i="94"/>
  <c r="Q461" i="94" s="1"/>
  <c r="S461" i="94" s="1"/>
  <c r="M400" i="61"/>
  <c r="Q400" i="61" s="1"/>
  <c r="S400" i="61" s="1"/>
  <c r="M271" i="54"/>
  <c r="Q271" i="54" s="1"/>
  <c r="S271" i="54" s="1"/>
  <c r="M301" i="61"/>
  <c r="Q301" i="61" s="1"/>
  <c r="S301" i="61" s="1"/>
  <c r="M346" i="94"/>
  <c r="Q346" i="94" s="1"/>
  <c r="S346" i="94" s="1"/>
  <c r="M335" i="94"/>
  <c r="Q335" i="94" s="1"/>
  <c r="S335" i="94" s="1"/>
  <c r="M258" i="54"/>
  <c r="Q258" i="54" s="1"/>
  <c r="S258" i="54" s="1"/>
  <c r="M635" i="61"/>
  <c r="Q635" i="61" s="1"/>
  <c r="S635" i="61" s="1"/>
  <c r="M596" i="54"/>
  <c r="Q596" i="54" s="1"/>
  <c r="S596" i="54" s="1"/>
  <c r="M456" i="54"/>
  <c r="Q456" i="54" s="1"/>
  <c r="S456" i="54" s="1"/>
  <c r="G25" i="94"/>
  <c r="I25" i="94" s="1"/>
  <c r="J25" i="94" s="1"/>
  <c r="O25" i="94" s="1"/>
  <c r="S25" i="94" s="1"/>
  <c r="M534" i="94"/>
  <c r="Q534" i="94" s="1"/>
  <c r="S534" i="94" s="1"/>
  <c r="M214" i="94"/>
  <c r="Q214" i="94" s="1"/>
  <c r="S214" i="94" s="1"/>
  <c r="M172" i="61"/>
  <c r="Q172" i="61" s="1"/>
  <c r="S172" i="61" s="1"/>
  <c r="M412" i="61"/>
  <c r="Q412" i="61" s="1"/>
  <c r="S412" i="61" s="1"/>
  <c r="M457" i="94"/>
  <c r="Q457" i="94" s="1"/>
  <c r="S457" i="94" s="1"/>
  <c r="M499" i="61"/>
  <c r="Q499" i="61" s="1"/>
  <c r="S499" i="61" s="1"/>
  <c r="M69" i="54"/>
  <c r="Q69" i="54" s="1"/>
  <c r="S69" i="54" s="1"/>
  <c r="M621" i="54"/>
  <c r="Q621" i="54" s="1"/>
  <c r="S621" i="54" s="1"/>
  <c r="M88" i="54"/>
  <c r="Q88" i="54" s="1"/>
  <c r="S88" i="54" s="1"/>
  <c r="M251" i="94"/>
  <c r="Q251" i="94" s="1"/>
  <c r="S251" i="94" s="1"/>
  <c r="M482" i="54"/>
  <c r="Q482" i="54" s="1"/>
  <c r="S482" i="54" s="1"/>
  <c r="M646" i="54"/>
  <c r="Q646" i="54" s="1"/>
  <c r="S646" i="54" s="1"/>
  <c r="M125" i="54"/>
  <c r="Q125" i="54" s="1"/>
  <c r="S125" i="54" s="1"/>
  <c r="M484" i="54"/>
  <c r="Q484" i="54" s="1"/>
  <c r="S484" i="54" s="1"/>
  <c r="M109" i="94"/>
  <c r="Q109" i="94" s="1"/>
  <c r="S109" i="94" s="1"/>
  <c r="M112" i="54"/>
  <c r="Q112" i="54" s="1"/>
  <c r="S112" i="54" s="1"/>
  <c r="M282" i="94"/>
  <c r="Q282" i="94" s="1"/>
  <c r="S282" i="94" s="1"/>
  <c r="M161" i="54"/>
  <c r="Q161" i="54" s="1"/>
  <c r="S161" i="54" s="1"/>
  <c r="M334" i="61"/>
  <c r="Q334" i="61" s="1"/>
  <c r="S334" i="61" s="1"/>
  <c r="M536" i="54"/>
  <c r="Q536" i="54" s="1"/>
  <c r="S536" i="54" s="1"/>
  <c r="M598" i="61"/>
  <c r="Q598" i="61" s="1"/>
  <c r="S598" i="61" s="1"/>
  <c r="M291" i="94"/>
  <c r="Q291" i="94" s="1"/>
  <c r="S291" i="94" s="1"/>
  <c r="M593" i="54"/>
  <c r="Q593" i="54" s="1"/>
  <c r="S593" i="54" s="1"/>
  <c r="M585" i="61"/>
  <c r="Q585" i="61" s="1"/>
  <c r="S585" i="61" s="1"/>
  <c r="M610" i="61"/>
  <c r="Q610" i="61" s="1"/>
  <c r="S610" i="61" s="1"/>
  <c r="M622" i="54"/>
  <c r="Q622" i="54" s="1"/>
  <c r="S622" i="54" s="1"/>
  <c r="M631" i="54"/>
  <c r="Q631" i="54" s="1"/>
  <c r="S631" i="54" s="1"/>
  <c r="M109" i="54"/>
  <c r="Q109" i="54" s="1"/>
  <c r="S109" i="54" s="1"/>
  <c r="M74" i="94"/>
  <c r="Q74" i="94" s="1"/>
  <c r="S74" i="94" s="1"/>
  <c r="M370" i="94"/>
  <c r="Q370" i="94" s="1"/>
  <c r="S370" i="94" s="1"/>
  <c r="W3" i="61"/>
  <c r="M681" i="61"/>
  <c r="Q681" i="61" s="1"/>
  <c r="S681" i="61" s="1"/>
  <c r="M554" i="54"/>
  <c r="Q554" i="54" s="1"/>
  <c r="S554" i="54" s="1"/>
  <c r="M134" i="94"/>
  <c r="Q134" i="94" s="1"/>
  <c r="S134" i="94" s="1"/>
  <c r="M216" i="54"/>
  <c r="Q216" i="54" s="1"/>
  <c r="S216" i="54" s="1"/>
  <c r="M341" i="54"/>
  <c r="Q341" i="54" s="1"/>
  <c r="S341" i="54" s="1"/>
  <c r="M300" i="61"/>
  <c r="Q300" i="61" s="1"/>
  <c r="S300" i="61" s="1"/>
  <c r="M75" i="61"/>
  <c r="Q75" i="61" s="1"/>
  <c r="S75" i="61" s="1"/>
  <c r="M84" i="94"/>
  <c r="Q84" i="94" s="1"/>
  <c r="S84" i="94" s="1"/>
  <c r="M266" i="61"/>
  <c r="Q266" i="61" s="1"/>
  <c r="S266" i="61" s="1"/>
  <c r="M469" i="54"/>
  <c r="Q469" i="54" s="1"/>
  <c r="S469" i="54" s="1"/>
  <c r="M520" i="94"/>
  <c r="Q520" i="94" s="1"/>
  <c r="S520" i="94" s="1"/>
  <c r="M81" i="61"/>
  <c r="Q81" i="61" s="1"/>
  <c r="S81" i="61" s="1"/>
  <c r="M650" i="61"/>
  <c r="Q650" i="61" s="1"/>
  <c r="S650" i="61" s="1"/>
  <c r="M255" i="61"/>
  <c r="Q255" i="61" s="1"/>
  <c r="S255" i="61" s="1"/>
  <c r="M293" i="94"/>
  <c r="Q293" i="94" s="1"/>
  <c r="S293" i="94" s="1"/>
  <c r="B4" i="54"/>
  <c r="M612" i="54"/>
  <c r="Q612" i="54" s="1"/>
  <c r="S612" i="54" s="1"/>
  <c r="M577" i="54"/>
  <c r="Q577" i="54" s="1"/>
  <c r="S577" i="54" s="1"/>
  <c r="M208" i="94"/>
  <c r="Q208" i="94" s="1"/>
  <c r="S208" i="94" s="1"/>
  <c r="M672" i="54"/>
  <c r="Q672" i="54" s="1"/>
  <c r="S672" i="54" s="1"/>
  <c r="M678" i="61"/>
  <c r="Q678" i="61" s="1"/>
  <c r="S678" i="61" s="1"/>
  <c r="M543" i="94"/>
  <c r="Q543" i="94" s="1"/>
  <c r="S543" i="94" s="1"/>
  <c r="M89" i="94"/>
  <c r="Q89" i="94" s="1"/>
  <c r="S89" i="94" s="1"/>
  <c r="M328" i="61"/>
  <c r="Q328" i="61" s="1"/>
  <c r="S328" i="61" s="1"/>
  <c r="M663" i="61"/>
  <c r="Q663" i="61" s="1"/>
  <c r="S663" i="61" s="1"/>
  <c r="M652" i="54"/>
  <c r="Q652" i="54" s="1"/>
  <c r="S652" i="54" s="1"/>
  <c r="M706" i="61"/>
  <c r="Q706" i="61" s="1"/>
  <c r="S706" i="61" s="1"/>
  <c r="M661" i="61"/>
  <c r="Q661" i="61" s="1"/>
  <c r="S661" i="61" s="1"/>
  <c r="M604" i="61"/>
  <c r="Q604" i="61" s="1"/>
  <c r="S604" i="61" s="1"/>
  <c r="M237" i="54"/>
  <c r="Q237" i="54" s="1"/>
  <c r="S237" i="54" s="1"/>
  <c r="M95" i="94"/>
  <c r="Q95" i="94" s="1"/>
  <c r="S95" i="94" s="1"/>
  <c r="M171" i="54"/>
  <c r="Q171" i="54" s="1"/>
  <c r="S171" i="54" s="1"/>
  <c r="M267" i="61"/>
  <c r="Q267" i="61" s="1"/>
  <c r="S267" i="61" s="1"/>
  <c r="M94" i="94"/>
  <c r="Q94" i="94" s="1"/>
  <c r="S94" i="94" s="1"/>
  <c r="G32" i="54"/>
  <c r="I32" i="54" s="1"/>
  <c r="J32" i="54" s="1"/>
  <c r="O32" i="54" s="1"/>
  <c r="S32" i="54" s="1"/>
  <c r="M399" i="94"/>
  <c r="Q399" i="94" s="1"/>
  <c r="S399" i="94" s="1"/>
  <c r="M668" i="61"/>
  <c r="Q668" i="61" s="1"/>
  <c r="S668" i="61" s="1"/>
  <c r="M226" i="54"/>
  <c r="Q226" i="54" s="1"/>
  <c r="S226" i="54" s="1"/>
  <c r="M502" i="61"/>
  <c r="Q502" i="61" s="1"/>
  <c r="S502" i="61" s="1"/>
  <c r="M479" i="94"/>
  <c r="Q479" i="94" s="1"/>
  <c r="S479" i="94" s="1"/>
  <c r="M628" i="61"/>
  <c r="Q628" i="61" s="1"/>
  <c r="S628" i="61" s="1"/>
  <c r="M660" i="61"/>
  <c r="Q660" i="61" s="1"/>
  <c r="S660" i="61" s="1"/>
  <c r="M705" i="61"/>
  <c r="Q705" i="61" s="1"/>
  <c r="S705" i="61" s="1"/>
  <c r="M727" i="61"/>
  <c r="Q727" i="61" s="1"/>
  <c r="S727" i="61" s="1"/>
  <c r="M149" i="54"/>
  <c r="Q149" i="54" s="1"/>
  <c r="S149" i="54" s="1"/>
  <c r="M225" i="94"/>
  <c r="Q225" i="94" s="1"/>
  <c r="S225" i="94" s="1"/>
  <c r="M737" i="61"/>
  <c r="Q737" i="61" s="1"/>
  <c r="S737" i="61" s="1"/>
  <c r="M311" i="61"/>
  <c r="Q311" i="61" s="1"/>
  <c r="S311" i="61" s="1"/>
  <c r="M166" i="94"/>
  <c r="Q166" i="94" s="1"/>
  <c r="S166" i="94" s="1"/>
  <c r="M467" i="61"/>
  <c r="Q467" i="61" s="1"/>
  <c r="S467" i="61" s="1"/>
  <c r="M129" i="94"/>
  <c r="Q129" i="94" s="1"/>
  <c r="S129" i="94" s="1"/>
  <c r="M515" i="94"/>
  <c r="Q515" i="94" s="1"/>
  <c r="S515" i="94" s="1"/>
  <c r="M326" i="54"/>
  <c r="Q326" i="54" s="1"/>
  <c r="S326" i="54" s="1"/>
  <c r="M74" i="54"/>
  <c r="Q74" i="54" s="1"/>
  <c r="S74" i="54" s="1"/>
  <c r="M316" i="61"/>
  <c r="Q316" i="61" s="1"/>
  <c r="S316" i="61" s="1"/>
  <c r="M146" i="61"/>
  <c r="Q146" i="61" s="1"/>
  <c r="S146" i="61" s="1"/>
  <c r="M541" i="94"/>
  <c r="Q541" i="94" s="1"/>
  <c r="S541" i="94" s="1"/>
  <c r="M71" i="61"/>
  <c r="Q71" i="61" s="1"/>
  <c r="S71" i="61" s="1"/>
  <c r="M214" i="54"/>
  <c r="Q214" i="54" s="1"/>
  <c r="S214" i="54" s="1"/>
  <c r="M374" i="94"/>
  <c r="Q374" i="94" s="1"/>
  <c r="S374" i="94" s="1"/>
  <c r="M576" i="61"/>
  <c r="Q576" i="61" s="1"/>
  <c r="S576" i="61" s="1"/>
  <c r="M462" i="61"/>
  <c r="Q462" i="61" s="1"/>
  <c r="S462" i="61" s="1"/>
  <c r="M466" i="94"/>
  <c r="Q466" i="94" s="1"/>
  <c r="S466" i="94" s="1"/>
  <c r="M318" i="54"/>
  <c r="Q318" i="54" s="1"/>
  <c r="S318" i="54" s="1"/>
  <c r="M139" i="54"/>
  <c r="Q139" i="54" s="1"/>
  <c r="S139" i="54" s="1"/>
  <c r="M181" i="61"/>
  <c r="Q181" i="61" s="1"/>
  <c r="S181" i="61" s="1"/>
  <c r="M530" i="94"/>
  <c r="Q530" i="94" s="1"/>
  <c r="S530" i="94" s="1"/>
  <c r="M344" i="61"/>
  <c r="Q344" i="61" s="1"/>
  <c r="S344" i="61" s="1"/>
  <c r="M537" i="61"/>
  <c r="Q537" i="61" s="1"/>
  <c r="S537" i="61" s="1"/>
  <c r="M186" i="54"/>
  <c r="Q186" i="54" s="1"/>
  <c r="S186" i="54" s="1"/>
  <c r="M639" i="54"/>
  <c r="Q639" i="54" s="1"/>
  <c r="S639" i="54" s="1"/>
  <c r="M142" i="94"/>
  <c r="Q142" i="94" s="1"/>
  <c r="S142" i="94" s="1"/>
  <c r="M268" i="94"/>
  <c r="Q268" i="94" s="1"/>
  <c r="S268" i="94" s="1"/>
  <c r="M732" i="61"/>
  <c r="Q732" i="61" s="1"/>
  <c r="S732" i="61" s="1"/>
  <c r="M425" i="94"/>
  <c r="Q425" i="94" s="1"/>
  <c r="S425" i="94" s="1"/>
  <c r="M143" i="54"/>
  <c r="Q143" i="54" s="1"/>
  <c r="S143" i="54" s="1"/>
  <c r="M402" i="94"/>
  <c r="Q402" i="94" s="1"/>
  <c r="S402" i="94" s="1"/>
  <c r="M521" i="94"/>
  <c r="Q521" i="94" s="1"/>
  <c r="S521" i="94" s="1"/>
  <c r="M529" i="61"/>
  <c r="Q529" i="61" s="1"/>
  <c r="S529" i="61" s="1"/>
  <c r="M129" i="54"/>
  <c r="Q129" i="54" s="1"/>
  <c r="S129" i="54" s="1"/>
  <c r="M726" i="61"/>
  <c r="Q726" i="61" s="1"/>
  <c r="S726" i="61" s="1"/>
  <c r="M148" i="94"/>
  <c r="Q148" i="94" s="1"/>
  <c r="S148" i="94" s="1"/>
  <c r="W3" i="94"/>
  <c r="M429" i="94"/>
  <c r="Q429" i="94" s="1"/>
  <c r="S429" i="94" s="1"/>
  <c r="G22" i="54"/>
  <c r="I22" i="54" s="1"/>
  <c r="J22" i="54" s="1"/>
  <c r="O22" i="54" s="1"/>
  <c r="S22" i="54" s="1"/>
  <c r="M197" i="61"/>
  <c r="Q197" i="61" s="1"/>
  <c r="S197" i="61" s="1"/>
  <c r="G28" i="54"/>
  <c r="I28" i="54" s="1"/>
  <c r="J28" i="54" s="1"/>
  <c r="O28" i="54" s="1"/>
  <c r="S28" i="54" s="1"/>
  <c r="M283" i="94"/>
  <c r="Q283" i="94" s="1"/>
  <c r="S283" i="94" s="1"/>
  <c r="M327" i="61"/>
  <c r="Q327" i="61" s="1"/>
  <c r="S327" i="61" s="1"/>
  <c r="M673" i="54"/>
  <c r="Q673" i="54" s="1"/>
  <c r="S673" i="54" s="1"/>
  <c r="M366" i="61"/>
  <c r="Q366" i="61" s="1"/>
  <c r="S366" i="61" s="1"/>
  <c r="M649" i="61"/>
  <c r="Q649" i="61" s="1"/>
  <c r="S649" i="61" s="1"/>
  <c r="M574" i="54"/>
  <c r="Q574" i="54" s="1"/>
  <c r="S574" i="54" s="1"/>
  <c r="M638" i="61"/>
  <c r="Q638" i="61" s="1"/>
  <c r="S638" i="61" s="1"/>
  <c r="M685" i="61"/>
  <c r="Q685" i="61" s="1"/>
  <c r="S685" i="61" s="1"/>
  <c r="M507" i="54"/>
  <c r="Q507" i="54" s="1"/>
  <c r="S507" i="54" s="1"/>
  <c r="M294" i="54"/>
  <c r="Q294" i="54" s="1"/>
  <c r="S294" i="54" s="1"/>
  <c r="M714" i="61"/>
  <c r="Q714" i="61" s="1"/>
  <c r="S714" i="61" s="1"/>
  <c r="M644" i="54"/>
  <c r="Q644" i="54" s="1"/>
  <c r="S644" i="54" s="1"/>
  <c r="M679" i="61"/>
  <c r="Q679" i="61" s="1"/>
  <c r="S679" i="61" s="1"/>
  <c r="M70" i="61"/>
  <c r="Q70" i="61" s="1"/>
  <c r="S70" i="61" s="1"/>
  <c r="M422" i="54"/>
  <c r="Q422" i="54" s="1"/>
  <c r="S422" i="54" s="1"/>
  <c r="M503" i="94"/>
  <c r="Q503" i="94" s="1"/>
  <c r="S503" i="94" s="1"/>
  <c r="M278" i="61"/>
  <c r="Q278" i="61" s="1"/>
  <c r="S278" i="61" s="1"/>
  <c r="M441" i="54"/>
  <c r="Q441" i="54" s="1"/>
  <c r="S441" i="54" s="1"/>
  <c r="M543" i="61"/>
  <c r="Q543" i="61" s="1"/>
  <c r="S543" i="61" s="1"/>
  <c r="M541" i="54"/>
  <c r="Q541" i="54" s="1"/>
  <c r="S541" i="54" s="1"/>
  <c r="M669" i="61"/>
  <c r="Q669" i="61" s="1"/>
  <c r="S669" i="61" s="1"/>
  <c r="M648" i="61"/>
  <c r="Q648" i="61" s="1"/>
  <c r="S648" i="61" s="1"/>
  <c r="M236" i="54"/>
  <c r="Q236" i="54" s="1"/>
  <c r="S236" i="54" s="1"/>
  <c r="M299" i="61"/>
  <c r="Q299" i="61" s="1"/>
  <c r="S299" i="61" s="1"/>
  <c r="M157" i="54"/>
  <c r="Q157" i="54" s="1"/>
  <c r="S157" i="54" s="1"/>
  <c r="M522" i="94"/>
  <c r="Q522" i="94" s="1"/>
  <c r="S522" i="94" s="1"/>
  <c r="M536" i="94"/>
  <c r="Q536" i="94" s="1"/>
  <c r="S536" i="94" s="1"/>
  <c r="M506" i="54"/>
  <c r="Q506" i="54" s="1"/>
  <c r="S506" i="54" s="1"/>
  <c r="M332" i="94"/>
  <c r="Q332" i="94" s="1"/>
  <c r="S332" i="94" s="1"/>
  <c r="M290" i="94"/>
  <c r="Q290" i="94" s="1"/>
  <c r="S290" i="94" s="1"/>
  <c r="M489" i="54"/>
  <c r="Q489" i="54" s="1"/>
  <c r="S489" i="54" s="1"/>
  <c r="M547" i="61"/>
  <c r="Q547" i="61" s="1"/>
  <c r="S547" i="61" s="1"/>
  <c r="M283" i="61"/>
  <c r="Q283" i="61" s="1"/>
  <c r="S283" i="61" s="1"/>
  <c r="M223" i="61"/>
  <c r="Q223" i="61" s="1"/>
  <c r="S223" i="61" s="1"/>
  <c r="M231" i="94"/>
  <c r="Q231" i="94" s="1"/>
  <c r="S231" i="94" s="1"/>
  <c r="B4" i="61"/>
  <c r="B5" i="61" s="1" a="1"/>
  <c r="M219" i="54"/>
  <c r="Q219" i="54" s="1"/>
  <c r="S219" i="54" s="1"/>
  <c r="M480" i="54"/>
  <c r="Q480" i="54" s="1"/>
  <c r="S480" i="54" s="1"/>
  <c r="M495" i="61"/>
  <c r="Q495" i="61" s="1"/>
  <c r="S495" i="61" s="1"/>
  <c r="M318" i="61"/>
  <c r="Q318" i="61" s="1"/>
  <c r="S318" i="61" s="1"/>
  <c r="M292" i="61"/>
  <c r="Q292" i="61" s="1"/>
  <c r="S292" i="61" s="1"/>
  <c r="M562" i="61"/>
  <c r="Q562" i="61" s="1"/>
  <c r="S562" i="61" s="1"/>
  <c r="M204" i="54"/>
  <c r="Q204" i="54" s="1"/>
  <c r="S204" i="54" s="1"/>
  <c r="M93" i="54"/>
  <c r="Q93" i="54" s="1"/>
  <c r="S93" i="54" s="1"/>
  <c r="M676" i="61"/>
  <c r="Q676" i="61" s="1"/>
  <c r="S676" i="61" s="1"/>
  <c r="M390" i="54"/>
  <c r="Q390" i="54" s="1"/>
  <c r="S390" i="54" s="1"/>
  <c r="G11" i="94"/>
  <c r="I11" i="94" s="1"/>
  <c r="J11" i="94" s="1"/>
  <c r="O11" i="94" s="1"/>
  <c r="S11" i="94" s="1"/>
  <c r="M123" i="94"/>
  <c r="Q123" i="94" s="1"/>
  <c r="S123" i="94" s="1"/>
  <c r="M177" i="54"/>
  <c r="Q177" i="54" s="1"/>
  <c r="S177" i="54" s="1"/>
  <c r="M670" i="61"/>
  <c r="Q670" i="61" s="1"/>
  <c r="S670" i="61" s="1"/>
  <c r="M645" i="54"/>
  <c r="Q645" i="54" s="1"/>
  <c r="S645" i="54" s="1"/>
  <c r="M730" i="61"/>
  <c r="Q730" i="61" s="1"/>
  <c r="S730" i="61" s="1"/>
  <c r="M421" i="61"/>
  <c r="Q421" i="61" s="1"/>
  <c r="S421" i="61" s="1"/>
  <c r="M503" i="61"/>
  <c r="Q503" i="61" s="1"/>
  <c r="S503" i="61" s="1"/>
  <c r="M165" i="61"/>
  <c r="Q165" i="61" s="1"/>
  <c r="S165" i="61" s="1"/>
  <c r="M515" i="61"/>
  <c r="Q515" i="61" s="1"/>
  <c r="S515" i="61" s="1"/>
  <c r="M372" i="94"/>
  <c r="Q372" i="94" s="1"/>
  <c r="S372" i="94" s="1"/>
  <c r="M494" i="54"/>
  <c r="Q494" i="54" s="1"/>
  <c r="S494" i="54" s="1"/>
  <c r="M594" i="54"/>
  <c r="Q594" i="54" s="1"/>
  <c r="S594" i="54" s="1"/>
  <c r="M517" i="54"/>
  <c r="Q517" i="54" s="1"/>
  <c r="S517" i="54" s="1"/>
  <c r="M72" i="94"/>
  <c r="Q72" i="94" s="1"/>
  <c r="S72" i="94" s="1"/>
  <c r="M379" i="94"/>
  <c r="Q379" i="94" s="1"/>
  <c r="S379" i="94" s="1"/>
  <c r="M497" i="94"/>
  <c r="Q497" i="94" s="1"/>
  <c r="S497" i="94" s="1"/>
  <c r="M641" i="54"/>
  <c r="Q641" i="54" s="1"/>
  <c r="S641" i="54" s="1"/>
  <c r="M268" i="54"/>
  <c r="Q268" i="54" s="1"/>
  <c r="S268" i="54" s="1"/>
  <c r="M522" i="61"/>
  <c r="Q522" i="61" s="1"/>
  <c r="S522" i="61" s="1"/>
  <c r="M484" i="61"/>
  <c r="Q484" i="61" s="1"/>
  <c r="S484" i="61" s="1"/>
  <c r="M264" i="94"/>
  <c r="Q264" i="94" s="1"/>
  <c r="S264" i="94" s="1"/>
  <c r="M242" i="94"/>
  <c r="Q242" i="94" s="1"/>
  <c r="S242" i="94" s="1"/>
  <c r="M718" i="61"/>
  <c r="Q718" i="61" s="1"/>
  <c r="S718" i="61" s="1"/>
  <c r="M233" i="94"/>
  <c r="Q233" i="94" s="1"/>
  <c r="S233" i="94" s="1"/>
  <c r="M418" i="94"/>
  <c r="Q418" i="94" s="1"/>
  <c r="S418" i="94" s="1"/>
  <c r="M513" i="54"/>
  <c r="Q513" i="54" s="1"/>
  <c r="S513" i="54" s="1"/>
  <c r="M275" i="94"/>
  <c r="Q275" i="94" s="1"/>
  <c r="S275" i="94" s="1"/>
  <c r="M373" i="61"/>
  <c r="Q373" i="61" s="1"/>
  <c r="S373" i="61" s="1"/>
  <c r="M392" i="94"/>
  <c r="Q392" i="94" s="1"/>
  <c r="S392" i="94" s="1"/>
  <c r="M251" i="54"/>
  <c r="Q251" i="54" s="1"/>
  <c r="S251" i="54" s="1"/>
  <c r="M603" i="61"/>
  <c r="Q603" i="61" s="1"/>
  <c r="S603" i="61" s="1"/>
  <c r="M637" i="61"/>
  <c r="Q637" i="61" s="1"/>
  <c r="S637" i="61" s="1"/>
  <c r="M76" i="94"/>
  <c r="Q76" i="94" s="1"/>
  <c r="S76" i="94" s="1"/>
  <c r="M671" i="61"/>
  <c r="Q671" i="61" s="1"/>
  <c r="S671" i="61" s="1"/>
  <c r="M162" i="94"/>
  <c r="Q162" i="94" s="1"/>
  <c r="S162" i="94" s="1"/>
  <c r="G24" i="54"/>
  <c r="I24" i="54" s="1"/>
  <c r="J24" i="54" s="1"/>
  <c r="O24" i="54" s="1"/>
  <c r="S24" i="54" s="1"/>
  <c r="M670" i="54"/>
  <c r="Q670" i="54" s="1"/>
  <c r="S670" i="54" s="1"/>
  <c r="G8" i="61"/>
  <c r="I8" i="61" s="1"/>
  <c r="J8" i="61" s="1"/>
  <c r="O8" i="61" s="1"/>
  <c r="S8" i="61" s="1"/>
  <c r="M183" i="61"/>
  <c r="Q183" i="61" s="1"/>
  <c r="S183" i="61" s="1"/>
  <c r="M499" i="54"/>
  <c r="Q499" i="54" s="1"/>
  <c r="S499" i="54" s="1"/>
  <c r="M269" i="94"/>
  <c r="Q269" i="94" s="1"/>
  <c r="S269" i="94" s="1"/>
  <c r="M295" i="54"/>
  <c r="Q295" i="54" s="1"/>
  <c r="S295" i="54" s="1"/>
  <c r="M79" i="94"/>
  <c r="Q79" i="94" s="1"/>
  <c r="S79" i="94" s="1"/>
  <c r="M582" i="61"/>
  <c r="Q582" i="61" s="1"/>
  <c r="S582" i="61" s="1"/>
  <c r="M509" i="54"/>
  <c r="Q509" i="54" s="1"/>
  <c r="S509" i="54" s="1"/>
  <c r="M242" i="61"/>
  <c r="Q242" i="61" s="1"/>
  <c r="S242" i="61" s="1"/>
  <c r="M287" i="61"/>
  <c r="Q287" i="61" s="1"/>
  <c r="S287" i="61" s="1"/>
  <c r="M697" i="61"/>
  <c r="Q697" i="61" s="1"/>
  <c r="S697" i="61" s="1"/>
  <c r="M285" i="61"/>
  <c r="Q285" i="61" s="1"/>
  <c r="S285" i="61" s="1"/>
  <c r="M72" i="61"/>
  <c r="Q72" i="61" s="1"/>
  <c r="S72" i="61" s="1"/>
  <c r="M239" i="94"/>
  <c r="Q239" i="94" s="1"/>
  <c r="S239" i="94" s="1"/>
  <c r="M510" i="94"/>
  <c r="Q510" i="94" s="1"/>
  <c r="S510" i="94" s="1"/>
  <c r="M293" i="54"/>
  <c r="Q293" i="54" s="1"/>
  <c r="S293" i="54" s="1"/>
  <c r="M651" i="54"/>
  <c r="Q651" i="54" s="1"/>
  <c r="S651" i="54" s="1"/>
  <c r="M354" i="94"/>
  <c r="Q354" i="94" s="1"/>
  <c r="S354" i="94" s="1"/>
  <c r="M396" i="94"/>
  <c r="Q396" i="94" s="1"/>
  <c r="S396" i="94" s="1"/>
  <c r="M563" i="54"/>
  <c r="Q563" i="54" s="1"/>
  <c r="S563" i="54" s="1"/>
  <c r="M512" i="61"/>
  <c r="Q512" i="61" s="1"/>
  <c r="S512" i="61" s="1"/>
  <c r="M370" i="54"/>
  <c r="Q370" i="54" s="1"/>
  <c r="S370" i="54" s="1"/>
  <c r="M89" i="54"/>
  <c r="Q89" i="54" s="1"/>
  <c r="S89" i="54" s="1"/>
  <c r="M589" i="61"/>
  <c r="Q589" i="61" s="1"/>
  <c r="S589" i="61" s="1"/>
  <c r="M650" i="54"/>
  <c r="Q650" i="54" s="1"/>
  <c r="S650" i="54" s="1"/>
  <c r="M560" i="61"/>
  <c r="Q560" i="61" s="1"/>
  <c r="S560" i="61" s="1"/>
  <c r="M549" i="61"/>
  <c r="Q549" i="61" s="1"/>
  <c r="S549" i="61" s="1"/>
  <c r="M217" i="54"/>
  <c r="Q217" i="54" s="1"/>
  <c r="S217" i="54" s="1"/>
  <c r="M564" i="61"/>
  <c r="Q564" i="61" s="1"/>
  <c r="S564" i="61" s="1"/>
  <c r="M372" i="54"/>
  <c r="Q372" i="54" s="1"/>
  <c r="S372" i="54" s="1"/>
  <c r="M508" i="54"/>
  <c r="Q508" i="54" s="1"/>
  <c r="S508" i="54" s="1"/>
  <c r="M246" i="61"/>
  <c r="Q246" i="61" s="1"/>
  <c r="S246" i="61" s="1"/>
  <c r="M724" i="61"/>
  <c r="Q724" i="61" s="1"/>
  <c r="S724" i="61" s="1"/>
  <c r="M307" i="94"/>
  <c r="Q307" i="94" s="1"/>
  <c r="S307" i="94" s="1"/>
  <c r="M464" i="94"/>
  <c r="Q464" i="94" s="1"/>
  <c r="S464" i="94" s="1"/>
  <c r="M325" i="54"/>
  <c r="Q325" i="54" s="1"/>
  <c r="S325" i="54" s="1"/>
  <c r="M143" i="94"/>
  <c r="Q143" i="94" s="1"/>
  <c r="S143" i="94" s="1"/>
  <c r="M433" i="94"/>
  <c r="Q433" i="94" s="1"/>
  <c r="S433" i="94" s="1"/>
  <c r="M103" i="94"/>
  <c r="Q103" i="94" s="1"/>
  <c r="S103" i="94" s="1"/>
  <c r="M465" i="54"/>
  <c r="Q465" i="54" s="1"/>
  <c r="S465" i="54" s="1"/>
  <c r="M518" i="61"/>
  <c r="Q518" i="61" s="1"/>
  <c r="S518" i="61" s="1"/>
  <c r="M470" i="61"/>
  <c r="Q470" i="61" s="1"/>
  <c r="S470" i="61" s="1"/>
  <c r="M535" i="94"/>
  <c r="Q535" i="94" s="1"/>
  <c r="S535" i="94" s="1"/>
  <c r="M336" i="61"/>
  <c r="Q336" i="61" s="1"/>
  <c r="S336" i="61" s="1"/>
  <c r="M114" i="54"/>
  <c r="Q114" i="54" s="1"/>
  <c r="S114" i="54" s="1"/>
  <c r="M271" i="94"/>
  <c r="Q271" i="94" s="1"/>
  <c r="S271" i="94" s="1"/>
  <c r="M728" i="61"/>
  <c r="Q728" i="61" s="1"/>
  <c r="S728" i="61" s="1"/>
  <c r="M325" i="61"/>
  <c r="Q325" i="61" s="1"/>
  <c r="S325" i="61" s="1"/>
  <c r="M539" i="94"/>
  <c r="Q539" i="94" s="1"/>
  <c r="S539" i="94" s="1"/>
  <c r="M99" i="94"/>
  <c r="Q99" i="94" s="1"/>
  <c r="S99" i="94" s="1"/>
  <c r="M159" i="94"/>
  <c r="Q159" i="94" s="1"/>
  <c r="S159" i="94" s="1"/>
  <c r="M434" i="54"/>
  <c r="Q434" i="54" s="1"/>
  <c r="S434" i="54" s="1"/>
  <c r="M327" i="94"/>
  <c r="Q327" i="94" s="1"/>
  <c r="S327" i="94" s="1"/>
  <c r="M175" i="61"/>
  <c r="Q175" i="61" s="1"/>
  <c r="S175" i="61" s="1"/>
  <c r="M101" i="61"/>
  <c r="Q101" i="61" s="1"/>
  <c r="S101" i="61" s="1"/>
  <c r="M353" i="94"/>
  <c r="Q353" i="94" s="1"/>
  <c r="S353" i="94" s="1"/>
  <c r="M216" i="94"/>
  <c r="Q216" i="94" s="1"/>
  <c r="S216" i="94" s="1"/>
  <c r="M320" i="61"/>
  <c r="Q320" i="61" s="1"/>
  <c r="S320" i="61" s="1"/>
  <c r="M291" i="54"/>
  <c r="Q291" i="54" s="1"/>
  <c r="S291" i="54" s="1"/>
  <c r="M83" i="61"/>
  <c r="Q83" i="61" s="1"/>
  <c r="S83" i="61" s="1"/>
  <c r="M79" i="61"/>
  <c r="Q79" i="61" s="1"/>
  <c r="S79" i="61" s="1"/>
  <c r="G28" i="94"/>
  <c r="I28" i="94" s="1"/>
  <c r="J28" i="94" s="1"/>
  <c r="O28" i="94" s="1"/>
  <c r="S28" i="94" s="1"/>
  <c r="M213" i="61"/>
  <c r="Q213" i="61" s="1"/>
  <c r="S213" i="61" s="1"/>
  <c r="M292" i="94"/>
  <c r="Q292" i="94" s="1"/>
  <c r="S292" i="94" s="1"/>
  <c r="M330" i="54"/>
  <c r="Q330" i="54" s="1"/>
  <c r="S330" i="54" s="1"/>
  <c r="M734" i="61"/>
  <c r="Q734" i="61" s="1"/>
  <c r="S734" i="61" s="1"/>
  <c r="W3" i="54"/>
  <c r="M651" i="61"/>
  <c r="Q651" i="61" s="1"/>
  <c r="S651" i="61" s="1"/>
  <c r="M492" i="94"/>
  <c r="Q492" i="94" s="1"/>
  <c r="S492" i="94" s="1"/>
  <c r="M252" i="94"/>
  <c r="Q252" i="94" s="1"/>
  <c r="S252" i="94" s="1"/>
  <c r="M435" i="54"/>
  <c r="Q435" i="54" s="1"/>
  <c r="S435" i="54" s="1"/>
  <c r="M438" i="54"/>
  <c r="Q438" i="54" s="1"/>
  <c r="S438" i="54" s="1"/>
  <c r="M510" i="54"/>
  <c r="Q510" i="54" s="1"/>
  <c r="S510" i="54" s="1"/>
  <c r="M349" i="94"/>
  <c r="Q349" i="94" s="1"/>
  <c r="S349" i="94" s="1"/>
  <c r="M97" i="61"/>
  <c r="Q97" i="61" s="1"/>
  <c r="S97" i="61" s="1"/>
  <c r="M305" i="94"/>
  <c r="Q305" i="94" s="1"/>
  <c r="S305" i="94" s="1"/>
  <c r="M392" i="61"/>
  <c r="Q392" i="61" s="1"/>
  <c r="S392" i="61" s="1"/>
  <c r="M409" i="61"/>
  <c r="Q409" i="61" s="1"/>
  <c r="S409" i="61" s="1"/>
  <c r="M540" i="61"/>
  <c r="Q540" i="61" s="1"/>
  <c r="S540" i="61" s="1"/>
  <c r="G14" i="61"/>
  <c r="I14" i="61" s="1"/>
  <c r="J14" i="61" s="1"/>
  <c r="O14" i="61" s="1"/>
  <c r="S14" i="61" s="1"/>
  <c r="M529" i="54"/>
  <c r="Q529" i="54" s="1"/>
  <c r="S529" i="54" s="1"/>
  <c r="M366" i="54"/>
  <c r="Q366" i="54" s="1"/>
  <c r="S366" i="54" s="1"/>
  <c r="M580" i="61"/>
  <c r="Q580" i="61" s="1"/>
  <c r="S580" i="61" s="1"/>
  <c r="M473" i="94"/>
  <c r="Q473" i="94" s="1"/>
  <c r="S473" i="94" s="1"/>
  <c r="M417" i="54"/>
  <c r="Q417" i="54" s="1"/>
  <c r="S417" i="54" s="1"/>
  <c r="M301" i="54"/>
  <c r="Q301" i="54" s="1"/>
  <c r="S301" i="54" s="1"/>
  <c r="M193" i="94"/>
  <c r="Q193" i="94" s="1"/>
  <c r="S193" i="94" s="1"/>
  <c r="M412" i="94"/>
  <c r="Q412" i="94" s="1"/>
  <c r="S412" i="94" s="1"/>
  <c r="M342" i="94"/>
  <c r="Q342" i="94" s="1"/>
  <c r="S342" i="94" s="1"/>
  <c r="M279" i="61"/>
  <c r="Q279" i="61" s="1"/>
  <c r="S279" i="61" s="1"/>
  <c r="M516" i="54"/>
  <c r="Q516" i="54" s="1"/>
  <c r="S516" i="54" s="1"/>
  <c r="M250" i="94"/>
  <c r="Q250" i="94" s="1"/>
  <c r="S250" i="94" s="1"/>
  <c r="G11" i="54"/>
  <c r="I11" i="54" s="1"/>
  <c r="J11" i="54" s="1"/>
  <c r="O11" i="54" s="1"/>
  <c r="S11" i="54" s="1"/>
  <c r="M410" i="94"/>
  <c r="Q410" i="94" s="1"/>
  <c r="S410" i="94" s="1"/>
  <c r="M353" i="54"/>
  <c r="Q353" i="54" s="1"/>
  <c r="S353" i="54" s="1"/>
  <c r="M319" i="54"/>
  <c r="Q319" i="54" s="1"/>
  <c r="S319" i="54" s="1"/>
  <c r="M440" i="61"/>
  <c r="Q440" i="61" s="1"/>
  <c r="S440" i="61" s="1"/>
  <c r="M552" i="54"/>
  <c r="Q552" i="54" s="1"/>
  <c r="S552" i="54" s="1"/>
  <c r="M518" i="94"/>
  <c r="Q518" i="94" s="1"/>
  <c r="S518" i="94" s="1"/>
  <c r="M176" i="54"/>
  <c r="Q176" i="54" s="1"/>
  <c r="S176" i="54" s="1"/>
  <c r="M513" i="94"/>
  <c r="Q513" i="94" s="1"/>
  <c r="S513" i="94" s="1"/>
  <c r="M508" i="94"/>
  <c r="Q508" i="94" s="1"/>
  <c r="S508" i="94" s="1"/>
  <c r="M699" i="61"/>
  <c r="Q699" i="61" s="1"/>
  <c r="S699" i="61" s="1"/>
  <c r="M600" i="61"/>
  <c r="Q600" i="61" s="1"/>
  <c r="S600" i="61" s="1"/>
  <c r="M375" i="54"/>
  <c r="Q375" i="54" s="1"/>
  <c r="S375" i="54" s="1"/>
  <c r="M475" i="61"/>
  <c r="Q475" i="61" s="1"/>
  <c r="S475" i="61" s="1"/>
  <c r="M481" i="94"/>
  <c r="Q481" i="94" s="1"/>
  <c r="S481" i="94" s="1"/>
  <c r="G8" i="54"/>
  <c r="I8" i="54" s="1"/>
  <c r="J8" i="54" s="1"/>
  <c r="O8" i="54" s="1"/>
  <c r="S8" i="54" s="1"/>
  <c r="M333" i="61"/>
  <c r="Q333" i="61" s="1"/>
  <c r="S333" i="61" s="1"/>
  <c r="M166" i="54"/>
  <c r="Q166" i="54" s="1"/>
  <c r="S166" i="54" s="1"/>
  <c r="M306" i="94"/>
  <c r="Q306" i="94" s="1"/>
  <c r="S306" i="94" s="1"/>
  <c r="M486" i="54"/>
  <c r="Q486" i="54" s="1"/>
  <c r="S486" i="54" s="1"/>
  <c r="M78" i="61"/>
  <c r="Q78" i="61" s="1"/>
  <c r="S78" i="61" s="1"/>
  <c r="M571" i="61"/>
  <c r="Q571" i="61" s="1"/>
  <c r="S571" i="61" s="1"/>
  <c r="M581" i="61"/>
  <c r="Q581" i="61" s="1"/>
  <c r="S581" i="61" s="1"/>
  <c r="M524" i="54"/>
  <c r="Q524" i="54" s="1"/>
  <c r="S524" i="54" s="1"/>
  <c r="M641" i="61"/>
  <c r="Q641" i="61" s="1"/>
  <c r="S641" i="61" s="1"/>
  <c r="M484" i="94"/>
  <c r="Q484" i="94" s="1"/>
  <c r="S484" i="94" s="1"/>
  <c r="M393" i="54"/>
  <c r="Q393" i="54" s="1"/>
  <c r="S393" i="54" s="1"/>
  <c r="M321" i="94"/>
  <c r="Q321" i="94" s="1"/>
  <c r="S321" i="94" s="1"/>
  <c r="M132" i="54"/>
  <c r="Q132" i="54" s="1"/>
  <c r="S132" i="54" s="1"/>
  <c r="M722" i="61"/>
  <c r="Q722" i="61" s="1"/>
  <c r="S722" i="61" s="1"/>
  <c r="M478" i="94"/>
  <c r="Q478" i="94" s="1"/>
  <c r="S478" i="94" s="1"/>
  <c r="M612" i="61"/>
  <c r="Q612" i="61" s="1"/>
  <c r="S612" i="61" s="1"/>
  <c r="M622" i="61"/>
  <c r="Q622" i="61" s="1"/>
  <c r="S622" i="61" s="1"/>
  <c r="B4" i="94"/>
  <c r="B5" i="94" s="1" a="1"/>
  <c r="M472" i="94"/>
  <c r="Q472" i="94" s="1"/>
  <c r="S472" i="94" s="1"/>
  <c r="M719" i="61"/>
  <c r="Q719" i="61" s="1"/>
  <c r="S719" i="61" s="1"/>
  <c r="M486" i="94"/>
  <c r="Q486" i="94" s="1"/>
  <c r="S486" i="94" s="1"/>
  <c r="M447" i="94"/>
  <c r="Q447" i="94" s="1"/>
  <c r="S447" i="94" s="1"/>
  <c r="M110" i="54"/>
  <c r="Q110" i="54" s="1"/>
  <c r="S110" i="54" s="1"/>
  <c r="M729" i="61"/>
  <c r="Q729" i="61" s="1"/>
  <c r="S729" i="61" s="1"/>
  <c r="M619" i="61"/>
  <c r="Q619" i="61" s="1"/>
  <c r="S619" i="61" s="1"/>
  <c r="M157" i="94"/>
  <c r="Q157" i="94" s="1"/>
  <c r="S157" i="94" s="1"/>
  <c r="M304" i="94"/>
  <c r="Q304" i="94" s="1"/>
  <c r="S304" i="94" s="1"/>
  <c r="M210" i="54"/>
  <c r="Q210" i="54" s="1"/>
  <c r="S210" i="54" s="1"/>
  <c r="M393" i="61"/>
  <c r="Q393" i="61" s="1"/>
  <c r="S393" i="61" s="1"/>
  <c r="M469" i="94"/>
  <c r="Q469" i="94" s="1"/>
  <c r="S469" i="94" s="1"/>
  <c r="M449" i="54"/>
  <c r="Q449" i="54" s="1"/>
  <c r="S449" i="54" s="1"/>
  <c r="M144" i="61"/>
  <c r="Q144" i="61" s="1"/>
  <c r="S144" i="61" s="1"/>
  <c r="M539" i="54"/>
  <c r="Q539" i="54" s="1"/>
  <c r="S539" i="54" s="1"/>
  <c r="M578" i="61"/>
  <c r="Q578" i="61" s="1"/>
  <c r="S578" i="61" s="1"/>
  <c r="M302" i="61"/>
  <c r="Q302" i="61" s="1"/>
  <c r="S302" i="61" s="1"/>
  <c r="M264" i="61"/>
  <c r="Q264" i="61" s="1"/>
  <c r="S264" i="61" s="1"/>
  <c r="M725" i="61"/>
  <c r="Q725" i="61" s="1"/>
  <c r="S725" i="61" s="1"/>
  <c r="M106" i="94"/>
  <c r="Q106" i="94" s="1"/>
  <c r="S106" i="94" s="1"/>
  <c r="M148" i="61"/>
  <c r="Q148" i="61" s="1"/>
  <c r="S148" i="61" s="1"/>
  <c r="M147" i="61"/>
  <c r="Q147" i="61" s="1"/>
  <c r="S147" i="61" s="1"/>
  <c r="G20" i="61"/>
  <c r="I20" i="61" s="1"/>
  <c r="J20" i="61" s="1"/>
  <c r="O20" i="61" s="1"/>
  <c r="S20" i="61" s="1"/>
  <c r="M144" i="54"/>
  <c r="Q144" i="54" s="1"/>
  <c r="S144" i="54" s="1"/>
  <c r="M257" i="54"/>
  <c r="Q257" i="54" s="1"/>
  <c r="S257" i="54" s="1"/>
  <c r="M368" i="54"/>
  <c r="Q368" i="54" s="1"/>
  <c r="S368" i="54" s="1"/>
  <c r="M594" i="61"/>
  <c r="Q594" i="61" s="1"/>
  <c r="S594" i="61" s="1"/>
  <c r="M538" i="54"/>
  <c r="Q538" i="54" s="1"/>
  <c r="S538" i="54" s="1"/>
  <c r="M490" i="54"/>
  <c r="Q490" i="54" s="1"/>
  <c r="S490" i="54" s="1"/>
  <c r="M272" i="61"/>
  <c r="Q272" i="61" s="1"/>
  <c r="S272" i="61" s="1"/>
  <c r="M563" i="61"/>
  <c r="Q563" i="61" s="1"/>
  <c r="S563" i="61" s="1"/>
  <c r="M319" i="94"/>
  <c r="Q319" i="94" s="1"/>
  <c r="S319" i="94" s="1"/>
  <c r="M314" i="61"/>
  <c r="Q314" i="61" s="1"/>
  <c r="S314" i="61" s="1"/>
  <c r="M153" i="61"/>
  <c r="Q153" i="61" s="1"/>
  <c r="S153" i="61" s="1"/>
  <c r="M407" i="61"/>
  <c r="Q407" i="61" s="1"/>
  <c r="S407" i="61" s="1"/>
  <c r="M229" i="94"/>
  <c r="Q229" i="94" s="1"/>
  <c r="S229" i="94" s="1"/>
  <c r="M539" i="61"/>
  <c r="Q539" i="61" s="1"/>
  <c r="S539" i="61" s="1"/>
  <c r="M84" i="54"/>
  <c r="Q84" i="54" s="1"/>
  <c r="S84" i="54" s="1"/>
  <c r="M187" i="54"/>
  <c r="Q187" i="54" s="1"/>
  <c r="S187" i="54" s="1"/>
  <c r="M230" i="54"/>
  <c r="Q230" i="54" s="1"/>
  <c r="S230" i="54" s="1"/>
  <c r="M642" i="61"/>
  <c r="Q642" i="61" s="1"/>
  <c r="S642" i="61" s="1"/>
  <c r="M133" i="94"/>
  <c r="Q133" i="94" s="1"/>
  <c r="S133" i="94" s="1"/>
  <c r="M738" i="61"/>
  <c r="Q738" i="61" s="1"/>
  <c r="S738" i="61" s="1"/>
  <c r="M273" i="94"/>
  <c r="Q273" i="94" s="1"/>
  <c r="S273" i="94" s="1"/>
  <c r="M140" i="54"/>
  <c r="Q140" i="54" s="1"/>
  <c r="S140" i="54" s="1"/>
  <c r="M474" i="94"/>
  <c r="Q474" i="94" s="1"/>
  <c r="S474" i="94" s="1"/>
  <c r="M189" i="94"/>
  <c r="Q189" i="94" s="1"/>
  <c r="S189" i="94" s="1"/>
  <c r="M289" i="94"/>
  <c r="Q289" i="94" s="1"/>
  <c r="S289" i="94" s="1"/>
  <c r="M257" i="61"/>
  <c r="Q257" i="61" s="1"/>
  <c r="S257" i="61" s="1"/>
  <c r="M305" i="54"/>
  <c r="Q305" i="54" s="1"/>
  <c r="S305" i="54" s="1"/>
  <c r="M170" i="94"/>
  <c r="Q170" i="94" s="1"/>
  <c r="S170" i="94" s="1"/>
  <c r="M314" i="54"/>
  <c r="Q314" i="54" s="1"/>
  <c r="S314" i="54" s="1"/>
  <c r="M189" i="61"/>
  <c r="Q189" i="61" s="1"/>
  <c r="S189" i="61" s="1"/>
  <c r="M566" i="61"/>
  <c r="Q566" i="61" s="1"/>
  <c r="S566" i="61" s="1"/>
  <c r="M411" i="61"/>
  <c r="Q411" i="61" s="1"/>
  <c r="S411" i="61" s="1"/>
  <c r="M386" i="61"/>
  <c r="Q386" i="61" s="1"/>
  <c r="S386" i="61" s="1"/>
  <c r="G31" i="94"/>
  <c r="I31" i="94" s="1"/>
  <c r="J31" i="94" s="1"/>
  <c r="O31" i="94" s="1"/>
  <c r="S31" i="94" s="1"/>
  <c r="M255" i="94"/>
  <c r="Q255" i="94" s="1"/>
  <c r="S255" i="94" s="1"/>
  <c r="M522" i="54"/>
  <c r="Q522" i="54" s="1"/>
  <c r="S522" i="54" s="1"/>
  <c r="M709" i="61"/>
  <c r="Q709" i="61" s="1"/>
  <c r="S709" i="61" s="1"/>
  <c r="M224" i="61"/>
  <c r="Q224" i="61" s="1"/>
  <c r="S224" i="61" s="1"/>
  <c r="M435" i="94"/>
  <c r="Q435" i="94" s="1"/>
  <c r="S435" i="94" s="1"/>
  <c r="M575" i="61"/>
  <c r="Q575" i="61" s="1"/>
  <c r="S575" i="61" s="1"/>
  <c r="M420" i="94"/>
  <c r="Q420" i="94" s="1"/>
  <c r="S420" i="94" s="1"/>
  <c r="M265" i="94"/>
  <c r="Q265" i="94" s="1"/>
  <c r="S265" i="94" s="1"/>
  <c r="M426" i="61"/>
  <c r="Q426" i="61" s="1"/>
  <c r="S426" i="61" s="1"/>
  <c r="M182" i="94"/>
  <c r="Q182" i="94" s="1"/>
  <c r="S182" i="94" s="1"/>
  <c r="M128" i="94"/>
  <c r="Q128" i="94" s="1"/>
  <c r="S128" i="94" s="1"/>
  <c r="M169" i="61"/>
  <c r="Q169" i="61" s="1"/>
  <c r="S169" i="61" s="1"/>
  <c r="M654" i="54"/>
  <c r="Q654" i="54" s="1"/>
  <c r="S654" i="54" s="1"/>
  <c r="M116" i="94"/>
  <c r="Q116" i="94" s="1"/>
  <c r="S116" i="94" s="1"/>
  <c r="M527" i="94"/>
  <c r="Q527" i="94" s="1"/>
  <c r="S527" i="94" s="1"/>
  <c r="M304" i="54"/>
  <c r="Q304" i="54" s="1"/>
  <c r="S304" i="54" s="1"/>
  <c r="M201" i="61"/>
  <c r="Q201" i="61" s="1"/>
  <c r="S201" i="61" s="1"/>
  <c r="M527" i="61"/>
  <c r="Q527" i="61" s="1"/>
  <c r="S527" i="61" s="1"/>
  <c r="M253" i="54"/>
  <c r="Q253" i="54" s="1"/>
  <c r="S253" i="54" s="1"/>
  <c r="M615" i="61"/>
  <c r="Q615" i="61" s="1"/>
  <c r="S615" i="61" s="1"/>
  <c r="M571" i="54"/>
  <c r="Q571" i="54" s="1"/>
  <c r="S571" i="54" s="1"/>
  <c r="M608" i="61"/>
  <c r="Q608" i="61" s="1"/>
  <c r="S608" i="61" s="1"/>
  <c r="M252" i="54"/>
  <c r="Q252" i="54" s="1"/>
  <c r="S252" i="54" s="1"/>
  <c r="M218" i="61"/>
  <c r="Q218" i="61" s="1"/>
  <c r="S218" i="61" s="1"/>
  <c r="M326" i="94"/>
  <c r="Q326" i="94" s="1"/>
  <c r="S326" i="94" s="1"/>
  <c r="M514" i="94"/>
  <c r="Q514" i="94" s="1"/>
  <c r="S514" i="94" s="1"/>
  <c r="M408" i="94"/>
  <c r="Q408" i="94" s="1"/>
  <c r="S408" i="94" s="1"/>
  <c r="M193" i="61"/>
  <c r="Q193" i="61" s="1"/>
  <c r="S193" i="61" s="1"/>
  <c r="M445" i="94"/>
  <c r="Q445" i="94" s="1"/>
  <c r="S445" i="94" s="1"/>
  <c r="M450" i="54"/>
  <c r="Q450" i="54" s="1"/>
  <c r="S450" i="54" s="1"/>
  <c r="M649" i="54"/>
  <c r="Q649" i="54" s="1"/>
  <c r="S649" i="54" s="1"/>
  <c r="M611" i="54"/>
  <c r="Q611" i="54" s="1"/>
  <c r="S611" i="54" s="1"/>
  <c r="M135" i="61"/>
  <c r="Q135" i="61" s="1"/>
  <c r="S135" i="61" s="1"/>
  <c r="M387" i="61"/>
  <c r="Q387" i="61" s="1"/>
  <c r="S387" i="61" s="1"/>
  <c r="M167" i="61"/>
  <c r="Q167" i="61" s="1"/>
  <c r="S167" i="61" s="1"/>
  <c r="M457" i="54"/>
  <c r="Q457" i="54" s="1"/>
  <c r="S457" i="54" s="1"/>
  <c r="M468" i="94"/>
  <c r="Q468" i="94" s="1"/>
  <c r="S468" i="94" s="1"/>
  <c r="M187" i="94"/>
  <c r="Q187" i="94" s="1"/>
  <c r="S187" i="94" s="1"/>
  <c r="M507" i="94"/>
  <c r="Q507" i="94" s="1"/>
  <c r="S507" i="94" s="1"/>
  <c r="M689" i="61"/>
  <c r="Q689" i="61" s="1"/>
  <c r="S689" i="61" s="1"/>
  <c r="M326" i="61"/>
  <c r="Q326" i="61" s="1"/>
  <c r="S326" i="61" s="1"/>
  <c r="M362" i="54"/>
  <c r="Q362" i="54" s="1"/>
  <c r="S362" i="54" s="1"/>
  <c r="M357" i="54"/>
  <c r="Q357" i="54" s="1"/>
  <c r="S357" i="54" s="1"/>
  <c r="M359" i="61"/>
  <c r="Q359" i="61" s="1"/>
  <c r="S359" i="61" s="1"/>
  <c r="M228" i="94"/>
  <c r="Q228" i="94" s="1"/>
  <c r="S228" i="94" s="1"/>
  <c r="M525" i="94"/>
  <c r="Q525" i="94" s="1"/>
  <c r="S525" i="94" s="1"/>
  <c r="M131" i="54"/>
  <c r="Q131" i="54" s="1"/>
  <c r="S131" i="54" s="1"/>
  <c r="M736" i="61"/>
  <c r="Q736" i="61" s="1"/>
  <c r="S736" i="61" s="1"/>
  <c r="M151" i="54"/>
  <c r="Q151" i="54" s="1"/>
  <c r="S151" i="54" s="1"/>
  <c r="M328" i="54"/>
  <c r="Q328" i="54" s="1"/>
  <c r="S328" i="54" s="1"/>
  <c r="M562" i="54"/>
  <c r="Q562" i="54" s="1"/>
  <c r="S562" i="54" s="1"/>
  <c r="M263" i="94"/>
  <c r="Q263" i="94" s="1"/>
  <c r="S263" i="94" s="1"/>
  <c r="M506" i="94"/>
  <c r="Q506" i="94" s="1"/>
  <c r="S506" i="94" s="1"/>
  <c r="M381" i="54"/>
  <c r="Q381" i="54" s="1"/>
  <c r="S381" i="54" s="1"/>
  <c r="M404" i="61"/>
  <c r="Q404" i="61" s="1"/>
  <c r="S404" i="61" s="1"/>
  <c r="M231" i="54"/>
  <c r="Q231" i="54" s="1"/>
  <c r="S231" i="54" s="1"/>
  <c r="M401" i="61"/>
  <c r="Q401" i="61" s="1"/>
  <c r="S401" i="61" s="1"/>
  <c r="M487" i="54"/>
  <c r="Q487" i="54" s="1"/>
  <c r="S487" i="54" s="1"/>
  <c r="M190" i="54"/>
  <c r="Q190" i="54" s="1"/>
  <c r="S190" i="54" s="1"/>
  <c r="M303" i="94"/>
  <c r="Q303" i="94" s="1"/>
  <c r="S303" i="94" s="1"/>
  <c r="M323" i="54"/>
  <c r="Q323" i="54" s="1"/>
  <c r="S323" i="54" s="1"/>
  <c r="M142" i="54"/>
  <c r="Q142" i="54" s="1"/>
  <c r="S142" i="54" s="1"/>
  <c r="M243" i="94"/>
  <c r="Q243" i="94" s="1"/>
  <c r="S243" i="94" s="1"/>
  <c r="M576" i="54"/>
  <c r="Q576" i="54" s="1"/>
  <c r="S576" i="54" s="1"/>
  <c r="M71" i="54"/>
  <c r="Q71" i="54" s="1"/>
  <c r="S71" i="54" s="1"/>
  <c r="M340" i="54"/>
  <c r="Q340" i="54" s="1"/>
  <c r="S340" i="54" s="1"/>
  <c r="M203" i="54"/>
  <c r="Q203" i="54" s="1"/>
  <c r="S203" i="54" s="1"/>
  <c r="M692" i="61"/>
  <c r="Q692" i="61" s="1"/>
  <c r="S692" i="61" s="1"/>
  <c r="M416" i="94"/>
  <c r="Q416" i="94" s="1"/>
  <c r="S416" i="94" s="1"/>
  <c r="M322" i="61"/>
  <c r="Q322" i="61" s="1"/>
  <c r="S322" i="61" s="1"/>
  <c r="M362" i="61"/>
  <c r="Q362" i="61" s="1"/>
  <c r="S362" i="61" s="1"/>
  <c r="M623" i="61"/>
  <c r="Q623" i="61" s="1"/>
  <c r="S623" i="61" s="1"/>
  <c r="M369" i="54"/>
  <c r="Q369" i="54" s="1"/>
  <c r="S369" i="54" s="1"/>
  <c r="M312" i="61"/>
  <c r="Q312" i="61" s="1"/>
  <c r="S312" i="61" s="1"/>
  <c r="M118" i="54"/>
  <c r="Q118" i="54" s="1"/>
  <c r="S118" i="54" s="1"/>
  <c r="M256" i="61"/>
  <c r="Q256" i="61" s="1"/>
  <c r="S256" i="61" s="1"/>
  <c r="M604" i="54"/>
  <c r="Q604" i="54" s="1"/>
  <c r="S604" i="54" s="1"/>
  <c r="M155" i="61"/>
  <c r="Q155" i="61" s="1"/>
  <c r="S155" i="61" s="1"/>
  <c r="M487" i="94"/>
  <c r="Q487" i="94" s="1"/>
  <c r="S487" i="94" s="1"/>
  <c r="M656" i="61"/>
  <c r="Q656" i="61" s="1"/>
  <c r="S656" i="61" s="1"/>
  <c r="M674" i="61"/>
  <c r="Q674" i="61" s="1"/>
  <c r="S674" i="61" s="1"/>
  <c r="M245" i="54"/>
  <c r="Q245" i="54" s="1"/>
  <c r="S245" i="54" s="1"/>
  <c r="M469" i="61"/>
  <c r="Q469" i="61" s="1"/>
  <c r="S469" i="61" s="1"/>
  <c r="M524" i="94"/>
  <c r="Q524" i="94" s="1"/>
  <c r="S524" i="94" s="1"/>
  <c r="M606" i="54"/>
  <c r="Q606" i="54" s="1"/>
  <c r="S606" i="54" s="1"/>
  <c r="M625" i="61"/>
  <c r="Q625" i="61" s="1"/>
  <c r="S625" i="61" s="1"/>
  <c r="M140" i="61"/>
  <c r="Q140" i="61" s="1"/>
  <c r="S140" i="61" s="1"/>
  <c r="M282" i="54"/>
  <c r="Q282" i="54" s="1"/>
  <c r="S282" i="54" s="1"/>
  <c r="M666" i="61"/>
  <c r="Q666" i="61" s="1"/>
  <c r="S666" i="61" s="1"/>
  <c r="M234" i="94"/>
  <c r="Q234" i="94" s="1"/>
  <c r="S234" i="94" s="1"/>
  <c r="M232" i="61"/>
  <c r="Q232" i="61" s="1"/>
  <c r="S232" i="61" s="1"/>
  <c r="M529" i="94"/>
  <c r="Q529" i="94" s="1"/>
  <c r="S529" i="94" s="1"/>
  <c r="S90" i="61"/>
  <c r="S122" i="61"/>
  <c r="S134" i="61"/>
  <c r="S138" i="61"/>
  <c r="S164" i="61"/>
  <c r="S344" i="54"/>
  <c r="S383" i="54"/>
  <c r="S116" i="54"/>
  <c r="S111" i="54"/>
  <c r="S139" i="61"/>
  <c r="S85" i="61"/>
  <c r="S378" i="54"/>
  <c r="S122" i="54"/>
  <c r="S97" i="54"/>
  <c r="S528" i="94"/>
  <c r="T5" i="94" a="1"/>
  <c r="V4" i="54" l="1" a="1"/>
  <c r="V4" i="54" s="1"/>
  <c r="W4" i="54" s="1" a="1"/>
  <c r="B5" i="54" a="1"/>
  <c r="B5" i="54" s="1"/>
  <c r="B6" i="54" s="1" a="1"/>
  <c r="V4" i="94" a="1"/>
  <c r="V4" i="94" s="1"/>
  <c r="W4" i="94" s="1" a="1"/>
  <c r="V4" i="61" a="1"/>
  <c r="V4" i="61" s="1"/>
  <c r="W4" i="61" s="1" a="1"/>
  <c r="T5" i="61" a="1"/>
  <c r="T5" i="61" s="1"/>
  <c r="U5" i="61"/>
  <c r="T6" i="61" s="1" a="1"/>
  <c r="U5" i="54"/>
  <c r="T6" i="54" s="1" a="1"/>
  <c r="T6" i="94"/>
  <c r="B5" i="61"/>
  <c r="T5" i="54"/>
  <c r="B5" i="94"/>
  <c r="V5" i="94" s="1" a="1"/>
  <c r="T5" i="94"/>
  <c r="U6" i="94" s="1"/>
  <c r="V5" i="61" l="1" a="1"/>
  <c r="V5" i="61" s="1"/>
  <c r="W5" i="61" s="1" a="1"/>
  <c r="B6" i="61" a="1"/>
  <c r="B6" i="61" s="1"/>
  <c r="V5" i="54" a="1"/>
  <c r="V5" i="54" s="1"/>
  <c r="W5" i="54" s="1" a="1"/>
  <c r="U6" i="61"/>
  <c r="T7" i="61" s="1" a="1"/>
  <c r="U6" i="54"/>
  <c r="T7" i="54" s="1" a="1"/>
  <c r="W4" i="54"/>
  <c r="W4" i="61"/>
  <c r="T6" i="61"/>
  <c r="W4" i="94"/>
  <c r="B6" i="54"/>
  <c r="B7" i="54" s="1" a="1"/>
  <c r="V5" i="94"/>
  <c r="W5" i="94" s="1" a="1"/>
  <c r="T6" i="54"/>
  <c r="U7" i="94"/>
  <c r="T7" i="94" a="1"/>
  <c r="B6" i="94" a="1"/>
  <c r="V6" i="61" l="1" a="1"/>
  <c r="V6" i="61" s="1"/>
  <c r="W6" i="61" s="1" a="1"/>
  <c r="B7" i="61" a="1"/>
  <c r="B7" i="61" s="1"/>
  <c r="V6" i="54" a="1"/>
  <c r="V6" i="54" s="1"/>
  <c r="W6" i="54" s="1" a="1"/>
  <c r="U7" i="54"/>
  <c r="T8" i="54" s="1" a="1"/>
  <c r="U7" i="61"/>
  <c r="T8" i="61" s="1" a="1"/>
  <c r="B6" i="94"/>
  <c r="V6" i="94" s="1" a="1"/>
  <c r="T7" i="61"/>
  <c r="T7" i="54"/>
  <c r="W5" i="94"/>
  <c r="B7" i="54"/>
  <c r="B8" i="54" s="1" a="1"/>
  <c r="W5" i="61"/>
  <c r="W5" i="54"/>
  <c r="T7" i="94"/>
  <c r="U8" i="94" s="1"/>
  <c r="T8" i="94" a="1"/>
  <c r="B8" i="61" l="1" a="1"/>
  <c r="B8" i="61" s="1"/>
  <c r="B9" i="61" s="1" a="1"/>
  <c r="V7" i="61" a="1"/>
  <c r="V7" i="61" s="1"/>
  <c r="W7" i="61" s="1" a="1"/>
  <c r="V7" i="54" a="1"/>
  <c r="V7" i="54" s="1"/>
  <c r="W7" i="54" s="1" a="1"/>
  <c r="U8" i="54"/>
  <c r="T9" i="54" s="1" a="1"/>
  <c r="U8" i="61"/>
  <c r="T9" i="61" s="1" a="1"/>
  <c r="T8" i="94"/>
  <c r="U9" i="94" s="1"/>
  <c r="W6" i="61"/>
  <c r="V6" i="94"/>
  <c r="W6" i="94" s="1" a="1"/>
  <c r="T8" i="61"/>
  <c r="T8" i="54"/>
  <c r="B8" i="54"/>
  <c r="B9" i="54" s="1" a="1"/>
  <c r="W6" i="54"/>
  <c r="B7" i="94" a="1"/>
  <c r="T9" i="94" a="1"/>
  <c r="V8" i="54" l="1" a="1"/>
  <c r="V8" i="54" s="1"/>
  <c r="W8" i="54" s="1" a="1"/>
  <c r="V8" i="61" a="1"/>
  <c r="V8" i="61" s="1"/>
  <c r="W8" i="61" s="1" a="1"/>
  <c r="U9" i="54"/>
  <c r="T10" i="54" s="1" a="1"/>
  <c r="U9" i="61"/>
  <c r="T10" i="61" s="1" a="1"/>
  <c r="T9" i="94"/>
  <c r="U10" i="94" s="1"/>
  <c r="T9" i="54"/>
  <c r="B9" i="54"/>
  <c r="W7" i="54"/>
  <c r="B7" i="94"/>
  <c r="V7" i="94" s="1" a="1"/>
  <c r="W6" i="94"/>
  <c r="W7" i="61"/>
  <c r="B9" i="61"/>
  <c r="B10" i="61" s="1" a="1"/>
  <c r="T9" i="61"/>
  <c r="T10" i="94" a="1"/>
  <c r="V9" i="54" l="1" a="1"/>
  <c r="V9" i="54" s="1"/>
  <c r="W9" i="54" s="1" a="1"/>
  <c r="B10" i="54" a="1"/>
  <c r="B10" i="54" s="1"/>
  <c r="B11" i="54" s="1" a="1"/>
  <c r="V9" i="61" a="1"/>
  <c r="V9" i="61" s="1"/>
  <c r="W9" i="61" s="1" a="1"/>
  <c r="U10" i="61"/>
  <c r="U10" i="54"/>
  <c r="T11" i="54" s="1" a="1"/>
  <c r="T10" i="94"/>
  <c r="U11" i="94" s="1"/>
  <c r="W8" i="54"/>
  <c r="T10" i="61"/>
  <c r="T10" i="54"/>
  <c r="B10" i="61"/>
  <c r="B11" i="61" s="1" a="1"/>
  <c r="W8" i="61"/>
  <c r="V7" i="94"/>
  <c r="W7" i="94" s="1" a="1"/>
  <c r="B8" i="94" a="1"/>
  <c r="T11" i="94" a="1"/>
  <c r="V10" i="61" l="1" a="1"/>
  <c r="V10" i="61" s="1"/>
  <c r="W10" i="61" s="1" a="1"/>
  <c r="T11" i="61" a="1"/>
  <c r="T11" i="61" s="1"/>
  <c r="V10" i="54" a="1"/>
  <c r="V10" i="54" s="1"/>
  <c r="W10" i="54" s="1" a="1"/>
  <c r="U11" i="54"/>
  <c r="T12" i="54" s="1" a="1"/>
  <c r="U11" i="61"/>
  <c r="T11" i="94"/>
  <c r="U12" i="94" s="1"/>
  <c r="T11" i="54"/>
  <c r="W7" i="94"/>
  <c r="B11" i="61"/>
  <c r="B12" i="61" s="1" a="1"/>
  <c r="W9" i="54"/>
  <c r="B8" i="94"/>
  <c r="V8" i="94" s="1" a="1"/>
  <c r="W9" i="61"/>
  <c r="B11" i="54"/>
  <c r="B12" i="54" s="1" a="1"/>
  <c r="T12" i="94" a="1"/>
  <c r="V11" i="61" l="1" a="1"/>
  <c r="V11" i="61" s="1"/>
  <c r="W11" i="61" s="1" a="1"/>
  <c r="V11" i="54" a="1"/>
  <c r="V11" i="54" s="1"/>
  <c r="W11" i="54" s="1" a="1"/>
  <c r="T12" i="61" a="1"/>
  <c r="T12" i="61" s="1"/>
  <c r="U12" i="54"/>
  <c r="T13" i="54" s="1" a="1"/>
  <c r="U12" i="61"/>
  <c r="B12" i="61"/>
  <c r="B13" i="61" s="1" a="1"/>
  <c r="T12" i="94"/>
  <c r="U13" i="94" s="1"/>
  <c r="T12" i="54"/>
  <c r="B12" i="54"/>
  <c r="B13" i="54" s="1" a="1"/>
  <c r="W10" i="61"/>
  <c r="V8" i="94"/>
  <c r="W8" i="94" s="1" a="1"/>
  <c r="W10" i="54"/>
  <c r="B9" i="94" a="1"/>
  <c r="T13" i="94" a="1"/>
  <c r="V12" i="61" l="1" a="1"/>
  <c r="V12" i="61" s="1"/>
  <c r="W12" i="61" s="1" a="1"/>
  <c r="T13" i="61" a="1"/>
  <c r="T13" i="61" s="1"/>
  <c r="V12" i="54" a="1"/>
  <c r="V12" i="54" s="1"/>
  <c r="W12" i="54" s="1" a="1"/>
  <c r="U13" i="54"/>
  <c r="T14" i="54" s="1" a="1"/>
  <c r="U13" i="61"/>
  <c r="T14" i="61" s="1" a="1"/>
  <c r="B13" i="61"/>
  <c r="B14" i="61" s="1" a="1"/>
  <c r="T13" i="94"/>
  <c r="U14" i="94" s="1"/>
  <c r="W11" i="61"/>
  <c r="W8" i="94"/>
  <c r="B13" i="54"/>
  <c r="T13" i="54"/>
  <c r="B9" i="94"/>
  <c r="V9" i="94" s="1" a="1"/>
  <c r="W11" i="54"/>
  <c r="T14" i="94" a="1"/>
  <c r="V13" i="54" l="1" a="1"/>
  <c r="V13" i="54" s="1"/>
  <c r="W13" i="54" s="1" a="1"/>
  <c r="V13" i="61" a="1"/>
  <c r="V13" i="61" s="1"/>
  <c r="W13" i="61" s="1" a="1"/>
  <c r="B14" i="54" a="1"/>
  <c r="B14" i="54" s="1"/>
  <c r="B15" i="54" s="1" a="1"/>
  <c r="U14" i="61"/>
  <c r="U14" i="54"/>
  <c r="T14" i="54"/>
  <c r="T14" i="61"/>
  <c r="V9" i="94"/>
  <c r="W9" i="94" s="1" a="1"/>
  <c r="W12" i="54"/>
  <c r="W12" i="61"/>
  <c r="T14" i="94"/>
  <c r="U15" i="94" s="1"/>
  <c r="B14" i="61"/>
  <c r="B15" i="61" s="1" a="1"/>
  <c r="B10" i="94" a="1"/>
  <c r="T15" i="94" a="1"/>
  <c r="V14" i="54" l="1" a="1"/>
  <c r="V14" i="54" s="1"/>
  <c r="W14" i="54" s="1" a="1"/>
  <c r="U15" i="61"/>
  <c r="T16" i="61" s="1" a="1"/>
  <c r="V14" i="61" a="1"/>
  <c r="V14" i="61" s="1"/>
  <c r="W14" i="61" s="1" a="1"/>
  <c r="T15" i="54" a="1"/>
  <c r="T15" i="54" s="1"/>
  <c r="T15" i="61" a="1"/>
  <c r="T15" i="61" s="1"/>
  <c r="U15" i="54"/>
  <c r="T16" i="54" s="1" a="1"/>
  <c r="B15" i="54"/>
  <c r="B16" i="54" s="1" a="1"/>
  <c r="T15" i="94"/>
  <c r="U16" i="94" s="1"/>
  <c r="B15" i="61"/>
  <c r="B16" i="61" s="1" a="1"/>
  <c r="W13" i="54"/>
  <c r="B10" i="94"/>
  <c r="V10" i="94" s="1" a="1"/>
  <c r="W9" i="94"/>
  <c r="W13" i="61"/>
  <c r="T16" i="94" a="1"/>
  <c r="U16" i="61" l="1"/>
  <c r="T17" i="61" s="1" a="1"/>
  <c r="V15" i="61" a="1"/>
  <c r="V15" i="61" s="1"/>
  <c r="W15" i="61" s="1" a="1"/>
  <c r="V15" i="54" a="1"/>
  <c r="V15" i="54" s="1"/>
  <c r="W15" i="54" s="1" a="1"/>
  <c r="U16" i="54"/>
  <c r="T17" i="54" s="1" a="1"/>
  <c r="W14" i="54"/>
  <c r="T16" i="61"/>
  <c r="T16" i="94"/>
  <c r="U17" i="94" s="1"/>
  <c r="T16" i="54"/>
  <c r="W14" i="61"/>
  <c r="V10" i="94"/>
  <c r="W10" i="94" s="1" a="1"/>
  <c r="B16" i="61"/>
  <c r="B17" i="61" s="1" a="1"/>
  <c r="B16" i="54"/>
  <c r="B17" i="54" s="1" a="1"/>
  <c r="T17" i="94" a="1"/>
  <c r="B11" i="94" a="1"/>
  <c r="U17" i="61" l="1"/>
  <c r="T18" i="61" s="1" a="1"/>
  <c r="V16" i="54" a="1"/>
  <c r="V16" i="54" s="1"/>
  <c r="W16" i="54" s="1" a="1"/>
  <c r="V16" i="61" a="1"/>
  <c r="V16" i="61" s="1"/>
  <c r="W16" i="61" s="1" a="1"/>
  <c r="U17" i="54"/>
  <c r="T18" i="54" s="1" a="1"/>
  <c r="B11" i="94"/>
  <c r="V11" i="94" s="1" a="1"/>
  <c r="W15" i="61"/>
  <c r="T17" i="54"/>
  <c r="T17" i="61"/>
  <c r="B17" i="54"/>
  <c r="B18" i="54" s="1" a="1"/>
  <c r="B17" i="61"/>
  <c r="B18" i="61" s="1" a="1"/>
  <c r="W10" i="94"/>
  <c r="W15" i="54"/>
  <c r="T17" i="94"/>
  <c r="U18" i="94" s="1"/>
  <c r="T18" i="94" a="1"/>
  <c r="U18" i="61" l="1"/>
  <c r="T19" i="61" s="1" a="1"/>
  <c r="V17" i="61" a="1"/>
  <c r="V17" i="61" s="1"/>
  <c r="W17" i="61" s="1" a="1"/>
  <c r="V17" i="54" a="1"/>
  <c r="V17" i="54" s="1"/>
  <c r="W17" i="54" s="1" a="1"/>
  <c r="U18" i="54"/>
  <c r="V11" i="94"/>
  <c r="W11" i="94" s="1" a="1"/>
  <c r="T18" i="61"/>
  <c r="B18" i="61"/>
  <c r="B19" i="61" s="1" a="1"/>
  <c r="B18" i="54"/>
  <c r="B19" i="54" s="1" a="1"/>
  <c r="W16" i="61"/>
  <c r="T18" i="94"/>
  <c r="U19" i="94" s="1"/>
  <c r="T18" i="54"/>
  <c r="W16" i="54"/>
  <c r="T19" i="94" a="1"/>
  <c r="B12" i="94" a="1"/>
  <c r="U19" i="61" l="1"/>
  <c r="T20" i="61" s="1" a="1"/>
  <c r="V18" i="61" a="1"/>
  <c r="V18" i="61" s="1"/>
  <c r="W18" i="61" s="1" a="1"/>
  <c r="V18" i="54" a="1"/>
  <c r="V18" i="54" s="1"/>
  <c r="W18" i="54" s="1" a="1"/>
  <c r="T19" i="54" a="1"/>
  <c r="T19" i="54" s="1"/>
  <c r="U19" i="54"/>
  <c r="T20" i="54" s="1" a="1"/>
  <c r="B19" i="61"/>
  <c r="B20" i="61" s="1" a="1"/>
  <c r="W17" i="54"/>
  <c r="B12" i="94"/>
  <c r="V12" i="94" s="1" a="1"/>
  <c r="T19" i="94"/>
  <c r="U20" i="94" s="1"/>
  <c r="B19" i="54"/>
  <c r="B20" i="54" s="1" a="1"/>
  <c r="W17" i="61"/>
  <c r="T19" i="61"/>
  <c r="W11" i="94"/>
  <c r="T20" i="94" a="1"/>
  <c r="U20" i="61" l="1"/>
  <c r="T21" i="61" s="1" a="1"/>
  <c r="V19" i="61" a="1"/>
  <c r="V19" i="61" s="1"/>
  <c r="W19" i="61" s="1" a="1"/>
  <c r="V19" i="54" a="1"/>
  <c r="V19" i="54" s="1"/>
  <c r="W19" i="54" s="1" a="1"/>
  <c r="U20" i="54"/>
  <c r="T21" i="54" s="1" a="1"/>
  <c r="B20" i="54"/>
  <c r="B20" i="61"/>
  <c r="T20" i="61"/>
  <c r="T20" i="54"/>
  <c r="W18" i="54"/>
  <c r="V12" i="94"/>
  <c r="W12" i="94" s="1" a="1"/>
  <c r="T20" i="94"/>
  <c r="U21" i="94" s="1"/>
  <c r="W18" i="61"/>
  <c r="T21" i="94" a="1"/>
  <c r="B13" i="94" a="1"/>
  <c r="U21" i="61" l="1"/>
  <c r="V20" i="61" a="1"/>
  <c r="V20" i="61" s="1"/>
  <c r="W20" i="61" s="1" a="1"/>
  <c r="V20" i="54" a="1"/>
  <c r="V20" i="54" s="1"/>
  <c r="W20" i="54" s="1" a="1"/>
  <c r="B21" i="61" a="1"/>
  <c r="B21" i="61" s="1"/>
  <c r="V21" i="61" s="1" a="1"/>
  <c r="B21" i="54" a="1"/>
  <c r="B21" i="54" s="1"/>
  <c r="U21" i="54"/>
  <c r="T22" i="54" s="1" a="1"/>
  <c r="W19" i="54"/>
  <c r="T21" i="54"/>
  <c r="T21" i="61"/>
  <c r="U22" i="61" s="1"/>
  <c r="W12" i="94"/>
  <c r="B13" i="94"/>
  <c r="V13" i="94" s="1" a="1"/>
  <c r="T21" i="94"/>
  <c r="U22" i="94" s="1"/>
  <c r="W19" i="61"/>
  <c r="T22" i="94" a="1"/>
  <c r="T22" i="61" a="1"/>
  <c r="B22" i="61" l="1" a="1"/>
  <c r="B22" i="61" s="1"/>
  <c r="B23" i="61" s="1" a="1"/>
  <c r="B22" i="54" a="1"/>
  <c r="B22" i="54" s="1"/>
  <c r="V21" i="54" a="1"/>
  <c r="V21" i="54" s="1"/>
  <c r="W21" i="54" s="1" a="1"/>
  <c r="U22" i="54"/>
  <c r="T23" i="54" s="1" a="1"/>
  <c r="W20" i="54"/>
  <c r="V21" i="61"/>
  <c r="W21" i="61" s="1" a="1"/>
  <c r="T22" i="61"/>
  <c r="U23" i="61" s="1"/>
  <c r="V13" i="94"/>
  <c r="W13" i="94" s="1" a="1"/>
  <c r="W20" i="61"/>
  <c r="T22" i="94"/>
  <c r="U23" i="94" s="1"/>
  <c r="T22" i="54"/>
  <c r="B14" i="94" a="1"/>
  <c r="T23" i="94" a="1"/>
  <c r="T23" i="61" a="1"/>
  <c r="V22" i="54" l="1" a="1"/>
  <c r="V22" i="54" s="1"/>
  <c r="W22" i="54" s="1" a="1"/>
  <c r="V22" i="61" a="1"/>
  <c r="V22" i="61" s="1"/>
  <c r="W22" i="61" s="1" a="1"/>
  <c r="B23" i="54" a="1"/>
  <c r="B23" i="54" s="1"/>
  <c r="B24" i="54" s="1" a="1"/>
  <c r="U23" i="54"/>
  <c r="T24" i="54" s="1" a="1"/>
  <c r="T23" i="54"/>
  <c r="T23" i="61"/>
  <c r="U24" i="61" s="1"/>
  <c r="T23" i="94"/>
  <c r="U24" i="94" s="1"/>
  <c r="W13" i="94"/>
  <c r="W21" i="61"/>
  <c r="B14" i="94"/>
  <c r="V14" i="94" s="1" a="1"/>
  <c r="B23" i="61"/>
  <c r="B24" i="61" s="1" a="1"/>
  <c r="W21" i="54"/>
  <c r="T24" i="61" a="1"/>
  <c r="T24" i="94" a="1"/>
  <c r="U24" i="54" l="1"/>
  <c r="T25" i="54" s="1" a="1"/>
  <c r="V23" i="54" a="1"/>
  <c r="V23" i="54" s="1"/>
  <c r="W23" i="54" s="1" a="1"/>
  <c r="V23" i="61" a="1"/>
  <c r="V23" i="61" s="1"/>
  <c r="W23" i="61" s="1" a="1"/>
  <c r="B24" i="54"/>
  <c r="T24" i="94"/>
  <c r="U25" i="94" s="1"/>
  <c r="W22" i="61"/>
  <c r="T24" i="54"/>
  <c r="B24" i="61"/>
  <c r="V24" i="61" s="1" a="1"/>
  <c r="V14" i="94"/>
  <c r="W14" i="94" s="1" a="1"/>
  <c r="W22" i="54"/>
  <c r="T24" i="61"/>
  <c r="U25" i="61" s="1"/>
  <c r="T25" i="94" a="1"/>
  <c r="B15" i="94" a="1"/>
  <c r="T25" i="61" a="1"/>
  <c r="U25" i="54" l="1"/>
  <c r="T26" i="54" s="1" a="1"/>
  <c r="V24" i="54" a="1"/>
  <c r="V24" i="54" s="1"/>
  <c r="W24" i="54" s="1" a="1"/>
  <c r="B25" i="61" a="1"/>
  <c r="B25" i="61" s="1"/>
  <c r="B26" i="61" s="1" a="1"/>
  <c r="B25" i="54" a="1"/>
  <c r="B25" i="54" s="1"/>
  <c r="T25" i="61"/>
  <c r="U26" i="61" s="1"/>
  <c r="W23" i="54"/>
  <c r="V24" i="61"/>
  <c r="W24" i="61" s="1" a="1"/>
  <c r="T25" i="54"/>
  <c r="B15" i="94"/>
  <c r="V15" i="94" s="1" a="1"/>
  <c r="T25" i="94"/>
  <c r="U26" i="94" s="1"/>
  <c r="W23" i="61"/>
  <c r="W14" i="94"/>
  <c r="T26" i="94" a="1"/>
  <c r="T26" i="61" a="1"/>
  <c r="U26" i="54" l="1"/>
  <c r="B26" i="54" a="1"/>
  <c r="B26" i="54" s="1"/>
  <c r="V25" i="54" a="1"/>
  <c r="V25" i="54" s="1"/>
  <c r="W25" i="54" s="1" a="1"/>
  <c r="V25" i="61" a="1"/>
  <c r="V25" i="61" s="1"/>
  <c r="W25" i="61" s="1" a="1"/>
  <c r="T26" i="54"/>
  <c r="T26" i="61"/>
  <c r="U27" i="61" s="1"/>
  <c r="B26" i="61"/>
  <c r="B27" i="61" s="1" a="1"/>
  <c r="V15" i="94"/>
  <c r="W15" i="94" s="1" a="1"/>
  <c r="W24" i="54"/>
  <c r="W24" i="61"/>
  <c r="T26" i="94"/>
  <c r="U27" i="94" s="1"/>
  <c r="T27" i="61" a="1"/>
  <c r="B16" i="94" a="1"/>
  <c r="T27" i="54" a="1"/>
  <c r="T27" i="94" a="1"/>
  <c r="U27" i="54" l="1"/>
  <c r="V26" i="54" a="1"/>
  <c r="V26" i="54" s="1"/>
  <c r="W26" i="54" s="1" a="1"/>
  <c r="B27" i="54" a="1"/>
  <c r="B27" i="54" s="1"/>
  <c r="V27" i="54" s="1" a="1"/>
  <c r="V26" i="61" a="1"/>
  <c r="V26" i="61" s="1"/>
  <c r="W26" i="61" s="1" a="1"/>
  <c r="B27" i="61"/>
  <c r="V27" i="61" s="1" a="1"/>
  <c r="T27" i="94"/>
  <c r="U28" i="94" s="1"/>
  <c r="T27" i="54"/>
  <c r="U28" i="54" s="1"/>
  <c r="W25" i="54"/>
  <c r="W15" i="94"/>
  <c r="B16" i="94"/>
  <c r="V16" i="94" s="1" a="1"/>
  <c r="W25" i="61"/>
  <c r="T27" i="61"/>
  <c r="U28" i="61" s="1"/>
  <c r="T28" i="61" a="1"/>
  <c r="T28" i="54" a="1"/>
  <c r="T28" i="94" a="1"/>
  <c r="B28" i="61" l="1" a="1"/>
  <c r="B28" i="61" s="1"/>
  <c r="B29" i="61" s="1" a="1"/>
  <c r="B28" i="54" a="1"/>
  <c r="B28" i="54" s="1"/>
  <c r="V16" i="94"/>
  <c r="W16" i="94" s="1" a="1"/>
  <c r="T28" i="94"/>
  <c r="U29" i="94" s="1"/>
  <c r="T28" i="54"/>
  <c r="U29" i="54" s="1"/>
  <c r="V27" i="54"/>
  <c r="W27" i="54" s="1" a="1"/>
  <c r="W26" i="61"/>
  <c r="V27" i="61"/>
  <c r="W27" i="61" s="1" a="1"/>
  <c r="T28" i="61"/>
  <c r="U29" i="61" s="1"/>
  <c r="W26" i="54"/>
  <c r="B17" i="94" a="1"/>
  <c r="T29" i="94" a="1"/>
  <c r="T29" i="61" a="1"/>
  <c r="T29" i="54" a="1"/>
  <c r="V28" i="54" l="1" a="1"/>
  <c r="V28" i="54" s="1"/>
  <c r="W28" i="54" s="1" a="1"/>
  <c r="B29" i="54" a="1"/>
  <c r="B29" i="54" s="1"/>
  <c r="V28" i="61" a="1"/>
  <c r="V28" i="61" s="1"/>
  <c r="W28" i="61" s="1" a="1"/>
  <c r="W27" i="54"/>
  <c r="T29" i="54"/>
  <c r="U30" i="54" s="1"/>
  <c r="T29" i="61"/>
  <c r="U30" i="61" s="1"/>
  <c r="B29" i="61"/>
  <c r="B30" i="61" s="1" a="1"/>
  <c r="W27" i="61"/>
  <c r="T29" i="94"/>
  <c r="U30" i="94" s="1"/>
  <c r="B17" i="94"/>
  <c r="V17" i="94" s="1" a="1"/>
  <c r="W16" i="94"/>
  <c r="T30" i="54" a="1"/>
  <c r="T30" i="94" a="1"/>
  <c r="T30" i="61" a="1"/>
  <c r="V29" i="54" l="1" a="1"/>
  <c r="V29" i="54" s="1"/>
  <c r="W29" i="54" s="1" a="1"/>
  <c r="B30" i="54" a="1"/>
  <c r="B30" i="54" s="1"/>
  <c r="B31" i="54" s="1" a="1"/>
  <c r="V29" i="61" a="1"/>
  <c r="V29" i="61" s="1"/>
  <c r="W29" i="61" s="1" a="1"/>
  <c r="T30" i="61"/>
  <c r="U31" i="61" s="1"/>
  <c r="V17" i="94"/>
  <c r="W17" i="94" s="1" a="1"/>
  <c r="B30" i="61"/>
  <c r="V30" i="61" s="1" a="1"/>
  <c r="W28" i="61"/>
  <c r="W28" i="54"/>
  <c r="T30" i="94"/>
  <c r="U31" i="94" s="1"/>
  <c r="T30" i="54"/>
  <c r="U31" i="54" s="1"/>
  <c r="B18" i="94" a="1"/>
  <c r="T31" i="54" a="1"/>
  <c r="T31" i="94" a="1"/>
  <c r="T31" i="61" a="1"/>
  <c r="B31" i="61" l="1" a="1"/>
  <c r="B31" i="61" s="1"/>
  <c r="V31" i="61" s="1" a="1"/>
  <c r="V30" i="54" a="1"/>
  <c r="V30" i="54" s="1"/>
  <c r="W30" i="54" s="1" a="1"/>
  <c r="T31" i="61"/>
  <c r="U32" i="61" s="1"/>
  <c r="W29" i="61"/>
  <c r="V30" i="61"/>
  <c r="W30" i="61" s="1" a="1"/>
  <c r="T31" i="94"/>
  <c r="U32" i="94" s="1"/>
  <c r="B31" i="54"/>
  <c r="V31" i="54" s="1" a="1"/>
  <c r="W29" i="54"/>
  <c r="T31" i="54"/>
  <c r="U32" i="54" s="1"/>
  <c r="B18" i="94"/>
  <c r="V18" i="94" s="1" a="1"/>
  <c r="W17" i="94"/>
  <c r="T32" i="94" a="1"/>
  <c r="T32" i="61" a="1"/>
  <c r="T32" i="54" a="1"/>
  <c r="B32" i="54" l="1" a="1"/>
  <c r="B32" i="54" s="1"/>
  <c r="B33" i="54" s="1" a="1"/>
  <c r="B32" i="61" a="1"/>
  <c r="B32" i="61" s="1"/>
  <c r="V31" i="54"/>
  <c r="W31" i="54" s="1" a="1"/>
  <c r="T32" i="54"/>
  <c r="U33" i="54" s="1"/>
  <c r="V18" i="94"/>
  <c r="W18" i="94" s="1" a="1"/>
  <c r="V31" i="61"/>
  <c r="W31" i="61" s="1" a="1"/>
  <c r="W30" i="61"/>
  <c r="T32" i="61"/>
  <c r="U33" i="61" s="1"/>
  <c r="T32" i="94"/>
  <c r="U33" i="94" s="1"/>
  <c r="W30" i="54"/>
  <c r="T33" i="61" a="1"/>
  <c r="T33" i="54" a="1"/>
  <c r="B19" i="94" a="1"/>
  <c r="T33" i="94" a="1"/>
  <c r="V32" i="54" l="1" a="1"/>
  <c r="V32" i="54" s="1"/>
  <c r="W32" i="54" s="1" a="1"/>
  <c r="V32" i="61" a="1"/>
  <c r="V32" i="61" s="1"/>
  <c r="W32" i="61" s="1" a="1"/>
  <c r="B33" i="61" a="1"/>
  <c r="B33" i="61" s="1"/>
  <c r="B34" i="61" s="1" a="1"/>
  <c r="W18" i="94"/>
  <c r="T33" i="94"/>
  <c r="U34" i="94" s="1"/>
  <c r="B19" i="94"/>
  <c r="V19" i="94" s="1" a="1"/>
  <c r="W31" i="54"/>
  <c r="B33" i="54"/>
  <c r="B34" i="54" s="1" a="1"/>
  <c r="T33" i="54"/>
  <c r="U34" i="54" s="1"/>
  <c r="T33" i="61"/>
  <c r="U34" i="61" s="1"/>
  <c r="W31" i="61"/>
  <c r="T34" i="94" a="1"/>
  <c r="T34" i="61" a="1"/>
  <c r="T34" i="54" a="1"/>
  <c r="V33" i="54" l="1" a="1"/>
  <c r="V33" i="54" s="1"/>
  <c r="W33" i="54" s="1" a="1"/>
  <c r="V33" i="61" a="1"/>
  <c r="V33" i="61" s="1"/>
  <c r="W33" i="61" s="1" a="1"/>
  <c r="W32" i="61"/>
  <c r="T34" i="54"/>
  <c r="U35" i="54" s="1"/>
  <c r="B34" i="61"/>
  <c r="B35" i="61" s="1" a="1"/>
  <c r="B34" i="54"/>
  <c r="V34" i="54" s="1" a="1"/>
  <c r="W32" i="54"/>
  <c r="T34" i="61"/>
  <c r="U35" i="61" s="1"/>
  <c r="V19" i="94"/>
  <c r="W19" i="94" s="1" a="1"/>
  <c r="T34" i="94"/>
  <c r="U35" i="94" s="1"/>
  <c r="B20" i="94" a="1"/>
  <c r="T35" i="94" a="1"/>
  <c r="T35" i="54" a="1"/>
  <c r="T35" i="61" a="1"/>
  <c r="V34" i="61" l="1" a="1"/>
  <c r="V34" i="61" s="1"/>
  <c r="W34" i="61" s="1" a="1"/>
  <c r="B35" i="54" a="1"/>
  <c r="B35" i="54" s="1"/>
  <c r="T35" i="61"/>
  <c r="U36" i="61" s="1"/>
  <c r="V34" i="54"/>
  <c r="W34" i="54" s="1" a="1"/>
  <c r="T35" i="54"/>
  <c r="U36" i="54" s="1"/>
  <c r="W19" i="94"/>
  <c r="W33" i="61"/>
  <c r="B35" i="61"/>
  <c r="B36" i="61" s="1" a="1"/>
  <c r="T35" i="94"/>
  <c r="U36" i="94" s="1"/>
  <c r="B20" i="94"/>
  <c r="V20" i="94" s="1" a="1"/>
  <c r="W33" i="54"/>
  <c r="T36" i="94" a="1"/>
  <c r="T36" i="61" a="1"/>
  <c r="T36" i="54" a="1"/>
  <c r="V35" i="54" l="1" a="1"/>
  <c r="V35" i="54" s="1"/>
  <c r="W35" i="54" s="1" a="1"/>
  <c r="B36" i="54" a="1"/>
  <c r="B36" i="54" s="1"/>
  <c r="B37" i="54" s="1" a="1"/>
  <c r="V35" i="61" a="1"/>
  <c r="V35" i="61" s="1"/>
  <c r="W35" i="61" s="1" a="1"/>
  <c r="B36" i="61"/>
  <c r="V36" i="61" s="1" a="1"/>
  <c r="T36" i="54"/>
  <c r="U37" i="54" s="1"/>
  <c r="T36" i="61"/>
  <c r="U37" i="61" s="1"/>
  <c r="W34" i="61"/>
  <c r="T36" i="94"/>
  <c r="U37" i="94" s="1"/>
  <c r="V20" i="94"/>
  <c r="W20" i="94" s="1" a="1"/>
  <c r="W34" i="54"/>
  <c r="T37" i="61" a="1"/>
  <c r="T37" i="94" a="1"/>
  <c r="B21" i="94" a="1"/>
  <c r="T37" i="54" a="1"/>
  <c r="B37" i="61" l="1" a="1"/>
  <c r="B37" i="61" s="1"/>
  <c r="B38" i="61" s="1" a="1"/>
  <c r="V36" i="54" a="1"/>
  <c r="V36" i="54" s="1"/>
  <c r="W36" i="54" s="1" a="1"/>
  <c r="T37" i="54"/>
  <c r="U38" i="54" s="1"/>
  <c r="W20" i="94"/>
  <c r="B21" i="94"/>
  <c r="T37" i="94"/>
  <c r="U38" i="94" s="1"/>
  <c r="B37" i="54"/>
  <c r="V37" i="54" s="1" a="1"/>
  <c r="W35" i="61"/>
  <c r="W35" i="54"/>
  <c r="V36" i="61"/>
  <c r="W36" i="61" s="1" a="1"/>
  <c r="T37" i="61"/>
  <c r="U38" i="61" s="1"/>
  <c r="V21" i="94" a="1"/>
  <c r="T38" i="54" a="1"/>
  <c r="T38" i="61" a="1"/>
  <c r="T38" i="94" a="1"/>
  <c r="V37" i="61" l="1" a="1"/>
  <c r="V37" i="61" s="1"/>
  <c r="W37" i="61" s="1" a="1"/>
  <c r="B38" i="54" a="1"/>
  <c r="B38" i="54" s="1"/>
  <c r="B38" i="61"/>
  <c r="B39" i="61" s="1" a="1"/>
  <c r="T38" i="94"/>
  <c r="U39" i="94" s="1"/>
  <c r="W36" i="54"/>
  <c r="T38" i="61"/>
  <c r="U39" i="61" s="1"/>
  <c r="V37" i="54"/>
  <c r="W37" i="54" s="1" a="1"/>
  <c r="W36" i="61"/>
  <c r="T38" i="54"/>
  <c r="U39" i="54" s="1"/>
  <c r="V21" i="94"/>
  <c r="W21" i="94" s="1" a="1"/>
  <c r="B22" i="94" a="1"/>
  <c r="T39" i="54" a="1"/>
  <c r="T39" i="61" a="1"/>
  <c r="T39" i="94" a="1"/>
  <c r="V38" i="61" l="1" a="1"/>
  <c r="V38" i="61" s="1"/>
  <c r="W38" i="61" s="1" a="1"/>
  <c r="V38" i="54" a="1"/>
  <c r="V38" i="54" s="1"/>
  <c r="W38" i="54" s="1" a="1"/>
  <c r="B39" i="54" a="1"/>
  <c r="B39" i="54" s="1"/>
  <c r="T39" i="94"/>
  <c r="U40" i="94" s="1"/>
  <c r="B39" i="61"/>
  <c r="B40" i="61" s="1" a="1"/>
  <c r="T39" i="61"/>
  <c r="U40" i="61" s="1"/>
  <c r="T39" i="54"/>
  <c r="U40" i="54" s="1"/>
  <c r="W37" i="61"/>
  <c r="W21" i="94"/>
  <c r="W37" i="54"/>
  <c r="B22" i="94"/>
  <c r="V22" i="94" s="1" a="1"/>
  <c r="T40" i="61" a="1"/>
  <c r="T40" i="94" a="1"/>
  <c r="T40" i="54" a="1"/>
  <c r="V39" i="61" l="1" a="1"/>
  <c r="V39" i="61" s="1"/>
  <c r="W39" i="61" s="1" a="1"/>
  <c r="V39" i="54" a="1"/>
  <c r="V39" i="54" s="1"/>
  <c r="W39" i="54" s="1" a="1"/>
  <c r="B40" i="54" a="1"/>
  <c r="B40" i="54" s="1"/>
  <c r="T40" i="54"/>
  <c r="U41" i="54" s="1"/>
  <c r="T40" i="94"/>
  <c r="U41" i="94" s="1"/>
  <c r="V22" i="94"/>
  <c r="W22" i="94" s="1" a="1"/>
  <c r="W38" i="54"/>
  <c r="T40" i="61"/>
  <c r="U41" i="61" s="1"/>
  <c r="W38" i="61"/>
  <c r="B40" i="61"/>
  <c r="B41" i="61" s="1" a="1"/>
  <c r="T41" i="61" a="1"/>
  <c r="T41" i="94" a="1"/>
  <c r="B23" i="94" a="1"/>
  <c r="T41" i="54" a="1"/>
  <c r="V40" i="54" l="1" a="1"/>
  <c r="V40" i="54" s="1"/>
  <c r="W40" i="54" s="1" a="1"/>
  <c r="B41" i="54" a="1"/>
  <c r="B41" i="54" s="1"/>
  <c r="V41" i="54" s="1" a="1"/>
  <c r="V40" i="61" a="1"/>
  <c r="V40" i="61" s="1"/>
  <c r="W40" i="61" s="1" a="1"/>
  <c r="T41" i="54"/>
  <c r="U42" i="54" s="1"/>
  <c r="W39" i="54"/>
  <c r="B23" i="94"/>
  <c r="V23" i="94" s="1" a="1"/>
  <c r="T41" i="94"/>
  <c r="U42" i="94" s="1"/>
  <c r="B41" i="61"/>
  <c r="V41" i="61" s="1" a="1"/>
  <c r="W39" i="61"/>
  <c r="T41" i="61"/>
  <c r="U42" i="61" s="1"/>
  <c r="W22" i="94"/>
  <c r="T42" i="54" a="1"/>
  <c r="T42" i="61" a="1"/>
  <c r="T42" i="94" a="1"/>
  <c r="B42" i="54" l="1" a="1"/>
  <c r="B42" i="54" s="1"/>
  <c r="B42" i="61" a="1"/>
  <c r="B42" i="61" s="1"/>
  <c r="T42" i="94"/>
  <c r="U43" i="94" s="1"/>
  <c r="V23" i="94"/>
  <c r="W23" i="94" s="1" a="1"/>
  <c r="V41" i="61"/>
  <c r="W41" i="61" s="1" a="1"/>
  <c r="T42" i="61"/>
  <c r="U43" i="61" s="1"/>
  <c r="V41" i="54"/>
  <c r="W41" i="54" s="1" a="1"/>
  <c r="W40" i="54"/>
  <c r="T42" i="54"/>
  <c r="U43" i="54" s="1"/>
  <c r="W40" i="61"/>
  <c r="T43" i="94" a="1"/>
  <c r="T43" i="61" a="1"/>
  <c r="T43" i="54" a="1"/>
  <c r="B24" i="94" a="1"/>
  <c r="V42" i="61" l="1" a="1"/>
  <c r="V42" i="61" s="1"/>
  <c r="W42" i="61" s="1" a="1"/>
  <c r="B43" i="61" a="1"/>
  <c r="B43" i="61" s="1"/>
  <c r="V42" i="54" a="1"/>
  <c r="V42" i="54" s="1"/>
  <c r="W42" i="54" s="1" a="1"/>
  <c r="B43" i="54" a="1"/>
  <c r="B43" i="54" s="1"/>
  <c r="V43" i="54" s="1" a="1"/>
  <c r="B24" i="94"/>
  <c r="V24" i="94" s="1" a="1"/>
  <c r="W41" i="61"/>
  <c r="W23" i="94"/>
  <c r="T43" i="54"/>
  <c r="U44" i="54" s="1"/>
  <c r="T43" i="61"/>
  <c r="U44" i="61" s="1"/>
  <c r="W41" i="54"/>
  <c r="T43" i="94"/>
  <c r="U44" i="94" s="1"/>
  <c r="T44" i="61" a="1"/>
  <c r="T44" i="94" a="1"/>
  <c r="T44" i="54" a="1"/>
  <c r="V43" i="61" l="1" a="1"/>
  <c r="V43" i="61" s="1"/>
  <c r="W43" i="61" s="1" a="1"/>
  <c r="B44" i="61" a="1"/>
  <c r="B44" i="61" s="1"/>
  <c r="B44" i="54" a="1"/>
  <c r="B44" i="54" s="1"/>
  <c r="W42" i="54"/>
  <c r="V43" i="54"/>
  <c r="W43" i="54" s="1" a="1"/>
  <c r="T44" i="54"/>
  <c r="U45" i="54" s="1"/>
  <c r="T44" i="94"/>
  <c r="U45" i="94" s="1"/>
  <c r="V24" i="94"/>
  <c r="W24" i="94" s="1" a="1"/>
  <c r="T44" i="61"/>
  <c r="U45" i="61" s="1"/>
  <c r="W42" i="61"/>
  <c r="B25" i="94" a="1"/>
  <c r="T45" i="61" a="1"/>
  <c r="T45" i="94" a="1"/>
  <c r="T45" i="54" a="1"/>
  <c r="B45" i="54" l="1" a="1"/>
  <c r="B45" i="54" s="1"/>
  <c r="B46" i="54" s="1" a="1"/>
  <c r="V44" i="54" a="1"/>
  <c r="V44" i="54" s="1"/>
  <c r="W44" i="54" s="1" a="1"/>
  <c r="B45" i="61" a="1"/>
  <c r="B45" i="61" s="1"/>
  <c r="V45" i="61" s="1" a="1"/>
  <c r="V44" i="61" a="1"/>
  <c r="V44" i="61" s="1"/>
  <c r="W44" i="61" s="1" a="1"/>
  <c r="W43" i="61"/>
  <c r="T45" i="54"/>
  <c r="U46" i="54" s="1"/>
  <c r="T45" i="94"/>
  <c r="U46" i="94" s="1"/>
  <c r="W24" i="94"/>
  <c r="T45" i="61"/>
  <c r="U46" i="61" s="1"/>
  <c r="B25" i="94"/>
  <c r="V25" i="94" s="1" a="1"/>
  <c r="W43" i="54"/>
  <c r="T46" i="54" a="1"/>
  <c r="T46" i="94" a="1"/>
  <c r="T46" i="61" a="1"/>
  <c r="B46" i="61" l="1" a="1"/>
  <c r="B46" i="61" s="1"/>
  <c r="B47" i="61" s="1" a="1"/>
  <c r="V45" i="54" a="1"/>
  <c r="V45" i="54" s="1"/>
  <c r="W45" i="54" s="1" a="1"/>
  <c r="T46" i="61"/>
  <c r="U47" i="61" s="1"/>
  <c r="V45" i="61"/>
  <c r="W45" i="61" s="1" a="1"/>
  <c r="W44" i="54"/>
  <c r="V25" i="94"/>
  <c r="W25" i="94" s="1" a="1"/>
  <c r="W44" i="61"/>
  <c r="B46" i="54"/>
  <c r="B47" i="54" s="1" a="1"/>
  <c r="T46" i="94"/>
  <c r="U47" i="94" s="1"/>
  <c r="T46" i="54"/>
  <c r="U47" i="54" s="1"/>
  <c r="B26" i="94" a="1"/>
  <c r="T47" i="54" a="1"/>
  <c r="T47" i="94" a="1"/>
  <c r="T47" i="61" a="1"/>
  <c r="V46" i="61" l="1" a="1"/>
  <c r="V46" i="61" s="1"/>
  <c r="W46" i="61" s="1" a="1"/>
  <c r="V46" i="54" a="1"/>
  <c r="V46" i="54" s="1"/>
  <c r="W46" i="54" s="1" a="1"/>
  <c r="T47" i="61"/>
  <c r="U48" i="61" s="1"/>
  <c r="T47" i="94"/>
  <c r="U48" i="94" s="1"/>
  <c r="T47" i="54"/>
  <c r="U48" i="54" s="1"/>
  <c r="B47" i="61"/>
  <c r="B48" i="61" s="1" a="1"/>
  <c r="B47" i="54"/>
  <c r="B48" i="54" s="1" a="1"/>
  <c r="W25" i="94"/>
  <c r="B26" i="94"/>
  <c r="V26" i="94" s="1" a="1"/>
  <c r="W45" i="61"/>
  <c r="W45" i="54"/>
  <c r="V47" i="54" a="1"/>
  <c r="T48" i="94" a="1"/>
  <c r="T48" i="61" a="1"/>
  <c r="T48" i="54" a="1"/>
  <c r="V47" i="61" l="1" a="1"/>
  <c r="V47" i="61" s="1"/>
  <c r="W47" i="61" s="1" a="1"/>
  <c r="T48" i="54"/>
  <c r="U49" i="54" s="1"/>
  <c r="T48" i="61"/>
  <c r="U49" i="61" s="1"/>
  <c r="V26" i="94"/>
  <c r="W26" i="94" s="1" a="1"/>
  <c r="B48" i="54"/>
  <c r="V48" i="54" s="1" a="1"/>
  <c r="B48" i="61"/>
  <c r="B49" i="61" s="1" a="1"/>
  <c r="W46" i="61"/>
  <c r="W46" i="54"/>
  <c r="T48" i="94"/>
  <c r="U49" i="94" s="1"/>
  <c r="V47" i="54"/>
  <c r="W47" i="54" s="1" a="1"/>
  <c r="T49" i="54" a="1"/>
  <c r="T49" i="94" a="1"/>
  <c r="B27" i="94" a="1"/>
  <c r="T49" i="61" a="1"/>
  <c r="V48" i="61" l="1" a="1"/>
  <c r="V48" i="61" s="1"/>
  <c r="W48" i="61" s="1" a="1"/>
  <c r="B49" i="54" a="1"/>
  <c r="B49" i="54" s="1"/>
  <c r="V49" i="54" s="1" a="1"/>
  <c r="V48" i="54"/>
  <c r="W48" i="54" s="1" a="1"/>
  <c r="T49" i="61"/>
  <c r="U50" i="61" s="1"/>
  <c r="B27" i="94"/>
  <c r="V27" i="94" s="1" a="1"/>
  <c r="W47" i="54"/>
  <c r="B49" i="61"/>
  <c r="B50" i="61" s="1" a="1"/>
  <c r="W26" i="94"/>
  <c r="T49" i="94"/>
  <c r="U50" i="94" s="1"/>
  <c r="W47" i="61"/>
  <c r="T49" i="54"/>
  <c r="U50" i="54" s="1"/>
  <c r="T50" i="61" a="1"/>
  <c r="T50" i="54" a="1"/>
  <c r="T50" i="94" a="1"/>
  <c r="V49" i="61" l="1" a="1"/>
  <c r="V49" i="61" s="1"/>
  <c r="W49" i="61" s="1" a="1"/>
  <c r="B50" i="54" a="1"/>
  <c r="B50" i="54" s="1"/>
  <c r="V50" i="54" s="1" a="1"/>
  <c r="T50" i="94"/>
  <c r="U51" i="94" s="1"/>
  <c r="B50" i="61"/>
  <c r="B51" i="61" s="1" a="1"/>
  <c r="T50" i="54"/>
  <c r="U51" i="54" s="1"/>
  <c r="T50" i="61"/>
  <c r="U51" i="61" s="1"/>
  <c r="V49" i="54"/>
  <c r="W49" i="54" s="1" a="1"/>
  <c r="V27" i="94"/>
  <c r="W27" i="94" s="1" a="1"/>
  <c r="W48" i="61"/>
  <c r="W48" i="54"/>
  <c r="B28" i="94" a="1"/>
  <c r="T51" i="54" a="1"/>
  <c r="T51" i="94" a="1"/>
  <c r="T51" i="61" a="1"/>
  <c r="B51" i="54" l="1" a="1"/>
  <c r="B51" i="54" s="1"/>
  <c r="B52" i="54" s="1" a="1"/>
  <c r="V50" i="61" a="1"/>
  <c r="V50" i="61" s="1"/>
  <c r="W50" i="61" s="1" a="1"/>
  <c r="T51" i="61"/>
  <c r="U52" i="61" s="1"/>
  <c r="T51" i="94"/>
  <c r="U52" i="94" s="1"/>
  <c r="V50" i="54"/>
  <c r="W50" i="54" s="1" a="1"/>
  <c r="W49" i="61"/>
  <c r="W27" i="94"/>
  <c r="W49" i="54"/>
  <c r="T51" i="54"/>
  <c r="U52" i="54" s="1"/>
  <c r="B51" i="61"/>
  <c r="B52" i="61" s="1" a="1"/>
  <c r="B28" i="94"/>
  <c r="V28" i="94" s="1" a="1"/>
  <c r="T52" i="61" a="1"/>
  <c r="T52" i="94" a="1"/>
  <c r="T52" i="54" a="1"/>
  <c r="V51" i="61" l="1" a="1"/>
  <c r="V51" i="61" s="1"/>
  <c r="W51" i="61" s="1" a="1"/>
  <c r="V51" i="54" a="1"/>
  <c r="V51" i="54" s="1"/>
  <c r="W51" i="54" s="1" a="1"/>
  <c r="B52" i="54"/>
  <c r="V52" i="54" s="1" a="1"/>
  <c r="W50" i="61"/>
  <c r="T52" i="54"/>
  <c r="U53" i="54" s="1"/>
  <c r="V28" i="94"/>
  <c r="W28" i="94" s="1" a="1"/>
  <c r="B52" i="61"/>
  <c r="B53" i="61" s="1" a="1"/>
  <c r="T52" i="94"/>
  <c r="U53" i="94" s="1"/>
  <c r="W50" i="54"/>
  <c r="T52" i="61"/>
  <c r="U53" i="61" s="1"/>
  <c r="T53" i="61" a="1"/>
  <c r="T53" i="94" a="1"/>
  <c r="B29" i="94" a="1"/>
  <c r="T53" i="54" a="1"/>
  <c r="B53" i="54" l="1" a="1"/>
  <c r="B53" i="54" s="1"/>
  <c r="B54" i="54" s="1" a="1"/>
  <c r="V52" i="61" a="1"/>
  <c r="V52" i="61" s="1"/>
  <c r="W52" i="61" s="1" a="1"/>
  <c r="V52" i="54"/>
  <c r="W52" i="54" s="1" a="1"/>
  <c r="T53" i="54"/>
  <c r="U54" i="54" s="1"/>
  <c r="B29" i="94"/>
  <c r="V29" i="94" s="1" a="1"/>
  <c r="W51" i="54"/>
  <c r="B53" i="61"/>
  <c r="B54" i="61" s="1" a="1"/>
  <c r="W28" i="94"/>
  <c r="T53" i="94"/>
  <c r="U54" i="94" s="1"/>
  <c r="T53" i="61"/>
  <c r="U54" i="61" s="1"/>
  <c r="W51" i="61"/>
  <c r="T54" i="54" a="1"/>
  <c r="T54" i="94" a="1"/>
  <c r="T54" i="61" a="1"/>
  <c r="V53" i="61" l="1" a="1"/>
  <c r="V53" i="61" s="1"/>
  <c r="W53" i="61" s="1" a="1"/>
  <c r="V53" i="54" a="1"/>
  <c r="V53" i="54" s="1"/>
  <c r="W53" i="54" s="1" a="1"/>
  <c r="W52" i="54"/>
  <c r="T54" i="61"/>
  <c r="U55" i="61" s="1"/>
  <c r="B54" i="54"/>
  <c r="B55" i="54" s="1" a="1"/>
  <c r="W52" i="61"/>
  <c r="B54" i="61"/>
  <c r="V54" i="61" s="1" a="1"/>
  <c r="T54" i="94"/>
  <c r="U55" i="94" s="1"/>
  <c r="V29" i="94"/>
  <c r="W29" i="94" s="1" a="1"/>
  <c r="T54" i="54"/>
  <c r="U55" i="54" s="1"/>
  <c r="B30" i="94" a="1"/>
  <c r="T55" i="94" a="1"/>
  <c r="T55" i="61" a="1"/>
  <c r="T55" i="54" a="1"/>
  <c r="V54" i="54" l="1" a="1"/>
  <c r="V54" i="54" s="1"/>
  <c r="W54" i="54" s="1" a="1"/>
  <c r="B55" i="61" a="1"/>
  <c r="B55" i="61" s="1"/>
  <c r="T55" i="54"/>
  <c r="U56" i="54" s="1"/>
  <c r="V54" i="61"/>
  <c r="W54" i="61" s="1" a="1"/>
  <c r="W29" i="94"/>
  <c r="W53" i="54"/>
  <c r="T55" i="61"/>
  <c r="U56" i="61" s="1"/>
  <c r="B55" i="54"/>
  <c r="B56" i="54" s="1" a="1"/>
  <c r="T55" i="94"/>
  <c r="U56" i="94" s="1"/>
  <c r="B30" i="94"/>
  <c r="V30" i="94" s="1" a="1"/>
  <c r="W53" i="61"/>
  <c r="T56" i="61" a="1"/>
  <c r="T56" i="54" a="1"/>
  <c r="T56" i="94" a="1"/>
  <c r="V55" i="54" l="1" a="1"/>
  <c r="V55" i="54" s="1"/>
  <c r="W55" i="54" s="1" a="1"/>
  <c r="V55" i="61" a="1"/>
  <c r="V55" i="61" s="1"/>
  <c r="W55" i="61" s="1" a="1"/>
  <c r="B56" i="61" a="1"/>
  <c r="B56" i="61" s="1"/>
  <c r="T56" i="94"/>
  <c r="U57" i="94" s="1"/>
  <c r="T56" i="54"/>
  <c r="U57" i="54" s="1"/>
  <c r="V30" i="94"/>
  <c r="W30" i="94" s="1" a="1"/>
  <c r="B56" i="54"/>
  <c r="V56" i="54" s="1" a="1"/>
  <c r="T56" i="61"/>
  <c r="U57" i="61" s="1"/>
  <c r="W54" i="61"/>
  <c r="W54" i="54"/>
  <c r="B31" i="94" a="1"/>
  <c r="T57" i="54" a="1"/>
  <c r="T57" i="94" a="1"/>
  <c r="T57" i="61" a="1"/>
  <c r="B57" i="54" l="1" a="1"/>
  <c r="B57" i="54" s="1"/>
  <c r="B58" i="54" s="1" a="1"/>
  <c r="V56" i="61" a="1"/>
  <c r="V56" i="61" s="1"/>
  <c r="W56" i="61" s="1" a="1"/>
  <c r="B57" i="61" a="1"/>
  <c r="B57" i="61" s="1"/>
  <c r="B58" i="61" s="1" a="1"/>
  <c r="T57" i="61"/>
  <c r="U58" i="61" s="1"/>
  <c r="T57" i="94"/>
  <c r="U58" i="94" s="1"/>
  <c r="W55" i="54"/>
  <c r="W55" i="61"/>
  <c r="T57" i="54"/>
  <c r="U58" i="54" s="1"/>
  <c r="V56" i="54"/>
  <c r="W56" i="54" s="1" a="1"/>
  <c r="W30" i="94"/>
  <c r="B31" i="94"/>
  <c r="V31" i="94" s="1" a="1"/>
  <c r="T58" i="94" a="1"/>
  <c r="T58" i="54" a="1"/>
  <c r="T58" i="61" a="1"/>
  <c r="V57" i="54" l="1" a="1"/>
  <c r="V57" i="54" s="1"/>
  <c r="W57" i="54" s="1" a="1"/>
  <c r="V57" i="61" a="1"/>
  <c r="V57" i="61" s="1"/>
  <c r="W57" i="61" s="1" a="1"/>
  <c r="T58" i="61"/>
  <c r="U59" i="61" s="1"/>
  <c r="T58" i="54"/>
  <c r="U59" i="54" s="1"/>
  <c r="B58" i="61"/>
  <c r="B59" i="61" s="1" a="1"/>
  <c r="B58" i="54"/>
  <c r="V58" i="54" s="1" a="1"/>
  <c r="V31" i="94"/>
  <c r="W31" i="94" s="1" a="1"/>
  <c r="W56" i="54"/>
  <c r="T58" i="94"/>
  <c r="U59" i="94" s="1"/>
  <c r="W56" i="61"/>
  <c r="B32" i="94" a="1"/>
  <c r="T59" i="61" a="1"/>
  <c r="T59" i="54" a="1"/>
  <c r="T59" i="94" a="1"/>
  <c r="V58" i="61" l="1" a="1"/>
  <c r="V58" i="61" s="1"/>
  <c r="W58" i="61" s="1" a="1"/>
  <c r="B59" i="54" a="1"/>
  <c r="B59" i="54" s="1"/>
  <c r="B60" i="54" s="1" a="1"/>
  <c r="T59" i="94"/>
  <c r="U60" i="94" s="1"/>
  <c r="W57" i="54"/>
  <c r="W31" i="94"/>
  <c r="V58" i="54"/>
  <c r="W58" i="54" s="1" a="1"/>
  <c r="T59" i="54"/>
  <c r="U60" i="54" s="1"/>
  <c r="B59" i="61"/>
  <c r="B60" i="61" s="1" a="1"/>
  <c r="W57" i="61"/>
  <c r="T59" i="61"/>
  <c r="U60" i="61" s="1"/>
  <c r="B32" i="94"/>
  <c r="V32" i="94" s="1" a="1"/>
  <c r="T60" i="61" a="1"/>
  <c r="T60" i="94" a="1"/>
  <c r="T60" i="54" a="1"/>
  <c r="V59" i="61" l="1" a="1"/>
  <c r="V59" i="61" s="1"/>
  <c r="W59" i="61" s="1" a="1"/>
  <c r="V59" i="54" a="1"/>
  <c r="V59" i="54" s="1"/>
  <c r="W59" i="54" s="1" a="1"/>
  <c r="T60" i="54"/>
  <c r="U61" i="54" s="1"/>
  <c r="V32" i="94"/>
  <c r="W32" i="94" s="1" a="1"/>
  <c r="B60" i="61"/>
  <c r="B61" i="61" s="1" a="1"/>
  <c r="W58" i="54"/>
  <c r="W58" i="61"/>
  <c r="T60" i="94"/>
  <c r="U61" i="94" s="1"/>
  <c r="B60" i="54"/>
  <c r="B61" i="54" s="1" a="1"/>
  <c r="T60" i="61"/>
  <c r="U61" i="61" s="1"/>
  <c r="T61" i="61" a="1"/>
  <c r="T61" i="94" a="1"/>
  <c r="B33" i="94" a="1"/>
  <c r="T61" i="54" a="1"/>
  <c r="V60" i="54" l="1" a="1"/>
  <c r="V60" i="54" s="1"/>
  <c r="W60" i="54" s="1" a="1"/>
  <c r="V60" i="61" a="1"/>
  <c r="V60" i="61" s="1"/>
  <c r="W60" i="61" s="1" a="1"/>
  <c r="T61" i="54"/>
  <c r="U62" i="54" s="1"/>
  <c r="B33" i="94"/>
  <c r="V33" i="94" s="1" a="1"/>
  <c r="W59" i="61"/>
  <c r="B61" i="54"/>
  <c r="B62" i="54" s="1" a="1"/>
  <c r="T61" i="94"/>
  <c r="U62" i="94" s="1"/>
  <c r="B61" i="61"/>
  <c r="B62" i="61" s="1" a="1"/>
  <c r="W32" i="94"/>
  <c r="T61" i="61"/>
  <c r="U62" i="61" s="1"/>
  <c r="W59" i="54"/>
  <c r="T62" i="94" a="1"/>
  <c r="T62" i="61" a="1"/>
  <c r="T62" i="54" a="1"/>
  <c r="V61" i="61" l="1" a="1"/>
  <c r="V61" i="61" s="1"/>
  <c r="W61" i="61" s="1" a="1"/>
  <c r="V61" i="54" a="1"/>
  <c r="V61" i="54" s="1"/>
  <c r="W61" i="54" s="1" a="1"/>
  <c r="W60" i="54"/>
  <c r="B62" i="61"/>
  <c r="V62" i="61" s="1" a="1"/>
  <c r="B62" i="54"/>
  <c r="B63" i="54" s="1" a="1"/>
  <c r="T62" i="54"/>
  <c r="U63" i="54" s="1"/>
  <c r="W60" i="61"/>
  <c r="T62" i="61"/>
  <c r="U63" i="61" s="1"/>
  <c r="V33" i="94"/>
  <c r="W33" i="94" s="1" a="1"/>
  <c r="T62" i="94"/>
  <c r="U63" i="94" s="1"/>
  <c r="B34" i="94" a="1"/>
  <c r="T63" i="61" a="1"/>
  <c r="T63" i="94" a="1"/>
  <c r="T63" i="54" a="1"/>
  <c r="V62" i="54" l="1" a="1"/>
  <c r="V62" i="54" s="1"/>
  <c r="W62" i="54" s="1" a="1"/>
  <c r="B63" i="61" a="1"/>
  <c r="B63" i="61" s="1"/>
  <c r="T63" i="54"/>
  <c r="U64" i="54" s="1"/>
  <c r="T63" i="94"/>
  <c r="U64" i="94" s="1"/>
  <c r="W61" i="61"/>
  <c r="W33" i="94"/>
  <c r="T63" i="61"/>
  <c r="U64" i="61" s="1"/>
  <c r="V62" i="61"/>
  <c r="W62" i="61" s="1" a="1"/>
  <c r="B63" i="54"/>
  <c r="B64" i="54" s="1" a="1"/>
  <c r="W61" i="54"/>
  <c r="B34" i="94"/>
  <c r="V34" i="94" s="1" a="1"/>
  <c r="T64" i="54" a="1"/>
  <c r="T64" i="94" a="1"/>
  <c r="T64" i="61" a="1"/>
  <c r="B64" i="61" l="1" a="1"/>
  <c r="B64" i="61" s="1"/>
  <c r="B65" i="61" s="1" a="1"/>
  <c r="V63" i="61" a="1"/>
  <c r="V63" i="61" s="1"/>
  <c r="W63" i="61" s="1" a="1"/>
  <c r="V63" i="54" a="1"/>
  <c r="V63" i="54" s="1"/>
  <c r="W63" i="54" s="1" a="1"/>
  <c r="T64" i="61"/>
  <c r="U65" i="61" s="1"/>
  <c r="W62" i="54"/>
  <c r="V34" i="94"/>
  <c r="W34" i="94" s="1" a="1"/>
  <c r="B64" i="54"/>
  <c r="B65" i="54" s="1" a="1"/>
  <c r="W62" i="61"/>
  <c r="T64" i="94"/>
  <c r="U65" i="94" s="1"/>
  <c r="T64" i="54"/>
  <c r="U65" i="54" s="1"/>
  <c r="T65" i="61" a="1"/>
  <c r="B35" i="94" a="1"/>
  <c r="T65" i="54" a="1"/>
  <c r="T65" i="94" a="1"/>
  <c r="V64" i="54" l="1" a="1"/>
  <c r="V64" i="54" s="1"/>
  <c r="W64" i="54" s="1" a="1"/>
  <c r="V64" i="61" a="1"/>
  <c r="V64" i="61" s="1"/>
  <c r="W64" i="61" s="1" a="1"/>
  <c r="T65" i="94"/>
  <c r="U66" i="94" s="1"/>
  <c r="T65" i="54"/>
  <c r="U66" i="54" s="1"/>
  <c r="B35" i="94"/>
  <c r="V35" i="94" s="1" a="1"/>
  <c r="W63" i="54"/>
  <c r="B65" i="61"/>
  <c r="V65" i="61" s="1" a="1"/>
  <c r="B65" i="54"/>
  <c r="V65" i="54" s="1" a="1"/>
  <c r="W34" i="94"/>
  <c r="T65" i="61"/>
  <c r="U66" i="61" s="1"/>
  <c r="W63" i="61"/>
  <c r="T66" i="94" a="1"/>
  <c r="T66" i="54" a="1"/>
  <c r="T66" i="61" a="1"/>
  <c r="B66" i="54" l="1" a="1"/>
  <c r="B66" i="54" s="1"/>
  <c r="B66" i="61" a="1"/>
  <c r="B66" i="61" s="1"/>
  <c r="V65" i="54"/>
  <c r="W65" i="54" s="1" a="1"/>
  <c r="W64" i="61"/>
  <c r="V65" i="61"/>
  <c r="W65" i="61" s="1" a="1"/>
  <c r="V35" i="94"/>
  <c r="W35" i="94" s="1" a="1"/>
  <c r="T66" i="61"/>
  <c r="U67" i="61" s="1"/>
  <c r="T66" i="54"/>
  <c r="U67" i="54" s="1"/>
  <c r="W64" i="54"/>
  <c r="T66" i="94"/>
  <c r="U67" i="94" s="1"/>
  <c r="T67" i="94" a="1"/>
  <c r="T67" i="54" a="1"/>
  <c r="T67" i="61" a="1"/>
  <c r="B36" i="94" a="1"/>
  <c r="B67" i="54" l="1" a="1"/>
  <c r="B67" i="54" s="1"/>
  <c r="V66" i="54" a="1"/>
  <c r="V66" i="54" s="1"/>
  <c r="W66" i="54" s="1" a="1"/>
  <c r="B67" i="61" a="1"/>
  <c r="B67" i="61" s="1"/>
  <c r="B68" i="61" s="1" a="1"/>
  <c r="V66" i="61" a="1"/>
  <c r="V66" i="61" s="1"/>
  <c r="W66" i="61" s="1" a="1"/>
  <c r="B36" i="94"/>
  <c r="T67" i="61"/>
  <c r="U68" i="61" s="1"/>
  <c r="W35" i="94"/>
  <c r="W65" i="61"/>
  <c r="T67" i="54"/>
  <c r="U68" i="54" s="1"/>
  <c r="T67" i="94"/>
  <c r="U68" i="94" s="1"/>
  <c r="W65" i="54"/>
  <c r="V36" i="94" a="1"/>
  <c r="T68" i="54" a="1"/>
  <c r="T68" i="61" a="1"/>
  <c r="T68" i="94" a="1"/>
  <c r="V67" i="54" l="1" a="1"/>
  <c r="V67" i="54" s="1"/>
  <c r="W67" i="54" s="1" a="1"/>
  <c r="B68" i="54" a="1"/>
  <c r="B68" i="54" s="1"/>
  <c r="V67" i="61" a="1"/>
  <c r="V67" i="61" s="1"/>
  <c r="W67" i="61" s="1" a="1"/>
  <c r="W66" i="54"/>
  <c r="W66" i="61"/>
  <c r="T68" i="94"/>
  <c r="U69" i="94" s="1"/>
  <c r="B68" i="61"/>
  <c r="B69" i="61" s="1" a="1"/>
  <c r="T68" i="61"/>
  <c r="U69" i="61" s="1"/>
  <c r="T68" i="54"/>
  <c r="U69" i="54" s="1"/>
  <c r="V36" i="94"/>
  <c r="W36" i="94" s="1" a="1"/>
  <c r="T69" i="61" a="1"/>
  <c r="B37" i="94" a="1"/>
  <c r="T69" i="54" a="1"/>
  <c r="T69" i="94" a="1"/>
  <c r="V68" i="61" l="1" a="1"/>
  <c r="V68" i="61" s="1"/>
  <c r="W68" i="61" s="1" a="1"/>
  <c r="V68" i="54" a="1"/>
  <c r="V68" i="54" s="1"/>
  <c r="W68" i="54" s="1" a="1"/>
  <c r="B69" i="54" a="1"/>
  <c r="B69" i="54" s="1"/>
  <c r="B70" i="54" s="1" a="1"/>
  <c r="T69" i="94"/>
  <c r="U70" i="94" s="1"/>
  <c r="T69" i="54"/>
  <c r="U70" i="54" s="1"/>
  <c r="W36" i="94"/>
  <c r="W67" i="54"/>
  <c r="B69" i="61"/>
  <c r="V69" i="61" s="1" a="1"/>
  <c r="B37" i="94"/>
  <c r="V37" i="94" s="1" a="1"/>
  <c r="T69" i="61"/>
  <c r="U70" i="61" s="1"/>
  <c r="W67" i="61"/>
  <c r="T70" i="61" a="1"/>
  <c r="T70" i="94" a="1"/>
  <c r="T70" i="54" a="1"/>
  <c r="V69" i="54" l="1" a="1"/>
  <c r="V69" i="54" s="1"/>
  <c r="W69" i="54" s="1" a="1"/>
  <c r="B70" i="61" a="1"/>
  <c r="B70" i="61" s="1"/>
  <c r="B70" i="54"/>
  <c r="B71" i="54" s="1" a="1"/>
  <c r="W68" i="54"/>
  <c r="V69" i="61"/>
  <c r="W69" i="61" s="1" a="1"/>
  <c r="T70" i="54"/>
  <c r="U71" i="54" s="1"/>
  <c r="W68" i="61"/>
  <c r="V37" i="94"/>
  <c r="W37" i="94" s="1" a="1"/>
  <c r="T70" i="94"/>
  <c r="U71" i="94" s="1"/>
  <c r="T70" i="61"/>
  <c r="U71" i="61" s="1"/>
  <c r="T71" i="94" a="1"/>
  <c r="B38" i="94" a="1"/>
  <c r="V70" i="54" a="1"/>
  <c r="T71" i="61" a="1"/>
  <c r="T71" i="54" a="1"/>
  <c r="B71" i="61" l="1" a="1"/>
  <c r="B71" i="61" s="1"/>
  <c r="V70" i="61" a="1"/>
  <c r="V70" i="61" s="1"/>
  <c r="W70" i="61" s="1" a="1"/>
  <c r="T71" i="54"/>
  <c r="U72" i="54" s="1"/>
  <c r="T71" i="61"/>
  <c r="U72" i="61" s="1"/>
  <c r="W37" i="94"/>
  <c r="V70" i="54"/>
  <c r="W70" i="54" s="1" a="1"/>
  <c r="W69" i="61"/>
  <c r="B38" i="94"/>
  <c r="V38" i="94" s="1" a="1"/>
  <c r="B71" i="54"/>
  <c r="B72" i="54" s="1" a="1"/>
  <c r="T71" i="94"/>
  <c r="U72" i="94" s="1"/>
  <c r="W69" i="54"/>
  <c r="T72" i="61" a="1"/>
  <c r="T72" i="54" a="1"/>
  <c r="T72" i="94" a="1"/>
  <c r="B72" i="61" l="1" a="1"/>
  <c r="B72" i="61" s="1"/>
  <c r="B73" i="61" s="1" a="1"/>
  <c r="V71" i="61" a="1"/>
  <c r="V71" i="61" s="1"/>
  <c r="W71" i="61" s="1" a="1"/>
  <c r="V71" i="54" a="1"/>
  <c r="V71" i="54" s="1"/>
  <c r="W71" i="54" s="1" a="1"/>
  <c r="T72" i="94"/>
  <c r="U73" i="94" s="1"/>
  <c r="V38" i="94"/>
  <c r="W38" i="94" s="1" a="1"/>
  <c r="T72" i="54"/>
  <c r="U73" i="54" s="1"/>
  <c r="W70" i="54"/>
  <c r="B72" i="54"/>
  <c r="B73" i="54" s="1" a="1"/>
  <c r="W70" i="61"/>
  <c r="T72" i="61"/>
  <c r="U73" i="61" s="1"/>
  <c r="T73" i="54" a="1"/>
  <c r="T73" i="61" a="1"/>
  <c r="T73" i="94" a="1"/>
  <c r="B39" i="94" a="1"/>
  <c r="V72" i="54" l="1" a="1"/>
  <c r="V72" i="54" s="1"/>
  <c r="W72" i="54" s="1" a="1"/>
  <c r="V72" i="61" a="1"/>
  <c r="V72" i="61" s="1"/>
  <c r="W72" i="61" s="1" a="1"/>
  <c r="B39" i="94"/>
  <c r="T73" i="94"/>
  <c r="U74" i="94" s="1"/>
  <c r="W71" i="61"/>
  <c r="B73" i="54"/>
  <c r="B74" i="54" s="1" a="1"/>
  <c r="W71" i="54"/>
  <c r="W38" i="94"/>
  <c r="B73" i="61"/>
  <c r="B74" i="61" s="1" a="1"/>
  <c r="T73" i="61"/>
  <c r="U74" i="61" s="1"/>
  <c r="T73" i="54"/>
  <c r="U74" i="54" s="1"/>
  <c r="V39" i="94" a="1"/>
  <c r="T74" i="94" a="1"/>
  <c r="T74" i="61" a="1"/>
  <c r="T74" i="54" a="1"/>
  <c r="V73" i="54" l="1" a="1"/>
  <c r="V73" i="54" s="1"/>
  <c r="W73" i="54" s="1" a="1"/>
  <c r="V73" i="61" a="1"/>
  <c r="V73" i="61" s="1"/>
  <c r="W73" i="61" s="1" a="1"/>
  <c r="W72" i="54"/>
  <c r="B74" i="61"/>
  <c r="V74" i="61" s="1" a="1"/>
  <c r="W72" i="61"/>
  <c r="B74" i="54"/>
  <c r="B75" i="54" s="1" a="1"/>
  <c r="T74" i="54"/>
  <c r="U75" i="54" s="1"/>
  <c r="T74" i="61"/>
  <c r="U75" i="61" s="1"/>
  <c r="T74" i="94"/>
  <c r="U75" i="94" s="1"/>
  <c r="V39" i="94"/>
  <c r="W39" i="94" s="1" a="1"/>
  <c r="T75" i="94" a="1"/>
  <c r="B40" i="94" a="1"/>
  <c r="T75" i="54" a="1"/>
  <c r="T75" i="61" a="1"/>
  <c r="B75" i="61" l="1" a="1"/>
  <c r="B75" i="61" s="1"/>
  <c r="B76" i="61" s="1" a="1"/>
  <c r="V74" i="54" a="1"/>
  <c r="V74" i="54" s="1"/>
  <c r="W74" i="54" s="1" a="1"/>
  <c r="W73" i="54"/>
  <c r="T75" i="61"/>
  <c r="U76" i="61" s="1"/>
  <c r="V74" i="61"/>
  <c r="W74" i="61" s="1" a="1"/>
  <c r="T75" i="54"/>
  <c r="U76" i="54" s="1"/>
  <c r="W39" i="94"/>
  <c r="B75" i="54"/>
  <c r="B76" i="54" s="1" a="1"/>
  <c r="B40" i="94"/>
  <c r="V40" i="94" s="1" a="1"/>
  <c r="T75" i="94"/>
  <c r="U76" i="94" s="1"/>
  <c r="W73" i="61"/>
  <c r="T76" i="54" a="1"/>
  <c r="T76" i="61" a="1"/>
  <c r="T76" i="94" a="1"/>
  <c r="V75" i="54" l="1" a="1"/>
  <c r="V75" i="54" s="1"/>
  <c r="W75" i="54" s="1" a="1"/>
  <c r="V75" i="61" a="1"/>
  <c r="V75" i="61" s="1"/>
  <c r="W75" i="61" s="1" a="1"/>
  <c r="B76" i="54"/>
  <c r="V76" i="54" s="1" a="1"/>
  <c r="T76" i="94"/>
  <c r="U77" i="94" s="1"/>
  <c r="B76" i="61"/>
  <c r="B77" i="61" s="1" a="1"/>
  <c r="V40" i="94"/>
  <c r="W40" i="94" s="1" a="1"/>
  <c r="W74" i="54"/>
  <c r="T76" i="61"/>
  <c r="U77" i="61" s="1"/>
  <c r="W74" i="61"/>
  <c r="T76" i="54"/>
  <c r="U77" i="54" s="1"/>
  <c r="B41" i="94" a="1"/>
  <c r="V76" i="61" a="1"/>
  <c r="T77" i="94" a="1"/>
  <c r="T77" i="54" a="1"/>
  <c r="T77" i="61" a="1"/>
  <c r="B77" i="54" l="1" a="1"/>
  <c r="B77" i="54" s="1"/>
  <c r="B78" i="54" s="1" a="1"/>
  <c r="W75" i="61"/>
  <c r="T77" i="61"/>
  <c r="U78" i="61" s="1"/>
  <c r="V76" i="54"/>
  <c r="W76" i="54" s="1" a="1"/>
  <c r="T77" i="54"/>
  <c r="U78" i="54" s="1"/>
  <c r="W75" i="54"/>
  <c r="T77" i="94"/>
  <c r="U78" i="94" s="1"/>
  <c r="W40" i="94"/>
  <c r="B77" i="61"/>
  <c r="B78" i="61" s="1" a="1"/>
  <c r="V76" i="61"/>
  <c r="W76" i="61" s="1" a="1"/>
  <c r="B41" i="94"/>
  <c r="V41" i="94" s="1" a="1"/>
  <c r="T78" i="61" a="1"/>
  <c r="V77" i="61" a="1"/>
  <c r="T78" i="94" a="1"/>
  <c r="T78" i="54" a="1"/>
  <c r="V77" i="54" l="1" a="1"/>
  <c r="V77" i="54" s="1"/>
  <c r="W77" i="54" s="1" a="1"/>
  <c r="T78" i="54"/>
  <c r="U79" i="54" s="1"/>
  <c r="T78" i="94"/>
  <c r="U79" i="94" s="1"/>
  <c r="B78" i="54"/>
  <c r="B79" i="54" s="1" a="1"/>
  <c r="V41" i="94"/>
  <c r="W41" i="94" s="1" a="1"/>
  <c r="W76" i="61"/>
  <c r="B78" i="61"/>
  <c r="B79" i="61" s="1" a="1"/>
  <c r="V77" i="61"/>
  <c r="W77" i="61" s="1" a="1"/>
  <c r="T78" i="61"/>
  <c r="U79" i="61" s="1"/>
  <c r="W76" i="54"/>
  <c r="T79" i="94" a="1"/>
  <c r="B42" i="94" a="1"/>
  <c r="T79" i="54" a="1"/>
  <c r="T79" i="61" a="1"/>
  <c r="V78" i="61" l="1" a="1"/>
  <c r="V78" i="61" s="1"/>
  <c r="W78" i="61" s="1" a="1"/>
  <c r="V78" i="54" a="1"/>
  <c r="V78" i="54" s="1"/>
  <c r="W78" i="54" s="1" a="1"/>
  <c r="T79" i="61"/>
  <c r="U80" i="61" s="1"/>
  <c r="W77" i="61"/>
  <c r="B79" i="61"/>
  <c r="B80" i="61" s="1" a="1"/>
  <c r="T79" i="54"/>
  <c r="U80" i="54" s="1"/>
  <c r="W41" i="94"/>
  <c r="B79" i="54"/>
  <c r="B80" i="54" s="1" a="1"/>
  <c r="B42" i="94"/>
  <c r="V42" i="94" s="1" a="1"/>
  <c r="T79" i="94"/>
  <c r="U80" i="94" s="1"/>
  <c r="W77" i="54"/>
  <c r="T80" i="61" a="1"/>
  <c r="T80" i="94" a="1"/>
  <c r="T80" i="54" a="1"/>
  <c r="V79" i="54" l="1" a="1"/>
  <c r="V79" i="54" s="1"/>
  <c r="W79" i="54" s="1" a="1"/>
  <c r="V79" i="61" a="1"/>
  <c r="V79" i="61" s="1"/>
  <c r="W79" i="61" s="1" a="1"/>
  <c r="T80" i="54"/>
  <c r="U81" i="54" s="1"/>
  <c r="T80" i="94"/>
  <c r="U81" i="94" s="1"/>
  <c r="V42" i="94"/>
  <c r="W42" i="94" s="1" a="1"/>
  <c r="B80" i="54"/>
  <c r="B81" i="54" s="1" a="1"/>
  <c r="W78" i="54"/>
  <c r="B80" i="61"/>
  <c r="V80" i="61" s="1" a="1"/>
  <c r="T80" i="61"/>
  <c r="U81" i="61" s="1"/>
  <c r="W78" i="61"/>
  <c r="V80" i="54" a="1"/>
  <c r="T81" i="54" a="1"/>
  <c r="T81" i="61" a="1"/>
  <c r="T81" i="94" a="1"/>
  <c r="B43" i="94" a="1"/>
  <c r="B81" i="61" l="1" a="1"/>
  <c r="B81" i="61" s="1"/>
  <c r="B43" i="94"/>
  <c r="T81" i="94"/>
  <c r="U82" i="94" s="1"/>
  <c r="W79" i="54"/>
  <c r="W79" i="61"/>
  <c r="T81" i="61"/>
  <c r="U82" i="61" s="1"/>
  <c r="B81" i="54"/>
  <c r="B82" i="54" s="1" a="1"/>
  <c r="V80" i="61"/>
  <c r="W80" i="61" s="1" a="1"/>
  <c r="W42" i="94"/>
  <c r="T81" i="54"/>
  <c r="U82" i="54" s="1"/>
  <c r="V80" i="54"/>
  <c r="W80" i="54" s="1" a="1"/>
  <c r="V43" i="94" a="1"/>
  <c r="T82" i="94" a="1"/>
  <c r="T82" i="61" a="1"/>
  <c r="T82" i="54" a="1"/>
  <c r="V81" i="54" l="1" a="1"/>
  <c r="V81" i="54" s="1"/>
  <c r="W81" i="54" s="1" a="1"/>
  <c r="B82" i="61" a="1"/>
  <c r="B82" i="61" s="1"/>
  <c r="V81" i="61" a="1"/>
  <c r="V81" i="61" s="1"/>
  <c r="W81" i="61" s="1" a="1"/>
  <c r="W80" i="54"/>
  <c r="W80" i="61"/>
  <c r="T82" i="54"/>
  <c r="U83" i="54" s="1"/>
  <c r="T82" i="61"/>
  <c r="U83" i="61" s="1"/>
  <c r="B82" i="54"/>
  <c r="B83" i="54" s="1" a="1"/>
  <c r="T82" i="94"/>
  <c r="U83" i="94" s="1"/>
  <c r="V43" i="94"/>
  <c r="W43" i="94" s="1" a="1"/>
  <c r="T83" i="61" a="1"/>
  <c r="T83" i="94" a="1"/>
  <c r="T83" i="54" a="1"/>
  <c r="B44" i="94" a="1"/>
  <c r="V82" i="54" l="1" a="1"/>
  <c r="V82" i="54" s="1"/>
  <c r="W82" i="54" s="1" a="1"/>
  <c r="B83" i="61" a="1"/>
  <c r="B83" i="61" s="1"/>
  <c r="V83" i="61" s="1" a="1"/>
  <c r="V82" i="61" a="1"/>
  <c r="V82" i="61" s="1"/>
  <c r="W82" i="61" s="1" a="1"/>
  <c r="B44" i="94"/>
  <c r="T83" i="54"/>
  <c r="U84" i="54" s="1"/>
  <c r="W43" i="94"/>
  <c r="B83" i="54"/>
  <c r="B84" i="54" s="1" a="1"/>
  <c r="W81" i="54"/>
  <c r="T83" i="94"/>
  <c r="U84" i="94" s="1"/>
  <c r="T83" i="61"/>
  <c r="U84" i="61" s="1"/>
  <c r="W81" i="61"/>
  <c r="V44" i="94" a="1"/>
  <c r="T84" i="54" a="1"/>
  <c r="T84" i="61" a="1"/>
  <c r="T84" i="94" a="1"/>
  <c r="V83" i="54" l="1" a="1"/>
  <c r="V83" i="54" s="1"/>
  <c r="W83" i="54" s="1" a="1"/>
  <c r="B84" i="61" a="1"/>
  <c r="B84" i="61" s="1"/>
  <c r="T84" i="94"/>
  <c r="U85" i="94" s="1"/>
  <c r="W82" i="54"/>
  <c r="B84" i="54"/>
  <c r="V84" i="54" s="1" a="1"/>
  <c r="V83" i="61"/>
  <c r="W83" i="61" s="1" a="1"/>
  <c r="T84" i="61"/>
  <c r="U85" i="61" s="1"/>
  <c r="W82" i="61"/>
  <c r="T84" i="54"/>
  <c r="U85" i="54" s="1"/>
  <c r="V44" i="94"/>
  <c r="W44" i="94" s="1" a="1"/>
  <c r="T85" i="54" a="1"/>
  <c r="T85" i="94" a="1"/>
  <c r="B45" i="94" a="1"/>
  <c r="T85" i="61" a="1"/>
  <c r="B85" i="54" l="1" a="1"/>
  <c r="B85" i="54" s="1"/>
  <c r="B86" i="54" s="1" a="1"/>
  <c r="V84" i="61" a="1"/>
  <c r="V84" i="61" s="1"/>
  <c r="W84" i="61" s="1" a="1"/>
  <c r="B85" i="61" a="1"/>
  <c r="B85" i="61" s="1"/>
  <c r="V84" i="54"/>
  <c r="W84" i="54" s="1" a="1"/>
  <c r="T85" i="61"/>
  <c r="U86" i="61" s="1"/>
  <c r="W44" i="94"/>
  <c r="W83" i="54"/>
  <c r="B45" i="94"/>
  <c r="V45" i="94" s="1" a="1"/>
  <c r="W83" i="61"/>
  <c r="T85" i="94"/>
  <c r="U86" i="94" s="1"/>
  <c r="T85" i="54"/>
  <c r="U86" i="54" s="1"/>
  <c r="T86" i="61" a="1"/>
  <c r="T86" i="54" a="1"/>
  <c r="T86" i="94" a="1"/>
  <c r="V85" i="61" l="1" a="1"/>
  <c r="V85" i="61" s="1"/>
  <c r="W85" i="61" s="1" a="1"/>
  <c r="B86" i="61" a="1"/>
  <c r="B86" i="61" s="1"/>
  <c r="V85" i="54" a="1"/>
  <c r="V85" i="54" s="1"/>
  <c r="W85" i="54" s="1" a="1"/>
  <c r="T86" i="94"/>
  <c r="U87" i="94" s="1"/>
  <c r="W84" i="61"/>
  <c r="T86" i="54"/>
  <c r="U87" i="54" s="1"/>
  <c r="B86" i="54"/>
  <c r="B87" i="54" s="1" a="1"/>
  <c r="V45" i="94"/>
  <c r="W45" i="94" s="1" a="1"/>
  <c r="W84" i="54"/>
  <c r="T86" i="61"/>
  <c r="U87" i="61" s="1"/>
  <c r="T87" i="54" a="1"/>
  <c r="T87" i="94" a="1"/>
  <c r="B46" i="94" a="1"/>
  <c r="T87" i="61" a="1"/>
  <c r="B87" i="61" l="1" a="1"/>
  <c r="B87" i="61" s="1"/>
  <c r="B88" i="61" s="1" a="1"/>
  <c r="V86" i="61" a="1"/>
  <c r="V86" i="61" s="1"/>
  <c r="W86" i="61" s="1" a="1"/>
  <c r="V86" i="54" a="1"/>
  <c r="V86" i="54" s="1"/>
  <c r="W86" i="54" s="1" a="1"/>
  <c r="T87" i="61"/>
  <c r="U88" i="61" s="1"/>
  <c r="W45" i="94"/>
  <c r="B87" i="54"/>
  <c r="B88" i="54" s="1" a="1"/>
  <c r="B46" i="94"/>
  <c r="V46" i="94" s="1" a="1"/>
  <c r="W85" i="54"/>
  <c r="W85" i="61"/>
  <c r="T87" i="94"/>
  <c r="U88" i="94" s="1"/>
  <c r="T87" i="54"/>
  <c r="U88" i="54" s="1"/>
  <c r="T88" i="54" a="1"/>
  <c r="T88" i="94" a="1"/>
  <c r="T88" i="61" a="1"/>
  <c r="V87" i="54" l="1" a="1"/>
  <c r="V87" i="54" s="1"/>
  <c r="W87" i="54" s="1" a="1"/>
  <c r="V87" i="61" a="1"/>
  <c r="V87" i="61" s="1"/>
  <c r="W87" i="61" s="1" a="1"/>
  <c r="W86" i="61"/>
  <c r="T88" i="61"/>
  <c r="U89" i="61" s="1"/>
  <c r="V46" i="94"/>
  <c r="W46" i="94" s="1" a="1"/>
  <c r="B88" i="54"/>
  <c r="B89" i="54" s="1" a="1"/>
  <c r="B88" i="61"/>
  <c r="B89" i="61" s="1" a="1"/>
  <c r="T88" i="94"/>
  <c r="U89" i="94" s="1"/>
  <c r="W86" i="54"/>
  <c r="T88" i="54"/>
  <c r="U89" i="54" s="1"/>
  <c r="T89" i="61" a="1"/>
  <c r="T89" i="94" a="1"/>
  <c r="B47" i="94" a="1"/>
  <c r="T89" i="54" a="1"/>
  <c r="V88" i="61" l="1" a="1"/>
  <c r="V88" i="61" s="1"/>
  <c r="W88" i="61" s="1" a="1"/>
  <c r="V88" i="54" a="1"/>
  <c r="V88" i="54" s="1"/>
  <c r="W88" i="54" s="1" a="1"/>
  <c r="T89" i="54"/>
  <c r="U90" i="54" s="1"/>
  <c r="W87" i="54"/>
  <c r="B89" i="61"/>
  <c r="B90" i="61" s="1" a="1"/>
  <c r="B47" i="94"/>
  <c r="B89" i="54"/>
  <c r="B90" i="54" s="1" a="1"/>
  <c r="T89" i="94"/>
  <c r="U90" i="94" s="1"/>
  <c r="W87" i="61"/>
  <c r="W46" i="94"/>
  <c r="T89" i="61"/>
  <c r="U90" i="61" s="1"/>
  <c r="T90" i="61" a="1"/>
  <c r="V47" i="94" a="1"/>
  <c r="T90" i="54" a="1"/>
  <c r="T90" i="94" a="1"/>
  <c r="V89" i="61" l="1" a="1"/>
  <c r="V89" i="61" s="1"/>
  <c r="W89" i="61" s="1" a="1"/>
  <c r="V89" i="54" a="1"/>
  <c r="V89" i="54" s="1"/>
  <c r="W89" i="54" s="1" a="1"/>
  <c r="B90" i="61"/>
  <c r="V90" i="61" s="1" a="1"/>
  <c r="T90" i="94"/>
  <c r="U91" i="94" s="1"/>
  <c r="T90" i="54"/>
  <c r="U91" i="54" s="1"/>
  <c r="W88" i="61"/>
  <c r="B90" i="54"/>
  <c r="B91" i="54" s="1" a="1"/>
  <c r="V47" i="94"/>
  <c r="W47" i="94" s="1" a="1"/>
  <c r="T90" i="61"/>
  <c r="U91" i="61" s="1"/>
  <c r="W88" i="54"/>
  <c r="B48" i="94" a="1"/>
  <c r="T91" i="94" a="1"/>
  <c r="T91" i="61" a="1"/>
  <c r="T91" i="54" a="1"/>
  <c r="B91" i="61" l="1" a="1"/>
  <c r="B91" i="61" s="1"/>
  <c r="B92" i="61" s="1" a="1"/>
  <c r="V90" i="54" a="1"/>
  <c r="V90" i="54" s="1"/>
  <c r="W90" i="54" s="1" a="1"/>
  <c r="W89" i="61"/>
  <c r="T91" i="54"/>
  <c r="U92" i="54" s="1"/>
  <c r="T91" i="61"/>
  <c r="U92" i="61" s="1"/>
  <c r="V90" i="61"/>
  <c r="W90" i="61" s="1" a="1"/>
  <c r="W47" i="94"/>
  <c r="B91" i="54"/>
  <c r="B92" i="54" s="1" a="1"/>
  <c r="T91" i="94"/>
  <c r="U92" i="94" s="1"/>
  <c r="W89" i="54"/>
  <c r="B48" i="94"/>
  <c r="V48" i="94" s="1" a="1"/>
  <c r="T92" i="54" a="1"/>
  <c r="T92" i="94" a="1"/>
  <c r="T92" i="61" a="1"/>
  <c r="V91" i="54" l="1" a="1"/>
  <c r="V91" i="54" s="1"/>
  <c r="W91" i="54" s="1" a="1"/>
  <c r="V91" i="61" a="1"/>
  <c r="V91" i="61" s="1"/>
  <c r="W91" i="61" s="1" a="1"/>
  <c r="T92" i="61"/>
  <c r="U93" i="61" s="1"/>
  <c r="B92" i="61"/>
  <c r="B93" i="61" s="1" a="1"/>
  <c r="V48" i="94"/>
  <c r="W48" i="94" s="1" a="1"/>
  <c r="B92" i="54"/>
  <c r="V92" i="54" s="1" a="1"/>
  <c r="W90" i="61"/>
  <c r="T92" i="94"/>
  <c r="U93" i="94" s="1"/>
  <c r="T92" i="54"/>
  <c r="U93" i="54" s="1"/>
  <c r="W90" i="54"/>
  <c r="V92" i="61" a="1"/>
  <c r="B49" i="94" a="1"/>
  <c r="T93" i="54" a="1"/>
  <c r="T93" i="94" a="1"/>
  <c r="T93" i="61" a="1"/>
  <c r="B93" i="54" l="1" a="1"/>
  <c r="B93" i="54" s="1"/>
  <c r="T93" i="61"/>
  <c r="U94" i="61" s="1"/>
  <c r="T93" i="94"/>
  <c r="U94" i="94" s="1"/>
  <c r="W91" i="54"/>
  <c r="T93" i="54"/>
  <c r="U94" i="54" s="1"/>
  <c r="V92" i="54"/>
  <c r="W92" i="54" s="1" a="1"/>
  <c r="W48" i="94"/>
  <c r="B49" i="94"/>
  <c r="V49" i="94" s="1" a="1"/>
  <c r="B93" i="61"/>
  <c r="B94" i="61" s="1" a="1"/>
  <c r="W91" i="61"/>
  <c r="V92" i="61"/>
  <c r="W92" i="61" s="1" a="1"/>
  <c r="T94" i="54" a="1"/>
  <c r="T94" i="94" a="1"/>
  <c r="T94" i="61" a="1"/>
  <c r="V93" i="54" l="1" a="1"/>
  <c r="V93" i="54" s="1"/>
  <c r="W93" i="54" s="1" a="1"/>
  <c r="B94" i="54" a="1"/>
  <c r="B94" i="54" s="1"/>
  <c r="B95" i="54" s="1" a="1"/>
  <c r="V93" i="61" a="1"/>
  <c r="V93" i="61" s="1"/>
  <c r="W93" i="61" s="1" a="1"/>
  <c r="T94" i="61"/>
  <c r="U95" i="61" s="1"/>
  <c r="T94" i="94"/>
  <c r="U95" i="94" s="1"/>
  <c r="T94" i="54"/>
  <c r="U95" i="54" s="1"/>
  <c r="W92" i="61"/>
  <c r="B94" i="61"/>
  <c r="B95" i="61" s="1" a="1"/>
  <c r="V49" i="94"/>
  <c r="W49" i="94" s="1" a="1"/>
  <c r="W92" i="54"/>
  <c r="B50" i="94" a="1"/>
  <c r="T95" i="54" a="1"/>
  <c r="T95" i="61" a="1"/>
  <c r="T95" i="94" a="1"/>
  <c r="V94" i="61" l="1" a="1"/>
  <c r="V94" i="61" s="1"/>
  <c r="W94" i="61" s="1" a="1"/>
  <c r="V94" i="54" a="1"/>
  <c r="V94" i="54" s="1"/>
  <c r="W94" i="54" s="1" a="1"/>
  <c r="T95" i="94"/>
  <c r="U96" i="94" s="1"/>
  <c r="T95" i="61"/>
  <c r="U96" i="61" s="1"/>
  <c r="T95" i="54"/>
  <c r="U96" i="54" s="1"/>
  <c r="B95" i="54"/>
  <c r="B96" i="54" s="1" a="1"/>
  <c r="W49" i="94"/>
  <c r="B95" i="61"/>
  <c r="B96" i="61" s="1" a="1"/>
  <c r="B50" i="94"/>
  <c r="V50" i="94" s="1" a="1"/>
  <c r="W93" i="54"/>
  <c r="W93" i="61"/>
  <c r="T96" i="61" a="1"/>
  <c r="T96" i="54" a="1"/>
  <c r="T96" i="94" a="1"/>
  <c r="V95" i="61" l="1" a="1"/>
  <c r="V95" i="61" s="1"/>
  <c r="W95" i="61" s="1" a="1"/>
  <c r="V95" i="54" a="1"/>
  <c r="V95" i="54" s="1"/>
  <c r="W95" i="54" s="1" a="1"/>
  <c r="T96" i="94"/>
  <c r="U97" i="94" s="1"/>
  <c r="W94" i="61"/>
  <c r="T96" i="54"/>
  <c r="U97" i="54" s="1"/>
  <c r="T96" i="61"/>
  <c r="U97" i="61" s="1"/>
  <c r="V50" i="94"/>
  <c r="W50" i="94" s="1" a="1"/>
  <c r="B96" i="61"/>
  <c r="B97" i="61" s="1" a="1"/>
  <c r="B96" i="54"/>
  <c r="B97" i="54" s="1" a="1"/>
  <c r="W94" i="54"/>
  <c r="T97" i="94" a="1"/>
  <c r="B51" i="94" a="1"/>
  <c r="T97" i="54" a="1"/>
  <c r="T97" i="61" a="1"/>
  <c r="V96" i="61" l="1" a="1"/>
  <c r="V96" i="61" s="1"/>
  <c r="W96" i="61" s="1" a="1"/>
  <c r="V96" i="54" a="1"/>
  <c r="V96" i="54" s="1"/>
  <c r="W96" i="54" s="1" a="1"/>
  <c r="T97" i="61"/>
  <c r="U98" i="61" s="1"/>
  <c r="T97" i="54"/>
  <c r="U98" i="54" s="1"/>
  <c r="B97" i="54"/>
  <c r="V97" i="54" s="1" a="1"/>
  <c r="B97" i="61"/>
  <c r="B98" i="61" s="1" a="1"/>
  <c r="W50" i="94"/>
  <c r="W95" i="61"/>
  <c r="B51" i="94"/>
  <c r="V51" i="94" s="1" a="1"/>
  <c r="T97" i="94"/>
  <c r="U98" i="94" s="1"/>
  <c r="W95" i="54"/>
  <c r="T98" i="94" a="1"/>
  <c r="T98" i="61" a="1"/>
  <c r="T98" i="54" a="1"/>
  <c r="B98" i="54" l="1" a="1"/>
  <c r="B98" i="54" s="1"/>
  <c r="B99" i="54" s="1" a="1"/>
  <c r="V97" i="61" a="1"/>
  <c r="V97" i="61" s="1"/>
  <c r="W97" i="61" s="1" a="1"/>
  <c r="T98" i="54"/>
  <c r="U99" i="54" s="1"/>
  <c r="W96" i="54"/>
  <c r="T98" i="61"/>
  <c r="U99" i="61" s="1"/>
  <c r="W96" i="61"/>
  <c r="T98" i="94"/>
  <c r="U99" i="94" s="1"/>
  <c r="V51" i="94"/>
  <c r="W51" i="94" s="1" a="1"/>
  <c r="B98" i="61"/>
  <c r="B99" i="61" s="1" a="1"/>
  <c r="V97" i="54"/>
  <c r="W97" i="54" s="1" a="1"/>
  <c r="T99" i="94" a="1"/>
  <c r="B52" i="94" a="1"/>
  <c r="T99" i="54" a="1"/>
  <c r="T99" i="61" a="1"/>
  <c r="V98" i="61" l="1" a="1"/>
  <c r="V98" i="61" s="1"/>
  <c r="W98" i="61" s="1" a="1"/>
  <c r="V98" i="54" a="1"/>
  <c r="V98" i="54" s="1"/>
  <c r="W98" i="54" s="1" a="1"/>
  <c r="T99" i="61"/>
  <c r="U100" i="61" s="1"/>
  <c r="T99" i="54"/>
  <c r="U100" i="54" s="1"/>
  <c r="B99" i="54"/>
  <c r="B100" i="54" s="1" a="1"/>
  <c r="W97" i="54"/>
  <c r="B99" i="61"/>
  <c r="B100" i="61" s="1" a="1"/>
  <c r="W51" i="94"/>
  <c r="B52" i="94"/>
  <c r="W97" i="61"/>
  <c r="T99" i="94"/>
  <c r="U100" i="94" s="1"/>
  <c r="V52" i="94" a="1"/>
  <c r="T100" i="94" a="1"/>
  <c r="T100" i="54" a="1"/>
  <c r="T100" i="61" a="1"/>
  <c r="V99" i="54" l="1" a="1"/>
  <c r="V99" i="54" s="1"/>
  <c r="W99" i="54" s="1" a="1"/>
  <c r="V99" i="61" a="1"/>
  <c r="V99" i="61" s="1"/>
  <c r="W99" i="61" s="1" a="1"/>
  <c r="T100" i="61"/>
  <c r="U101" i="61" s="1"/>
  <c r="B100" i="54"/>
  <c r="V100" i="54" s="1" a="1"/>
  <c r="T100" i="54"/>
  <c r="U101" i="54" s="1"/>
  <c r="W98" i="54"/>
  <c r="T100" i="94"/>
  <c r="U101" i="94" s="1"/>
  <c r="W98" i="61"/>
  <c r="V52" i="94"/>
  <c r="W52" i="94" s="1" a="1"/>
  <c r="B100" i="61"/>
  <c r="B101" i="61" s="1" a="1"/>
  <c r="T101" i="94" a="1"/>
  <c r="B53" i="94" a="1"/>
  <c r="T101" i="54" a="1"/>
  <c r="T101" i="61" a="1"/>
  <c r="B101" i="54" l="1" a="1"/>
  <c r="B101" i="54" s="1"/>
  <c r="B102" i="54" s="1" a="1"/>
  <c r="V100" i="61" a="1"/>
  <c r="V100" i="61" s="1"/>
  <c r="W100" i="61" s="1" a="1"/>
  <c r="T101" i="61"/>
  <c r="U102" i="61" s="1"/>
  <c r="V100" i="54"/>
  <c r="W100" i="54" s="1" a="1"/>
  <c r="T101" i="54"/>
  <c r="U102" i="54" s="1"/>
  <c r="B101" i="61"/>
  <c r="V101" i="61" s="1" a="1"/>
  <c r="W52" i="94"/>
  <c r="W99" i="54"/>
  <c r="B53" i="94"/>
  <c r="V53" i="94" s="1" a="1"/>
  <c r="T101" i="94"/>
  <c r="U102" i="94" s="1"/>
  <c r="W99" i="61"/>
  <c r="T102" i="54" a="1"/>
  <c r="T102" i="61" a="1"/>
  <c r="T102" i="94" a="1"/>
  <c r="V101" i="54" l="1" a="1"/>
  <c r="V101" i="54" s="1"/>
  <c r="W101" i="54" s="1" a="1"/>
  <c r="B102" i="61" a="1"/>
  <c r="B102" i="61" s="1"/>
  <c r="B103" i="61" s="1" a="1"/>
  <c r="T102" i="94"/>
  <c r="U103" i="94" s="1"/>
  <c r="B102" i="54"/>
  <c r="B103" i="54" s="1" a="1"/>
  <c r="V53" i="94"/>
  <c r="W53" i="94" s="1" a="1"/>
  <c r="T102" i="61"/>
  <c r="U103" i="61" s="1"/>
  <c r="V101" i="61"/>
  <c r="W101" i="61" s="1" a="1"/>
  <c r="W100" i="54"/>
  <c r="T102" i="54"/>
  <c r="U103" i="54" s="1"/>
  <c r="W100" i="61"/>
  <c r="B54" i="94" a="1"/>
  <c r="T103" i="61" a="1"/>
  <c r="T103" i="94" a="1"/>
  <c r="T103" i="54" a="1"/>
  <c r="V102" i="54" l="1" a="1"/>
  <c r="V102" i="54" s="1"/>
  <c r="W102" i="54" s="1" a="1"/>
  <c r="V102" i="61" a="1"/>
  <c r="V102" i="61" s="1"/>
  <c r="W102" i="61" s="1" a="1"/>
  <c r="W101" i="54"/>
  <c r="W101" i="61"/>
  <c r="B103" i="61"/>
  <c r="B104" i="61" s="1" a="1"/>
  <c r="T103" i="54"/>
  <c r="U104" i="54" s="1"/>
  <c r="W53" i="94"/>
  <c r="B103" i="54"/>
  <c r="B104" i="54" s="1" a="1"/>
  <c r="T103" i="94"/>
  <c r="U104" i="94" s="1"/>
  <c r="T103" i="61"/>
  <c r="U104" i="61" s="1"/>
  <c r="B54" i="94"/>
  <c r="V54" i="94" s="1" a="1"/>
  <c r="T104" i="54" a="1"/>
  <c r="T104" i="94" a="1"/>
  <c r="T104" i="61" a="1"/>
  <c r="V103" i="61" l="1" a="1"/>
  <c r="V103" i="61" s="1"/>
  <c r="W103" i="61" s="1" a="1"/>
  <c r="V103" i="54" a="1"/>
  <c r="V103" i="54" s="1"/>
  <c r="W103" i="54" s="1" a="1"/>
  <c r="T104" i="61"/>
  <c r="U105" i="61" s="1"/>
  <c r="V54" i="94"/>
  <c r="W54" i="94" s="1" a="1"/>
  <c r="B104" i="54"/>
  <c r="B105" i="54" s="1" a="1"/>
  <c r="T104" i="94"/>
  <c r="U105" i="94" s="1"/>
  <c r="W102" i="54"/>
  <c r="T104" i="54"/>
  <c r="U105" i="54" s="1"/>
  <c r="B104" i="61"/>
  <c r="B105" i="61" s="1" a="1"/>
  <c r="W102" i="61"/>
  <c r="T105" i="94" a="1"/>
  <c r="B55" i="94" a="1"/>
  <c r="T105" i="54" a="1"/>
  <c r="T105" i="61" a="1"/>
  <c r="V104" i="54" l="1" a="1"/>
  <c r="V104" i="54" s="1"/>
  <c r="W104" i="54" s="1" a="1"/>
  <c r="V104" i="61" a="1"/>
  <c r="V104" i="61" s="1"/>
  <c r="W104" i="61" s="1" a="1"/>
  <c r="T105" i="61"/>
  <c r="U106" i="61" s="1"/>
  <c r="B105" i="61"/>
  <c r="B106" i="61" s="1" a="1"/>
  <c r="T105" i="54"/>
  <c r="U106" i="54" s="1"/>
  <c r="B105" i="54"/>
  <c r="B106" i="54" s="1" a="1"/>
  <c r="B55" i="94"/>
  <c r="V55" i="94" s="1" a="1"/>
  <c r="W54" i="94"/>
  <c r="W103" i="54"/>
  <c r="T105" i="94"/>
  <c r="U106" i="94" s="1"/>
  <c r="W103" i="61"/>
  <c r="V105" i="61" a="1"/>
  <c r="T106" i="54" a="1"/>
  <c r="T106" i="61" a="1"/>
  <c r="T106" i="94" a="1"/>
  <c r="V105" i="54" l="1" a="1"/>
  <c r="V105" i="54" s="1"/>
  <c r="W105" i="54" s="1" a="1"/>
  <c r="T106" i="94"/>
  <c r="U107" i="94" s="1"/>
  <c r="T106" i="61"/>
  <c r="U107" i="61" s="1"/>
  <c r="T106" i="54"/>
  <c r="U107" i="54" s="1"/>
  <c r="V55" i="94"/>
  <c r="W55" i="94" s="1" a="1"/>
  <c r="B106" i="54"/>
  <c r="B107" i="54" s="1" a="1"/>
  <c r="B106" i="61"/>
  <c r="B107" i="61" s="1" a="1"/>
  <c r="W104" i="54"/>
  <c r="V105" i="61"/>
  <c r="W105" i="61" s="1" a="1"/>
  <c r="W104" i="61"/>
  <c r="V106" i="54" a="1"/>
  <c r="T107" i="94" a="1"/>
  <c r="T107" i="54" a="1"/>
  <c r="T107" i="61" a="1"/>
  <c r="B56" i="94" a="1"/>
  <c r="V106" i="61" l="1" a="1"/>
  <c r="V106" i="61" s="1"/>
  <c r="W106" i="61" s="1" a="1"/>
  <c r="B56" i="94"/>
  <c r="B107" i="61"/>
  <c r="B108" i="61" s="1" a="1"/>
  <c r="B107" i="54"/>
  <c r="B108" i="54" s="1" a="1"/>
  <c r="W55" i="94"/>
  <c r="T107" i="61"/>
  <c r="U108" i="61" s="1"/>
  <c r="W105" i="54"/>
  <c r="W105" i="61"/>
  <c r="T107" i="54"/>
  <c r="U108" i="54" s="1"/>
  <c r="T107" i="94"/>
  <c r="U108" i="94" s="1"/>
  <c r="V106" i="54"/>
  <c r="W106" i="54" s="1" a="1"/>
  <c r="V56" i="94" a="1"/>
  <c r="T108" i="61" a="1"/>
  <c r="T108" i="54" a="1"/>
  <c r="T108" i="94" a="1"/>
  <c r="V107" i="54" l="1" a="1"/>
  <c r="V107" i="54" s="1"/>
  <c r="W107" i="54" s="1" a="1"/>
  <c r="V107" i="61" a="1"/>
  <c r="V107" i="61" s="1"/>
  <c r="W107" i="61" s="1" a="1"/>
  <c r="T108" i="94"/>
  <c r="U109" i="94" s="1"/>
  <c r="W106" i="54"/>
  <c r="T108" i="54"/>
  <c r="U109" i="54" s="1"/>
  <c r="W106" i="61"/>
  <c r="B108" i="54"/>
  <c r="V108" i="54" s="1" a="1"/>
  <c r="B108" i="61"/>
  <c r="B109" i="61" s="1" a="1"/>
  <c r="T108" i="61"/>
  <c r="U109" i="61" s="1"/>
  <c r="V56" i="94"/>
  <c r="W56" i="94" s="1" a="1"/>
  <c r="T109" i="61" a="1"/>
  <c r="T109" i="54" a="1"/>
  <c r="T109" i="94" a="1"/>
  <c r="B57" i="94" a="1"/>
  <c r="V108" i="61" l="1" a="1"/>
  <c r="V108" i="61" s="1"/>
  <c r="W108" i="61" s="1" a="1"/>
  <c r="B109" i="54" a="1"/>
  <c r="B109" i="54" s="1"/>
  <c r="B110" i="54" s="1" a="1"/>
  <c r="B57" i="94"/>
  <c r="V57" i="94" s="1" a="1"/>
  <c r="T109" i="94"/>
  <c r="U110" i="94" s="1"/>
  <c r="T109" i="54"/>
  <c r="U110" i="54" s="1"/>
  <c r="V108" i="54"/>
  <c r="W108" i="54" s="1" a="1"/>
  <c r="T109" i="61"/>
  <c r="U110" i="61" s="1"/>
  <c r="W56" i="94"/>
  <c r="W107" i="61"/>
  <c r="B109" i="61"/>
  <c r="B110" i="61" s="1" a="1"/>
  <c r="W107" i="54"/>
  <c r="T110" i="61" a="1"/>
  <c r="T110" i="54" a="1"/>
  <c r="T110" i="94" a="1"/>
  <c r="V109" i="61" l="1" a="1"/>
  <c r="V109" i="61" s="1"/>
  <c r="W109" i="61" s="1" a="1"/>
  <c r="V109" i="54" a="1"/>
  <c r="V109" i="54" s="1"/>
  <c r="W109" i="54" s="1" a="1"/>
  <c r="T110" i="94"/>
  <c r="U111" i="94" s="1"/>
  <c r="T110" i="54"/>
  <c r="U111" i="54" s="1"/>
  <c r="B110" i="61"/>
  <c r="V110" i="61" s="1" a="1"/>
  <c r="T110" i="61"/>
  <c r="U111" i="61" s="1"/>
  <c r="B110" i="54"/>
  <c r="B111" i="54" s="1" a="1"/>
  <c r="W108" i="61"/>
  <c r="W108" i="54"/>
  <c r="V57" i="94"/>
  <c r="W57" i="94" s="1" a="1"/>
  <c r="T111" i="54" a="1"/>
  <c r="T111" i="94" a="1"/>
  <c r="B58" i="94" a="1"/>
  <c r="T111" i="61" a="1"/>
  <c r="V110" i="54" l="1" a="1"/>
  <c r="V110" i="54" s="1"/>
  <c r="W110" i="54" s="1" a="1"/>
  <c r="B111" i="61" a="1"/>
  <c r="B111" i="61" s="1"/>
  <c r="B112" i="61" s="1" a="1"/>
  <c r="T111" i="61"/>
  <c r="U112" i="61" s="1"/>
  <c r="W57" i="94"/>
  <c r="B111" i="54"/>
  <c r="B112" i="54" s="1" a="1"/>
  <c r="W109" i="54"/>
  <c r="B58" i="94"/>
  <c r="V58" i="94" s="1" a="1"/>
  <c r="V110" i="61"/>
  <c r="W110" i="61" s="1" a="1"/>
  <c r="W109" i="61"/>
  <c r="T111" i="94"/>
  <c r="U112" i="94" s="1"/>
  <c r="T111" i="54"/>
  <c r="U112" i="54" s="1"/>
  <c r="T112" i="54" a="1"/>
  <c r="T112" i="94" a="1"/>
  <c r="T112" i="61" a="1"/>
  <c r="V111" i="61" l="1" a="1"/>
  <c r="V111" i="61" s="1"/>
  <c r="W111" i="61" s="1" a="1"/>
  <c r="V111" i="54" a="1"/>
  <c r="V111" i="54" s="1"/>
  <c r="W111" i="54" s="1" a="1"/>
  <c r="T112" i="61"/>
  <c r="U113" i="61" s="1"/>
  <c r="W110" i="61"/>
  <c r="V58" i="94"/>
  <c r="W58" i="94" s="1" a="1"/>
  <c r="B112" i="61"/>
  <c r="V112" i="61" s="1" a="1"/>
  <c r="B112" i="54"/>
  <c r="B113" i="54" s="1" a="1"/>
  <c r="T112" i="94"/>
  <c r="U113" i="94" s="1"/>
  <c r="T112" i="54"/>
  <c r="U113" i="54" s="1"/>
  <c r="W110" i="54"/>
  <c r="T113" i="94" a="1"/>
  <c r="T113" i="54" a="1"/>
  <c r="T113" i="61" a="1"/>
  <c r="B59" i="94" a="1"/>
  <c r="V112" i="54" l="1" a="1"/>
  <c r="V112" i="54" s="1"/>
  <c r="W112" i="54" s="1" a="1"/>
  <c r="B113" i="61" a="1"/>
  <c r="B113" i="61" s="1"/>
  <c r="W111" i="54"/>
  <c r="B59" i="94"/>
  <c r="V59" i="94" s="1" a="1"/>
  <c r="T113" i="61"/>
  <c r="U114" i="61" s="1"/>
  <c r="V112" i="61"/>
  <c r="W112" i="61" s="1" a="1"/>
  <c r="W111" i="61"/>
  <c r="T113" i="54"/>
  <c r="U114" i="54" s="1"/>
  <c r="T113" i="94"/>
  <c r="U114" i="94" s="1"/>
  <c r="B113" i="54"/>
  <c r="B114" i="54" s="1" a="1"/>
  <c r="W58" i="94"/>
  <c r="T114" i="61" a="1"/>
  <c r="T114" i="94" a="1"/>
  <c r="T114" i="54" a="1"/>
  <c r="V113" i="61" l="1" a="1"/>
  <c r="V113" i="61" s="1"/>
  <c r="W113" i="61" s="1" a="1"/>
  <c r="B114" i="61" a="1"/>
  <c r="B114" i="61" s="1"/>
  <c r="B115" i="61" s="1" a="1"/>
  <c r="V113" i="54" a="1"/>
  <c r="V113" i="54" s="1"/>
  <c r="W113" i="54" s="1" a="1"/>
  <c r="T114" i="54"/>
  <c r="U115" i="54" s="1"/>
  <c r="W112" i="54"/>
  <c r="B114" i="54"/>
  <c r="V114" i="54" s="1" a="1"/>
  <c r="W112" i="61"/>
  <c r="T114" i="94"/>
  <c r="U115" i="94" s="1"/>
  <c r="V59" i="94"/>
  <c r="W59" i="94" s="1" a="1"/>
  <c r="T114" i="61"/>
  <c r="U115" i="61" s="1"/>
  <c r="T115" i="94" a="1"/>
  <c r="B60" i="94" a="1"/>
  <c r="T115" i="61" a="1"/>
  <c r="T115" i="54" a="1"/>
  <c r="V114" i="61" l="1" a="1"/>
  <c r="V114" i="61" s="1"/>
  <c r="W114" i="61" s="1" a="1"/>
  <c r="B115" i="54" a="1"/>
  <c r="B115" i="54" s="1"/>
  <c r="T115" i="54"/>
  <c r="U116" i="54" s="1"/>
  <c r="B115" i="61"/>
  <c r="B116" i="61" s="1" a="1"/>
  <c r="T115" i="61"/>
  <c r="U116" i="61" s="1"/>
  <c r="V114" i="54"/>
  <c r="W114" i="54" s="1" a="1"/>
  <c r="W59" i="94"/>
  <c r="B60" i="94"/>
  <c r="V60" i="94" s="1" a="1"/>
  <c r="T115" i="94"/>
  <c r="U116" i="94" s="1"/>
  <c r="W113" i="54"/>
  <c r="W113" i="61"/>
  <c r="T116" i="94" a="1"/>
  <c r="T116" i="54" a="1"/>
  <c r="T116" i="61" a="1"/>
  <c r="V115" i="61" l="1" a="1"/>
  <c r="V115" i="61" s="1"/>
  <c r="W115" i="61" s="1" a="1"/>
  <c r="V115" i="54" a="1"/>
  <c r="V115" i="54" s="1"/>
  <c r="W115" i="54" s="1" a="1"/>
  <c r="B116" i="54" a="1"/>
  <c r="B116" i="54" s="1"/>
  <c r="T116" i="61"/>
  <c r="U117" i="61" s="1"/>
  <c r="V60" i="94"/>
  <c r="W60" i="94" s="1" a="1"/>
  <c r="W114" i="54"/>
  <c r="T116" i="54"/>
  <c r="U117" i="54" s="1"/>
  <c r="B116" i="61"/>
  <c r="B117" i="61" s="1" a="1"/>
  <c r="W114" i="61"/>
  <c r="T116" i="94"/>
  <c r="U117" i="94" s="1"/>
  <c r="T117" i="61" a="1"/>
  <c r="B61" i="94" a="1"/>
  <c r="T117" i="54" a="1"/>
  <c r="T117" i="94" a="1"/>
  <c r="V116" i="61" l="1" a="1"/>
  <c r="V116" i="61" s="1"/>
  <c r="W116" i="61" s="1" a="1"/>
  <c r="B117" i="54" a="1"/>
  <c r="B117" i="54" s="1"/>
  <c r="V116" i="54" a="1"/>
  <c r="V116" i="54" s="1"/>
  <c r="W116" i="54" s="1" a="1"/>
  <c r="T117" i="94"/>
  <c r="U118" i="94" s="1"/>
  <c r="B117" i="61"/>
  <c r="B118" i="61" s="1" a="1"/>
  <c r="W115" i="54"/>
  <c r="T117" i="54"/>
  <c r="U118" i="54" s="1"/>
  <c r="B61" i="94"/>
  <c r="V61" i="94" s="1" a="1"/>
  <c r="W60" i="94"/>
  <c r="W115" i="61"/>
  <c r="T117" i="61"/>
  <c r="U118" i="61" s="1"/>
  <c r="T118" i="61" a="1"/>
  <c r="T118" i="94" a="1"/>
  <c r="T118" i="54" a="1"/>
  <c r="V117" i="61" l="1" a="1"/>
  <c r="V117" i="61" s="1"/>
  <c r="W117" i="61" s="1" a="1"/>
  <c r="B118" i="54" a="1"/>
  <c r="B118" i="54" s="1"/>
  <c r="B119" i="54" s="1" a="1"/>
  <c r="V117" i="54" a="1"/>
  <c r="V117" i="54" s="1"/>
  <c r="W117" i="54" s="1" a="1"/>
  <c r="T118" i="54"/>
  <c r="U119" i="54" s="1"/>
  <c r="W116" i="61"/>
  <c r="V61" i="94"/>
  <c r="W61" i="94" s="1" a="1"/>
  <c r="B118" i="61"/>
  <c r="B119" i="61" s="1" a="1"/>
  <c r="T118" i="94"/>
  <c r="U119" i="94" s="1"/>
  <c r="T118" i="61"/>
  <c r="U119" i="61" s="1"/>
  <c r="W116" i="54"/>
  <c r="T119" i="54" a="1"/>
  <c r="T119" i="94" a="1"/>
  <c r="B62" i="94" a="1"/>
  <c r="T119" i="61" a="1"/>
  <c r="V118" i="61" l="1" a="1"/>
  <c r="V118" i="61" s="1"/>
  <c r="W118" i="61" s="1" a="1"/>
  <c r="V118" i="54" a="1"/>
  <c r="V118" i="54" s="1"/>
  <c r="W118" i="54" s="1" a="1"/>
  <c r="T119" i="61"/>
  <c r="U120" i="61" s="1"/>
  <c r="B119" i="54"/>
  <c r="B120" i="54" s="1" a="1"/>
  <c r="B119" i="61"/>
  <c r="B120" i="61" s="1" a="1"/>
  <c r="W61" i="94"/>
  <c r="B62" i="94"/>
  <c r="V62" i="94" s="1" a="1"/>
  <c r="T119" i="94"/>
  <c r="U120" i="94" s="1"/>
  <c r="W117" i="54"/>
  <c r="T119" i="54"/>
  <c r="U120" i="54" s="1"/>
  <c r="W117" i="61"/>
  <c r="T120" i="54" a="1"/>
  <c r="T120" i="61" a="1"/>
  <c r="T120" i="94" a="1"/>
  <c r="V119" i="61" l="1" a="1"/>
  <c r="V119" i="61" s="1"/>
  <c r="W119" i="61" s="1" a="1"/>
  <c r="V119" i="54" a="1"/>
  <c r="V119" i="54" s="1"/>
  <c r="W119" i="54" s="1" a="1"/>
  <c r="T120" i="94"/>
  <c r="U121" i="94" s="1"/>
  <c r="W118" i="54"/>
  <c r="V62" i="94"/>
  <c r="W62" i="94" s="1" a="1"/>
  <c r="T120" i="61"/>
  <c r="U121" i="61" s="1"/>
  <c r="B120" i="61"/>
  <c r="B121" i="61" s="1" a="1"/>
  <c r="B120" i="54"/>
  <c r="V120" i="54" s="1" a="1"/>
  <c r="T120" i="54"/>
  <c r="U121" i="54" s="1"/>
  <c r="W118" i="61"/>
  <c r="B63" i="94" a="1"/>
  <c r="T121" i="94" a="1"/>
  <c r="T121" i="54" a="1"/>
  <c r="T121" i="61" a="1"/>
  <c r="V120" i="61" l="1" a="1"/>
  <c r="V120" i="61" s="1"/>
  <c r="W120" i="61" s="1" a="1"/>
  <c r="B121" i="54" a="1"/>
  <c r="B121" i="54" s="1"/>
  <c r="T121" i="61"/>
  <c r="U122" i="61" s="1"/>
  <c r="T121" i="54"/>
  <c r="U122" i="54" s="1"/>
  <c r="B121" i="61"/>
  <c r="B122" i="61" s="1" a="1"/>
  <c r="V120" i="54"/>
  <c r="W120" i="54" s="1" a="1"/>
  <c r="W119" i="54"/>
  <c r="W119" i="61"/>
  <c r="T121" i="94"/>
  <c r="U122" i="94" s="1"/>
  <c r="W62" i="94"/>
  <c r="B63" i="94"/>
  <c r="V63" i="94" s="1" a="1"/>
  <c r="T122" i="61" a="1"/>
  <c r="T122" i="54" a="1"/>
  <c r="T122" i="94" a="1"/>
  <c r="V121" i="61" l="1" a="1"/>
  <c r="V121" i="61" s="1"/>
  <c r="W121" i="61" s="1" a="1"/>
  <c r="B122" i="54" a="1"/>
  <c r="B122" i="54" s="1"/>
  <c r="V121" i="54" a="1"/>
  <c r="V121" i="54" s="1"/>
  <c r="W121" i="54" s="1" a="1"/>
  <c r="T122" i="94"/>
  <c r="U123" i="94" s="1"/>
  <c r="T122" i="54"/>
  <c r="U123" i="54" s="1"/>
  <c r="V63" i="94"/>
  <c r="W63" i="94" s="1" a="1"/>
  <c r="W120" i="54"/>
  <c r="W120" i="61"/>
  <c r="B122" i="61"/>
  <c r="B123" i="61" s="1" a="1"/>
  <c r="T122" i="61"/>
  <c r="U123" i="61" s="1"/>
  <c r="T123" i="54" a="1"/>
  <c r="T123" i="61" a="1"/>
  <c r="T123" i="94" a="1"/>
  <c r="B64" i="94" a="1"/>
  <c r="V122" i="61" l="1" a="1"/>
  <c r="V122" i="61" s="1"/>
  <c r="W122" i="61" s="1" a="1"/>
  <c r="B123" i="54" a="1"/>
  <c r="B123" i="54" s="1"/>
  <c r="B124" i="54" s="1" a="1"/>
  <c r="V122" i="54" a="1"/>
  <c r="V122" i="54" s="1"/>
  <c r="W122" i="54" s="1" a="1"/>
  <c r="B64" i="94"/>
  <c r="V64" i="94" s="1" a="1"/>
  <c r="T123" i="94"/>
  <c r="U124" i="94" s="1"/>
  <c r="W121" i="54"/>
  <c r="W121" i="61"/>
  <c r="B123" i="61"/>
  <c r="B124" i="61" s="1" a="1"/>
  <c r="T123" i="61"/>
  <c r="U124" i="61" s="1"/>
  <c r="W63" i="94"/>
  <c r="T123" i="54"/>
  <c r="U124" i="54" s="1"/>
  <c r="T124" i="61" a="1"/>
  <c r="T124" i="94" a="1"/>
  <c r="T124" i="54" a="1"/>
  <c r="V123" i="54" l="1" a="1"/>
  <c r="V123" i="54" s="1"/>
  <c r="W123" i="54" s="1" a="1"/>
  <c r="V123" i="61" a="1"/>
  <c r="V123" i="61" s="1"/>
  <c r="W123" i="61" s="1" a="1"/>
  <c r="T124" i="54"/>
  <c r="U125" i="54" s="1"/>
  <c r="W122" i="61"/>
  <c r="B124" i="61"/>
  <c r="V124" i="61" s="1" a="1"/>
  <c r="B124" i="54"/>
  <c r="V124" i="54" s="1" a="1"/>
  <c r="T124" i="94"/>
  <c r="U125" i="94" s="1"/>
  <c r="V64" i="94"/>
  <c r="W64" i="94" s="1" a="1"/>
  <c r="T124" i="61"/>
  <c r="U125" i="61" s="1"/>
  <c r="W122" i="54"/>
  <c r="T125" i="94" a="1"/>
  <c r="B65" i="94" a="1"/>
  <c r="T125" i="54" a="1"/>
  <c r="T125" i="61" a="1"/>
  <c r="B125" i="54" l="1" a="1"/>
  <c r="B125" i="54" s="1"/>
  <c r="V125" i="54" s="1" a="1"/>
  <c r="B125" i="61" a="1"/>
  <c r="B125" i="61" s="1"/>
  <c r="B126" i="61" s="1" a="1"/>
  <c r="T125" i="61"/>
  <c r="U126" i="61" s="1"/>
  <c r="V124" i="61"/>
  <c r="W124" i="61" s="1" a="1"/>
  <c r="T125" i="54"/>
  <c r="U126" i="54" s="1"/>
  <c r="V124" i="54"/>
  <c r="W124" i="54" s="1" a="1"/>
  <c r="W64" i="94"/>
  <c r="W123" i="54"/>
  <c r="B65" i="94"/>
  <c r="V65" i="94" s="1" a="1"/>
  <c r="T125" i="94"/>
  <c r="U126" i="94" s="1"/>
  <c r="W123" i="61"/>
  <c r="T126" i="94" a="1"/>
  <c r="T126" i="54" a="1"/>
  <c r="T126" i="61" a="1"/>
  <c r="V125" i="61" l="1" a="1"/>
  <c r="V125" i="61" s="1"/>
  <c r="W125" i="61" s="1" a="1"/>
  <c r="B126" i="54" a="1"/>
  <c r="B126" i="54" s="1"/>
  <c r="T126" i="61"/>
  <c r="U127" i="61" s="1"/>
  <c r="V65" i="94"/>
  <c r="W65" i="94" s="1" a="1"/>
  <c r="T126" i="54"/>
  <c r="U127" i="54" s="1"/>
  <c r="V125" i="54"/>
  <c r="W125" i="54" s="1" a="1"/>
  <c r="W124" i="54"/>
  <c r="W124" i="61"/>
  <c r="B126" i="61"/>
  <c r="B127" i="61" s="1" a="1"/>
  <c r="T126" i="94"/>
  <c r="U127" i="94" s="1"/>
  <c r="T127" i="94" a="1"/>
  <c r="B66" i="94" a="1"/>
  <c r="T127" i="54" a="1"/>
  <c r="T127" i="61" a="1"/>
  <c r="V126" i="61" l="1" a="1"/>
  <c r="V126" i="61" s="1"/>
  <c r="W126" i="61" s="1" a="1"/>
  <c r="B127" i="54" a="1"/>
  <c r="B127" i="54" s="1"/>
  <c r="V127" i="54" s="1" a="1"/>
  <c r="V126" i="54" a="1"/>
  <c r="V126" i="54" s="1"/>
  <c r="W126" i="54" s="1" a="1"/>
  <c r="T127" i="61"/>
  <c r="U128" i="61" s="1"/>
  <c r="W125" i="54"/>
  <c r="T127" i="54"/>
  <c r="U128" i="54" s="1"/>
  <c r="W65" i="94"/>
  <c r="B66" i="94"/>
  <c r="V66" i="94" s="1" a="1"/>
  <c r="T127" i="94"/>
  <c r="U128" i="94" s="1"/>
  <c r="W125" i="61"/>
  <c r="B127" i="61"/>
  <c r="B128" i="61" s="1" a="1"/>
  <c r="T128" i="54" a="1"/>
  <c r="T128" i="61" a="1"/>
  <c r="T128" i="94" a="1"/>
  <c r="V127" i="61" l="1" a="1"/>
  <c r="V127" i="61" s="1"/>
  <c r="W127" i="61" s="1" a="1"/>
  <c r="B128" i="54" a="1"/>
  <c r="B128" i="54" s="1"/>
  <c r="T128" i="94"/>
  <c r="U129" i="94" s="1"/>
  <c r="W126" i="61"/>
  <c r="B128" i="61"/>
  <c r="B129" i="61" s="1" a="1"/>
  <c r="V66" i="94"/>
  <c r="W66" i="94" s="1" a="1"/>
  <c r="T128" i="61"/>
  <c r="U129" i="61" s="1"/>
  <c r="W126" i="54"/>
  <c r="V127" i="54"/>
  <c r="W127" i="54" s="1" a="1"/>
  <c r="T128" i="54"/>
  <c r="U129" i="54" s="1"/>
  <c r="V128" i="61" a="1"/>
  <c r="T129" i="94" a="1"/>
  <c r="T129" i="61" a="1"/>
  <c r="T129" i="54" a="1"/>
  <c r="B67" i="94" a="1"/>
  <c r="B129" i="54" l="1" a="1"/>
  <c r="B129" i="54" s="1"/>
  <c r="B130" i="54" s="1" a="1"/>
  <c r="V128" i="54" a="1"/>
  <c r="V128" i="54" s="1"/>
  <c r="W128" i="54" s="1" a="1"/>
  <c r="B67" i="94"/>
  <c r="T129" i="54"/>
  <c r="U130" i="54" s="1"/>
  <c r="W127" i="54"/>
  <c r="W127" i="61"/>
  <c r="W66" i="94"/>
  <c r="B129" i="61"/>
  <c r="B130" i="61" s="1" a="1"/>
  <c r="T129" i="61"/>
  <c r="U130" i="61" s="1"/>
  <c r="T129" i="94"/>
  <c r="U130" i="94" s="1"/>
  <c r="V128" i="61"/>
  <c r="W128" i="61" s="1" a="1"/>
  <c r="V67" i="94" a="1"/>
  <c r="T130" i="94" a="1"/>
  <c r="T130" i="61" a="1"/>
  <c r="T130" i="54" a="1"/>
  <c r="V129" i="61" l="1" a="1"/>
  <c r="V129" i="61" s="1"/>
  <c r="W129" i="61" s="1" a="1"/>
  <c r="V129" i="54" a="1"/>
  <c r="V129" i="54" s="1"/>
  <c r="W129" i="54" s="1" a="1"/>
  <c r="T130" i="54"/>
  <c r="U131" i="54" s="1"/>
  <c r="W128" i="61"/>
  <c r="B130" i="54"/>
  <c r="B131" i="54" s="1" a="1"/>
  <c r="W128" i="54"/>
  <c r="T130" i="61"/>
  <c r="U131" i="61" s="1"/>
  <c r="B130" i="61"/>
  <c r="B131" i="61" s="1" a="1"/>
  <c r="T130" i="94"/>
  <c r="U131" i="94" s="1"/>
  <c r="V67" i="94"/>
  <c r="W67" i="94" s="1" a="1"/>
  <c r="T131" i="54" a="1"/>
  <c r="B68" i="94" a="1"/>
  <c r="T131" i="61" a="1"/>
  <c r="T131" i="94" a="1"/>
  <c r="V130" i="61" l="1" a="1"/>
  <c r="V130" i="61" s="1"/>
  <c r="W130" i="61" s="1" a="1"/>
  <c r="V130" i="54" a="1"/>
  <c r="V130" i="54" s="1"/>
  <c r="W130" i="54" s="1" a="1"/>
  <c r="W129" i="61"/>
  <c r="T131" i="94"/>
  <c r="U132" i="94" s="1"/>
  <c r="T131" i="61"/>
  <c r="U132" i="61" s="1"/>
  <c r="W67" i="94"/>
  <c r="B131" i="61"/>
  <c r="B132" i="61" s="1" a="1"/>
  <c r="B68" i="94"/>
  <c r="V68" i="94" s="1" a="1"/>
  <c r="B131" i="54"/>
  <c r="B132" i="54" s="1" a="1"/>
  <c r="T131" i="54"/>
  <c r="U132" i="54" s="1"/>
  <c r="W129" i="54"/>
  <c r="T132" i="61" a="1"/>
  <c r="T132" i="54" a="1"/>
  <c r="T132" i="94" a="1"/>
  <c r="V131" i="54" l="1" a="1"/>
  <c r="V131" i="54" s="1"/>
  <c r="W131" i="54" s="1" a="1"/>
  <c r="V131" i="61" a="1"/>
  <c r="V131" i="61" s="1"/>
  <c r="W131" i="61" s="1" a="1"/>
  <c r="B132" i="61"/>
  <c r="V132" i="61" s="1" a="1"/>
  <c r="W130" i="54"/>
  <c r="T132" i="94"/>
  <c r="U133" i="94" s="1"/>
  <c r="W130" i="61"/>
  <c r="T132" i="54"/>
  <c r="U133" i="54" s="1"/>
  <c r="T132" i="61"/>
  <c r="U133" i="61" s="1"/>
  <c r="B132" i="54"/>
  <c r="V132" i="54" s="1" a="1"/>
  <c r="V68" i="94"/>
  <c r="W68" i="94" s="1" a="1"/>
  <c r="T133" i="61" a="1"/>
  <c r="B69" i="94" a="1"/>
  <c r="T133" i="54" a="1"/>
  <c r="T133" i="94" a="1"/>
  <c r="B133" i="61" l="1" a="1"/>
  <c r="B133" i="61" s="1"/>
  <c r="B134" i="61" s="1" a="1"/>
  <c r="B133" i="54" a="1"/>
  <c r="B133" i="54" s="1"/>
  <c r="B134" i="54" s="1" a="1"/>
  <c r="V132" i="61"/>
  <c r="W132" i="61" s="1" a="1"/>
  <c r="W131" i="61"/>
  <c r="T133" i="94"/>
  <c r="U134" i="94" s="1"/>
  <c r="V132" i="54"/>
  <c r="W132" i="54" s="1" a="1"/>
  <c r="T133" i="54"/>
  <c r="U134" i="54" s="1"/>
  <c r="W131" i="54"/>
  <c r="W68" i="94"/>
  <c r="B69" i="94"/>
  <c r="V69" i="94" s="1" a="1"/>
  <c r="T133" i="61"/>
  <c r="U134" i="61" s="1"/>
  <c r="T134" i="94" a="1"/>
  <c r="T134" i="54" a="1"/>
  <c r="T134" i="61" a="1"/>
  <c r="V133" i="54" l="1" a="1"/>
  <c r="V133" i="54" s="1"/>
  <c r="W133" i="54" s="1" a="1"/>
  <c r="V133" i="61" a="1"/>
  <c r="V133" i="61" s="1"/>
  <c r="W133" i="61" s="1" a="1"/>
  <c r="W132" i="61"/>
  <c r="T134" i="61"/>
  <c r="U135" i="61" s="1"/>
  <c r="B134" i="61"/>
  <c r="B135" i="61" s="1" a="1"/>
  <c r="V69" i="94"/>
  <c r="W69" i="94" s="1" a="1"/>
  <c r="B134" i="54"/>
  <c r="B135" i="54" s="1" a="1"/>
  <c r="T134" i="54"/>
  <c r="U135" i="54" s="1"/>
  <c r="W132" i="54"/>
  <c r="T134" i="94"/>
  <c r="U135" i="94" s="1"/>
  <c r="T135" i="54" a="1"/>
  <c r="T135" i="94" a="1"/>
  <c r="T135" i="61" a="1"/>
  <c r="B70" i="94" a="1"/>
  <c r="V134" i="61" l="1" a="1"/>
  <c r="V134" i="61" s="1"/>
  <c r="W134" i="61" s="1" a="1"/>
  <c r="V134" i="54" a="1"/>
  <c r="V134" i="54" s="1"/>
  <c r="W134" i="54" s="1" a="1"/>
  <c r="B70" i="94"/>
  <c r="T135" i="61"/>
  <c r="U136" i="61" s="1"/>
  <c r="W133" i="54"/>
  <c r="B135" i="54"/>
  <c r="B136" i="54" s="1" a="1"/>
  <c r="W69" i="94"/>
  <c r="T135" i="94"/>
  <c r="U136" i="94" s="1"/>
  <c r="B135" i="61"/>
  <c r="B136" i="61" s="1" a="1"/>
  <c r="W133" i="61"/>
  <c r="T135" i="54"/>
  <c r="U136" i="54" s="1"/>
  <c r="T136" i="61" a="1"/>
  <c r="T136" i="94" a="1"/>
  <c r="V70" i="94" a="1"/>
  <c r="T136" i="54" a="1"/>
  <c r="V135" i="54" l="1" a="1"/>
  <c r="V135" i="54" s="1"/>
  <c r="W135" i="54" s="1" a="1"/>
  <c r="V135" i="61" a="1"/>
  <c r="V135" i="61" s="1"/>
  <c r="W135" i="61" s="1" a="1"/>
  <c r="T136" i="54"/>
  <c r="U137" i="54" s="1"/>
  <c r="V70" i="94"/>
  <c r="W70" i="94" s="1" a="1"/>
  <c r="T136" i="94"/>
  <c r="U137" i="94" s="1"/>
  <c r="W134" i="61"/>
  <c r="W134" i="54"/>
  <c r="B136" i="61"/>
  <c r="B137" i="61" s="1" a="1"/>
  <c r="T136" i="61"/>
  <c r="U137" i="61" s="1"/>
  <c r="B136" i="54"/>
  <c r="B137" i="54" s="1" a="1"/>
  <c r="T137" i="94" a="1"/>
  <c r="T137" i="61" a="1"/>
  <c r="T137" i="54" a="1"/>
  <c r="B71" i="94" a="1"/>
  <c r="V136" i="54" l="1" a="1"/>
  <c r="V136" i="54" s="1"/>
  <c r="W136" i="54" s="1" a="1"/>
  <c r="V136" i="61" a="1"/>
  <c r="V136" i="61" s="1"/>
  <c r="W136" i="61" s="1" a="1"/>
  <c r="B71" i="94"/>
  <c r="V71" i="94" s="1" a="1"/>
  <c r="T137" i="54"/>
  <c r="U138" i="54" s="1"/>
  <c r="W135" i="54"/>
  <c r="W135" i="61"/>
  <c r="B137" i="54"/>
  <c r="V137" i="54" s="1" a="1"/>
  <c r="B137" i="61"/>
  <c r="V137" i="61" s="1" a="1"/>
  <c r="T137" i="61"/>
  <c r="U138" i="61" s="1"/>
  <c r="T137" i="94"/>
  <c r="U138" i="94" s="1"/>
  <c r="W70" i="94"/>
  <c r="T138" i="94" a="1"/>
  <c r="T138" i="54" a="1"/>
  <c r="T138" i="61" a="1"/>
  <c r="B138" i="54" l="1" a="1"/>
  <c r="B138" i="54" s="1"/>
  <c r="B139" i="54" s="1" a="1"/>
  <c r="B138" i="61" a="1"/>
  <c r="B138" i="61" s="1"/>
  <c r="B139" i="61" s="1" a="1"/>
  <c r="T138" i="61"/>
  <c r="U139" i="61" s="1"/>
  <c r="V71" i="94"/>
  <c r="W71" i="94" s="1" a="1"/>
  <c r="V137" i="61"/>
  <c r="W137" i="61" s="1" a="1"/>
  <c r="T138" i="54"/>
  <c r="U139" i="54" s="1"/>
  <c r="V137" i="54"/>
  <c r="W137" i="54" s="1" a="1"/>
  <c r="W136" i="54"/>
  <c r="W136" i="61"/>
  <c r="T138" i="94"/>
  <c r="U139" i="94" s="1"/>
  <c r="B72" i="94" a="1"/>
  <c r="T139" i="54" a="1"/>
  <c r="T139" i="94" a="1"/>
  <c r="T139" i="61" a="1"/>
  <c r="V138" i="61" l="1" a="1"/>
  <c r="V138" i="61" s="1"/>
  <c r="W138" i="61" s="1" a="1"/>
  <c r="V138" i="54" a="1"/>
  <c r="V138" i="54" s="1"/>
  <c r="W138" i="54" s="1" a="1"/>
  <c r="T139" i="61"/>
  <c r="U140" i="61" s="1"/>
  <c r="T139" i="94"/>
  <c r="U140" i="94" s="1"/>
  <c r="B139" i="61"/>
  <c r="B140" i="61" s="1" a="1"/>
  <c r="W137" i="54"/>
  <c r="W71" i="94"/>
  <c r="B139" i="54"/>
  <c r="B140" i="54" s="1" a="1"/>
  <c r="T139" i="54"/>
  <c r="U140" i="54" s="1"/>
  <c r="B72" i="94"/>
  <c r="V72" i="94" s="1" a="1"/>
  <c r="W137" i="61"/>
  <c r="T140" i="54" a="1"/>
  <c r="T140" i="61" a="1"/>
  <c r="T140" i="94" a="1"/>
  <c r="V139" i="54" l="1" a="1"/>
  <c r="V139" i="54" s="1"/>
  <c r="W139" i="54" s="1" a="1"/>
  <c r="V139" i="61" a="1"/>
  <c r="V139" i="61" s="1"/>
  <c r="W139" i="61" s="1" a="1"/>
  <c r="T140" i="94"/>
  <c r="U141" i="94" s="1"/>
  <c r="W138" i="61"/>
  <c r="V72" i="94"/>
  <c r="W72" i="94" s="1" a="1"/>
  <c r="B140" i="54"/>
  <c r="B141" i="54" s="1" a="1"/>
  <c r="T140" i="61"/>
  <c r="U141" i="61" s="1"/>
  <c r="W138" i="54"/>
  <c r="B140" i="61"/>
  <c r="B141" i="61" s="1" a="1"/>
  <c r="T140" i="54"/>
  <c r="U141" i="54" s="1"/>
  <c r="B73" i="94" a="1"/>
  <c r="T141" i="61" a="1"/>
  <c r="T141" i="54" a="1"/>
  <c r="T141" i="94" a="1"/>
  <c r="V140" i="61" l="1" a="1"/>
  <c r="V140" i="61" s="1"/>
  <c r="W140" i="61" s="1" a="1"/>
  <c r="V140" i="54" a="1"/>
  <c r="V140" i="54" s="1"/>
  <c r="W140" i="54" s="1" a="1"/>
  <c r="T141" i="94"/>
  <c r="U142" i="94" s="1"/>
  <c r="T141" i="54"/>
  <c r="U142" i="54" s="1"/>
  <c r="W139" i="54"/>
  <c r="B141" i="61"/>
  <c r="B142" i="61" s="1" a="1"/>
  <c r="W139" i="61"/>
  <c r="T141" i="61"/>
  <c r="U142" i="61" s="1"/>
  <c r="B141" i="54"/>
  <c r="B142" i="54" s="1" a="1"/>
  <c r="W72" i="94"/>
  <c r="B73" i="94"/>
  <c r="V73" i="94" s="1" a="1"/>
  <c r="T142" i="61" a="1"/>
  <c r="T142" i="94" a="1"/>
  <c r="T142" i="54" a="1"/>
  <c r="V141" i="61" l="1" a="1"/>
  <c r="V141" i="61" s="1"/>
  <c r="W141" i="61" s="1" a="1"/>
  <c r="V141" i="54" a="1"/>
  <c r="V141" i="54" s="1"/>
  <c r="W141" i="54" s="1" a="1"/>
  <c r="T142" i="54"/>
  <c r="U143" i="54" s="1"/>
  <c r="V73" i="94"/>
  <c r="W73" i="94" s="1" a="1"/>
  <c r="B142" i="54"/>
  <c r="B143" i="54" s="1" a="1"/>
  <c r="B142" i="61"/>
  <c r="V142" i="61" s="1" a="1"/>
  <c r="T142" i="94"/>
  <c r="U143" i="94" s="1"/>
  <c r="W140" i="61"/>
  <c r="W140" i="54"/>
  <c r="T142" i="61"/>
  <c r="U143" i="61" s="1"/>
  <c r="V142" i="54" a="1"/>
  <c r="T143" i="94" a="1"/>
  <c r="T143" i="61" a="1"/>
  <c r="B74" i="94" a="1"/>
  <c r="T143" i="54" a="1"/>
  <c r="B143" i="61" l="1" a="1"/>
  <c r="B143" i="61" s="1"/>
  <c r="T143" i="54"/>
  <c r="U144" i="54" s="1"/>
  <c r="B74" i="94"/>
  <c r="V74" i="94" s="1" a="1"/>
  <c r="V142" i="61"/>
  <c r="W142" i="61" s="1" a="1"/>
  <c r="T143" i="61"/>
  <c r="U144" i="61" s="1"/>
  <c r="W73" i="94"/>
  <c r="W141" i="61"/>
  <c r="B143" i="54"/>
  <c r="B144" i="54" s="1" a="1"/>
  <c r="W141" i="54"/>
  <c r="T143" i="94"/>
  <c r="U144" i="94" s="1"/>
  <c r="V142" i="54"/>
  <c r="W142" i="54" s="1" a="1"/>
  <c r="T144" i="94" a="1"/>
  <c r="V143" i="54" a="1"/>
  <c r="T144" i="54" a="1"/>
  <c r="T144" i="61" a="1"/>
  <c r="V143" i="61" l="1" a="1"/>
  <c r="V143" i="61" s="1"/>
  <c r="W143" i="61" s="1" a="1"/>
  <c r="B144" i="61" a="1"/>
  <c r="B144" i="61" s="1"/>
  <c r="T144" i="61"/>
  <c r="U145" i="61" s="1"/>
  <c r="B144" i="54"/>
  <c r="B145" i="54" s="1" a="1"/>
  <c r="V74" i="94"/>
  <c r="W74" i="94" s="1" a="1"/>
  <c r="W142" i="54"/>
  <c r="T144" i="54"/>
  <c r="U145" i="54" s="1"/>
  <c r="V143" i="54"/>
  <c r="W143" i="54" s="1" a="1"/>
  <c r="W142" i="61"/>
  <c r="T144" i="94"/>
  <c r="U145" i="94" s="1"/>
  <c r="V144" i="54" a="1"/>
  <c r="T145" i="61" a="1"/>
  <c r="B75" i="94" a="1"/>
  <c r="T145" i="94" a="1"/>
  <c r="T145" i="54" a="1"/>
  <c r="V144" i="61" l="1" a="1"/>
  <c r="V144" i="61" s="1"/>
  <c r="W144" i="61" s="1" a="1"/>
  <c r="B145" i="61" a="1"/>
  <c r="B145" i="61" s="1"/>
  <c r="V145" i="61" s="1" a="1"/>
  <c r="T145" i="54"/>
  <c r="U146" i="54" s="1"/>
  <c r="T145" i="94"/>
  <c r="U146" i="94" s="1"/>
  <c r="W143" i="54"/>
  <c r="B75" i="94"/>
  <c r="V75" i="94" s="1" a="1"/>
  <c r="W143" i="61"/>
  <c r="W74" i="94"/>
  <c r="T145" i="61"/>
  <c r="U146" i="61" s="1"/>
  <c r="B145" i="54"/>
  <c r="B146" i="54" s="1" a="1"/>
  <c r="V144" i="54"/>
  <c r="W144" i="54" s="1" a="1"/>
  <c r="T146" i="94" a="1"/>
  <c r="T146" i="61" a="1"/>
  <c r="T146" i="54" a="1"/>
  <c r="V145" i="54" l="1" a="1"/>
  <c r="V145" i="54" s="1"/>
  <c r="W145" i="54" s="1" a="1"/>
  <c r="B146" i="61" a="1"/>
  <c r="B146" i="61" s="1"/>
  <c r="T146" i="54"/>
  <c r="U147" i="54" s="1"/>
  <c r="B146" i="54"/>
  <c r="B147" i="54" s="1" a="1"/>
  <c r="W144" i="61"/>
  <c r="V145" i="61"/>
  <c r="W145" i="61" s="1" a="1"/>
  <c r="T146" i="61"/>
  <c r="U147" i="61" s="1"/>
  <c r="V75" i="94"/>
  <c r="W75" i="94" s="1" a="1"/>
  <c r="T146" i="94"/>
  <c r="U147" i="94" s="1"/>
  <c r="W144" i="54"/>
  <c r="T147" i="54" a="1"/>
  <c r="B76" i="94" a="1"/>
  <c r="T147" i="94" a="1"/>
  <c r="T147" i="61" a="1"/>
  <c r="V146" i="54" l="1" a="1"/>
  <c r="V146" i="54" s="1"/>
  <c r="W146" i="54" s="1" a="1"/>
  <c r="B147" i="61" a="1"/>
  <c r="B147" i="61" s="1"/>
  <c r="V147" i="61" s="1" a="1"/>
  <c r="V146" i="61" a="1"/>
  <c r="V146" i="61" s="1"/>
  <c r="W146" i="61" s="1" a="1"/>
  <c r="T147" i="61"/>
  <c r="U148" i="61" s="1"/>
  <c r="W75" i="94"/>
  <c r="W145" i="61"/>
  <c r="T147" i="94"/>
  <c r="U148" i="94" s="1"/>
  <c r="B147" i="54"/>
  <c r="B148" i="54" s="1" a="1"/>
  <c r="B76" i="94"/>
  <c r="V76" i="94" s="1" a="1"/>
  <c r="W145" i="54"/>
  <c r="T147" i="54"/>
  <c r="U148" i="54" s="1"/>
  <c r="T148" i="61" a="1"/>
  <c r="T148" i="54" a="1"/>
  <c r="T148" i="94" a="1"/>
  <c r="V147" i="54" l="1" a="1"/>
  <c r="V147" i="54" s="1"/>
  <c r="W147" i="54" s="1" a="1"/>
  <c r="B148" i="61" a="1"/>
  <c r="B148" i="61" s="1"/>
  <c r="T148" i="94"/>
  <c r="U149" i="94" s="1"/>
  <c r="W146" i="61"/>
  <c r="V76" i="94"/>
  <c r="W76" i="94" s="1" a="1"/>
  <c r="B148" i="54"/>
  <c r="V148" i="54" s="1" a="1"/>
  <c r="T148" i="54"/>
  <c r="U149" i="54" s="1"/>
  <c r="V147" i="61"/>
  <c r="W147" i="61" s="1" a="1"/>
  <c r="T148" i="61"/>
  <c r="U149" i="61" s="1"/>
  <c r="W146" i="54"/>
  <c r="B77" i="94" a="1"/>
  <c r="T149" i="61" a="1"/>
  <c r="T149" i="94" a="1"/>
  <c r="T149" i="54" a="1"/>
  <c r="B149" i="61" l="1" a="1"/>
  <c r="B149" i="61" s="1"/>
  <c r="V148" i="61" a="1"/>
  <c r="V148" i="61" s="1"/>
  <c r="W148" i="61" s="1" a="1"/>
  <c r="B149" i="54" a="1"/>
  <c r="B149" i="54" s="1"/>
  <c r="T149" i="54"/>
  <c r="U150" i="54" s="1"/>
  <c r="T149" i="94"/>
  <c r="U150" i="94" s="1"/>
  <c r="V148" i="54"/>
  <c r="W148" i="54" s="1" a="1"/>
  <c r="W147" i="61"/>
  <c r="T149" i="61"/>
  <c r="U150" i="61" s="1"/>
  <c r="W76" i="94"/>
  <c r="B77" i="94"/>
  <c r="V77" i="94" s="1" a="1"/>
  <c r="W147" i="54"/>
  <c r="T150" i="54" a="1"/>
  <c r="T150" i="94" a="1"/>
  <c r="T150" i="61" a="1"/>
  <c r="V149" i="54" l="1" a="1"/>
  <c r="V149" i="54" s="1"/>
  <c r="W149" i="54" s="1" a="1"/>
  <c r="B150" i="54" a="1"/>
  <c r="B150" i="54" s="1"/>
  <c r="B151" i="54" s="1" a="1"/>
  <c r="V149" i="61" a="1"/>
  <c r="V149" i="61" s="1"/>
  <c r="W149" i="61" s="1" a="1"/>
  <c r="B150" i="61" a="1"/>
  <c r="B150" i="61" s="1"/>
  <c r="T150" i="61"/>
  <c r="U151" i="61" s="1"/>
  <c r="V77" i="94"/>
  <c r="W77" i="94" s="1" a="1"/>
  <c r="W148" i="61"/>
  <c r="W148" i="54"/>
  <c r="T150" i="94"/>
  <c r="U151" i="94" s="1"/>
  <c r="T150" i="54"/>
  <c r="U151" i="54" s="1"/>
  <c r="T151" i="61" a="1"/>
  <c r="B78" i="94" a="1"/>
  <c r="T151" i="54" a="1"/>
  <c r="T151" i="94" a="1"/>
  <c r="V150" i="54" l="1" a="1"/>
  <c r="V150" i="54" s="1"/>
  <c r="W150" i="54" s="1" a="1"/>
  <c r="V150" i="61" a="1"/>
  <c r="V150" i="61" s="1"/>
  <c r="W150" i="61" s="1" a="1"/>
  <c r="B151" i="61" a="1"/>
  <c r="B151" i="61" s="1"/>
  <c r="W77" i="94"/>
  <c r="T151" i="94"/>
  <c r="U152" i="94" s="1"/>
  <c r="T151" i="54"/>
  <c r="U152" i="54" s="1"/>
  <c r="B151" i="54"/>
  <c r="B152" i="54" s="1" a="1"/>
  <c r="B78" i="94"/>
  <c r="V78" i="94" s="1" a="1"/>
  <c r="W149" i="61"/>
  <c r="T151" i="61"/>
  <c r="U152" i="61" s="1"/>
  <c r="W149" i="54"/>
  <c r="T152" i="61" a="1"/>
  <c r="T152" i="54" a="1"/>
  <c r="T152" i="94" a="1"/>
  <c r="V151" i="61" l="1" a="1"/>
  <c r="V151" i="61" s="1"/>
  <c r="W151" i="61" s="1" a="1"/>
  <c r="B152" i="61" a="1"/>
  <c r="B152" i="61" s="1"/>
  <c r="V151" i="54" a="1"/>
  <c r="V151" i="54" s="1"/>
  <c r="W151" i="54" s="1" a="1"/>
  <c r="T152" i="94"/>
  <c r="U153" i="94" s="1"/>
  <c r="W150" i="54"/>
  <c r="T152" i="54"/>
  <c r="U153" i="54" s="1"/>
  <c r="W150" i="61"/>
  <c r="V78" i="94"/>
  <c r="W78" i="94" s="1" a="1"/>
  <c r="B152" i="54"/>
  <c r="B153" i="54" s="1" a="1"/>
  <c r="T152" i="61"/>
  <c r="U153" i="61" s="1"/>
  <c r="T153" i="94" a="1"/>
  <c r="B79" i="94" a="1"/>
  <c r="T153" i="54" a="1"/>
  <c r="T153" i="61" a="1"/>
  <c r="B153" i="61" l="1" a="1"/>
  <c r="B153" i="61" s="1"/>
  <c r="B154" i="61" s="1" a="1"/>
  <c r="V152" i="61" a="1"/>
  <c r="V152" i="61" s="1"/>
  <c r="W152" i="61" s="1" a="1"/>
  <c r="V152" i="54" a="1"/>
  <c r="V152" i="54" s="1"/>
  <c r="W152" i="54" s="1" a="1"/>
  <c r="T153" i="61"/>
  <c r="U154" i="61" s="1"/>
  <c r="W151" i="61"/>
  <c r="B153" i="54"/>
  <c r="V153" i="54" s="1" a="1"/>
  <c r="W78" i="94"/>
  <c r="T153" i="54"/>
  <c r="U154" i="54" s="1"/>
  <c r="B79" i="94"/>
  <c r="V79" i="94" s="1" a="1"/>
  <c r="W151" i="54"/>
  <c r="T153" i="94"/>
  <c r="U154" i="94" s="1"/>
  <c r="T154" i="94" a="1"/>
  <c r="T154" i="54" a="1"/>
  <c r="T154" i="61" a="1"/>
  <c r="B154" i="54" l="1" a="1"/>
  <c r="B154" i="54" s="1"/>
  <c r="V154" i="54" s="1" a="1"/>
  <c r="V153" i="61" a="1"/>
  <c r="V153" i="61" s="1"/>
  <c r="W153" i="61" s="1" a="1"/>
  <c r="T154" i="61"/>
  <c r="U155" i="61" s="1"/>
  <c r="T154" i="54"/>
  <c r="U155" i="54" s="1"/>
  <c r="V153" i="54"/>
  <c r="W153" i="54" s="1" a="1"/>
  <c r="V79" i="94"/>
  <c r="W79" i="94" s="1" a="1"/>
  <c r="W152" i="54"/>
  <c r="T154" i="94"/>
  <c r="U155" i="94" s="1"/>
  <c r="B154" i="61"/>
  <c r="B155" i="61" s="1" a="1"/>
  <c r="W152" i="61"/>
  <c r="T155" i="54" a="1"/>
  <c r="B80" i="94" a="1"/>
  <c r="T155" i="61" a="1"/>
  <c r="T155" i="94" a="1"/>
  <c r="B155" i="54" l="1" a="1"/>
  <c r="B155" i="54" s="1"/>
  <c r="V154" i="61" a="1"/>
  <c r="V154" i="61" s="1"/>
  <c r="W154" i="61" s="1" a="1"/>
  <c r="W153" i="54"/>
  <c r="T155" i="94"/>
  <c r="U156" i="94" s="1"/>
  <c r="T155" i="61"/>
  <c r="U156" i="61" s="1"/>
  <c r="B155" i="61"/>
  <c r="B156" i="61" s="1" a="1"/>
  <c r="W79" i="94"/>
  <c r="B80" i="94"/>
  <c r="V80" i="94" s="1" a="1"/>
  <c r="V154" i="54"/>
  <c r="W154" i="54" s="1" a="1"/>
  <c r="T155" i="54"/>
  <c r="U156" i="54" s="1"/>
  <c r="W153" i="61"/>
  <c r="V155" i="61" a="1"/>
  <c r="T156" i="94" a="1"/>
  <c r="T156" i="61" a="1"/>
  <c r="T156" i="54" a="1"/>
  <c r="V155" i="54" l="1" a="1"/>
  <c r="V155" i="54" s="1"/>
  <c r="W155" i="54" s="1" a="1"/>
  <c r="B156" i="54" a="1"/>
  <c r="B156" i="54" s="1"/>
  <c r="T156" i="54"/>
  <c r="U157" i="54" s="1"/>
  <c r="T156" i="61"/>
  <c r="U157" i="61" s="1"/>
  <c r="T156" i="94"/>
  <c r="U157" i="94" s="1"/>
  <c r="W154" i="54"/>
  <c r="V80" i="94"/>
  <c r="W80" i="94" s="1" a="1"/>
  <c r="B156" i="61"/>
  <c r="V156" i="61" s="1" a="1"/>
  <c r="W154" i="61"/>
  <c r="V155" i="61"/>
  <c r="W155" i="61" s="1" a="1"/>
  <c r="T157" i="94" a="1"/>
  <c r="T157" i="61" a="1"/>
  <c r="T157" i="54" a="1"/>
  <c r="B81" i="94" a="1"/>
  <c r="B157" i="54" l="1" a="1"/>
  <c r="B157" i="54" s="1"/>
  <c r="B158" i="54" s="1" a="1"/>
  <c r="V156" i="54" a="1"/>
  <c r="V156" i="54" s="1"/>
  <c r="W156" i="54" s="1" a="1"/>
  <c r="B157" i="61" a="1"/>
  <c r="B157" i="61" s="1"/>
  <c r="B158" i="61" s="1" a="1"/>
  <c r="B81" i="94"/>
  <c r="V81" i="94" s="1" a="1"/>
  <c r="T157" i="54"/>
  <c r="U158" i="54" s="1"/>
  <c r="T157" i="61"/>
  <c r="U158" i="61" s="1"/>
  <c r="V156" i="61"/>
  <c r="W156" i="61" s="1" a="1"/>
  <c r="W155" i="61"/>
  <c r="W155" i="54"/>
  <c r="W80" i="94"/>
  <c r="T157" i="94"/>
  <c r="U158" i="94" s="1"/>
  <c r="T158" i="61" a="1"/>
  <c r="T158" i="94" a="1"/>
  <c r="T158" i="54" a="1"/>
  <c r="V157" i="61" l="1" a="1"/>
  <c r="V157" i="61" s="1"/>
  <c r="W157" i="61" s="1" a="1"/>
  <c r="V157" i="54" a="1"/>
  <c r="V157" i="54" s="1"/>
  <c r="W157" i="54" s="1" a="1"/>
  <c r="T158" i="54"/>
  <c r="U159" i="54" s="1"/>
  <c r="W156" i="61"/>
  <c r="B158" i="54"/>
  <c r="B159" i="54" s="1" a="1"/>
  <c r="B158" i="61"/>
  <c r="B159" i="61" s="1" a="1"/>
  <c r="T158" i="94"/>
  <c r="U159" i="94" s="1"/>
  <c r="W156" i="54"/>
  <c r="T158" i="61"/>
  <c r="U159" i="61" s="1"/>
  <c r="V81" i="94"/>
  <c r="W81" i="94" s="1" a="1"/>
  <c r="V158" i="54" a="1"/>
  <c r="T159" i="54" a="1"/>
  <c r="B82" i="94" a="1"/>
  <c r="T159" i="94" a="1"/>
  <c r="T159" i="61" a="1"/>
  <c r="V158" i="61" l="1" a="1"/>
  <c r="V158" i="61" s="1"/>
  <c r="W158" i="61" s="1" a="1"/>
  <c r="B159" i="54"/>
  <c r="B160" i="54" s="1" a="1"/>
  <c r="T159" i="61"/>
  <c r="U160" i="61" s="1"/>
  <c r="T159" i="94"/>
  <c r="U160" i="94" s="1"/>
  <c r="W81" i="94"/>
  <c r="B159" i="61"/>
  <c r="B160" i="61" s="1" a="1"/>
  <c r="B82" i="94"/>
  <c r="V82" i="94" s="1" a="1"/>
  <c r="T159" i="54"/>
  <c r="U160" i="54" s="1"/>
  <c r="W157" i="54"/>
  <c r="V158" i="54"/>
  <c r="W158" i="54" s="1" a="1"/>
  <c r="W157" i="61"/>
  <c r="T160" i="94" a="1"/>
  <c r="V159" i="54" a="1"/>
  <c r="T160" i="54" a="1"/>
  <c r="T160" i="61" a="1"/>
  <c r="V159" i="61" l="1" a="1"/>
  <c r="V159" i="61" s="1"/>
  <c r="W159" i="61" s="1" a="1"/>
  <c r="B160" i="61"/>
  <c r="V160" i="61" s="1" a="1"/>
  <c r="B160" i="54"/>
  <c r="V160" i="54" s="1" a="1"/>
  <c r="T160" i="61"/>
  <c r="U161" i="61" s="1"/>
  <c r="T160" i="54"/>
  <c r="U161" i="54" s="1"/>
  <c r="V159" i="54"/>
  <c r="W159" i="54" s="1" a="1"/>
  <c r="W158" i="54"/>
  <c r="V82" i="94"/>
  <c r="W82" i="94" s="1" a="1"/>
  <c r="T160" i="94"/>
  <c r="U161" i="94" s="1"/>
  <c r="W158" i="61"/>
  <c r="B83" i="94" a="1"/>
  <c r="B161" i="54" a="1"/>
  <c r="T161" i="61" a="1"/>
  <c r="T161" i="54" a="1"/>
  <c r="T161" i="94" a="1"/>
  <c r="B161" i="61" l="1" a="1"/>
  <c r="B161" i="61" s="1"/>
  <c r="T161" i="94"/>
  <c r="U162" i="94" s="1"/>
  <c r="V160" i="54"/>
  <c r="W160" i="54" s="1" a="1"/>
  <c r="T161" i="54"/>
  <c r="U162" i="54" s="1"/>
  <c r="W82" i="94"/>
  <c r="W159" i="54"/>
  <c r="T161" i="61"/>
  <c r="U162" i="61" s="1"/>
  <c r="V160" i="61"/>
  <c r="W160" i="61" s="1" a="1"/>
  <c r="B161" i="54"/>
  <c r="B162" i="54" s="1" a="1"/>
  <c r="B83" i="94"/>
  <c r="V83" i="94" s="1" a="1"/>
  <c r="W159" i="61"/>
  <c r="T162" i="61" a="1"/>
  <c r="T162" i="94" a="1"/>
  <c r="T162" i="54" a="1"/>
  <c r="B162" i="61" l="1" a="1"/>
  <c r="B162" i="61" s="1"/>
  <c r="V162" i="61" s="1" a="1"/>
  <c r="V161" i="61" a="1"/>
  <c r="V161" i="61" s="1"/>
  <c r="W161" i="61" s="1" a="1"/>
  <c r="V161" i="54" a="1"/>
  <c r="V161" i="54" s="1"/>
  <c r="W161" i="54" s="1" a="1"/>
  <c r="W160" i="61"/>
  <c r="T162" i="54"/>
  <c r="U163" i="54" s="1"/>
  <c r="T162" i="94"/>
  <c r="U163" i="94" s="1"/>
  <c r="V83" i="94"/>
  <c r="W83" i="94" s="1" a="1"/>
  <c r="B162" i="54"/>
  <c r="B163" i="54" s="1" a="1"/>
  <c r="T162" i="61"/>
  <c r="U163" i="61" s="1"/>
  <c r="W160" i="54"/>
  <c r="B84" i="94" a="1"/>
  <c r="T163" i="94" a="1"/>
  <c r="T163" i="61" a="1"/>
  <c r="T163" i="54" a="1"/>
  <c r="B163" i="61" l="1" a="1"/>
  <c r="B163" i="61" s="1"/>
  <c r="V163" i="61" s="1" a="1"/>
  <c r="V162" i="54" a="1"/>
  <c r="V162" i="54" s="1"/>
  <c r="W162" i="54" s="1" a="1"/>
  <c r="T163" i="54"/>
  <c r="U164" i="54" s="1"/>
  <c r="T163" i="61"/>
  <c r="U164" i="61" s="1"/>
  <c r="V162" i="61"/>
  <c r="W162" i="61" s="1" a="1"/>
  <c r="W161" i="54"/>
  <c r="W161" i="61"/>
  <c r="B163" i="54"/>
  <c r="B164" i="54" s="1" a="1"/>
  <c r="T163" i="94"/>
  <c r="U164" i="94" s="1"/>
  <c r="B84" i="94"/>
  <c r="V84" i="94" s="1" a="1"/>
  <c r="W83" i="94"/>
  <c r="T164" i="61" a="1"/>
  <c r="T164" i="54" a="1"/>
  <c r="T164" i="94" a="1"/>
  <c r="B164" i="61" l="1" a="1"/>
  <c r="B164" i="61" s="1"/>
  <c r="V163" i="54" a="1"/>
  <c r="V163" i="54" s="1"/>
  <c r="W163" i="54" s="1" a="1"/>
  <c r="W162" i="61"/>
  <c r="T164" i="94"/>
  <c r="U165" i="94" s="1"/>
  <c r="T164" i="54"/>
  <c r="U165" i="54" s="1"/>
  <c r="V84" i="94"/>
  <c r="W84" i="94" s="1" a="1"/>
  <c r="B164" i="54"/>
  <c r="B165" i="54" s="1" a="1"/>
  <c r="V163" i="61"/>
  <c r="W163" i="61" s="1" a="1"/>
  <c r="T164" i="61"/>
  <c r="U165" i="61" s="1"/>
  <c r="W162" i="54"/>
  <c r="T165" i="61" a="1"/>
  <c r="T165" i="94" a="1"/>
  <c r="B85" i="94" a="1"/>
  <c r="T165" i="54" a="1"/>
  <c r="V164" i="54" l="1" a="1"/>
  <c r="V164" i="54" s="1"/>
  <c r="W164" i="54" s="1" a="1"/>
  <c r="B165" i="61" a="1"/>
  <c r="B165" i="61" s="1"/>
  <c r="B166" i="61" s="1" a="1"/>
  <c r="V164" i="61" a="1"/>
  <c r="V164" i="61" s="1"/>
  <c r="W164" i="61" s="1" a="1"/>
  <c r="W163" i="54"/>
  <c r="T165" i="54"/>
  <c r="U166" i="54" s="1"/>
  <c r="B85" i="94"/>
  <c r="T165" i="94"/>
  <c r="U166" i="94" s="1"/>
  <c r="W163" i="61"/>
  <c r="B165" i="54"/>
  <c r="V165" i="54" s="1" a="1"/>
  <c r="W84" i="94"/>
  <c r="T165" i="61"/>
  <c r="U166" i="61" s="1"/>
  <c r="T166" i="94" a="1"/>
  <c r="V85" i="94" a="1"/>
  <c r="T166" i="54" a="1"/>
  <c r="T166" i="61" a="1"/>
  <c r="V165" i="61" l="1" a="1"/>
  <c r="V165" i="61" s="1"/>
  <c r="W165" i="61" s="1" a="1"/>
  <c r="B166" i="54" a="1"/>
  <c r="B166" i="54" s="1"/>
  <c r="T166" i="61"/>
  <c r="U167" i="61" s="1"/>
  <c r="W164" i="54"/>
  <c r="B166" i="61"/>
  <c r="B167" i="61" s="1" a="1"/>
  <c r="W164" i="61"/>
  <c r="V165" i="54"/>
  <c r="W165" i="54" s="1" a="1"/>
  <c r="T166" i="54"/>
  <c r="U167" i="54" s="1"/>
  <c r="V85" i="94"/>
  <c r="W85" i="94" s="1" a="1"/>
  <c r="T166" i="94"/>
  <c r="U167" i="94" s="1"/>
  <c r="T167" i="54" a="1"/>
  <c r="T167" i="94" a="1"/>
  <c r="T167" i="61" a="1"/>
  <c r="V166" i="61" a="1"/>
  <c r="B86" i="94" a="1"/>
  <c r="B167" i="54" l="1" a="1"/>
  <c r="B167" i="54" s="1"/>
  <c r="V166" i="54" a="1"/>
  <c r="V166" i="54" s="1"/>
  <c r="W166" i="54" s="1" a="1"/>
  <c r="B86" i="94"/>
  <c r="V86" i="94" s="1" a="1"/>
  <c r="V166" i="61"/>
  <c r="W166" i="61" s="1" a="1"/>
  <c r="T167" i="61"/>
  <c r="U168" i="61" s="1"/>
  <c r="T167" i="94"/>
  <c r="U168" i="94" s="1"/>
  <c r="W85" i="94"/>
  <c r="W165" i="54"/>
  <c r="T167" i="54"/>
  <c r="U168" i="54" s="1"/>
  <c r="B167" i="61"/>
  <c r="V167" i="61" s="1" a="1"/>
  <c r="W165" i="61"/>
  <c r="T168" i="94" a="1"/>
  <c r="T168" i="54" a="1"/>
  <c r="T168" i="61" a="1"/>
  <c r="B168" i="61" l="1" a="1"/>
  <c r="B168" i="61" s="1"/>
  <c r="V168" i="61" s="1" a="1"/>
  <c r="V167" i="54" a="1"/>
  <c r="V167" i="54" s="1"/>
  <c r="W167" i="54" s="1" a="1"/>
  <c r="B168" i="54" a="1"/>
  <c r="B168" i="54" s="1"/>
  <c r="V167" i="61"/>
  <c r="W167" i="61" s="1" a="1"/>
  <c r="V86" i="94"/>
  <c r="W86" i="94" s="1" a="1"/>
  <c r="T168" i="61"/>
  <c r="U169" i="61" s="1"/>
  <c r="T168" i="54"/>
  <c r="U169" i="54" s="1"/>
  <c r="W166" i="54"/>
  <c r="T168" i="94"/>
  <c r="U169" i="94" s="1"/>
  <c r="W166" i="61"/>
  <c r="T169" i="61" a="1"/>
  <c r="T169" i="54" a="1"/>
  <c r="T169" i="94" a="1"/>
  <c r="B87" i="94" a="1"/>
  <c r="V168" i="54" l="1" a="1"/>
  <c r="V168" i="54" s="1"/>
  <c r="W168" i="54" s="1" a="1"/>
  <c r="B169" i="54" a="1"/>
  <c r="B169" i="54" s="1"/>
  <c r="B169" i="61" a="1"/>
  <c r="B169" i="61" s="1"/>
  <c r="B87" i="94"/>
  <c r="T169" i="94"/>
  <c r="U170" i="94" s="1"/>
  <c r="T169" i="54"/>
  <c r="U170" i="54" s="1"/>
  <c r="W167" i="54"/>
  <c r="V168" i="61"/>
  <c r="W168" i="61" s="1" a="1"/>
  <c r="W86" i="94"/>
  <c r="T169" i="61"/>
  <c r="U170" i="61" s="1"/>
  <c r="W167" i="61"/>
  <c r="T170" i="94" a="1"/>
  <c r="V87" i="94" a="1"/>
  <c r="T170" i="54" a="1"/>
  <c r="T170" i="61" a="1"/>
  <c r="B170" i="61" l="1" a="1"/>
  <c r="B170" i="61" s="1"/>
  <c r="V169" i="61" a="1"/>
  <c r="V169" i="61" s="1"/>
  <c r="W169" i="61" s="1" a="1"/>
  <c r="B170" i="54" a="1"/>
  <c r="B170" i="54" s="1"/>
  <c r="V170" i="54" s="1" a="1"/>
  <c r="V169" i="54" a="1"/>
  <c r="V169" i="54" s="1"/>
  <c r="W169" i="54" s="1" a="1"/>
  <c r="T170" i="61"/>
  <c r="U171" i="61" s="1"/>
  <c r="T170" i="54"/>
  <c r="U171" i="54" s="1"/>
  <c r="V87" i="94"/>
  <c r="W87" i="94" s="1" a="1"/>
  <c r="T170" i="94"/>
  <c r="U171" i="94" s="1"/>
  <c r="W168" i="61"/>
  <c r="W168" i="54"/>
  <c r="T171" i="54" a="1"/>
  <c r="T171" i="94" a="1"/>
  <c r="T171" i="61" a="1"/>
  <c r="B88" i="94" a="1"/>
  <c r="B171" i="61" l="1" a="1"/>
  <c r="B171" i="61" s="1"/>
  <c r="V170" i="61" a="1"/>
  <c r="V170" i="61" s="1"/>
  <c r="W170" i="61" s="1" a="1"/>
  <c r="B171" i="54" a="1"/>
  <c r="B171" i="54" s="1"/>
  <c r="B88" i="94"/>
  <c r="V88" i="94" s="1" a="1"/>
  <c r="T171" i="61"/>
  <c r="U172" i="61" s="1"/>
  <c r="W169" i="61"/>
  <c r="T171" i="94"/>
  <c r="U172" i="94" s="1"/>
  <c r="V170" i="54"/>
  <c r="W170" i="54" s="1" a="1"/>
  <c r="T171" i="54"/>
  <c r="U172" i="54" s="1"/>
  <c r="W87" i="94"/>
  <c r="W169" i="54"/>
  <c r="T172" i="54" a="1"/>
  <c r="T172" i="61" a="1"/>
  <c r="T172" i="94" a="1"/>
  <c r="V171" i="61" l="1" a="1"/>
  <c r="V171" i="61" s="1"/>
  <c r="W171" i="61" s="1" a="1"/>
  <c r="B172" i="61" a="1"/>
  <c r="B172" i="61" s="1"/>
  <c r="B172" i="54" a="1"/>
  <c r="B172" i="54" s="1"/>
  <c r="B173" i="54" s="1" a="1"/>
  <c r="V171" i="54" a="1"/>
  <c r="V171" i="54" s="1"/>
  <c r="W171" i="54" s="1" a="1"/>
  <c r="W170" i="54"/>
  <c r="T172" i="94"/>
  <c r="U173" i="94" s="1"/>
  <c r="V88" i="94"/>
  <c r="W88" i="94" s="1" a="1"/>
  <c r="T172" i="61"/>
  <c r="U173" i="61" s="1"/>
  <c r="W170" i="61"/>
  <c r="T172" i="54"/>
  <c r="U173" i="54" s="1"/>
  <c r="B89" i="94" a="1"/>
  <c r="T173" i="54" a="1"/>
  <c r="T173" i="94" a="1"/>
  <c r="T173" i="61" a="1"/>
  <c r="V172" i="61" l="1" a="1"/>
  <c r="V172" i="61" s="1"/>
  <c r="W172" i="61" s="1" a="1"/>
  <c r="B173" i="61" a="1"/>
  <c r="B173" i="61" s="1"/>
  <c r="V172" i="54" a="1"/>
  <c r="V172" i="54" s="1"/>
  <c r="W172" i="54" s="1" a="1"/>
  <c r="T173" i="61"/>
  <c r="U174" i="61" s="1"/>
  <c r="W171" i="54"/>
  <c r="B173" i="54"/>
  <c r="V173" i="54" s="1" a="1"/>
  <c r="W171" i="61"/>
  <c r="T173" i="94"/>
  <c r="U174" i="94" s="1"/>
  <c r="T173" i="54"/>
  <c r="U174" i="54" s="1"/>
  <c r="B89" i="94"/>
  <c r="V89" i="94" s="1" a="1"/>
  <c r="W88" i="94"/>
  <c r="T174" i="94" a="1"/>
  <c r="T174" i="54" a="1"/>
  <c r="T174" i="61" a="1"/>
  <c r="V173" i="61" l="1" a="1"/>
  <c r="V173" i="61" s="1"/>
  <c r="W173" i="61" s="1" a="1"/>
  <c r="B174" i="61" a="1"/>
  <c r="B174" i="61" s="1"/>
  <c r="B175" i="61" s="1" a="1"/>
  <c r="B174" i="54" a="1"/>
  <c r="B174" i="54" s="1"/>
  <c r="W172" i="61"/>
  <c r="T174" i="61"/>
  <c r="U175" i="61" s="1"/>
  <c r="T174" i="54"/>
  <c r="U175" i="54" s="1"/>
  <c r="V173" i="54"/>
  <c r="W173" i="54" s="1" a="1"/>
  <c r="V89" i="94"/>
  <c r="W89" i="94" s="1" a="1"/>
  <c r="W172" i="54"/>
  <c r="T174" i="94"/>
  <c r="U175" i="94" s="1"/>
  <c r="B90" i="94" a="1"/>
  <c r="T175" i="54" a="1"/>
  <c r="T175" i="94" a="1"/>
  <c r="T175" i="61" a="1"/>
  <c r="V174" i="54" l="1" a="1"/>
  <c r="V174" i="54" s="1"/>
  <c r="W174" i="54" s="1" a="1"/>
  <c r="B175" i="54" a="1"/>
  <c r="B175" i="54" s="1"/>
  <c r="V174" i="61" a="1"/>
  <c r="V174" i="61" s="1"/>
  <c r="W174" i="61" s="1" a="1"/>
  <c r="T175" i="61"/>
  <c r="U176" i="61" s="1"/>
  <c r="T175" i="94"/>
  <c r="U176" i="94" s="1"/>
  <c r="T175" i="54"/>
  <c r="U176" i="54" s="1"/>
  <c r="B175" i="61"/>
  <c r="B176" i="61" s="1" a="1"/>
  <c r="W89" i="94"/>
  <c r="W173" i="54"/>
  <c r="B90" i="94"/>
  <c r="V90" i="94" s="1" a="1"/>
  <c r="W173" i="61"/>
  <c r="T176" i="94" a="1"/>
  <c r="T176" i="54" a="1"/>
  <c r="T176" i="61" a="1"/>
  <c r="V175" i="54" l="1" a="1"/>
  <c r="V175" i="54" s="1"/>
  <c r="W175" i="54" s="1" a="1"/>
  <c r="B176" i="54" a="1"/>
  <c r="B176" i="54" s="1"/>
  <c r="V176" i="54" s="1" a="1"/>
  <c r="V175" i="61" a="1"/>
  <c r="V175" i="61" s="1"/>
  <c r="W175" i="61" s="1" a="1"/>
  <c r="T176" i="61"/>
  <c r="U177" i="61" s="1"/>
  <c r="W174" i="61"/>
  <c r="W174" i="54"/>
  <c r="V90" i="94"/>
  <c r="W90" i="94" s="1" a="1"/>
  <c r="B176" i="61"/>
  <c r="B177" i="61" s="1" a="1"/>
  <c r="T176" i="54"/>
  <c r="U177" i="54" s="1"/>
  <c r="T176" i="94"/>
  <c r="U177" i="94" s="1"/>
  <c r="T177" i="61" a="1"/>
  <c r="B91" i="94" a="1"/>
  <c r="T177" i="54" a="1"/>
  <c r="T177" i="94" a="1"/>
  <c r="V176" i="61" l="1" a="1"/>
  <c r="V176" i="61" s="1"/>
  <c r="W176" i="61" s="1" a="1"/>
  <c r="B177" i="54" a="1"/>
  <c r="B177" i="54" s="1"/>
  <c r="T177" i="94"/>
  <c r="U178" i="94" s="1"/>
  <c r="W175" i="54"/>
  <c r="B177" i="61"/>
  <c r="B178" i="61" s="1" a="1"/>
  <c r="T177" i="54"/>
  <c r="U178" i="54" s="1"/>
  <c r="W90" i="94"/>
  <c r="V176" i="54"/>
  <c r="W176" i="54" s="1" a="1"/>
  <c r="W175" i="61"/>
  <c r="B91" i="94"/>
  <c r="V91" i="94" s="1" a="1"/>
  <c r="T177" i="61"/>
  <c r="U178" i="61" s="1"/>
  <c r="V177" i="61" a="1"/>
  <c r="T178" i="54" a="1"/>
  <c r="T178" i="61" a="1"/>
  <c r="T178" i="94" a="1"/>
  <c r="V177" i="54" l="1" a="1"/>
  <c r="V177" i="54" s="1"/>
  <c r="W177" i="54" s="1" a="1"/>
  <c r="B178" i="54" a="1"/>
  <c r="B178" i="54" s="1"/>
  <c r="T178" i="94"/>
  <c r="U179" i="94" s="1"/>
  <c r="T178" i="61"/>
  <c r="U179" i="61" s="1"/>
  <c r="T178" i="54"/>
  <c r="U179" i="54" s="1"/>
  <c r="W176" i="61"/>
  <c r="V91" i="94"/>
  <c r="W91" i="94" s="1" a="1"/>
  <c r="W176" i="54"/>
  <c r="B178" i="61"/>
  <c r="B179" i="61" s="1" a="1"/>
  <c r="V177" i="61"/>
  <c r="W177" i="61" s="1" a="1"/>
  <c r="T179" i="94" a="1"/>
  <c r="T179" i="54" a="1"/>
  <c r="T179" i="61" a="1"/>
  <c r="B92" i="94" a="1"/>
  <c r="B179" i="54" l="1" a="1"/>
  <c r="B179" i="54" s="1"/>
  <c r="V178" i="54" a="1"/>
  <c r="V178" i="54" s="1"/>
  <c r="W178" i="54" s="1" a="1"/>
  <c r="V178" i="61" a="1"/>
  <c r="V178" i="61" s="1"/>
  <c r="W178" i="61" s="1" a="1"/>
  <c r="W177" i="54"/>
  <c r="B92" i="94"/>
  <c r="V92" i="94" s="1" a="1"/>
  <c r="T179" i="61"/>
  <c r="U180" i="61" s="1"/>
  <c r="W177" i="61"/>
  <c r="B179" i="61"/>
  <c r="B180" i="61" s="1" a="1"/>
  <c r="W91" i="94"/>
  <c r="T179" i="54"/>
  <c r="U180" i="54" s="1"/>
  <c r="T179" i="94"/>
  <c r="U180" i="94" s="1"/>
  <c r="T180" i="94" a="1"/>
  <c r="T180" i="54" a="1"/>
  <c r="T180" i="61" a="1"/>
  <c r="V179" i="61" l="1" a="1"/>
  <c r="V179" i="61" s="1"/>
  <c r="W179" i="61" s="1" a="1"/>
  <c r="B180" i="54" a="1"/>
  <c r="B180" i="54" s="1"/>
  <c r="B181" i="54" s="1" a="1"/>
  <c r="V179" i="54" a="1"/>
  <c r="V179" i="54" s="1"/>
  <c r="W179" i="54" s="1" a="1"/>
  <c r="T180" i="61"/>
  <c r="U181" i="61" s="1"/>
  <c r="T180" i="54"/>
  <c r="U181" i="54" s="1"/>
  <c r="W178" i="54"/>
  <c r="B180" i="61"/>
  <c r="V180" i="61" s="1" a="1"/>
  <c r="W178" i="61"/>
  <c r="V92" i="94"/>
  <c r="W92" i="94" s="1" a="1"/>
  <c r="T180" i="94"/>
  <c r="U181" i="94" s="1"/>
  <c r="T181" i="54" a="1"/>
  <c r="B93" i="94" a="1"/>
  <c r="T181" i="94" a="1"/>
  <c r="T181" i="61" a="1"/>
  <c r="B181" i="61" l="1" a="1"/>
  <c r="B181" i="61" s="1"/>
  <c r="V180" i="54" a="1"/>
  <c r="V180" i="54" s="1"/>
  <c r="W180" i="54" s="1" a="1"/>
  <c r="W179" i="61"/>
  <c r="W92" i="94"/>
  <c r="B181" i="54"/>
  <c r="B182" i="54" s="1" a="1"/>
  <c r="T181" i="61"/>
  <c r="U182" i="61" s="1"/>
  <c r="V180" i="61"/>
  <c r="W180" i="61" s="1" a="1"/>
  <c r="W179" i="54"/>
  <c r="T181" i="94"/>
  <c r="U182" i="94" s="1"/>
  <c r="B93" i="94"/>
  <c r="V93" i="94" s="1" a="1"/>
  <c r="T181" i="54"/>
  <c r="U182" i="54" s="1"/>
  <c r="T182" i="94" a="1"/>
  <c r="T182" i="54" a="1"/>
  <c r="T182" i="61" a="1"/>
  <c r="B182" i="61" l="1" a="1"/>
  <c r="B182" i="61" s="1"/>
  <c r="V181" i="61" a="1"/>
  <c r="V181" i="61" s="1"/>
  <c r="W181" i="61" s="1" a="1"/>
  <c r="V181" i="54" a="1"/>
  <c r="V181" i="54" s="1"/>
  <c r="W181" i="54" s="1" a="1"/>
  <c r="T182" i="61"/>
  <c r="U183" i="61" s="1"/>
  <c r="T182" i="54"/>
  <c r="U183" i="54" s="1"/>
  <c r="V93" i="94"/>
  <c r="W93" i="94" s="1" a="1"/>
  <c r="W180" i="54"/>
  <c r="W180" i="61"/>
  <c r="T182" i="94"/>
  <c r="U183" i="94" s="1"/>
  <c r="B182" i="54"/>
  <c r="B183" i="54" s="1" a="1"/>
  <c r="B94" i="94" a="1"/>
  <c r="T183" i="54" a="1"/>
  <c r="T183" i="94" a="1"/>
  <c r="T183" i="61" a="1"/>
  <c r="V182" i="61" l="1" a="1"/>
  <c r="V182" i="61" s="1"/>
  <c r="W182" i="61" s="1" a="1"/>
  <c r="B183" i="61" a="1"/>
  <c r="B183" i="61" s="1"/>
  <c r="B184" i="61" s="1" a="1"/>
  <c r="V182" i="54" a="1"/>
  <c r="V182" i="54" s="1"/>
  <c r="W182" i="54" s="1" a="1"/>
  <c r="W93" i="94"/>
  <c r="T183" i="61"/>
  <c r="U184" i="61" s="1"/>
  <c r="T183" i="94"/>
  <c r="U184" i="94" s="1"/>
  <c r="T183" i="54"/>
  <c r="U184" i="54" s="1"/>
  <c r="W181" i="61"/>
  <c r="B183" i="54"/>
  <c r="B184" i="54" s="1" a="1"/>
  <c r="W181" i="54"/>
  <c r="B94" i="94"/>
  <c r="V94" i="94" s="1" a="1"/>
  <c r="T184" i="94" a="1"/>
  <c r="T184" i="61" a="1"/>
  <c r="T184" i="54" a="1"/>
  <c r="V183" i="54" l="1" a="1"/>
  <c r="V183" i="54" s="1"/>
  <c r="W183" i="54" s="1" a="1"/>
  <c r="V183" i="61" a="1"/>
  <c r="V183" i="61" s="1"/>
  <c r="W183" i="61" s="1" a="1"/>
  <c r="T184" i="54"/>
  <c r="U185" i="54" s="1"/>
  <c r="V94" i="94"/>
  <c r="W94" i="94" s="1" a="1"/>
  <c r="W182" i="54"/>
  <c r="B184" i="61"/>
  <c r="V184" i="61" s="1" a="1"/>
  <c r="B184" i="54"/>
  <c r="B185" i="54" s="1" a="1"/>
  <c r="T184" i="61"/>
  <c r="U185" i="61" s="1"/>
  <c r="W182" i="61"/>
  <c r="T184" i="94"/>
  <c r="U185" i="94" s="1"/>
  <c r="T185" i="54" a="1"/>
  <c r="V184" i="54" a="1"/>
  <c r="T185" i="61" a="1"/>
  <c r="T185" i="94" a="1"/>
  <c r="B95" i="94" a="1"/>
  <c r="B185" i="61" l="1" a="1"/>
  <c r="B185" i="61" s="1"/>
  <c r="B95" i="94"/>
  <c r="T185" i="94"/>
  <c r="U186" i="94" s="1"/>
  <c r="W183" i="61"/>
  <c r="B185" i="54"/>
  <c r="B186" i="54" s="1" a="1"/>
  <c r="V184" i="61"/>
  <c r="W184" i="61" s="1" a="1"/>
  <c r="T185" i="61"/>
  <c r="U186" i="61" s="1"/>
  <c r="W183" i="54"/>
  <c r="W94" i="94"/>
  <c r="V184" i="54"/>
  <c r="W184" i="54" s="1" a="1"/>
  <c r="T185" i="54"/>
  <c r="U186" i="54" s="1"/>
  <c r="V95" i="94" a="1"/>
  <c r="T186" i="94" a="1"/>
  <c r="T186" i="54" a="1"/>
  <c r="T186" i="61" a="1"/>
  <c r="B186" i="61" l="1" a="1"/>
  <c r="B186" i="61" s="1"/>
  <c r="V185" i="61" a="1"/>
  <c r="V185" i="61" s="1"/>
  <c r="W185" i="61" s="1" a="1"/>
  <c r="V185" i="54" a="1"/>
  <c r="V185" i="54" s="1"/>
  <c r="W185" i="54" s="1" a="1"/>
  <c r="T186" i="61"/>
  <c r="U187" i="61" s="1"/>
  <c r="W184" i="54"/>
  <c r="W184" i="61"/>
  <c r="B186" i="54"/>
  <c r="V186" i="54" s="1" a="1"/>
  <c r="T186" i="54"/>
  <c r="U187" i="54" s="1"/>
  <c r="T186" i="94"/>
  <c r="U187" i="94" s="1"/>
  <c r="V95" i="94"/>
  <c r="W95" i="94" s="1" a="1"/>
  <c r="T187" i="54" a="1"/>
  <c r="T187" i="61" a="1"/>
  <c r="T187" i="94" a="1"/>
  <c r="B96" i="94" a="1"/>
  <c r="B187" i="54" l="1" a="1"/>
  <c r="B187" i="54" s="1"/>
  <c r="V186" i="61" a="1"/>
  <c r="V186" i="61" s="1"/>
  <c r="W186" i="61" s="1" a="1"/>
  <c r="B187" i="61" a="1"/>
  <c r="B187" i="61" s="1"/>
  <c r="V187" i="61" s="1" a="1"/>
  <c r="W95" i="94"/>
  <c r="B96" i="94"/>
  <c r="V96" i="94" s="1" a="1"/>
  <c r="W185" i="54"/>
  <c r="T187" i="94"/>
  <c r="U188" i="94" s="1"/>
  <c r="V186" i="54"/>
  <c r="W186" i="54" s="1" a="1"/>
  <c r="T187" i="61"/>
  <c r="U188" i="61" s="1"/>
  <c r="T187" i="54"/>
  <c r="U188" i="54" s="1"/>
  <c r="W185" i="61"/>
  <c r="T188" i="61" a="1"/>
  <c r="T188" i="94" a="1"/>
  <c r="T188" i="54" a="1"/>
  <c r="B188" i="54" l="1" a="1"/>
  <c r="B188" i="54" s="1"/>
  <c r="V187" i="54" a="1"/>
  <c r="V187" i="54" s="1"/>
  <c r="W187" i="54" s="1" a="1"/>
  <c r="B188" i="61" a="1"/>
  <c r="B188" i="61" s="1"/>
  <c r="B189" i="61" s="1" a="1"/>
  <c r="T188" i="54"/>
  <c r="U189" i="54" s="1"/>
  <c r="T188" i="94"/>
  <c r="U189" i="94" s="1"/>
  <c r="W186" i="54"/>
  <c r="W186" i="61"/>
  <c r="T188" i="61"/>
  <c r="U189" i="61" s="1"/>
  <c r="V187" i="61"/>
  <c r="W187" i="61" s="1" a="1"/>
  <c r="V96" i="94"/>
  <c r="W96" i="94" s="1" a="1"/>
  <c r="T189" i="94" a="1"/>
  <c r="T189" i="61" a="1"/>
  <c r="B97" i="94" a="1"/>
  <c r="T189" i="54" a="1"/>
  <c r="V188" i="54" l="1" a="1"/>
  <c r="V188" i="54" s="1"/>
  <c r="W188" i="54" s="1" a="1"/>
  <c r="B189" i="54" a="1"/>
  <c r="B189" i="54" s="1"/>
  <c r="V189" i="54" s="1" a="1"/>
  <c r="V188" i="61" a="1"/>
  <c r="V188" i="61" s="1"/>
  <c r="W188" i="61" s="1" a="1"/>
  <c r="T189" i="54"/>
  <c r="U190" i="54" s="1"/>
  <c r="B189" i="61"/>
  <c r="V189" i="61" s="1" a="1"/>
  <c r="W96" i="94"/>
  <c r="W187" i="61"/>
  <c r="B97" i="94"/>
  <c r="V97" i="94" s="1" a="1"/>
  <c r="W187" i="54"/>
  <c r="T189" i="61"/>
  <c r="U190" i="61" s="1"/>
  <c r="T189" i="94"/>
  <c r="U190" i="94" s="1"/>
  <c r="T190" i="54" a="1"/>
  <c r="T190" i="94" a="1"/>
  <c r="T190" i="61" a="1"/>
  <c r="B190" i="61" l="1" a="1"/>
  <c r="B190" i="61" s="1"/>
  <c r="B190" i="54" a="1"/>
  <c r="B190" i="54" s="1"/>
  <c r="B191" i="54" s="1" a="1"/>
  <c r="T190" i="61"/>
  <c r="U191" i="61" s="1"/>
  <c r="V189" i="61"/>
  <c r="W189" i="61" s="1" a="1"/>
  <c r="V97" i="94"/>
  <c r="W97" i="94" s="1" a="1"/>
  <c r="V189" i="54"/>
  <c r="W189" i="54" s="1" a="1"/>
  <c r="T190" i="94"/>
  <c r="U191" i="94" s="1"/>
  <c r="T190" i="54"/>
  <c r="U191" i="54" s="1"/>
  <c r="W188" i="54"/>
  <c r="W188" i="61"/>
  <c r="B98" i="94" a="1"/>
  <c r="T191" i="54" a="1"/>
  <c r="T191" i="94" a="1"/>
  <c r="T191" i="61" a="1"/>
  <c r="B191" i="61" l="1" a="1"/>
  <c r="B191" i="61" s="1"/>
  <c r="B192" i="61" s="1" a="1"/>
  <c r="V190" i="61" a="1"/>
  <c r="V190" i="61" s="1"/>
  <c r="W190" i="61" s="1" a="1"/>
  <c r="V190" i="54" a="1"/>
  <c r="V190" i="54" s="1"/>
  <c r="W190" i="54" s="1" a="1"/>
  <c r="W97" i="94"/>
  <c r="T191" i="61"/>
  <c r="U192" i="61" s="1"/>
  <c r="T191" i="94"/>
  <c r="U192" i="94" s="1"/>
  <c r="W189" i="54"/>
  <c r="T191" i="54"/>
  <c r="U192" i="54" s="1"/>
  <c r="B191" i="54"/>
  <c r="V191" i="54" s="1" a="1"/>
  <c r="B98" i="94"/>
  <c r="V98" i="94" s="1" a="1"/>
  <c r="W189" i="61"/>
  <c r="T192" i="94" a="1"/>
  <c r="T192" i="61" a="1"/>
  <c r="T192" i="54" a="1"/>
  <c r="B192" i="54" l="1" a="1"/>
  <c r="B192" i="54" s="1"/>
  <c r="B193" i="54" s="1" a="1"/>
  <c r="V191" i="61" a="1"/>
  <c r="V191" i="61" s="1"/>
  <c r="W191" i="61" s="1" a="1"/>
  <c r="V191" i="54"/>
  <c r="T192" i="54"/>
  <c r="U193" i="54" s="1"/>
  <c r="B192" i="61"/>
  <c r="V192" i="61" s="1" a="1"/>
  <c r="W190" i="61"/>
  <c r="V98" i="94"/>
  <c r="W98" i="94" s="1" a="1"/>
  <c r="W190" i="54"/>
  <c r="T192" i="61"/>
  <c r="U193" i="61" s="1"/>
  <c r="T192" i="94"/>
  <c r="U193" i="94" s="1"/>
  <c r="W191" i="54" a="1"/>
  <c r="T193" i="61" a="1"/>
  <c r="T193" i="94" a="1"/>
  <c r="T193" i="54" a="1"/>
  <c r="B99" i="94" a="1"/>
  <c r="B193" i="61" l="1" a="1"/>
  <c r="B193" i="61" s="1"/>
  <c r="B194" i="61" s="1" a="1"/>
  <c r="V192" i="54" a="1"/>
  <c r="V192" i="54" s="1"/>
  <c r="W192" i="54" s="1" a="1"/>
  <c r="B99" i="94"/>
  <c r="V99" i="94" s="1" a="1"/>
  <c r="W191" i="61"/>
  <c r="V192" i="61"/>
  <c r="W192" i="61" s="1" a="1"/>
  <c r="T193" i="54"/>
  <c r="U194" i="54" s="1"/>
  <c r="B193" i="54"/>
  <c r="B194" i="54" s="1" a="1"/>
  <c r="W98" i="94"/>
  <c r="T193" i="94"/>
  <c r="U194" i="94" s="1"/>
  <c r="T193" i="61"/>
  <c r="U194" i="61" s="1"/>
  <c r="W191" i="54"/>
  <c r="T194" i="61" a="1"/>
  <c r="T194" i="54" a="1"/>
  <c r="T194" i="94" a="1"/>
  <c r="V193" i="54" l="1" a="1"/>
  <c r="V193" i="54" s="1"/>
  <c r="W193" i="54" s="1" a="1"/>
  <c r="V193" i="61" a="1"/>
  <c r="V193" i="61" s="1"/>
  <c r="W193" i="61" s="1" a="1"/>
  <c r="B194" i="61"/>
  <c r="V194" i="61" s="1" a="1"/>
  <c r="V99" i="94"/>
  <c r="W99" i="94" s="1" a="1"/>
  <c r="T194" i="94"/>
  <c r="U195" i="94" s="1"/>
  <c r="B194" i="54"/>
  <c r="B195" i="54" s="1" a="1"/>
  <c r="T194" i="54"/>
  <c r="U195" i="54" s="1"/>
  <c r="W192" i="61"/>
  <c r="T194" i="61"/>
  <c r="U195" i="61" s="1"/>
  <c r="W192" i="54"/>
  <c r="T195" i="94" a="1"/>
  <c r="T195" i="54" a="1"/>
  <c r="T195" i="61" a="1"/>
  <c r="B100" i="94" a="1"/>
  <c r="B195" i="61" l="1" a="1"/>
  <c r="B195" i="61" s="1"/>
  <c r="V195" i="61" s="1" a="1"/>
  <c r="V194" i="54" a="1"/>
  <c r="V194" i="54" s="1"/>
  <c r="W194" i="54" s="1" a="1"/>
  <c r="W99" i="94"/>
  <c r="B100" i="94"/>
  <c r="V100" i="94" s="1" a="1"/>
  <c r="T195" i="61"/>
  <c r="U196" i="61" s="1"/>
  <c r="V194" i="61"/>
  <c r="W194" i="61" s="1" a="1"/>
  <c r="B195" i="54"/>
  <c r="B196" i="54" s="1" a="1"/>
  <c r="T195" i="54"/>
  <c r="U196" i="54" s="1"/>
  <c r="W193" i="61"/>
  <c r="T195" i="94"/>
  <c r="U196" i="94" s="1"/>
  <c r="W193" i="54"/>
  <c r="T196" i="61" a="1"/>
  <c r="T196" i="54" a="1"/>
  <c r="T196" i="94" a="1"/>
  <c r="V195" i="54" l="1" a="1"/>
  <c r="V195" i="54" s="1"/>
  <c r="W195" i="54" s="1" a="1"/>
  <c r="B196" i="61" a="1"/>
  <c r="B196" i="61" s="1"/>
  <c r="V100" i="94"/>
  <c r="W100" i="94" s="1" a="1"/>
  <c r="T196" i="94"/>
  <c r="U197" i="94" s="1"/>
  <c r="T196" i="54"/>
  <c r="U197" i="54" s="1"/>
  <c r="W194" i="54"/>
  <c r="B196" i="54"/>
  <c r="B197" i="54" s="1" a="1"/>
  <c r="V195" i="61"/>
  <c r="W195" i="61" s="1" a="1"/>
  <c r="W194" i="61"/>
  <c r="T196" i="61"/>
  <c r="U197" i="61" s="1"/>
  <c r="T197" i="61" a="1"/>
  <c r="T197" i="94" a="1"/>
  <c r="B101" i="94" a="1"/>
  <c r="T197" i="54" a="1"/>
  <c r="V196" i="54" l="1" a="1"/>
  <c r="V196" i="54" s="1"/>
  <c r="W196" i="54" s="1" a="1"/>
  <c r="B197" i="61" a="1"/>
  <c r="B197" i="61" s="1"/>
  <c r="B198" i="61" s="1" a="1"/>
  <c r="V196" i="61" a="1"/>
  <c r="V196" i="61" s="1"/>
  <c r="W196" i="61" s="1" a="1"/>
  <c r="T197" i="54"/>
  <c r="U198" i="54" s="1"/>
  <c r="W100" i="94"/>
  <c r="B101" i="94"/>
  <c r="V101" i="94" s="1" a="1"/>
  <c r="T197" i="94"/>
  <c r="U198" i="94" s="1"/>
  <c r="W195" i="61"/>
  <c r="B197" i="54"/>
  <c r="B198" i="54" s="1" a="1"/>
  <c r="T197" i="61"/>
  <c r="U198" i="61" s="1"/>
  <c r="W195" i="54"/>
  <c r="T198" i="54" a="1"/>
  <c r="T198" i="94" a="1"/>
  <c r="T198" i="61" a="1"/>
  <c r="V197" i="54" l="1" a="1"/>
  <c r="V197" i="54" s="1"/>
  <c r="W197" i="54" s="1" a="1"/>
  <c r="V197" i="61" a="1"/>
  <c r="V197" i="61" s="1"/>
  <c r="W197" i="61" s="1" a="1"/>
  <c r="V101" i="94"/>
  <c r="W101" i="94" s="1" a="1"/>
  <c r="T198" i="61"/>
  <c r="U199" i="61" s="1"/>
  <c r="T198" i="94"/>
  <c r="U199" i="94" s="1"/>
  <c r="W196" i="61"/>
  <c r="B198" i="61"/>
  <c r="V198" i="61" s="1" a="1"/>
  <c r="B198" i="54"/>
  <c r="V198" i="54" s="1" a="1"/>
  <c r="T198" i="54"/>
  <c r="U199" i="54" s="1"/>
  <c r="W196" i="54"/>
  <c r="T199" i="94" a="1"/>
  <c r="T199" i="54" a="1"/>
  <c r="B102" i="94" a="1"/>
  <c r="T199" i="61" a="1"/>
  <c r="B199" i="54" l="1" a="1"/>
  <c r="B199" i="54" s="1"/>
  <c r="B200" i="54" s="1" a="1"/>
  <c r="B199" i="61" a="1"/>
  <c r="B199" i="61" s="1"/>
  <c r="W101" i="94"/>
  <c r="V198" i="61"/>
  <c r="W198" i="61" s="1" a="1"/>
  <c r="W197" i="54"/>
  <c r="T199" i="61"/>
  <c r="U200" i="61" s="1"/>
  <c r="B102" i="94"/>
  <c r="V102" i="94" s="1" a="1"/>
  <c r="T199" i="54"/>
  <c r="U200" i="54" s="1"/>
  <c r="V198" i="54"/>
  <c r="W198" i="54" s="1" a="1"/>
  <c r="W197" i="61"/>
  <c r="T199" i="94"/>
  <c r="U200" i="94" s="1"/>
  <c r="T200" i="94" a="1"/>
  <c r="T200" i="54" a="1"/>
  <c r="T200" i="61" a="1"/>
  <c r="B200" i="61" l="1" a="1"/>
  <c r="B200" i="61" s="1"/>
  <c r="V199" i="61" a="1"/>
  <c r="V199" i="61" s="1"/>
  <c r="W199" i="61" s="1" a="1"/>
  <c r="V199" i="54" a="1"/>
  <c r="V199" i="54" s="1"/>
  <c r="W199" i="54" s="1" a="1"/>
  <c r="T200" i="61"/>
  <c r="U201" i="61" s="1"/>
  <c r="T200" i="54"/>
  <c r="U201" i="54" s="1"/>
  <c r="B200" i="54"/>
  <c r="B201" i="54" s="1" a="1"/>
  <c r="W198" i="54"/>
  <c r="V102" i="94"/>
  <c r="W102" i="94" s="1" a="1"/>
  <c r="T200" i="94"/>
  <c r="U201" i="94" s="1"/>
  <c r="W198" i="61"/>
  <c r="T201" i="54" a="1"/>
  <c r="B103" i="94" a="1"/>
  <c r="T201" i="61" a="1"/>
  <c r="T201" i="94" a="1"/>
  <c r="V200" i="61" l="1" a="1"/>
  <c r="V200" i="61" s="1"/>
  <c r="W200" i="61" s="1" a="1"/>
  <c r="B201" i="61" a="1"/>
  <c r="B201" i="61" s="1"/>
  <c r="B202" i="61" s="1" a="1"/>
  <c r="V200" i="54" a="1"/>
  <c r="V200" i="54" s="1"/>
  <c r="W200" i="54" s="1" a="1"/>
  <c r="T201" i="94"/>
  <c r="U202" i="94" s="1"/>
  <c r="T201" i="61"/>
  <c r="U202" i="61" s="1"/>
  <c r="W199" i="61"/>
  <c r="W102" i="94"/>
  <c r="B103" i="94"/>
  <c r="V103" i="94" s="1" a="1"/>
  <c r="B201" i="54"/>
  <c r="B202" i="54" s="1" a="1"/>
  <c r="T201" i="54"/>
  <c r="U202" i="54" s="1"/>
  <c r="W199" i="54"/>
  <c r="T202" i="94" a="1"/>
  <c r="T202" i="61" a="1"/>
  <c r="T202" i="54" a="1"/>
  <c r="V201" i="54" l="1" a="1"/>
  <c r="V201" i="54" s="1"/>
  <c r="W201" i="54" s="1" a="1"/>
  <c r="V201" i="61" a="1"/>
  <c r="V201" i="61" s="1"/>
  <c r="W201" i="61" s="1" a="1"/>
  <c r="T202" i="54"/>
  <c r="U203" i="54" s="1"/>
  <c r="T202" i="61"/>
  <c r="U203" i="61" s="1"/>
  <c r="B202" i="61"/>
  <c r="V202" i="61" s="1" a="1"/>
  <c r="W200" i="54"/>
  <c r="B202" i="54"/>
  <c r="B203" i="54" s="1" a="1"/>
  <c r="V103" i="94"/>
  <c r="W103" i="94" s="1" a="1"/>
  <c r="T202" i="94"/>
  <c r="U203" i="94" s="1"/>
  <c r="W200" i="61"/>
  <c r="T203" i="61" a="1"/>
  <c r="B104" i="94" a="1"/>
  <c r="T203" i="94" a="1"/>
  <c r="T203" i="54" a="1"/>
  <c r="B203" i="61" l="1" a="1"/>
  <c r="B203" i="61" s="1"/>
  <c r="B204" i="61" s="1" a="1"/>
  <c r="V202" i="54" a="1"/>
  <c r="V202" i="54" s="1"/>
  <c r="W202" i="54" s="1" a="1"/>
  <c r="V202" i="61"/>
  <c r="W202" i="61" s="1" a="1"/>
  <c r="W201" i="61"/>
  <c r="T203" i="54"/>
  <c r="U204" i="54" s="1"/>
  <c r="T203" i="94"/>
  <c r="U204" i="94" s="1"/>
  <c r="W201" i="54"/>
  <c r="W103" i="94"/>
  <c r="B203" i="54"/>
  <c r="B204" i="54" s="1" a="1"/>
  <c r="B104" i="94"/>
  <c r="V104" i="94" s="1" a="1"/>
  <c r="T203" i="61"/>
  <c r="U204" i="61" s="1"/>
  <c r="T204" i="61" a="1"/>
  <c r="T204" i="54" a="1"/>
  <c r="T204" i="94" a="1"/>
  <c r="V203" i="61" l="1" a="1"/>
  <c r="V203" i="61" s="1"/>
  <c r="W203" i="61" s="1" a="1"/>
  <c r="V203" i="54" a="1"/>
  <c r="V203" i="54" s="1"/>
  <c r="W203" i="54" s="1" a="1"/>
  <c r="W202" i="61"/>
  <c r="T204" i="94"/>
  <c r="U205" i="94" s="1"/>
  <c r="T204" i="54"/>
  <c r="U205" i="54" s="1"/>
  <c r="B204" i="61"/>
  <c r="B205" i="61" s="1" a="1"/>
  <c r="V104" i="94"/>
  <c r="W104" i="94" s="1" a="1"/>
  <c r="B204" i="54"/>
  <c r="V204" i="54" s="1" a="1"/>
  <c r="T204" i="61"/>
  <c r="U205" i="61" s="1"/>
  <c r="W202" i="54"/>
  <c r="B105" i="94" a="1"/>
  <c r="T205" i="54" a="1"/>
  <c r="T205" i="61" a="1"/>
  <c r="T205" i="94" a="1"/>
  <c r="V204" i="61" l="1" a="1"/>
  <c r="V204" i="61" s="1"/>
  <c r="W204" i="61" s="1" a="1"/>
  <c r="B205" i="54" a="1"/>
  <c r="B205" i="54" s="1"/>
  <c r="V205" i="54" s="1" a="1"/>
  <c r="T205" i="94"/>
  <c r="U206" i="94" s="1"/>
  <c r="T205" i="61"/>
  <c r="U206" i="61" s="1"/>
  <c r="W203" i="61"/>
  <c r="W104" i="94"/>
  <c r="V204" i="54"/>
  <c r="W204" i="54" s="1" a="1"/>
  <c r="B205" i="61"/>
  <c r="B206" i="61" s="1" a="1"/>
  <c r="T205" i="54"/>
  <c r="U206" i="54" s="1"/>
  <c r="B105" i="94"/>
  <c r="V105" i="94" s="1" a="1"/>
  <c r="W203" i="54"/>
  <c r="T206" i="54" a="1"/>
  <c r="T206" i="94" a="1"/>
  <c r="T206" i="61" a="1"/>
  <c r="B206" i="54" l="1" a="1"/>
  <c r="B206" i="54" s="1"/>
  <c r="B207" i="54" s="1" a="1"/>
  <c r="V205" i="61" a="1"/>
  <c r="V205" i="61" s="1"/>
  <c r="W205" i="61" s="1" a="1"/>
  <c r="W204" i="61"/>
  <c r="T206" i="61"/>
  <c r="U207" i="61" s="1"/>
  <c r="T206" i="94"/>
  <c r="U207" i="94" s="1"/>
  <c r="V105" i="94"/>
  <c r="W105" i="94" s="1" a="1"/>
  <c r="B206" i="61"/>
  <c r="B207" i="61" s="1" a="1"/>
  <c r="W204" i="54"/>
  <c r="V205" i="54"/>
  <c r="W205" i="54" s="1" a="1"/>
  <c r="T206" i="54"/>
  <c r="U207" i="54" s="1"/>
  <c r="T207" i="61" a="1"/>
  <c r="T207" i="94" a="1"/>
  <c r="T207" i="54" a="1"/>
  <c r="B106" i="94" a="1"/>
  <c r="V206" i="61" l="1" a="1"/>
  <c r="V206" i="61" s="1"/>
  <c r="W206" i="61" s="1" a="1"/>
  <c r="V206" i="54" a="1"/>
  <c r="V206" i="54" s="1"/>
  <c r="W206" i="54" s="1" a="1"/>
  <c r="B106" i="94"/>
  <c r="V106" i="94" s="1" a="1"/>
  <c r="T207" i="54"/>
  <c r="U208" i="54" s="1"/>
  <c r="W205" i="61"/>
  <c r="T207" i="94"/>
  <c r="U208" i="94" s="1"/>
  <c r="B207" i="54"/>
  <c r="B208" i="54" s="1" a="1"/>
  <c r="W205" i="54"/>
  <c r="B207" i="61"/>
  <c r="B208" i="61" s="1" a="1"/>
  <c r="W105" i="94"/>
  <c r="T207" i="61"/>
  <c r="U208" i="61" s="1"/>
  <c r="T208" i="61" a="1"/>
  <c r="T208" i="54" a="1"/>
  <c r="T208" i="94" a="1"/>
  <c r="V207" i="61" l="1" a="1"/>
  <c r="V207" i="54" a="1"/>
  <c r="V207" i="54" s="1"/>
  <c r="W207" i="54" s="1" a="1"/>
  <c r="V106" i="94"/>
  <c r="W106" i="94" s="1" a="1"/>
  <c r="T208" i="94"/>
  <c r="U209" i="94" s="1"/>
  <c r="T208" i="54"/>
  <c r="U209" i="54" s="1"/>
  <c r="W206" i="61"/>
  <c r="B208" i="61"/>
  <c r="V208" i="61" s="1" a="1"/>
  <c r="B208" i="54"/>
  <c r="B209" i="54" s="1" a="1"/>
  <c r="T208" i="61"/>
  <c r="U209" i="61" s="1"/>
  <c r="W206" i="54"/>
  <c r="V207" i="61"/>
  <c r="W207" i="61" s="1" a="1"/>
  <c r="T209" i="54" a="1"/>
  <c r="T209" i="94" a="1"/>
  <c r="T209" i="61" a="1"/>
  <c r="B107" i="94" a="1"/>
  <c r="V208" i="54" l="1" a="1"/>
  <c r="V208" i="54" s="1"/>
  <c r="W208" i="54" s="1" a="1"/>
  <c r="B209" i="61" a="1"/>
  <c r="B209" i="61" s="1"/>
  <c r="W207" i="61"/>
  <c r="B209" i="54"/>
  <c r="B210" i="54" s="1" a="1"/>
  <c r="B107" i="94"/>
  <c r="V107" i="94" s="1" a="1"/>
  <c r="T209" i="61"/>
  <c r="U210" i="61" s="1"/>
  <c r="V208" i="61"/>
  <c r="W208" i="61" s="1" a="1"/>
  <c r="W207" i="54"/>
  <c r="T209" i="94"/>
  <c r="U210" i="94" s="1"/>
  <c r="T209" i="54"/>
  <c r="U210" i="54" s="1"/>
  <c r="W106" i="94"/>
  <c r="V209" i="54" a="1"/>
  <c r="T210" i="54" a="1"/>
  <c r="T210" i="94" a="1"/>
  <c r="T210" i="61" a="1"/>
  <c r="B210" i="61" l="1" a="1"/>
  <c r="B210" i="61" s="1"/>
  <c r="V209" i="61" a="1"/>
  <c r="V209" i="61" s="1"/>
  <c r="W209" i="61" s="1" a="1"/>
  <c r="W208" i="61"/>
  <c r="V107" i="94"/>
  <c r="W107" i="94" s="1" a="1"/>
  <c r="T210" i="61"/>
  <c r="U211" i="61" s="1"/>
  <c r="T210" i="94"/>
  <c r="U211" i="94" s="1"/>
  <c r="B210" i="54"/>
  <c r="B211" i="54" s="1" a="1"/>
  <c r="T210" i="54"/>
  <c r="U211" i="54" s="1"/>
  <c r="V209" i="54"/>
  <c r="W209" i="54" s="1" a="1"/>
  <c r="W208" i="54"/>
  <c r="B108" i="94" a="1"/>
  <c r="T211" i="61" a="1"/>
  <c r="T211" i="54" a="1"/>
  <c r="T211" i="94" a="1"/>
  <c r="B211" i="61" l="1" a="1"/>
  <c r="B211" i="61" s="1"/>
  <c r="V210" i="61" a="1"/>
  <c r="V210" i="61" s="1"/>
  <c r="W210" i="61" s="1" a="1"/>
  <c r="V210" i="54" a="1"/>
  <c r="V210" i="54" s="1"/>
  <c r="W210" i="54" s="1" a="1"/>
  <c r="W209" i="61"/>
  <c r="T211" i="94"/>
  <c r="U212" i="94" s="1"/>
  <c r="T211" i="54"/>
  <c r="U212" i="54" s="1"/>
  <c r="W209" i="54"/>
  <c r="B211" i="54"/>
  <c r="V211" i="54" s="1" a="1"/>
  <c r="T211" i="61"/>
  <c r="U212" i="61" s="1"/>
  <c r="B108" i="94"/>
  <c r="V108" i="94" s="1" a="1"/>
  <c r="W107" i="94"/>
  <c r="T212" i="94" a="1"/>
  <c r="T212" i="54" a="1"/>
  <c r="T212" i="61" a="1"/>
  <c r="B212" i="54" l="1" a="1"/>
  <c r="B212" i="54" s="1"/>
  <c r="B213" i="54" s="1" a="1"/>
  <c r="B212" i="61" a="1"/>
  <c r="B212" i="61" s="1"/>
  <c r="V211" i="61" a="1"/>
  <c r="V211" i="61" s="1"/>
  <c r="W211" i="61" s="1" a="1"/>
  <c r="T212" i="61"/>
  <c r="U213" i="61" s="1"/>
  <c r="V211" i="54"/>
  <c r="W211" i="54" s="1" a="1"/>
  <c r="T212" i="54"/>
  <c r="U213" i="54" s="1"/>
  <c r="V108" i="94"/>
  <c r="W108" i="94" s="1" a="1"/>
  <c r="W210" i="61"/>
  <c r="T212" i="94"/>
  <c r="U213" i="94" s="1"/>
  <c r="W210" i="54"/>
  <c r="T213" i="54" a="1"/>
  <c r="T213" i="94" a="1"/>
  <c r="T213" i="61" a="1"/>
  <c r="B109" i="94" a="1"/>
  <c r="B213" i="61" l="1" a="1"/>
  <c r="B213" i="61" s="1"/>
  <c r="V212" i="61" a="1"/>
  <c r="V212" i="61" s="1"/>
  <c r="W212" i="61" s="1" a="1"/>
  <c r="V212" i="54" a="1"/>
  <c r="V212" i="54" s="1"/>
  <c r="W212" i="54" s="1" a="1"/>
  <c r="B109" i="94"/>
  <c r="T213" i="61"/>
  <c r="U214" i="61" s="1"/>
  <c r="B213" i="54"/>
  <c r="B214" i="54" s="1" a="1"/>
  <c r="W108" i="94"/>
  <c r="T213" i="94"/>
  <c r="U214" i="94" s="1"/>
  <c r="W211" i="54"/>
  <c r="T213" i="54"/>
  <c r="U214" i="54" s="1"/>
  <c r="W211" i="61"/>
  <c r="V109" i="94" a="1"/>
  <c r="T214" i="54" a="1"/>
  <c r="T214" i="61" a="1"/>
  <c r="T214" i="94" a="1"/>
  <c r="V213" i="54" l="1" a="1"/>
  <c r="V213" i="54" s="1"/>
  <c r="W213" i="54" s="1" a="1"/>
  <c r="V213" i="61" a="1"/>
  <c r="V213" i="61" s="1"/>
  <c r="W213" i="61" s="1" a="1"/>
  <c r="B214" i="61" a="1"/>
  <c r="B214" i="61" s="1"/>
  <c r="T214" i="94"/>
  <c r="U215" i="94" s="1"/>
  <c r="W212" i="54"/>
  <c r="T214" i="61"/>
  <c r="U215" i="61" s="1"/>
  <c r="B214" i="54"/>
  <c r="V214" i="54" s="1" a="1"/>
  <c r="W212" i="61"/>
  <c r="T214" i="54"/>
  <c r="U215" i="54" s="1"/>
  <c r="V109" i="94"/>
  <c r="W109" i="94" s="1" a="1"/>
  <c r="T215" i="61" a="1"/>
  <c r="B110" i="94" a="1"/>
  <c r="T215" i="54" a="1"/>
  <c r="T215" i="94" a="1"/>
  <c r="B215" i="54" l="1" a="1"/>
  <c r="B215" i="54" s="1"/>
  <c r="B216" i="54" s="1" a="1"/>
  <c r="V214" i="61" a="1"/>
  <c r="V214" i="61" s="1"/>
  <c r="W214" i="61" s="1" a="1"/>
  <c r="B215" i="61" a="1"/>
  <c r="B215" i="61" s="1"/>
  <c r="T215" i="94"/>
  <c r="U216" i="94" s="1"/>
  <c r="T215" i="54"/>
  <c r="U216" i="54" s="1"/>
  <c r="V214" i="54"/>
  <c r="W214" i="54" s="1" a="1"/>
  <c r="W109" i="94"/>
  <c r="W213" i="54"/>
  <c r="W213" i="61"/>
  <c r="B110" i="94"/>
  <c r="V110" i="94" s="1" a="1"/>
  <c r="T215" i="61"/>
  <c r="U216" i="61" s="1"/>
  <c r="T216" i="61" a="1"/>
  <c r="T216" i="94" a="1"/>
  <c r="T216" i="54" a="1"/>
  <c r="V215" i="54" l="1" a="1"/>
  <c r="V215" i="54" s="1"/>
  <c r="W215" i="54" s="1" a="1"/>
  <c r="B216" i="61" a="1"/>
  <c r="B216" i="61" s="1"/>
  <c r="V216" i="61" s="1" a="1"/>
  <c r="V215" i="61" a="1"/>
  <c r="V215" i="61" s="1"/>
  <c r="W215" i="61" s="1" a="1"/>
  <c r="T216" i="54"/>
  <c r="U217" i="54" s="1"/>
  <c r="W214" i="61"/>
  <c r="B216" i="54"/>
  <c r="B217" i="54" s="1" a="1"/>
  <c r="V110" i="94"/>
  <c r="W110" i="94" s="1" a="1"/>
  <c r="T216" i="94"/>
  <c r="U217" i="94" s="1"/>
  <c r="W214" i="54"/>
  <c r="T216" i="61"/>
  <c r="U217" i="61" s="1"/>
  <c r="T217" i="61" a="1"/>
  <c r="T217" i="94" a="1"/>
  <c r="B111" i="94" a="1"/>
  <c r="T217" i="54" a="1"/>
  <c r="V216" i="54" l="1" a="1"/>
  <c r="V216" i="54" s="1"/>
  <c r="W216" i="54" s="1" a="1"/>
  <c r="B217" i="61" a="1"/>
  <c r="B217" i="61" s="1"/>
  <c r="B218" i="61" s="1" a="1"/>
  <c r="T217" i="54"/>
  <c r="U218" i="54" s="1"/>
  <c r="W110" i="94"/>
  <c r="B217" i="54"/>
  <c r="B218" i="54" s="1" a="1"/>
  <c r="B111" i="94"/>
  <c r="V111" i="94" s="1" a="1"/>
  <c r="V216" i="61"/>
  <c r="W216" i="61" s="1" a="1"/>
  <c r="W215" i="54"/>
  <c r="T217" i="94"/>
  <c r="U218" i="94" s="1"/>
  <c r="T217" i="61"/>
  <c r="U218" i="61" s="1"/>
  <c r="W215" i="61"/>
  <c r="T218" i="54" a="1"/>
  <c r="T218" i="94" a="1"/>
  <c r="T218" i="61" a="1"/>
  <c r="V217" i="54" l="1" a="1"/>
  <c r="V217" i="54" s="1"/>
  <c r="W217" i="54" s="1" a="1"/>
  <c r="V217" i="61" a="1"/>
  <c r="V217" i="61" s="1"/>
  <c r="W217" i="61" s="1" a="1"/>
  <c r="T218" i="61"/>
  <c r="U219" i="61" s="1"/>
  <c r="W216" i="61"/>
  <c r="B218" i="61"/>
  <c r="B219" i="61" s="1" a="1"/>
  <c r="V111" i="94"/>
  <c r="W111" i="94" s="1" a="1"/>
  <c r="B218" i="54"/>
  <c r="V218" i="54" s="1" a="1"/>
  <c r="T218" i="94"/>
  <c r="U219" i="94" s="1"/>
  <c r="T218" i="54"/>
  <c r="U219" i="54" s="1"/>
  <c r="W216" i="54"/>
  <c r="T219" i="61" a="1"/>
  <c r="B112" i="94" a="1"/>
  <c r="T219" i="94" a="1"/>
  <c r="T219" i="54" a="1"/>
  <c r="V218" i="61" l="1" a="1"/>
  <c r="V218" i="61" s="1"/>
  <c r="W218" i="61" s="1" a="1"/>
  <c r="B219" i="54" a="1"/>
  <c r="B219" i="54" s="1"/>
  <c r="V219" i="54" s="1" a="1"/>
  <c r="W217" i="61"/>
  <c r="V218" i="54"/>
  <c r="W218" i="54" s="1" a="1"/>
  <c r="B219" i="61"/>
  <c r="V219" i="61" s="1" a="1"/>
  <c r="T219" i="54"/>
  <c r="U220" i="54" s="1"/>
  <c r="T219" i="94"/>
  <c r="U220" i="94" s="1"/>
  <c r="W217" i="54"/>
  <c r="B112" i="94"/>
  <c r="V112" i="94" s="1" a="1"/>
  <c r="W111" i="94"/>
  <c r="T219" i="61"/>
  <c r="U220" i="61" s="1"/>
  <c r="T220" i="54" a="1"/>
  <c r="T220" i="94" a="1"/>
  <c r="T220" i="61" a="1"/>
  <c r="B220" i="61" l="1" a="1"/>
  <c r="B220" i="61" s="1"/>
  <c r="V220" i="61" s="1" a="1"/>
  <c r="B220" i="54" a="1"/>
  <c r="B220" i="54" s="1"/>
  <c r="V220" i="54" s="1" a="1"/>
  <c r="T220" i="61"/>
  <c r="U221" i="61" s="1"/>
  <c r="W218" i="54"/>
  <c r="V219" i="61"/>
  <c r="W219" i="61" s="1" a="1"/>
  <c r="T220" i="94"/>
  <c r="U221" i="94" s="1"/>
  <c r="W218" i="61"/>
  <c r="T220" i="54"/>
  <c r="U221" i="54" s="1"/>
  <c r="V219" i="54"/>
  <c r="W219" i="54" s="1" a="1"/>
  <c r="V112" i="94"/>
  <c r="W112" i="94" s="1" a="1"/>
  <c r="B113" i="94" a="1"/>
  <c r="T221" i="54" a="1"/>
  <c r="T221" i="61" a="1"/>
  <c r="T221" i="94" a="1"/>
  <c r="B221" i="61" l="1" a="1"/>
  <c r="B221" i="61" s="1"/>
  <c r="B222" i="61" s="1" a="1"/>
  <c r="B221" i="54" a="1"/>
  <c r="B221" i="54" s="1"/>
  <c r="B222" i="54" s="1" a="1"/>
  <c r="T221" i="94"/>
  <c r="U222" i="94" s="1"/>
  <c r="V220" i="61"/>
  <c r="W220" i="61" s="1" a="1"/>
  <c r="T221" i="61"/>
  <c r="U222" i="61" s="1"/>
  <c r="W112" i="94"/>
  <c r="W219" i="54"/>
  <c r="T221" i="54"/>
  <c r="U222" i="54" s="1"/>
  <c r="V220" i="54"/>
  <c r="W220" i="54" s="1" a="1"/>
  <c r="B113" i="94"/>
  <c r="V113" i="94" s="1" a="1"/>
  <c r="W219" i="61"/>
  <c r="T222" i="94" a="1"/>
  <c r="T222" i="61" a="1"/>
  <c r="T222" i="54" a="1"/>
  <c r="V221" i="61" l="1" a="1"/>
  <c r="V221" i="61" s="1"/>
  <c r="W221" i="61" s="1" a="1"/>
  <c r="V221" i="54" a="1"/>
  <c r="V221" i="54" s="1"/>
  <c r="W221" i="54" s="1" a="1"/>
  <c r="T222" i="54"/>
  <c r="U223" i="54" s="1"/>
  <c r="B222" i="61"/>
  <c r="V222" i="61" s="1" a="1"/>
  <c r="V113" i="94"/>
  <c r="W113" i="94" s="1" a="1"/>
  <c r="B222" i="54"/>
  <c r="B223" i="54" s="1" a="1"/>
  <c r="W220" i="54"/>
  <c r="T222" i="61"/>
  <c r="U223" i="61" s="1"/>
  <c r="W220" i="61"/>
  <c r="T222" i="94"/>
  <c r="U223" i="94" s="1"/>
  <c r="T223" i="61" a="1"/>
  <c r="T223" i="94" a="1"/>
  <c r="T223" i="54" a="1"/>
  <c r="B114" i="94" a="1"/>
  <c r="V222" i="54" l="1" a="1"/>
  <c r="V222" i="54" s="1"/>
  <c r="W222" i="54" s="1" a="1"/>
  <c r="B223" i="61" a="1"/>
  <c r="B223" i="61" s="1"/>
  <c r="B114" i="94"/>
  <c r="V114" i="94" s="1" a="1"/>
  <c r="W221" i="61"/>
  <c r="V222" i="61"/>
  <c r="W222" i="61" s="1" a="1"/>
  <c r="T223" i="54"/>
  <c r="U224" i="54" s="1"/>
  <c r="T223" i="94"/>
  <c r="U224" i="94" s="1"/>
  <c r="B223" i="54"/>
  <c r="B224" i="54" s="1" a="1"/>
  <c r="T223" i="61"/>
  <c r="U224" i="61" s="1"/>
  <c r="W113" i="94"/>
  <c r="W221" i="54"/>
  <c r="T224" i="61" a="1"/>
  <c r="T224" i="54" a="1"/>
  <c r="T224" i="94" a="1"/>
  <c r="V223" i="61" l="1" a="1"/>
  <c r="V223" i="61" s="1"/>
  <c r="W223" i="61" s="1" a="1"/>
  <c r="B224" i="61" a="1"/>
  <c r="B224" i="61" s="1"/>
  <c r="V223" i="54" a="1"/>
  <c r="V223" i="54" s="1"/>
  <c r="W223" i="54" s="1" a="1"/>
  <c r="T224" i="94"/>
  <c r="U225" i="94" s="1"/>
  <c r="T224" i="54"/>
  <c r="U225" i="54" s="1"/>
  <c r="B224" i="54"/>
  <c r="V224" i="54" s="1" a="1"/>
  <c r="T224" i="61"/>
  <c r="U225" i="61" s="1"/>
  <c r="W222" i="61"/>
  <c r="V114" i="94"/>
  <c r="W114" i="94" s="1" a="1"/>
  <c r="W222" i="54"/>
  <c r="T225" i="94" a="1"/>
  <c r="T225" i="54" a="1"/>
  <c r="B115" i="94" a="1"/>
  <c r="T225" i="61" a="1"/>
  <c r="V224" i="61" l="1" a="1"/>
  <c r="V224" i="61" s="1"/>
  <c r="W224" i="61" s="1" a="1"/>
  <c r="B225" i="61" a="1"/>
  <c r="B225" i="61" s="1"/>
  <c r="B226" i="61" s="1" a="1"/>
  <c r="B225" i="54" a="1"/>
  <c r="B225" i="54" s="1"/>
  <c r="B226" i="54" s="1" a="1"/>
  <c r="T225" i="61"/>
  <c r="U226" i="61" s="1"/>
  <c r="W114" i="94"/>
  <c r="W223" i="61"/>
  <c r="B115" i="94"/>
  <c r="V115" i="94" s="1" a="1"/>
  <c r="V224" i="54"/>
  <c r="W224" i="54" s="1" a="1"/>
  <c r="W223" i="54"/>
  <c r="T225" i="54"/>
  <c r="U226" i="54" s="1"/>
  <c r="T225" i="94"/>
  <c r="U226" i="94" s="1"/>
  <c r="T226" i="54" a="1"/>
  <c r="T226" i="94" a="1"/>
  <c r="T226" i="61" a="1"/>
  <c r="V225" i="54" l="1" a="1"/>
  <c r="V225" i="54" s="1"/>
  <c r="W225" i="54" s="1" a="1"/>
  <c r="V225" i="61" a="1"/>
  <c r="V225" i="61" s="1"/>
  <c r="W225" i="61" s="1" a="1"/>
  <c r="T226" i="61"/>
  <c r="U227" i="61" s="1"/>
  <c r="T226" i="94"/>
  <c r="U227" i="94" s="1"/>
  <c r="T226" i="54"/>
  <c r="U227" i="54" s="1"/>
  <c r="B226" i="61"/>
  <c r="B227" i="61" s="1" a="1"/>
  <c r="W224" i="54"/>
  <c r="B226" i="54"/>
  <c r="B227" i="54" s="1" a="1"/>
  <c r="V115" i="94"/>
  <c r="W115" i="94" s="1" a="1"/>
  <c r="W224" i="61"/>
  <c r="T227" i="94" a="1"/>
  <c r="T227" i="61" a="1"/>
  <c r="B116" i="94" a="1"/>
  <c r="T227" i="54" a="1"/>
  <c r="V226" i="61" l="1" a="1"/>
  <c r="V226" i="61" s="1"/>
  <c r="W226" i="61" s="1" a="1"/>
  <c r="V226" i="54" a="1"/>
  <c r="V226" i="54" s="1"/>
  <c r="W226" i="54" s="1" a="1"/>
  <c r="T227" i="54"/>
  <c r="U228" i="54" s="1"/>
  <c r="W225" i="61"/>
  <c r="W115" i="94"/>
  <c r="B227" i="54"/>
  <c r="B228" i="54" s="1" a="1"/>
  <c r="B116" i="94"/>
  <c r="V116" i="94" s="1" a="1"/>
  <c r="B227" i="61"/>
  <c r="B228" i="61" s="1" a="1"/>
  <c r="T227" i="61"/>
  <c r="U228" i="61" s="1"/>
  <c r="T227" i="94"/>
  <c r="U228" i="94" s="1"/>
  <c r="W225" i="54"/>
  <c r="T228" i="61" a="1"/>
  <c r="T228" i="54" a="1"/>
  <c r="T228" i="94" a="1"/>
  <c r="V227" i="61" l="1" a="1"/>
  <c r="V227" i="61" s="1"/>
  <c r="W227" i="61" s="1" a="1"/>
  <c r="V227" i="54" a="1"/>
  <c r="V227" i="54" s="1"/>
  <c r="W227" i="54" s="1" a="1"/>
  <c r="T228" i="94"/>
  <c r="U229" i="94" s="1"/>
  <c r="T228" i="54"/>
  <c r="U229" i="54" s="1"/>
  <c r="B228" i="61"/>
  <c r="B229" i="61" s="1" a="1"/>
  <c r="V116" i="94"/>
  <c r="W116" i="94" s="1" a="1"/>
  <c r="B228" i="54"/>
  <c r="B229" i="54" s="1" a="1"/>
  <c r="T228" i="61"/>
  <c r="U229" i="61" s="1"/>
  <c r="W226" i="54"/>
  <c r="W226" i="61"/>
  <c r="V228" i="61" a="1"/>
  <c r="T229" i="54" a="1"/>
  <c r="T229" i="94" a="1"/>
  <c r="T229" i="61" a="1"/>
  <c r="B117" i="94" a="1"/>
  <c r="V228" i="54" l="1" a="1"/>
  <c r="V228" i="54" s="1"/>
  <c r="W228" i="54" s="1" a="1"/>
  <c r="B117" i="94"/>
  <c r="V117" i="94" s="1" a="1"/>
  <c r="T229" i="61"/>
  <c r="U230" i="61" s="1"/>
  <c r="T229" i="94"/>
  <c r="U230" i="94" s="1"/>
  <c r="W227" i="61"/>
  <c r="B229" i="54"/>
  <c r="V229" i="54" s="1" a="1"/>
  <c r="T229" i="54"/>
  <c r="U230" i="54" s="1"/>
  <c r="W116" i="94"/>
  <c r="B229" i="61"/>
  <c r="V229" i="61" s="1" a="1"/>
  <c r="W227" i="54"/>
  <c r="V228" i="61"/>
  <c r="W228" i="61" s="1" a="1"/>
  <c r="T230" i="54" a="1"/>
  <c r="T230" i="94" a="1"/>
  <c r="T230" i="61" a="1"/>
  <c r="B230" i="54" l="1" a="1"/>
  <c r="B230" i="54" s="1"/>
  <c r="B230" i="61" a="1"/>
  <c r="B230" i="61" s="1"/>
  <c r="B231" i="61" s="1" a="1"/>
  <c r="T230" i="61"/>
  <c r="U231" i="61" s="1"/>
  <c r="V229" i="61"/>
  <c r="V117" i="94"/>
  <c r="W117" i="94" s="1" a="1"/>
  <c r="T230" i="94"/>
  <c r="U231" i="94" s="1"/>
  <c r="W228" i="54"/>
  <c r="T230" i="54"/>
  <c r="U231" i="54" s="1"/>
  <c r="V229" i="54"/>
  <c r="W229" i="54" s="1" a="1"/>
  <c r="W228" i="61"/>
  <c r="T231" i="61" a="1"/>
  <c r="B118" i="94" a="1"/>
  <c r="T231" i="94" a="1"/>
  <c r="W229" i="61" a="1"/>
  <c r="T231" i="54" a="1"/>
  <c r="B231" i="54" l="1" a="1"/>
  <c r="B231" i="54" s="1"/>
  <c r="B232" i="54" s="1" a="1"/>
  <c r="V230" i="54" a="1"/>
  <c r="V230" i="54" s="1"/>
  <c r="W230" i="54" s="1" a="1"/>
  <c r="V230" i="61" a="1"/>
  <c r="V230" i="61" s="1"/>
  <c r="W230" i="61" s="1" a="1"/>
  <c r="T231" i="54"/>
  <c r="U232" i="54" s="1"/>
  <c r="W117" i="94"/>
  <c r="W229" i="61"/>
  <c r="T231" i="94"/>
  <c r="U232" i="94" s="1"/>
  <c r="B231" i="61"/>
  <c r="B232" i="61" s="1" a="1"/>
  <c r="W229" i="54"/>
  <c r="B118" i="94"/>
  <c r="V118" i="94" s="1" a="1"/>
  <c r="T231" i="61"/>
  <c r="U232" i="61" s="1"/>
  <c r="T232" i="61" a="1"/>
  <c r="T232" i="54" a="1"/>
  <c r="T232" i="94" a="1"/>
  <c r="V231" i="54" l="1" a="1"/>
  <c r="V231" i="54" s="1"/>
  <c r="W231" i="54" s="1" a="1"/>
  <c r="V231" i="61" a="1"/>
  <c r="V231" i="61" s="1"/>
  <c r="W231" i="61" s="1" a="1"/>
  <c r="W230" i="61"/>
  <c r="T232" i="94"/>
  <c r="U233" i="94" s="1"/>
  <c r="W230" i="54"/>
  <c r="V118" i="94"/>
  <c r="W118" i="94" s="1" a="1"/>
  <c r="B232" i="61"/>
  <c r="B233" i="61" s="1" a="1"/>
  <c r="B232" i="54"/>
  <c r="B233" i="54" s="1" a="1"/>
  <c r="T232" i="54"/>
  <c r="U233" i="54" s="1"/>
  <c r="T232" i="61"/>
  <c r="U233" i="61" s="1"/>
  <c r="B119" i="94" a="1"/>
  <c r="T233" i="54" a="1"/>
  <c r="T233" i="61" a="1"/>
  <c r="T233" i="94" a="1"/>
  <c r="V232" i="54" l="1" a="1"/>
  <c r="V232" i="54" s="1"/>
  <c r="W232" i="54" s="1" a="1"/>
  <c r="V232" i="61" a="1"/>
  <c r="V232" i="61" s="1"/>
  <c r="W232" i="61" s="1" a="1"/>
  <c r="T233" i="94"/>
  <c r="U234" i="94" s="1"/>
  <c r="W231" i="54"/>
  <c r="T233" i="61"/>
  <c r="U234" i="61" s="1"/>
  <c r="W231" i="61"/>
  <c r="B233" i="54"/>
  <c r="V233" i="54" s="1" a="1"/>
  <c r="B233" i="61"/>
  <c r="V233" i="61" s="1" a="1"/>
  <c r="T233" i="54"/>
  <c r="U234" i="54" s="1"/>
  <c r="W118" i="94"/>
  <c r="B119" i="94"/>
  <c r="V119" i="94" s="1" a="1"/>
  <c r="T234" i="54" a="1"/>
  <c r="T234" i="94" a="1"/>
  <c r="T234" i="61" a="1"/>
  <c r="B234" i="54" l="1" a="1"/>
  <c r="B234" i="54" s="1"/>
  <c r="B235" i="54" s="1" a="1"/>
  <c r="B234" i="61" a="1"/>
  <c r="B234" i="61" s="1"/>
  <c r="V234" i="61" s="1" a="1"/>
  <c r="V233" i="61"/>
  <c r="W233" i="61" s="1" a="1"/>
  <c r="W232" i="61"/>
  <c r="T234" i="61"/>
  <c r="U235" i="61" s="1"/>
  <c r="T234" i="94"/>
  <c r="U235" i="94" s="1"/>
  <c r="T234" i="54"/>
  <c r="U235" i="54" s="1"/>
  <c r="V233" i="54"/>
  <c r="W233" i="54" s="1" a="1"/>
  <c r="V119" i="94"/>
  <c r="W119" i="94" s="1" a="1"/>
  <c r="W232" i="54"/>
  <c r="B120" i="94" a="1"/>
  <c r="T235" i="61" a="1"/>
  <c r="T235" i="54" a="1"/>
  <c r="T235" i="94" a="1"/>
  <c r="V234" i="54" l="1" a="1"/>
  <c r="V234" i="54" s="1"/>
  <c r="W234" i="54" s="1" a="1"/>
  <c r="B235" i="61" a="1"/>
  <c r="B235" i="61" s="1"/>
  <c r="B236" i="61" s="1" a="1"/>
  <c r="T235" i="94"/>
  <c r="U236" i="94" s="1"/>
  <c r="W233" i="61"/>
  <c r="T235" i="54"/>
  <c r="U236" i="54" s="1"/>
  <c r="V234" i="61"/>
  <c r="W234" i="61" s="1" a="1"/>
  <c r="T235" i="61"/>
  <c r="U236" i="61" s="1"/>
  <c r="B235" i="54"/>
  <c r="V235" i="54" s="1" a="1"/>
  <c r="W119" i="94"/>
  <c r="W233" i="54"/>
  <c r="B120" i="94"/>
  <c r="V120" i="94" s="1" a="1"/>
  <c r="T236" i="54" a="1"/>
  <c r="T236" i="61" a="1"/>
  <c r="T236" i="94" a="1"/>
  <c r="V235" i="61" l="1" a="1"/>
  <c r="V235" i="61" s="1"/>
  <c r="W235" i="61" s="1" a="1"/>
  <c r="B236" i="54" a="1"/>
  <c r="B236" i="54" s="1"/>
  <c r="T236" i="94"/>
  <c r="U237" i="94" s="1"/>
  <c r="T236" i="61"/>
  <c r="U237" i="61" s="1"/>
  <c r="V120" i="94"/>
  <c r="W120" i="94" s="1" a="1"/>
  <c r="B236" i="61"/>
  <c r="V236" i="61" s="1" a="1"/>
  <c r="V235" i="54"/>
  <c r="W235" i="54" s="1" a="1"/>
  <c r="W234" i="61"/>
  <c r="T236" i="54"/>
  <c r="U237" i="54" s="1"/>
  <c r="W234" i="54"/>
  <c r="T237" i="54" a="1"/>
  <c r="T237" i="94" a="1"/>
  <c r="T237" i="61" a="1"/>
  <c r="B121" i="94" a="1"/>
  <c r="B237" i="61" l="1" a="1"/>
  <c r="B237" i="61" s="1"/>
  <c r="B238" i="61" s="1" a="1"/>
  <c r="B237" i="54" a="1"/>
  <c r="B237" i="54" s="1"/>
  <c r="V236" i="54" a="1"/>
  <c r="V236" i="54" s="1"/>
  <c r="W236" i="54" s="1" a="1"/>
  <c r="W120" i="94"/>
  <c r="B121" i="94"/>
  <c r="V121" i="94" s="1" a="1"/>
  <c r="W235" i="61"/>
  <c r="T237" i="61"/>
  <c r="U238" i="61" s="1"/>
  <c r="V236" i="61"/>
  <c r="W236" i="61" s="1" a="1"/>
  <c r="T237" i="94"/>
  <c r="U238" i="94" s="1"/>
  <c r="W235" i="54"/>
  <c r="T237" i="54"/>
  <c r="U238" i="54" s="1"/>
  <c r="T238" i="94" a="1"/>
  <c r="T238" i="54" a="1"/>
  <c r="T238" i="61" a="1"/>
  <c r="V237" i="61" l="1" a="1"/>
  <c r="V237" i="61" s="1"/>
  <c r="W237" i="61" s="1" a="1"/>
  <c r="B238" i="54" a="1"/>
  <c r="B238" i="54" s="1"/>
  <c r="B239" i="54" s="1" a="1"/>
  <c r="V237" i="54" a="1"/>
  <c r="V237" i="54" s="1"/>
  <c r="W237" i="54" s="1" a="1"/>
  <c r="T238" i="61"/>
  <c r="U239" i="61" s="1"/>
  <c r="W236" i="54"/>
  <c r="T238" i="54"/>
  <c r="U239" i="54" s="1"/>
  <c r="B238" i="61"/>
  <c r="B239" i="61" s="1" a="1"/>
  <c r="W236" i="61"/>
  <c r="T238" i="94"/>
  <c r="U239" i="94" s="1"/>
  <c r="V121" i="94"/>
  <c r="W121" i="94" s="1" a="1"/>
  <c r="T239" i="61" a="1"/>
  <c r="B122" i="94" a="1"/>
  <c r="T239" i="54" a="1"/>
  <c r="T239" i="94" a="1"/>
  <c r="V238" i="54" l="1" a="1"/>
  <c r="V238" i="54" s="1"/>
  <c r="W238" i="54" s="1" a="1"/>
  <c r="V238" i="61" a="1"/>
  <c r="V238" i="61" s="1"/>
  <c r="W238" i="61" s="1" a="1"/>
  <c r="W237" i="61"/>
  <c r="T239" i="94"/>
  <c r="U240" i="94" s="1"/>
  <c r="T239" i="54"/>
  <c r="U240" i="54" s="1"/>
  <c r="W121" i="94"/>
  <c r="B239" i="54"/>
  <c r="B240" i="54" s="1" a="1"/>
  <c r="B239" i="61"/>
  <c r="B240" i="61" s="1" a="1"/>
  <c r="B122" i="94"/>
  <c r="V122" i="94" s="1" a="1"/>
  <c r="W237" i="54"/>
  <c r="T239" i="61"/>
  <c r="U240" i="61" s="1"/>
  <c r="T240" i="61" a="1"/>
  <c r="T240" i="54" a="1"/>
  <c r="T240" i="94" a="1"/>
  <c r="V239" i="61" l="1" a="1"/>
  <c r="V239" i="61" s="1"/>
  <c r="W239" i="61" s="1" a="1"/>
  <c r="V239" i="54" a="1"/>
  <c r="V239" i="54" s="1"/>
  <c r="W239" i="54" s="1" a="1"/>
  <c r="W238" i="61"/>
  <c r="V122" i="94"/>
  <c r="W122" i="94" s="1" a="1"/>
  <c r="B240" i="61"/>
  <c r="V240" i="61" s="1" a="1"/>
  <c r="B240" i="54"/>
  <c r="B241" i="54" s="1" a="1"/>
  <c r="T240" i="94"/>
  <c r="U241" i="94" s="1"/>
  <c r="W238" i="54"/>
  <c r="T240" i="54"/>
  <c r="U241" i="54" s="1"/>
  <c r="T240" i="61"/>
  <c r="U241" i="61" s="1"/>
  <c r="T241" i="94" a="1"/>
  <c r="B123" i="94" a="1"/>
  <c r="T241" i="54" a="1"/>
  <c r="T241" i="61" a="1"/>
  <c r="B241" i="61" l="1" a="1"/>
  <c r="B241" i="61" s="1"/>
  <c r="V240" i="54" a="1"/>
  <c r="V240" i="54" s="1"/>
  <c r="W240" i="54" s="1" a="1"/>
  <c r="T241" i="61"/>
  <c r="U242" i="61" s="1"/>
  <c r="B241" i="54"/>
  <c r="V241" i="54" s="1" a="1"/>
  <c r="W122" i="94"/>
  <c r="T241" i="54"/>
  <c r="U242" i="54" s="1"/>
  <c r="W239" i="54"/>
  <c r="B123" i="94"/>
  <c r="V123" i="94" s="1" a="1"/>
  <c r="V240" i="61"/>
  <c r="W240" i="61" s="1" a="1"/>
  <c r="T241" i="94"/>
  <c r="U242" i="94" s="1"/>
  <c r="W239" i="61"/>
  <c r="T242" i="61" a="1"/>
  <c r="T242" i="54" a="1"/>
  <c r="T242" i="94" a="1"/>
  <c r="V241" i="61" l="1" a="1"/>
  <c r="V241" i="61" s="1"/>
  <c r="W241" i="61" s="1" a="1"/>
  <c r="B242" i="61" a="1"/>
  <c r="B242" i="61" s="1"/>
  <c r="V242" i="61" s="1" a="1"/>
  <c r="B242" i="54" a="1"/>
  <c r="B242" i="54" s="1"/>
  <c r="B243" i="54" s="1" a="1"/>
  <c r="W240" i="61"/>
  <c r="V123" i="94"/>
  <c r="W123" i="94" s="1" a="1"/>
  <c r="T242" i="94"/>
  <c r="U243" i="94" s="1"/>
  <c r="T242" i="54"/>
  <c r="U243" i="54" s="1"/>
  <c r="V241" i="54"/>
  <c r="W241" i="54" s="1" a="1"/>
  <c r="W240" i="54"/>
  <c r="T242" i="61"/>
  <c r="U243" i="61" s="1"/>
  <c r="T243" i="94" a="1"/>
  <c r="B124" i="94" a="1"/>
  <c r="T243" i="54" a="1"/>
  <c r="T243" i="61" a="1"/>
  <c r="V242" i="54" l="1" a="1"/>
  <c r="V242" i="54" s="1"/>
  <c r="W242" i="54" s="1" a="1"/>
  <c r="B243" i="61" a="1"/>
  <c r="B243" i="61" s="1"/>
  <c r="V243" i="61" s="1" a="1"/>
  <c r="V242" i="61"/>
  <c r="T243" i="61"/>
  <c r="U244" i="61" s="1"/>
  <c r="W123" i="94"/>
  <c r="T243" i="54"/>
  <c r="U244" i="54" s="1"/>
  <c r="B124" i="94"/>
  <c r="V124" i="94" s="1" a="1"/>
  <c r="T243" i="94"/>
  <c r="U244" i="94" s="1"/>
  <c r="B243" i="54"/>
  <c r="V243" i="54" s="1" a="1"/>
  <c r="W241" i="61"/>
  <c r="W241" i="54"/>
  <c r="W242" i="61" a="1"/>
  <c r="T244" i="54" a="1"/>
  <c r="T244" i="61" a="1"/>
  <c r="T244" i="94" a="1"/>
  <c r="B244" i="54" l="1" a="1"/>
  <c r="B244" i="54" s="1"/>
  <c r="V244" i="54" s="1" a="1"/>
  <c r="B244" i="61" a="1"/>
  <c r="B244" i="61" s="1"/>
  <c r="T244" i="94"/>
  <c r="U245" i="94" s="1"/>
  <c r="V243" i="54"/>
  <c r="W243" i="54" s="1" a="1"/>
  <c r="V124" i="94"/>
  <c r="W124" i="94" s="1" a="1"/>
  <c r="T244" i="61"/>
  <c r="U245" i="61" s="1"/>
  <c r="V243" i="61"/>
  <c r="W243" i="61" s="1" a="1"/>
  <c r="W242" i="54"/>
  <c r="T244" i="54"/>
  <c r="U245" i="54" s="1"/>
  <c r="W242" i="61"/>
  <c r="T245" i="54" a="1"/>
  <c r="B125" i="94" a="1"/>
  <c r="T245" i="61" a="1"/>
  <c r="T245" i="94" a="1"/>
  <c r="B245" i="54" l="1" a="1"/>
  <c r="B245" i="54" s="1"/>
  <c r="B246" i="54" s="1" a="1"/>
  <c r="V244" i="61" a="1"/>
  <c r="V244" i="61" s="1"/>
  <c r="W244" i="61" s="1" a="1"/>
  <c r="B245" i="61" a="1"/>
  <c r="B245" i="61" s="1"/>
  <c r="V244" i="54"/>
  <c r="W244" i="54" s="1" a="1"/>
  <c r="T245" i="94"/>
  <c r="U246" i="94" s="1"/>
  <c r="W243" i="61"/>
  <c r="W124" i="94"/>
  <c r="T245" i="61"/>
  <c r="U246" i="61" s="1"/>
  <c r="B125" i="94"/>
  <c r="V125" i="94" s="1" a="1"/>
  <c r="W243" i="54"/>
  <c r="T245" i="54"/>
  <c r="U246" i="54" s="1"/>
  <c r="T246" i="94" a="1"/>
  <c r="T246" i="54" a="1"/>
  <c r="T246" i="61" a="1"/>
  <c r="V245" i="54" l="1" a="1"/>
  <c r="V245" i="54" s="1"/>
  <c r="W245" i="54" s="1" a="1"/>
  <c r="B246" i="61" a="1"/>
  <c r="B246" i="61" s="1"/>
  <c r="V245" i="61" a="1"/>
  <c r="V245" i="61" s="1"/>
  <c r="W245" i="61" s="1" a="1"/>
  <c r="T246" i="61"/>
  <c r="U247" i="61" s="1"/>
  <c r="T246" i="54"/>
  <c r="U247" i="54" s="1"/>
  <c r="V125" i="94"/>
  <c r="W125" i="94" s="1" a="1"/>
  <c r="W244" i="61"/>
  <c r="T246" i="94"/>
  <c r="U247" i="94" s="1"/>
  <c r="W244" i="54"/>
  <c r="B246" i="54"/>
  <c r="B247" i="54" s="1" a="1"/>
  <c r="B126" i="94" a="1"/>
  <c r="T247" i="94" a="1"/>
  <c r="T247" i="54" a="1"/>
  <c r="T247" i="61" a="1"/>
  <c r="B247" i="61" l="1" a="1"/>
  <c r="B247" i="61" s="1"/>
  <c r="V246" i="61" a="1"/>
  <c r="V246" i="61" s="1"/>
  <c r="W246" i="61" s="1" a="1"/>
  <c r="V246" i="54" a="1"/>
  <c r="V246" i="54" s="1"/>
  <c r="W246" i="54" s="1" a="1"/>
  <c r="T247" i="61"/>
  <c r="U248" i="61" s="1"/>
  <c r="T247" i="54"/>
  <c r="U248" i="54" s="1"/>
  <c r="B247" i="54"/>
  <c r="B248" i="54" s="1" a="1"/>
  <c r="W125" i="94"/>
  <c r="T247" i="94"/>
  <c r="U248" i="94" s="1"/>
  <c r="W245" i="54"/>
  <c r="B126" i="94"/>
  <c r="V126" i="94" s="1" a="1"/>
  <c r="W245" i="61"/>
  <c r="V247" i="54" a="1"/>
  <c r="T248" i="61" a="1"/>
  <c r="T248" i="54" a="1"/>
  <c r="T248" i="94" a="1"/>
  <c r="V247" i="61" l="1" a="1"/>
  <c r="V247" i="61" s="1"/>
  <c r="W247" i="61" s="1" a="1"/>
  <c r="B248" i="61" a="1"/>
  <c r="B248" i="61" s="1"/>
  <c r="T248" i="94"/>
  <c r="U249" i="94" s="1"/>
  <c r="T248" i="54"/>
  <c r="U249" i="54" s="1"/>
  <c r="V126" i="94"/>
  <c r="W126" i="94" s="1" a="1"/>
  <c r="B248" i="54"/>
  <c r="B249" i="54" s="1" a="1"/>
  <c r="W246" i="54"/>
  <c r="T248" i="61"/>
  <c r="U249" i="61" s="1"/>
  <c r="W246" i="61"/>
  <c r="V247" i="54"/>
  <c r="W247" i="54" s="1" a="1"/>
  <c r="T249" i="54" a="1"/>
  <c r="T249" i="94" a="1"/>
  <c r="B127" i="94" a="1"/>
  <c r="T249" i="61" a="1"/>
  <c r="V248" i="54" l="1" a="1"/>
  <c r="V248" i="54" s="1"/>
  <c r="W248" i="54" s="1" a="1"/>
  <c r="V248" i="61" a="1"/>
  <c r="V248" i="61" s="1"/>
  <c r="W248" i="61" s="1" a="1"/>
  <c r="B249" i="61" a="1"/>
  <c r="B249" i="61" s="1"/>
  <c r="W247" i="54"/>
  <c r="T249" i="61"/>
  <c r="U250" i="61" s="1"/>
  <c r="B127" i="94"/>
  <c r="V127" i="94" s="1" a="1"/>
  <c r="T249" i="94"/>
  <c r="U250" i="94" s="1"/>
  <c r="W247" i="61"/>
  <c r="B249" i="54"/>
  <c r="B250" i="54" s="1" a="1"/>
  <c r="W126" i="94"/>
  <c r="T249" i="54"/>
  <c r="U250" i="54" s="1"/>
  <c r="T250" i="54" a="1"/>
  <c r="T250" i="94" a="1"/>
  <c r="T250" i="61" a="1"/>
  <c r="V249" i="54" l="1" a="1"/>
  <c r="V249" i="54" s="1"/>
  <c r="W249" i="54" s="1" a="1"/>
  <c r="B250" i="61" a="1"/>
  <c r="B250" i="61" s="1"/>
  <c r="V249" i="61" a="1"/>
  <c r="V249" i="61" s="1"/>
  <c r="W249" i="61" s="1" a="1"/>
  <c r="T250" i="61"/>
  <c r="U251" i="61" s="1"/>
  <c r="B250" i="54"/>
  <c r="B251" i="54" s="1" a="1"/>
  <c r="V127" i="94"/>
  <c r="W127" i="94" s="1" a="1"/>
  <c r="W248" i="54"/>
  <c r="T250" i="94"/>
  <c r="U251" i="94" s="1"/>
  <c r="W248" i="61"/>
  <c r="T250" i="54"/>
  <c r="U251" i="54" s="1"/>
  <c r="T251" i="61" a="1"/>
  <c r="B128" i="94" a="1"/>
  <c r="T251" i="54" a="1"/>
  <c r="T251" i="94" a="1"/>
  <c r="V250" i="54" l="1" a="1"/>
  <c r="V250" i="54" s="1"/>
  <c r="W250" i="54" s="1" a="1"/>
  <c r="B251" i="61" a="1"/>
  <c r="B251" i="61" s="1"/>
  <c r="V251" i="61" s="1" a="1"/>
  <c r="V250" i="61" a="1"/>
  <c r="V250" i="61" s="1"/>
  <c r="W250" i="61" s="1" a="1"/>
  <c r="T251" i="94"/>
  <c r="U252" i="94" s="1"/>
  <c r="T251" i="54"/>
  <c r="U252" i="54" s="1"/>
  <c r="W249" i="54"/>
  <c r="B128" i="94"/>
  <c r="V128" i="94" s="1" a="1"/>
  <c r="W127" i="94"/>
  <c r="B251" i="54"/>
  <c r="B252" i="54" s="1" a="1"/>
  <c r="T251" i="61"/>
  <c r="U252" i="61" s="1"/>
  <c r="W249" i="61"/>
  <c r="T252" i="94" a="1"/>
  <c r="T252" i="61" a="1"/>
  <c r="T252" i="54" a="1"/>
  <c r="B252" i="61" l="1" a="1"/>
  <c r="B252" i="61" s="1"/>
  <c r="V251" i="54" a="1"/>
  <c r="V251" i="54" s="1"/>
  <c r="W251" i="54" s="1" a="1"/>
  <c r="T252" i="54"/>
  <c r="U253" i="54" s="1"/>
  <c r="W250" i="61"/>
  <c r="B252" i="54"/>
  <c r="B253" i="54" s="1" a="1"/>
  <c r="V128" i="94"/>
  <c r="W128" i="94" s="1" a="1"/>
  <c r="T252" i="61"/>
  <c r="U253" i="61" s="1"/>
  <c r="V251" i="61"/>
  <c r="W251" i="61" s="1" a="1"/>
  <c r="W250" i="54"/>
  <c r="T252" i="94"/>
  <c r="U253" i="94" s="1"/>
  <c r="B129" i="94" a="1"/>
  <c r="T253" i="94" a="1"/>
  <c r="T253" i="61" a="1"/>
  <c r="T253" i="54" a="1"/>
  <c r="V252" i="61" l="1" a="1"/>
  <c r="V252" i="61" s="1"/>
  <c r="W252" i="61" s="1" a="1"/>
  <c r="B253" i="61" a="1"/>
  <c r="B253" i="61" s="1"/>
  <c r="B254" i="61" s="1" a="1"/>
  <c r="V252" i="54" a="1"/>
  <c r="V252" i="54" s="1"/>
  <c r="W252" i="54" s="1" a="1"/>
  <c r="B253" i="54"/>
  <c r="V253" i="54" s="1" a="1"/>
  <c r="T253" i="54"/>
  <c r="U254" i="54" s="1"/>
  <c r="T253" i="61"/>
  <c r="U254" i="61" s="1"/>
  <c r="W251" i="54"/>
  <c r="W251" i="61"/>
  <c r="W128" i="94"/>
  <c r="T253" i="94"/>
  <c r="U254" i="94" s="1"/>
  <c r="B129" i="94"/>
  <c r="V129" i="94" s="1" a="1"/>
  <c r="T254" i="61" a="1"/>
  <c r="T254" i="54" a="1"/>
  <c r="T254" i="94" a="1"/>
  <c r="B254" i="54" l="1" a="1"/>
  <c r="B254" i="54" s="1"/>
  <c r="V254" i="54" s="1" a="1"/>
  <c r="V253" i="61" a="1"/>
  <c r="V253" i="61" s="1"/>
  <c r="W253" i="61" s="1" a="1"/>
  <c r="W252" i="61"/>
  <c r="T254" i="94"/>
  <c r="U255" i="94" s="1"/>
  <c r="W252" i="54"/>
  <c r="B254" i="61"/>
  <c r="B255" i="61" s="1" a="1"/>
  <c r="V129" i="94"/>
  <c r="W129" i="94" s="1" a="1"/>
  <c r="V253" i="54"/>
  <c r="W253" i="54" s="1" a="1"/>
  <c r="T254" i="54"/>
  <c r="U255" i="54" s="1"/>
  <c r="T254" i="61"/>
  <c r="U255" i="61" s="1"/>
  <c r="T255" i="54" a="1"/>
  <c r="T255" i="94" a="1"/>
  <c r="B130" i="94" a="1"/>
  <c r="T255" i="61" a="1"/>
  <c r="B255" i="54" l="1" a="1"/>
  <c r="B255" i="54" s="1"/>
  <c r="B256" i="54" s="1" a="1"/>
  <c r="V254" i="61" a="1"/>
  <c r="V254" i="61" s="1"/>
  <c r="W254" i="61" s="1" a="1"/>
  <c r="T255" i="61"/>
  <c r="U256" i="61" s="1"/>
  <c r="W253" i="61"/>
  <c r="W253" i="54"/>
  <c r="B130" i="94"/>
  <c r="V130" i="94" s="1" a="1"/>
  <c r="W129" i="94"/>
  <c r="B255" i="61"/>
  <c r="B256" i="61" s="1" a="1"/>
  <c r="T255" i="94"/>
  <c r="U256" i="94" s="1"/>
  <c r="V254" i="54"/>
  <c r="W254" i="54" s="1" a="1"/>
  <c r="T255" i="54"/>
  <c r="U256" i="54" s="1"/>
  <c r="T256" i="61" a="1"/>
  <c r="T256" i="54" a="1"/>
  <c r="T256" i="94" a="1"/>
  <c r="V255" i="61" l="1" a="1"/>
  <c r="V255" i="61" s="1"/>
  <c r="W255" i="61" s="1" a="1"/>
  <c r="V255" i="54" a="1"/>
  <c r="V255" i="54" s="1"/>
  <c r="W255" i="54" s="1" a="1"/>
  <c r="T256" i="94"/>
  <c r="U257" i="94" s="1"/>
  <c r="T256" i="54"/>
  <c r="U257" i="54" s="1"/>
  <c r="B256" i="54"/>
  <c r="B257" i="54" s="1" a="1"/>
  <c r="W254" i="54"/>
  <c r="B256" i="61"/>
  <c r="B257" i="61" s="1" a="1"/>
  <c r="V130" i="94"/>
  <c r="W130" i="94" s="1" a="1"/>
  <c r="T256" i="61"/>
  <c r="U257" i="61" s="1"/>
  <c r="W254" i="61"/>
  <c r="T257" i="94" a="1"/>
  <c r="T257" i="54" a="1"/>
  <c r="T257" i="61" a="1"/>
  <c r="B131" i="94" a="1"/>
  <c r="V256" i="61" l="1" a="1"/>
  <c r="V256" i="61" s="1"/>
  <c r="W256" i="61" s="1" a="1"/>
  <c r="V256" i="54" a="1"/>
  <c r="V256" i="54" s="1"/>
  <c r="W256" i="54" s="1" a="1"/>
  <c r="W255" i="61"/>
  <c r="W130" i="94"/>
  <c r="B257" i="61"/>
  <c r="B258" i="61" s="1" a="1"/>
  <c r="B257" i="54"/>
  <c r="B258" i="54" s="1" a="1"/>
  <c r="W255" i="54"/>
  <c r="B131" i="94"/>
  <c r="V131" i="94" s="1" a="1"/>
  <c r="T257" i="61"/>
  <c r="U258" i="61" s="1"/>
  <c r="T257" i="54"/>
  <c r="U258" i="54" s="1"/>
  <c r="T257" i="94"/>
  <c r="U258" i="94" s="1"/>
  <c r="T258" i="54" a="1"/>
  <c r="T258" i="94" a="1"/>
  <c r="V257" i="61" a="1"/>
  <c r="T258" i="61" a="1"/>
  <c r="V257" i="54" l="1" a="1"/>
  <c r="V257" i="54" s="1"/>
  <c r="W257" i="54" s="1" a="1"/>
  <c r="T258" i="61"/>
  <c r="U259" i="61" s="1"/>
  <c r="V257" i="61"/>
  <c r="W257" i="61" s="1" a="1"/>
  <c r="V131" i="94"/>
  <c r="W131" i="94" s="1" a="1"/>
  <c r="B258" i="54"/>
  <c r="B259" i="54" s="1" a="1"/>
  <c r="B258" i="61"/>
  <c r="V258" i="61" s="1" a="1"/>
  <c r="T258" i="94"/>
  <c r="U259" i="94" s="1"/>
  <c r="T258" i="54"/>
  <c r="U259" i="54" s="1"/>
  <c r="W256" i="54"/>
  <c r="W256" i="61"/>
  <c r="V258" i="54" a="1"/>
  <c r="T259" i="61" a="1"/>
  <c r="B132" i="94" a="1"/>
  <c r="T259" i="94" a="1"/>
  <c r="T259" i="54" a="1"/>
  <c r="B259" i="61" l="1" a="1"/>
  <c r="B259" i="61" s="1"/>
  <c r="T259" i="54"/>
  <c r="U260" i="54" s="1"/>
  <c r="T259" i="94"/>
  <c r="U260" i="94" s="1"/>
  <c r="W257" i="54"/>
  <c r="B132" i="94"/>
  <c r="B259" i="54"/>
  <c r="B260" i="54" s="1" a="1"/>
  <c r="V258" i="61"/>
  <c r="W258" i="61" s="1" a="1"/>
  <c r="W131" i="94"/>
  <c r="T259" i="61"/>
  <c r="U260" i="61" s="1"/>
  <c r="W257" i="61"/>
  <c r="V258" i="54"/>
  <c r="W258" i="54" s="1" a="1"/>
  <c r="V132" i="94" a="1"/>
  <c r="T260" i="61" a="1"/>
  <c r="T260" i="54" a="1"/>
  <c r="T260" i="94" a="1"/>
  <c r="B260" i="61" l="1" a="1"/>
  <c r="B260" i="61" s="1"/>
  <c r="V260" i="61" s="1" a="1"/>
  <c r="V259" i="61" a="1"/>
  <c r="V259" i="61" s="1"/>
  <c r="W259" i="61" s="1" a="1"/>
  <c r="V259" i="54" a="1"/>
  <c r="V259" i="54" s="1"/>
  <c r="W259" i="54" s="1" a="1"/>
  <c r="T260" i="94"/>
  <c r="U261" i="94" s="1"/>
  <c r="T260" i="54"/>
  <c r="U261" i="54" s="1"/>
  <c r="W258" i="54"/>
  <c r="W258" i="61"/>
  <c r="B260" i="54"/>
  <c r="V260" i="54" s="1" a="1"/>
  <c r="T260" i="61"/>
  <c r="U261" i="61" s="1"/>
  <c r="V132" i="94"/>
  <c r="W132" i="94" s="1" a="1"/>
  <c r="T261" i="61" a="1"/>
  <c r="T261" i="54" a="1"/>
  <c r="B133" i="94" a="1"/>
  <c r="T261" i="94" a="1"/>
  <c r="B261" i="61" l="1" a="1"/>
  <c r="B261" i="61" s="1"/>
  <c r="B262" i="61" s="1" a="1"/>
  <c r="B261" i="54" a="1"/>
  <c r="B261" i="54" s="1"/>
  <c r="V261" i="54" s="1" a="1"/>
  <c r="T261" i="94"/>
  <c r="U262" i="94" s="1"/>
  <c r="B133" i="94"/>
  <c r="V133" i="94" s="1" a="1"/>
  <c r="T261" i="54"/>
  <c r="U262" i="54" s="1"/>
  <c r="V260" i="54"/>
  <c r="W260" i="54" s="1" a="1"/>
  <c r="V260" i="61"/>
  <c r="W260" i="61" s="1" a="1"/>
  <c r="T261" i="61"/>
  <c r="U262" i="61" s="1"/>
  <c r="W259" i="61"/>
  <c r="W132" i="94"/>
  <c r="W259" i="54"/>
  <c r="T262" i="54" a="1"/>
  <c r="T262" i="94" a="1"/>
  <c r="T262" i="61" a="1"/>
  <c r="V261" i="61" l="1" a="1"/>
  <c r="V261" i="61" s="1"/>
  <c r="W261" i="61" s="1" a="1"/>
  <c r="B262" i="54" a="1"/>
  <c r="B262" i="54" s="1"/>
  <c r="T262" i="61"/>
  <c r="U263" i="61" s="1"/>
  <c r="V133" i="94"/>
  <c r="W133" i="94" s="1" a="1"/>
  <c r="T262" i="94"/>
  <c r="U263" i="94" s="1"/>
  <c r="V261" i="54"/>
  <c r="W261" i="54" s="1" a="1"/>
  <c r="T262" i="54"/>
  <c r="U263" i="54" s="1"/>
  <c r="B262" i="61"/>
  <c r="B263" i="61" s="1" a="1"/>
  <c r="W260" i="61"/>
  <c r="W260" i="54"/>
  <c r="T263" i="54" a="1"/>
  <c r="T263" i="94" a="1"/>
  <c r="B134" i="94" a="1"/>
  <c r="T263" i="61" a="1"/>
  <c r="B263" i="54" l="1" a="1"/>
  <c r="B263" i="54" s="1"/>
  <c r="V263" i="54" s="1" a="1"/>
  <c r="V262" i="54" a="1"/>
  <c r="V262" i="54" s="1"/>
  <c r="W262" i="54" s="1" a="1"/>
  <c r="V262" i="61" a="1"/>
  <c r="V262" i="61" s="1"/>
  <c r="W262" i="61" s="1" a="1"/>
  <c r="W133" i="94"/>
  <c r="T263" i="61"/>
  <c r="U264" i="61" s="1"/>
  <c r="B263" i="61"/>
  <c r="B264" i="61" s="1" a="1"/>
  <c r="B134" i="94"/>
  <c r="V134" i="94" s="1" a="1"/>
  <c r="W261" i="54"/>
  <c r="T263" i="94"/>
  <c r="U264" i="94" s="1"/>
  <c r="W261" i="61"/>
  <c r="T263" i="54"/>
  <c r="U264" i="54" s="1"/>
  <c r="T264" i="61" a="1"/>
  <c r="T264" i="54" a="1"/>
  <c r="T264" i="94" a="1"/>
  <c r="B264" i="54" l="1" a="1"/>
  <c r="B264" i="54" s="1"/>
  <c r="V263" i="61" a="1"/>
  <c r="V263" i="61" s="1"/>
  <c r="W263" i="61" s="1" a="1"/>
  <c r="T264" i="94"/>
  <c r="U265" i="94" s="1"/>
  <c r="V134" i="94"/>
  <c r="W134" i="94" s="1" a="1"/>
  <c r="B264" i="61"/>
  <c r="V264" i="61" s="1" a="1"/>
  <c r="V263" i="54"/>
  <c r="W263" i="54" s="1" a="1"/>
  <c r="T264" i="54"/>
  <c r="U265" i="54" s="1"/>
  <c r="W262" i="61"/>
  <c r="W262" i="54"/>
  <c r="T264" i="61"/>
  <c r="U265" i="61" s="1"/>
  <c r="B135" i="94" a="1"/>
  <c r="T265" i="54" a="1"/>
  <c r="T265" i="94" a="1"/>
  <c r="T265" i="61" a="1"/>
  <c r="V264" i="54" l="1" a="1"/>
  <c r="V264" i="54" s="1"/>
  <c r="W264" i="54" s="1" a="1"/>
  <c r="B265" i="54" a="1"/>
  <c r="B265" i="54" s="1"/>
  <c r="V265" i="54" s="1" a="1"/>
  <c r="B265" i="61" a="1"/>
  <c r="B265" i="61" s="1"/>
  <c r="T265" i="61"/>
  <c r="U266" i="61" s="1"/>
  <c r="W134" i="94"/>
  <c r="T265" i="94"/>
  <c r="U266" i="94" s="1"/>
  <c r="T265" i="54"/>
  <c r="U266" i="54" s="1"/>
  <c r="W263" i="61"/>
  <c r="W263" i="54"/>
  <c r="V264" i="61"/>
  <c r="W264" i="61" s="1" a="1"/>
  <c r="B135" i="94"/>
  <c r="V135" i="94" s="1" a="1"/>
  <c r="T266" i="94" a="1"/>
  <c r="T266" i="54" a="1"/>
  <c r="T266" i="61" a="1"/>
  <c r="B266" i="61" l="1" a="1"/>
  <c r="B266" i="61" s="1"/>
  <c r="B267" i="61" s="1" a="1"/>
  <c r="V265" i="61" a="1"/>
  <c r="V265" i="61" s="1"/>
  <c r="W265" i="61" s="1" a="1"/>
  <c r="B266" i="54" a="1"/>
  <c r="B266" i="54" s="1"/>
  <c r="T266" i="61"/>
  <c r="U267" i="61" s="1"/>
  <c r="V135" i="94"/>
  <c r="W135" i="94" s="1" a="1"/>
  <c r="W264" i="61"/>
  <c r="T266" i="54"/>
  <c r="U267" i="54" s="1"/>
  <c r="V265" i="54"/>
  <c r="W265" i="54" s="1" a="1"/>
  <c r="W264" i="54"/>
  <c r="T266" i="94"/>
  <c r="U267" i="94" s="1"/>
  <c r="T267" i="54" a="1"/>
  <c r="T267" i="94" a="1"/>
  <c r="T267" i="61" a="1"/>
  <c r="B136" i="94" a="1"/>
  <c r="B267" i="54" l="1" a="1"/>
  <c r="B267" i="54" s="1"/>
  <c r="B268" i="54" s="1" a="1"/>
  <c r="V266" i="54" a="1"/>
  <c r="V266" i="54" s="1"/>
  <c r="W266" i="54" s="1" a="1"/>
  <c r="V266" i="61" a="1"/>
  <c r="V266" i="61" s="1"/>
  <c r="W266" i="61" s="1" a="1"/>
  <c r="B136" i="94"/>
  <c r="V136" i="94" s="1" a="1"/>
  <c r="W265" i="54"/>
  <c r="B267" i="61"/>
  <c r="V267" i="61" s="1" a="1"/>
  <c r="T267" i="61"/>
  <c r="U268" i="61" s="1"/>
  <c r="W265" i="61"/>
  <c r="T267" i="94"/>
  <c r="U268" i="94" s="1"/>
  <c r="W135" i="94"/>
  <c r="T267" i="54"/>
  <c r="U268" i="54" s="1"/>
  <c r="T268" i="61" a="1"/>
  <c r="T268" i="94" a="1"/>
  <c r="T268" i="54" a="1"/>
  <c r="B268" i="61" l="1" a="1"/>
  <c r="B268" i="61" s="1"/>
  <c r="V267" i="54" a="1"/>
  <c r="V267" i="54" s="1"/>
  <c r="W267" i="54" s="1" a="1"/>
  <c r="T268" i="54"/>
  <c r="U269" i="54" s="1"/>
  <c r="V267" i="61"/>
  <c r="W267" i="61" s="1" a="1"/>
  <c r="W266" i="61"/>
  <c r="T268" i="94"/>
  <c r="U269" i="94" s="1"/>
  <c r="B268" i="54"/>
  <c r="B269" i="54" s="1" a="1"/>
  <c r="W266" i="54"/>
  <c r="T268" i="61"/>
  <c r="U269" i="61" s="1"/>
  <c r="V136" i="94"/>
  <c r="W136" i="94" s="1" a="1"/>
  <c r="T269" i="94" a="1"/>
  <c r="B137" i="94" a="1"/>
  <c r="T269" i="61" a="1"/>
  <c r="T269" i="54" a="1"/>
  <c r="V268" i="61" l="1" a="1"/>
  <c r="V268" i="61" s="1"/>
  <c r="W268" i="61" s="1" a="1"/>
  <c r="B269" i="61" a="1"/>
  <c r="B269" i="61" s="1"/>
  <c r="B270" i="61" s="1" a="1"/>
  <c r="V268" i="54" a="1"/>
  <c r="V268" i="54" s="1"/>
  <c r="W268" i="54" s="1" a="1"/>
  <c r="T269" i="54"/>
  <c r="U270" i="54" s="1"/>
  <c r="T269" i="61"/>
  <c r="U270" i="61" s="1"/>
  <c r="W136" i="94"/>
  <c r="W267" i="54"/>
  <c r="B269" i="54"/>
  <c r="B270" i="54" s="1" a="1"/>
  <c r="B137" i="94"/>
  <c r="V137" i="94" s="1" a="1"/>
  <c r="W267" i="61"/>
  <c r="T269" i="94"/>
  <c r="U270" i="94" s="1"/>
  <c r="V269" i="54" a="1"/>
  <c r="T270" i="54" a="1"/>
  <c r="T270" i="94" a="1"/>
  <c r="T270" i="61" a="1"/>
  <c r="V269" i="61" l="1" a="1"/>
  <c r="V269" i="61" s="1"/>
  <c r="W269" i="61" s="1" a="1"/>
  <c r="T270" i="61"/>
  <c r="U271" i="61" s="1"/>
  <c r="B270" i="61"/>
  <c r="B271" i="61" s="1" a="1"/>
  <c r="V137" i="94"/>
  <c r="W137" i="94" s="1" a="1"/>
  <c r="B270" i="54"/>
  <c r="B271" i="54" s="1" a="1"/>
  <c r="W268" i="54"/>
  <c r="T270" i="94"/>
  <c r="U271" i="94" s="1"/>
  <c r="T270" i="54"/>
  <c r="U271" i="54" s="1"/>
  <c r="W268" i="61"/>
  <c r="V269" i="54"/>
  <c r="W269" i="54" s="1" a="1"/>
  <c r="V270" i="61" a="1"/>
  <c r="T271" i="61" a="1"/>
  <c r="B138" i="94" a="1"/>
  <c r="T271" i="54" a="1"/>
  <c r="T271" i="94" a="1"/>
  <c r="V270" i="54" l="1" a="1"/>
  <c r="V270" i="54" s="1"/>
  <c r="W270" i="54" s="1" a="1"/>
  <c r="T271" i="94"/>
  <c r="U272" i="94" s="1"/>
  <c r="T271" i="54"/>
  <c r="U272" i="54" s="1"/>
  <c r="B271" i="54"/>
  <c r="B272" i="54" s="1" a="1"/>
  <c r="W137" i="94"/>
  <c r="B138" i="94"/>
  <c r="V138" i="94" s="1" a="1"/>
  <c r="B271" i="61"/>
  <c r="B272" i="61" s="1" a="1"/>
  <c r="W269" i="61"/>
  <c r="T271" i="61"/>
  <c r="U272" i="61" s="1"/>
  <c r="W269" i="54"/>
  <c r="V270" i="61"/>
  <c r="W270" i="61" s="1" a="1"/>
  <c r="T272" i="61" a="1"/>
  <c r="T272" i="94" a="1"/>
  <c r="T272" i="54" a="1"/>
  <c r="V271" i="54" l="1" a="1"/>
  <c r="V271" i="54" s="1"/>
  <c r="W271" i="54" s="1" a="1"/>
  <c r="V271" i="61" a="1"/>
  <c r="V271" i="61" s="1"/>
  <c r="W271" i="61" s="1" a="1"/>
  <c r="W270" i="54"/>
  <c r="B272" i="54"/>
  <c r="B273" i="54" s="1" a="1"/>
  <c r="T272" i="54"/>
  <c r="U273" i="54" s="1"/>
  <c r="W270" i="61"/>
  <c r="B272" i="61"/>
  <c r="V272" i="61" s="1" a="1"/>
  <c r="V138" i="94"/>
  <c r="W138" i="94" s="1" a="1"/>
  <c r="T272" i="94"/>
  <c r="U273" i="94" s="1"/>
  <c r="T272" i="61"/>
  <c r="U273" i="61" s="1"/>
  <c r="T273" i="94" a="1"/>
  <c r="T273" i="61" a="1"/>
  <c r="B139" i="94" a="1"/>
  <c r="T273" i="54" a="1"/>
  <c r="V272" i="54" l="1" a="1"/>
  <c r="V272" i="54" s="1"/>
  <c r="W272" i="54" s="1" a="1"/>
  <c r="B273" i="61" a="1"/>
  <c r="B273" i="61" s="1"/>
  <c r="B274" i="61" s="1" a="1"/>
  <c r="T273" i="54"/>
  <c r="U274" i="54" s="1"/>
  <c r="W138" i="94"/>
  <c r="B139" i="94"/>
  <c r="V139" i="94" s="1" a="1"/>
  <c r="W271" i="61"/>
  <c r="V272" i="61"/>
  <c r="W272" i="61" s="1" a="1"/>
  <c r="B273" i="54"/>
  <c r="B274" i="54" s="1" a="1"/>
  <c r="T273" i="61"/>
  <c r="U274" i="61" s="1"/>
  <c r="T273" i="94"/>
  <c r="U274" i="94" s="1"/>
  <c r="W271" i="54"/>
  <c r="T274" i="54" a="1"/>
  <c r="T274" i="61" a="1"/>
  <c r="T274" i="94" a="1"/>
  <c r="V273" i="54" l="1" a="1"/>
  <c r="V273" i="54" s="1"/>
  <c r="W273" i="54" s="1" a="1"/>
  <c r="V273" i="61" a="1"/>
  <c r="V273" i="61" s="1"/>
  <c r="W273" i="61" s="1" a="1"/>
  <c r="T274" i="94"/>
  <c r="U275" i="94" s="1"/>
  <c r="T274" i="61"/>
  <c r="U275" i="61" s="1"/>
  <c r="B274" i="54"/>
  <c r="V274" i="54" s="1" a="1"/>
  <c r="W272" i="61"/>
  <c r="V139" i="94"/>
  <c r="W139" i="94" s="1" a="1"/>
  <c r="B274" i="61"/>
  <c r="B275" i="61" s="1" a="1"/>
  <c r="T274" i="54"/>
  <c r="U275" i="54" s="1"/>
  <c r="W272" i="54"/>
  <c r="T275" i="54" a="1"/>
  <c r="B140" i="94" a="1"/>
  <c r="T275" i="94" a="1"/>
  <c r="T275" i="61" a="1"/>
  <c r="V274" i="61" l="1" a="1"/>
  <c r="B275" i="54" a="1"/>
  <c r="B275" i="54" s="1"/>
  <c r="T275" i="61"/>
  <c r="U276" i="61" s="1"/>
  <c r="T275" i="94"/>
  <c r="U276" i="94" s="1"/>
  <c r="W273" i="54"/>
  <c r="B275" i="61"/>
  <c r="V275" i="61" s="1" a="1"/>
  <c r="W139" i="94"/>
  <c r="B140" i="94"/>
  <c r="V140" i="94" s="1" a="1"/>
  <c r="V274" i="54"/>
  <c r="W274" i="54" s="1" a="1"/>
  <c r="T275" i="54"/>
  <c r="U276" i="54" s="1"/>
  <c r="W273" i="61"/>
  <c r="V274" i="61"/>
  <c r="W274" i="61" s="1" a="1"/>
  <c r="T276" i="61" a="1"/>
  <c r="T276" i="54" a="1"/>
  <c r="T276" i="94" a="1"/>
  <c r="B276" i="54" l="1" a="1"/>
  <c r="B276" i="54" s="1"/>
  <c r="V276" i="54" s="1" a="1"/>
  <c r="V275" i="54" a="1"/>
  <c r="V275" i="54" s="1"/>
  <c r="W275" i="54" s="1" a="1"/>
  <c r="B276" i="61" a="1"/>
  <c r="B276" i="61" s="1"/>
  <c r="T276" i="94"/>
  <c r="U277" i="94" s="1"/>
  <c r="T276" i="54"/>
  <c r="U277" i="54" s="1"/>
  <c r="W274" i="61"/>
  <c r="W274" i="54"/>
  <c r="V140" i="94"/>
  <c r="W140" i="94" s="1" a="1"/>
  <c r="V275" i="61"/>
  <c r="W275" i="61" s="1" a="1"/>
  <c r="T276" i="61"/>
  <c r="U277" i="61" s="1"/>
  <c r="T277" i="54" a="1"/>
  <c r="B141" i="94" a="1"/>
  <c r="T277" i="61" a="1"/>
  <c r="T277" i="94" a="1"/>
  <c r="V276" i="61" l="1" a="1"/>
  <c r="V276" i="61" s="1"/>
  <c r="W276" i="61" s="1" a="1"/>
  <c r="B277" i="61" a="1"/>
  <c r="B277" i="61" s="1"/>
  <c r="B278" i="61" s="1" a="1"/>
  <c r="B277" i="54" a="1"/>
  <c r="B277" i="54" s="1"/>
  <c r="T277" i="94"/>
  <c r="U278" i="94" s="1"/>
  <c r="T277" i="61"/>
  <c r="U278" i="61" s="1"/>
  <c r="B141" i="94"/>
  <c r="V141" i="94" s="1" a="1"/>
  <c r="T277" i="54"/>
  <c r="U278" i="54" s="1"/>
  <c r="V276" i="54"/>
  <c r="W276" i="54" s="1" a="1"/>
  <c r="W275" i="54"/>
  <c r="W275" i="61"/>
  <c r="W140" i="94"/>
  <c r="T278" i="61" a="1"/>
  <c r="T278" i="54" a="1"/>
  <c r="T278" i="94" a="1"/>
  <c r="V277" i="54" l="1" a="1"/>
  <c r="V277" i="54" s="1"/>
  <c r="W277" i="54" s="1" a="1"/>
  <c r="B278" i="54" a="1"/>
  <c r="B278" i="54" s="1"/>
  <c r="V277" i="61" a="1"/>
  <c r="V277" i="61" s="1"/>
  <c r="W277" i="61" s="1" a="1"/>
  <c r="T278" i="94"/>
  <c r="U279" i="94" s="1"/>
  <c r="T278" i="54"/>
  <c r="U279" i="54" s="1"/>
  <c r="B278" i="61"/>
  <c r="B279" i="61" s="1" a="1"/>
  <c r="W276" i="54"/>
  <c r="V141" i="94"/>
  <c r="W141" i="94" s="1" a="1"/>
  <c r="W276" i="61"/>
  <c r="T278" i="61"/>
  <c r="U279" i="61" s="1"/>
  <c r="T279" i="61" a="1"/>
  <c r="T279" i="54" a="1"/>
  <c r="B142" i="94" a="1"/>
  <c r="T279" i="94" a="1"/>
  <c r="B279" i="54" l="1" a="1"/>
  <c r="B279" i="54" s="1"/>
  <c r="V279" i="54" s="1" a="1"/>
  <c r="V278" i="54" a="1"/>
  <c r="V278" i="54" s="1"/>
  <c r="W278" i="54" s="1" a="1"/>
  <c r="V278" i="61" a="1"/>
  <c r="V278" i="61" s="1"/>
  <c r="W278" i="61" s="1" a="1"/>
  <c r="T279" i="94"/>
  <c r="U280" i="94" s="1"/>
  <c r="B142" i="94"/>
  <c r="V142" i="94" s="1" a="1"/>
  <c r="T279" i="54"/>
  <c r="U280" i="54" s="1"/>
  <c r="T279" i="61"/>
  <c r="U280" i="61" s="1"/>
  <c r="W141" i="94"/>
  <c r="B279" i="61"/>
  <c r="B280" i="61" s="1" a="1"/>
  <c r="W277" i="54"/>
  <c r="W277" i="61"/>
  <c r="T280" i="61" a="1"/>
  <c r="T280" i="54" a="1"/>
  <c r="T280" i="94" a="1"/>
  <c r="V279" i="61" l="1" a="1"/>
  <c r="V279" i="61" s="1"/>
  <c r="W279" i="61" s="1" a="1"/>
  <c r="B280" i="54" a="1"/>
  <c r="B280" i="54" s="1"/>
  <c r="B281" i="54" s="1" a="1"/>
  <c r="T280" i="94"/>
  <c r="U281" i="94" s="1"/>
  <c r="T280" i="54"/>
  <c r="U281" i="54" s="1"/>
  <c r="B280" i="61"/>
  <c r="V280" i="61" s="1" a="1"/>
  <c r="T280" i="61"/>
  <c r="U281" i="61" s="1"/>
  <c r="V142" i="94"/>
  <c r="W142" i="94" s="1" a="1"/>
  <c r="V279" i="54"/>
  <c r="W279" i="54" s="1" a="1"/>
  <c r="W278" i="54"/>
  <c r="W278" i="61"/>
  <c r="T281" i="94" a="1"/>
  <c r="B143" i="94" a="1"/>
  <c r="T281" i="54" a="1"/>
  <c r="T281" i="61" a="1"/>
  <c r="B281" i="61" l="1" a="1"/>
  <c r="B281" i="61" s="1"/>
  <c r="B282" i="61" s="1" a="1"/>
  <c r="V280" i="54" a="1"/>
  <c r="V280" i="54" s="1"/>
  <c r="W280" i="54" s="1" a="1"/>
  <c r="V280" i="61"/>
  <c r="W280" i="61" s="1" a="1"/>
  <c r="T281" i="61"/>
  <c r="U282" i="61" s="1"/>
  <c r="T281" i="54"/>
  <c r="U282" i="54" s="1"/>
  <c r="W279" i="61"/>
  <c r="B281" i="54"/>
  <c r="B282" i="54" s="1" a="1"/>
  <c r="W279" i="54"/>
  <c r="B143" i="94"/>
  <c r="V143" i="94" s="1" a="1"/>
  <c r="W142" i="94"/>
  <c r="T281" i="94"/>
  <c r="U282" i="94" s="1"/>
  <c r="T282" i="61" a="1"/>
  <c r="T282" i="54" a="1"/>
  <c r="T282" i="94" a="1"/>
  <c r="V281" i="54" l="1" a="1"/>
  <c r="V281" i="61" a="1"/>
  <c r="V281" i="61" s="1"/>
  <c r="W281" i="61" s="1" a="1"/>
  <c r="T282" i="94"/>
  <c r="U283" i="94" s="1"/>
  <c r="T282" i="54"/>
  <c r="U283" i="54" s="1"/>
  <c r="T282" i="61"/>
  <c r="U283" i="61" s="1"/>
  <c r="B282" i="61"/>
  <c r="V282" i="61" s="1" a="1"/>
  <c r="V143" i="94"/>
  <c r="W143" i="94" s="1" a="1"/>
  <c r="B282" i="54"/>
  <c r="B283" i="54" s="1" a="1"/>
  <c r="W280" i="54"/>
  <c r="V281" i="54"/>
  <c r="W281" i="54" s="1" a="1"/>
  <c r="W280" i="61"/>
  <c r="T283" i="61" a="1"/>
  <c r="T283" i="94" a="1"/>
  <c r="T283" i="54" a="1"/>
  <c r="B144" i="94" a="1"/>
  <c r="V282" i="54" l="1" a="1"/>
  <c r="V282" i="54" s="1"/>
  <c r="W282" i="54" s="1" a="1"/>
  <c r="B283" i="61" a="1"/>
  <c r="B283" i="61" s="1"/>
  <c r="W281" i="54"/>
  <c r="W143" i="94"/>
  <c r="B144" i="94"/>
  <c r="V144" i="94" s="1" a="1"/>
  <c r="T283" i="54"/>
  <c r="U284" i="54" s="1"/>
  <c r="T283" i="94"/>
  <c r="U284" i="94" s="1"/>
  <c r="B283" i="54"/>
  <c r="V283" i="54" s="1" a="1"/>
  <c r="V282" i="61"/>
  <c r="W282" i="61" s="1" a="1"/>
  <c r="W281" i="61"/>
  <c r="T283" i="61"/>
  <c r="U284" i="61" s="1"/>
  <c r="T284" i="54" a="1"/>
  <c r="T284" i="94" a="1"/>
  <c r="T284" i="61" a="1"/>
  <c r="B284" i="54" l="1" a="1"/>
  <c r="B284" i="54" s="1"/>
  <c r="V284" i="54" s="1" a="1"/>
  <c r="V283" i="61" a="1"/>
  <c r="V283" i="61" s="1"/>
  <c r="W283" i="61" s="1" a="1"/>
  <c r="B284" i="61" a="1"/>
  <c r="B284" i="61" s="1"/>
  <c r="T284" i="61"/>
  <c r="U285" i="61" s="1"/>
  <c r="V144" i="94"/>
  <c r="W144" i="94" s="1" a="1"/>
  <c r="T284" i="94"/>
  <c r="U285" i="94" s="1"/>
  <c r="V283" i="54"/>
  <c r="W283" i="54" s="1" a="1"/>
  <c r="T284" i="54"/>
  <c r="U285" i="54" s="1"/>
  <c r="W282" i="54"/>
  <c r="W282" i="61"/>
  <c r="T285" i="94" a="1"/>
  <c r="T285" i="61" a="1"/>
  <c r="B145" i="94" a="1"/>
  <c r="T285" i="54" a="1"/>
  <c r="B285" i="61" l="1" a="1"/>
  <c r="B285" i="61" s="1"/>
  <c r="V285" i="61" s="1" a="1"/>
  <c r="V284" i="61" a="1"/>
  <c r="V284" i="61" s="1"/>
  <c r="W284" i="61" s="1" a="1"/>
  <c r="B285" i="54" a="1"/>
  <c r="B285" i="54" s="1"/>
  <c r="T285" i="54"/>
  <c r="U286" i="54" s="1"/>
  <c r="B145" i="94"/>
  <c r="V145" i="94" s="1" a="1"/>
  <c r="W283" i="54"/>
  <c r="V284" i="54"/>
  <c r="W284" i="54" s="1" a="1"/>
  <c r="W144" i="94"/>
  <c r="W283" i="61"/>
  <c r="T285" i="61"/>
  <c r="U286" i="61" s="1"/>
  <c r="T285" i="94"/>
  <c r="U286" i="94" s="1"/>
  <c r="T286" i="61" a="1"/>
  <c r="T286" i="54" a="1"/>
  <c r="T286" i="94" a="1"/>
  <c r="V285" i="54" l="1" a="1"/>
  <c r="V285" i="54" s="1"/>
  <c r="W285" i="54" s="1" a="1"/>
  <c r="B286" i="54" a="1"/>
  <c r="B286" i="54" s="1"/>
  <c r="B286" i="61" a="1"/>
  <c r="B286" i="61" s="1"/>
  <c r="V286" i="61" s="1" a="1"/>
  <c r="V285" i="61"/>
  <c r="W285" i="61" s="1" a="1"/>
  <c r="W284" i="61"/>
  <c r="V145" i="94"/>
  <c r="W145" i="94" s="1" a="1"/>
  <c r="T286" i="94"/>
  <c r="U287" i="94" s="1"/>
  <c r="T286" i="54"/>
  <c r="U287" i="54" s="1"/>
  <c r="W284" i="54"/>
  <c r="T286" i="61"/>
  <c r="U287" i="61" s="1"/>
  <c r="B146" i="94" a="1"/>
  <c r="T287" i="54" a="1"/>
  <c r="T287" i="61" a="1"/>
  <c r="T287" i="94" a="1"/>
  <c r="B287" i="54" l="1" a="1"/>
  <c r="B287" i="54" s="1"/>
  <c r="V287" i="54" s="1" a="1"/>
  <c r="V286" i="54" a="1"/>
  <c r="V286" i="54" s="1"/>
  <c r="W286" i="54" s="1" a="1"/>
  <c r="B287" i="61" a="1"/>
  <c r="B287" i="61" s="1"/>
  <c r="W145" i="94"/>
  <c r="T287" i="94"/>
  <c r="U288" i="94" s="1"/>
  <c r="V286" i="61"/>
  <c r="W286" i="61" s="1" a="1"/>
  <c r="T287" i="61"/>
  <c r="U288" i="61" s="1"/>
  <c r="W285" i="54"/>
  <c r="T287" i="54"/>
  <c r="U288" i="54" s="1"/>
  <c r="B146" i="94"/>
  <c r="V146" i="94" s="1" a="1"/>
  <c r="W285" i="61"/>
  <c r="T288" i="54" a="1"/>
  <c r="T288" i="94" a="1"/>
  <c r="T288" i="61" a="1"/>
  <c r="V287" i="61" l="1" a="1"/>
  <c r="V287" i="61" s="1"/>
  <c r="W287" i="61" s="1" a="1"/>
  <c r="B288" i="61" a="1"/>
  <c r="B288" i="61" s="1"/>
  <c r="B288" i="54" a="1"/>
  <c r="B288" i="54" s="1"/>
  <c r="T288" i="61"/>
  <c r="U289" i="61" s="1"/>
  <c r="V146" i="94"/>
  <c r="W146" i="94" s="1" a="1"/>
  <c r="T288" i="94"/>
  <c r="U289" i="94" s="1"/>
  <c r="V287" i="54"/>
  <c r="W287" i="54" s="1" a="1"/>
  <c r="T288" i="54"/>
  <c r="U289" i="54" s="1"/>
  <c r="W286" i="61"/>
  <c r="W286" i="54"/>
  <c r="T289" i="54" a="1"/>
  <c r="T289" i="94" a="1"/>
  <c r="B147" i="94" a="1"/>
  <c r="T289" i="61" a="1"/>
  <c r="B289" i="54" l="1" a="1"/>
  <c r="B289" i="54" s="1"/>
  <c r="V288" i="54" a="1"/>
  <c r="V288" i="54" s="1"/>
  <c r="W288" i="54" s="1" a="1"/>
  <c r="V288" i="61" a="1"/>
  <c r="V288" i="61" s="1"/>
  <c r="W288" i="61" s="1" a="1"/>
  <c r="B289" i="61" a="1"/>
  <c r="B289" i="61" s="1"/>
  <c r="T289" i="61"/>
  <c r="U290" i="61" s="1"/>
  <c r="W287" i="61"/>
  <c r="W287" i="54"/>
  <c r="B147" i="94"/>
  <c r="V147" i="94" s="1" a="1"/>
  <c r="T289" i="94"/>
  <c r="U290" i="94" s="1"/>
  <c r="T289" i="54"/>
  <c r="U290" i="54" s="1"/>
  <c r="W146" i="94"/>
  <c r="T290" i="61" a="1"/>
  <c r="T290" i="54" a="1"/>
  <c r="T290" i="94" a="1"/>
  <c r="B290" i="61" l="1" a="1"/>
  <c r="B290" i="61" s="1"/>
  <c r="V289" i="61" a="1"/>
  <c r="V289" i="61" s="1"/>
  <c r="W289" i="61" s="1" a="1"/>
  <c r="B290" i="54" a="1"/>
  <c r="B290" i="54" s="1"/>
  <c r="V289" i="54" a="1"/>
  <c r="V289" i="54" s="1"/>
  <c r="W289" i="54" s="1" a="1"/>
  <c r="T290" i="94"/>
  <c r="U291" i="94" s="1"/>
  <c r="T290" i="54"/>
  <c r="U291" i="54" s="1"/>
  <c r="W288" i="61"/>
  <c r="V147" i="94"/>
  <c r="W147" i="94" s="1" a="1"/>
  <c r="T290" i="61"/>
  <c r="U291" i="61" s="1"/>
  <c r="W288" i="54"/>
  <c r="T291" i="61" a="1"/>
  <c r="B148" i="94" a="1"/>
  <c r="T291" i="54" a="1"/>
  <c r="T291" i="94" a="1"/>
  <c r="V290" i="54" l="1" a="1"/>
  <c r="V290" i="54" s="1"/>
  <c r="W290" i="54" s="1" a="1"/>
  <c r="B291" i="54" a="1"/>
  <c r="B291" i="54" s="1"/>
  <c r="V291" i="54" s="1" a="1"/>
  <c r="B291" i="61" a="1"/>
  <c r="B291" i="61" s="1"/>
  <c r="B292" i="61" s="1" a="1"/>
  <c r="V290" i="61" a="1"/>
  <c r="V290" i="61" s="1"/>
  <c r="W290" i="61" s="1" a="1"/>
  <c r="W147" i="94"/>
  <c r="T291" i="94"/>
  <c r="U292" i="94" s="1"/>
  <c r="T291" i="54"/>
  <c r="U292" i="54" s="1"/>
  <c r="W289" i="61"/>
  <c r="B148" i="94"/>
  <c r="V148" i="94" s="1" a="1"/>
  <c r="T291" i="61"/>
  <c r="U292" i="61" s="1"/>
  <c r="W289" i="54"/>
  <c r="T292" i="54" a="1"/>
  <c r="T292" i="94" a="1"/>
  <c r="T292" i="61" a="1"/>
  <c r="V291" i="61" l="1" a="1"/>
  <c r="V291" i="61" s="1"/>
  <c r="W291" i="61" s="1" a="1"/>
  <c r="B292" i="54" a="1"/>
  <c r="B292" i="54" s="1"/>
  <c r="T292" i="61"/>
  <c r="U293" i="61" s="1"/>
  <c r="W290" i="61"/>
  <c r="B292" i="61"/>
  <c r="V292" i="61" s="1" a="1"/>
  <c r="V148" i="94"/>
  <c r="W148" i="94" s="1" a="1"/>
  <c r="W290" i="54"/>
  <c r="T292" i="94"/>
  <c r="U293" i="94" s="1"/>
  <c r="T292" i="54"/>
  <c r="U293" i="54" s="1"/>
  <c r="V291" i="54"/>
  <c r="W291" i="54" s="1" a="1"/>
  <c r="B293" i="61" a="1"/>
  <c r="T293" i="54" a="1"/>
  <c r="T293" i="94" a="1"/>
  <c r="B149" i="94" a="1"/>
  <c r="T293" i="61" a="1"/>
  <c r="V292" i="54" l="1" a="1"/>
  <c r="V292" i="54" s="1"/>
  <c r="W292" i="54" s="1" a="1"/>
  <c r="B293" i="54" a="1"/>
  <c r="B293" i="54" s="1"/>
  <c r="V293" i="54" s="1" a="1"/>
  <c r="V292" i="61"/>
  <c r="T293" i="61"/>
  <c r="U294" i="61" s="1"/>
  <c r="B149" i="94"/>
  <c r="V149" i="94" s="1" a="1"/>
  <c r="T293" i="94"/>
  <c r="U294" i="94" s="1"/>
  <c r="T293" i="54"/>
  <c r="U294" i="54" s="1"/>
  <c r="W291" i="54"/>
  <c r="W148" i="94"/>
  <c r="B293" i="61"/>
  <c r="V293" i="61" s="1" a="1"/>
  <c r="W291" i="61"/>
  <c r="W292" i="61" a="1"/>
  <c r="T294" i="61" a="1"/>
  <c r="T294" i="94" a="1"/>
  <c r="T294" i="54" a="1"/>
  <c r="B294" i="61" l="1" a="1"/>
  <c r="B294" i="61" s="1"/>
  <c r="B294" i="54" a="1"/>
  <c r="B294" i="54" s="1"/>
  <c r="W292" i="54"/>
  <c r="V293" i="61"/>
  <c r="W293" i="61" s="1" a="1"/>
  <c r="V293" i="54"/>
  <c r="W293" i="54" s="1" a="1"/>
  <c r="T294" i="54"/>
  <c r="U295" i="54" s="1"/>
  <c r="T294" i="94"/>
  <c r="U295" i="94" s="1"/>
  <c r="V149" i="94"/>
  <c r="W149" i="94" s="1" a="1"/>
  <c r="T294" i="61"/>
  <c r="U295" i="61" s="1"/>
  <c r="W292" i="61"/>
  <c r="B150" i="94" a="1"/>
  <c r="T295" i="61" a="1"/>
  <c r="T295" i="94" a="1"/>
  <c r="T295" i="54" a="1"/>
  <c r="B295" i="61" l="1" a="1"/>
  <c r="B295" i="61" s="1"/>
  <c r="B296" i="61" s="1" a="1"/>
  <c r="V294" i="61" a="1"/>
  <c r="V294" i="61" s="1"/>
  <c r="W294" i="61" s="1" a="1"/>
  <c r="B295" i="54" a="1"/>
  <c r="B295" i="54" s="1"/>
  <c r="B296" i="54" s="1" a="1"/>
  <c r="V294" i="54" a="1"/>
  <c r="V294" i="54" s="1"/>
  <c r="W294" i="54" s="1" a="1"/>
  <c r="W293" i="54"/>
  <c r="T295" i="54"/>
  <c r="U296" i="54" s="1"/>
  <c r="T295" i="94"/>
  <c r="U296" i="94" s="1"/>
  <c r="W149" i="94"/>
  <c r="T295" i="61"/>
  <c r="U296" i="61" s="1"/>
  <c r="W293" i="61"/>
  <c r="B150" i="94"/>
  <c r="V150" i="94" s="1" a="1"/>
  <c r="T296" i="94" a="1"/>
  <c r="T296" i="54" a="1"/>
  <c r="T296" i="61" a="1"/>
  <c r="V295" i="61" l="1" a="1"/>
  <c r="V295" i="61" s="1"/>
  <c r="W295" i="61" s="1" a="1"/>
  <c r="V295" i="54" a="1"/>
  <c r="V295" i="54" s="1"/>
  <c r="W295" i="54" s="1" a="1"/>
  <c r="B296" i="61"/>
  <c r="B297" i="61" s="1" a="1"/>
  <c r="V150" i="94"/>
  <c r="W150" i="94" s="1" a="1"/>
  <c r="T296" i="61"/>
  <c r="U297" i="61" s="1"/>
  <c r="W294" i="54"/>
  <c r="B296" i="54"/>
  <c r="B297" i="54" s="1" a="1"/>
  <c r="W294" i="61"/>
  <c r="T296" i="54"/>
  <c r="U297" i="54" s="1"/>
  <c r="T296" i="94"/>
  <c r="U297" i="94" s="1"/>
  <c r="T297" i="54" a="1"/>
  <c r="T297" i="94" a="1"/>
  <c r="T297" i="61" a="1"/>
  <c r="B151" i="94" a="1"/>
  <c r="V296" i="61" l="1" a="1"/>
  <c r="V296" i="61" s="1"/>
  <c r="W296" i="61" s="1" a="1"/>
  <c r="V296" i="54" a="1"/>
  <c r="V296" i="54" s="1"/>
  <c r="W296" i="54" s="1" a="1"/>
  <c r="B297" i="54"/>
  <c r="V297" i="54" s="1" a="1"/>
  <c r="B151" i="94"/>
  <c r="V151" i="94" s="1" a="1"/>
  <c r="W150" i="94"/>
  <c r="W295" i="61"/>
  <c r="T297" i="61"/>
  <c r="U298" i="61" s="1"/>
  <c r="W295" i="54"/>
  <c r="T297" i="94"/>
  <c r="U298" i="94" s="1"/>
  <c r="T297" i="54"/>
  <c r="U298" i="54" s="1"/>
  <c r="B297" i="61"/>
  <c r="V297" i="61" s="1" a="1"/>
  <c r="T298" i="54" a="1"/>
  <c r="T298" i="61" a="1"/>
  <c r="T298" i="94" a="1"/>
  <c r="B298" i="54" l="1" a="1"/>
  <c r="B298" i="61" a="1"/>
  <c r="B298" i="61" s="1"/>
  <c r="W296" i="54"/>
  <c r="V297" i="54"/>
  <c r="T298" i="94"/>
  <c r="U299" i="94" s="1"/>
  <c r="T298" i="61"/>
  <c r="U299" i="61" s="1"/>
  <c r="V297" i="61"/>
  <c r="W297" i="61" s="1" a="1"/>
  <c r="V151" i="94"/>
  <c r="W151" i="94" s="1" a="1"/>
  <c r="T298" i="54"/>
  <c r="U299" i="54" s="1"/>
  <c r="W296" i="61"/>
  <c r="B298" i="54"/>
  <c r="B299" i="54" s="1" a="1"/>
  <c r="T299" i="54" a="1"/>
  <c r="T299" i="94" a="1"/>
  <c r="W297" i="54" a="1"/>
  <c r="T299" i="61" a="1"/>
  <c r="B152" i="94" a="1"/>
  <c r="B299" i="61" l="1" a="1"/>
  <c r="B299" i="61" s="1"/>
  <c r="B300" i="61" s="1" a="1"/>
  <c r="V298" i="61" a="1"/>
  <c r="V298" i="61" s="1"/>
  <c r="W298" i="61" s="1" a="1"/>
  <c r="V298" i="54" a="1"/>
  <c r="V298" i="54" s="1"/>
  <c r="W298" i="54" s="1" a="1"/>
  <c r="B152" i="94"/>
  <c r="T299" i="61"/>
  <c r="U300" i="61" s="1"/>
  <c r="B299" i="54"/>
  <c r="V299" i="54" s="1" a="1"/>
  <c r="W151" i="94"/>
  <c r="W297" i="61"/>
  <c r="W297" i="54"/>
  <c r="T299" i="94"/>
  <c r="U300" i="94" s="1"/>
  <c r="T299" i="54"/>
  <c r="U300" i="54" s="1"/>
  <c r="V152" i="94" a="1"/>
  <c r="T300" i="54" a="1"/>
  <c r="T300" i="94" a="1"/>
  <c r="T300" i="61" a="1"/>
  <c r="B300" i="54" l="1" a="1"/>
  <c r="B300" i="54" s="1"/>
  <c r="B301" i="54" s="1" a="1"/>
  <c r="V299" i="61" a="1"/>
  <c r="V299" i="61" s="1"/>
  <c r="W299" i="61" s="1" a="1"/>
  <c r="T300" i="61"/>
  <c r="U301" i="61" s="1"/>
  <c r="W298" i="54"/>
  <c r="T300" i="94"/>
  <c r="U301" i="94" s="1"/>
  <c r="V299" i="54"/>
  <c r="W299" i="54" s="1" a="1"/>
  <c r="T300" i="54"/>
  <c r="U301" i="54" s="1"/>
  <c r="B300" i="61"/>
  <c r="B301" i="61" s="1" a="1"/>
  <c r="W298" i="61"/>
  <c r="V152" i="94"/>
  <c r="W152" i="94" s="1" a="1"/>
  <c r="T301" i="94" a="1"/>
  <c r="T301" i="54" a="1"/>
  <c r="T301" i="61" a="1"/>
  <c r="B153" i="94" a="1"/>
  <c r="V300" i="54" l="1" a="1"/>
  <c r="V300" i="54" s="1"/>
  <c r="W300" i="54" s="1" a="1"/>
  <c r="V300" i="61" a="1"/>
  <c r="V300" i="61" s="1"/>
  <c r="W300" i="61" s="1" a="1"/>
  <c r="B153" i="94"/>
  <c r="T301" i="61"/>
  <c r="U302" i="61" s="1"/>
  <c r="B301" i="61"/>
  <c r="V301" i="61" s="1" a="1"/>
  <c r="B301" i="54"/>
  <c r="V301" i="54" s="1" a="1"/>
  <c r="T301" i="54"/>
  <c r="U302" i="54" s="1"/>
  <c r="W152" i="94"/>
  <c r="W299" i="54"/>
  <c r="T301" i="94"/>
  <c r="U302" i="94" s="1"/>
  <c r="W299" i="61"/>
  <c r="V153" i="94" a="1"/>
  <c r="T302" i="61" a="1"/>
  <c r="T302" i="94" a="1"/>
  <c r="T302" i="54" a="1"/>
  <c r="B302" i="54" l="1" a="1"/>
  <c r="B302" i="54" s="1"/>
  <c r="B303" i="54" s="1" a="1"/>
  <c r="B302" i="61" a="1"/>
  <c r="B302" i="61" s="1"/>
  <c r="V302" i="61" s="1" a="1"/>
  <c r="T302" i="54"/>
  <c r="U303" i="54" s="1"/>
  <c r="W300" i="61"/>
  <c r="T302" i="94"/>
  <c r="U303" i="94" s="1"/>
  <c r="V301" i="54"/>
  <c r="W301" i="54" s="1" a="1"/>
  <c r="V301" i="61"/>
  <c r="W301" i="61" s="1" a="1"/>
  <c r="W300" i="54"/>
  <c r="T302" i="61"/>
  <c r="U303" i="61" s="1"/>
  <c r="V153" i="94"/>
  <c r="W153" i="94" s="1" a="1"/>
  <c r="T303" i="54" a="1"/>
  <c r="T303" i="94" a="1"/>
  <c r="T303" i="61" a="1"/>
  <c r="B154" i="94" a="1"/>
  <c r="V302" i="54" l="1" a="1"/>
  <c r="V302" i="54" s="1"/>
  <c r="W302" i="54" s="1" a="1"/>
  <c r="B303" i="61" a="1"/>
  <c r="B303" i="61" s="1"/>
  <c r="W301" i="54"/>
  <c r="W153" i="94"/>
  <c r="W301" i="61"/>
  <c r="B154" i="94"/>
  <c r="V154" i="94" s="1" a="1"/>
  <c r="B303" i="54"/>
  <c r="B304" i="54" s="1" a="1"/>
  <c r="T303" i="61"/>
  <c r="U304" i="61" s="1"/>
  <c r="V302" i="61"/>
  <c r="W302" i="61" s="1" a="1"/>
  <c r="T303" i="94"/>
  <c r="U304" i="94" s="1"/>
  <c r="T303" i="54"/>
  <c r="U304" i="54" s="1"/>
  <c r="T304" i="61" a="1"/>
  <c r="T304" i="54" a="1"/>
  <c r="T304" i="94" a="1"/>
  <c r="V303" i="54" l="1" a="1"/>
  <c r="V303" i="54" s="1"/>
  <c r="W303" i="54" s="1" a="1"/>
  <c r="B304" i="61" a="1"/>
  <c r="B304" i="61" s="1"/>
  <c r="B305" i="61" s="1" a="1"/>
  <c r="V303" i="61" a="1"/>
  <c r="V303" i="61" s="1"/>
  <c r="W303" i="61" s="1" a="1"/>
  <c r="W302" i="61"/>
  <c r="B304" i="54"/>
  <c r="B305" i="54" s="1" a="1"/>
  <c r="V154" i="94"/>
  <c r="W154" i="94" s="1" a="1"/>
  <c r="T304" i="94"/>
  <c r="U305" i="94" s="1"/>
  <c r="W302" i="54"/>
  <c r="T304" i="54"/>
  <c r="U305" i="54" s="1"/>
  <c r="T304" i="61"/>
  <c r="U305" i="61" s="1"/>
  <c r="V304" i="54" a="1"/>
  <c r="T305" i="94" a="1"/>
  <c r="B155" i="94" a="1"/>
  <c r="T305" i="61" a="1"/>
  <c r="T305" i="54" a="1"/>
  <c r="V304" i="61" l="1" a="1"/>
  <c r="V304" i="61" s="1"/>
  <c r="W304" i="61" s="1" a="1"/>
  <c r="B305" i="61"/>
  <c r="V305" i="61" s="1" a="1"/>
  <c r="W303" i="54"/>
  <c r="T305" i="54"/>
  <c r="U306" i="54" s="1"/>
  <c r="T305" i="61"/>
  <c r="U306" i="61" s="1"/>
  <c r="W154" i="94"/>
  <c r="B305" i="54"/>
  <c r="B306" i="54" s="1" a="1"/>
  <c r="B155" i="94"/>
  <c r="V155" i="94" s="1" a="1"/>
  <c r="T305" i="94"/>
  <c r="U306" i="94" s="1"/>
  <c r="V304" i="54"/>
  <c r="W304" i="54" s="1" a="1"/>
  <c r="W303" i="61"/>
  <c r="B306" i="61" a="1"/>
  <c r="T306" i="94" a="1"/>
  <c r="T306" i="61" a="1"/>
  <c r="T306" i="54" a="1"/>
  <c r="V305" i="54" l="1" a="1"/>
  <c r="V305" i="54" s="1"/>
  <c r="W305" i="54" s="1" a="1"/>
  <c r="W304" i="61"/>
  <c r="T306" i="54"/>
  <c r="U307" i="54" s="1"/>
  <c r="V305" i="61"/>
  <c r="W305" i="61" s="1" a="1"/>
  <c r="T306" i="61"/>
  <c r="U307" i="61" s="1"/>
  <c r="W304" i="54"/>
  <c r="V155" i="94"/>
  <c r="W155" i="94" s="1" a="1"/>
  <c r="B306" i="54"/>
  <c r="V306" i="54" s="1" a="1"/>
  <c r="T306" i="94"/>
  <c r="U307" i="94" s="1"/>
  <c r="B306" i="61"/>
  <c r="B307" i="61" s="1" a="1"/>
  <c r="T307" i="61" a="1"/>
  <c r="T307" i="94" a="1"/>
  <c r="B156" i="94" a="1"/>
  <c r="T307" i="54" a="1"/>
  <c r="V306" i="61" l="1" a="1"/>
  <c r="V306" i="61" s="1"/>
  <c r="W306" i="61" s="1" a="1"/>
  <c r="B307" i="54" a="1"/>
  <c r="B307" i="54" s="1"/>
  <c r="T307" i="54"/>
  <c r="U308" i="54" s="1"/>
  <c r="B307" i="61"/>
  <c r="B308" i="61" s="1" a="1"/>
  <c r="W305" i="54"/>
  <c r="W155" i="94"/>
  <c r="V306" i="54"/>
  <c r="W306" i="54" s="1" a="1"/>
  <c r="W305" i="61"/>
  <c r="B156" i="94"/>
  <c r="V156" i="94" s="1" a="1"/>
  <c r="T307" i="94"/>
  <c r="U308" i="94" s="1"/>
  <c r="T307" i="61"/>
  <c r="U308" i="61" s="1"/>
  <c r="T308" i="61" a="1"/>
  <c r="T308" i="54" a="1"/>
  <c r="T308" i="94" a="1"/>
  <c r="V307" i="61" l="1" a="1"/>
  <c r="V307" i="61" s="1"/>
  <c r="W307" i="61" s="1" a="1"/>
  <c r="B308" i="54" a="1"/>
  <c r="B308" i="54" s="1"/>
  <c r="V307" i="54" a="1"/>
  <c r="V307" i="54" s="1"/>
  <c r="W307" i="54" s="1" a="1"/>
  <c r="W306" i="61"/>
  <c r="W306" i="54"/>
  <c r="T308" i="94"/>
  <c r="U309" i="94" s="1"/>
  <c r="T308" i="54"/>
  <c r="U309" i="54" s="1"/>
  <c r="B308" i="61"/>
  <c r="B309" i="61" s="1" a="1"/>
  <c r="T308" i="61"/>
  <c r="U309" i="61" s="1"/>
  <c r="V156" i="94"/>
  <c r="W156" i="94" s="1" a="1"/>
  <c r="T309" i="61" a="1"/>
  <c r="B157" i="94" a="1"/>
  <c r="T309" i="54" a="1"/>
  <c r="T309" i="94" a="1"/>
  <c r="B309" i="54" l="1" a="1"/>
  <c r="B309" i="54" s="1"/>
  <c r="V308" i="54" a="1"/>
  <c r="V308" i="54" s="1"/>
  <c r="W308" i="54" s="1" a="1"/>
  <c r="V308" i="61" a="1"/>
  <c r="V308" i="61" s="1"/>
  <c r="W308" i="61" s="1" a="1"/>
  <c r="B309" i="61"/>
  <c r="V309" i="61" s="1" a="1"/>
  <c r="W307" i="54"/>
  <c r="W156" i="94"/>
  <c r="T309" i="94"/>
  <c r="U310" i="94" s="1"/>
  <c r="T309" i="54"/>
  <c r="U310" i="54" s="1"/>
  <c r="B157" i="94"/>
  <c r="V157" i="94" s="1" a="1"/>
  <c r="T309" i="61"/>
  <c r="U310" i="61" s="1"/>
  <c r="W307" i="61"/>
  <c r="T310" i="54" a="1"/>
  <c r="T310" i="61" a="1"/>
  <c r="T310" i="94" a="1"/>
  <c r="B310" i="61" l="1" a="1"/>
  <c r="B310" i="61" s="1"/>
  <c r="V310" i="61" s="1" a="1"/>
  <c r="B310" i="54" a="1"/>
  <c r="B310" i="54" s="1"/>
  <c r="B311" i="54" s="1" a="1"/>
  <c r="V309" i="54" a="1"/>
  <c r="V309" i="54" s="1"/>
  <c r="W309" i="54" s="1" a="1"/>
  <c r="V309" i="61"/>
  <c r="W309" i="61" s="1" a="1"/>
  <c r="V157" i="94"/>
  <c r="W157" i="94" s="1" a="1"/>
  <c r="W308" i="61"/>
  <c r="T310" i="94"/>
  <c r="U311" i="94" s="1"/>
  <c r="T310" i="61"/>
  <c r="U311" i="61" s="1"/>
  <c r="W308" i="54"/>
  <c r="T310" i="54"/>
  <c r="U311" i="54" s="1"/>
  <c r="T311" i="61" a="1"/>
  <c r="T311" i="94" a="1"/>
  <c r="T311" i="54" a="1"/>
  <c r="B158" i="94" a="1"/>
  <c r="V310" i="54" l="1" a="1"/>
  <c r="V310" i="54" s="1"/>
  <c r="W310" i="54" s="1" a="1"/>
  <c r="B311" i="61" a="1"/>
  <c r="B311" i="61" s="1"/>
  <c r="W309" i="54"/>
  <c r="B158" i="94"/>
  <c r="V158" i="94" s="1" a="1"/>
  <c r="T311" i="54"/>
  <c r="U312" i="54" s="1"/>
  <c r="B311" i="54"/>
  <c r="B312" i="54" s="1" a="1"/>
  <c r="T311" i="94"/>
  <c r="U312" i="94" s="1"/>
  <c r="W157" i="94"/>
  <c r="V310" i="61"/>
  <c r="W310" i="61" s="1" a="1"/>
  <c r="T311" i="61"/>
  <c r="U312" i="61" s="1"/>
  <c r="W309" i="61"/>
  <c r="V311" i="54" a="1"/>
  <c r="T312" i="61" a="1"/>
  <c r="T312" i="94" a="1"/>
  <c r="T312" i="54" a="1"/>
  <c r="V311" i="61" l="1" a="1"/>
  <c r="V311" i="61" s="1"/>
  <c r="W311" i="61" s="1" a="1"/>
  <c r="B312" i="61" a="1"/>
  <c r="B312" i="61" s="1"/>
  <c r="W310" i="54"/>
  <c r="W310" i="61"/>
  <c r="B312" i="54"/>
  <c r="B313" i="54" s="1" a="1"/>
  <c r="T312" i="54"/>
  <c r="U313" i="54" s="1"/>
  <c r="T312" i="94"/>
  <c r="U313" i="94" s="1"/>
  <c r="T312" i="61"/>
  <c r="U313" i="61" s="1"/>
  <c r="V158" i="94"/>
  <c r="W158" i="94" s="1" a="1"/>
  <c r="V311" i="54"/>
  <c r="W311" i="54" s="1" a="1"/>
  <c r="V312" i="54" a="1"/>
  <c r="T313" i="94" a="1"/>
  <c r="T313" i="54" a="1"/>
  <c r="T313" i="61" a="1"/>
  <c r="B159" i="94" a="1"/>
  <c r="V312" i="61" l="1" a="1"/>
  <c r="V312" i="61" s="1"/>
  <c r="W312" i="61" s="1" a="1"/>
  <c r="B313" i="61" a="1"/>
  <c r="B313" i="61" s="1"/>
  <c r="W311" i="61"/>
  <c r="B159" i="94"/>
  <c r="T313" i="61"/>
  <c r="U314" i="61" s="1"/>
  <c r="W158" i="94"/>
  <c r="B313" i="54"/>
  <c r="V313" i="54" s="1" a="1"/>
  <c r="T313" i="54"/>
  <c r="U314" i="54" s="1"/>
  <c r="W311" i="54"/>
  <c r="T313" i="94"/>
  <c r="U314" i="94" s="1"/>
  <c r="V312" i="54"/>
  <c r="W312" i="54" s="1" a="1"/>
  <c r="V159" i="94" a="1"/>
  <c r="T314" i="61" a="1"/>
  <c r="T314" i="54" a="1"/>
  <c r="T314" i="94" a="1"/>
  <c r="B314" i="61" l="1" a="1"/>
  <c r="B314" i="61" s="1"/>
  <c r="V314" i="61" s="1" a="1"/>
  <c r="V313" i="61" a="1"/>
  <c r="V313" i="61" s="1"/>
  <c r="W313" i="61" s="1" a="1"/>
  <c r="B314" i="54" a="1"/>
  <c r="B314" i="54" s="1"/>
  <c r="T314" i="94"/>
  <c r="U315" i="94" s="1"/>
  <c r="T314" i="54"/>
  <c r="U315" i="54" s="1"/>
  <c r="W312" i="54"/>
  <c r="V313" i="54"/>
  <c r="W313" i="54" s="1" a="1"/>
  <c r="W312" i="61"/>
  <c r="T314" i="61"/>
  <c r="U315" i="61" s="1"/>
  <c r="V159" i="94"/>
  <c r="W159" i="94" s="1" a="1"/>
  <c r="T315" i="94" a="1"/>
  <c r="B160" i="94" a="1"/>
  <c r="T315" i="54" a="1"/>
  <c r="T315" i="61" a="1"/>
  <c r="B315" i="54" l="1" a="1"/>
  <c r="B315" i="54" s="1"/>
  <c r="V315" i="54" s="1" a="1"/>
  <c r="V314" i="54" a="1"/>
  <c r="V314" i="54" s="1"/>
  <c r="W314" i="54" s="1" a="1"/>
  <c r="B315" i="61" a="1"/>
  <c r="B315" i="61" s="1"/>
  <c r="T315" i="61"/>
  <c r="U316" i="61" s="1"/>
  <c r="T315" i="54"/>
  <c r="U316" i="54" s="1"/>
  <c r="W159" i="94"/>
  <c r="W313" i="54"/>
  <c r="B160" i="94"/>
  <c r="V160" i="94" s="1" a="1"/>
  <c r="T315" i="94"/>
  <c r="U316" i="94" s="1"/>
  <c r="V314" i="61"/>
  <c r="W314" i="61" s="1" a="1"/>
  <c r="W313" i="61"/>
  <c r="T316" i="54" a="1"/>
  <c r="T316" i="94" a="1"/>
  <c r="T316" i="61" a="1"/>
  <c r="V315" i="61" l="1" a="1"/>
  <c r="V315" i="61" s="1"/>
  <c r="W315" i="61" s="1" a="1"/>
  <c r="B316" i="61" a="1"/>
  <c r="B316" i="61" s="1"/>
  <c r="B316" i="54" a="1"/>
  <c r="B316" i="54" s="1"/>
  <c r="T316" i="61"/>
  <c r="U317" i="61" s="1"/>
  <c r="W314" i="54"/>
  <c r="W314" i="61"/>
  <c r="V160" i="94"/>
  <c r="W160" i="94" s="1" a="1"/>
  <c r="V315" i="54"/>
  <c r="W315" i="54" s="1" a="1"/>
  <c r="T316" i="94"/>
  <c r="U317" i="94" s="1"/>
  <c r="T316" i="54"/>
  <c r="U317" i="54" s="1"/>
  <c r="T317" i="61" a="1"/>
  <c r="T317" i="94" a="1"/>
  <c r="T317" i="54" a="1"/>
  <c r="B161" i="94" a="1"/>
  <c r="B317" i="61" l="1" a="1"/>
  <c r="B317" i="61" s="1"/>
  <c r="V317" i="61" s="1" a="1"/>
  <c r="V316" i="61" a="1"/>
  <c r="V316" i="61" s="1"/>
  <c r="W316" i="61" s="1" a="1"/>
  <c r="B317" i="54" a="1"/>
  <c r="B317" i="54" s="1"/>
  <c r="V316" i="54" a="1"/>
  <c r="V316" i="54" s="1"/>
  <c r="W316" i="54" s="1" a="1"/>
  <c r="B161" i="94"/>
  <c r="V161" i="94" s="1" a="1"/>
  <c r="T317" i="54"/>
  <c r="U318" i="54" s="1"/>
  <c r="T317" i="94"/>
  <c r="U318" i="94" s="1"/>
  <c r="W315" i="54"/>
  <c r="W315" i="61"/>
  <c r="W160" i="94"/>
  <c r="T317" i="61"/>
  <c r="U318" i="61" s="1"/>
  <c r="T318" i="61" a="1"/>
  <c r="T318" i="54" a="1"/>
  <c r="T318" i="94" a="1"/>
  <c r="B318" i="61" l="1" a="1"/>
  <c r="B318" i="61" s="1"/>
  <c r="B318" i="54" a="1"/>
  <c r="B318" i="54" s="1"/>
  <c r="V317" i="54" a="1"/>
  <c r="V317" i="54" s="1"/>
  <c r="W317" i="54" s="1" a="1"/>
  <c r="T318" i="94"/>
  <c r="U319" i="94" s="1"/>
  <c r="T318" i="54"/>
  <c r="U319" i="54" s="1"/>
  <c r="W316" i="54"/>
  <c r="V317" i="61"/>
  <c r="W317" i="61" s="1" a="1"/>
  <c r="T318" i="61"/>
  <c r="U319" i="61" s="1"/>
  <c r="V161" i="94"/>
  <c r="W161" i="94" s="1" a="1"/>
  <c r="W316" i="61"/>
  <c r="T319" i="54" a="1"/>
  <c r="T319" i="61" a="1"/>
  <c r="T319" i="94" a="1"/>
  <c r="B162" i="94" a="1"/>
  <c r="V318" i="61" l="1" a="1"/>
  <c r="V318" i="61" s="1"/>
  <c r="W318" i="61" s="1" a="1"/>
  <c r="B319" i="61" a="1"/>
  <c r="B319" i="61" s="1"/>
  <c r="B320" i="61" s="1" a="1"/>
  <c r="V318" i="54" a="1"/>
  <c r="V318" i="54" s="1"/>
  <c r="W318" i="54" s="1" a="1"/>
  <c r="B319" i="54" a="1"/>
  <c r="B319" i="54" s="1"/>
  <c r="W317" i="61"/>
  <c r="B162" i="94"/>
  <c r="V162" i="94" s="1" a="1"/>
  <c r="W161" i="94"/>
  <c r="T319" i="94"/>
  <c r="U320" i="94" s="1"/>
  <c r="T319" i="61"/>
  <c r="U320" i="61" s="1"/>
  <c r="W317" i="54"/>
  <c r="T319" i="54"/>
  <c r="U320" i="54" s="1"/>
  <c r="T320" i="94" a="1"/>
  <c r="T320" i="54" a="1"/>
  <c r="T320" i="61" a="1"/>
  <c r="V319" i="61" l="1" a="1"/>
  <c r="V319" i="61" s="1"/>
  <c r="W319" i="61" s="1" a="1"/>
  <c r="B320" i="54" a="1"/>
  <c r="B320" i="54" s="1"/>
  <c r="V319" i="54" a="1"/>
  <c r="V319" i="54" s="1"/>
  <c r="W319" i="54" s="1" a="1"/>
  <c r="T320" i="61"/>
  <c r="U321" i="61" s="1"/>
  <c r="B320" i="61"/>
  <c r="V320" i="61" s="1" a="1"/>
  <c r="W318" i="54"/>
  <c r="T320" i="54"/>
  <c r="U321" i="54" s="1"/>
  <c r="W318" i="61"/>
  <c r="T320" i="94"/>
  <c r="U321" i="94" s="1"/>
  <c r="V162" i="94"/>
  <c r="W162" i="94" s="1" a="1"/>
  <c r="B163" i="94" a="1"/>
  <c r="T321" i="61" a="1"/>
  <c r="T321" i="54" a="1"/>
  <c r="T321" i="94" a="1"/>
  <c r="V320" i="54" l="1" a="1"/>
  <c r="V320" i="54" s="1"/>
  <c r="W320" i="54" s="1" a="1"/>
  <c r="B321" i="54" a="1"/>
  <c r="B321" i="54" s="1"/>
  <c r="V321" i="54" s="1" a="1"/>
  <c r="B321" i="61" a="1"/>
  <c r="B321" i="61" s="1"/>
  <c r="V321" i="61" s="1" a="1"/>
  <c r="T321" i="94"/>
  <c r="U322" i="94" s="1"/>
  <c r="T321" i="54"/>
  <c r="U322" i="54" s="1"/>
  <c r="W319" i="54"/>
  <c r="W319" i="61"/>
  <c r="T321" i="61"/>
  <c r="U322" i="61" s="1"/>
  <c r="V320" i="61"/>
  <c r="W320" i="61" s="1" a="1"/>
  <c r="W162" i="94"/>
  <c r="B163" i="94"/>
  <c r="V163" i="94" s="1" a="1"/>
  <c r="T322" i="54" a="1"/>
  <c r="T322" i="94" a="1"/>
  <c r="T322" i="61" a="1"/>
  <c r="B322" i="61" l="1" a="1"/>
  <c r="B322" i="61" s="1"/>
  <c r="B322" i="54" a="1"/>
  <c r="B322" i="54" s="1"/>
  <c r="V163" i="94"/>
  <c r="W163" i="94" s="1" a="1"/>
  <c r="W320" i="54"/>
  <c r="W320" i="61"/>
  <c r="T322" i="61"/>
  <c r="U323" i="61" s="1"/>
  <c r="V321" i="61"/>
  <c r="W321" i="61" s="1" a="1"/>
  <c r="V321" i="54"/>
  <c r="W321" i="54" s="1" a="1"/>
  <c r="T322" i="94"/>
  <c r="U323" i="94" s="1"/>
  <c r="T322" i="54"/>
  <c r="U323" i="54" s="1"/>
  <c r="B164" i="94" a="1"/>
  <c r="T323" i="94" a="1"/>
  <c r="T323" i="61" a="1"/>
  <c r="T323" i="54" a="1"/>
  <c r="V322" i="61" l="1" a="1"/>
  <c r="V322" i="61" s="1"/>
  <c r="W322" i="61" s="1" a="1"/>
  <c r="B323" i="61" a="1"/>
  <c r="B323" i="61" s="1"/>
  <c r="B323" i="54" a="1"/>
  <c r="B323" i="54" s="1"/>
  <c r="B324" i="54" s="1" a="1"/>
  <c r="V322" i="54" a="1"/>
  <c r="V322" i="54" s="1"/>
  <c r="W322" i="54" s="1" a="1"/>
  <c r="W321" i="61"/>
  <c r="T323" i="54"/>
  <c r="U324" i="54" s="1"/>
  <c r="T323" i="61"/>
  <c r="U324" i="61" s="1"/>
  <c r="W163" i="94"/>
  <c r="W321" i="54"/>
  <c r="T323" i="94"/>
  <c r="U324" i="94" s="1"/>
  <c r="B164" i="94"/>
  <c r="V164" i="94" s="1" a="1"/>
  <c r="T324" i="61" a="1"/>
  <c r="T324" i="54" a="1"/>
  <c r="T324" i="94" a="1"/>
  <c r="B324" i="61" l="1" a="1"/>
  <c r="B324" i="61" s="1"/>
  <c r="V324" i="61" s="1" a="1"/>
  <c r="V323" i="61" a="1"/>
  <c r="V323" i="61" s="1"/>
  <c r="W323" i="61" s="1" a="1"/>
  <c r="V323" i="54" a="1"/>
  <c r="V323" i="54" s="1"/>
  <c r="W323" i="54" s="1" a="1"/>
  <c r="T324" i="94"/>
  <c r="U325" i="94" s="1"/>
  <c r="T324" i="54"/>
  <c r="U325" i="54" s="1"/>
  <c r="V164" i="94"/>
  <c r="W164" i="94" s="1" a="1"/>
  <c r="B324" i="54"/>
  <c r="B325" i="54" s="1" a="1"/>
  <c r="W322" i="54"/>
  <c r="T324" i="61"/>
  <c r="U325" i="61" s="1"/>
  <c r="W322" i="61"/>
  <c r="T325" i="54" a="1"/>
  <c r="B165" i="94" a="1"/>
  <c r="T325" i="61" a="1"/>
  <c r="T325" i="94" a="1"/>
  <c r="V324" i="54" l="1" a="1"/>
  <c r="V324" i="54" s="1"/>
  <c r="W324" i="54" s="1" a="1"/>
  <c r="B325" i="61" a="1"/>
  <c r="B325" i="61" s="1"/>
  <c r="V325" i="61" s="1" a="1"/>
  <c r="T325" i="94"/>
  <c r="U326" i="94" s="1"/>
  <c r="W323" i="61"/>
  <c r="B325" i="54"/>
  <c r="B326" i="54" s="1" a="1"/>
  <c r="W164" i="94"/>
  <c r="T325" i="61"/>
  <c r="U326" i="61" s="1"/>
  <c r="V324" i="61"/>
  <c r="W324" i="61" s="1" a="1"/>
  <c r="B165" i="94"/>
  <c r="V165" i="94" s="1" a="1"/>
  <c r="W323" i="54"/>
  <c r="T325" i="54"/>
  <c r="U326" i="54" s="1"/>
  <c r="T326" i="54" a="1"/>
  <c r="T326" i="94" a="1"/>
  <c r="T326" i="61" a="1"/>
  <c r="V325" i="54" l="1" a="1"/>
  <c r="V325" i="54" s="1"/>
  <c r="W325" i="54" s="1" a="1"/>
  <c r="B326" i="61" a="1"/>
  <c r="B326" i="61" s="1"/>
  <c r="T326" i="61"/>
  <c r="U327" i="61" s="1"/>
  <c r="V165" i="94"/>
  <c r="W165" i="94" s="1" a="1"/>
  <c r="W324" i="61"/>
  <c r="B326" i="54"/>
  <c r="B327" i="54" s="1" a="1"/>
  <c r="T326" i="94"/>
  <c r="U327" i="94" s="1"/>
  <c r="V325" i="61"/>
  <c r="W325" i="61" s="1" a="1"/>
  <c r="T326" i="54"/>
  <c r="U327" i="54" s="1"/>
  <c r="W324" i="54"/>
  <c r="T327" i="54" a="1"/>
  <c r="B166" i="94" a="1"/>
  <c r="T327" i="61" a="1"/>
  <c r="T327" i="94" a="1"/>
  <c r="V326" i="54" l="1" a="1"/>
  <c r="V326" i="54" s="1"/>
  <c r="W326" i="54" s="1" a="1"/>
  <c r="B327" i="61" a="1"/>
  <c r="B327" i="61" s="1"/>
  <c r="V326" i="61" a="1"/>
  <c r="V326" i="61" s="1"/>
  <c r="W326" i="61" s="1" a="1"/>
  <c r="T327" i="94"/>
  <c r="U328" i="94" s="1"/>
  <c r="W325" i="54"/>
  <c r="T327" i="61"/>
  <c r="U328" i="61" s="1"/>
  <c r="W325" i="61"/>
  <c r="B166" i="94"/>
  <c r="V166" i="94" s="1" a="1"/>
  <c r="T327" i="54"/>
  <c r="U328" i="54" s="1"/>
  <c r="B327" i="54"/>
  <c r="B328" i="54" s="1" a="1"/>
  <c r="W165" i="94"/>
  <c r="T328" i="94" a="1"/>
  <c r="T328" i="61" a="1"/>
  <c r="T328" i="54" a="1"/>
  <c r="B328" i="61" l="1" a="1"/>
  <c r="B328" i="61" s="1"/>
  <c r="B329" i="61" s="1" a="1"/>
  <c r="V327" i="61" a="1"/>
  <c r="V327" i="61" s="1"/>
  <c r="W327" i="61" s="1" a="1"/>
  <c r="V327" i="54" a="1"/>
  <c r="V327" i="54" s="1"/>
  <c r="W327" i="54" s="1" a="1"/>
  <c r="T328" i="54"/>
  <c r="U329" i="54" s="1"/>
  <c r="W326" i="61"/>
  <c r="V166" i="94"/>
  <c r="W166" i="94" s="1" a="1"/>
  <c r="T328" i="61"/>
  <c r="U329" i="61" s="1"/>
  <c r="W326" i="54"/>
  <c r="T328" i="94"/>
  <c r="U329" i="94" s="1"/>
  <c r="B328" i="54"/>
  <c r="B329" i="54" s="1" a="1"/>
  <c r="T329" i="61" a="1"/>
  <c r="T329" i="94" a="1"/>
  <c r="T329" i="54" a="1"/>
  <c r="B167" i="94" a="1"/>
  <c r="V328" i="61" l="1" a="1"/>
  <c r="V328" i="61" s="1"/>
  <c r="W328" i="61" s="1" a="1"/>
  <c r="V328" i="54" a="1"/>
  <c r="V328" i="54" s="1"/>
  <c r="W328" i="54" s="1" a="1"/>
  <c r="B167" i="94"/>
  <c r="V167" i="94" s="1" a="1"/>
  <c r="T329" i="54"/>
  <c r="U330" i="54" s="1"/>
  <c r="B329" i="54"/>
  <c r="V329" i="54" s="1" a="1"/>
  <c r="W327" i="54"/>
  <c r="T329" i="94"/>
  <c r="U330" i="94" s="1"/>
  <c r="W166" i="94"/>
  <c r="B329" i="61"/>
  <c r="B330" i="61" s="1" a="1"/>
  <c r="T329" i="61"/>
  <c r="U330" i="61" s="1"/>
  <c r="W327" i="61"/>
  <c r="T330" i="61" a="1"/>
  <c r="T330" i="54" a="1"/>
  <c r="T330" i="94" a="1"/>
  <c r="B330" i="54" l="1" a="1"/>
  <c r="B330" i="54" s="1"/>
  <c r="V329" i="61" a="1"/>
  <c r="V329" i="61" s="1"/>
  <c r="W329" i="61" s="1" a="1"/>
  <c r="T330" i="94"/>
  <c r="U331" i="94" s="1"/>
  <c r="W328" i="54"/>
  <c r="B330" i="61"/>
  <c r="B331" i="61" s="1" a="1"/>
  <c r="V329" i="54"/>
  <c r="W329" i="54" s="1" a="1"/>
  <c r="T330" i="54"/>
  <c r="U331" i="54" s="1"/>
  <c r="T330" i="61"/>
  <c r="U331" i="61" s="1"/>
  <c r="W328" i="61"/>
  <c r="V167" i="94"/>
  <c r="W167" i="94" s="1" a="1"/>
  <c r="V330" i="61" a="1"/>
  <c r="T331" i="54" a="1"/>
  <c r="B168" i="94" a="1"/>
  <c r="T331" i="61" a="1"/>
  <c r="T331" i="94" a="1"/>
  <c r="V330" i="54" l="1" a="1"/>
  <c r="V330" i="54" s="1"/>
  <c r="W330" i="54" s="1" a="1"/>
  <c r="B331" i="54" a="1"/>
  <c r="B331" i="54" s="1"/>
  <c r="B332" i="54" s="1" a="1"/>
  <c r="W167" i="94"/>
  <c r="T331" i="94"/>
  <c r="U332" i="94" s="1"/>
  <c r="T331" i="61"/>
  <c r="U332" i="61" s="1"/>
  <c r="W329" i="61"/>
  <c r="B168" i="94"/>
  <c r="V168" i="94" s="1" a="1"/>
  <c r="W329" i="54"/>
  <c r="T331" i="54"/>
  <c r="U332" i="54" s="1"/>
  <c r="B331" i="61"/>
  <c r="B332" i="61" s="1" a="1"/>
  <c r="V330" i="61"/>
  <c r="W330" i="61" s="1" a="1"/>
  <c r="T332" i="94" a="1"/>
  <c r="T332" i="54" a="1"/>
  <c r="T332" i="61" a="1"/>
  <c r="V331" i="61" l="1" a="1"/>
  <c r="V331" i="61" s="1"/>
  <c r="W331" i="61" s="1" a="1"/>
  <c r="V331" i="54" a="1"/>
  <c r="V331" i="54" s="1"/>
  <c r="W331" i="54" s="1" a="1"/>
  <c r="T332" i="61"/>
  <c r="U333" i="61" s="1"/>
  <c r="T332" i="54"/>
  <c r="U333" i="54" s="1"/>
  <c r="W330" i="61"/>
  <c r="B332" i="54"/>
  <c r="B333" i="54" s="1" a="1"/>
  <c r="B332" i="61"/>
  <c r="B333" i="61" s="1" a="1"/>
  <c r="W330" i="54"/>
  <c r="V168" i="94"/>
  <c r="W168" i="94" s="1" a="1"/>
  <c r="T332" i="94"/>
  <c r="U333" i="94" s="1"/>
  <c r="T333" i="94" a="1"/>
  <c r="B169" i="94" a="1"/>
  <c r="T333" i="54" a="1"/>
  <c r="T333" i="61" a="1"/>
  <c r="V332" i="61" l="1" a="1"/>
  <c r="V332" i="54" a="1"/>
  <c r="V332" i="54" s="1"/>
  <c r="W332" i="54" s="1" a="1"/>
  <c r="T333" i="61"/>
  <c r="U334" i="61" s="1"/>
  <c r="T333" i="54"/>
  <c r="U334" i="54" s="1"/>
  <c r="W168" i="94"/>
  <c r="B333" i="61"/>
  <c r="V333" i="61" s="1" a="1"/>
  <c r="B169" i="94"/>
  <c r="V169" i="94" s="1" a="1"/>
  <c r="B333" i="54"/>
  <c r="B334" i="54" s="1" a="1"/>
  <c r="T333" i="94"/>
  <c r="U334" i="94" s="1"/>
  <c r="V332" i="61"/>
  <c r="W332" i="61" s="1" a="1"/>
  <c r="W331" i="61"/>
  <c r="W331" i="54"/>
  <c r="T334" i="54" a="1"/>
  <c r="T334" i="61" a="1"/>
  <c r="T334" i="94" a="1"/>
  <c r="V333" i="54" l="1" a="1"/>
  <c r="V333" i="54" s="1"/>
  <c r="W333" i="54" s="1" a="1"/>
  <c r="B334" i="61" a="1"/>
  <c r="B334" i="61" s="1"/>
  <c r="W332" i="61"/>
  <c r="V169" i="94"/>
  <c r="W169" i="94" s="1" a="1"/>
  <c r="B334" i="54"/>
  <c r="B335" i="54" s="1" a="1"/>
  <c r="T334" i="94"/>
  <c r="U335" i="94" s="1"/>
  <c r="V333" i="61"/>
  <c r="W333" i="61" s="1" a="1"/>
  <c r="T334" i="61"/>
  <c r="U335" i="61" s="1"/>
  <c r="T334" i="54"/>
  <c r="U335" i="54" s="1"/>
  <c r="W332" i="54"/>
  <c r="V334" i="54" a="1"/>
  <c r="B170" i="94" a="1"/>
  <c r="T335" i="94" a="1"/>
  <c r="T335" i="54" a="1"/>
  <c r="T335" i="61" a="1"/>
  <c r="B335" i="61" l="1" a="1"/>
  <c r="B335" i="61" s="1"/>
  <c r="V334" i="61" a="1"/>
  <c r="V334" i="61" s="1"/>
  <c r="W334" i="61" s="1" a="1"/>
  <c r="T335" i="61"/>
  <c r="U336" i="61" s="1"/>
  <c r="T335" i="54"/>
  <c r="U336" i="54" s="1"/>
  <c r="W333" i="54"/>
  <c r="W333" i="61"/>
  <c r="T335" i="94"/>
  <c r="U336" i="94" s="1"/>
  <c r="B335" i="54"/>
  <c r="V335" i="54" s="1" a="1"/>
  <c r="W169" i="94"/>
  <c r="B170" i="94"/>
  <c r="V170" i="94" s="1" a="1"/>
  <c r="V334" i="54"/>
  <c r="W334" i="54" s="1" a="1"/>
  <c r="T336" i="61" a="1"/>
  <c r="T336" i="94" a="1"/>
  <c r="T336" i="54" a="1"/>
  <c r="B336" i="54" l="1" a="1"/>
  <c r="B336" i="54" s="1"/>
  <c r="B336" i="61" a="1"/>
  <c r="B336" i="61" s="1"/>
  <c r="V336" i="61" s="1" a="1"/>
  <c r="V335" i="61" a="1"/>
  <c r="V335" i="61" s="1"/>
  <c r="W335" i="61" s="1" a="1"/>
  <c r="T336" i="54"/>
  <c r="U337" i="54" s="1"/>
  <c r="V335" i="54"/>
  <c r="W335" i="54" s="1" a="1"/>
  <c r="W334" i="61"/>
  <c r="W334" i="54"/>
  <c r="V170" i="94"/>
  <c r="W170" i="94" s="1" a="1"/>
  <c r="T336" i="94"/>
  <c r="U337" i="94" s="1"/>
  <c r="T336" i="61"/>
  <c r="U337" i="61" s="1"/>
  <c r="B171" i="94" a="1"/>
  <c r="T337" i="54" a="1"/>
  <c r="T337" i="61" a="1"/>
  <c r="T337" i="94" a="1"/>
  <c r="B337" i="54" l="1" a="1"/>
  <c r="B337" i="54" s="1"/>
  <c r="B338" i="54" s="1" a="1"/>
  <c r="V336" i="54" a="1"/>
  <c r="V336" i="54" s="1"/>
  <c r="W336" i="54" s="1" a="1"/>
  <c r="B337" i="61" a="1"/>
  <c r="B337" i="61" s="1"/>
  <c r="B338" i="61" s="1" a="1"/>
  <c r="T337" i="94"/>
  <c r="U338" i="94" s="1"/>
  <c r="W335" i="61"/>
  <c r="W170" i="94"/>
  <c r="V336" i="61"/>
  <c r="W336" i="61" s="1" a="1"/>
  <c r="T337" i="61"/>
  <c r="U338" i="61" s="1"/>
  <c r="T337" i="54"/>
  <c r="U338" i="54" s="1"/>
  <c r="W335" i="54"/>
  <c r="B171" i="94"/>
  <c r="V171" i="94" s="1" a="1"/>
  <c r="T338" i="54" a="1"/>
  <c r="T338" i="61" a="1"/>
  <c r="T338" i="94" a="1"/>
  <c r="V337" i="54" l="1" a="1"/>
  <c r="V337" i="54" s="1"/>
  <c r="W337" i="54" s="1" a="1"/>
  <c r="V337" i="61" a="1"/>
  <c r="V337" i="61" s="1"/>
  <c r="W337" i="61" s="1" a="1"/>
  <c r="W336" i="54"/>
  <c r="B338" i="61"/>
  <c r="V338" i="61" s="1" a="1"/>
  <c r="V171" i="94"/>
  <c r="W171" i="94" s="1" a="1"/>
  <c r="W336" i="61"/>
  <c r="T338" i="94"/>
  <c r="U339" i="94" s="1"/>
  <c r="B338" i="54"/>
  <c r="B339" i="54" s="1" a="1"/>
  <c r="T338" i="61"/>
  <c r="U339" i="61" s="1"/>
  <c r="T338" i="54"/>
  <c r="U339" i="54" s="1"/>
  <c r="B172" i="94" a="1"/>
  <c r="T339" i="94" a="1"/>
  <c r="B339" i="61" a="1"/>
  <c r="T339" i="54" a="1"/>
  <c r="T339" i="61" a="1"/>
  <c r="V338" i="54" l="1" a="1"/>
  <c r="V338" i="54" s="1"/>
  <c r="W338" i="54" s="1" a="1"/>
  <c r="V338" i="61"/>
  <c r="W338" i="61" s="1" a="1"/>
  <c r="T339" i="61"/>
  <c r="U340" i="61" s="1"/>
  <c r="T339" i="54"/>
  <c r="U340" i="54" s="1"/>
  <c r="W337" i="61"/>
  <c r="W337" i="54"/>
  <c r="B339" i="54"/>
  <c r="B340" i="54" s="1" a="1"/>
  <c r="W171" i="94"/>
  <c r="B339" i="61"/>
  <c r="B340" i="61" s="1" a="1"/>
  <c r="T339" i="94"/>
  <c r="U340" i="94" s="1"/>
  <c r="B172" i="94"/>
  <c r="V172" i="94" s="1" a="1"/>
  <c r="T340" i="94" a="1"/>
  <c r="T340" i="54" a="1"/>
  <c r="T340" i="61" a="1"/>
  <c r="V339" i="61" l="1" a="1"/>
  <c r="V339" i="61" s="1"/>
  <c r="W339" i="61" s="1" a="1"/>
  <c r="V339" i="54" a="1"/>
  <c r="V339" i="54" s="1"/>
  <c r="W339" i="54" s="1" a="1"/>
  <c r="T340" i="61"/>
  <c r="U341" i="61" s="1"/>
  <c r="T340" i="54"/>
  <c r="U341" i="54" s="1"/>
  <c r="V172" i="94"/>
  <c r="W172" i="94" s="1" a="1"/>
  <c r="B340" i="61"/>
  <c r="B341" i="61" s="1" a="1"/>
  <c r="B340" i="54"/>
  <c r="B341" i="54" s="1" a="1"/>
  <c r="W338" i="54"/>
  <c r="T340" i="94"/>
  <c r="U341" i="94" s="1"/>
  <c r="W338" i="61"/>
  <c r="T341" i="54" a="1"/>
  <c r="T341" i="61" a="1"/>
  <c r="B173" i="94" a="1"/>
  <c r="T341" i="94" a="1"/>
  <c r="V340" i="61" l="1" a="1"/>
  <c r="V340" i="61" s="1"/>
  <c r="W340" i="61" s="1" a="1"/>
  <c r="V340" i="54" a="1"/>
  <c r="V340" i="54" s="1"/>
  <c r="W340" i="54" s="1" a="1"/>
  <c r="B341" i="61"/>
  <c r="B342" i="61" s="1" a="1"/>
  <c r="W339" i="54"/>
  <c r="T341" i="94"/>
  <c r="U342" i="94" s="1"/>
  <c r="B341" i="54"/>
  <c r="B342" i="54" s="1" a="1"/>
  <c r="B173" i="94"/>
  <c r="V173" i="94" s="1" a="1"/>
  <c r="W172" i="94"/>
  <c r="T341" i="61"/>
  <c r="U342" i="61" s="1"/>
  <c r="W339" i="61"/>
  <c r="T341" i="54"/>
  <c r="U342" i="54" s="1"/>
  <c r="T342" i="94" a="1"/>
  <c r="T342" i="54" a="1"/>
  <c r="T342" i="61" a="1"/>
  <c r="V341" i="61" l="1" a="1"/>
  <c r="V341" i="61" s="1"/>
  <c r="W341" i="61" s="1" a="1"/>
  <c r="V341" i="54" a="1"/>
  <c r="V341" i="54" s="1"/>
  <c r="W341" i="54" s="1" a="1"/>
  <c r="B342" i="61"/>
  <c r="V342" i="61" s="1" a="1"/>
  <c r="T342" i="61"/>
  <c r="U343" i="61" s="1"/>
  <c r="T342" i="54"/>
  <c r="U343" i="54" s="1"/>
  <c r="V173" i="94"/>
  <c r="W173" i="94" s="1" a="1"/>
  <c r="B342" i="54"/>
  <c r="B343" i="54" s="1" a="1"/>
  <c r="T342" i="94"/>
  <c r="U343" i="94" s="1"/>
  <c r="W340" i="61"/>
  <c r="W340" i="54"/>
  <c r="B343" i="61" a="1"/>
  <c r="B174" i="94" a="1"/>
  <c r="T343" i="94" a="1"/>
  <c r="T343" i="61" a="1"/>
  <c r="T343" i="54" a="1"/>
  <c r="V342" i="54" l="1" a="1"/>
  <c r="V342" i="54" s="1"/>
  <c r="W342" i="54" s="1" a="1"/>
  <c r="W341" i="54"/>
  <c r="W341" i="61"/>
  <c r="T343" i="54"/>
  <c r="U344" i="54" s="1"/>
  <c r="T343" i="61"/>
  <c r="U344" i="61" s="1"/>
  <c r="V342" i="61"/>
  <c r="W342" i="61" s="1" a="1"/>
  <c r="B343" i="54"/>
  <c r="B344" i="54" s="1" a="1"/>
  <c r="W173" i="94"/>
  <c r="T343" i="94"/>
  <c r="U344" i="94" s="1"/>
  <c r="B174" i="94"/>
  <c r="V174" i="94" s="1" a="1"/>
  <c r="B343" i="61"/>
  <c r="B344" i="61" s="1" a="1"/>
  <c r="T344" i="54" a="1"/>
  <c r="T344" i="94" a="1"/>
  <c r="T344" i="61" a="1"/>
  <c r="V343" i="54" l="1" a="1"/>
  <c r="V343" i="54" s="1"/>
  <c r="W343" i="54" s="1" a="1"/>
  <c r="V343" i="61" a="1"/>
  <c r="V343" i="61" s="1"/>
  <c r="W343" i="61" s="1" a="1"/>
  <c r="T344" i="61"/>
  <c r="U345" i="61" s="1"/>
  <c r="T344" i="94"/>
  <c r="U345" i="94" s="1"/>
  <c r="B344" i="61"/>
  <c r="B345" i="61" s="1" a="1"/>
  <c r="V174" i="94"/>
  <c r="W174" i="94" s="1" a="1"/>
  <c r="B344" i="54"/>
  <c r="B345" i="54" s="1" a="1"/>
  <c r="W342" i="61"/>
  <c r="T344" i="54"/>
  <c r="U345" i="54" s="1"/>
  <c r="W342" i="54"/>
  <c r="B175" i="94" a="1"/>
  <c r="T345" i="54" a="1"/>
  <c r="T345" i="61" a="1"/>
  <c r="T345" i="94" a="1"/>
  <c r="V344" i="61" l="1" a="1"/>
  <c r="V344" i="61" s="1"/>
  <c r="W344" i="61" s="1" a="1"/>
  <c r="V344" i="54" a="1"/>
  <c r="V344" i="54" s="1"/>
  <c r="W344" i="54" s="1" a="1"/>
  <c r="T345" i="94"/>
  <c r="U346" i="94" s="1"/>
  <c r="T345" i="61"/>
  <c r="U346" i="61" s="1"/>
  <c r="W343" i="54"/>
  <c r="B345" i="54"/>
  <c r="B346" i="54" s="1" a="1"/>
  <c r="W174" i="94"/>
  <c r="T345" i="54"/>
  <c r="U346" i="54" s="1"/>
  <c r="B345" i="61"/>
  <c r="B346" i="61" s="1" a="1"/>
  <c r="B175" i="94"/>
  <c r="V175" i="94" s="1" a="1"/>
  <c r="W343" i="61"/>
  <c r="T346" i="94" a="1"/>
  <c r="T346" i="54" a="1"/>
  <c r="T346" i="61" a="1"/>
  <c r="V345" i="61" l="1" a="1"/>
  <c r="V345" i="61" s="1"/>
  <c r="W345" i="61" s="1" a="1"/>
  <c r="V345" i="54" a="1"/>
  <c r="V345" i="54" s="1"/>
  <c r="W345" i="54" s="1" a="1"/>
  <c r="T346" i="61"/>
  <c r="U347" i="61" s="1"/>
  <c r="T346" i="54"/>
  <c r="U347" i="54" s="1"/>
  <c r="V175" i="94"/>
  <c r="W175" i="94" s="1" a="1"/>
  <c r="W344" i="54"/>
  <c r="B346" i="54"/>
  <c r="B347" i="54" s="1" a="1"/>
  <c r="T346" i="94"/>
  <c r="U347" i="94" s="1"/>
  <c r="W344" i="61"/>
  <c r="B346" i="61"/>
  <c r="B347" i="61" s="1" a="1"/>
  <c r="T347" i="61" a="1"/>
  <c r="T347" i="94" a="1"/>
  <c r="T347" i="54" a="1"/>
  <c r="B176" i="94" a="1"/>
  <c r="V346" i="61" l="1" a="1"/>
  <c r="V346" i="61" s="1"/>
  <c r="W346" i="61" s="1" a="1"/>
  <c r="V346" i="54" a="1"/>
  <c r="V346" i="54" s="1"/>
  <c r="W346" i="54" s="1" a="1"/>
  <c r="B176" i="94"/>
  <c r="V176" i="94" s="1" a="1"/>
  <c r="T347" i="54"/>
  <c r="U348" i="54" s="1"/>
  <c r="W345" i="61"/>
  <c r="B347" i="61"/>
  <c r="V347" i="61" s="1" a="1"/>
  <c r="B347" i="54"/>
  <c r="B348" i="54" s="1" a="1"/>
  <c r="W175" i="94"/>
  <c r="T347" i="94"/>
  <c r="U348" i="94" s="1"/>
  <c r="T347" i="61"/>
  <c r="U348" i="61" s="1"/>
  <c r="W345" i="54"/>
  <c r="T348" i="61" a="1"/>
  <c r="T348" i="54" a="1"/>
  <c r="T348" i="94" a="1"/>
  <c r="V347" i="54" l="1" a="1"/>
  <c r="V347" i="54" s="1"/>
  <c r="W347" i="54" s="1" a="1"/>
  <c r="B348" i="61" a="1"/>
  <c r="B348" i="61" s="1"/>
  <c r="W346" i="54"/>
  <c r="T348" i="94"/>
  <c r="U349" i="94" s="1"/>
  <c r="B348" i="54"/>
  <c r="B349" i="54" s="1" a="1"/>
  <c r="T348" i="54"/>
  <c r="U349" i="54" s="1"/>
  <c r="V347" i="61"/>
  <c r="W347" i="61" s="1" a="1"/>
  <c r="V176" i="94"/>
  <c r="W176" i="94" s="1" a="1"/>
  <c r="T348" i="61"/>
  <c r="U349" i="61" s="1"/>
  <c r="W346" i="61"/>
  <c r="T349" i="94" a="1"/>
  <c r="B177" i="94" a="1"/>
  <c r="T349" i="54" a="1"/>
  <c r="V348" i="54" a="1"/>
  <c r="T349" i="61" a="1"/>
  <c r="B349" i="61" l="1" a="1"/>
  <c r="B349" i="61" s="1"/>
  <c r="B350" i="61" s="1" a="1"/>
  <c r="V348" i="61" a="1"/>
  <c r="V348" i="61" s="1"/>
  <c r="W348" i="61" s="1" a="1"/>
  <c r="T349" i="61"/>
  <c r="U350" i="61" s="1"/>
  <c r="V348" i="54"/>
  <c r="W348" i="54" s="1" a="1"/>
  <c r="T349" i="54"/>
  <c r="U350" i="54" s="1"/>
  <c r="W176" i="94"/>
  <c r="W347" i="61"/>
  <c r="B177" i="94"/>
  <c r="V177" i="94" s="1" a="1"/>
  <c r="T349" i="94"/>
  <c r="U350" i="94" s="1"/>
  <c r="B349" i="54"/>
  <c r="B350" i="54" s="1" a="1"/>
  <c r="W347" i="54"/>
  <c r="T350" i="54" a="1"/>
  <c r="T350" i="61" a="1"/>
  <c r="T350" i="94" a="1"/>
  <c r="V349" i="54" l="1" a="1"/>
  <c r="V349" i="54" s="1"/>
  <c r="W349" i="54" s="1" a="1"/>
  <c r="V349" i="61" a="1"/>
  <c r="V349" i="61" s="1"/>
  <c r="W349" i="61" s="1" a="1"/>
  <c r="W348" i="61"/>
  <c r="T350" i="94"/>
  <c r="U351" i="94" s="1"/>
  <c r="B350" i="54"/>
  <c r="B351" i="54" s="1" a="1"/>
  <c r="B350" i="61"/>
  <c r="B351" i="61" s="1" a="1"/>
  <c r="V177" i="94"/>
  <c r="W177" i="94" s="1" a="1"/>
  <c r="T350" i="61"/>
  <c r="U351" i="61" s="1"/>
  <c r="W348" i="54"/>
  <c r="T350" i="54"/>
  <c r="U351" i="54" s="1"/>
  <c r="T351" i="54" a="1"/>
  <c r="T351" i="61" a="1"/>
  <c r="T351" i="94" a="1"/>
  <c r="B178" i="94" a="1"/>
  <c r="V350" i="54" l="1" a="1"/>
  <c r="V350" i="54" s="1"/>
  <c r="W350" i="54" s="1" a="1"/>
  <c r="V350" i="61" a="1"/>
  <c r="V350" i="61" s="1"/>
  <c r="W350" i="61" s="1" a="1"/>
  <c r="B178" i="94"/>
  <c r="V178" i="94" s="1" a="1"/>
  <c r="T351" i="94"/>
  <c r="U352" i="94" s="1"/>
  <c r="W349" i="54"/>
  <c r="W349" i="61"/>
  <c r="W177" i="94"/>
  <c r="T351" i="61"/>
  <c r="U352" i="61" s="1"/>
  <c r="B351" i="61"/>
  <c r="B352" i="61" s="1" a="1"/>
  <c r="B351" i="54"/>
  <c r="B352" i="54" s="1" a="1"/>
  <c r="T351" i="54"/>
  <c r="U352" i="54" s="1"/>
  <c r="T352" i="94" a="1"/>
  <c r="T352" i="54" a="1"/>
  <c r="T352" i="61" a="1"/>
  <c r="V351" i="61" l="1" a="1"/>
  <c r="V351" i="61" s="1"/>
  <c r="W351" i="61" s="1" a="1"/>
  <c r="V351" i="54" a="1"/>
  <c r="V351" i="54" s="1"/>
  <c r="W351" i="54" s="1" a="1"/>
  <c r="T352" i="61"/>
  <c r="U353" i="61" s="1"/>
  <c r="W350" i="54"/>
  <c r="T352" i="54"/>
  <c r="U353" i="54" s="1"/>
  <c r="B352" i="54"/>
  <c r="B353" i="54" s="1" a="1"/>
  <c r="B352" i="61"/>
  <c r="B353" i="61" s="1" a="1"/>
  <c r="T352" i="94"/>
  <c r="U353" i="94" s="1"/>
  <c r="W350" i="61"/>
  <c r="V178" i="94"/>
  <c r="W178" i="94" s="1" a="1"/>
  <c r="T353" i="94" a="1"/>
  <c r="B179" i="94" a="1"/>
  <c r="T353" i="61" a="1"/>
  <c r="T353" i="54" a="1"/>
  <c r="V352" i="61" l="1" a="1"/>
  <c r="V352" i="61" s="1"/>
  <c r="W352" i="61" s="1" a="1"/>
  <c r="V352" i="54" a="1"/>
  <c r="V352" i="54" s="1"/>
  <c r="W352" i="54" s="1" a="1"/>
  <c r="T353" i="54"/>
  <c r="U354" i="54" s="1"/>
  <c r="T353" i="61"/>
  <c r="U354" i="61" s="1"/>
  <c r="W178" i="94"/>
  <c r="B353" i="61"/>
  <c r="V353" i="61" s="1" a="1"/>
  <c r="B353" i="54"/>
  <c r="B354" i="54" s="1" a="1"/>
  <c r="B179" i="94"/>
  <c r="V179" i="94" s="1" a="1"/>
  <c r="W351" i="54"/>
  <c r="T353" i="94"/>
  <c r="U354" i="94" s="1"/>
  <c r="W351" i="61"/>
  <c r="T354" i="61" a="1"/>
  <c r="T354" i="94" a="1"/>
  <c r="T354" i="54" a="1"/>
  <c r="V353" i="54" l="1" a="1"/>
  <c r="V353" i="54" s="1"/>
  <c r="W353" i="54" s="1" a="1"/>
  <c r="B354" i="61" a="1"/>
  <c r="B354" i="61" s="1"/>
  <c r="V354" i="61" s="1" a="1"/>
  <c r="T354" i="54"/>
  <c r="U355" i="54" s="1"/>
  <c r="T354" i="94"/>
  <c r="U355" i="94" s="1"/>
  <c r="V179" i="94"/>
  <c r="W179" i="94" s="1" a="1"/>
  <c r="B354" i="54"/>
  <c r="B355" i="54" s="1" a="1"/>
  <c r="V353" i="61"/>
  <c r="W353" i="61" s="1" a="1"/>
  <c r="W352" i="54"/>
  <c r="T354" i="61"/>
  <c r="U355" i="61" s="1"/>
  <c r="W352" i="61"/>
  <c r="B180" i="94" a="1"/>
  <c r="T355" i="61" a="1"/>
  <c r="T355" i="54" a="1"/>
  <c r="T355" i="94" a="1"/>
  <c r="V354" i="54" l="1" a="1"/>
  <c r="V354" i="54" s="1"/>
  <c r="W354" i="54" s="1" a="1"/>
  <c r="B355" i="61" a="1"/>
  <c r="B355" i="61" s="1"/>
  <c r="B356" i="61" s="1" a="1"/>
  <c r="W353" i="54"/>
  <c r="T355" i="94"/>
  <c r="U356" i="94" s="1"/>
  <c r="T355" i="54"/>
  <c r="U356" i="54" s="1"/>
  <c r="W353" i="61"/>
  <c r="B355" i="54"/>
  <c r="V355" i="54" s="1" a="1"/>
  <c r="V354" i="61"/>
  <c r="W354" i="61" s="1" a="1"/>
  <c r="W179" i="94"/>
  <c r="T355" i="61"/>
  <c r="U356" i="61" s="1"/>
  <c r="B180" i="94"/>
  <c r="V180" i="94" s="1" a="1"/>
  <c r="T356" i="54" a="1"/>
  <c r="T356" i="61" a="1"/>
  <c r="T356" i="94" a="1"/>
  <c r="V355" i="61" l="1" a="1"/>
  <c r="V355" i="61" s="1"/>
  <c r="W355" i="61" s="1" a="1"/>
  <c r="B356" i="54" a="1"/>
  <c r="B356" i="54" s="1"/>
  <c r="T356" i="94"/>
  <c r="U357" i="94" s="1"/>
  <c r="T356" i="61"/>
  <c r="U357" i="61" s="1"/>
  <c r="V180" i="94"/>
  <c r="W180" i="94" s="1" a="1"/>
  <c r="W354" i="61"/>
  <c r="B356" i="61"/>
  <c r="B357" i="61" s="1" a="1"/>
  <c r="V355" i="54"/>
  <c r="W355" i="54" s="1" a="1"/>
  <c r="T356" i="54"/>
  <c r="U357" i="54" s="1"/>
  <c r="W354" i="54"/>
  <c r="T357" i="94" a="1"/>
  <c r="T357" i="61" a="1"/>
  <c r="B181" i="94" a="1"/>
  <c r="T357" i="54" a="1"/>
  <c r="B357" i="54" l="1" a="1"/>
  <c r="B357" i="54" s="1"/>
  <c r="B358" i="54" s="1" a="1"/>
  <c r="V356" i="54" a="1"/>
  <c r="V356" i="54" s="1"/>
  <c r="W356" i="54" s="1" a="1"/>
  <c r="V356" i="61" a="1"/>
  <c r="V356" i="61" s="1"/>
  <c r="W356" i="61" s="1" a="1"/>
  <c r="T357" i="54"/>
  <c r="U358" i="54" s="1"/>
  <c r="B181" i="94"/>
  <c r="V181" i="94" s="1" a="1"/>
  <c r="T357" i="61"/>
  <c r="U358" i="61" s="1"/>
  <c r="W355" i="54"/>
  <c r="B357" i="61"/>
  <c r="B358" i="61" s="1" a="1"/>
  <c r="W180" i="94"/>
  <c r="T357" i="94"/>
  <c r="U358" i="94" s="1"/>
  <c r="W355" i="61"/>
  <c r="T358" i="61" a="1"/>
  <c r="T358" i="54" a="1"/>
  <c r="T358" i="94" a="1"/>
  <c r="V357" i="61" l="1" a="1"/>
  <c r="V357" i="61" s="1"/>
  <c r="W357" i="61" s="1" a="1"/>
  <c r="V357" i="54" a="1"/>
  <c r="V357" i="54" s="1"/>
  <c r="W357" i="54" s="1" a="1"/>
  <c r="B358" i="61"/>
  <c r="B359" i="61" s="1" a="1"/>
  <c r="T358" i="94"/>
  <c r="U359" i="94" s="1"/>
  <c r="T358" i="54"/>
  <c r="U359" i="54" s="1"/>
  <c r="W356" i="54"/>
  <c r="B358" i="54"/>
  <c r="B359" i="54" s="1" a="1"/>
  <c r="T358" i="61"/>
  <c r="U359" i="61" s="1"/>
  <c r="W356" i="61"/>
  <c r="V181" i="94"/>
  <c r="W181" i="94" s="1" a="1"/>
  <c r="V358" i="61" a="1"/>
  <c r="B182" i="94" a="1"/>
  <c r="T359" i="94" a="1"/>
  <c r="T359" i="54" a="1"/>
  <c r="T359" i="61" a="1"/>
  <c r="V358" i="54" l="1" a="1"/>
  <c r="V358" i="54" s="1"/>
  <c r="W358" i="54" s="1" a="1"/>
  <c r="W357" i="54"/>
  <c r="T359" i="61"/>
  <c r="U360" i="61" s="1"/>
  <c r="T359" i="54"/>
  <c r="U360" i="54" s="1"/>
  <c r="T359" i="94"/>
  <c r="U360" i="94" s="1"/>
  <c r="W181" i="94"/>
  <c r="W357" i="61"/>
  <c r="B359" i="54"/>
  <c r="B360" i="54" s="1" a="1"/>
  <c r="B182" i="94"/>
  <c r="V182" i="94" s="1" a="1"/>
  <c r="V358" i="61"/>
  <c r="W358" i="61" s="1" a="1"/>
  <c r="B359" i="61"/>
  <c r="V359" i="61" s="1" a="1"/>
  <c r="T360" i="94" a="1"/>
  <c r="V359" i="54" a="1"/>
  <c r="T360" i="61" a="1"/>
  <c r="T360" i="54" a="1"/>
  <c r="B360" i="61" l="1" a="1"/>
  <c r="B360" i="61" s="1"/>
  <c r="T360" i="54"/>
  <c r="U361" i="54" s="1"/>
  <c r="W358" i="54"/>
  <c r="W358" i="61"/>
  <c r="V182" i="94"/>
  <c r="W182" i="94" s="1" a="1"/>
  <c r="B360" i="54"/>
  <c r="B361" i="54" s="1" a="1"/>
  <c r="T360" i="61"/>
  <c r="U361" i="61" s="1"/>
  <c r="V359" i="61"/>
  <c r="W359" i="61" s="1" a="1"/>
  <c r="V359" i="54"/>
  <c r="W359" i="54" s="1" a="1"/>
  <c r="T360" i="94"/>
  <c r="U361" i="94" s="1"/>
  <c r="T361" i="54" a="1"/>
  <c r="T361" i="61" a="1"/>
  <c r="T361" i="94" a="1"/>
  <c r="B183" i="94" a="1"/>
  <c r="V360" i="54" l="1" a="1"/>
  <c r="V360" i="54" s="1"/>
  <c r="W360" i="54" s="1" a="1"/>
  <c r="V360" i="61" a="1"/>
  <c r="V360" i="61" s="1"/>
  <c r="W360" i="61" s="1" a="1"/>
  <c r="B361" i="61" a="1"/>
  <c r="B361" i="61" s="1"/>
  <c r="B183" i="94"/>
  <c r="V183" i="94" s="1" a="1"/>
  <c r="T361" i="94"/>
  <c r="U362" i="94" s="1"/>
  <c r="W359" i="54"/>
  <c r="W359" i="61"/>
  <c r="B361" i="54"/>
  <c r="B362" i="54" s="1" a="1"/>
  <c r="W182" i="94"/>
  <c r="T361" i="61"/>
  <c r="U362" i="61" s="1"/>
  <c r="T361" i="54"/>
  <c r="U362" i="54" s="1"/>
  <c r="T362" i="54" a="1"/>
  <c r="T362" i="94" a="1"/>
  <c r="T362" i="61" a="1"/>
  <c r="V361" i="54" l="1" a="1"/>
  <c r="V361" i="54" s="1"/>
  <c r="W361" i="54" s="1" a="1"/>
  <c r="B362" i="61" a="1"/>
  <c r="B362" i="61" s="1"/>
  <c r="V361" i="61" a="1"/>
  <c r="V361" i="61" s="1"/>
  <c r="W361" i="61" s="1" a="1"/>
  <c r="V183" i="94"/>
  <c r="W183" i="94" s="1" a="1"/>
  <c r="T362" i="61"/>
  <c r="U363" i="61" s="1"/>
  <c r="W360" i="54"/>
  <c r="W360" i="61"/>
  <c r="B362" i="54"/>
  <c r="B363" i="54" s="1" a="1"/>
  <c r="T362" i="94"/>
  <c r="U363" i="94" s="1"/>
  <c r="T362" i="54"/>
  <c r="U363" i="54" s="1"/>
  <c r="T363" i="94" a="1"/>
  <c r="T363" i="54" a="1"/>
  <c r="B184" i="94" a="1"/>
  <c r="T363" i="61" a="1"/>
  <c r="B363" i="61" l="1" a="1"/>
  <c r="B363" i="61" s="1"/>
  <c r="V363" i="61" s="1" a="1"/>
  <c r="V362" i="61" a="1"/>
  <c r="V362" i="61" s="1"/>
  <c r="W362" i="61" s="1" a="1"/>
  <c r="V362" i="54" a="1"/>
  <c r="V362" i="54" s="1"/>
  <c r="W362" i="54" s="1" a="1"/>
  <c r="W361" i="54"/>
  <c r="T363" i="61"/>
  <c r="U364" i="61" s="1"/>
  <c r="B184" i="94"/>
  <c r="V184" i="94" s="1" a="1"/>
  <c r="T363" i="54"/>
  <c r="U364" i="54" s="1"/>
  <c r="B363" i="54"/>
  <c r="V363" i="54" s="1" a="1"/>
  <c r="W361" i="61"/>
  <c r="T363" i="94"/>
  <c r="U364" i="94" s="1"/>
  <c r="W183" i="94"/>
  <c r="T364" i="61" a="1"/>
  <c r="T364" i="54" a="1"/>
  <c r="T364" i="94" a="1"/>
  <c r="B364" i="54" l="1" a="1"/>
  <c r="B364" i="54" s="1"/>
  <c r="B365" i="54" s="1" a="1"/>
  <c r="B364" i="61" a="1"/>
  <c r="B364" i="61" s="1"/>
  <c r="B365" i="61" s="1" a="1"/>
  <c r="W362" i="61"/>
  <c r="T364" i="94"/>
  <c r="U365" i="94" s="1"/>
  <c r="V363" i="54"/>
  <c r="W363" i="54" s="1" a="1"/>
  <c r="T364" i="54"/>
  <c r="U365" i="54" s="1"/>
  <c r="W362" i="54"/>
  <c r="V363" i="61"/>
  <c r="W363" i="61" s="1" a="1"/>
  <c r="V184" i="94"/>
  <c r="W184" i="94" s="1" a="1"/>
  <c r="T364" i="61"/>
  <c r="U365" i="61" s="1"/>
  <c r="T365" i="54" a="1"/>
  <c r="T365" i="61" a="1"/>
  <c r="T365" i="94" a="1"/>
  <c r="B185" i="94" a="1"/>
  <c r="V364" i="54" l="1" a="1"/>
  <c r="V364" i="54" s="1"/>
  <c r="W364" i="54" s="1" a="1"/>
  <c r="V364" i="61" a="1"/>
  <c r="V364" i="61" s="1"/>
  <c r="W364" i="61" s="1" a="1"/>
  <c r="B185" i="94"/>
  <c r="V185" i="94" s="1" a="1"/>
  <c r="T365" i="94"/>
  <c r="U366" i="94" s="1"/>
  <c r="B365" i="54"/>
  <c r="B366" i="54" s="1" a="1"/>
  <c r="W184" i="94"/>
  <c r="W363" i="61"/>
  <c r="B365" i="61"/>
  <c r="B366" i="61" s="1" a="1"/>
  <c r="T365" i="61"/>
  <c r="U366" i="61" s="1"/>
  <c r="W363" i="54"/>
  <c r="T365" i="54"/>
  <c r="U366" i="54" s="1"/>
  <c r="T366" i="54" a="1"/>
  <c r="V365" i="54" a="1"/>
  <c r="T366" i="61" a="1"/>
  <c r="T366" i="94" a="1"/>
  <c r="V365" i="61" l="1" a="1"/>
  <c r="V365" i="61" s="1"/>
  <c r="W365" i="61" s="1" a="1"/>
  <c r="T366" i="94"/>
  <c r="U367" i="94" s="1"/>
  <c r="T366" i="61"/>
  <c r="U367" i="61" s="1"/>
  <c r="W364" i="61"/>
  <c r="B366" i="61"/>
  <c r="B367" i="61" s="1" a="1"/>
  <c r="V365" i="54"/>
  <c r="W365" i="54" s="1" a="1"/>
  <c r="T366" i="54"/>
  <c r="U367" i="54" s="1"/>
  <c r="B366" i="54"/>
  <c r="B367" i="54" s="1" a="1"/>
  <c r="W364" i="54"/>
  <c r="V185" i="94"/>
  <c r="W185" i="94" s="1" a="1"/>
  <c r="V366" i="61" a="1"/>
  <c r="T367" i="61" a="1"/>
  <c r="B186" i="94" a="1"/>
  <c r="T367" i="54" a="1"/>
  <c r="T367" i="94" a="1"/>
  <c r="V366" i="54" l="1" a="1"/>
  <c r="V366" i="54" s="1"/>
  <c r="W366" i="54" s="1" a="1"/>
  <c r="T367" i="94"/>
  <c r="U368" i="94" s="1"/>
  <c r="T367" i="54"/>
  <c r="U368" i="54" s="1"/>
  <c r="W185" i="94"/>
  <c r="B367" i="54"/>
  <c r="B368" i="54" s="1" a="1"/>
  <c r="W365" i="54"/>
  <c r="B186" i="94"/>
  <c r="V186" i="94" s="1" a="1"/>
  <c r="B367" i="61"/>
  <c r="B368" i="61" s="1" a="1"/>
  <c r="T367" i="61"/>
  <c r="U368" i="61" s="1"/>
  <c r="V366" i="61"/>
  <c r="W366" i="61" s="1" a="1"/>
  <c r="W365" i="61"/>
  <c r="T368" i="54" a="1"/>
  <c r="T368" i="61" a="1"/>
  <c r="T368" i="94" a="1"/>
  <c r="V367" i="61" l="1" a="1"/>
  <c r="V367" i="61" s="1"/>
  <c r="W367" i="61" s="1" a="1"/>
  <c r="V367" i="54" a="1"/>
  <c r="V367" i="54" s="1"/>
  <c r="W367" i="54" s="1" a="1"/>
  <c r="T368" i="94"/>
  <c r="U369" i="94" s="1"/>
  <c r="W366" i="61"/>
  <c r="B368" i="61"/>
  <c r="B369" i="61" s="1" a="1"/>
  <c r="V186" i="94"/>
  <c r="W186" i="94" s="1" a="1"/>
  <c r="B368" i="54"/>
  <c r="B369" i="54" s="1" a="1"/>
  <c r="T368" i="61"/>
  <c r="U369" i="61" s="1"/>
  <c r="T368" i="54"/>
  <c r="U369" i="54" s="1"/>
  <c r="W366" i="54"/>
  <c r="V368" i="61" a="1"/>
  <c r="B187" i="94" a="1"/>
  <c r="T369" i="54" a="1"/>
  <c r="T369" i="94" a="1"/>
  <c r="T369" i="61" a="1"/>
  <c r="V368" i="54" l="1" a="1"/>
  <c r="V368" i="54" s="1"/>
  <c r="W368" i="54" s="1" a="1"/>
  <c r="T369" i="61"/>
  <c r="U370" i="61" s="1"/>
  <c r="T369" i="94"/>
  <c r="U370" i="94" s="1"/>
  <c r="W367" i="61"/>
  <c r="B369" i="54"/>
  <c r="V369" i="54" s="1" a="1"/>
  <c r="W186" i="94"/>
  <c r="T369" i="54"/>
  <c r="U370" i="54" s="1"/>
  <c r="B369" i="61"/>
  <c r="B370" i="61" s="1" a="1"/>
  <c r="B187" i="94"/>
  <c r="V187" i="94" s="1" a="1"/>
  <c r="V368" i="61"/>
  <c r="W368" i="61" s="1" a="1"/>
  <c r="W367" i="54"/>
  <c r="T370" i="61" a="1"/>
  <c r="T370" i="54" a="1"/>
  <c r="T370" i="94" a="1"/>
  <c r="B370" i="54" l="1" a="1"/>
  <c r="B370" i="54" s="1"/>
  <c r="B371" i="54" s="1" a="1"/>
  <c r="V369" i="61" a="1"/>
  <c r="V369" i="61" s="1"/>
  <c r="W369" i="61" s="1" a="1"/>
  <c r="T370" i="94"/>
  <c r="U371" i="94" s="1"/>
  <c r="V369" i="54"/>
  <c r="W369" i="54" s="1" a="1"/>
  <c r="T370" i="54"/>
  <c r="U371" i="54" s="1"/>
  <c r="W368" i="61"/>
  <c r="V187" i="94"/>
  <c r="W187" i="94" s="1" a="1"/>
  <c r="B370" i="61"/>
  <c r="V370" i="61" s="1" a="1"/>
  <c r="W368" i="54"/>
  <c r="T370" i="61"/>
  <c r="U371" i="61" s="1"/>
  <c r="T371" i="94" a="1"/>
  <c r="T371" i="54" a="1"/>
  <c r="B188" i="94" a="1"/>
  <c r="T371" i="61" a="1"/>
  <c r="B371" i="61" l="1" a="1"/>
  <c r="B371" i="61" s="1"/>
  <c r="V371" i="61" s="1" a="1"/>
  <c r="V370" i="54" a="1"/>
  <c r="V370" i="54" s="1"/>
  <c r="W370" i="54" s="1" a="1"/>
  <c r="V370" i="61"/>
  <c r="W370" i="61" s="1" a="1"/>
  <c r="T371" i="61"/>
  <c r="U372" i="61" s="1"/>
  <c r="B188" i="94"/>
  <c r="V188" i="94" s="1" a="1"/>
  <c r="T371" i="54"/>
  <c r="U372" i="54" s="1"/>
  <c r="W369" i="61"/>
  <c r="B371" i="54"/>
  <c r="B372" i="54" s="1" a="1"/>
  <c r="W187" i="94"/>
  <c r="T371" i="94"/>
  <c r="U372" i="94" s="1"/>
  <c r="W369" i="54"/>
  <c r="T372" i="94" a="1"/>
  <c r="T372" i="54" a="1"/>
  <c r="T372" i="61" a="1"/>
  <c r="V371" i="54" l="1" a="1"/>
  <c r="V371" i="54" s="1"/>
  <c r="W371" i="54" s="1" a="1"/>
  <c r="B372" i="61" a="1"/>
  <c r="B372" i="61" s="1"/>
  <c r="T372" i="61"/>
  <c r="U373" i="61" s="1"/>
  <c r="V188" i="94"/>
  <c r="T372" i="54"/>
  <c r="U373" i="54" s="1"/>
  <c r="W370" i="61"/>
  <c r="T372" i="94"/>
  <c r="U373" i="94" s="1"/>
  <c r="V371" i="61"/>
  <c r="W371" i="61" s="1" a="1"/>
  <c r="B372" i="54"/>
  <c r="B373" i="54" s="1" a="1"/>
  <c r="W370" i="54"/>
  <c r="W188" i="94" a="1"/>
  <c r="B189" i="94" a="1"/>
  <c r="T373" i="94" a="1"/>
  <c r="T373" i="54" a="1"/>
  <c r="T373" i="61" a="1"/>
  <c r="B373" i="61" l="1" a="1"/>
  <c r="B373" i="61" s="1"/>
  <c r="V372" i="61" a="1"/>
  <c r="V372" i="61" s="1"/>
  <c r="W372" i="61" s="1" a="1"/>
  <c r="V372" i="54" a="1"/>
  <c r="V372" i="54" s="1"/>
  <c r="W372" i="54" s="1" a="1"/>
  <c r="T373" i="61"/>
  <c r="U374" i="61" s="1"/>
  <c r="T373" i="54"/>
  <c r="U374" i="54" s="1"/>
  <c r="B373" i="54"/>
  <c r="B374" i="54" s="1" a="1"/>
  <c r="W371" i="61"/>
  <c r="W371" i="54"/>
  <c r="T373" i="94"/>
  <c r="U374" i="94" s="1"/>
  <c r="B189" i="94"/>
  <c r="V189" i="94" s="1" a="1"/>
  <c r="W188" i="94"/>
  <c r="V373" i="54" a="1"/>
  <c r="T374" i="54" a="1"/>
  <c r="T374" i="94" a="1"/>
  <c r="T374" i="61" a="1"/>
  <c r="B374" i="61" l="1" a="1"/>
  <c r="B374" i="61" s="1"/>
  <c r="V373" i="61" a="1"/>
  <c r="V373" i="61" s="1"/>
  <c r="W373" i="61" s="1" a="1"/>
  <c r="T374" i="61"/>
  <c r="U375" i="61" s="1"/>
  <c r="T374" i="94"/>
  <c r="U375" i="94" s="1"/>
  <c r="V189" i="94"/>
  <c r="W189" i="94" s="1" a="1"/>
  <c r="T374" i="54"/>
  <c r="U375" i="54" s="1"/>
  <c r="B374" i="54"/>
  <c r="B375" i="54" s="1" a="1"/>
  <c r="V373" i="54"/>
  <c r="W373" i="54" s="1" a="1"/>
  <c r="W372" i="54"/>
  <c r="W372" i="61"/>
  <c r="B190" i="94" a="1"/>
  <c r="T375" i="54" a="1"/>
  <c r="T375" i="61" a="1"/>
  <c r="T375" i="94" a="1"/>
  <c r="V374" i="54" l="1" a="1"/>
  <c r="V374" i="54" s="1"/>
  <c r="W374" i="54" s="1" a="1"/>
  <c r="B375" i="61" a="1"/>
  <c r="B375" i="61" s="1"/>
  <c r="B376" i="61" s="1" a="1"/>
  <c r="V374" i="61" a="1"/>
  <c r="V374" i="61" s="1"/>
  <c r="W374" i="61" s="1" a="1"/>
  <c r="T375" i="94"/>
  <c r="U376" i="94" s="1"/>
  <c r="T375" i="61"/>
  <c r="U376" i="61" s="1"/>
  <c r="W373" i="54"/>
  <c r="B375" i="54"/>
  <c r="V375" i="54" s="1" a="1"/>
  <c r="T375" i="54"/>
  <c r="U376" i="54" s="1"/>
  <c r="W189" i="94"/>
  <c r="B190" i="94"/>
  <c r="V190" i="94" s="1" a="1"/>
  <c r="W373" i="61"/>
  <c r="T376" i="54" a="1"/>
  <c r="T376" i="61" a="1"/>
  <c r="T376" i="94" a="1"/>
  <c r="V375" i="61" l="1" a="1"/>
  <c r="V375" i="61" s="1"/>
  <c r="W375" i="61" s="1" a="1"/>
  <c r="B376" i="54" a="1"/>
  <c r="B376" i="54" s="1"/>
  <c r="B377" i="54" s="1" a="1"/>
  <c r="T376" i="94"/>
  <c r="U377" i="94" s="1"/>
  <c r="T376" i="61"/>
  <c r="U377" i="61" s="1"/>
  <c r="V190" i="94"/>
  <c r="W190" i="94" s="1" a="1"/>
  <c r="B376" i="61"/>
  <c r="B377" i="61" s="1" a="1"/>
  <c r="W374" i="54"/>
  <c r="V375" i="54"/>
  <c r="W375" i="54" s="1" a="1"/>
  <c r="T376" i="54"/>
  <c r="U377" i="54" s="1"/>
  <c r="W374" i="61"/>
  <c r="T377" i="61" a="1"/>
  <c r="B191" i="94" a="1"/>
  <c r="T377" i="54" a="1"/>
  <c r="T377" i="94" a="1"/>
  <c r="V376" i="54" l="1" a="1"/>
  <c r="V376" i="54" s="1"/>
  <c r="W376" i="54" s="1" a="1"/>
  <c r="V376" i="61" a="1"/>
  <c r="V376" i="61" s="1"/>
  <c r="W376" i="61" s="1" a="1"/>
  <c r="T377" i="94"/>
  <c r="U378" i="94" s="1"/>
  <c r="T377" i="54"/>
  <c r="U378" i="54" s="1"/>
  <c r="B377" i="54"/>
  <c r="V377" i="54" s="1" a="1"/>
  <c r="W375" i="54"/>
  <c r="B191" i="94"/>
  <c r="V191" i="94" s="1" a="1"/>
  <c r="B377" i="61"/>
  <c r="B378" i="61" s="1" a="1"/>
  <c r="W190" i="94"/>
  <c r="T377" i="61"/>
  <c r="U378" i="61" s="1"/>
  <c r="W375" i="61"/>
  <c r="T378" i="94" a="1"/>
  <c r="T378" i="54" a="1"/>
  <c r="T378" i="61" a="1"/>
  <c r="B378" i="54" l="1" a="1"/>
  <c r="B378" i="54" s="1"/>
  <c r="V378" i="54" s="1" a="1"/>
  <c r="V377" i="61" a="1"/>
  <c r="V377" i="61" s="1"/>
  <c r="W377" i="61" s="1" a="1"/>
  <c r="T378" i="61"/>
  <c r="U379" i="61" s="1"/>
  <c r="T378" i="54"/>
  <c r="U379" i="54" s="1"/>
  <c r="V377" i="54"/>
  <c r="W377" i="54" s="1" a="1"/>
  <c r="W376" i="54"/>
  <c r="B378" i="61"/>
  <c r="V378" i="61" s="1" a="1"/>
  <c r="V191" i="94"/>
  <c r="W191" i="94" s="1" a="1"/>
  <c r="T378" i="94"/>
  <c r="U379" i="94" s="1"/>
  <c r="W376" i="61"/>
  <c r="T379" i="54" a="1"/>
  <c r="T379" i="61" a="1"/>
  <c r="T379" i="94" a="1"/>
  <c r="B192" i="94" a="1"/>
  <c r="B379" i="61" l="1" a="1"/>
  <c r="B379" i="61" s="1"/>
  <c r="B379" i="54" a="1"/>
  <c r="B379" i="54" s="1"/>
  <c r="V378" i="54"/>
  <c r="W378" i="54" s="1" a="1"/>
  <c r="W377" i="54"/>
  <c r="B192" i="94"/>
  <c r="V192" i="94" s="1" a="1"/>
  <c r="W377" i="61"/>
  <c r="T379" i="94"/>
  <c r="U380" i="94" s="1"/>
  <c r="T379" i="61"/>
  <c r="U380" i="61" s="1"/>
  <c r="V378" i="61"/>
  <c r="W378" i="61" s="1" a="1"/>
  <c r="W191" i="94"/>
  <c r="T379" i="54"/>
  <c r="U380" i="54" s="1"/>
  <c r="T380" i="94" a="1"/>
  <c r="T380" i="54" a="1"/>
  <c r="T380" i="61" a="1"/>
  <c r="B380" i="54" l="1" a="1"/>
  <c r="B380" i="54" s="1"/>
  <c r="B381" i="54" s="1" a="1"/>
  <c r="V379" i="54" a="1"/>
  <c r="V379" i="54" s="1"/>
  <c r="W379" i="54" s="1" a="1"/>
  <c r="B380" i="61" a="1"/>
  <c r="B380" i="61" s="1"/>
  <c r="B381" i="61" s="1" a="1"/>
  <c r="V379" i="61" a="1"/>
  <c r="V379" i="61" s="1"/>
  <c r="W379" i="61" s="1" a="1"/>
  <c r="T380" i="61"/>
  <c r="U381" i="61" s="1"/>
  <c r="W378" i="54"/>
  <c r="T380" i="54"/>
  <c r="U381" i="54" s="1"/>
  <c r="T380" i="94"/>
  <c r="U381" i="94" s="1"/>
  <c r="V192" i="94"/>
  <c r="W192" i="94" s="1" a="1"/>
  <c r="W378" i="61"/>
  <c r="B193" i="94" a="1"/>
  <c r="T381" i="94" a="1"/>
  <c r="T381" i="54" a="1"/>
  <c r="T381" i="61" a="1"/>
  <c r="V380" i="54" l="1" a="1"/>
  <c r="V380" i="54" s="1"/>
  <c r="W380" i="54" s="1" a="1"/>
  <c r="V380" i="61" a="1"/>
  <c r="V380" i="61" s="1"/>
  <c r="W380" i="61" s="1" a="1"/>
  <c r="T381" i="61"/>
  <c r="U382" i="61" s="1"/>
  <c r="T381" i="54"/>
  <c r="U382" i="54" s="1"/>
  <c r="W192" i="94"/>
  <c r="B381" i="54"/>
  <c r="B382" i="54" s="1" a="1"/>
  <c r="B381" i="61"/>
  <c r="B382" i="61" s="1" a="1"/>
  <c r="T381" i="94"/>
  <c r="U382" i="94" s="1"/>
  <c r="W379" i="54"/>
  <c r="W379" i="61"/>
  <c r="B193" i="94"/>
  <c r="V193" i="94" s="1" a="1"/>
  <c r="T382" i="61" a="1"/>
  <c r="T382" i="54" a="1"/>
  <c r="T382" i="94" a="1"/>
  <c r="V381" i="54" l="1" a="1"/>
  <c r="V381" i="54" s="1"/>
  <c r="W381" i="54" s="1" a="1"/>
  <c r="V381" i="61" a="1"/>
  <c r="V381" i="61" s="1"/>
  <c r="W381" i="61" s="1" a="1"/>
  <c r="W380" i="54"/>
  <c r="T382" i="94"/>
  <c r="U383" i="94" s="1"/>
  <c r="V193" i="94"/>
  <c r="W193" i="94" s="1" a="1"/>
  <c r="B382" i="61"/>
  <c r="B383" i="61" s="1" a="1"/>
  <c r="B382" i="54"/>
  <c r="B383" i="54" s="1" a="1"/>
  <c r="T382" i="54"/>
  <c r="U383" i="54" s="1"/>
  <c r="T382" i="61"/>
  <c r="U383" i="61" s="1"/>
  <c r="W380" i="61"/>
  <c r="T383" i="94" a="1"/>
  <c r="B194" i="94" a="1"/>
  <c r="T383" i="54" a="1"/>
  <c r="T383" i="61" a="1"/>
  <c r="V382" i="54" l="1" a="1"/>
  <c r="V382" i="54" s="1"/>
  <c r="W382" i="54" s="1" a="1"/>
  <c r="V382" i="61" a="1"/>
  <c r="V382" i="61" s="1"/>
  <c r="W382" i="61" s="1" a="1"/>
  <c r="W193" i="94"/>
  <c r="W381" i="54"/>
  <c r="T383" i="61"/>
  <c r="U384" i="61" s="1"/>
  <c r="T383" i="54"/>
  <c r="U384" i="54" s="1"/>
  <c r="B383" i="54"/>
  <c r="B384" i="54" s="1" a="1"/>
  <c r="B383" i="61"/>
  <c r="V383" i="61" s="1" a="1"/>
  <c r="B194" i="94"/>
  <c r="V194" i="94" s="1" a="1"/>
  <c r="W381" i="61"/>
  <c r="T383" i="94"/>
  <c r="U384" i="94" s="1"/>
  <c r="T384" i="94" a="1"/>
  <c r="T384" i="54" a="1"/>
  <c r="T384" i="61" a="1"/>
  <c r="V383" i="54" l="1" a="1"/>
  <c r="V383" i="54" s="1"/>
  <c r="W383" i="54" s="1" a="1"/>
  <c r="B384" i="61" a="1"/>
  <c r="B384" i="61" s="1"/>
  <c r="T384" i="61"/>
  <c r="U385" i="61" s="1"/>
  <c r="T384" i="54"/>
  <c r="U385" i="54" s="1"/>
  <c r="V194" i="94"/>
  <c r="W194" i="94" s="1" a="1"/>
  <c r="B384" i="54"/>
  <c r="B385" i="54" s="1" a="1"/>
  <c r="W382" i="54"/>
  <c r="W382" i="61"/>
  <c r="V383" i="61"/>
  <c r="W383" i="61" s="1" a="1"/>
  <c r="T384" i="94"/>
  <c r="U385" i="94" s="1"/>
  <c r="B195" i="94" a="1"/>
  <c r="T385" i="54" a="1"/>
  <c r="T385" i="94" a="1"/>
  <c r="T385" i="61" a="1"/>
  <c r="B385" i="61" l="1" a="1"/>
  <c r="B385" i="61" s="1"/>
  <c r="B386" i="61" s="1" a="1"/>
  <c r="V384" i="61" a="1"/>
  <c r="V384" i="61" s="1"/>
  <c r="W384" i="61" s="1" a="1"/>
  <c r="V384" i="54" a="1"/>
  <c r="V384" i="54" s="1"/>
  <c r="W384" i="54" s="1" a="1"/>
  <c r="T385" i="61"/>
  <c r="U386" i="61" s="1"/>
  <c r="T385" i="94"/>
  <c r="U386" i="94" s="1"/>
  <c r="W383" i="61"/>
  <c r="T385" i="54"/>
  <c r="U386" i="54" s="1"/>
  <c r="B385" i="54"/>
  <c r="B386" i="54" s="1" a="1"/>
  <c r="W194" i="94"/>
  <c r="B195" i="94"/>
  <c r="V195" i="94" s="1" a="1"/>
  <c r="W383" i="54"/>
  <c r="T386" i="94" a="1"/>
  <c r="T386" i="54" a="1"/>
  <c r="T386" i="61" a="1"/>
  <c r="V385" i="61" l="1" a="1"/>
  <c r="V385" i="61" s="1"/>
  <c r="W385" i="61" s="1" a="1"/>
  <c r="V385" i="54" a="1"/>
  <c r="V385" i="54" s="1"/>
  <c r="W385" i="54" s="1" a="1"/>
  <c r="W384" i="61"/>
  <c r="T386" i="61"/>
  <c r="U387" i="61" s="1"/>
  <c r="V195" i="94"/>
  <c r="W195" i="94" s="1" a="1"/>
  <c r="W384" i="54"/>
  <c r="B386" i="54"/>
  <c r="B387" i="54" s="1" a="1"/>
  <c r="T386" i="54"/>
  <c r="U387" i="54" s="1"/>
  <c r="B386" i="61"/>
  <c r="B387" i="61" s="1" a="1"/>
  <c r="T386" i="94"/>
  <c r="U387" i="94" s="1"/>
  <c r="T387" i="61" a="1"/>
  <c r="T387" i="54" a="1"/>
  <c r="B196" i="94" a="1"/>
  <c r="T387" i="94" a="1"/>
  <c r="V386" i="54" l="1" a="1"/>
  <c r="V386" i="54" s="1"/>
  <c r="W386" i="54" s="1" a="1"/>
  <c r="V386" i="61" a="1"/>
  <c r="V386" i="61" s="1"/>
  <c r="W386" i="61" s="1" a="1"/>
  <c r="B387" i="61"/>
  <c r="B388" i="61" s="1" a="1"/>
  <c r="B387" i="54"/>
  <c r="V387" i="54" s="1" a="1"/>
  <c r="T387" i="94"/>
  <c r="U388" i="94" s="1"/>
  <c r="W195" i="94"/>
  <c r="B196" i="94"/>
  <c r="V196" i="94" s="1" a="1"/>
  <c r="W385" i="54"/>
  <c r="T387" i="54"/>
  <c r="U388" i="54" s="1"/>
  <c r="W385" i="61"/>
  <c r="T387" i="61"/>
  <c r="U388" i="61" s="1"/>
  <c r="V387" i="61" a="1"/>
  <c r="T388" i="54" a="1"/>
  <c r="T388" i="94" a="1"/>
  <c r="T388" i="61" a="1"/>
  <c r="B388" i="54" l="1" a="1"/>
  <c r="B388" i="54" s="1"/>
  <c r="T388" i="61"/>
  <c r="U389" i="61" s="1"/>
  <c r="T388" i="94"/>
  <c r="U389" i="94" s="1"/>
  <c r="W386" i="54"/>
  <c r="V196" i="94"/>
  <c r="W196" i="94" s="1" a="1"/>
  <c r="T388" i="54"/>
  <c r="U389" i="54" s="1"/>
  <c r="B388" i="61"/>
  <c r="B389" i="61" s="1" a="1"/>
  <c r="V387" i="54"/>
  <c r="W387" i="54" s="1" a="1"/>
  <c r="V387" i="61"/>
  <c r="W387" i="61" s="1" a="1"/>
  <c r="W386" i="61"/>
  <c r="T389" i="54" a="1"/>
  <c r="B197" i="94" a="1"/>
  <c r="T389" i="94" a="1"/>
  <c r="T389" i="61" a="1"/>
  <c r="V388" i="54" l="1" a="1"/>
  <c r="V388" i="54" s="1"/>
  <c r="W388" i="54" s="1" a="1"/>
  <c r="B389" i="54" a="1"/>
  <c r="B389" i="54" s="1"/>
  <c r="B390" i="54" s="1" a="1"/>
  <c r="V388" i="61" a="1"/>
  <c r="V388" i="61" s="1"/>
  <c r="W388" i="61" s="1" a="1"/>
  <c r="W387" i="61"/>
  <c r="W387" i="54"/>
  <c r="T389" i="61"/>
  <c r="U390" i="61" s="1"/>
  <c r="T389" i="94"/>
  <c r="U390" i="94" s="1"/>
  <c r="B197" i="94"/>
  <c r="V197" i="94" s="1" a="1"/>
  <c r="T389" i="54"/>
  <c r="U390" i="54" s="1"/>
  <c r="B389" i="61"/>
  <c r="V389" i="61" s="1" a="1"/>
  <c r="W196" i="94"/>
  <c r="T390" i="94" a="1"/>
  <c r="T390" i="54" a="1"/>
  <c r="T390" i="61" a="1"/>
  <c r="B390" i="61" l="1" a="1"/>
  <c r="B390" i="61" s="1"/>
  <c r="V389" i="54" a="1"/>
  <c r="V389" i="54" s="1"/>
  <c r="W389" i="54" s="1" a="1"/>
  <c r="T390" i="61"/>
  <c r="U391" i="61" s="1"/>
  <c r="V389" i="61"/>
  <c r="W389" i="61" s="1" a="1"/>
  <c r="T390" i="54"/>
  <c r="U391" i="54" s="1"/>
  <c r="B390" i="54"/>
  <c r="V390" i="54" s="1" a="1"/>
  <c r="V197" i="94"/>
  <c r="W197" i="94" s="1" a="1"/>
  <c r="W388" i="61"/>
  <c r="T390" i="94"/>
  <c r="U391" i="94" s="1"/>
  <c r="W388" i="54"/>
  <c r="T391" i="61" a="1"/>
  <c r="B198" i="94" a="1"/>
  <c r="T391" i="54" a="1"/>
  <c r="T391" i="94" a="1"/>
  <c r="B391" i="61" l="1" a="1"/>
  <c r="B391" i="61" s="1"/>
  <c r="V391" i="61" s="1" a="1"/>
  <c r="V390" i="61" a="1"/>
  <c r="V390" i="61" s="1"/>
  <c r="W390" i="61" s="1" a="1"/>
  <c r="B391" i="54" a="1"/>
  <c r="B391" i="54" s="1"/>
  <c r="W197" i="94"/>
  <c r="T391" i="94"/>
  <c r="U392" i="94" s="1"/>
  <c r="T391" i="54"/>
  <c r="U392" i="54" s="1"/>
  <c r="V390" i="54"/>
  <c r="W390" i="54" s="1" a="1"/>
  <c r="B198" i="94"/>
  <c r="V198" i="94" s="1" a="1"/>
  <c r="W389" i="54"/>
  <c r="T391" i="61"/>
  <c r="U392" i="61" s="1"/>
  <c r="W389" i="61"/>
  <c r="T392" i="54" a="1"/>
  <c r="T392" i="61" a="1"/>
  <c r="T392" i="94" a="1"/>
  <c r="B392" i="54" l="1" a="1"/>
  <c r="B392" i="54" s="1"/>
  <c r="V392" i="54" s="1" a="1"/>
  <c r="V391" i="54" a="1"/>
  <c r="V391" i="54" s="1"/>
  <c r="W391" i="54" s="1" a="1"/>
  <c r="B392" i="61" a="1"/>
  <c r="B392" i="61" s="1"/>
  <c r="B393" i="61" s="1" a="1"/>
  <c r="W390" i="54"/>
  <c r="T392" i="94"/>
  <c r="U393" i="94" s="1"/>
  <c r="V391" i="61"/>
  <c r="W391" i="61" s="1" a="1"/>
  <c r="T392" i="61"/>
  <c r="U393" i="61" s="1"/>
  <c r="T392" i="54"/>
  <c r="U393" i="54" s="1"/>
  <c r="W390" i="61"/>
  <c r="V198" i="94"/>
  <c r="W198" i="94" s="1" a="1"/>
  <c r="T393" i="94" a="1"/>
  <c r="T393" i="61" a="1"/>
  <c r="B199" i="94" a="1"/>
  <c r="T393" i="54" a="1"/>
  <c r="V392" i="61" l="1" a="1"/>
  <c r="V392" i="61" s="1"/>
  <c r="W392" i="61" s="1" a="1"/>
  <c r="B393" i="54" a="1"/>
  <c r="B393" i="54" s="1"/>
  <c r="W391" i="54"/>
  <c r="V392" i="54"/>
  <c r="W392" i="54" s="1" a="1"/>
  <c r="T393" i="54"/>
  <c r="U394" i="54" s="1"/>
  <c r="W391" i="61"/>
  <c r="B393" i="61"/>
  <c r="V393" i="61" s="1" a="1"/>
  <c r="B199" i="94"/>
  <c r="V199" i="94" s="1" a="1"/>
  <c r="T393" i="61"/>
  <c r="U394" i="61" s="1"/>
  <c r="W198" i="94"/>
  <c r="T393" i="94"/>
  <c r="U394" i="94" s="1"/>
  <c r="T394" i="61" a="1"/>
  <c r="T394" i="54" a="1"/>
  <c r="T394" i="94" a="1"/>
  <c r="B394" i="54" l="1" a="1"/>
  <c r="B394" i="54" s="1"/>
  <c r="B395" i="54" s="1" a="1"/>
  <c r="V393" i="54" a="1"/>
  <c r="V393" i="54" s="1"/>
  <c r="W393" i="54" s="1" a="1"/>
  <c r="B394" i="61" a="1"/>
  <c r="B394" i="61" s="1"/>
  <c r="T394" i="94"/>
  <c r="U395" i="94" s="1"/>
  <c r="V199" i="94"/>
  <c r="W199" i="94" s="1" a="1"/>
  <c r="T394" i="54"/>
  <c r="U395" i="54" s="1"/>
  <c r="W392" i="54"/>
  <c r="V393" i="61"/>
  <c r="W393" i="61" s="1" a="1"/>
  <c r="T394" i="61"/>
  <c r="U395" i="61" s="1"/>
  <c r="W392" i="61"/>
  <c r="T395" i="94" a="1"/>
  <c r="B200" i="94" a="1"/>
  <c r="T395" i="54" a="1"/>
  <c r="T395" i="61" a="1"/>
  <c r="V394" i="54" l="1" a="1"/>
  <c r="V394" i="54" s="1"/>
  <c r="W394" i="54" s="1" a="1"/>
  <c r="V394" i="61" a="1"/>
  <c r="V394" i="61" s="1"/>
  <c r="W394" i="61" s="1" a="1"/>
  <c r="B395" i="61" a="1"/>
  <c r="B395" i="61" s="1"/>
  <c r="T395" i="61"/>
  <c r="U396" i="61" s="1"/>
  <c r="W393" i="61"/>
  <c r="B395" i="54"/>
  <c r="B396" i="54" s="1" a="1"/>
  <c r="T395" i="54"/>
  <c r="U396" i="54" s="1"/>
  <c r="W393" i="54"/>
  <c r="B200" i="94"/>
  <c r="V200" i="94" s="1" a="1"/>
  <c r="W199" i="94"/>
  <c r="T395" i="94"/>
  <c r="U396" i="94" s="1"/>
  <c r="T396" i="61" a="1"/>
  <c r="T396" i="54" a="1"/>
  <c r="T396" i="94" a="1"/>
  <c r="V395" i="54" l="1" a="1"/>
  <c r="V395" i="54" s="1"/>
  <c r="W395" i="54" s="1" a="1"/>
  <c r="B396" i="61" a="1"/>
  <c r="B396" i="61" s="1"/>
  <c r="V395" i="61" a="1"/>
  <c r="V395" i="61" s="1"/>
  <c r="W395" i="61" s="1" a="1"/>
  <c r="T396" i="94"/>
  <c r="U397" i="94" s="1"/>
  <c r="W394" i="54"/>
  <c r="B396" i="54"/>
  <c r="B397" i="54" s="1" a="1"/>
  <c r="T396" i="54"/>
  <c r="U397" i="54" s="1"/>
  <c r="T396" i="61"/>
  <c r="U397" i="61" s="1"/>
  <c r="W394" i="61"/>
  <c r="V200" i="94"/>
  <c r="W200" i="94" s="1" a="1"/>
  <c r="B201" i="94" a="1"/>
  <c r="T397" i="54" a="1"/>
  <c r="T397" i="94" a="1"/>
  <c r="T397" i="61" a="1"/>
  <c r="B397" i="61" l="1" a="1"/>
  <c r="B397" i="61" s="1"/>
  <c r="V397" i="61" s="1" a="1"/>
  <c r="V396" i="61" a="1"/>
  <c r="V396" i="61" s="1"/>
  <c r="W396" i="61" s="1" a="1"/>
  <c r="V396" i="54" a="1"/>
  <c r="V396" i="54" s="1"/>
  <c r="W396" i="54" s="1" a="1"/>
  <c r="T397" i="61"/>
  <c r="U398" i="61" s="1"/>
  <c r="T397" i="94"/>
  <c r="U398" i="94" s="1"/>
  <c r="W200" i="94"/>
  <c r="W395" i="61"/>
  <c r="T397" i="54"/>
  <c r="U398" i="54" s="1"/>
  <c r="W395" i="54"/>
  <c r="B397" i="54"/>
  <c r="B398" i="54" s="1" a="1"/>
  <c r="B201" i="94"/>
  <c r="V201" i="94" s="1" a="1"/>
  <c r="T398" i="94" a="1"/>
  <c r="T398" i="54" a="1"/>
  <c r="T398" i="61" a="1"/>
  <c r="V397" i="54" l="1" a="1"/>
  <c r="V397" i="54" s="1"/>
  <c r="W397" i="54" s="1" a="1"/>
  <c r="B398" i="61" a="1"/>
  <c r="B398" i="61" s="1"/>
  <c r="B399" i="61" s="1" a="1"/>
  <c r="T398" i="61"/>
  <c r="U399" i="61" s="1"/>
  <c r="B398" i="54"/>
  <c r="B399" i="54" s="1" a="1"/>
  <c r="W396" i="61"/>
  <c r="V201" i="94"/>
  <c r="W201" i="94" s="1" a="1"/>
  <c r="V397" i="61"/>
  <c r="W397" i="61" s="1" a="1"/>
  <c r="W396" i="54"/>
  <c r="T398" i="54"/>
  <c r="U399" i="54" s="1"/>
  <c r="T398" i="94"/>
  <c r="U399" i="94" s="1"/>
  <c r="V398" i="54" a="1"/>
  <c r="T399" i="61" a="1"/>
  <c r="B202" i="94" a="1"/>
  <c r="T399" i="54" a="1"/>
  <c r="T399" i="94" a="1"/>
  <c r="V398" i="61" l="1" a="1"/>
  <c r="V398" i="61" s="1"/>
  <c r="W398" i="61" s="1" a="1"/>
  <c r="T399" i="94"/>
  <c r="U400" i="94" s="1"/>
  <c r="T399" i="54"/>
  <c r="U400" i="54" s="1"/>
  <c r="B202" i="94"/>
  <c r="V202" i="94" s="1" a="1"/>
  <c r="W397" i="61"/>
  <c r="W201" i="94"/>
  <c r="T399" i="61"/>
  <c r="U400" i="61" s="1"/>
  <c r="B399" i="61"/>
  <c r="B400" i="61" s="1" a="1"/>
  <c r="W397" i="54"/>
  <c r="B399" i="54"/>
  <c r="B400" i="54" s="1" a="1"/>
  <c r="V398" i="54"/>
  <c r="W398" i="54" s="1" a="1"/>
  <c r="V399" i="61" a="1"/>
  <c r="T400" i="61" a="1"/>
  <c r="T400" i="94" a="1"/>
  <c r="T400" i="54" a="1"/>
  <c r="V399" i="54" l="1" a="1"/>
  <c r="V399" i="54" s="1"/>
  <c r="W399" i="54" s="1" a="1"/>
  <c r="T400" i="54"/>
  <c r="U401" i="54" s="1"/>
  <c r="W398" i="54"/>
  <c r="B400" i="54"/>
  <c r="B401" i="54" s="1" a="1"/>
  <c r="B400" i="61"/>
  <c r="B401" i="61" s="1" a="1"/>
  <c r="T400" i="94"/>
  <c r="U401" i="94" s="1"/>
  <c r="V202" i="94"/>
  <c r="W202" i="94" s="1" a="1"/>
  <c r="W398" i="61"/>
  <c r="T400" i="61"/>
  <c r="U401" i="61" s="1"/>
  <c r="V399" i="61"/>
  <c r="W399" i="61" s="1" a="1"/>
  <c r="T401" i="54" a="1"/>
  <c r="V400" i="54" a="1"/>
  <c r="T401" i="94" a="1"/>
  <c r="T401" i="61" a="1"/>
  <c r="B203" i="94" a="1"/>
  <c r="V400" i="61" l="1" a="1"/>
  <c r="V400" i="61" s="1"/>
  <c r="W400" i="61" s="1" a="1"/>
  <c r="B203" i="94"/>
  <c r="T401" i="61"/>
  <c r="U402" i="61" s="1"/>
  <c r="W399" i="61"/>
  <c r="W202" i="94"/>
  <c r="B401" i="61"/>
  <c r="B402" i="61" s="1" a="1"/>
  <c r="T401" i="94"/>
  <c r="U402" i="94" s="1"/>
  <c r="B401" i="54"/>
  <c r="B402" i="54" s="1" a="1"/>
  <c r="W399" i="54"/>
  <c r="V400" i="54"/>
  <c r="W400" i="54" s="1" a="1"/>
  <c r="T401" i="54"/>
  <c r="U402" i="54" s="1"/>
  <c r="V203" i="94" a="1"/>
  <c r="V401" i="61" a="1"/>
  <c r="T402" i="61" a="1"/>
  <c r="T402" i="94" a="1"/>
  <c r="T402" i="54" a="1"/>
  <c r="V401" i="54" l="1" a="1"/>
  <c r="V401" i="54" s="1"/>
  <c r="W401" i="54" s="1" a="1"/>
  <c r="W400" i="54"/>
  <c r="B402" i="54"/>
  <c r="V402" i="54" s="1" a="1"/>
  <c r="B402" i="61"/>
  <c r="B403" i="61" s="1" a="1"/>
  <c r="T402" i="54"/>
  <c r="U403" i="54" s="1"/>
  <c r="W400" i="61"/>
  <c r="T402" i="94"/>
  <c r="U403" i="94" s="1"/>
  <c r="T402" i="61"/>
  <c r="U403" i="61" s="1"/>
  <c r="V401" i="61"/>
  <c r="W401" i="61" s="1" a="1"/>
  <c r="V203" i="94"/>
  <c r="W203" i="94" s="1" a="1"/>
  <c r="B403" i="54" a="1"/>
  <c r="T403" i="61" a="1"/>
  <c r="T403" i="94" a="1"/>
  <c r="B204" i="94" a="1"/>
  <c r="T403" i="54" a="1"/>
  <c r="V402" i="61" l="1" a="1"/>
  <c r="V402" i="61" s="1"/>
  <c r="W402" i="61" s="1" a="1"/>
  <c r="T403" i="54"/>
  <c r="U404" i="54" s="1"/>
  <c r="W203" i="94"/>
  <c r="W401" i="61"/>
  <c r="B204" i="94"/>
  <c r="V204" i="94" s="1" a="1"/>
  <c r="T403" i="94"/>
  <c r="U404" i="94" s="1"/>
  <c r="V402" i="54"/>
  <c r="W402" i="54" s="1" a="1"/>
  <c r="W401" i="54"/>
  <c r="T403" i="61"/>
  <c r="U404" i="61" s="1"/>
  <c r="B403" i="61"/>
  <c r="B404" i="61" s="1" a="1"/>
  <c r="B403" i="54"/>
  <c r="V403" i="54" s="1" a="1"/>
  <c r="T404" i="54" a="1"/>
  <c r="V403" i="61" a="1"/>
  <c r="T404" i="94" a="1"/>
  <c r="T404" i="61" a="1"/>
  <c r="B404" i="54" l="1" a="1"/>
  <c r="B404" i="54" s="1"/>
  <c r="B404" i="61"/>
  <c r="V404" i="61" s="1" a="1"/>
  <c r="T404" i="61"/>
  <c r="U405" i="61" s="1"/>
  <c r="V204" i="94"/>
  <c r="W204" i="94" s="1" a="1"/>
  <c r="V403" i="54"/>
  <c r="W403" i="54" s="1" a="1"/>
  <c r="T404" i="94"/>
  <c r="U405" i="94" s="1"/>
  <c r="W402" i="61"/>
  <c r="W402" i="54"/>
  <c r="V403" i="61"/>
  <c r="W403" i="61" s="1" a="1"/>
  <c r="T404" i="54"/>
  <c r="U405" i="54" s="1"/>
  <c r="T405" i="54" a="1"/>
  <c r="B205" i="94" a="1"/>
  <c r="T405" i="61" a="1"/>
  <c r="T405" i="94" a="1"/>
  <c r="B405" i="61" l="1" a="1"/>
  <c r="B405" i="61" s="1"/>
  <c r="B405" i="54" a="1"/>
  <c r="B405" i="54" s="1"/>
  <c r="B406" i="54" s="1" a="1"/>
  <c r="V404" i="54" a="1"/>
  <c r="V404" i="54" s="1"/>
  <c r="W404" i="54" s="1" a="1"/>
  <c r="T405" i="94"/>
  <c r="U406" i="94" s="1"/>
  <c r="V404" i="61"/>
  <c r="W404" i="61" s="1" a="1"/>
  <c r="T405" i="61"/>
  <c r="U406" i="61" s="1"/>
  <c r="W403" i="61"/>
  <c r="B205" i="94"/>
  <c r="V205" i="94" s="1" a="1"/>
  <c r="W403" i="54"/>
  <c r="T405" i="54"/>
  <c r="U406" i="54" s="1"/>
  <c r="W204" i="94"/>
  <c r="T406" i="61" a="1"/>
  <c r="T406" i="54" a="1"/>
  <c r="T406" i="94" a="1"/>
  <c r="V405" i="61" l="1" a="1"/>
  <c r="V405" i="61" s="1"/>
  <c r="W405" i="61" s="1" a="1"/>
  <c r="B406" i="61" a="1"/>
  <c r="B406" i="61" s="1"/>
  <c r="V405" i="54" a="1"/>
  <c r="V405" i="54" s="1"/>
  <c r="W405" i="54" s="1" a="1"/>
  <c r="T406" i="94"/>
  <c r="U407" i="94" s="1"/>
  <c r="T406" i="54"/>
  <c r="U407" i="54" s="1"/>
  <c r="B406" i="54"/>
  <c r="B407" i="54" s="1" a="1"/>
  <c r="W404" i="54"/>
  <c r="V205" i="94"/>
  <c r="W205" i="94" s="1" a="1"/>
  <c r="T406" i="61"/>
  <c r="U407" i="61" s="1"/>
  <c r="W404" i="61"/>
  <c r="T407" i="54" a="1"/>
  <c r="B206" i="94" a="1"/>
  <c r="T407" i="94" a="1"/>
  <c r="T407" i="61" a="1"/>
  <c r="B407" i="61" l="1" a="1"/>
  <c r="B407" i="61" s="1"/>
  <c r="V406" i="61" a="1"/>
  <c r="V406" i="61" s="1"/>
  <c r="W406" i="61" s="1" a="1"/>
  <c r="V406" i="54" a="1"/>
  <c r="V406" i="54" s="1"/>
  <c r="W406" i="54" s="1" a="1"/>
  <c r="T407" i="61"/>
  <c r="U408" i="61" s="1"/>
  <c r="W405" i="61"/>
  <c r="W205" i="94"/>
  <c r="B407" i="54"/>
  <c r="B408" i="54" s="1" a="1"/>
  <c r="W405" i="54"/>
  <c r="T407" i="94"/>
  <c r="U408" i="94" s="1"/>
  <c r="B206" i="94"/>
  <c r="V206" i="94" s="1" a="1"/>
  <c r="T407" i="54"/>
  <c r="U408" i="54" s="1"/>
  <c r="T408" i="94" a="1"/>
  <c r="T408" i="61" a="1"/>
  <c r="T408" i="54" a="1"/>
  <c r="V407" i="61" l="1" a="1"/>
  <c r="V407" i="61" s="1"/>
  <c r="W407" i="61" s="1" a="1"/>
  <c r="B408" i="61" a="1"/>
  <c r="B408" i="61" s="1"/>
  <c r="B409" i="61" s="1" a="1"/>
  <c r="V407" i="54" a="1"/>
  <c r="V407" i="54" s="1"/>
  <c r="W407" i="54" s="1" a="1"/>
  <c r="T408" i="54"/>
  <c r="U409" i="54" s="1"/>
  <c r="T408" i="61"/>
  <c r="U409" i="61" s="1"/>
  <c r="W406" i="61"/>
  <c r="V206" i="94"/>
  <c r="W206" i="94" s="1" a="1"/>
  <c r="B408" i="54"/>
  <c r="B409" i="54" s="1" a="1"/>
  <c r="T408" i="94"/>
  <c r="U409" i="94" s="1"/>
  <c r="W406" i="54"/>
  <c r="T409" i="61" a="1"/>
  <c r="B207" i="94" a="1"/>
  <c r="T409" i="94" a="1"/>
  <c r="T409" i="54" a="1"/>
  <c r="V408" i="54" l="1" a="1"/>
  <c r="V408" i="54" s="1"/>
  <c r="W408" i="54" s="1" a="1"/>
  <c r="V408" i="61" a="1"/>
  <c r="V408" i="61" s="1"/>
  <c r="W408" i="61" s="1" a="1"/>
  <c r="T409" i="54"/>
  <c r="U410" i="54" s="1"/>
  <c r="T409" i="94"/>
  <c r="U410" i="94" s="1"/>
  <c r="B409" i="61"/>
  <c r="V409" i="61" s="1" a="1"/>
  <c r="B409" i="54"/>
  <c r="B410" i="54" s="1" a="1"/>
  <c r="W206" i="94"/>
  <c r="B207" i="94"/>
  <c r="V207" i="94" s="1" a="1"/>
  <c r="W407" i="61"/>
  <c r="T409" i="61"/>
  <c r="U410" i="61" s="1"/>
  <c r="W407" i="54"/>
  <c r="T410" i="61" a="1"/>
  <c r="T410" i="94" a="1"/>
  <c r="T410" i="54" a="1"/>
  <c r="B410" i="61" l="1" a="1"/>
  <c r="B410" i="61" s="1"/>
  <c r="B411" i="61" s="1" a="1"/>
  <c r="V409" i="54" a="1"/>
  <c r="V409" i="54" s="1"/>
  <c r="W409" i="54" s="1" a="1"/>
  <c r="W408" i="54"/>
  <c r="W408" i="61"/>
  <c r="V207" i="94"/>
  <c r="W207" i="94" s="1" a="1"/>
  <c r="V409" i="61"/>
  <c r="W409" i="61" s="1" a="1"/>
  <c r="T410" i="54"/>
  <c r="U411" i="54" s="1"/>
  <c r="T410" i="94"/>
  <c r="U411" i="94" s="1"/>
  <c r="B410" i="54"/>
  <c r="V410" i="54" s="1" a="1"/>
  <c r="T410" i="61"/>
  <c r="U411" i="61" s="1"/>
  <c r="T411" i="54" a="1"/>
  <c r="B208" i="94" a="1"/>
  <c r="T411" i="94" a="1"/>
  <c r="T411" i="61" a="1"/>
  <c r="V410" i="61" l="1" a="1"/>
  <c r="V410" i="61" s="1"/>
  <c r="W410" i="61" s="1" a="1"/>
  <c r="B411" i="54" a="1"/>
  <c r="B411" i="54" s="1"/>
  <c r="B412" i="54" s="1" a="1"/>
  <c r="T411" i="61"/>
  <c r="U412" i="61" s="1"/>
  <c r="T411" i="94"/>
  <c r="U412" i="94" s="1"/>
  <c r="B411" i="61"/>
  <c r="V411" i="61" s="1" a="1"/>
  <c r="B208" i="94"/>
  <c r="V208" i="94" s="1" a="1"/>
  <c r="V410" i="54"/>
  <c r="W410" i="54" s="1" a="1"/>
  <c r="W409" i="61"/>
  <c r="T411" i="54"/>
  <c r="U412" i="54" s="1"/>
  <c r="W207" i="94"/>
  <c r="W409" i="54"/>
  <c r="T412" i="54" a="1"/>
  <c r="T412" i="61" a="1"/>
  <c r="T412" i="94" a="1"/>
  <c r="V411" i="54" l="1" a="1"/>
  <c r="V411" i="54" s="1"/>
  <c r="W411" i="54" s="1" a="1"/>
  <c r="B412" i="61" a="1"/>
  <c r="B412" i="61" s="1"/>
  <c r="B413" i="61" s="1" a="1"/>
  <c r="T412" i="94"/>
  <c r="U413" i="94" s="1"/>
  <c r="V411" i="61"/>
  <c r="W411" i="61" s="1" a="1"/>
  <c r="T412" i="61"/>
  <c r="U413" i="61" s="1"/>
  <c r="W410" i="54"/>
  <c r="V208" i="94"/>
  <c r="W208" i="94" s="1" a="1"/>
  <c r="T412" i="54"/>
  <c r="U413" i="54" s="1"/>
  <c r="B412" i="54"/>
  <c r="B413" i="54" s="1" a="1"/>
  <c r="W410" i="61"/>
  <c r="B209" i="94" a="1"/>
  <c r="T413" i="94" a="1"/>
  <c r="T413" i="54" a="1"/>
  <c r="T413" i="61" a="1"/>
  <c r="V412" i="54" l="1" a="1"/>
  <c r="V412" i="54" s="1"/>
  <c r="W412" i="54" s="1" a="1"/>
  <c r="V412" i="61" a="1"/>
  <c r="V412" i="61" s="1"/>
  <c r="W412" i="61" s="1" a="1"/>
  <c r="W411" i="54"/>
  <c r="T413" i="61"/>
  <c r="U414" i="61" s="1"/>
  <c r="T413" i="54"/>
  <c r="U414" i="54" s="1"/>
  <c r="B413" i="61"/>
  <c r="B414" i="61" s="1" a="1"/>
  <c r="B413" i="54"/>
  <c r="B414" i="54" s="1" a="1"/>
  <c r="W208" i="94"/>
  <c r="T413" i="94"/>
  <c r="U414" i="94" s="1"/>
  <c r="W411" i="61"/>
  <c r="B209" i="94"/>
  <c r="V209" i="94" s="1" a="1"/>
  <c r="V413" i="61" a="1"/>
  <c r="T414" i="61" a="1"/>
  <c r="T414" i="54" a="1"/>
  <c r="T414" i="94" a="1"/>
  <c r="V413" i="54" l="1" a="1"/>
  <c r="V413" i="54" s="1"/>
  <c r="W413" i="54" s="1" a="1"/>
  <c r="T414" i="94"/>
  <c r="U415" i="94" s="1"/>
  <c r="T414" i="54"/>
  <c r="U415" i="54" s="1"/>
  <c r="V209" i="94"/>
  <c r="W209" i="94" s="1" a="1"/>
  <c r="W412" i="54"/>
  <c r="B414" i="54"/>
  <c r="B415" i="54" s="1" a="1"/>
  <c r="B414" i="61"/>
  <c r="V414" i="61" s="1" a="1"/>
  <c r="T414" i="61"/>
  <c r="U415" i="61" s="1"/>
  <c r="V413" i="61"/>
  <c r="W413" i="61" s="1" a="1"/>
  <c r="W412" i="61"/>
  <c r="T415" i="61" a="1"/>
  <c r="T415" i="94" a="1"/>
  <c r="B210" i="94" a="1"/>
  <c r="T415" i="54" a="1"/>
  <c r="V414" i="54" l="1" a="1"/>
  <c r="V414" i="54" s="1"/>
  <c r="W414" i="54" s="1" a="1"/>
  <c r="B415" i="61" a="1"/>
  <c r="B415" i="61" s="1"/>
  <c r="T415" i="54"/>
  <c r="U416" i="54" s="1"/>
  <c r="B210" i="94"/>
  <c r="T415" i="94"/>
  <c r="U416" i="94" s="1"/>
  <c r="W413" i="61"/>
  <c r="B415" i="54"/>
  <c r="V415" i="54" s="1" a="1"/>
  <c r="V414" i="61"/>
  <c r="W414" i="61" s="1" a="1"/>
  <c r="W209" i="94"/>
  <c r="T415" i="61"/>
  <c r="U416" i="61" s="1"/>
  <c r="W413" i="54"/>
  <c r="T416" i="94" a="1"/>
  <c r="V210" i="94" a="1"/>
  <c r="T416" i="54" a="1"/>
  <c r="T416" i="61" a="1"/>
  <c r="B416" i="54" l="1" a="1"/>
  <c r="B416" i="54" s="1"/>
  <c r="B416" i="61" a="1"/>
  <c r="B416" i="61" s="1"/>
  <c r="V415" i="61" a="1"/>
  <c r="V415" i="61" s="1"/>
  <c r="W415" i="61" s="1" a="1"/>
  <c r="T416" i="61"/>
  <c r="U417" i="61" s="1"/>
  <c r="W414" i="54"/>
  <c r="W414" i="61"/>
  <c r="V415" i="54"/>
  <c r="W415" i="54" s="1" a="1"/>
  <c r="T416" i="54"/>
  <c r="U417" i="54" s="1"/>
  <c r="V210" i="94"/>
  <c r="W210" i="94" s="1" a="1"/>
  <c r="T416" i="94"/>
  <c r="U417" i="94" s="1"/>
  <c r="T417" i="94" a="1"/>
  <c r="B211" i="94" a="1"/>
  <c r="T417" i="61" a="1"/>
  <c r="T417" i="54" a="1"/>
  <c r="B417" i="54" l="1" a="1"/>
  <c r="B417" i="54" s="1"/>
  <c r="V417" i="54" s="1" a="1"/>
  <c r="V416" i="54" a="1"/>
  <c r="V416" i="54" s="1"/>
  <c r="W416" i="54" s="1" a="1"/>
  <c r="B417" i="61" a="1"/>
  <c r="B417" i="61" s="1"/>
  <c r="V417" i="61" s="1" a="1"/>
  <c r="V416" i="61" a="1"/>
  <c r="V416" i="61" s="1"/>
  <c r="W416" i="61" s="1" a="1"/>
  <c r="W415" i="61"/>
  <c r="T417" i="54"/>
  <c r="U418" i="54" s="1"/>
  <c r="T417" i="61"/>
  <c r="U418" i="61" s="1"/>
  <c r="W210" i="94"/>
  <c r="W415" i="54"/>
  <c r="B211" i="94"/>
  <c r="V211" i="94" s="1" a="1"/>
  <c r="T417" i="94"/>
  <c r="U418" i="94" s="1"/>
  <c r="T418" i="61" a="1"/>
  <c r="T418" i="54" a="1"/>
  <c r="T418" i="94" a="1"/>
  <c r="B418" i="54" l="1" a="1"/>
  <c r="B418" i="54" s="1"/>
  <c r="B418" i="61" a="1"/>
  <c r="B418" i="61" s="1"/>
  <c r="B419" i="61" s="1" a="1"/>
  <c r="T418" i="94"/>
  <c r="U419" i="94" s="1"/>
  <c r="T418" i="54"/>
  <c r="U419" i="54" s="1"/>
  <c r="V417" i="54"/>
  <c r="W417" i="54" s="1" a="1"/>
  <c r="W416" i="54"/>
  <c r="V211" i="94"/>
  <c r="W211" i="94" s="1" a="1"/>
  <c r="V417" i="61"/>
  <c r="W417" i="61" s="1" a="1"/>
  <c r="W416" i="61"/>
  <c r="T418" i="61"/>
  <c r="U419" i="61" s="1"/>
  <c r="T419" i="61" a="1"/>
  <c r="T419" i="94" a="1"/>
  <c r="B212" i="94" a="1"/>
  <c r="T419" i="54" a="1"/>
  <c r="B419" i="54" l="1" a="1"/>
  <c r="B419" i="54" s="1"/>
  <c r="V418" i="54" a="1"/>
  <c r="V418" i="54" s="1"/>
  <c r="W418" i="54" s="1" a="1"/>
  <c r="V418" i="61" a="1"/>
  <c r="V418" i="61" s="1"/>
  <c r="W418" i="61" s="1" a="1"/>
  <c r="T419" i="54"/>
  <c r="U420" i="54" s="1"/>
  <c r="B212" i="94"/>
  <c r="V212" i="94" s="1" a="1"/>
  <c r="T419" i="94"/>
  <c r="U420" i="94" s="1"/>
  <c r="B419" i="61"/>
  <c r="B420" i="61" s="1" a="1"/>
  <c r="W417" i="61"/>
  <c r="W211" i="94"/>
  <c r="W417" i="54"/>
  <c r="T419" i="61"/>
  <c r="U420" i="61" s="1"/>
  <c r="T420" i="54" a="1"/>
  <c r="T420" i="61" a="1"/>
  <c r="T420" i="94" a="1"/>
  <c r="V419" i="54" l="1" a="1"/>
  <c r="V419" i="54" s="1"/>
  <c r="W419" i="54" s="1" a="1"/>
  <c r="B420" i="54" a="1"/>
  <c r="B420" i="54" s="1"/>
  <c r="V419" i="61" a="1"/>
  <c r="V419" i="61" s="1"/>
  <c r="W419" i="61" s="1" a="1"/>
  <c r="T420" i="94"/>
  <c r="U421" i="94" s="1"/>
  <c r="T420" i="61"/>
  <c r="U421" i="61" s="1"/>
  <c r="W418" i="54"/>
  <c r="W418" i="61"/>
  <c r="B420" i="61"/>
  <c r="B421" i="61" s="1" a="1"/>
  <c r="T420" i="54"/>
  <c r="U421" i="54" s="1"/>
  <c r="V212" i="94"/>
  <c r="W212" i="94" s="1" a="1"/>
  <c r="T421" i="54" a="1"/>
  <c r="T421" i="61" a="1"/>
  <c r="B213" i="94" a="1"/>
  <c r="T421" i="94" a="1"/>
  <c r="B421" i="54" l="1" a="1"/>
  <c r="B421" i="54" s="1"/>
  <c r="V421" i="54" s="1" a="1"/>
  <c r="V420" i="54" a="1"/>
  <c r="V420" i="54" s="1"/>
  <c r="W420" i="54" s="1" a="1"/>
  <c r="V420" i="61" a="1"/>
  <c r="V420" i="61" s="1"/>
  <c r="W420" i="61" s="1" a="1"/>
  <c r="T421" i="94"/>
  <c r="U422" i="94" s="1"/>
  <c r="W212" i="94"/>
  <c r="B421" i="61"/>
  <c r="B422" i="61" s="1" a="1"/>
  <c r="W419" i="54"/>
  <c r="B213" i="94"/>
  <c r="V213" i="94" s="1" a="1"/>
  <c r="T421" i="61"/>
  <c r="U422" i="61" s="1"/>
  <c r="W419" i="61"/>
  <c r="T421" i="54"/>
  <c r="U422" i="54" s="1"/>
  <c r="T422" i="61" a="1"/>
  <c r="T422" i="54" a="1"/>
  <c r="T422" i="94" a="1"/>
  <c r="B422" i="54" l="1" a="1"/>
  <c r="B422" i="54" s="1"/>
  <c r="V421" i="61" a="1"/>
  <c r="V421" i="61" s="1"/>
  <c r="W421" i="61" s="1" a="1"/>
  <c r="V421" i="54"/>
  <c r="W421" i="54" s="1" a="1"/>
  <c r="W420" i="54"/>
  <c r="W420" i="61"/>
  <c r="V213" i="94"/>
  <c r="W213" i="94" s="1" a="1"/>
  <c r="B422" i="61"/>
  <c r="V422" i="61" s="1" a="1"/>
  <c r="T422" i="94"/>
  <c r="U423" i="94" s="1"/>
  <c r="T422" i="54"/>
  <c r="U423" i="54" s="1"/>
  <c r="T422" i="61"/>
  <c r="U423" i="61" s="1"/>
  <c r="B214" i="94" a="1"/>
  <c r="T423" i="61" a="1"/>
  <c r="T423" i="54" a="1"/>
  <c r="T423" i="94" a="1"/>
  <c r="B423" i="54" l="1" a="1"/>
  <c r="B423" i="54" s="1"/>
  <c r="B424" i="54" s="1" a="1"/>
  <c r="V422" i="54" a="1"/>
  <c r="V422" i="54" s="1"/>
  <c r="W422" i="54" s="1" a="1"/>
  <c r="B423" i="61" a="1"/>
  <c r="B423" i="61" s="1"/>
  <c r="T423" i="94"/>
  <c r="U424" i="94" s="1"/>
  <c r="T423" i="54"/>
  <c r="U424" i="54" s="1"/>
  <c r="W213" i="94"/>
  <c r="V422" i="61"/>
  <c r="W422" i="61" s="1" a="1"/>
  <c r="T423" i="61"/>
  <c r="U424" i="61" s="1"/>
  <c r="W421" i="54"/>
  <c r="B214" i="94"/>
  <c r="V214" i="94" s="1" a="1"/>
  <c r="W421" i="61"/>
  <c r="T424" i="61" a="1"/>
  <c r="T424" i="54" a="1"/>
  <c r="T424" i="94" a="1"/>
  <c r="B424" i="61" l="1" a="1"/>
  <c r="B424" i="61" s="1"/>
  <c r="V424" i="61" s="1" a="1"/>
  <c r="V423" i="61" a="1"/>
  <c r="V423" i="61" s="1"/>
  <c r="W423" i="61" s="1" a="1"/>
  <c r="V423" i="54" a="1"/>
  <c r="V423" i="54" s="1"/>
  <c r="W423" i="54" s="1" a="1"/>
  <c r="W422" i="61"/>
  <c r="T424" i="94"/>
  <c r="U425" i="94" s="1"/>
  <c r="W422" i="54"/>
  <c r="V214" i="94"/>
  <c r="W214" i="94" s="1" a="1"/>
  <c r="T424" i="54"/>
  <c r="U425" i="54" s="1"/>
  <c r="B424" i="54"/>
  <c r="B425" i="54" s="1" a="1"/>
  <c r="T424" i="61"/>
  <c r="U425" i="61" s="1"/>
  <c r="B215" i="94" a="1"/>
  <c r="T425" i="54" a="1"/>
  <c r="T425" i="61" a="1"/>
  <c r="T425" i="94" a="1"/>
  <c r="B425" i="61" l="1" a="1"/>
  <c r="B425" i="61" s="1"/>
  <c r="B426" i="61" s="1" a="1"/>
  <c r="V424" i="54" a="1"/>
  <c r="V424" i="54" s="1"/>
  <c r="W424" i="54" s="1" a="1"/>
  <c r="W214" i="94"/>
  <c r="T425" i="94"/>
  <c r="U426" i="94" s="1"/>
  <c r="V424" i="61"/>
  <c r="W424" i="61" s="1" a="1"/>
  <c r="T425" i="61"/>
  <c r="U426" i="61" s="1"/>
  <c r="W423" i="61"/>
  <c r="B425" i="54"/>
  <c r="V425" i="54" s="1" a="1"/>
  <c r="W423" i="54"/>
  <c r="T425" i="54"/>
  <c r="U426" i="54" s="1"/>
  <c r="B215" i="94"/>
  <c r="V215" i="94" s="1" a="1"/>
  <c r="T426" i="54" a="1"/>
  <c r="T426" i="61" a="1"/>
  <c r="T426" i="94" a="1"/>
  <c r="B426" i="54" l="1" a="1"/>
  <c r="B426" i="54" s="1"/>
  <c r="V425" i="61" a="1"/>
  <c r="V425" i="61" s="1"/>
  <c r="W425" i="61" s="1" a="1"/>
  <c r="B426" i="61"/>
  <c r="B427" i="61" s="1" a="1"/>
  <c r="V215" i="94"/>
  <c r="W215" i="94" s="1" a="1"/>
  <c r="T426" i="94"/>
  <c r="U427" i="94" s="1"/>
  <c r="W424" i="61"/>
  <c r="V425" i="54"/>
  <c r="W425" i="54" s="1" a="1"/>
  <c r="T426" i="61"/>
  <c r="U427" i="61" s="1"/>
  <c r="W424" i="54"/>
  <c r="T426" i="54"/>
  <c r="U427" i="54" s="1"/>
  <c r="T427" i="61" a="1"/>
  <c r="T427" i="54" a="1"/>
  <c r="T427" i="94" a="1"/>
  <c r="B216" i="94" a="1"/>
  <c r="V426" i="61" l="1" a="1"/>
  <c r="B427" i="54" a="1"/>
  <c r="B427" i="54" s="1"/>
  <c r="B428" i="54" s="1" a="1"/>
  <c r="V426" i="54" a="1"/>
  <c r="V426" i="54" s="1"/>
  <c r="W426" i="54" s="1" a="1"/>
  <c r="B216" i="94"/>
  <c r="T427" i="94"/>
  <c r="U428" i="94" s="1"/>
  <c r="T427" i="54"/>
  <c r="U428" i="54" s="1"/>
  <c r="W215" i="94"/>
  <c r="T427" i="61"/>
  <c r="U428" i="61" s="1"/>
  <c r="B427" i="61"/>
  <c r="V427" i="61" s="1" a="1"/>
  <c r="V426" i="61"/>
  <c r="W426" i="61" s="1" a="1"/>
  <c r="W425" i="61"/>
  <c r="W425" i="54"/>
  <c r="V216" i="94" a="1"/>
  <c r="T428" i="54" a="1"/>
  <c r="T428" i="94" a="1"/>
  <c r="T428" i="61" a="1"/>
  <c r="V427" i="54" l="1" a="1"/>
  <c r="B428" i="61" a="1"/>
  <c r="B428" i="61" s="1"/>
  <c r="B429" i="61" s="1" a="1"/>
  <c r="T428" i="61"/>
  <c r="U429" i="61" s="1"/>
  <c r="B428" i="54"/>
  <c r="B429" i="54" s="1" a="1"/>
  <c r="W426" i="61"/>
  <c r="W426" i="54"/>
  <c r="T428" i="94"/>
  <c r="U429" i="94" s="1"/>
  <c r="T428" i="54"/>
  <c r="U429" i="54" s="1"/>
  <c r="V427" i="61"/>
  <c r="W427" i="61" s="1" a="1"/>
  <c r="V427" i="54"/>
  <c r="W427" i="54" s="1" a="1"/>
  <c r="V216" i="94"/>
  <c r="W216" i="94" s="1" a="1"/>
  <c r="V428" i="54" a="1"/>
  <c r="T429" i="94" a="1"/>
  <c r="T429" i="54" a="1"/>
  <c r="T429" i="61" a="1"/>
  <c r="B217" i="94" a="1"/>
  <c r="V428" i="61" l="1" a="1"/>
  <c r="V428" i="61" s="1"/>
  <c r="W428" i="61" s="1" a="1"/>
  <c r="B217" i="94"/>
  <c r="T429" i="61"/>
  <c r="U430" i="61" s="1"/>
  <c r="T429" i="54"/>
  <c r="U430" i="54" s="1"/>
  <c r="W427" i="54"/>
  <c r="B429" i="61"/>
  <c r="B430" i="61" s="1" a="1"/>
  <c r="W427" i="61"/>
  <c r="T429" i="94"/>
  <c r="U430" i="94" s="1"/>
  <c r="B429" i="54"/>
  <c r="B430" i="54" s="1" a="1"/>
  <c r="V428" i="54"/>
  <c r="W428" i="54" s="1" a="1"/>
  <c r="W216" i="94"/>
  <c r="V217" i="94" a="1"/>
  <c r="T430" i="94" a="1"/>
  <c r="T430" i="61" a="1"/>
  <c r="T430" i="54" a="1"/>
  <c r="V429" i="54" l="1" a="1"/>
  <c r="V429" i="54" s="1"/>
  <c r="W429" i="54" s="1" a="1"/>
  <c r="V429" i="61" a="1"/>
  <c r="V429" i="61" s="1"/>
  <c r="W429" i="61" s="1" a="1"/>
  <c r="B430" i="61"/>
  <c r="T430" i="54"/>
  <c r="U431" i="54" s="1"/>
  <c r="W428" i="54"/>
  <c r="B430" i="54"/>
  <c r="B431" i="54" s="1" a="1"/>
  <c r="T430" i="61"/>
  <c r="U431" i="61" s="1"/>
  <c r="W428" i="61"/>
  <c r="T430" i="94"/>
  <c r="U431" i="94" s="1"/>
  <c r="V217" i="94"/>
  <c r="W217" i="94" s="1" a="1"/>
  <c r="B431" i="61" a="1"/>
  <c r="V430" i="61" a="1"/>
  <c r="T431" i="54" a="1"/>
  <c r="B218" i="94" a="1"/>
  <c r="T431" i="94" a="1"/>
  <c r="T431" i="61" a="1"/>
  <c r="V430" i="54" l="1" a="1"/>
  <c r="V430" i="54" s="1"/>
  <c r="W430" i="54" s="1" a="1"/>
  <c r="B431" i="54"/>
  <c r="V431" i="54" s="1" a="1"/>
  <c r="T431" i="61"/>
  <c r="U432" i="61" s="1"/>
  <c r="T431" i="94"/>
  <c r="U432" i="94" s="1"/>
  <c r="W217" i="94"/>
  <c r="W429" i="61"/>
  <c r="B218" i="94"/>
  <c r="V218" i="94" s="1" a="1"/>
  <c r="T431" i="54"/>
  <c r="U432" i="54" s="1"/>
  <c r="W429" i="54"/>
  <c r="V430" i="61"/>
  <c r="W430" i="61" s="1" a="1"/>
  <c r="B431" i="61"/>
  <c r="B432" i="61" s="1" a="1"/>
  <c r="T432" i="94" a="1"/>
  <c r="T432" i="54" a="1"/>
  <c r="T432" i="61" a="1"/>
  <c r="B432" i="54" l="1" a="1"/>
  <c r="V431" i="61" a="1"/>
  <c r="V431" i="61" s="1"/>
  <c r="W431" i="61" s="1" a="1"/>
  <c r="V431" i="54"/>
  <c r="W431" i="54" s="1" a="1"/>
  <c r="T432" i="61"/>
  <c r="U433" i="61" s="1"/>
  <c r="B432" i="61"/>
  <c r="B433" i="61" s="1" a="1"/>
  <c r="W430" i="61"/>
  <c r="W430" i="54"/>
  <c r="V218" i="94"/>
  <c r="W218" i="94" s="1" a="1"/>
  <c r="T432" i="54"/>
  <c r="U433" i="54" s="1"/>
  <c r="T432" i="94"/>
  <c r="U433" i="94" s="1"/>
  <c r="B432" i="54"/>
  <c r="V432" i="54" s="1" a="1"/>
  <c r="B219" i="94" a="1"/>
  <c r="T433" i="94" a="1"/>
  <c r="T433" i="54" a="1"/>
  <c r="T433" i="61" a="1"/>
  <c r="V432" i="61" l="1" a="1"/>
  <c r="V432" i="61" s="1"/>
  <c r="W432" i="61" s="1" a="1"/>
  <c r="B433" i="54" a="1"/>
  <c r="B433" i="54" s="1"/>
  <c r="V433" i="54" s="1" a="1"/>
  <c r="T433" i="61"/>
  <c r="U434" i="61" s="1"/>
  <c r="T433" i="54"/>
  <c r="U434" i="54" s="1"/>
  <c r="V432" i="54"/>
  <c r="W432" i="54" s="1" a="1"/>
  <c r="W218" i="94"/>
  <c r="B433" i="61"/>
  <c r="V433" i="61" s="1" a="1"/>
  <c r="T433" i="94"/>
  <c r="U434" i="94" s="1"/>
  <c r="W431" i="61"/>
  <c r="B219" i="94"/>
  <c r="V219" i="94" s="1" a="1"/>
  <c r="W431" i="54"/>
  <c r="T434" i="54" a="1"/>
  <c r="T434" i="61" a="1"/>
  <c r="T434" i="94" a="1"/>
  <c r="B434" i="54" l="1" a="1"/>
  <c r="B434" i="54" s="1"/>
  <c r="B434" i="61" a="1"/>
  <c r="B434" i="61" s="1"/>
  <c r="V434" i="61" s="1" a="1"/>
  <c r="T434" i="94"/>
  <c r="U435" i="94" s="1"/>
  <c r="V219" i="94"/>
  <c r="W219" i="94" s="1" a="1"/>
  <c r="T434" i="61"/>
  <c r="U435" i="61" s="1"/>
  <c r="W432" i="54"/>
  <c r="V433" i="61"/>
  <c r="W433" i="61" s="1" a="1"/>
  <c r="V433" i="54"/>
  <c r="W433" i="54" s="1" a="1"/>
  <c r="T434" i="54"/>
  <c r="U435" i="54" s="1"/>
  <c r="W432" i="61"/>
  <c r="T435" i="54" a="1"/>
  <c r="T435" i="61" a="1"/>
  <c r="T435" i="94" a="1"/>
  <c r="B220" i="94" a="1"/>
  <c r="B435" i="54" l="1" a="1"/>
  <c r="B435" i="54" s="1"/>
  <c r="V435" i="54" s="1" a="1"/>
  <c r="V434" i="54" a="1"/>
  <c r="V434" i="54" s="1"/>
  <c r="W434" i="54" s="1" a="1"/>
  <c r="B435" i="61" a="1"/>
  <c r="B435" i="61" s="1"/>
  <c r="V435" i="61" s="1" a="1"/>
  <c r="W433" i="61"/>
  <c r="B220" i="94"/>
  <c r="V220" i="94" s="1" a="1"/>
  <c r="T435" i="94"/>
  <c r="U436" i="94" s="1"/>
  <c r="W433" i="54"/>
  <c r="V434" i="61"/>
  <c r="W434" i="61" s="1" a="1"/>
  <c r="T435" i="61"/>
  <c r="U436" i="61" s="1"/>
  <c r="W219" i="94"/>
  <c r="T435" i="54"/>
  <c r="U436" i="54" s="1"/>
  <c r="T436" i="61" a="1"/>
  <c r="T436" i="94" a="1"/>
  <c r="T436" i="54" a="1"/>
  <c r="B436" i="54" l="1" a="1"/>
  <c r="B436" i="61" a="1"/>
  <c r="B436" i="61" s="1"/>
  <c r="W434" i="61"/>
  <c r="T436" i="54"/>
  <c r="U437" i="54" s="1"/>
  <c r="V435" i="54"/>
  <c r="W435" i="54" s="1" a="1"/>
  <c r="W434" i="54"/>
  <c r="T436" i="94"/>
  <c r="U437" i="94" s="1"/>
  <c r="V220" i="94"/>
  <c r="W220" i="94" s="1" a="1"/>
  <c r="V435" i="61"/>
  <c r="W435" i="61" s="1" a="1"/>
  <c r="B436" i="54"/>
  <c r="B437" i="54" s="1" a="1"/>
  <c r="T436" i="61"/>
  <c r="U437" i="61" s="1"/>
  <c r="T437" i="94" a="1"/>
  <c r="B221" i="94" a="1"/>
  <c r="T437" i="54" a="1"/>
  <c r="T437" i="61" a="1"/>
  <c r="B437" i="61" l="1" a="1"/>
  <c r="B437" i="61" s="1"/>
  <c r="B438" i="61" s="1" a="1"/>
  <c r="V436" i="61" a="1"/>
  <c r="V436" i="61" s="1"/>
  <c r="W436" i="61" s="1" a="1"/>
  <c r="V436" i="54" a="1"/>
  <c r="V436" i="54" s="1"/>
  <c r="W436" i="54" s="1" a="1"/>
  <c r="T437" i="61"/>
  <c r="U438" i="61" s="1"/>
  <c r="T437" i="54"/>
  <c r="U438" i="54" s="1"/>
  <c r="B437" i="54"/>
  <c r="V437" i="54" s="1" a="1"/>
  <c r="W435" i="61"/>
  <c r="W220" i="94"/>
  <c r="B221" i="94"/>
  <c r="V221" i="94" s="1" a="1"/>
  <c r="T437" i="94"/>
  <c r="U438" i="94" s="1"/>
  <c r="W435" i="54"/>
  <c r="T438" i="94" a="1"/>
  <c r="T438" i="54" a="1"/>
  <c r="T438" i="61" a="1"/>
  <c r="B438" i="54" l="1" a="1"/>
  <c r="B438" i="54" s="1"/>
  <c r="V437" i="61" a="1"/>
  <c r="V437" i="61" s="1"/>
  <c r="W437" i="61" s="1" a="1"/>
  <c r="T438" i="61"/>
  <c r="U439" i="61" s="1"/>
  <c r="B438" i="61"/>
  <c r="B439" i="61" s="1" a="1"/>
  <c r="V221" i="94"/>
  <c r="W221" i="94" s="1" a="1"/>
  <c r="T438" i="54"/>
  <c r="U439" i="54" s="1"/>
  <c r="V437" i="54"/>
  <c r="W437" i="54" s="1" a="1"/>
  <c r="W436" i="54"/>
  <c r="T438" i="94"/>
  <c r="U439" i="94" s="1"/>
  <c r="W436" i="61"/>
  <c r="T439" i="61" a="1"/>
  <c r="T439" i="94" a="1"/>
  <c r="B222" i="94" a="1"/>
  <c r="T439" i="54" a="1"/>
  <c r="V438" i="61" l="1" a="1"/>
  <c r="V438" i="61" s="1"/>
  <c r="W438" i="61" s="1" a="1"/>
  <c r="V438" i="54" a="1"/>
  <c r="V438" i="54" s="1"/>
  <c r="W438" i="54" s="1" a="1"/>
  <c r="B439" i="54" a="1"/>
  <c r="B439" i="54" s="1"/>
  <c r="B440" i="54" s="1" a="1"/>
  <c r="W221" i="94"/>
  <c r="W437" i="54"/>
  <c r="T439" i="54"/>
  <c r="U440" i="54" s="1"/>
  <c r="B439" i="61"/>
  <c r="B440" i="61" s="1" a="1"/>
  <c r="B222" i="94"/>
  <c r="V222" i="94" s="1" a="1"/>
  <c r="W437" i="61"/>
  <c r="T439" i="94"/>
  <c r="U440" i="94" s="1"/>
  <c r="T439" i="61"/>
  <c r="U440" i="61" s="1"/>
  <c r="T440" i="94" a="1"/>
  <c r="T440" i="54" a="1"/>
  <c r="T440" i="61" a="1"/>
  <c r="V439" i="61" l="1" a="1"/>
  <c r="V439" i="61" s="1"/>
  <c r="W439" i="61" s="1" a="1"/>
  <c r="V439" i="54" a="1"/>
  <c r="V439" i="54" s="1"/>
  <c r="W439" i="54" s="1" a="1"/>
  <c r="T440" i="61"/>
  <c r="U441" i="61" s="1"/>
  <c r="B440" i="54"/>
  <c r="B441" i="54" s="1" a="1"/>
  <c r="V222" i="94"/>
  <c r="W222" i="94" s="1" a="1"/>
  <c r="B440" i="61"/>
  <c r="B441" i="61" s="1" a="1"/>
  <c r="T440" i="54"/>
  <c r="U441" i="54" s="1"/>
  <c r="W438" i="54"/>
  <c r="W438" i="61"/>
  <c r="T440" i="94"/>
  <c r="U441" i="94" s="1"/>
  <c r="T441" i="54" a="1"/>
  <c r="T441" i="61" a="1"/>
  <c r="T441" i="94" a="1"/>
  <c r="B223" i="94" a="1"/>
  <c r="V440" i="54" l="1" a="1"/>
  <c r="V440" i="61" a="1"/>
  <c r="V440" i="61" s="1"/>
  <c r="W440" i="61" s="1" a="1"/>
  <c r="W222" i="94"/>
  <c r="B223" i="94"/>
  <c r="V223" i="94" s="1" a="1"/>
  <c r="T441" i="94"/>
  <c r="U442" i="94" s="1"/>
  <c r="B441" i="61"/>
  <c r="V441" i="61" s="1" a="1"/>
  <c r="B441" i="54"/>
  <c r="V441" i="54" s="1" a="1"/>
  <c r="T441" i="61"/>
  <c r="U442" i="61" s="1"/>
  <c r="T441" i="54"/>
  <c r="U442" i="54" s="1"/>
  <c r="W439" i="61"/>
  <c r="V440" i="54"/>
  <c r="W440" i="54" s="1" a="1"/>
  <c r="W439" i="54"/>
  <c r="T442" i="54" a="1"/>
  <c r="T442" i="61" a="1"/>
  <c r="T442" i="94" a="1"/>
  <c r="B442" i="61" l="1" a="1"/>
  <c r="B442" i="61" s="1"/>
  <c r="B442" i="54" a="1"/>
  <c r="B442" i="54" s="1"/>
  <c r="B443" i="54" s="1" a="1"/>
  <c r="T442" i="94"/>
  <c r="U443" i="94" s="1"/>
  <c r="V223" i="94"/>
  <c r="W223" i="94" s="1" a="1"/>
  <c r="V441" i="61"/>
  <c r="W441" i="61" s="1" a="1"/>
  <c r="T442" i="61"/>
  <c r="U443" i="61" s="1"/>
  <c r="T442" i="54"/>
  <c r="U443" i="54" s="1"/>
  <c r="V441" i="54"/>
  <c r="W441" i="54" s="1" a="1"/>
  <c r="W440" i="54"/>
  <c r="W440" i="61"/>
  <c r="T443" i="61" a="1"/>
  <c r="T443" i="54" a="1"/>
  <c r="B224" i="94" a="1"/>
  <c r="T443" i="94" a="1"/>
  <c r="V442" i="61" l="1" a="1"/>
  <c r="V442" i="61" s="1"/>
  <c r="W442" i="61" s="1" a="1"/>
  <c r="B443" i="61" a="1"/>
  <c r="B443" i="61" s="1"/>
  <c r="V443" i="61" s="1" a="1"/>
  <c r="V442" i="54" a="1"/>
  <c r="V442" i="54" s="1"/>
  <c r="W442" i="54" s="1" a="1"/>
  <c r="T443" i="94"/>
  <c r="U444" i="94" s="1"/>
  <c r="B443" i="54"/>
  <c r="B444" i="54" s="1" a="1"/>
  <c r="W441" i="54"/>
  <c r="B224" i="94"/>
  <c r="V224" i="94" s="1" a="1"/>
  <c r="T443" i="54"/>
  <c r="U444" i="54" s="1"/>
  <c r="W441" i="61"/>
  <c r="T443" i="61"/>
  <c r="U444" i="61" s="1"/>
  <c r="W223" i="94"/>
  <c r="V443" i="54" a="1"/>
  <c r="T444" i="54" a="1"/>
  <c r="T444" i="61" a="1"/>
  <c r="T444" i="94" a="1"/>
  <c r="B444" i="61" l="1" a="1"/>
  <c r="B444" i="61" s="1"/>
  <c r="T444" i="94"/>
  <c r="U445" i="94" s="1"/>
  <c r="W442" i="61"/>
  <c r="W442" i="54"/>
  <c r="V443" i="61"/>
  <c r="W443" i="61" s="1" a="1"/>
  <c r="V224" i="94"/>
  <c r="W224" i="94" s="1" a="1"/>
  <c r="T444" i="61"/>
  <c r="U445" i="61" s="1"/>
  <c r="T444" i="54"/>
  <c r="U445" i="54" s="1"/>
  <c r="B444" i="54"/>
  <c r="B445" i="54" s="1" a="1"/>
  <c r="V443" i="54"/>
  <c r="W443" i="54" s="1" a="1"/>
  <c r="T445" i="94" a="1"/>
  <c r="T445" i="54" a="1"/>
  <c r="B225" i="94" a="1"/>
  <c r="T445" i="61" a="1"/>
  <c r="V444" i="61" l="1" a="1"/>
  <c r="V444" i="61" s="1"/>
  <c r="W444" i="61" s="1" a="1"/>
  <c r="B445" i="61" a="1"/>
  <c r="B445" i="61" s="1"/>
  <c r="B446" i="61" s="1" a="1"/>
  <c r="V444" i="54" a="1"/>
  <c r="V444" i="54" s="1"/>
  <c r="W444" i="54" s="1" a="1"/>
  <c r="T445" i="61"/>
  <c r="U446" i="61" s="1"/>
  <c r="W443" i="54"/>
  <c r="B445" i="54"/>
  <c r="B446" i="54" s="1" a="1"/>
  <c r="W224" i="94"/>
  <c r="B225" i="94"/>
  <c r="V225" i="94" s="1" a="1"/>
  <c r="W443" i="61"/>
  <c r="T445" i="54"/>
  <c r="U446" i="54" s="1"/>
  <c r="T445" i="94"/>
  <c r="U446" i="94" s="1"/>
  <c r="T446" i="61" a="1"/>
  <c r="T446" i="94" a="1"/>
  <c r="T446" i="54" a="1"/>
  <c r="V445" i="61" l="1" a="1"/>
  <c r="V445" i="61" s="1"/>
  <c r="W445" i="61" s="1" a="1"/>
  <c r="V445" i="54" a="1"/>
  <c r="V445" i="54" s="1"/>
  <c r="W445" i="54" s="1" a="1"/>
  <c r="T446" i="54"/>
  <c r="U447" i="54" s="1"/>
  <c r="B446" i="61"/>
  <c r="V446" i="61" s="1" a="1"/>
  <c r="W444" i="54"/>
  <c r="V225" i="94"/>
  <c r="W225" i="94" s="1" a="1"/>
  <c r="T446" i="94"/>
  <c r="U447" i="94" s="1"/>
  <c r="B446" i="54"/>
  <c r="B447" i="54" s="1" a="1"/>
  <c r="T446" i="61"/>
  <c r="U447" i="61" s="1"/>
  <c r="W444" i="61"/>
  <c r="T447" i="54" a="1"/>
  <c r="B226" i="94" a="1"/>
  <c r="T447" i="61" a="1"/>
  <c r="T447" i="94" a="1"/>
  <c r="V446" i="54" l="1" a="1"/>
  <c r="V446" i="54" s="1"/>
  <c r="W446" i="54" s="1" a="1"/>
  <c r="B447" i="61" a="1"/>
  <c r="B447" i="61" s="1"/>
  <c r="T447" i="94"/>
  <c r="U448" i="94" s="1"/>
  <c r="B447" i="54"/>
  <c r="V447" i="54" s="1" a="1"/>
  <c r="W225" i="94"/>
  <c r="T447" i="61"/>
  <c r="U448" i="61" s="1"/>
  <c r="V446" i="61"/>
  <c r="W446" i="61" s="1" a="1"/>
  <c r="B226" i="94"/>
  <c r="V226" i="94" s="1" a="1"/>
  <c r="W445" i="54"/>
  <c r="T447" i="54"/>
  <c r="U448" i="54" s="1"/>
  <c r="W445" i="61"/>
  <c r="T448" i="94" a="1"/>
  <c r="T448" i="54" a="1"/>
  <c r="T448" i="61" a="1"/>
  <c r="B448" i="61" l="1" a="1"/>
  <c r="B448" i="61" s="1"/>
  <c r="B449" i="61" s="1" a="1"/>
  <c r="V447" i="61" a="1"/>
  <c r="V447" i="61" s="1"/>
  <c r="W447" i="61" s="1" a="1"/>
  <c r="B448" i="54" a="1"/>
  <c r="B448" i="54" s="1"/>
  <c r="T448" i="61"/>
  <c r="U449" i="61" s="1"/>
  <c r="V226" i="94"/>
  <c r="W226" i="94" s="1" a="1"/>
  <c r="W446" i="61"/>
  <c r="V447" i="54"/>
  <c r="W447" i="54" s="1" a="1"/>
  <c r="T448" i="54"/>
  <c r="U449" i="54" s="1"/>
  <c r="T448" i="94"/>
  <c r="U449" i="94" s="1"/>
  <c r="W446" i="54"/>
  <c r="T449" i="61" a="1"/>
  <c r="B227" i="94" a="1"/>
  <c r="T449" i="94" a="1"/>
  <c r="T449" i="54" a="1"/>
  <c r="V448" i="61" l="1" a="1"/>
  <c r="V448" i="61" s="1"/>
  <c r="W448" i="61" s="1" a="1"/>
  <c r="B449" i="54" a="1"/>
  <c r="B449" i="54" s="1"/>
  <c r="V449" i="54" s="1" a="1"/>
  <c r="V448" i="54" a="1"/>
  <c r="V448" i="54" s="1"/>
  <c r="W448" i="54" s="1" a="1"/>
  <c r="B449" i="61"/>
  <c r="V449" i="61" s="1" a="1"/>
  <c r="T449" i="54"/>
  <c r="U450" i="54" s="1"/>
  <c r="W447" i="54"/>
  <c r="T449" i="94"/>
  <c r="U450" i="94" s="1"/>
  <c r="B227" i="94"/>
  <c r="W447" i="61"/>
  <c r="T449" i="61"/>
  <c r="U450" i="61" s="1"/>
  <c r="W226" i="94"/>
  <c r="V227" i="94" a="1"/>
  <c r="T450" i="54" a="1"/>
  <c r="T450" i="94" a="1"/>
  <c r="T450" i="61" a="1"/>
  <c r="B450" i="61" l="1" a="1"/>
  <c r="B450" i="61" s="1"/>
  <c r="B450" i="54" a="1"/>
  <c r="B450" i="54" s="1"/>
  <c r="B451" i="54" s="1" a="1"/>
  <c r="T450" i="61"/>
  <c r="U451" i="61" s="1"/>
  <c r="V449" i="54"/>
  <c r="W449" i="54" s="1" a="1"/>
  <c r="W448" i="61"/>
  <c r="T450" i="94"/>
  <c r="U451" i="94" s="1"/>
  <c r="V449" i="61"/>
  <c r="W449" i="61" s="1" a="1"/>
  <c r="T450" i="54"/>
  <c r="U451" i="54" s="1"/>
  <c r="W448" i="54"/>
  <c r="V227" i="94"/>
  <c r="W227" i="94" s="1" a="1"/>
  <c r="T451" i="94" a="1"/>
  <c r="T451" i="54" a="1"/>
  <c r="B228" i="94" a="1"/>
  <c r="T451" i="61" a="1"/>
  <c r="B451" i="61" l="1" a="1"/>
  <c r="B451" i="61" s="1"/>
  <c r="V450" i="61" a="1"/>
  <c r="V450" i="61" s="1"/>
  <c r="W450" i="61" s="1" a="1"/>
  <c r="V450" i="54" a="1"/>
  <c r="V450" i="54" s="1"/>
  <c r="W450" i="54" s="1" a="1"/>
  <c r="T451" i="61"/>
  <c r="U452" i="61" s="1"/>
  <c r="W227" i="94"/>
  <c r="W449" i="61"/>
  <c r="B228" i="94"/>
  <c r="V228" i="94" s="1" a="1"/>
  <c r="W449" i="54"/>
  <c r="B451" i="54"/>
  <c r="V451" i="54" s="1" a="1"/>
  <c r="T451" i="54"/>
  <c r="U452" i="54" s="1"/>
  <c r="T451" i="94"/>
  <c r="U452" i="94" s="1"/>
  <c r="T452" i="94" a="1"/>
  <c r="T452" i="61" a="1"/>
  <c r="T452" i="54" a="1"/>
  <c r="V451" i="61" l="1" a="1"/>
  <c r="V451" i="61" s="1"/>
  <c r="W451" i="61" s="1" a="1"/>
  <c r="B452" i="61" a="1"/>
  <c r="B452" i="61" s="1"/>
  <c r="V452" i="61" s="1" a="1"/>
  <c r="B452" i="54" a="1"/>
  <c r="B452" i="54" s="1"/>
  <c r="W450" i="61"/>
  <c r="V228" i="94"/>
  <c r="W228" i="94" s="1" a="1"/>
  <c r="V451" i="54"/>
  <c r="W451" i="54" s="1" a="1"/>
  <c r="T452" i="54"/>
  <c r="U453" i="54" s="1"/>
  <c r="T452" i="61"/>
  <c r="U453" i="61" s="1"/>
  <c r="W450" i="54"/>
  <c r="T452" i="94"/>
  <c r="U453" i="94" s="1"/>
  <c r="T453" i="54" a="1"/>
  <c r="B229" i="94" a="1"/>
  <c r="T453" i="61" a="1"/>
  <c r="T453" i="94" a="1"/>
  <c r="B453" i="61" l="1" a="1"/>
  <c r="B453" i="61" s="1"/>
  <c r="V452" i="54" a="1"/>
  <c r="V452" i="54" s="1"/>
  <c r="W452" i="54" s="1" a="1"/>
  <c r="B453" i="54" a="1"/>
  <c r="B453" i="54" s="1"/>
  <c r="W451" i="61"/>
  <c r="T453" i="94"/>
  <c r="U454" i="94" s="1"/>
  <c r="T453" i="61"/>
  <c r="U454" i="61" s="1"/>
  <c r="W451" i="54"/>
  <c r="V452" i="61"/>
  <c r="W452" i="61" s="1" a="1"/>
  <c r="W228" i="94"/>
  <c r="B229" i="94"/>
  <c r="V229" i="94" s="1" a="1"/>
  <c r="T453" i="54"/>
  <c r="U454" i="54" s="1"/>
  <c r="T454" i="54" a="1"/>
  <c r="T454" i="94" a="1"/>
  <c r="T454" i="61" a="1"/>
  <c r="B454" i="61" l="1" a="1"/>
  <c r="B454" i="61" s="1"/>
  <c r="V454" i="61" s="1" a="1"/>
  <c r="V453" i="61" a="1"/>
  <c r="V453" i="61" s="1"/>
  <c r="W453" i="61" s="1" a="1"/>
  <c r="B454" i="54" a="1"/>
  <c r="B454" i="54" s="1"/>
  <c r="V454" i="54" s="1" a="1"/>
  <c r="V453" i="54" a="1"/>
  <c r="V453" i="54" s="1"/>
  <c r="W453" i="54" s="1" a="1"/>
  <c r="T454" i="61"/>
  <c r="U455" i="61" s="1"/>
  <c r="V229" i="94"/>
  <c r="W229" i="94" s="1" a="1"/>
  <c r="T454" i="94"/>
  <c r="U455" i="94" s="1"/>
  <c r="W452" i="54"/>
  <c r="W452" i="61"/>
  <c r="T454" i="54"/>
  <c r="U455" i="54" s="1"/>
  <c r="B230" i="94" a="1"/>
  <c r="T455" i="61" a="1"/>
  <c r="T455" i="54" a="1"/>
  <c r="T455" i="94" a="1"/>
  <c r="B455" i="61" l="1" a="1"/>
  <c r="B455" i="61" s="1"/>
  <c r="B455" i="54" a="1"/>
  <c r="B455" i="54" s="1"/>
  <c r="B456" i="54" s="1" a="1"/>
  <c r="T455" i="94"/>
  <c r="U456" i="94" s="1"/>
  <c r="T455" i="54"/>
  <c r="U456" i="54" s="1"/>
  <c r="V454" i="54"/>
  <c r="W454" i="54" s="1" a="1"/>
  <c r="W453" i="54"/>
  <c r="T455" i="61"/>
  <c r="U456" i="61" s="1"/>
  <c r="W229" i="94"/>
  <c r="V454" i="61"/>
  <c r="W454" i="61" s="1" a="1"/>
  <c r="B230" i="94"/>
  <c r="V230" i="94" s="1" a="1"/>
  <c r="W453" i="61"/>
  <c r="T456" i="94" a="1"/>
  <c r="T456" i="54" a="1"/>
  <c r="T456" i="61" a="1"/>
  <c r="B456" i="61" l="1" a="1"/>
  <c r="B456" i="61" s="1"/>
  <c r="V455" i="61" a="1"/>
  <c r="V455" i="61" s="1"/>
  <c r="W455" i="61" s="1" a="1"/>
  <c r="V455" i="54" a="1"/>
  <c r="V455" i="54" s="1"/>
  <c r="W455" i="54" s="1" a="1"/>
  <c r="W454" i="61"/>
  <c r="T456" i="61"/>
  <c r="U457" i="61" s="1"/>
  <c r="T456" i="54"/>
  <c r="U457" i="54" s="1"/>
  <c r="V230" i="94"/>
  <c r="W230" i="94" s="1" a="1"/>
  <c r="B456" i="54"/>
  <c r="B457" i="54" s="1" a="1"/>
  <c r="T456" i="94"/>
  <c r="U457" i="94" s="1"/>
  <c r="W454" i="54"/>
  <c r="T457" i="54" a="1"/>
  <c r="T457" i="94" a="1"/>
  <c r="B231" i="94" a="1"/>
  <c r="T457" i="61" a="1"/>
  <c r="V456" i="54" l="1" a="1"/>
  <c r="V456" i="54" s="1"/>
  <c r="W456" i="54" s="1" a="1"/>
  <c r="B457" i="61" a="1"/>
  <c r="B457" i="61" s="1"/>
  <c r="V457" i="61" s="1" a="1"/>
  <c r="V456" i="61" a="1"/>
  <c r="V456" i="61" s="1"/>
  <c r="W456" i="61" s="1" a="1"/>
  <c r="W230" i="94"/>
  <c r="T457" i="61"/>
  <c r="U458" i="61" s="1"/>
  <c r="B457" i="54"/>
  <c r="B458" i="54" s="1" a="1"/>
  <c r="W455" i="54"/>
  <c r="B231" i="94"/>
  <c r="V231" i="94" s="1" a="1"/>
  <c r="T457" i="94"/>
  <c r="U458" i="94" s="1"/>
  <c r="W455" i="61"/>
  <c r="T457" i="54"/>
  <c r="U458" i="54" s="1"/>
  <c r="T458" i="54" a="1"/>
  <c r="V457" i="54" a="1"/>
  <c r="T458" i="61" a="1"/>
  <c r="T458" i="94" a="1"/>
  <c r="B458" i="61" l="1" a="1"/>
  <c r="B458" i="61" s="1"/>
  <c r="V458" i="61" s="1" a="1"/>
  <c r="V231" i="94"/>
  <c r="W231" i="94" s="1" a="1"/>
  <c r="T458" i="94"/>
  <c r="U459" i="94" s="1"/>
  <c r="W456" i="54"/>
  <c r="V457" i="61"/>
  <c r="W457" i="61" s="1" a="1"/>
  <c r="B458" i="54"/>
  <c r="B459" i="54" s="1" a="1"/>
  <c r="T458" i="61"/>
  <c r="U459" i="61" s="1"/>
  <c r="V457" i="54"/>
  <c r="W457" i="54" s="1" a="1"/>
  <c r="T458" i="54"/>
  <c r="U459" i="54" s="1"/>
  <c r="W456" i="61"/>
  <c r="B232" i="94" a="1"/>
  <c r="T459" i="94" a="1"/>
  <c r="T459" i="54" a="1"/>
  <c r="T459" i="61" a="1"/>
  <c r="V458" i="54" l="1" a="1"/>
  <c r="V458" i="54" s="1"/>
  <c r="W458" i="54" s="1" a="1"/>
  <c r="B459" i="61" a="1"/>
  <c r="B459" i="61" s="1"/>
  <c r="B460" i="61" s="1" a="1"/>
  <c r="W457" i="61"/>
  <c r="T459" i="61"/>
  <c r="U460" i="61" s="1"/>
  <c r="W457" i="54"/>
  <c r="W231" i="94"/>
  <c r="V458" i="61"/>
  <c r="W458" i="61" s="1" a="1"/>
  <c r="T459" i="54"/>
  <c r="U460" i="54" s="1"/>
  <c r="B459" i="54"/>
  <c r="B460" i="54" s="1" a="1"/>
  <c r="T459" i="94"/>
  <c r="U460" i="94" s="1"/>
  <c r="B232" i="94"/>
  <c r="V232" i="94" s="1" a="1"/>
  <c r="T460" i="61" a="1"/>
  <c r="T460" i="94" a="1"/>
  <c r="T460" i="54" a="1"/>
  <c r="V459" i="54" l="1" a="1"/>
  <c r="V459" i="54" s="1"/>
  <c r="W459" i="54" s="1" a="1"/>
  <c r="V459" i="61" a="1"/>
  <c r="V459" i="61" s="1"/>
  <c r="W459" i="61" s="1" a="1"/>
  <c r="W458" i="61"/>
  <c r="T460" i="54"/>
  <c r="U461" i="54" s="1"/>
  <c r="B460" i="61"/>
  <c r="V460" i="61" s="1" a="1"/>
  <c r="V232" i="94"/>
  <c r="W232" i="94" s="1" a="1"/>
  <c r="B460" i="54"/>
  <c r="V460" i="54" s="1" a="1"/>
  <c r="T460" i="94"/>
  <c r="U461" i="94" s="1"/>
  <c r="W458" i="54"/>
  <c r="T460" i="61"/>
  <c r="U461" i="61" s="1"/>
  <c r="B233" i="94" a="1"/>
  <c r="T461" i="61" a="1"/>
  <c r="T461" i="54" a="1"/>
  <c r="T461" i="94" a="1"/>
  <c r="B461" i="61" l="1" a="1"/>
  <c r="B461" i="61" s="1"/>
  <c r="B461" i="54" a="1"/>
  <c r="B461" i="54" s="1"/>
  <c r="V461" i="54" s="1" a="1"/>
  <c r="T461" i="94"/>
  <c r="U462" i="94" s="1"/>
  <c r="T461" i="54"/>
  <c r="U462" i="54" s="1"/>
  <c r="V460" i="54"/>
  <c r="W460" i="54" s="1" a="1"/>
  <c r="W232" i="94"/>
  <c r="V460" i="61"/>
  <c r="W460" i="61" s="1" a="1"/>
  <c r="T461" i="61"/>
  <c r="U462" i="61" s="1"/>
  <c r="W459" i="54"/>
  <c r="B233" i="94"/>
  <c r="V233" i="94" s="1" a="1"/>
  <c r="W459" i="61"/>
  <c r="T462" i="94" a="1"/>
  <c r="T462" i="54" a="1"/>
  <c r="T462" i="61" a="1"/>
  <c r="V461" i="61" l="1" a="1"/>
  <c r="V461" i="61" s="1"/>
  <c r="W461" i="61" s="1" a="1"/>
  <c r="B462" i="61" a="1"/>
  <c r="B462" i="61" s="1"/>
  <c r="B463" i="61" s="1" a="1"/>
  <c r="B462" i="54" a="1"/>
  <c r="B462" i="54" s="1"/>
  <c r="T462" i="61"/>
  <c r="U463" i="61" s="1"/>
  <c r="V233" i="94"/>
  <c r="W233" i="94" s="1" a="1"/>
  <c r="W460" i="61"/>
  <c r="T462" i="54"/>
  <c r="U463" i="54" s="1"/>
  <c r="V461" i="54"/>
  <c r="W461" i="54" s="1" a="1"/>
  <c r="W460" i="54"/>
  <c r="T462" i="94"/>
  <c r="U463" i="94" s="1"/>
  <c r="T463" i="54" a="1"/>
  <c r="T463" i="61" a="1"/>
  <c r="B234" i="94" a="1"/>
  <c r="T463" i="94" a="1"/>
  <c r="V462" i="54" l="1" a="1"/>
  <c r="V462" i="54" s="1"/>
  <c r="W462" i="54" s="1" a="1"/>
  <c r="B463" i="54" a="1"/>
  <c r="B463" i="54" s="1"/>
  <c r="V462" i="61" a="1"/>
  <c r="V462" i="61" s="1"/>
  <c r="W462" i="61" s="1" a="1"/>
  <c r="B463" i="61"/>
  <c r="B464" i="61" s="1" a="1"/>
  <c r="T463" i="94"/>
  <c r="U464" i="94" s="1"/>
  <c r="W233" i="94"/>
  <c r="B234" i="94"/>
  <c r="V234" i="94" s="1" a="1"/>
  <c r="T463" i="61"/>
  <c r="U464" i="61" s="1"/>
  <c r="T463" i="54"/>
  <c r="U464" i="54" s="1"/>
  <c r="W461" i="54"/>
  <c r="W461" i="61"/>
  <c r="T464" i="54" a="1"/>
  <c r="T464" i="94" a="1"/>
  <c r="T464" i="61" a="1"/>
  <c r="V463" i="54" l="1" a="1"/>
  <c r="V463" i="54" s="1"/>
  <c r="W463" i="54" s="1" a="1"/>
  <c r="B464" i="54" a="1"/>
  <c r="B464" i="54" s="1"/>
  <c r="V464" i="54" s="1" a="1"/>
  <c r="V463" i="61" a="1"/>
  <c r="V463" i="61" s="1"/>
  <c r="W463" i="61" s="1" a="1"/>
  <c r="T464" i="61"/>
  <c r="U465" i="61" s="1"/>
  <c r="W462" i="61"/>
  <c r="T464" i="94"/>
  <c r="U465" i="94" s="1"/>
  <c r="V234" i="94"/>
  <c r="W234" i="94" s="1" a="1"/>
  <c r="B464" i="61"/>
  <c r="B465" i="61" s="1" a="1"/>
  <c r="W462" i="54"/>
  <c r="T464" i="54"/>
  <c r="U465" i="54" s="1"/>
  <c r="B235" i="94" a="1"/>
  <c r="T465" i="54" a="1"/>
  <c r="T465" i="61" a="1"/>
  <c r="T465" i="94" a="1"/>
  <c r="B465" i="54" l="1" a="1"/>
  <c r="B465" i="54" s="1"/>
  <c r="B466" i="54" s="1" a="1"/>
  <c r="V464" i="61" a="1"/>
  <c r="V464" i="61" s="1"/>
  <c r="W464" i="61" s="1" a="1"/>
  <c r="W234" i="94"/>
  <c r="V464" i="54"/>
  <c r="W464" i="54" s="1" a="1"/>
  <c r="B465" i="61"/>
  <c r="B466" i="61" s="1" a="1"/>
  <c r="W463" i="54"/>
  <c r="T465" i="94"/>
  <c r="U466" i="94" s="1"/>
  <c r="T465" i="61"/>
  <c r="U466" i="61" s="1"/>
  <c r="T465" i="54"/>
  <c r="U466" i="54" s="1"/>
  <c r="B235" i="94"/>
  <c r="V235" i="94" s="1" a="1"/>
  <c r="W463" i="61"/>
  <c r="T466" i="54" a="1"/>
  <c r="T466" i="94" a="1"/>
  <c r="T466" i="61" a="1"/>
  <c r="V465" i="61" l="1" a="1"/>
  <c r="V465" i="61" s="1"/>
  <c r="W465" i="61" s="1" a="1"/>
  <c r="V465" i="54" a="1"/>
  <c r="V465" i="54" s="1"/>
  <c r="W465" i="54" s="1" a="1"/>
  <c r="T466" i="61"/>
  <c r="U467" i="61" s="1"/>
  <c r="W464" i="54"/>
  <c r="W464" i="61"/>
  <c r="T466" i="94"/>
  <c r="U467" i="94" s="1"/>
  <c r="T466" i="54"/>
  <c r="U467" i="54" s="1"/>
  <c r="V235" i="94"/>
  <c r="W235" i="94" s="1" a="1"/>
  <c r="B466" i="54"/>
  <c r="B467" i="54" s="1" a="1"/>
  <c r="B466" i="61"/>
  <c r="B467" i="61" s="1" a="1"/>
  <c r="T467" i="61" a="1"/>
  <c r="T467" i="54" a="1"/>
  <c r="T467" i="94" a="1"/>
  <c r="B236" i="94" a="1"/>
  <c r="V466" i="61" l="1" a="1"/>
  <c r="V466" i="61" s="1"/>
  <c r="W466" i="61" s="1" a="1"/>
  <c r="V466" i="54" a="1"/>
  <c r="V466" i="54" s="1"/>
  <c r="W466" i="54" s="1" a="1"/>
  <c r="B467" i="61"/>
  <c r="V467" i="61" s="1" a="1"/>
  <c r="B236" i="94"/>
  <c r="V236" i="94" s="1" a="1"/>
  <c r="T467" i="94"/>
  <c r="U468" i="94" s="1"/>
  <c r="T467" i="54"/>
  <c r="U468" i="54" s="1"/>
  <c r="W465" i="54"/>
  <c r="B467" i="54"/>
  <c r="B468" i="54" s="1" a="1"/>
  <c r="W235" i="94"/>
  <c r="T467" i="61"/>
  <c r="U468" i="61" s="1"/>
  <c r="W465" i="61"/>
  <c r="T468" i="94" a="1"/>
  <c r="T468" i="61" a="1"/>
  <c r="T468" i="54" a="1"/>
  <c r="B468" i="61" l="1" a="1"/>
  <c r="B468" i="61" s="1"/>
  <c r="B469" i="61" s="1" a="1"/>
  <c r="V467" i="54" a="1"/>
  <c r="V467" i="54" s="1"/>
  <c r="W467" i="54" s="1" a="1"/>
  <c r="T468" i="54"/>
  <c r="U469" i="54" s="1"/>
  <c r="W466" i="61"/>
  <c r="T468" i="61"/>
  <c r="U469" i="61" s="1"/>
  <c r="V467" i="61"/>
  <c r="W467" i="61" s="1" a="1"/>
  <c r="B468" i="54"/>
  <c r="B469" i="54" s="1" a="1"/>
  <c r="W466" i="54"/>
  <c r="T468" i="94"/>
  <c r="U469" i="94" s="1"/>
  <c r="V236" i="94"/>
  <c r="W236" i="94" s="1" a="1"/>
  <c r="T469" i="54" a="1"/>
  <c r="T469" i="94" a="1"/>
  <c r="B237" i="94" a="1"/>
  <c r="T469" i="61" a="1"/>
  <c r="V468" i="54" l="1" a="1"/>
  <c r="V468" i="61" a="1"/>
  <c r="V468" i="61" s="1"/>
  <c r="W468" i="61" s="1" a="1"/>
  <c r="T469" i="61"/>
  <c r="U470" i="61" s="1"/>
  <c r="W467" i="54"/>
  <c r="W236" i="94"/>
  <c r="B237" i="94"/>
  <c r="V237" i="94" s="1" a="1"/>
  <c r="B469" i="54"/>
  <c r="B470" i="54" s="1" a="1"/>
  <c r="W467" i="61"/>
  <c r="T469" i="94"/>
  <c r="U470" i="94" s="1"/>
  <c r="T469" i="54"/>
  <c r="U470" i="54" s="1"/>
  <c r="B469" i="61"/>
  <c r="V469" i="61" s="1" a="1"/>
  <c r="V468" i="54"/>
  <c r="W468" i="54" s="1" a="1"/>
  <c r="T470" i="54" a="1"/>
  <c r="T470" i="61" a="1"/>
  <c r="T470" i="94" a="1"/>
  <c r="V469" i="54" l="1" a="1"/>
  <c r="V469" i="54" s="1"/>
  <c r="W469" i="54" s="1" a="1"/>
  <c r="B470" i="61" a="1"/>
  <c r="B470" i="61" s="1"/>
  <c r="W468" i="54"/>
  <c r="T470" i="94"/>
  <c r="U471" i="94" s="1"/>
  <c r="B470" i="54"/>
  <c r="B471" i="54" s="1" a="1"/>
  <c r="V237" i="94"/>
  <c r="W237" i="94" s="1" a="1"/>
  <c r="V469" i="61"/>
  <c r="W469" i="61" s="1" a="1"/>
  <c r="T470" i="61"/>
  <c r="U471" i="61" s="1"/>
  <c r="T470" i="54"/>
  <c r="U471" i="54" s="1"/>
  <c r="W468" i="61"/>
  <c r="B238" i="94" a="1"/>
  <c r="V470" i="54" a="1"/>
  <c r="T471" i="54" a="1"/>
  <c r="T471" i="61" a="1"/>
  <c r="T471" i="94" a="1"/>
  <c r="V470" i="61" l="1" a="1"/>
  <c r="V470" i="61" s="1"/>
  <c r="W470" i="61" s="1" a="1"/>
  <c r="B471" i="61" a="1"/>
  <c r="B471" i="61" s="1"/>
  <c r="T471" i="94"/>
  <c r="U472" i="94" s="1"/>
  <c r="T471" i="61"/>
  <c r="U472" i="61" s="1"/>
  <c r="T471" i="54"/>
  <c r="U472" i="54" s="1"/>
  <c r="V470" i="54"/>
  <c r="W470" i="54" s="1" a="1"/>
  <c r="W469" i="54"/>
  <c r="W469" i="61"/>
  <c r="W237" i="94"/>
  <c r="B471" i="54"/>
  <c r="B472" i="54" s="1" a="1"/>
  <c r="B238" i="94"/>
  <c r="V238" i="94" s="1" a="1"/>
  <c r="T472" i="61" a="1"/>
  <c r="T472" i="54" a="1"/>
  <c r="T472" i="94" a="1"/>
  <c r="B472" i="61" l="1" a="1"/>
  <c r="B472" i="61" s="1"/>
  <c r="V472" i="61" s="1" a="1"/>
  <c r="V471" i="61" a="1"/>
  <c r="V471" i="61" s="1"/>
  <c r="W471" i="61" s="1" a="1"/>
  <c r="V471" i="54" a="1"/>
  <c r="V471" i="54" s="1"/>
  <c r="W471" i="54" s="1" a="1"/>
  <c r="T472" i="94"/>
  <c r="U473" i="94" s="1"/>
  <c r="W470" i="61"/>
  <c r="T472" i="54"/>
  <c r="U473" i="54" s="1"/>
  <c r="V238" i="94"/>
  <c r="W238" i="94" s="1" a="1"/>
  <c r="B472" i="54"/>
  <c r="B473" i="54" s="1" a="1"/>
  <c r="W470" i="54"/>
  <c r="T472" i="61"/>
  <c r="U473" i="61" s="1"/>
  <c r="T473" i="61" a="1"/>
  <c r="T473" i="54" a="1"/>
  <c r="T473" i="94" a="1"/>
  <c r="B239" i="94" a="1"/>
  <c r="V472" i="54" l="1" a="1"/>
  <c r="V472" i="54" s="1"/>
  <c r="W472" i="54" s="1" a="1"/>
  <c r="B473" i="61" a="1"/>
  <c r="B473" i="61" s="1"/>
  <c r="B474" i="61" s="1" a="1"/>
  <c r="W238" i="94"/>
  <c r="B239" i="94"/>
  <c r="V239" i="94" s="1" a="1"/>
  <c r="W471" i="54"/>
  <c r="V472" i="61"/>
  <c r="W472" i="61" s="1" a="1"/>
  <c r="W471" i="61"/>
  <c r="T473" i="94"/>
  <c r="U474" i="94" s="1"/>
  <c r="T473" i="54"/>
  <c r="U474" i="54" s="1"/>
  <c r="B473" i="54"/>
  <c r="V473" i="54" s="1" a="1"/>
  <c r="T473" i="61"/>
  <c r="U474" i="61" s="1"/>
  <c r="T474" i="54" a="1"/>
  <c r="T474" i="61" a="1"/>
  <c r="T474" i="94" a="1"/>
  <c r="V473" i="61" l="1" a="1"/>
  <c r="V473" i="61" s="1"/>
  <c r="W473" i="61" s="1" a="1"/>
  <c r="B474" i="54" a="1"/>
  <c r="B474" i="54" s="1"/>
  <c r="T474" i="94"/>
  <c r="U475" i="94" s="1"/>
  <c r="V239" i="94"/>
  <c r="T474" i="61"/>
  <c r="U475" i="61" s="1"/>
  <c r="W472" i="61"/>
  <c r="V473" i="54"/>
  <c r="W473" i="54" s="1" a="1"/>
  <c r="B474" i="61"/>
  <c r="V474" i="61" s="1" a="1"/>
  <c r="T474" i="54"/>
  <c r="U475" i="54" s="1"/>
  <c r="W472" i="54"/>
  <c r="W239" i="94" a="1"/>
  <c r="B240" i="94" a="1"/>
  <c r="T475" i="61" a="1"/>
  <c r="T475" i="54" a="1"/>
  <c r="T475" i="94" a="1"/>
  <c r="B475" i="54" l="1" a="1"/>
  <c r="B475" i="54" s="1"/>
  <c r="B476" i="54" s="1" a="1"/>
  <c r="V474" i="54" a="1"/>
  <c r="V474" i="54" s="1"/>
  <c r="W474" i="54" s="1" a="1"/>
  <c r="B475" i="61" a="1"/>
  <c r="B475" i="61" s="1"/>
  <c r="T475" i="94"/>
  <c r="U476" i="94" s="1"/>
  <c r="T475" i="54"/>
  <c r="U476" i="54" s="1"/>
  <c r="W473" i="54"/>
  <c r="V474" i="61"/>
  <c r="W474" i="61" s="1" a="1"/>
  <c r="W473" i="61"/>
  <c r="T475" i="61"/>
  <c r="U476" i="61" s="1"/>
  <c r="B240" i="94"/>
  <c r="V240" i="94" s="1" a="1"/>
  <c r="W239" i="94"/>
  <c r="T476" i="61" a="1"/>
  <c r="T476" i="54" a="1"/>
  <c r="T476" i="94" a="1"/>
  <c r="V475" i="54" l="1" a="1"/>
  <c r="V475" i="54" s="1"/>
  <c r="W475" i="54" s="1" a="1"/>
  <c r="B476" i="61" a="1"/>
  <c r="B476" i="61" s="1"/>
  <c r="V476" i="61" s="1" a="1"/>
  <c r="V475" i="61" a="1"/>
  <c r="V475" i="61" s="1"/>
  <c r="W475" i="61" s="1" a="1"/>
  <c r="T476" i="94"/>
  <c r="U477" i="94" s="1"/>
  <c r="T476" i="54"/>
  <c r="U477" i="54" s="1"/>
  <c r="V240" i="94"/>
  <c r="W240" i="94" s="1" a="1"/>
  <c r="W474" i="61"/>
  <c r="B476" i="54"/>
  <c r="B477" i="54" s="1" a="1"/>
  <c r="W474" i="54"/>
  <c r="T476" i="61"/>
  <c r="U477" i="61" s="1"/>
  <c r="T477" i="94" a="1"/>
  <c r="T477" i="61" a="1"/>
  <c r="T477" i="54" a="1"/>
  <c r="B241" i="94" a="1"/>
  <c r="B477" i="61" l="1" a="1"/>
  <c r="B477" i="61" s="1"/>
  <c r="V476" i="54" a="1"/>
  <c r="V476" i="54" s="1"/>
  <c r="W476" i="54" s="1" a="1"/>
  <c r="B241" i="94"/>
  <c r="T477" i="54"/>
  <c r="U478" i="54" s="1"/>
  <c r="B477" i="54"/>
  <c r="B478" i="54" s="1" a="1"/>
  <c r="W240" i="94"/>
  <c r="V476" i="61"/>
  <c r="W476" i="61" s="1" a="1"/>
  <c r="W475" i="54"/>
  <c r="T477" i="61"/>
  <c r="U478" i="61" s="1"/>
  <c r="W475" i="61"/>
  <c r="T477" i="94"/>
  <c r="U478" i="94" s="1"/>
  <c r="V241" i="94" a="1"/>
  <c r="T478" i="54" a="1"/>
  <c r="T478" i="94" a="1"/>
  <c r="T478" i="61" a="1"/>
  <c r="V477" i="54" l="1" a="1"/>
  <c r="V477" i="54" s="1"/>
  <c r="W477" i="54" s="1" a="1"/>
  <c r="B478" i="61" a="1"/>
  <c r="B478" i="61" s="1"/>
  <c r="V478" i="61" s="1" a="1"/>
  <c r="V477" i="61" a="1"/>
  <c r="V477" i="61" s="1"/>
  <c r="W477" i="61" s="1" a="1"/>
  <c r="B478" i="54"/>
  <c r="V478" i="54" s="1" a="1"/>
  <c r="W476" i="54"/>
  <c r="T478" i="61"/>
  <c r="U479" i="61" s="1"/>
  <c r="W476" i="61"/>
  <c r="T478" i="94"/>
  <c r="U479" i="94" s="1"/>
  <c r="T478" i="54"/>
  <c r="U479" i="54" s="1"/>
  <c r="V241" i="94"/>
  <c r="W241" i="94" s="1" a="1"/>
  <c r="T479" i="54" a="1"/>
  <c r="B242" i="94" a="1"/>
  <c r="T479" i="94" a="1"/>
  <c r="T479" i="61" a="1"/>
  <c r="B479" i="54" l="1" a="1"/>
  <c r="B479" i="54" s="1"/>
  <c r="B480" i="54" s="1" a="1"/>
  <c r="B479" i="61" a="1"/>
  <c r="B479" i="61" s="1"/>
  <c r="V478" i="54"/>
  <c r="W478" i="54" s="1" a="1"/>
  <c r="V478" i="61"/>
  <c r="W478" i="61" s="1" a="1"/>
  <c r="W477" i="61"/>
  <c r="T479" i="61"/>
  <c r="U480" i="61" s="1"/>
  <c r="T479" i="94"/>
  <c r="U480" i="94" s="1"/>
  <c r="W241" i="94"/>
  <c r="W477" i="54"/>
  <c r="B242" i="94"/>
  <c r="V242" i="94" s="1" a="1"/>
  <c r="T479" i="54"/>
  <c r="U480" i="54" s="1"/>
  <c r="T480" i="94" a="1"/>
  <c r="T480" i="54" a="1"/>
  <c r="T480" i="61" a="1"/>
  <c r="V479" i="54" l="1" a="1"/>
  <c r="V479" i="54" s="1"/>
  <c r="W479" i="54" s="1" a="1"/>
  <c r="B480" i="61" a="1"/>
  <c r="B480" i="61" s="1"/>
  <c r="B481" i="61" s="1" a="1"/>
  <c r="V479" i="61" a="1"/>
  <c r="V479" i="61" s="1"/>
  <c r="W479" i="61" s="1" a="1"/>
  <c r="W478" i="61"/>
  <c r="T480" i="61"/>
  <c r="U481" i="61" s="1"/>
  <c r="T480" i="54"/>
  <c r="U481" i="54" s="1"/>
  <c r="B480" i="54"/>
  <c r="B481" i="54" s="1" a="1"/>
  <c r="V242" i="94"/>
  <c r="W242" i="94" s="1" a="1"/>
  <c r="T480" i="94"/>
  <c r="U481" i="94" s="1"/>
  <c r="W478" i="54"/>
  <c r="B243" i="94" a="1"/>
  <c r="T481" i="94" a="1"/>
  <c r="T481" i="54" a="1"/>
  <c r="T481" i="61" a="1"/>
  <c r="V480" i="54" l="1" a="1"/>
  <c r="V480" i="54" s="1"/>
  <c r="W480" i="54" s="1" a="1"/>
  <c r="V480" i="61" a="1"/>
  <c r="V480" i="61" s="1"/>
  <c r="W480" i="61" s="1" a="1"/>
  <c r="T481" i="61"/>
  <c r="U482" i="61" s="1"/>
  <c r="T481" i="54"/>
  <c r="U482" i="54" s="1"/>
  <c r="W242" i="94"/>
  <c r="B481" i="61"/>
  <c r="V481" i="61" s="1" a="1"/>
  <c r="B481" i="54"/>
  <c r="B482" i="54" s="1" a="1"/>
  <c r="W479" i="54"/>
  <c r="W479" i="61"/>
  <c r="T481" i="94"/>
  <c r="U482" i="94" s="1"/>
  <c r="B243" i="94"/>
  <c r="V243" i="94" s="1" a="1"/>
  <c r="T482" i="94" a="1"/>
  <c r="T482" i="54" a="1"/>
  <c r="T482" i="61" a="1"/>
  <c r="B482" i="61" l="1" a="1"/>
  <c r="B482" i="61" s="1"/>
  <c r="V481" i="54" a="1"/>
  <c r="V481" i="54" s="1"/>
  <c r="W481" i="54" s="1" a="1"/>
  <c r="T482" i="61"/>
  <c r="U483" i="61" s="1"/>
  <c r="V481" i="61"/>
  <c r="W481" i="61" s="1" a="1"/>
  <c r="T482" i="54"/>
  <c r="U483" i="54" s="1"/>
  <c r="V243" i="94"/>
  <c r="W243" i="94" s="1" a="1"/>
  <c r="W480" i="61"/>
  <c r="B482" i="54"/>
  <c r="B483" i="54" s="1" a="1"/>
  <c r="T482" i="94"/>
  <c r="U483" i="94" s="1"/>
  <c r="W480" i="54"/>
  <c r="B244" i="94" a="1"/>
  <c r="T483" i="61" a="1"/>
  <c r="T483" i="54" a="1"/>
  <c r="T483" i="94" a="1"/>
  <c r="V482" i="61" l="1" a="1"/>
  <c r="V482" i="61" s="1"/>
  <c r="W482" i="61" s="1" a="1"/>
  <c r="B483" i="61" a="1"/>
  <c r="B483" i="61" s="1"/>
  <c r="B484" i="61" s="1" a="1"/>
  <c r="V482" i="54" a="1"/>
  <c r="V482" i="54" s="1"/>
  <c r="W482" i="54" s="1" a="1"/>
  <c r="W481" i="61"/>
  <c r="T483" i="94"/>
  <c r="U484" i="94" s="1"/>
  <c r="T483" i="54"/>
  <c r="U484" i="54" s="1"/>
  <c r="B483" i="54"/>
  <c r="B484" i="54" s="1" a="1"/>
  <c r="W243" i="94"/>
  <c r="W481" i="54"/>
  <c r="T483" i="61"/>
  <c r="U484" i="61" s="1"/>
  <c r="B244" i="94"/>
  <c r="V244" i="94" s="1" a="1"/>
  <c r="T484" i="94" a="1"/>
  <c r="T484" i="54" a="1"/>
  <c r="T484" i="61" a="1"/>
  <c r="V483" i="61" l="1" a="1"/>
  <c r="V483" i="54" a="1"/>
  <c r="V483" i="54" s="1"/>
  <c r="W483" i="54" s="1" a="1"/>
  <c r="T484" i="61"/>
  <c r="U485" i="61" s="1"/>
  <c r="T484" i="54"/>
  <c r="U485" i="54" s="1"/>
  <c r="B484" i="61"/>
  <c r="V484" i="61" s="1" a="1"/>
  <c r="V244" i="94"/>
  <c r="W244" i="94" s="1" a="1"/>
  <c r="B484" i="54"/>
  <c r="B485" i="54" s="1" a="1"/>
  <c r="T484" i="94"/>
  <c r="U485" i="94" s="1"/>
  <c r="W482" i="54"/>
  <c r="V483" i="61"/>
  <c r="W483" i="61" s="1" a="1"/>
  <c r="W482" i="61"/>
  <c r="T485" i="61" a="1"/>
  <c r="T485" i="54" a="1"/>
  <c r="T485" i="94" a="1"/>
  <c r="B245" i="94" a="1"/>
  <c r="V484" i="54" l="1" a="1"/>
  <c r="V484" i="54" s="1"/>
  <c r="W484" i="54" s="1" a="1"/>
  <c r="B485" i="61" a="1"/>
  <c r="B485" i="61" s="1"/>
  <c r="W244" i="94"/>
  <c r="B245" i="94"/>
  <c r="V245" i="94" s="1" a="1"/>
  <c r="V484" i="61"/>
  <c r="W484" i="61" s="1" a="1"/>
  <c r="T485" i="94"/>
  <c r="U486" i="94" s="1"/>
  <c r="W483" i="61"/>
  <c r="B485" i="54"/>
  <c r="B486" i="54" s="1" a="1"/>
  <c r="T485" i="54"/>
  <c r="U486" i="54" s="1"/>
  <c r="W483" i="54"/>
  <c r="T485" i="61"/>
  <c r="U486" i="61" s="1"/>
  <c r="T486" i="94" a="1"/>
  <c r="T486" i="54" a="1"/>
  <c r="T486" i="61" a="1"/>
  <c r="B486" i="61" l="1" a="1"/>
  <c r="B486" i="61" s="1"/>
  <c r="V485" i="61" a="1"/>
  <c r="V485" i="61" s="1"/>
  <c r="W485" i="61" s="1" a="1"/>
  <c r="V485" i="54" a="1"/>
  <c r="V485" i="54" s="1"/>
  <c r="W485" i="54" s="1" a="1"/>
  <c r="W484" i="61"/>
  <c r="V245" i="94"/>
  <c r="W245" i="94" s="1" a="1"/>
  <c r="T486" i="61"/>
  <c r="U487" i="61" s="1"/>
  <c r="T486" i="54"/>
  <c r="U487" i="54" s="1"/>
  <c r="W484" i="54"/>
  <c r="B486" i="54"/>
  <c r="B487" i="54" s="1" a="1"/>
  <c r="T486" i="94"/>
  <c r="U487" i="94" s="1"/>
  <c r="B246" i="94" a="1"/>
  <c r="T487" i="54" a="1"/>
  <c r="T487" i="94" a="1"/>
  <c r="T487" i="61" a="1"/>
  <c r="B487" i="61" l="1" a="1"/>
  <c r="B487" i="61" s="1"/>
  <c r="V487" i="61" s="1" a="1"/>
  <c r="V486" i="61" a="1"/>
  <c r="V486" i="61" s="1"/>
  <c r="W486" i="61" s="1" a="1"/>
  <c r="V486" i="54" a="1"/>
  <c r="V486" i="54" s="1"/>
  <c r="W486" i="54" s="1" a="1"/>
  <c r="T487" i="61"/>
  <c r="U488" i="61" s="1"/>
  <c r="T487" i="94"/>
  <c r="U488" i="94" s="1"/>
  <c r="T487" i="54"/>
  <c r="U488" i="54" s="1"/>
  <c r="W485" i="61"/>
  <c r="B487" i="54"/>
  <c r="B488" i="54" s="1" a="1"/>
  <c r="W485" i="54"/>
  <c r="W245" i="94"/>
  <c r="B246" i="94"/>
  <c r="V246" i="94" s="1" a="1"/>
  <c r="T488" i="54" a="1"/>
  <c r="T488" i="61" a="1"/>
  <c r="T488" i="94" a="1"/>
  <c r="V487" i="54" l="1" a="1"/>
  <c r="V487" i="54" s="1"/>
  <c r="W487" i="54" s="1" a="1"/>
  <c r="B488" i="61" a="1"/>
  <c r="B488" i="61" s="1"/>
  <c r="T488" i="94"/>
  <c r="U489" i="94" s="1"/>
  <c r="W486" i="61"/>
  <c r="B488" i="54"/>
  <c r="V488" i="54" s="1" a="1"/>
  <c r="V246" i="94"/>
  <c r="W246" i="94" s="1" a="1"/>
  <c r="V487" i="61"/>
  <c r="W487" i="61" s="1" a="1"/>
  <c r="T488" i="61"/>
  <c r="U489" i="61" s="1"/>
  <c r="W486" i="54"/>
  <c r="T488" i="54"/>
  <c r="U489" i="54" s="1"/>
  <c r="B247" i="94" a="1"/>
  <c r="T489" i="54" a="1"/>
  <c r="T489" i="61" a="1"/>
  <c r="T489" i="94" a="1"/>
  <c r="V488" i="61" l="1" a="1"/>
  <c r="V488" i="61" s="1"/>
  <c r="W488" i="61" s="1" a="1"/>
  <c r="B489" i="61" a="1"/>
  <c r="B489" i="61" s="1"/>
  <c r="B490" i="61" s="1" a="1"/>
  <c r="B489" i="54" a="1"/>
  <c r="B489" i="54" s="1"/>
  <c r="W246" i="94"/>
  <c r="T489" i="94"/>
  <c r="U490" i="94" s="1"/>
  <c r="T489" i="61"/>
  <c r="U490" i="61" s="1"/>
  <c r="T489" i="54"/>
  <c r="U490" i="54" s="1"/>
  <c r="V488" i="54"/>
  <c r="W488" i="54" s="1" a="1"/>
  <c r="W487" i="54"/>
  <c r="W487" i="61"/>
  <c r="B247" i="94"/>
  <c r="V247" i="94" s="1" a="1"/>
  <c r="T490" i="61" a="1"/>
  <c r="T490" i="54" a="1"/>
  <c r="T490" i="94" a="1"/>
  <c r="V489" i="54" l="1" a="1"/>
  <c r="V489" i="54" s="1"/>
  <c r="W489" i="54" s="1" a="1"/>
  <c r="B490" i="54" a="1"/>
  <c r="B490" i="54" s="1"/>
  <c r="B491" i="54" s="1" a="1"/>
  <c r="V489" i="61" a="1"/>
  <c r="V489" i="61" s="1"/>
  <c r="W489" i="61" s="1" a="1"/>
  <c r="T490" i="94"/>
  <c r="U491" i="94" s="1"/>
  <c r="W488" i="61"/>
  <c r="T490" i="54"/>
  <c r="U491" i="54" s="1"/>
  <c r="B490" i="61"/>
  <c r="V490" i="61" s="1" a="1"/>
  <c r="V247" i="94"/>
  <c r="W247" i="94" s="1" a="1"/>
  <c r="W488" i="54"/>
  <c r="T490" i="61"/>
  <c r="U491" i="61" s="1"/>
  <c r="T491" i="94" a="1"/>
  <c r="B248" i="94" a="1"/>
  <c r="T491" i="61" a="1"/>
  <c r="T491" i="54" a="1"/>
  <c r="V490" i="54" l="1" a="1"/>
  <c r="V490" i="54" s="1"/>
  <c r="W490" i="54" s="1" a="1"/>
  <c r="B491" i="61" a="1"/>
  <c r="B491" i="61" s="1"/>
  <c r="T491" i="54"/>
  <c r="U492" i="54" s="1"/>
  <c r="W489" i="54"/>
  <c r="V490" i="61"/>
  <c r="W490" i="61" s="1" a="1"/>
  <c r="T491" i="61"/>
  <c r="U492" i="61" s="1"/>
  <c r="B491" i="54"/>
  <c r="B492" i="54" s="1" a="1"/>
  <c r="W247" i="94"/>
  <c r="W489" i="61"/>
  <c r="B248" i="94"/>
  <c r="V248" i="94" s="1" a="1"/>
  <c r="T491" i="94"/>
  <c r="U492" i="94" s="1"/>
  <c r="T492" i="61" a="1"/>
  <c r="T492" i="94" a="1"/>
  <c r="T492" i="54" a="1"/>
  <c r="B492" i="61" l="1" a="1"/>
  <c r="B492" i="61" s="1"/>
  <c r="V492" i="61" s="1" a="1"/>
  <c r="V491" i="61" a="1"/>
  <c r="V491" i="61" s="1"/>
  <c r="W491" i="61" s="1" a="1"/>
  <c r="V491" i="54" a="1"/>
  <c r="V491" i="54" s="1"/>
  <c r="W491" i="54" s="1" a="1"/>
  <c r="T492" i="54"/>
  <c r="U493" i="54" s="1"/>
  <c r="V248" i="94"/>
  <c r="W248" i="94" s="1" a="1"/>
  <c r="B492" i="54"/>
  <c r="B493" i="54" s="1" a="1"/>
  <c r="T492" i="94"/>
  <c r="U493" i="94" s="1"/>
  <c r="W490" i="61"/>
  <c r="W490" i="54"/>
  <c r="T492" i="61"/>
  <c r="U493" i="61" s="1"/>
  <c r="T493" i="94" a="1"/>
  <c r="T493" i="54" a="1"/>
  <c r="T493" i="61" a="1"/>
  <c r="B249" i="94" a="1"/>
  <c r="B493" i="61" l="1" a="1"/>
  <c r="B493" i="61" s="1"/>
  <c r="V492" i="54" a="1"/>
  <c r="V492" i="54" s="1"/>
  <c r="W492" i="54" s="1" a="1"/>
  <c r="B249" i="94"/>
  <c r="V249" i="94" s="1" a="1"/>
  <c r="V492" i="61"/>
  <c r="W492" i="61" s="1" a="1"/>
  <c r="T493" i="61"/>
  <c r="U494" i="61" s="1"/>
  <c r="B493" i="54"/>
  <c r="B494" i="54" s="1" a="1"/>
  <c r="T493" i="54"/>
  <c r="U494" i="54" s="1"/>
  <c r="W248" i="94"/>
  <c r="W491" i="54"/>
  <c r="T493" i="94"/>
  <c r="U494" i="94" s="1"/>
  <c r="W491" i="61"/>
  <c r="T494" i="54" a="1"/>
  <c r="T494" i="94" a="1"/>
  <c r="T494" i="61" a="1"/>
  <c r="V493" i="61" l="1" a="1"/>
  <c r="V493" i="61" s="1"/>
  <c r="W493" i="61" s="1" a="1"/>
  <c r="B494" i="61" a="1"/>
  <c r="B494" i="61" s="1"/>
  <c r="B495" i="61" s="1" a="1"/>
  <c r="V493" i="54" a="1"/>
  <c r="V493" i="54" s="1"/>
  <c r="W493" i="54" s="1" a="1"/>
  <c r="T494" i="61"/>
  <c r="U495" i="61" s="1"/>
  <c r="V249" i="94"/>
  <c r="W249" i="94" s="1" a="1"/>
  <c r="T494" i="94"/>
  <c r="U495" i="94" s="1"/>
  <c r="T494" i="54"/>
  <c r="U495" i="54" s="1"/>
  <c r="B494" i="54"/>
  <c r="B495" i="54" s="1" a="1"/>
  <c r="W492" i="61"/>
  <c r="W492" i="54"/>
  <c r="T495" i="61" a="1"/>
  <c r="B250" i="94" a="1"/>
  <c r="T495" i="94" a="1"/>
  <c r="T495" i="54" a="1"/>
  <c r="V494" i="61" l="1" a="1"/>
  <c r="V494" i="61" s="1"/>
  <c r="W494" i="61" s="1" a="1"/>
  <c r="V494" i="54" a="1"/>
  <c r="V494" i="54" s="1"/>
  <c r="W494" i="54" s="1" a="1"/>
  <c r="T495" i="54"/>
  <c r="U496" i="54" s="1"/>
  <c r="B495" i="61"/>
  <c r="V495" i="61" s="1" a="1"/>
  <c r="B495" i="54"/>
  <c r="B496" i="54" s="1" a="1"/>
  <c r="W493" i="54"/>
  <c r="T495" i="94"/>
  <c r="U496" i="94" s="1"/>
  <c r="W249" i="94"/>
  <c r="B250" i="94"/>
  <c r="V250" i="94" s="1" a="1"/>
  <c r="T495" i="61"/>
  <c r="U496" i="61" s="1"/>
  <c r="W493" i="61"/>
  <c r="T496" i="94" a="1"/>
  <c r="T496" i="61" a="1"/>
  <c r="T496" i="54" a="1"/>
  <c r="V495" i="54" l="1" a="1"/>
  <c r="V495" i="54" s="1"/>
  <c r="W495" i="54" s="1" a="1"/>
  <c r="B496" i="61" a="1"/>
  <c r="B496" i="61" s="1"/>
  <c r="V496" i="61" s="1" a="1"/>
  <c r="T496" i="54"/>
  <c r="U497" i="54" s="1"/>
  <c r="V250" i="94"/>
  <c r="W250" i="94" s="1" a="1"/>
  <c r="B496" i="54"/>
  <c r="B497" i="54" s="1" a="1"/>
  <c r="T496" i="61"/>
  <c r="U497" i="61" s="1"/>
  <c r="V495" i="61"/>
  <c r="W495" i="61" s="1" a="1"/>
  <c r="W494" i="54"/>
  <c r="T496" i="94"/>
  <c r="U497" i="94" s="1"/>
  <c r="W494" i="61"/>
  <c r="T497" i="54" a="1"/>
  <c r="T497" i="61" a="1"/>
  <c r="T497" i="94" a="1"/>
  <c r="B251" i="94" a="1"/>
  <c r="B497" i="61" l="1" a="1"/>
  <c r="B497" i="61" s="1"/>
  <c r="V497" i="61" s="1" a="1"/>
  <c r="V496" i="54" a="1"/>
  <c r="V496" i="54" s="1"/>
  <c r="W496" i="54" s="1" a="1"/>
  <c r="B497" i="54"/>
  <c r="V497" i="54" s="1" a="1"/>
  <c r="B251" i="94"/>
  <c r="V251" i="94" s="1" a="1"/>
  <c r="W250" i="94"/>
  <c r="T497" i="94"/>
  <c r="U498" i="94" s="1"/>
  <c r="W495" i="54"/>
  <c r="T497" i="61"/>
  <c r="U498" i="61" s="1"/>
  <c r="V496" i="61"/>
  <c r="W496" i="61" s="1" a="1"/>
  <c r="W495" i="61"/>
  <c r="T497" i="54"/>
  <c r="U498" i="54" s="1"/>
  <c r="T498" i="94" a="1"/>
  <c r="T498" i="61" a="1"/>
  <c r="T498" i="54" a="1"/>
  <c r="B498" i="54" l="1" a="1"/>
  <c r="B498" i="54" s="1"/>
  <c r="B498" i="61" a="1"/>
  <c r="B498" i="61" s="1"/>
  <c r="V497" i="61"/>
  <c r="W497" i="61" s="1" a="1"/>
  <c r="T498" i="54"/>
  <c r="U499" i="54" s="1"/>
  <c r="V497" i="54"/>
  <c r="W497" i="54" s="1" a="1"/>
  <c r="W496" i="61"/>
  <c r="T498" i="61"/>
  <c r="U499" i="61" s="1"/>
  <c r="V251" i="94"/>
  <c r="W251" i="94" s="1" a="1"/>
  <c r="T498" i="94"/>
  <c r="U499" i="94" s="1"/>
  <c r="W496" i="54"/>
  <c r="T499" i="94" a="1"/>
  <c r="B252" i="94" a="1"/>
  <c r="T499" i="54" a="1"/>
  <c r="T499" i="61" a="1"/>
  <c r="V498" i="54" l="1" a="1"/>
  <c r="V498" i="54" s="1"/>
  <c r="W498" i="54" s="1" a="1"/>
  <c r="B499" i="54" a="1"/>
  <c r="B499" i="54" s="1"/>
  <c r="B500" i="54" s="1" a="1"/>
  <c r="V498" i="61" a="1"/>
  <c r="V498" i="61" s="1"/>
  <c r="W498" i="61" s="1" a="1"/>
  <c r="B499" i="61" a="1"/>
  <c r="B499" i="61" s="1"/>
  <c r="T499" i="61"/>
  <c r="U500" i="61" s="1"/>
  <c r="T499" i="54"/>
  <c r="U500" i="54" s="1"/>
  <c r="W251" i="94"/>
  <c r="B252" i="94"/>
  <c r="V252" i="94" s="1" a="1"/>
  <c r="W497" i="54"/>
  <c r="T499" i="94"/>
  <c r="U500" i="94" s="1"/>
  <c r="W497" i="61"/>
  <c r="T500" i="61" a="1"/>
  <c r="T500" i="94" a="1"/>
  <c r="T500" i="54" a="1"/>
  <c r="V499" i="61" l="1" a="1"/>
  <c r="V499" i="61" s="1"/>
  <c r="W499" i="61" s="1" a="1"/>
  <c r="B500" i="61" a="1"/>
  <c r="B500" i="61" s="1"/>
  <c r="B501" i="61" s="1" a="1"/>
  <c r="V499" i="54" a="1"/>
  <c r="V499" i="54" s="1"/>
  <c r="W499" i="54" s="1" a="1"/>
  <c r="T500" i="54"/>
  <c r="U501" i="54" s="1"/>
  <c r="T500" i="94"/>
  <c r="U501" i="94" s="1"/>
  <c r="B500" i="54"/>
  <c r="V500" i="54" s="1" a="1"/>
  <c r="V252" i="94"/>
  <c r="W252" i="94" s="1" a="1"/>
  <c r="T500" i="61"/>
  <c r="U501" i="61" s="1"/>
  <c r="W498" i="54"/>
  <c r="W498" i="61"/>
  <c r="T501" i="94" a="1"/>
  <c r="B253" i="94" a="1"/>
  <c r="T501" i="54" a="1"/>
  <c r="T501" i="61" a="1"/>
  <c r="V500" i="61" l="1" a="1"/>
  <c r="V500" i="61" s="1"/>
  <c r="W500" i="61" s="1" a="1"/>
  <c r="B501" i="54" a="1"/>
  <c r="B501" i="54" s="1"/>
  <c r="W252" i="94"/>
  <c r="T501" i="61"/>
  <c r="U502" i="61" s="1"/>
  <c r="V500" i="54"/>
  <c r="W500" i="54" s="1" a="1"/>
  <c r="T501" i="54"/>
  <c r="U502" i="54" s="1"/>
  <c r="B253" i="94"/>
  <c r="V253" i="94" s="1" a="1"/>
  <c r="T501" i="94"/>
  <c r="U502" i="94" s="1"/>
  <c r="B501" i="61"/>
  <c r="V501" i="61" s="1" a="1"/>
  <c r="W499" i="54"/>
  <c r="W499" i="61"/>
  <c r="T502" i="94" a="1"/>
  <c r="T502" i="54" a="1"/>
  <c r="T502" i="61" a="1"/>
  <c r="V501" i="54" l="1" a="1"/>
  <c r="V501" i="54" s="1"/>
  <c r="W501" i="54" s="1" a="1"/>
  <c r="B502" i="54" a="1"/>
  <c r="B502" i="54" s="1"/>
  <c r="B502" i="61" a="1"/>
  <c r="B502" i="61" s="1"/>
  <c r="V502" i="61" s="1" a="1"/>
  <c r="T502" i="61"/>
  <c r="U503" i="61" s="1"/>
  <c r="V501" i="61"/>
  <c r="W501" i="61" s="1" a="1"/>
  <c r="T502" i="54"/>
  <c r="U503" i="54" s="1"/>
  <c r="W500" i="61"/>
  <c r="T502" i="94"/>
  <c r="U503" i="94" s="1"/>
  <c r="V253" i="94"/>
  <c r="W253" i="94" s="1" a="1"/>
  <c r="W500" i="54"/>
  <c r="B254" i="94" a="1"/>
  <c r="T503" i="61" a="1"/>
  <c r="T503" i="94" a="1"/>
  <c r="T503" i="54" a="1"/>
  <c r="B503" i="54" l="1" a="1"/>
  <c r="B503" i="54" s="1"/>
  <c r="B504" i="54" s="1" a="1"/>
  <c r="V502" i="54" a="1"/>
  <c r="V502" i="54" s="1"/>
  <c r="W502" i="54" s="1" a="1"/>
  <c r="B503" i="61" a="1"/>
  <c r="B503" i="61" s="1"/>
  <c r="T503" i="54"/>
  <c r="U504" i="54" s="1"/>
  <c r="W501" i="61"/>
  <c r="T503" i="94"/>
  <c r="U504" i="94" s="1"/>
  <c r="T503" i="61"/>
  <c r="U504" i="61" s="1"/>
  <c r="B254" i="94"/>
  <c r="V254" i="94" s="1" a="1"/>
  <c r="V502" i="61"/>
  <c r="W502" i="61" s="1" a="1"/>
  <c r="W253" i="94"/>
  <c r="W501" i="54"/>
  <c r="T504" i="54" a="1"/>
  <c r="T504" i="61" a="1"/>
  <c r="T504" i="94" a="1"/>
  <c r="V503" i="54" l="1" a="1"/>
  <c r="V503" i="54" s="1"/>
  <c r="W503" i="54" s="1" a="1"/>
  <c r="B504" i="61" a="1"/>
  <c r="B504" i="61" s="1"/>
  <c r="B505" i="61" s="1" a="1"/>
  <c r="V503" i="61" a="1"/>
  <c r="V503" i="61" s="1"/>
  <c r="W503" i="61" s="1" a="1"/>
  <c r="W502" i="54"/>
  <c r="B504" i="54"/>
  <c r="B505" i="54" s="1" a="1"/>
  <c r="V254" i="94"/>
  <c r="W254" i="94" s="1" a="1"/>
  <c r="T504" i="94"/>
  <c r="U505" i="94" s="1"/>
  <c r="T504" i="61"/>
  <c r="U505" i="61" s="1"/>
  <c r="W502" i="61"/>
  <c r="T504" i="54"/>
  <c r="U505" i="54" s="1"/>
  <c r="V504" i="54" a="1"/>
  <c r="B255" i="94" a="1"/>
  <c r="T505" i="94" a="1"/>
  <c r="T505" i="61" a="1"/>
  <c r="T505" i="54" a="1"/>
  <c r="V504" i="61" l="1" a="1"/>
  <c r="V504" i="61" s="1"/>
  <c r="W504" i="61" s="1" a="1"/>
  <c r="T505" i="54"/>
  <c r="U506" i="54" s="1"/>
  <c r="T505" i="61"/>
  <c r="U506" i="61" s="1"/>
  <c r="W503" i="54"/>
  <c r="B505" i="61"/>
  <c r="V505" i="61" s="1" a="1"/>
  <c r="T505" i="94"/>
  <c r="U506" i="94" s="1"/>
  <c r="W254" i="94"/>
  <c r="B505" i="54"/>
  <c r="B506" i="54" s="1" a="1"/>
  <c r="B255" i="94"/>
  <c r="V255" i="94" s="1" a="1"/>
  <c r="V504" i="54"/>
  <c r="W504" i="54" s="1" a="1"/>
  <c r="W503" i="61"/>
  <c r="T506" i="94" a="1"/>
  <c r="T506" i="61" a="1"/>
  <c r="T506" i="54" a="1"/>
  <c r="V505" i="54" l="1" a="1"/>
  <c r="V505" i="54" s="1"/>
  <c r="W505" i="54" s="1" a="1"/>
  <c r="B506" i="61" a="1"/>
  <c r="B506" i="61" s="1"/>
  <c r="B507" i="61" s="1" a="1"/>
  <c r="W504" i="54"/>
  <c r="B506" i="54"/>
  <c r="B507" i="54" s="1" a="1"/>
  <c r="T506" i="54"/>
  <c r="U507" i="54" s="1"/>
  <c r="V255" i="94"/>
  <c r="W255" i="94" s="1" a="1"/>
  <c r="V505" i="61"/>
  <c r="W505" i="61" s="1" a="1"/>
  <c r="W504" i="61"/>
  <c r="T506" i="61"/>
  <c r="U507" i="61" s="1"/>
  <c r="T506" i="94"/>
  <c r="U507" i="94" s="1"/>
  <c r="V506" i="54" a="1"/>
  <c r="B256" i="94" a="1"/>
  <c r="T507" i="54" a="1"/>
  <c r="T507" i="94" a="1"/>
  <c r="T507" i="61" a="1"/>
  <c r="V506" i="61" l="1" a="1"/>
  <c r="V506" i="61" s="1"/>
  <c r="W506" i="61" s="1" a="1"/>
  <c r="T507" i="61"/>
  <c r="U508" i="61" s="1"/>
  <c r="W505" i="54"/>
  <c r="W505" i="61"/>
  <c r="W255" i="94"/>
  <c r="T507" i="94"/>
  <c r="U508" i="94" s="1"/>
  <c r="B507" i="61"/>
  <c r="B508" i="61" s="1" a="1"/>
  <c r="T507" i="54"/>
  <c r="U508" i="54" s="1"/>
  <c r="B507" i="54"/>
  <c r="V507" i="54" s="1" a="1"/>
  <c r="B256" i="94"/>
  <c r="V256" i="94" s="1" a="1"/>
  <c r="V506" i="54"/>
  <c r="W506" i="54" s="1" a="1"/>
  <c r="V507" i="61" a="1"/>
  <c r="T508" i="61" a="1"/>
  <c r="T508" i="54" a="1"/>
  <c r="T508" i="94" a="1"/>
  <c r="B508" i="54" l="1" a="1"/>
  <c r="B508" i="54" s="1"/>
  <c r="B509" i="54" s="1" a="1"/>
  <c r="T508" i="94"/>
  <c r="U509" i="94" s="1"/>
  <c r="W506" i="54"/>
  <c r="V256" i="94"/>
  <c r="W256" i="94" s="1" a="1"/>
  <c r="B508" i="61"/>
  <c r="V508" i="61" s="1" a="1"/>
  <c r="V507" i="54"/>
  <c r="W507" i="54" s="1" a="1"/>
  <c r="T508" i="54"/>
  <c r="U509" i="54" s="1"/>
  <c r="T508" i="61"/>
  <c r="U509" i="61" s="1"/>
  <c r="V507" i="61"/>
  <c r="W507" i="61" s="1" a="1"/>
  <c r="W506" i="61"/>
  <c r="T509" i="54" a="1"/>
  <c r="B257" i="94" a="1"/>
  <c r="T509" i="61" a="1"/>
  <c r="T509" i="94" a="1"/>
  <c r="V508" i="54" l="1" a="1"/>
  <c r="V508" i="54" s="1"/>
  <c r="W508" i="54" s="1" a="1"/>
  <c r="B509" i="61" a="1"/>
  <c r="B509" i="61" s="1"/>
  <c r="B510" i="61" s="1" a="1"/>
  <c r="T509" i="94"/>
  <c r="U510" i="94" s="1"/>
  <c r="W507" i="54"/>
  <c r="T509" i="61"/>
  <c r="U510" i="61" s="1"/>
  <c r="B509" i="54"/>
  <c r="B510" i="54" s="1" a="1"/>
  <c r="V508" i="61"/>
  <c r="W508" i="61" s="1" a="1"/>
  <c r="W507" i="61"/>
  <c r="B257" i="94"/>
  <c r="V257" i="94" s="1" a="1"/>
  <c r="T509" i="54"/>
  <c r="U510" i="54" s="1"/>
  <c r="W256" i="94"/>
  <c r="T510" i="54" a="1"/>
  <c r="T510" i="61" a="1"/>
  <c r="T510" i="94" a="1"/>
  <c r="V509" i="54" l="1" a="1"/>
  <c r="V509" i="54" s="1"/>
  <c r="W509" i="54" s="1" a="1"/>
  <c r="V509" i="61" a="1"/>
  <c r="V509" i="61" s="1"/>
  <c r="W509" i="61" s="1" a="1"/>
  <c r="T510" i="94"/>
  <c r="U511" i="94" s="1"/>
  <c r="T510" i="61"/>
  <c r="U511" i="61" s="1"/>
  <c r="B510" i="61"/>
  <c r="V510" i="61" s="1" a="1"/>
  <c r="V257" i="94"/>
  <c r="W257" i="94" s="1" a="1"/>
  <c r="W508" i="61"/>
  <c r="B510" i="54"/>
  <c r="V510" i="54" s="1" a="1"/>
  <c r="W508" i="54"/>
  <c r="T510" i="54"/>
  <c r="U511" i="54" s="1"/>
  <c r="T511" i="54" a="1"/>
  <c r="T511" i="61" a="1"/>
  <c r="B258" i="94" a="1"/>
  <c r="T511" i="94" a="1"/>
  <c r="B511" i="61" l="1" a="1"/>
  <c r="B511" i="61" s="1"/>
  <c r="B512" i="61" s="1" a="1"/>
  <c r="B511" i="54" a="1"/>
  <c r="B511" i="54" s="1"/>
  <c r="V511" i="54" s="1" a="1"/>
  <c r="T511" i="94"/>
  <c r="U512" i="94" s="1"/>
  <c r="W509" i="61"/>
  <c r="B258" i="94"/>
  <c r="V258" i="94" s="1" a="1"/>
  <c r="W509" i="54"/>
  <c r="V510" i="61"/>
  <c r="W510" i="61" s="1" a="1"/>
  <c r="T511" i="61"/>
  <c r="U512" i="61" s="1"/>
  <c r="V510" i="54"/>
  <c r="W510" i="54" s="1" a="1"/>
  <c r="T511" i="54"/>
  <c r="U512" i="54" s="1"/>
  <c r="W257" i="94"/>
  <c r="T512" i="61" a="1"/>
  <c r="T512" i="94" a="1"/>
  <c r="T512" i="54" a="1"/>
  <c r="B512" i="54" l="1" a="1"/>
  <c r="B512" i="54" s="1"/>
  <c r="B513" i="54" s="1" a="1"/>
  <c r="V511" i="61" a="1"/>
  <c r="V511" i="61" s="1"/>
  <c r="W511" i="61" s="1" a="1"/>
  <c r="B512" i="61"/>
  <c r="V512" i="61" s="1" a="1"/>
  <c r="T512" i="54"/>
  <c r="U513" i="54" s="1"/>
  <c r="W510" i="61"/>
  <c r="T512" i="94"/>
  <c r="U513" i="94" s="1"/>
  <c r="W510" i="54"/>
  <c r="V511" i="54"/>
  <c r="W511" i="54" s="1" a="1"/>
  <c r="V258" i="94"/>
  <c r="W258" i="94" s="1" a="1"/>
  <c r="T512" i="61"/>
  <c r="U513" i="61" s="1"/>
  <c r="B259" i="94" a="1"/>
  <c r="T513" i="94" a="1"/>
  <c r="T513" i="54" a="1"/>
  <c r="T513" i="61" a="1"/>
  <c r="B513" i="61" l="1" a="1"/>
  <c r="B513" i="61" s="1"/>
  <c r="B514" i="61" s="1" a="1"/>
  <c r="V512" i="54" a="1"/>
  <c r="V512" i="54" s="1"/>
  <c r="W512" i="54" s="1" a="1"/>
  <c r="V512" i="61"/>
  <c r="T513" i="61"/>
  <c r="U514" i="61" s="1"/>
  <c r="T513" i="54"/>
  <c r="U514" i="54" s="1"/>
  <c r="B513" i="54"/>
  <c r="V513" i="54" s="1" a="1"/>
  <c r="W511" i="61"/>
  <c r="W258" i="94"/>
  <c r="W511" i="54"/>
  <c r="T513" i="94"/>
  <c r="U514" i="94" s="1"/>
  <c r="B259" i="94"/>
  <c r="V259" i="94" s="1" a="1"/>
  <c r="W512" i="61" a="1"/>
  <c r="T514" i="54" a="1"/>
  <c r="T514" i="94" a="1"/>
  <c r="T514" i="61" a="1"/>
  <c r="B514" i="54" l="1" a="1"/>
  <c r="B514" i="54" s="1"/>
  <c r="V513" i="61" a="1"/>
  <c r="V513" i="61" s="1"/>
  <c r="W513" i="61" s="1" a="1"/>
  <c r="T514" i="61"/>
  <c r="U515" i="61" s="1"/>
  <c r="W512" i="54"/>
  <c r="T514" i="94"/>
  <c r="U515" i="94" s="1"/>
  <c r="T514" i="54"/>
  <c r="U515" i="54" s="1"/>
  <c r="B514" i="61"/>
  <c r="B515" i="61" s="1" a="1"/>
  <c r="V259" i="94"/>
  <c r="W259" i="94" s="1" a="1"/>
  <c r="V513" i="54"/>
  <c r="W513" i="54" s="1" a="1"/>
  <c r="W512" i="61"/>
  <c r="T515" i="94" a="1"/>
  <c r="T515" i="54" a="1"/>
  <c r="V514" i="61" a="1"/>
  <c r="T515" i="61" a="1"/>
  <c r="B260" i="94" a="1"/>
  <c r="V514" i="54" l="1" a="1"/>
  <c r="V514" i="54" s="1"/>
  <c r="W514" i="54" s="1" a="1"/>
  <c r="B515" i="54" a="1"/>
  <c r="B515" i="54" s="1"/>
  <c r="B260" i="94"/>
  <c r="V260" i="94" s="1" a="1"/>
  <c r="T515" i="61"/>
  <c r="U516" i="61" s="1"/>
  <c r="V514" i="61"/>
  <c r="W514" i="61" s="1" a="1"/>
  <c r="T515" i="54"/>
  <c r="U516" i="54" s="1"/>
  <c r="W513" i="54"/>
  <c r="W259" i="94"/>
  <c r="B515" i="61"/>
  <c r="V515" i="61" s="1" a="1"/>
  <c r="W513" i="61"/>
  <c r="T515" i="94"/>
  <c r="U516" i="94" s="1"/>
  <c r="T516" i="54" a="1"/>
  <c r="T516" i="61" a="1"/>
  <c r="T516" i="94" a="1"/>
  <c r="B516" i="61" l="1" a="1"/>
  <c r="B516" i="61" s="1"/>
  <c r="B517" i="61" s="1" a="1"/>
  <c r="B516" i="54" a="1"/>
  <c r="B516" i="54" s="1"/>
  <c r="V516" i="54" s="1" a="1"/>
  <c r="V515" i="54" a="1"/>
  <c r="V515" i="54" s="1"/>
  <c r="W515" i="54" s="1" a="1"/>
  <c r="W514" i="54"/>
  <c r="W514" i="61"/>
  <c r="T516" i="94"/>
  <c r="U517" i="94" s="1"/>
  <c r="V260" i="94"/>
  <c r="W260" i="94" s="1" a="1"/>
  <c r="V515" i="61"/>
  <c r="W515" i="61" s="1" a="1"/>
  <c r="T516" i="61"/>
  <c r="U517" i="61" s="1"/>
  <c r="T516" i="54"/>
  <c r="U517" i="54" s="1"/>
  <c r="T517" i="94" a="1"/>
  <c r="T517" i="54" a="1"/>
  <c r="T517" i="61" a="1"/>
  <c r="B261" i="94" a="1"/>
  <c r="V516" i="61" l="1" a="1"/>
  <c r="V516" i="61" s="1"/>
  <c r="W516" i="61" s="1" a="1"/>
  <c r="B517" i="54" a="1"/>
  <c r="B517" i="54" s="1"/>
  <c r="B518" i="54" s="1" a="1"/>
  <c r="B261" i="94"/>
  <c r="T517" i="61"/>
  <c r="U518" i="61" s="1"/>
  <c r="B517" i="61"/>
  <c r="V517" i="61" s="1" a="1"/>
  <c r="W515" i="61"/>
  <c r="V516" i="54"/>
  <c r="W516" i="54" s="1" a="1"/>
  <c r="W260" i="94"/>
  <c r="T517" i="54"/>
  <c r="U518" i="54" s="1"/>
  <c r="T517" i="94"/>
  <c r="U518" i="94" s="1"/>
  <c r="W515" i="54"/>
  <c r="V261" i="94" a="1"/>
  <c r="T518" i="94" a="1"/>
  <c r="T518" i="61" a="1"/>
  <c r="T518" i="54" a="1"/>
  <c r="V517" i="54" l="1" a="1"/>
  <c r="V517" i="54" s="1"/>
  <c r="W517" i="54" s="1" a="1"/>
  <c r="B518" i="61" a="1"/>
  <c r="B518" i="61" s="1"/>
  <c r="T518" i="54"/>
  <c r="U519" i="54" s="1"/>
  <c r="B518" i="54"/>
  <c r="V518" i="54" s="1" a="1"/>
  <c r="V517" i="61"/>
  <c r="W517" i="61" s="1" a="1"/>
  <c r="T518" i="61"/>
  <c r="U519" i="61" s="1"/>
  <c r="W516" i="61"/>
  <c r="W516" i="54"/>
  <c r="T518" i="94"/>
  <c r="U519" i="94" s="1"/>
  <c r="V261" i="94"/>
  <c r="W261" i="94" s="1" a="1"/>
  <c r="B262" i="94" a="1"/>
  <c r="T519" i="54" a="1"/>
  <c r="T519" i="94" a="1"/>
  <c r="T519" i="61" a="1"/>
  <c r="B519" i="54" l="1" a="1"/>
  <c r="B519" i="54" s="1"/>
  <c r="V519" i="54" s="1" a="1"/>
  <c r="V518" i="61" a="1"/>
  <c r="V518" i="61" s="1"/>
  <c r="W518" i="61" s="1" a="1"/>
  <c r="B519" i="61" a="1"/>
  <c r="B519" i="61" s="1"/>
  <c r="B520" i="61" s="1" a="1"/>
  <c r="T519" i="61"/>
  <c r="U520" i="61" s="1"/>
  <c r="V518" i="54"/>
  <c r="W518" i="54" s="1" a="1"/>
  <c r="W517" i="61"/>
  <c r="T519" i="94"/>
  <c r="U520" i="94" s="1"/>
  <c r="W517" i="54"/>
  <c r="T519" i="54"/>
  <c r="U520" i="54" s="1"/>
  <c r="W261" i="94"/>
  <c r="B262" i="94"/>
  <c r="V262" i="94" s="1" a="1"/>
  <c r="T520" i="61" a="1"/>
  <c r="T520" i="54" a="1"/>
  <c r="T520" i="94" a="1"/>
  <c r="V519" i="61" l="1" a="1"/>
  <c r="V519" i="61" s="1"/>
  <c r="W519" i="61" s="1" a="1"/>
  <c r="B520" i="54" a="1"/>
  <c r="B520" i="54" s="1"/>
  <c r="W518" i="61"/>
  <c r="B520" i="61"/>
  <c r="V520" i="61" s="1" a="1"/>
  <c r="V262" i="94"/>
  <c r="W262" i="94" s="1" a="1"/>
  <c r="T520" i="94"/>
  <c r="U521" i="94" s="1"/>
  <c r="V519" i="54"/>
  <c r="W519" i="54" s="1" a="1"/>
  <c r="T520" i="54"/>
  <c r="U521" i="54" s="1"/>
  <c r="T520" i="61"/>
  <c r="U521" i="61" s="1"/>
  <c r="W518" i="54"/>
  <c r="B263" i="94" a="1"/>
  <c r="T521" i="61" a="1"/>
  <c r="T521" i="54" a="1"/>
  <c r="T521" i="94" a="1"/>
  <c r="V520" i="54" l="1" a="1"/>
  <c r="V520" i="54" s="1"/>
  <c r="W520" i="54" s="1" a="1"/>
  <c r="B521" i="54" a="1"/>
  <c r="B521" i="54" s="1"/>
  <c r="B522" i="54" s="1" a="1"/>
  <c r="B521" i="61" a="1"/>
  <c r="B521" i="61" s="1"/>
  <c r="B522" i="61" s="1" a="1"/>
  <c r="T521" i="94"/>
  <c r="U522" i="94" s="1"/>
  <c r="W519" i="54"/>
  <c r="T521" i="54"/>
  <c r="U522" i="54" s="1"/>
  <c r="W519" i="61"/>
  <c r="V520" i="61"/>
  <c r="W520" i="61" s="1" a="1"/>
  <c r="T521" i="61"/>
  <c r="U522" i="61" s="1"/>
  <c r="W262" i="94"/>
  <c r="B263" i="94"/>
  <c r="V263" i="94" s="1" a="1"/>
  <c r="T522" i="54" a="1"/>
  <c r="T522" i="94" a="1"/>
  <c r="T522" i="61" a="1"/>
  <c r="V521" i="54" l="1" a="1"/>
  <c r="V521" i="54" s="1"/>
  <c r="W521" i="54" s="1" a="1"/>
  <c r="V521" i="61" a="1"/>
  <c r="V521" i="61" s="1"/>
  <c r="W521" i="61" s="1" a="1"/>
  <c r="T522" i="61"/>
  <c r="U523" i="61" s="1"/>
  <c r="B522" i="54"/>
  <c r="V522" i="54" s="1" a="1"/>
  <c r="V263" i="94"/>
  <c r="W263" i="94" s="1" a="1"/>
  <c r="W520" i="61"/>
  <c r="B522" i="61"/>
  <c r="V522" i="61" s="1" a="1"/>
  <c r="T522" i="94"/>
  <c r="U523" i="94" s="1"/>
  <c r="W520" i="54"/>
  <c r="T522" i="54"/>
  <c r="U523" i="54" s="1"/>
  <c r="T523" i="94" a="1"/>
  <c r="T523" i="61" a="1"/>
  <c r="T523" i="54" a="1"/>
  <c r="B264" i="94" a="1"/>
  <c r="B523" i="61" l="1" a="1"/>
  <c r="B523" i="61" s="1"/>
  <c r="B523" i="54" a="1"/>
  <c r="B523" i="54" s="1"/>
  <c r="B264" i="94"/>
  <c r="W521" i="61"/>
  <c r="T523" i="54"/>
  <c r="U524" i="54" s="1"/>
  <c r="W521" i="54"/>
  <c r="V522" i="61"/>
  <c r="W522" i="61" s="1" a="1"/>
  <c r="V522" i="54"/>
  <c r="W522" i="54" s="1" a="1"/>
  <c r="T523" i="61"/>
  <c r="U524" i="61" s="1"/>
  <c r="W263" i="94"/>
  <c r="T523" i="94"/>
  <c r="U524" i="94" s="1"/>
  <c r="V264" i="94" a="1"/>
  <c r="T524" i="61" a="1"/>
  <c r="T524" i="94" a="1"/>
  <c r="T524" i="54" a="1"/>
  <c r="B524" i="54" l="1" a="1"/>
  <c r="B524" i="54" s="1"/>
  <c r="V523" i="54" a="1"/>
  <c r="V523" i="54" s="1"/>
  <c r="W523" i="54" s="1" a="1"/>
  <c r="B524" i="61" a="1"/>
  <c r="B524" i="61" s="1"/>
  <c r="V523" i="61" a="1"/>
  <c r="V523" i="61" s="1"/>
  <c r="W523" i="61" s="1" a="1"/>
  <c r="T524" i="54"/>
  <c r="U525" i="54" s="1"/>
  <c r="T524" i="94"/>
  <c r="U525" i="94" s="1"/>
  <c r="W522" i="54"/>
  <c r="W522" i="61"/>
  <c r="T524" i="61"/>
  <c r="U525" i="61" s="1"/>
  <c r="V264" i="94"/>
  <c r="W264" i="94" s="1" a="1"/>
  <c r="T525" i="54" a="1"/>
  <c r="T525" i="94" a="1"/>
  <c r="B265" i="94" a="1"/>
  <c r="T525" i="61" a="1"/>
  <c r="B525" i="61" l="1" a="1"/>
  <c r="B525" i="61" s="1"/>
  <c r="V524" i="61" a="1"/>
  <c r="V524" i="61" s="1"/>
  <c r="W524" i="61" s="1" a="1"/>
  <c r="B525" i="54" a="1"/>
  <c r="B525" i="54" s="1"/>
  <c r="V524" i="54" a="1"/>
  <c r="V524" i="54" s="1"/>
  <c r="W524" i="54" s="1" a="1"/>
  <c r="W523" i="54"/>
  <c r="W523" i="61"/>
  <c r="T525" i="61"/>
  <c r="U526" i="61" s="1"/>
  <c r="B265" i="94"/>
  <c r="V265" i="94" s="1" a="1"/>
  <c r="T525" i="94"/>
  <c r="U526" i="94" s="1"/>
  <c r="W264" i="94"/>
  <c r="T525" i="54"/>
  <c r="U526" i="54" s="1"/>
  <c r="T526" i="94" a="1"/>
  <c r="T526" i="54" a="1"/>
  <c r="T526" i="61" a="1"/>
  <c r="B526" i="54" l="1" a="1"/>
  <c r="B526" i="54" s="1"/>
  <c r="B527" i="54" s="1" a="1"/>
  <c r="V525" i="54" a="1"/>
  <c r="V525" i="54" s="1"/>
  <c r="W525" i="54" s="1" a="1"/>
  <c r="V525" i="61" a="1"/>
  <c r="V525" i="61" s="1"/>
  <c r="W525" i="61" s="1" a="1"/>
  <c r="B526" i="61" a="1"/>
  <c r="B526" i="61" s="1"/>
  <c r="V526" i="61" s="1" a="1"/>
  <c r="T526" i="61"/>
  <c r="U527" i="61" s="1"/>
  <c r="T526" i="54"/>
  <c r="U527" i="54" s="1"/>
  <c r="W524" i="61"/>
  <c r="T526" i="94"/>
  <c r="U527" i="94" s="1"/>
  <c r="W524" i="54"/>
  <c r="V265" i="94"/>
  <c r="W265" i="94" s="1" a="1"/>
  <c r="B266" i="94" a="1"/>
  <c r="T527" i="54" a="1"/>
  <c r="T527" i="94" a="1"/>
  <c r="T527" i="61" a="1"/>
  <c r="V526" i="54" l="1" a="1"/>
  <c r="V526" i="54" s="1"/>
  <c r="W526" i="54" s="1" a="1"/>
  <c r="B527" i="61" a="1"/>
  <c r="B527" i="61" s="1"/>
  <c r="V527" i="61" s="1" a="1"/>
  <c r="W525" i="54"/>
  <c r="W265" i="94"/>
  <c r="W525" i="61"/>
  <c r="V526" i="61"/>
  <c r="W526" i="61" s="1" a="1"/>
  <c r="T527" i="61"/>
  <c r="U528" i="61" s="1"/>
  <c r="T527" i="94"/>
  <c r="U528" i="94" s="1"/>
  <c r="T527" i="54"/>
  <c r="U528" i="54" s="1"/>
  <c r="B266" i="94"/>
  <c r="V266" i="94" s="1" a="1"/>
  <c r="B527" i="54"/>
  <c r="B528" i="54" s="1" a="1"/>
  <c r="T528" i="54" a="1"/>
  <c r="T528" i="61" a="1"/>
  <c r="T528" i="94" a="1"/>
  <c r="V527" i="54" l="1" a="1"/>
  <c r="B528" i="61" a="1"/>
  <c r="B528" i="61" s="1"/>
  <c r="T528" i="94"/>
  <c r="U529" i="94" s="1"/>
  <c r="B528" i="54"/>
  <c r="V266" i="94"/>
  <c r="W266" i="94" s="1" a="1"/>
  <c r="V527" i="61"/>
  <c r="W527" i="61" s="1" a="1"/>
  <c r="W526" i="61"/>
  <c r="T528" i="61"/>
  <c r="U529" i="61" s="1"/>
  <c r="W526" i="54"/>
  <c r="T528" i="54"/>
  <c r="U529" i="54" s="1"/>
  <c r="V527" i="54"/>
  <c r="W527" i="54" s="1" a="1"/>
  <c r="B529" i="54" a="1"/>
  <c r="T529" i="54" a="1"/>
  <c r="V528" i="54" a="1"/>
  <c r="T529" i="61" a="1"/>
  <c r="B267" i="94" a="1"/>
  <c r="T529" i="94" a="1"/>
  <c r="V528" i="61" l="1" a="1"/>
  <c r="V528" i="61" s="1"/>
  <c r="W528" i="61" s="1" a="1"/>
  <c r="B529" i="61" a="1"/>
  <c r="B529" i="61" s="1"/>
  <c r="B530" i="61" s="1" a="1"/>
  <c r="T529" i="94"/>
  <c r="U530" i="94" s="1"/>
  <c r="B267" i="94"/>
  <c r="T529" i="61"/>
  <c r="U530" i="61" s="1"/>
  <c r="W527" i="54"/>
  <c r="V528" i="54"/>
  <c r="W528" i="54" s="1" a="1"/>
  <c r="W527" i="61"/>
  <c r="T529" i="54"/>
  <c r="U530" i="54" s="1"/>
  <c r="W266" i="94"/>
  <c r="B529" i="54"/>
  <c r="B530" i="54" s="1" a="1"/>
  <c r="V267" i="94" a="1"/>
  <c r="T530" i="54" a="1"/>
  <c r="T530" i="94" a="1"/>
  <c r="T530" i="61" a="1"/>
  <c r="V529" i="61" l="1" a="1"/>
  <c r="V529" i="61" s="1"/>
  <c r="W529" i="61" s="1" a="1"/>
  <c r="V529" i="54" a="1"/>
  <c r="V529" i="54" s="1"/>
  <c r="W529" i="54" s="1" a="1"/>
  <c r="T530" i="61"/>
  <c r="U531" i="61" s="1"/>
  <c r="T530" i="94"/>
  <c r="U531" i="94" s="1"/>
  <c r="T530" i="54"/>
  <c r="U531" i="54" s="1"/>
  <c r="B530" i="61"/>
  <c r="B531" i="61" s="1" a="1"/>
  <c r="W528" i="54"/>
  <c r="B530" i="54"/>
  <c r="B531" i="54" s="1" a="1"/>
  <c r="V267" i="94"/>
  <c r="W267" i="94" s="1" a="1"/>
  <c r="W528" i="61"/>
  <c r="T531" i="94" a="1"/>
  <c r="B268" i="94" a="1"/>
  <c r="T531" i="54" a="1"/>
  <c r="T531" i="61" a="1"/>
  <c r="V530" i="54" l="1" a="1"/>
  <c r="V530" i="54" s="1"/>
  <c r="W530" i="54" s="1" a="1"/>
  <c r="V530" i="61" a="1"/>
  <c r="V530" i="61" s="1"/>
  <c r="W530" i="61" s="1" a="1"/>
  <c r="T531" i="61"/>
  <c r="U532" i="61" s="1"/>
  <c r="T531" i="54"/>
  <c r="U532" i="54" s="1"/>
  <c r="W267" i="94"/>
  <c r="W529" i="61"/>
  <c r="B531" i="54"/>
  <c r="B532" i="54" s="1" a="1"/>
  <c r="B268" i="94"/>
  <c r="V268" i="94" s="1" a="1"/>
  <c r="B531" i="61"/>
  <c r="B532" i="61" s="1" a="1"/>
  <c r="T531" i="94"/>
  <c r="U532" i="94" s="1"/>
  <c r="W529" i="54"/>
  <c r="T532" i="54" a="1"/>
  <c r="T532" i="94" a="1"/>
  <c r="T532" i="61" a="1"/>
  <c r="V531" i="54" l="1" a="1"/>
  <c r="V531" i="54" s="1"/>
  <c r="W531" i="54" s="1" a="1"/>
  <c r="V531" i="61" a="1"/>
  <c r="V531" i="61" s="1"/>
  <c r="W531" i="61" s="1" a="1"/>
  <c r="T532" i="61"/>
  <c r="U533" i="61" s="1"/>
  <c r="W530" i="54"/>
  <c r="T532" i="94"/>
  <c r="U533" i="94" s="1"/>
  <c r="T532" i="54"/>
  <c r="U533" i="54" s="1"/>
  <c r="B532" i="54"/>
  <c r="B533" i="54" s="1" a="1"/>
  <c r="B532" i="61"/>
  <c r="B533" i="61" s="1" a="1"/>
  <c r="V268" i="94"/>
  <c r="W268" i="94" s="1" a="1"/>
  <c r="W530" i="61"/>
  <c r="B269" i="94" a="1"/>
  <c r="T533" i="94" a="1"/>
  <c r="T533" i="54" a="1"/>
  <c r="T533" i="61" a="1"/>
  <c r="V532" i="54" l="1" a="1"/>
  <c r="V532" i="54" s="1"/>
  <c r="W532" i="54" s="1" a="1"/>
  <c r="V532" i="61" a="1"/>
  <c r="V532" i="61" s="1"/>
  <c r="W532" i="61" s="1" a="1"/>
  <c r="T533" i="61"/>
  <c r="U534" i="61" s="1"/>
  <c r="W268" i="94"/>
  <c r="B533" i="61"/>
  <c r="V533" i="61" s="1" a="1"/>
  <c r="B533" i="54"/>
  <c r="V533" i="54" s="1" a="1"/>
  <c r="T533" i="54"/>
  <c r="U534" i="54" s="1"/>
  <c r="W531" i="54"/>
  <c r="T533" i="94"/>
  <c r="U534" i="94" s="1"/>
  <c r="B269" i="94"/>
  <c r="V269" i="94" s="1" a="1"/>
  <c r="W531" i="61"/>
  <c r="T534" i="94" a="1"/>
  <c r="T534" i="61" a="1"/>
  <c r="T534" i="54" a="1"/>
  <c r="B534" i="54" l="1" a="1"/>
  <c r="B534" i="54" s="1"/>
  <c r="B535" i="54" s="1" a="1"/>
  <c r="B534" i="61" a="1"/>
  <c r="B534" i="61" s="1"/>
  <c r="V533" i="54"/>
  <c r="W533" i="54" s="1" a="1"/>
  <c r="T534" i="54"/>
  <c r="U535" i="54" s="1"/>
  <c r="V269" i="94"/>
  <c r="W269" i="94" s="1" a="1"/>
  <c r="W532" i="61"/>
  <c r="W532" i="54"/>
  <c r="V533" i="61"/>
  <c r="W533" i="61" s="1" a="1"/>
  <c r="T534" i="61"/>
  <c r="U535" i="61" s="1"/>
  <c r="T534" i="94"/>
  <c r="U535" i="94" s="1"/>
  <c r="T535" i="94" a="1"/>
  <c r="B270" i="94" a="1"/>
  <c r="T535" i="54" a="1"/>
  <c r="T535" i="61" a="1"/>
  <c r="B535" i="61" l="1" a="1"/>
  <c r="B535" i="61" s="1"/>
  <c r="B536" i="61" s="1" a="1"/>
  <c r="V534" i="61" a="1"/>
  <c r="V534" i="61" s="1"/>
  <c r="W534" i="61" s="1" a="1"/>
  <c r="V534" i="54" a="1"/>
  <c r="V534" i="54" s="1"/>
  <c r="W534" i="54" s="1" a="1"/>
  <c r="T535" i="61"/>
  <c r="U536" i="61" s="1"/>
  <c r="T535" i="54"/>
  <c r="U536" i="54" s="1"/>
  <c r="B270" i="94"/>
  <c r="V270" i="94" s="1" a="1"/>
  <c r="B535" i="54"/>
  <c r="B536" i="54" s="1" a="1"/>
  <c r="W533" i="61"/>
  <c r="W269" i="94"/>
  <c r="T535" i="94"/>
  <c r="U536" i="94" s="1"/>
  <c r="W533" i="54"/>
  <c r="T536" i="54" a="1"/>
  <c r="T536" i="61" a="1"/>
  <c r="T536" i="94" a="1"/>
  <c r="V535" i="61" l="1" a="1"/>
  <c r="V535" i="61" s="1"/>
  <c r="W535" i="61" s="1" a="1"/>
  <c r="V535" i="54" a="1"/>
  <c r="V535" i="54" s="1"/>
  <c r="W535" i="54" s="1" a="1"/>
  <c r="T536" i="94"/>
  <c r="U537" i="94" s="1"/>
  <c r="W534" i="61"/>
  <c r="B536" i="61"/>
  <c r="V536" i="61" s="1" a="1"/>
  <c r="B536" i="54"/>
  <c r="V536" i="54" s="1" a="1"/>
  <c r="W534" i="54"/>
  <c r="T536" i="61"/>
  <c r="U537" i="61" s="1"/>
  <c r="V270" i="94"/>
  <c r="W270" i="94" s="1" a="1"/>
  <c r="T536" i="54"/>
  <c r="U537" i="54" s="1"/>
  <c r="B271" i="94" a="1"/>
  <c r="T537" i="54" a="1"/>
  <c r="T537" i="61" a="1"/>
  <c r="T537" i="94" a="1"/>
  <c r="B537" i="61" l="1" a="1"/>
  <c r="B537" i="61" s="1"/>
  <c r="B538" i="61" s="1" a="1"/>
  <c r="B537" i="54" a="1"/>
  <c r="B537" i="54" s="1"/>
  <c r="T537" i="94"/>
  <c r="U538" i="94" s="1"/>
  <c r="V536" i="61"/>
  <c r="W536" i="61" s="1" a="1"/>
  <c r="T537" i="61"/>
  <c r="U538" i="61" s="1"/>
  <c r="T537" i="54"/>
  <c r="U538" i="54" s="1"/>
  <c r="V536" i="54"/>
  <c r="W536" i="54" s="1" a="1"/>
  <c r="W535" i="54"/>
  <c r="W535" i="61"/>
  <c r="W270" i="94"/>
  <c r="B271" i="94"/>
  <c r="V271" i="94" s="1" a="1"/>
  <c r="T538" i="94" a="1"/>
  <c r="T538" i="54" a="1"/>
  <c r="T538" i="61" a="1"/>
  <c r="V537" i="54" l="1" a="1"/>
  <c r="V537" i="54" s="1"/>
  <c r="W537" i="54" s="1" a="1"/>
  <c r="B538" i="54" a="1"/>
  <c r="B538" i="54" s="1"/>
  <c r="B539" i="54" s="1" a="1"/>
  <c r="V537" i="61" a="1"/>
  <c r="V537" i="61" s="1"/>
  <c r="W537" i="61" s="1" a="1"/>
  <c r="T538" i="61"/>
  <c r="U539" i="61" s="1"/>
  <c r="W536" i="61"/>
  <c r="T538" i="54"/>
  <c r="U539" i="54" s="1"/>
  <c r="B538" i="61"/>
  <c r="B539" i="61" s="1" a="1"/>
  <c r="V271" i="94"/>
  <c r="W271" i="94" s="1" a="1"/>
  <c r="W536" i="54"/>
  <c r="T538" i="94"/>
  <c r="U539" i="94" s="1"/>
  <c r="T539" i="94" a="1"/>
  <c r="B272" i="94" a="1"/>
  <c r="T539" i="54" a="1"/>
  <c r="T539" i="61" a="1"/>
  <c r="V538" i="54" l="1" a="1"/>
  <c r="V538" i="54" s="1"/>
  <c r="W538" i="54" s="1" a="1"/>
  <c r="V538" i="61" a="1"/>
  <c r="V538" i="61" s="1"/>
  <c r="W538" i="61" s="1" a="1"/>
  <c r="W537" i="54"/>
  <c r="W271" i="94"/>
  <c r="B539" i="61"/>
  <c r="B540" i="61" s="1" a="1"/>
  <c r="T539" i="61"/>
  <c r="U540" i="61" s="1"/>
  <c r="B539" i="54"/>
  <c r="B540" i="54" s="1" a="1"/>
  <c r="T539" i="54"/>
  <c r="U540" i="54" s="1"/>
  <c r="B272" i="94"/>
  <c r="V272" i="94" s="1" a="1"/>
  <c r="W537" i="61"/>
  <c r="T539" i="94"/>
  <c r="U540" i="94" s="1"/>
  <c r="T540" i="61" a="1"/>
  <c r="T540" i="94" a="1"/>
  <c r="T540" i="54" a="1"/>
  <c r="V539" i="61" l="1" a="1"/>
  <c r="V539" i="61" s="1"/>
  <c r="W539" i="61" s="1" a="1"/>
  <c r="V539" i="54" a="1"/>
  <c r="V539" i="54" s="1"/>
  <c r="W539" i="54" s="1" a="1"/>
  <c r="B540" i="61"/>
  <c r="B541" i="61" s="1" a="1"/>
  <c r="T540" i="54"/>
  <c r="U541" i="54" s="1"/>
  <c r="T540" i="94"/>
  <c r="U541" i="94" s="1"/>
  <c r="W538" i="54"/>
  <c r="B540" i="54"/>
  <c r="V540" i="54" s="1" a="1"/>
  <c r="V272" i="94"/>
  <c r="W272" i="94" s="1" a="1"/>
  <c r="T540" i="61"/>
  <c r="U541" i="61" s="1"/>
  <c r="W538" i="61"/>
  <c r="V540" i="61" a="1"/>
  <c r="T541" i="54" a="1"/>
  <c r="T541" i="94" a="1"/>
  <c r="B273" i="94" a="1"/>
  <c r="T541" i="61" a="1"/>
  <c r="B541" i="54" l="1" a="1"/>
  <c r="B541" i="54" s="1"/>
  <c r="T541" i="61"/>
  <c r="U542" i="61" s="1"/>
  <c r="B273" i="94"/>
  <c r="V273" i="94" s="1" a="1"/>
  <c r="T541" i="94"/>
  <c r="U542" i="94" s="1"/>
  <c r="V540" i="54"/>
  <c r="W540" i="54" s="1" a="1"/>
  <c r="T541" i="54"/>
  <c r="U542" i="54" s="1"/>
  <c r="W539" i="54"/>
  <c r="W272" i="94"/>
  <c r="V540" i="61"/>
  <c r="W540" i="61" s="1" a="1"/>
  <c r="B541" i="61"/>
  <c r="B542" i="61" s="1" a="1"/>
  <c r="W539" i="61"/>
  <c r="T542" i="61" a="1"/>
  <c r="T542" i="94" a="1"/>
  <c r="T542" i="54" a="1"/>
  <c r="B542" i="54" l="1" a="1"/>
  <c r="B542" i="54" s="1"/>
  <c r="B543" i="54" s="1" a="1"/>
  <c r="V541" i="54" a="1"/>
  <c r="V541" i="54" s="1"/>
  <c r="W541" i="54" s="1" a="1"/>
  <c r="V541" i="61" a="1"/>
  <c r="V541" i="61" s="1"/>
  <c r="W541" i="61" s="1" a="1"/>
  <c r="T542" i="54"/>
  <c r="U543" i="54" s="1"/>
  <c r="V273" i="94"/>
  <c r="W273" i="94" s="1" a="1"/>
  <c r="T542" i="94"/>
  <c r="U543" i="94" s="1"/>
  <c r="T542" i="61"/>
  <c r="U543" i="61" s="1"/>
  <c r="B542" i="61"/>
  <c r="B543" i="61" s="1" a="1"/>
  <c r="W540" i="61"/>
  <c r="W540" i="54"/>
  <c r="T543" i="61" a="1"/>
  <c r="B274" i="94" a="1"/>
  <c r="T543" i="54" a="1"/>
  <c r="T543" i="94" a="1"/>
  <c r="V542" i="54" l="1" a="1"/>
  <c r="V542" i="54" s="1"/>
  <c r="W542" i="54" s="1" a="1"/>
  <c r="V542" i="61" a="1"/>
  <c r="V542" i="61" s="1"/>
  <c r="W542" i="61" s="1" a="1"/>
  <c r="T543" i="94"/>
  <c r="B543" i="54"/>
  <c r="B544" i="54" s="1" a="1"/>
  <c r="W541" i="54"/>
  <c r="B543" i="61"/>
  <c r="B544" i="61" s="1" a="1"/>
  <c r="T543" i="54"/>
  <c r="U544" i="54" s="1"/>
  <c r="W541" i="61"/>
  <c r="B274" i="94"/>
  <c r="V274" i="94" s="1" a="1"/>
  <c r="W273" i="94"/>
  <c r="T543" i="61"/>
  <c r="U544" i="61" s="1"/>
  <c r="T544" i="54" a="1"/>
  <c r="T544" i="61" a="1"/>
  <c r="V543" i="61" l="1" a="1"/>
  <c r="V543" i="54" a="1"/>
  <c r="V543" i="54" s="1"/>
  <c r="W543" i="54" s="1" a="1"/>
  <c r="B544" i="61"/>
  <c r="V544" i="61" s="1" a="1"/>
  <c r="T544" i="61"/>
  <c r="U545" i="61" s="1"/>
  <c r="V274" i="94"/>
  <c r="W274" i="94" s="1" a="1"/>
  <c r="B544" i="54"/>
  <c r="B545" i="54" s="1" a="1"/>
  <c r="T544" i="54"/>
  <c r="U545" i="54" s="1"/>
  <c r="W542" i="61"/>
  <c r="V543" i="61"/>
  <c r="W543" i="61" s="1" a="1"/>
  <c r="W542" i="54"/>
  <c r="B545" i="61" a="1"/>
  <c r="B275" i="94" a="1"/>
  <c r="T545" i="61" a="1"/>
  <c r="T545" i="54" a="1"/>
  <c r="V544" i="54" l="1" a="1"/>
  <c r="V544" i="54" s="1"/>
  <c r="W544" i="54" s="1" a="1"/>
  <c r="B545" i="54"/>
  <c r="T545" i="54"/>
  <c r="U546" i="54" s="1"/>
  <c r="T545" i="61"/>
  <c r="U546" i="61" s="1"/>
  <c r="V544" i="61"/>
  <c r="W544" i="61" s="1" a="1"/>
  <c r="W543" i="61"/>
  <c r="W274" i="94"/>
  <c r="W543" i="54"/>
  <c r="B275" i="94"/>
  <c r="V275" i="94" s="1" a="1"/>
  <c r="B545" i="61"/>
  <c r="B546" i="61" s="1" a="1"/>
  <c r="B546" i="54" a="1"/>
  <c r="V545" i="54" a="1"/>
  <c r="T546" i="54" a="1"/>
  <c r="T546" i="61" a="1"/>
  <c r="V545" i="61" l="1" a="1"/>
  <c r="V545" i="61" s="1"/>
  <c r="W545" i="61" s="1" a="1"/>
  <c r="W544" i="61"/>
  <c r="T546" i="61"/>
  <c r="U547" i="61" s="1"/>
  <c r="T546" i="54"/>
  <c r="U547" i="54" s="1"/>
  <c r="B546" i="61"/>
  <c r="V546" i="61" s="1" a="1"/>
  <c r="V275" i="94"/>
  <c r="W275" i="94" s="1" a="1"/>
  <c r="W544" i="54"/>
  <c r="V545" i="54"/>
  <c r="W545" i="54" s="1" a="1"/>
  <c r="B546" i="54"/>
  <c r="B547" i="54" s="1" a="1"/>
  <c r="T547" i="61" a="1"/>
  <c r="B276" i="94" a="1"/>
  <c r="T547" i="54" a="1"/>
  <c r="V546" i="54" l="1" a="1"/>
  <c r="B547" i="61" a="1"/>
  <c r="B547" i="61" s="1"/>
  <c r="B548" i="61" s="1" a="1"/>
  <c r="V546" i="61"/>
  <c r="T547" i="54"/>
  <c r="U548" i="54" s="1"/>
  <c r="B276" i="94"/>
  <c r="B547" i="54"/>
  <c r="V547" i="54" s="1" a="1"/>
  <c r="W545" i="54"/>
  <c r="W275" i="94"/>
  <c r="W545" i="61"/>
  <c r="T547" i="61"/>
  <c r="U548" i="61" s="1"/>
  <c r="V546" i="54"/>
  <c r="W546" i="54" s="1" a="1"/>
  <c r="W546" i="61" a="1"/>
  <c r="V276" i="94" a="1"/>
  <c r="T548" i="54" a="1"/>
  <c r="T548" i="61" a="1"/>
  <c r="B548" i="54" l="1" a="1"/>
  <c r="V547" i="61" a="1"/>
  <c r="V547" i="61" s="1"/>
  <c r="W547" i="61" s="1" a="1"/>
  <c r="B548" i="61"/>
  <c r="V548" i="61" s="1" a="1"/>
  <c r="T548" i="61"/>
  <c r="U549" i="61" s="1"/>
  <c r="V547" i="54"/>
  <c r="W547" i="54" s="1" a="1"/>
  <c r="T548" i="54"/>
  <c r="U549" i="54" s="1"/>
  <c r="W546" i="54"/>
  <c r="B548" i="54"/>
  <c r="V548" i="54" s="1" a="1"/>
  <c r="V276" i="94"/>
  <c r="W276" i="94" s="1" a="1"/>
  <c r="W546" i="61"/>
  <c r="B549" i="61" a="1"/>
  <c r="B277" i="94" a="1"/>
  <c r="T549" i="54" a="1"/>
  <c r="T549" i="61" a="1"/>
  <c r="B549" i="54" l="1" a="1"/>
  <c r="B549" i="54" s="1"/>
  <c r="V548" i="61"/>
  <c r="T549" i="61"/>
  <c r="U550" i="61" s="1"/>
  <c r="V548" i="54"/>
  <c r="W548" i="54" s="1" a="1"/>
  <c r="T549" i="54"/>
  <c r="U550" i="54" s="1"/>
  <c r="B277" i="94"/>
  <c r="W276" i="94"/>
  <c r="W547" i="54"/>
  <c r="W547" i="61"/>
  <c r="B549" i="61"/>
  <c r="B550" i="61" s="1" a="1"/>
  <c r="W548" i="61" a="1"/>
  <c r="V277" i="94" a="1"/>
  <c r="T550" i="61" a="1"/>
  <c r="T550" i="54" a="1"/>
  <c r="B550" i="54" l="1" a="1"/>
  <c r="B550" i="54" s="1"/>
  <c r="V549" i="54" a="1"/>
  <c r="V549" i="54" s="1"/>
  <c r="W549" i="54" s="1" a="1"/>
  <c r="V549" i="61" a="1"/>
  <c r="V549" i="61" s="1"/>
  <c r="W549" i="61" s="1" a="1"/>
  <c r="W548" i="54"/>
  <c r="T550" i="54"/>
  <c r="U551" i="54" s="1"/>
  <c r="T550" i="61"/>
  <c r="U551" i="61" s="1"/>
  <c r="B550" i="61"/>
  <c r="V550" i="61" s="1" a="1"/>
  <c r="V277" i="94"/>
  <c r="W277" i="94" s="1" a="1"/>
  <c r="W548" i="61"/>
  <c r="B278" i="94" a="1"/>
  <c r="T551" i="61" a="1"/>
  <c r="T551" i="54" a="1"/>
  <c r="B551" i="54" l="1" a="1"/>
  <c r="B551" i="54" s="1"/>
  <c r="V550" i="54" a="1"/>
  <c r="V550" i="54" s="1"/>
  <c r="W550" i="54" s="1" a="1"/>
  <c r="B551" i="61" a="1"/>
  <c r="B551" i="61" s="1"/>
  <c r="B552" i="61" s="1" a="1"/>
  <c r="T551" i="54"/>
  <c r="U552" i="54" s="1"/>
  <c r="V550" i="61"/>
  <c r="W550" i="61" s="1" a="1"/>
  <c r="T551" i="61"/>
  <c r="U552" i="61" s="1"/>
  <c r="W549" i="54"/>
  <c r="W277" i="94"/>
  <c r="W549" i="61"/>
  <c r="B278" i="94"/>
  <c r="V278" i="94" s="1" a="1"/>
  <c r="T552" i="54" a="1"/>
  <c r="T552" i="61" a="1"/>
  <c r="V551" i="54" l="1" a="1"/>
  <c r="V551" i="54" s="1"/>
  <c r="W551" i="54" s="1" a="1"/>
  <c r="B552" i="54" a="1"/>
  <c r="B552" i="54" s="1"/>
  <c r="B553" i="54" s="1" a="1"/>
  <c r="V551" i="61" a="1"/>
  <c r="V551" i="61" s="1"/>
  <c r="W551" i="61" s="1" a="1"/>
  <c r="T552" i="61"/>
  <c r="U553" i="61" s="1"/>
  <c r="V278" i="94"/>
  <c r="W278" i="94" s="1" a="1"/>
  <c r="W550" i="54"/>
  <c r="B552" i="61"/>
  <c r="V552" i="61" s="1" a="1"/>
  <c r="W550" i="61"/>
  <c r="T552" i="54"/>
  <c r="U553" i="54" s="1"/>
  <c r="B279" i="94" a="1"/>
  <c r="T553" i="61" a="1"/>
  <c r="T553" i="54" a="1"/>
  <c r="B553" i="61" l="1" a="1"/>
  <c r="B553" i="61" s="1"/>
  <c r="V552" i="54" a="1"/>
  <c r="V552" i="54" s="1"/>
  <c r="W552" i="54" s="1" a="1"/>
  <c r="T553" i="54"/>
  <c r="U554" i="54" s="1"/>
  <c r="T553" i="61"/>
  <c r="U554" i="61" s="1"/>
  <c r="V552" i="61"/>
  <c r="W552" i="61" s="1" a="1"/>
  <c r="B553" i="54"/>
  <c r="V553" i="54" s="1" a="1"/>
  <c r="W278" i="94"/>
  <c r="W551" i="61"/>
  <c r="B279" i="94"/>
  <c r="V279" i="94" s="1" a="1"/>
  <c r="W551" i="54"/>
  <c r="T554" i="61" a="1"/>
  <c r="T554" i="54" a="1"/>
  <c r="V553" i="61" l="1" a="1"/>
  <c r="V553" i="61" s="1"/>
  <c r="W553" i="61" s="1" a="1"/>
  <c r="B554" i="61" a="1"/>
  <c r="B554" i="61" s="1"/>
  <c r="V554" i="61" s="1" a="1"/>
  <c r="B554" i="54" a="1"/>
  <c r="B554" i="54" s="1"/>
  <c r="V554" i="54" s="1" a="1"/>
  <c r="T554" i="54"/>
  <c r="U555" i="54" s="1"/>
  <c r="V553" i="54"/>
  <c r="W553" i="54" s="1" a="1"/>
  <c r="T554" i="61"/>
  <c r="U555" i="61" s="1"/>
  <c r="V279" i="94"/>
  <c r="W279" i="94" s="1" a="1"/>
  <c r="W552" i="61"/>
  <c r="W552" i="54"/>
  <c r="B280" i="94" a="1"/>
  <c r="T555" i="54" a="1"/>
  <c r="T555" i="61" a="1"/>
  <c r="B555" i="61" l="1" a="1"/>
  <c r="B555" i="61" s="1"/>
  <c r="V555" i="61" s="1" a="1"/>
  <c r="B555" i="54" a="1"/>
  <c r="B555" i="54" s="1"/>
  <c r="W553" i="61"/>
  <c r="T555" i="61"/>
  <c r="U556" i="61" s="1"/>
  <c r="V554" i="61"/>
  <c r="W554" i="61" s="1" a="1"/>
  <c r="V554" i="54"/>
  <c r="W554" i="54" s="1" a="1"/>
  <c r="T555" i="54"/>
  <c r="U556" i="54" s="1"/>
  <c r="W279" i="94"/>
  <c r="W553" i="54"/>
  <c r="B280" i="94"/>
  <c r="V280" i="94" s="1" a="1"/>
  <c r="T556" i="54" a="1"/>
  <c r="T556" i="61" a="1"/>
  <c r="B556" i="61" l="1" a="1"/>
  <c r="B556" i="61" s="1"/>
  <c r="V555" i="54" a="1"/>
  <c r="V555" i="54" s="1"/>
  <c r="W555" i="54" s="1" a="1"/>
  <c r="B556" i="54" a="1"/>
  <c r="B556" i="54" s="1"/>
  <c r="B557" i="54" s="1" a="1"/>
  <c r="V555" i="61"/>
  <c r="W555" i="61" s="1" a="1"/>
  <c r="T556" i="61"/>
  <c r="U557" i="61" s="1"/>
  <c r="T556" i="54"/>
  <c r="U557" i="54" s="1"/>
  <c r="V280" i="94"/>
  <c r="W280" i="94" s="1" a="1"/>
  <c r="W554" i="54"/>
  <c r="W554" i="61"/>
  <c r="T557" i="61" a="1"/>
  <c r="B281" i="94" a="1"/>
  <c r="T557" i="54" a="1"/>
  <c r="V556" i="61" l="1" a="1"/>
  <c r="V556" i="61" s="1"/>
  <c r="W556" i="61" s="1" a="1"/>
  <c r="B557" i="61" a="1"/>
  <c r="B557" i="61" s="1"/>
  <c r="V556" i="54" a="1"/>
  <c r="V556" i="54" s="1"/>
  <c r="W556" i="54" s="1" a="1"/>
  <c r="T557" i="54"/>
  <c r="U558" i="54" s="1"/>
  <c r="B281" i="94"/>
  <c r="V281" i="94" s="1" a="1"/>
  <c r="T557" i="61"/>
  <c r="U558" i="61" s="1"/>
  <c r="B557" i="54"/>
  <c r="B558" i="54" s="1" a="1"/>
  <c r="W280" i="94"/>
  <c r="W555" i="54"/>
  <c r="W555" i="61"/>
  <c r="T558" i="54" a="1"/>
  <c r="T558" i="61" a="1"/>
  <c r="B558" i="61" l="1" a="1"/>
  <c r="B558" i="61" s="1"/>
  <c r="V557" i="61" a="1"/>
  <c r="V557" i="61" s="1"/>
  <c r="W557" i="61" s="1" a="1"/>
  <c r="V557" i="54" a="1"/>
  <c r="V557" i="54" s="1"/>
  <c r="W557" i="54" s="1" a="1"/>
  <c r="T558" i="61"/>
  <c r="U559" i="61" s="1"/>
  <c r="B558" i="54"/>
  <c r="V558" i="54" s="1" a="1"/>
  <c r="W556" i="61"/>
  <c r="V281" i="94"/>
  <c r="W281" i="94" s="1" a="1"/>
  <c r="W556" i="54"/>
  <c r="T558" i="54"/>
  <c r="U559" i="54" s="1"/>
  <c r="T559" i="54" a="1"/>
  <c r="T559" i="61" a="1"/>
  <c r="B282" i="94" a="1"/>
  <c r="V558" i="61" l="1" a="1"/>
  <c r="V558" i="61" s="1"/>
  <c r="W558" i="61" s="1" a="1"/>
  <c r="B559" i="61" a="1"/>
  <c r="B559" i="61" s="1"/>
  <c r="V559" i="61" s="1" a="1"/>
  <c r="B559" i="54" a="1"/>
  <c r="B559" i="54" s="1"/>
  <c r="B560" i="54" s="1" a="1"/>
  <c r="V558" i="54"/>
  <c r="W558" i="54" s="1" a="1"/>
  <c r="W281" i="94"/>
  <c r="W557" i="61"/>
  <c r="B282" i="94"/>
  <c r="V282" i="94" s="1" a="1"/>
  <c r="T559" i="61"/>
  <c r="U560" i="61" s="1"/>
  <c r="T559" i="54"/>
  <c r="U560" i="54" s="1"/>
  <c r="W557" i="54"/>
  <c r="T560" i="61" a="1"/>
  <c r="T560" i="54" a="1"/>
  <c r="V559" i="54" l="1" a="1"/>
  <c r="V559" i="54" s="1"/>
  <c r="W559" i="54" s="1" a="1"/>
  <c r="B560" i="61" a="1"/>
  <c r="B560" i="61" s="1"/>
  <c r="B561" i="61" s="1" a="1"/>
  <c r="W558" i="61"/>
  <c r="V559" i="61"/>
  <c r="W559" i="61" s="1" a="1"/>
  <c r="T560" i="54"/>
  <c r="U561" i="54" s="1"/>
  <c r="B560" i="54"/>
  <c r="B561" i="54" s="1" a="1"/>
  <c r="V282" i="94"/>
  <c r="W282" i="94" s="1" a="1"/>
  <c r="T560" i="61"/>
  <c r="U561" i="61" s="1"/>
  <c r="W558" i="54"/>
  <c r="T561" i="54" a="1"/>
  <c r="T561" i="61" a="1"/>
  <c r="B283" i="94" a="1"/>
  <c r="V560" i="54" l="1" a="1"/>
  <c r="V560" i="54" s="1"/>
  <c r="W560" i="54" s="1" a="1"/>
  <c r="V560" i="61" a="1"/>
  <c r="V560" i="61" s="1"/>
  <c r="W560" i="61" s="1" a="1"/>
  <c r="B283" i="94"/>
  <c r="V283" i="94" s="1" a="1"/>
  <c r="T561" i="61"/>
  <c r="U562" i="61" s="1"/>
  <c r="B561" i="61"/>
  <c r="B562" i="61" s="1" a="1"/>
  <c r="W282" i="94"/>
  <c r="B561" i="54"/>
  <c r="B562" i="54" s="1" a="1"/>
  <c r="W559" i="61"/>
  <c r="W559" i="54"/>
  <c r="T561" i="54"/>
  <c r="U562" i="54" s="1"/>
  <c r="T562" i="54" a="1"/>
  <c r="T562" i="61" a="1"/>
  <c r="V561" i="61" l="1" a="1"/>
  <c r="V561" i="61" s="1"/>
  <c r="W561" i="61" s="1" a="1"/>
  <c r="V561" i="54" a="1"/>
  <c r="V561" i="54" s="1"/>
  <c r="W561" i="54" s="1" a="1"/>
  <c r="V283" i="94"/>
  <c r="T562" i="61"/>
  <c r="U563" i="61" s="1"/>
  <c r="T562" i="54"/>
  <c r="U563" i="54" s="1"/>
  <c r="B562" i="54"/>
  <c r="B563" i="54" s="1" a="1"/>
  <c r="B562" i="61"/>
  <c r="B563" i="61" s="1" a="1"/>
  <c r="W560" i="61"/>
  <c r="W560" i="54"/>
  <c r="W283" i="94" a="1"/>
  <c r="B284" i="94" a="1"/>
  <c r="T563" i="61" a="1"/>
  <c r="T563" i="54" a="1"/>
  <c r="V562" i="61" l="1" a="1"/>
  <c r="V562" i="61" s="1"/>
  <c r="W562" i="61" s="1" a="1"/>
  <c r="V562" i="54" a="1"/>
  <c r="V562" i="54" s="1"/>
  <c r="W562" i="54" s="1" a="1"/>
  <c r="T563" i="54"/>
  <c r="U564" i="54" s="1"/>
  <c r="T563" i="61"/>
  <c r="U564" i="61" s="1"/>
  <c r="B563" i="61"/>
  <c r="B564" i="61" s="1" a="1"/>
  <c r="B563" i="54"/>
  <c r="B564" i="54" s="1" a="1"/>
  <c r="W561" i="54"/>
  <c r="W561" i="61"/>
  <c r="B284" i="94"/>
  <c r="V284" i="94" s="1" a="1"/>
  <c r="W283" i="94"/>
  <c r="T564" i="54" a="1"/>
  <c r="T564" i="61" a="1"/>
  <c r="V563" i="61" l="1" a="1"/>
  <c r="V563" i="61" s="1"/>
  <c r="W563" i="61" s="1" a="1"/>
  <c r="V563" i="54" a="1"/>
  <c r="V563" i="54" s="1"/>
  <c r="W563" i="54" s="1" a="1"/>
  <c r="B564" i="61"/>
  <c r="B565" i="61" s="1" a="1"/>
  <c r="T564" i="61"/>
  <c r="U565" i="61" s="1"/>
  <c r="V284" i="94"/>
  <c r="W284" i="94" s="1" a="1"/>
  <c r="B564" i="54"/>
  <c r="V564" i="54" s="1" a="1"/>
  <c r="W562" i="61"/>
  <c r="T564" i="54"/>
  <c r="U565" i="54" s="1"/>
  <c r="W562" i="54"/>
  <c r="V564" i="61" a="1"/>
  <c r="B285" i="94" a="1"/>
  <c r="T565" i="54" a="1"/>
  <c r="T565" i="61" a="1"/>
  <c r="B565" i="54" l="1" a="1"/>
  <c r="B565" i="54" s="1"/>
  <c r="B566" i="54" s="1" a="1"/>
  <c r="T565" i="61"/>
  <c r="U566" i="61" s="1"/>
  <c r="W563" i="54"/>
  <c r="B565" i="61"/>
  <c r="V565" i="61" s="1" a="1"/>
  <c r="T565" i="54"/>
  <c r="U566" i="54" s="1"/>
  <c r="W563" i="61"/>
  <c r="V564" i="54"/>
  <c r="W564" i="54" s="1" a="1"/>
  <c r="B285" i="94"/>
  <c r="V285" i="94" s="1" a="1"/>
  <c r="V564" i="61"/>
  <c r="W564" i="61" s="1" a="1"/>
  <c r="W284" i="94"/>
  <c r="T566" i="54" a="1"/>
  <c r="T566" i="61" a="1"/>
  <c r="B566" i="61" l="1" a="1"/>
  <c r="V565" i="54" a="1"/>
  <c r="V565" i="54" s="1"/>
  <c r="W565" i="54" s="1" a="1"/>
  <c r="V565" i="61"/>
  <c r="T566" i="61"/>
  <c r="U567" i="61" s="1"/>
  <c r="B566" i="54"/>
  <c r="V566" i="54" s="1" a="1"/>
  <c r="W564" i="61"/>
  <c r="V285" i="94"/>
  <c r="W285" i="94" s="1" a="1"/>
  <c r="W564" i="54"/>
  <c r="B566" i="61"/>
  <c r="V566" i="61" s="1" a="1"/>
  <c r="T566" i="54"/>
  <c r="U567" i="54" s="1"/>
  <c r="B286" i="94" a="1"/>
  <c r="W565" i="61" a="1"/>
  <c r="B567" i="54" a="1"/>
  <c r="T567" i="54" a="1"/>
  <c r="T567" i="61" a="1"/>
  <c r="B567" i="61" l="1" a="1"/>
  <c r="W565" i="54"/>
  <c r="T567" i="61"/>
  <c r="U568" i="61" s="1"/>
  <c r="V566" i="61"/>
  <c r="W566" i="61" s="1" a="1"/>
  <c r="V566" i="54"/>
  <c r="W566" i="54" s="1" a="1"/>
  <c r="T567" i="54"/>
  <c r="U568" i="54" s="1"/>
  <c r="B567" i="61"/>
  <c r="V567" i="61" s="1" a="1"/>
  <c r="W285" i="94"/>
  <c r="B567" i="54"/>
  <c r="B568" i="54" s="1" a="1"/>
  <c r="W565" i="61"/>
  <c r="B286" i="94"/>
  <c r="V286" i="94" s="1" a="1"/>
  <c r="T568" i="54" a="1"/>
  <c r="T568" i="61" a="1"/>
  <c r="B568" i="61" l="1" a="1"/>
  <c r="B568" i="61" s="1"/>
  <c r="B569" i="61" s="1" a="1"/>
  <c r="V567" i="54" a="1"/>
  <c r="V567" i="54" s="1"/>
  <c r="W567" i="54" s="1" a="1"/>
  <c r="W566" i="54"/>
  <c r="W566" i="61"/>
  <c r="T568" i="61"/>
  <c r="U569" i="61" s="1"/>
  <c r="V567" i="61"/>
  <c r="W567" i="61" s="1" a="1"/>
  <c r="T568" i="54"/>
  <c r="U569" i="54" s="1"/>
  <c r="V286" i="94"/>
  <c r="W286" i="94" s="1" a="1"/>
  <c r="B568" i="54"/>
  <c r="V568" i="54" s="1" a="1"/>
  <c r="T569" i="61" a="1"/>
  <c r="T569" i="54" a="1"/>
  <c r="B287" i="94" a="1"/>
  <c r="V568" i="61" l="1" a="1"/>
  <c r="V568" i="61" s="1"/>
  <c r="W568" i="61" s="1" a="1"/>
  <c r="B569" i="54" a="1"/>
  <c r="B569" i="54" s="1"/>
  <c r="B570" i="54" s="1" a="1"/>
  <c r="W286" i="94"/>
  <c r="B287" i="94"/>
  <c r="T569" i="54"/>
  <c r="U570" i="54" s="1"/>
  <c r="V568" i="54"/>
  <c r="W568" i="54" s="1" a="1"/>
  <c r="T569" i="61"/>
  <c r="U570" i="61" s="1"/>
  <c r="B569" i="61"/>
  <c r="B570" i="61" s="1" a="1"/>
  <c r="W567" i="61"/>
  <c r="W567" i="54"/>
  <c r="V287" i="94" a="1"/>
  <c r="T570" i="61" a="1"/>
  <c r="T570" i="54" a="1"/>
  <c r="V569" i="54" l="1" a="1"/>
  <c r="V569" i="54" s="1"/>
  <c r="W569" i="54" s="1" a="1"/>
  <c r="V569" i="61" a="1"/>
  <c r="V569" i="61" s="1"/>
  <c r="W569" i="61" s="1" a="1"/>
  <c r="T570" i="54"/>
  <c r="U571" i="54" s="1"/>
  <c r="B570" i="54"/>
  <c r="B571" i="54" s="1" a="1"/>
  <c r="W568" i="61"/>
  <c r="B570" i="61"/>
  <c r="B571" i="61" s="1" a="1"/>
  <c r="T570" i="61"/>
  <c r="U571" i="61" s="1"/>
  <c r="W568" i="54"/>
  <c r="V287" i="94"/>
  <c r="W287" i="94" s="1" a="1"/>
  <c r="T571" i="54" a="1"/>
  <c r="T571" i="61" a="1"/>
  <c r="B288" i="94" a="1"/>
  <c r="V570" i="54" l="1" a="1"/>
  <c r="V570" i="54" s="1"/>
  <c r="W570" i="54" s="1" a="1"/>
  <c r="V570" i="61" a="1"/>
  <c r="V570" i="61" s="1"/>
  <c r="W570" i="61" s="1" a="1"/>
  <c r="B571" i="61"/>
  <c r="V571" i="61" s="1" a="1"/>
  <c r="B288" i="94"/>
  <c r="V288" i="94" s="1" a="1"/>
  <c r="T571" i="61"/>
  <c r="U572" i="61" s="1"/>
  <c r="T571" i="54"/>
  <c r="U572" i="54" s="1"/>
  <c r="W287" i="94"/>
  <c r="W569" i="54"/>
  <c r="B571" i="54"/>
  <c r="B572" i="54" s="1" a="1"/>
  <c r="W569" i="61"/>
  <c r="B572" i="61" a="1"/>
  <c r="T572" i="54" a="1"/>
  <c r="T572" i="61" a="1"/>
  <c r="V571" i="54" l="1" a="1"/>
  <c r="V571" i="54" s="1"/>
  <c r="W571" i="54" s="1" a="1"/>
  <c r="B572" i="54"/>
  <c r="W570" i="54"/>
  <c r="V571" i="61"/>
  <c r="W571" i="61" s="1" a="1"/>
  <c r="T572" i="61"/>
  <c r="U573" i="61" s="1"/>
  <c r="W570" i="61"/>
  <c r="V288" i="94"/>
  <c r="W288" i="94" s="1" a="1"/>
  <c r="T572" i="54"/>
  <c r="U573" i="54" s="1"/>
  <c r="B572" i="61"/>
  <c r="B573" i="61" s="1" a="1"/>
  <c r="B573" i="54" a="1"/>
  <c r="B289" i="94" a="1"/>
  <c r="V572" i="61" a="1"/>
  <c r="V572" i="54" a="1"/>
  <c r="T573" i="54" a="1"/>
  <c r="T573" i="61" a="1"/>
  <c r="T573" i="61" l="1"/>
  <c r="U574" i="61" s="1"/>
  <c r="T573" i="54"/>
  <c r="U574" i="54" s="1"/>
  <c r="V572" i="54"/>
  <c r="B573" i="61"/>
  <c r="B574" i="61" s="1" a="1"/>
  <c r="W571" i="54"/>
  <c r="W288" i="94"/>
  <c r="V572" i="61"/>
  <c r="W572" i="61" s="1" a="1"/>
  <c r="W571" i="61"/>
  <c r="B289" i="94"/>
  <c r="V289" i="94" s="1" a="1"/>
  <c r="B573" i="54"/>
  <c r="B574" i="54" s="1" a="1"/>
  <c r="T574" i="54" a="1"/>
  <c r="W572" i="54" a="1"/>
  <c r="V573" i="61" a="1"/>
  <c r="T574" i="61" a="1"/>
  <c r="V573" i="54" l="1" a="1"/>
  <c r="V573" i="54" s="1"/>
  <c r="W573" i="54" s="1" a="1"/>
  <c r="W572" i="61"/>
  <c r="T574" i="61"/>
  <c r="U575" i="61" s="1"/>
  <c r="V573" i="61"/>
  <c r="B574" i="54"/>
  <c r="B575" i="54" s="1" a="1"/>
  <c r="V289" i="94"/>
  <c r="W289" i="94" s="1" a="1"/>
  <c r="B574" i="61"/>
  <c r="B575" i="61" s="1" a="1"/>
  <c r="W572" i="54"/>
  <c r="T574" i="54"/>
  <c r="U575" i="54" s="1"/>
  <c r="T575" i="54" a="1"/>
  <c r="W573" i="61" a="1"/>
  <c r="V574" i="61" a="1"/>
  <c r="T575" i="61" a="1"/>
  <c r="B290" i="94" a="1"/>
  <c r="V574" i="54" l="1" a="1"/>
  <c r="V574" i="54" s="1"/>
  <c r="W574" i="54" s="1" a="1"/>
  <c r="B575" i="54"/>
  <c r="W573" i="54"/>
  <c r="B290" i="94"/>
  <c r="T575" i="61"/>
  <c r="U576" i="61" s="1"/>
  <c r="V574" i="61"/>
  <c r="W574" i="61" s="1" a="1"/>
  <c r="W573" i="61"/>
  <c r="B575" i="61"/>
  <c r="V575" i="61" s="1" a="1"/>
  <c r="W289" i="94"/>
  <c r="T575" i="54"/>
  <c r="U576" i="54" s="1"/>
  <c r="B576" i="54" a="1"/>
  <c r="V290" i="94" a="1"/>
  <c r="V575" i="54" a="1"/>
  <c r="T576" i="61" a="1"/>
  <c r="T576" i="54" a="1"/>
  <c r="B576" i="61" l="1" a="1"/>
  <c r="B576" i="61" s="1"/>
  <c r="T576" i="54"/>
  <c r="U577" i="54" s="1"/>
  <c r="W574" i="54"/>
  <c r="T576" i="61"/>
  <c r="U577" i="61" s="1"/>
  <c r="V575" i="61"/>
  <c r="W575" i="61" s="1" a="1"/>
  <c r="V575" i="54"/>
  <c r="W575" i="54" s="1" a="1"/>
  <c r="W574" i="61"/>
  <c r="V290" i="94"/>
  <c r="W290" i="94" s="1" a="1"/>
  <c r="B576" i="54"/>
  <c r="V576" i="54" s="1" a="1"/>
  <c r="B291" i="94" a="1"/>
  <c r="T577" i="54" a="1"/>
  <c r="T577" i="61" a="1"/>
  <c r="B577" i="54" l="1" a="1"/>
  <c r="V576" i="61" a="1"/>
  <c r="V576" i="61" s="1"/>
  <c r="W576" i="61" s="1" a="1"/>
  <c r="B577" i="61" a="1"/>
  <c r="B577" i="61" s="1"/>
  <c r="B578" i="61" s="1" a="1"/>
  <c r="W290" i="94"/>
  <c r="W575" i="61"/>
  <c r="T577" i="61"/>
  <c r="U578" i="61" s="1"/>
  <c r="V576" i="54"/>
  <c r="W576" i="54" s="1" a="1"/>
  <c r="T577" i="54"/>
  <c r="U578" i="54" s="1"/>
  <c r="B577" i="54"/>
  <c r="B578" i="54" s="1" a="1"/>
  <c r="W575" i="54"/>
  <c r="B291" i="94"/>
  <c r="V291" i="94" s="1" a="1"/>
  <c r="T578" i="61" a="1"/>
  <c r="T578" i="54" a="1"/>
  <c r="V577" i="54" l="1" a="1"/>
  <c r="V577" i="61" a="1"/>
  <c r="V577" i="61" s="1"/>
  <c r="W577" i="61" s="1" a="1"/>
  <c r="W576" i="54"/>
  <c r="T578" i="54"/>
  <c r="U579" i="54" s="1"/>
  <c r="T578" i="61"/>
  <c r="U579" i="61" s="1"/>
  <c r="B578" i="61"/>
  <c r="B579" i="61" s="1" a="1"/>
  <c r="V291" i="94"/>
  <c r="W291" i="94" s="1" a="1"/>
  <c r="B578" i="54"/>
  <c r="B579" i="54" s="1" a="1"/>
  <c r="W576" i="61"/>
  <c r="V577" i="54"/>
  <c r="W577" i="54" s="1" a="1"/>
  <c r="B292" i="94" a="1"/>
  <c r="V578" i="61" a="1"/>
  <c r="T579" i="54" a="1"/>
  <c r="V578" i="54" a="1"/>
  <c r="T579" i="61" a="1"/>
  <c r="T579" i="61" l="1"/>
  <c r="U580" i="61" s="1"/>
  <c r="V578" i="54"/>
  <c r="T579" i="54"/>
  <c r="U580" i="54" s="1"/>
  <c r="W577" i="54"/>
  <c r="W291" i="94"/>
  <c r="B579" i="61"/>
  <c r="V579" i="61" s="1" a="1"/>
  <c r="W577" i="61"/>
  <c r="B579" i="54"/>
  <c r="B580" i="54" s="1" a="1"/>
  <c r="V578" i="61"/>
  <c r="W578" i="61" s="1" a="1"/>
  <c r="B292" i="94"/>
  <c r="V292" i="94" s="1" a="1"/>
  <c r="W578" i="54" a="1"/>
  <c r="T580" i="61" a="1"/>
  <c r="B580" i="61" a="1"/>
  <c r="T580" i="54" a="1"/>
  <c r="V579" i="54" l="1" a="1"/>
  <c r="V579" i="54" s="1"/>
  <c r="W579" i="54" s="1" a="1"/>
  <c r="T580" i="54"/>
  <c r="U581" i="54" s="1"/>
  <c r="V292" i="94"/>
  <c r="W578" i="61"/>
  <c r="B580" i="54"/>
  <c r="V580" i="54" s="1" a="1"/>
  <c r="B580" i="61"/>
  <c r="V580" i="61" s="1" a="1"/>
  <c r="T580" i="61"/>
  <c r="U581" i="61" s="1"/>
  <c r="W578" i="54"/>
  <c r="V579" i="61"/>
  <c r="W579" i="61" s="1" a="1"/>
  <c r="W292" i="94" a="1"/>
  <c r="B293" i="94" a="1"/>
  <c r="T581" i="54" a="1"/>
  <c r="T581" i="61" a="1"/>
  <c r="B581" i="61" l="1" a="1"/>
  <c r="B581" i="61" s="1"/>
  <c r="B582" i="61" s="1" a="1"/>
  <c r="B581" i="54" a="1"/>
  <c r="B581" i="54" s="1"/>
  <c r="W579" i="61"/>
  <c r="T581" i="61"/>
  <c r="U582" i="61" s="1"/>
  <c r="V580" i="61"/>
  <c r="W580" i="61" s="1" a="1"/>
  <c r="V580" i="54"/>
  <c r="W580" i="54" s="1" a="1"/>
  <c r="T581" i="54"/>
  <c r="U582" i="54" s="1"/>
  <c r="B293" i="94"/>
  <c r="V293" i="94" s="1" a="1"/>
  <c r="W292" i="94"/>
  <c r="W579" i="54"/>
  <c r="T582" i="54" a="1"/>
  <c r="T582" i="61" a="1"/>
  <c r="V581" i="54" l="1" a="1"/>
  <c r="V581" i="54" s="1"/>
  <c r="W581" i="54" s="1" a="1"/>
  <c r="B582" i="54" a="1"/>
  <c r="B582" i="54" s="1"/>
  <c r="V581" i="61" a="1"/>
  <c r="V581" i="61" s="1"/>
  <c r="W581" i="61" s="1" a="1"/>
  <c r="W580" i="54"/>
  <c r="T582" i="61"/>
  <c r="U583" i="61" s="1"/>
  <c r="W580" i="61"/>
  <c r="B582" i="61"/>
  <c r="B583" i="61" s="1" a="1"/>
  <c r="V293" i="94"/>
  <c r="W293" i="94" s="1" a="1"/>
  <c r="T582" i="54"/>
  <c r="U583" i="54" s="1"/>
  <c r="B294" i="94" a="1"/>
  <c r="T583" i="54" a="1"/>
  <c r="T583" i="61" a="1"/>
  <c r="V582" i="61" a="1"/>
  <c r="B583" i="54" l="1" a="1"/>
  <c r="B583" i="54" s="1"/>
  <c r="V582" i="54" a="1"/>
  <c r="V582" i="54" s="1"/>
  <c r="W582" i="54" s="1" a="1"/>
  <c r="W581" i="61"/>
  <c r="V582" i="61"/>
  <c r="W582" i="61" s="1" a="1"/>
  <c r="B583" i="61"/>
  <c r="B584" i="61" s="1" a="1"/>
  <c r="W293" i="94"/>
  <c r="W581" i="54"/>
  <c r="T583" i="61"/>
  <c r="U584" i="61" s="1"/>
  <c r="T583" i="54"/>
  <c r="U584" i="54" s="1"/>
  <c r="B294" i="94"/>
  <c r="V294" i="94" s="1" a="1"/>
  <c r="V583" i="61" a="1"/>
  <c r="T584" i="61" a="1"/>
  <c r="T584" i="54" a="1"/>
  <c r="V583" i="54" l="1" a="1"/>
  <c r="V583" i="54" s="1"/>
  <c r="W583" i="54" s="1" a="1"/>
  <c r="B584" i="54" a="1"/>
  <c r="B584" i="54" s="1"/>
  <c r="T584" i="54"/>
  <c r="U585" i="54" s="1"/>
  <c r="V294" i="94"/>
  <c r="W294" i="94" s="1" a="1"/>
  <c r="B584" i="61"/>
  <c r="B585" i="61" s="1" a="1"/>
  <c r="T584" i="61"/>
  <c r="U585" i="61" s="1"/>
  <c r="W582" i="54"/>
  <c r="V583" i="61"/>
  <c r="W583" i="61" s="1" a="1"/>
  <c r="W582" i="61"/>
  <c r="T585" i="54" a="1"/>
  <c r="V584" i="61" a="1"/>
  <c r="B295" i="94" a="1"/>
  <c r="T585" i="61" a="1"/>
  <c r="B585" i="54" l="1" a="1"/>
  <c r="B585" i="54" s="1"/>
  <c r="B586" i="54" s="1" a="1"/>
  <c r="V584" i="54" a="1"/>
  <c r="V584" i="54" s="1"/>
  <c r="W584" i="54" s="1" a="1"/>
  <c r="T585" i="61"/>
  <c r="U586" i="61" s="1"/>
  <c r="W583" i="61"/>
  <c r="W583" i="54"/>
  <c r="W294" i="94"/>
  <c r="B295" i="94"/>
  <c r="V295" i="94" s="1" a="1"/>
  <c r="V584" i="61"/>
  <c r="W584" i="61" s="1" a="1"/>
  <c r="B585" i="61"/>
  <c r="B586" i="61" s="1" a="1"/>
  <c r="T585" i="54"/>
  <c r="U586" i="54" s="1"/>
  <c r="V585" i="61" a="1"/>
  <c r="T586" i="54" a="1"/>
  <c r="T586" i="61" a="1"/>
  <c r="V585" i="54" l="1" a="1"/>
  <c r="V585" i="54" s="1"/>
  <c r="W585" i="54" s="1" a="1"/>
  <c r="T586" i="61"/>
  <c r="U587" i="61" s="1"/>
  <c r="T586" i="54"/>
  <c r="U587" i="54" s="1"/>
  <c r="B586" i="61"/>
  <c r="B587" i="61" s="1" a="1"/>
  <c r="B586" i="54"/>
  <c r="B587" i="54" s="1" a="1"/>
  <c r="V295" i="94"/>
  <c r="W295" i="94" s="1" a="1"/>
  <c r="W584" i="61"/>
  <c r="V585" i="61"/>
  <c r="W585" i="61" s="1" a="1"/>
  <c r="W584" i="54"/>
  <c r="T587" i="54" a="1"/>
  <c r="T587" i="61" a="1"/>
  <c r="B296" i="94" a="1"/>
  <c r="V586" i="54" l="1" a="1"/>
  <c r="V586" i="54" s="1"/>
  <c r="W586" i="54" s="1" a="1"/>
  <c r="V586" i="61" a="1"/>
  <c r="V586" i="61" s="1"/>
  <c r="W586" i="61" s="1" a="1"/>
  <c r="B587" i="54"/>
  <c r="W585" i="61"/>
  <c r="W295" i="94"/>
  <c r="B587" i="61"/>
  <c r="B588" i="61" s="1" a="1"/>
  <c r="B296" i="94"/>
  <c r="V296" i="94" s="1" a="1"/>
  <c r="W585" i="54"/>
  <c r="T587" i="61"/>
  <c r="U588" i="61" s="1"/>
  <c r="T587" i="54"/>
  <c r="U588" i="54" s="1"/>
  <c r="B588" i="54" a="1"/>
  <c r="V587" i="54" a="1"/>
  <c r="T588" i="61" a="1"/>
  <c r="T588" i="54" a="1"/>
  <c r="V587" i="61" l="1" a="1"/>
  <c r="V587" i="61" s="1"/>
  <c r="W587" i="61" s="1" a="1"/>
  <c r="B588" i="61"/>
  <c r="V588" i="61" s="1" a="1"/>
  <c r="T588" i="54"/>
  <c r="U589" i="54" s="1"/>
  <c r="T588" i="61"/>
  <c r="U589" i="61" s="1"/>
  <c r="V296" i="94"/>
  <c r="W296" i="94" s="1" a="1"/>
  <c r="W586" i="61"/>
  <c r="W586" i="54"/>
  <c r="V587" i="54"/>
  <c r="W587" i="54" s="1" a="1"/>
  <c r="B588" i="54"/>
  <c r="B589" i="54" s="1" a="1"/>
  <c r="B589" i="61" a="1"/>
  <c r="B297" i="94" a="1"/>
  <c r="T589" i="61" a="1"/>
  <c r="T589" i="54" a="1"/>
  <c r="V588" i="54" l="1" a="1"/>
  <c r="V588" i="54" s="1"/>
  <c r="W588" i="54" s="1" a="1"/>
  <c r="W296" i="94"/>
  <c r="T589" i="54"/>
  <c r="U590" i="54" s="1"/>
  <c r="V588" i="61"/>
  <c r="T589" i="61"/>
  <c r="U590" i="61" s="1"/>
  <c r="B589" i="54"/>
  <c r="V589" i="54" s="1" a="1"/>
  <c r="W587" i="54"/>
  <c r="B297" i="94"/>
  <c r="V297" i="94" s="1" a="1"/>
  <c r="W587" i="61"/>
  <c r="B589" i="61"/>
  <c r="B590" i="61" s="1" a="1"/>
  <c r="T590" i="54" a="1"/>
  <c r="W588" i="61" a="1"/>
  <c r="T590" i="61" a="1"/>
  <c r="B590" i="54" l="1" a="1"/>
  <c r="V589" i="61" a="1"/>
  <c r="V589" i="61" s="1"/>
  <c r="W589" i="61" s="1" a="1"/>
  <c r="V589" i="54"/>
  <c r="T590" i="61"/>
  <c r="U591" i="61" s="1"/>
  <c r="B590" i="61"/>
  <c r="V590" i="61" s="1" a="1"/>
  <c r="W588" i="54"/>
  <c r="V297" i="94"/>
  <c r="W297" i="94" s="1" a="1"/>
  <c r="B590" i="54"/>
  <c r="B591" i="54" s="1" a="1"/>
  <c r="W588" i="61"/>
  <c r="T590" i="54"/>
  <c r="U591" i="54" s="1"/>
  <c r="W589" i="54" a="1"/>
  <c r="T591" i="61" a="1"/>
  <c r="T591" i="54" a="1"/>
  <c r="B298" i="94" a="1"/>
  <c r="B591" i="61" l="1" a="1"/>
  <c r="V590" i="54" a="1"/>
  <c r="V590" i="54" s="1"/>
  <c r="W590" i="54" s="1" a="1"/>
  <c r="V590" i="61"/>
  <c r="B591" i="54"/>
  <c r="B592" i="54" s="1" a="1"/>
  <c r="W297" i="94"/>
  <c r="B298" i="94"/>
  <c r="W589" i="61"/>
  <c r="T591" i="54"/>
  <c r="U592" i="54" s="1"/>
  <c r="T591" i="61"/>
  <c r="U592" i="61" s="1"/>
  <c r="B591" i="61"/>
  <c r="B592" i="61" s="1" a="1"/>
  <c r="W589" i="54"/>
  <c r="W590" i="61" a="1"/>
  <c r="V298" i="94" a="1"/>
  <c r="T592" i="54" a="1"/>
  <c r="T592" i="61" a="1"/>
  <c r="V591" i="61" l="1" a="1"/>
  <c r="V591" i="54" a="1"/>
  <c r="V591" i="54" s="1"/>
  <c r="W591" i="54" s="1" a="1"/>
  <c r="T592" i="61"/>
  <c r="U593" i="61" s="1"/>
  <c r="B592" i="61"/>
  <c r="V592" i="61" s="1" a="1"/>
  <c r="T592" i="54"/>
  <c r="U593" i="54" s="1"/>
  <c r="B592" i="54"/>
  <c r="B593" i="54" s="1" a="1"/>
  <c r="V591" i="61"/>
  <c r="W591" i="61" s="1" a="1"/>
  <c r="W590" i="54"/>
  <c r="V298" i="94"/>
  <c r="W298" i="94" s="1" a="1"/>
  <c r="W590" i="61"/>
  <c r="T593" i="54" a="1"/>
  <c r="B299" i="94" a="1"/>
  <c r="T593" i="61" a="1"/>
  <c r="V592" i="54" l="1" a="1"/>
  <c r="B593" i="61" a="1"/>
  <c r="B593" i="61" s="1"/>
  <c r="B594" i="61" s="1" a="1"/>
  <c r="T593" i="61"/>
  <c r="U594" i="61" s="1"/>
  <c r="V592" i="61"/>
  <c r="B299" i="94"/>
  <c r="V299" i="94" s="1" a="1"/>
  <c r="W298" i="94"/>
  <c r="W591" i="61"/>
  <c r="B593" i="54"/>
  <c r="B594" i="54" s="1" a="1"/>
  <c r="V592" i="54"/>
  <c r="W592" i="54" s="1" a="1"/>
  <c r="T593" i="54"/>
  <c r="U594" i="54" s="1"/>
  <c r="W591" i="54"/>
  <c r="W592" i="61" a="1"/>
  <c r="T594" i="54" a="1"/>
  <c r="T594" i="61" a="1"/>
  <c r="V593" i="61" l="1" a="1"/>
  <c r="V593" i="61" s="1"/>
  <c r="W593" i="61" s="1" a="1"/>
  <c r="V593" i="54" a="1"/>
  <c r="V593" i="54" s="1"/>
  <c r="W593" i="54" s="1" a="1"/>
  <c r="B594" i="54"/>
  <c r="B595" i="54" s="1" a="1"/>
  <c r="B594" i="61"/>
  <c r="V594" i="61" s="1" a="1"/>
  <c r="V299" i="94"/>
  <c r="W299" i="94" s="1" a="1"/>
  <c r="T594" i="61"/>
  <c r="U595" i="61" s="1"/>
  <c r="T594" i="54"/>
  <c r="U595" i="54" s="1"/>
  <c r="W592" i="61"/>
  <c r="W592" i="54"/>
  <c r="T595" i="54" a="1"/>
  <c r="B300" i="94" a="1"/>
  <c r="T595" i="61" a="1"/>
  <c r="B595" i="61" l="1" a="1"/>
  <c r="V594" i="54" a="1"/>
  <c r="V594" i="54" s="1"/>
  <c r="W594" i="54" s="1" a="1"/>
  <c r="T595" i="61"/>
  <c r="U596" i="61" s="1"/>
  <c r="V594" i="61"/>
  <c r="B300" i="94"/>
  <c r="V300" i="94" s="1" a="1"/>
  <c r="T595" i="54"/>
  <c r="U596" i="54" s="1"/>
  <c r="W299" i="94"/>
  <c r="B595" i="54"/>
  <c r="B596" i="54" s="1" a="1"/>
  <c r="B595" i="61"/>
  <c r="B596" i="61" s="1" a="1"/>
  <c r="W593" i="54"/>
  <c r="W593" i="61"/>
  <c r="W594" i="61" a="1"/>
  <c r="T596" i="54" a="1"/>
  <c r="T596" i="61" a="1"/>
  <c r="V595" i="61" l="1" a="1"/>
  <c r="V595" i="61" s="1"/>
  <c r="W595" i="61" s="1" a="1"/>
  <c r="V595" i="54" a="1"/>
  <c r="V595" i="54" s="1"/>
  <c r="W595" i="54" s="1" a="1"/>
  <c r="T596" i="61"/>
  <c r="U597" i="61" s="1"/>
  <c r="T596" i="54"/>
  <c r="U597" i="54" s="1"/>
  <c r="B596" i="54"/>
  <c r="B597" i="54" s="1" a="1"/>
  <c r="W594" i="54"/>
  <c r="W594" i="61"/>
  <c r="B596" i="61"/>
  <c r="B597" i="61" s="1" a="1"/>
  <c r="V300" i="94"/>
  <c r="W300" i="94" s="1" a="1"/>
  <c r="T597" i="54" a="1"/>
  <c r="T597" i="61" a="1"/>
  <c r="B301" i="94" a="1"/>
  <c r="V596" i="61" l="1" a="1"/>
  <c r="V596" i="61" s="1"/>
  <c r="W596" i="61" s="1" a="1"/>
  <c r="V596" i="54" a="1"/>
  <c r="V596" i="54" s="1"/>
  <c r="W596" i="54" s="1" a="1"/>
  <c r="B301" i="94"/>
  <c r="W300" i="94"/>
  <c r="B597" i="61"/>
  <c r="V597" i="61" s="1" a="1"/>
  <c r="B597" i="54"/>
  <c r="V597" i="54" s="1" a="1"/>
  <c r="W595" i="54"/>
  <c r="T597" i="61"/>
  <c r="U598" i="61" s="1"/>
  <c r="T597" i="54"/>
  <c r="U598" i="54" s="1"/>
  <c r="W595" i="61"/>
  <c r="V301" i="94" a="1"/>
  <c r="T598" i="61" a="1"/>
  <c r="T598" i="54" a="1"/>
  <c r="B598" i="54" l="1" a="1"/>
  <c r="B598" i="54" s="1"/>
  <c r="V598" i="54" s="1" a="1"/>
  <c r="B598" i="61" a="1"/>
  <c r="B598" i="61" s="1"/>
  <c r="B599" i="61" s="1" a="1"/>
  <c r="W596" i="54"/>
  <c r="V597" i="54"/>
  <c r="T598" i="54"/>
  <c r="U599" i="54" s="1"/>
  <c r="T598" i="61"/>
  <c r="U599" i="61" s="1"/>
  <c r="V597" i="61"/>
  <c r="W597" i="61" s="1" a="1"/>
  <c r="V301" i="94"/>
  <c r="W301" i="94" s="1" a="1"/>
  <c r="W596" i="61"/>
  <c r="B302" i="94" a="1"/>
  <c r="W597" i="54" a="1"/>
  <c r="T599" i="54" a="1"/>
  <c r="T599" i="61" a="1"/>
  <c r="V598" i="61" l="1" a="1"/>
  <c r="V598" i="61" s="1"/>
  <c r="W598" i="61" s="1" a="1"/>
  <c r="B599" i="54" a="1"/>
  <c r="B599" i="54" s="1"/>
  <c r="B600" i="54" s="1" a="1"/>
  <c r="T599" i="61"/>
  <c r="U600" i="61" s="1"/>
  <c r="T599" i="54"/>
  <c r="U600" i="54" s="1"/>
  <c r="V598" i="54"/>
  <c r="W598" i="54" s="1" a="1"/>
  <c r="W301" i="94"/>
  <c r="W597" i="61"/>
  <c r="B599" i="61"/>
  <c r="V599" i="61" s="1" a="1"/>
  <c r="W597" i="54"/>
  <c r="B302" i="94"/>
  <c r="V302" i="94" s="1" a="1"/>
  <c r="T600" i="61" a="1"/>
  <c r="T600" i="54" a="1"/>
  <c r="V599" i="54" l="1" a="1"/>
  <c r="V599" i="54" s="1"/>
  <c r="W599" i="54" s="1" a="1"/>
  <c r="B600" i="61" a="1"/>
  <c r="B600" i="61" s="1"/>
  <c r="T600" i="54"/>
  <c r="U601" i="54" s="1"/>
  <c r="V599" i="61"/>
  <c r="W599" i="61" s="1" a="1"/>
  <c r="B600" i="54"/>
  <c r="V600" i="54" s="1" a="1"/>
  <c r="W598" i="54"/>
  <c r="T600" i="61"/>
  <c r="U601" i="61" s="1"/>
  <c r="V302" i="94"/>
  <c r="W302" i="94" s="1" a="1"/>
  <c r="W598" i="61"/>
  <c r="T601" i="61" a="1"/>
  <c r="T601" i="54" a="1"/>
  <c r="B303" i="94" a="1"/>
  <c r="V600" i="61" l="1" a="1"/>
  <c r="V600" i="61" s="1"/>
  <c r="W600" i="61" s="1" a="1"/>
  <c r="B601" i="61" a="1"/>
  <c r="B601" i="61" s="1"/>
  <c r="B602" i="61" s="1" a="1"/>
  <c r="B601" i="54" a="1"/>
  <c r="B601" i="54" s="1"/>
  <c r="V601" i="54" s="1" a="1"/>
  <c r="W302" i="94"/>
  <c r="B303" i="94"/>
  <c r="T601" i="54"/>
  <c r="U602" i="54" s="1"/>
  <c r="V600" i="54"/>
  <c r="W600" i="54" s="1" a="1"/>
  <c r="W599" i="54"/>
  <c r="W599" i="61"/>
  <c r="T601" i="61"/>
  <c r="U602" i="61" s="1"/>
  <c r="V303" i="94" a="1"/>
  <c r="T602" i="61" a="1"/>
  <c r="T602" i="54" a="1"/>
  <c r="B602" i="54" l="1" a="1"/>
  <c r="V601" i="61" a="1"/>
  <c r="V601" i="61" s="1"/>
  <c r="W601" i="61" s="1" a="1"/>
  <c r="T602" i="54"/>
  <c r="U603" i="54" s="1"/>
  <c r="T602" i="61"/>
  <c r="U603" i="61" s="1"/>
  <c r="V601" i="54"/>
  <c r="W601" i="54" s="1" a="1"/>
  <c r="B602" i="61"/>
  <c r="B603" i="61" s="1" a="1"/>
  <c r="W600" i="54"/>
  <c r="W600" i="61"/>
  <c r="B602" i="54"/>
  <c r="B603" i="54" s="1" a="1"/>
  <c r="V303" i="94"/>
  <c r="W303" i="94" s="1" a="1"/>
  <c r="T603" i="61" a="1"/>
  <c r="V602" i="61" a="1"/>
  <c r="B304" i="94" a="1"/>
  <c r="T603" i="54" a="1"/>
  <c r="V602" i="54" l="1" a="1"/>
  <c r="V602" i="54" s="1"/>
  <c r="W602" i="54" s="1" a="1"/>
  <c r="W601" i="54"/>
  <c r="W601" i="61"/>
  <c r="T603" i="54"/>
  <c r="U604" i="54" s="1"/>
  <c r="B304" i="94"/>
  <c r="V304" i="94" s="1" a="1"/>
  <c r="V602" i="61"/>
  <c r="W602" i="61" s="1" a="1"/>
  <c r="T603" i="61"/>
  <c r="U604" i="61" s="1"/>
  <c r="W303" i="94"/>
  <c r="B603" i="54"/>
  <c r="V603" i="54" s="1" a="1"/>
  <c r="B603" i="61"/>
  <c r="B604" i="61" s="1" a="1"/>
  <c r="T604" i="54" a="1"/>
  <c r="T604" i="61" a="1"/>
  <c r="B604" i="54" l="1" a="1"/>
  <c r="B604" i="54" s="1"/>
  <c r="V604" i="54" s="1" a="1"/>
  <c r="V603" i="61" a="1"/>
  <c r="V603" i="61" s="1"/>
  <c r="W603" i="61" s="1" a="1"/>
  <c r="V603" i="54"/>
  <c r="T604" i="61"/>
  <c r="U605" i="61" s="1"/>
  <c r="B604" i="61"/>
  <c r="V604" i="61" s="1" a="1"/>
  <c r="W602" i="61"/>
  <c r="V304" i="94"/>
  <c r="W304" i="94" s="1" a="1"/>
  <c r="W602" i="54"/>
  <c r="T604" i="54"/>
  <c r="U605" i="54" s="1"/>
  <c r="W603" i="54" a="1"/>
  <c r="B305" i="94" a="1"/>
  <c r="T605" i="54" a="1"/>
  <c r="T605" i="61" a="1"/>
  <c r="B605" i="61" l="1" a="1"/>
  <c r="B605" i="61" s="1"/>
  <c r="B605" i="54" a="1"/>
  <c r="B605" i="54" s="1"/>
  <c r="B606" i="54" s="1" a="1"/>
  <c r="W603" i="61"/>
  <c r="V604" i="61"/>
  <c r="W604" i="61" s="1" a="1"/>
  <c r="T605" i="61"/>
  <c r="U606" i="61" s="1"/>
  <c r="V604" i="54"/>
  <c r="W604" i="54" s="1" a="1"/>
  <c r="W304" i="94"/>
  <c r="T605" i="54"/>
  <c r="U606" i="54" s="1"/>
  <c r="B305" i="94"/>
  <c r="V305" i="94" s="1" a="1"/>
  <c r="W603" i="54"/>
  <c r="T606" i="54" a="1"/>
  <c r="T606" i="61" a="1"/>
  <c r="V605" i="61" l="1" a="1"/>
  <c r="V605" i="61" s="1"/>
  <c r="W605" i="61" s="1" a="1"/>
  <c r="B606" i="61" a="1"/>
  <c r="B606" i="61" s="1"/>
  <c r="B607" i="61" s="1" a="1"/>
  <c r="V605" i="54" a="1"/>
  <c r="V605" i="54" s="1"/>
  <c r="W605" i="54" s="1" a="1"/>
  <c r="W604" i="54"/>
  <c r="T606" i="61"/>
  <c r="U607" i="61" s="1"/>
  <c r="V305" i="94"/>
  <c r="W305" i="94" s="1" a="1"/>
  <c r="B606" i="54"/>
  <c r="B607" i="54" s="1" a="1"/>
  <c r="W604" i="61"/>
  <c r="T606" i="54"/>
  <c r="U607" i="54" s="1"/>
  <c r="T607" i="61" a="1"/>
  <c r="T607" i="54" a="1"/>
  <c r="B306" i="94" a="1"/>
  <c r="V606" i="61" l="1" a="1"/>
  <c r="V606" i="61" s="1"/>
  <c r="W606" i="61" s="1" a="1"/>
  <c r="V606" i="54" a="1"/>
  <c r="V606" i="54" s="1"/>
  <c r="W606" i="54" s="1" a="1"/>
  <c r="B607" i="54"/>
  <c r="B306" i="94"/>
  <c r="T607" i="54"/>
  <c r="U608" i="54" s="1"/>
  <c r="B607" i="61"/>
  <c r="B608" i="61" s="1" a="1"/>
  <c r="W605" i="61"/>
  <c r="W305" i="94"/>
  <c r="T607" i="61"/>
  <c r="U608" i="61" s="1"/>
  <c r="W605" i="54"/>
  <c r="B608" i="54" a="1"/>
  <c r="V306" i="94" a="1"/>
  <c r="T608" i="54" a="1"/>
  <c r="V607" i="54" a="1"/>
  <c r="T608" i="61" a="1"/>
  <c r="V607" i="61" l="1" a="1"/>
  <c r="V607" i="61" s="1"/>
  <c r="W607" i="61" s="1" a="1"/>
  <c r="W606" i="54"/>
  <c r="W606" i="61"/>
  <c r="T608" i="61"/>
  <c r="U609" i="61" s="1"/>
  <c r="V607" i="54"/>
  <c r="T608" i="54"/>
  <c r="U609" i="54" s="1"/>
  <c r="B608" i="61"/>
  <c r="B609" i="61" s="1" a="1"/>
  <c r="V306" i="94"/>
  <c r="W306" i="94" s="1" a="1"/>
  <c r="B608" i="54"/>
  <c r="B609" i="54" s="1" a="1"/>
  <c r="V608" i="61" a="1"/>
  <c r="W607" i="54" a="1"/>
  <c r="B307" i="94" a="1"/>
  <c r="T609" i="54" a="1"/>
  <c r="T609" i="61" a="1"/>
  <c r="V608" i="54" l="1" a="1"/>
  <c r="V608" i="54" s="1"/>
  <c r="W608" i="54" s="1" a="1"/>
  <c r="T609" i="61"/>
  <c r="U610" i="61" s="1"/>
  <c r="T609" i="54"/>
  <c r="U610" i="54" s="1"/>
  <c r="B307" i="94"/>
  <c r="B609" i="61"/>
  <c r="V609" i="61" s="1" a="1"/>
  <c r="W607" i="54"/>
  <c r="V608" i="61"/>
  <c r="W608" i="61" s="1" a="1"/>
  <c r="B609" i="54"/>
  <c r="B610" i="54" s="1" a="1"/>
  <c r="W306" i="94"/>
  <c r="W607" i="61"/>
  <c r="V307" i="94" a="1"/>
  <c r="T610" i="61" a="1"/>
  <c r="T610" i="54" a="1"/>
  <c r="V609" i="54" l="1" a="1"/>
  <c r="B610" i="61" a="1"/>
  <c r="B610" i="61" s="1"/>
  <c r="W608" i="61"/>
  <c r="T610" i="54"/>
  <c r="U611" i="54" s="1"/>
  <c r="V609" i="61"/>
  <c r="W609" i="61" s="1" a="1"/>
  <c r="T610" i="61"/>
  <c r="U611" i="61" s="1"/>
  <c r="B610" i="54"/>
  <c r="W608" i="54"/>
  <c r="V307" i="94"/>
  <c r="W307" i="94" s="1" a="1"/>
  <c r="V609" i="54"/>
  <c r="W609" i="54" s="1" a="1"/>
  <c r="T611" i="54" a="1"/>
  <c r="V610" i="54" a="1"/>
  <c r="B611" i="54" a="1"/>
  <c r="T611" i="61" a="1"/>
  <c r="B308" i="94" a="1"/>
  <c r="V610" i="61" l="1" a="1"/>
  <c r="V610" i="61" s="1"/>
  <c r="W610" i="61" s="1" a="1"/>
  <c r="B611" i="61" a="1"/>
  <c r="B611" i="61" s="1"/>
  <c r="B612" i="61" s="1" a="1"/>
  <c r="B308" i="94"/>
  <c r="T611" i="61"/>
  <c r="U612" i="61" s="1"/>
  <c r="W609" i="54"/>
  <c r="W307" i="94"/>
  <c r="B611" i="54"/>
  <c r="B612" i="54" s="1" a="1"/>
  <c r="W609" i="61"/>
  <c r="V610" i="54"/>
  <c r="W610" i="54" s="1" a="1"/>
  <c r="T611" i="54"/>
  <c r="U612" i="54" s="1"/>
  <c r="V308" i="94" a="1"/>
  <c r="V611" i="54" a="1"/>
  <c r="T612" i="61" a="1"/>
  <c r="T612" i="54" a="1"/>
  <c r="V611" i="61" l="1" a="1"/>
  <c r="V611" i="61" s="1"/>
  <c r="W611" i="61" s="1" a="1"/>
  <c r="T612" i="54"/>
  <c r="U613" i="54" s="1"/>
  <c r="T612" i="61"/>
  <c r="U613" i="61" s="1"/>
  <c r="W610" i="54"/>
  <c r="B612" i="54"/>
  <c r="V612" i="54" s="1" a="1"/>
  <c r="B612" i="61"/>
  <c r="V612" i="61" s="1" a="1"/>
  <c r="W610" i="61"/>
  <c r="V611" i="54"/>
  <c r="W611" i="54" s="1" a="1"/>
  <c r="V308" i="94"/>
  <c r="W308" i="94" s="1" a="1"/>
  <c r="B309" i="94" a="1"/>
  <c r="B613" i="61" a="1"/>
  <c r="B613" i="54" a="1"/>
  <c r="T613" i="61" a="1"/>
  <c r="T613" i="54" a="1"/>
  <c r="T613" i="54" l="1"/>
  <c r="U614" i="54" s="1"/>
  <c r="V612" i="54"/>
  <c r="W612" i="54" s="1" a="1"/>
  <c r="V612" i="61"/>
  <c r="T613" i="61"/>
  <c r="U614" i="61" s="1"/>
  <c r="W308" i="94"/>
  <c r="W611" i="54"/>
  <c r="B613" i="54"/>
  <c r="V613" i="54" s="1" a="1"/>
  <c r="B613" i="61"/>
  <c r="V613" i="61" s="1" a="1"/>
  <c r="W611" i="61"/>
  <c r="B309" i="94"/>
  <c r="V309" i="94" s="1" a="1"/>
  <c r="T614" i="54" a="1"/>
  <c r="W612" i="61" a="1"/>
  <c r="B614" i="54" a="1"/>
  <c r="T614" i="61" a="1"/>
  <c r="B614" i="61" l="1" a="1"/>
  <c r="B614" i="61" s="1"/>
  <c r="V614" i="61" s="1" a="1"/>
  <c r="W612" i="54"/>
  <c r="V613" i="54"/>
  <c r="W613" i="54" s="1" a="1"/>
  <c r="T614" i="61"/>
  <c r="U615" i="61" s="1"/>
  <c r="V613" i="61"/>
  <c r="W613" i="61" s="1" a="1"/>
  <c r="V309" i="94"/>
  <c r="W309" i="94" s="1" a="1"/>
  <c r="B614" i="54"/>
  <c r="B615" i="54" s="1" a="1"/>
  <c r="W612" i="61"/>
  <c r="T614" i="54"/>
  <c r="U615" i="54" s="1"/>
  <c r="T615" i="61" a="1"/>
  <c r="B310" i="94" a="1"/>
  <c r="T615" i="54" a="1"/>
  <c r="B615" i="61" l="1" a="1"/>
  <c r="B615" i="61" s="1"/>
  <c r="V615" i="61" s="1" a="1"/>
  <c r="V614" i="54" a="1"/>
  <c r="V614" i="54" s="1"/>
  <c r="W614" i="54" s="1" a="1"/>
  <c r="W613" i="61"/>
  <c r="V614" i="61"/>
  <c r="W614" i="61" s="1" a="1"/>
  <c r="B615" i="54"/>
  <c r="B616" i="54" s="1" a="1"/>
  <c r="W613" i="54"/>
  <c r="T615" i="54"/>
  <c r="U616" i="54" s="1"/>
  <c r="B310" i="94"/>
  <c r="V310" i="94" s="1" a="1"/>
  <c r="T615" i="61"/>
  <c r="U616" i="61" s="1"/>
  <c r="W309" i="94"/>
  <c r="V615" i="54" a="1"/>
  <c r="T616" i="61" a="1"/>
  <c r="T616" i="54" a="1"/>
  <c r="B616" i="61" l="1" a="1"/>
  <c r="B616" i="61" s="1"/>
  <c r="B617" i="61" s="1" a="1"/>
  <c r="B616" i="54"/>
  <c r="V616" i="54" s="1" a="1"/>
  <c r="W614" i="61"/>
  <c r="T616" i="54"/>
  <c r="U617" i="54" s="1"/>
  <c r="V615" i="61"/>
  <c r="W615" i="61" s="1" a="1"/>
  <c r="T616" i="61"/>
  <c r="U617" i="61" s="1"/>
  <c r="V310" i="94"/>
  <c r="W310" i="94" s="1" a="1"/>
  <c r="W614" i="54"/>
  <c r="V615" i="54"/>
  <c r="W615" i="54" s="1" a="1"/>
  <c r="B617" i="54" a="1"/>
  <c r="B311" i="94" a="1"/>
  <c r="T617" i="54" a="1"/>
  <c r="T617" i="61" a="1"/>
  <c r="V616" i="61" l="1" a="1"/>
  <c r="V616" i="61" s="1"/>
  <c r="W616" i="61" s="1" a="1"/>
  <c r="T617" i="61"/>
  <c r="U618" i="61" s="1"/>
  <c r="V616" i="54"/>
  <c r="W615" i="54"/>
  <c r="B617" i="61"/>
  <c r="V617" i="61" s="1" a="1"/>
  <c r="T617" i="54"/>
  <c r="U618" i="54" s="1"/>
  <c r="W310" i="94"/>
  <c r="W615" i="61"/>
  <c r="B311" i="94"/>
  <c r="V311" i="94" s="1" a="1"/>
  <c r="B617" i="54"/>
  <c r="B618" i="54" s="1" a="1"/>
  <c r="T618" i="61" a="1"/>
  <c r="W616" i="54" a="1"/>
  <c r="T618" i="54" a="1"/>
  <c r="B618" i="61" l="1" a="1"/>
  <c r="B618" i="61" s="1"/>
  <c r="V618" i="61" s="1" a="1"/>
  <c r="V617" i="54" a="1"/>
  <c r="V617" i="54" s="1"/>
  <c r="W617" i="54" s="1" a="1"/>
  <c r="V617" i="61"/>
  <c r="W617" i="61" s="1" a="1"/>
  <c r="T618" i="54"/>
  <c r="U619" i="54" s="1"/>
  <c r="B618" i="54"/>
  <c r="V618" i="54" s="1" a="1"/>
  <c r="V311" i="94"/>
  <c r="W311" i="94" s="1" a="1"/>
  <c r="W616" i="54"/>
  <c r="T618" i="61"/>
  <c r="U619" i="61" s="1"/>
  <c r="W616" i="61"/>
  <c r="T619" i="61" a="1"/>
  <c r="B619" i="54" a="1"/>
  <c r="T619" i="54" a="1"/>
  <c r="B312" i="94" a="1"/>
  <c r="B619" i="61" l="1" a="1"/>
  <c r="V618" i="61"/>
  <c r="B312" i="94"/>
  <c r="V618" i="54"/>
  <c r="T619" i="54"/>
  <c r="U620" i="54" s="1"/>
  <c r="W617" i="54"/>
  <c r="W311" i="94"/>
  <c r="B619" i="54"/>
  <c r="B620" i="54" s="1" a="1"/>
  <c r="B619" i="61"/>
  <c r="B620" i="61" s="1" a="1"/>
  <c r="T619" i="61"/>
  <c r="U620" i="61" s="1"/>
  <c r="W617" i="61"/>
  <c r="W618" i="61" a="1"/>
  <c r="V312" i="94" a="1"/>
  <c r="W618" i="54" a="1"/>
  <c r="T620" i="54" a="1"/>
  <c r="T620" i="61" a="1"/>
  <c r="V619" i="61" l="1" a="1"/>
  <c r="V619" i="61" s="1"/>
  <c r="W619" i="61" s="1" a="1"/>
  <c r="V619" i="54" a="1"/>
  <c r="V619" i="54" s="1"/>
  <c r="W619" i="54" s="1" a="1"/>
  <c r="T620" i="61"/>
  <c r="U621" i="61" s="1"/>
  <c r="T620" i="54"/>
  <c r="U621" i="54" s="1"/>
  <c r="B620" i="54"/>
  <c r="V620" i="54" s="1" a="1"/>
  <c r="W618" i="54"/>
  <c r="B620" i="61"/>
  <c r="V620" i="61" s="1" a="1"/>
  <c r="V312" i="94"/>
  <c r="W312" i="94" s="1" a="1"/>
  <c r="W618" i="61"/>
  <c r="T621" i="54" a="1"/>
  <c r="B313" i="94" a="1"/>
  <c r="T621" i="61" a="1"/>
  <c r="B621" i="61" l="1" a="1"/>
  <c r="B621" i="61" s="1"/>
  <c r="B622" i="61" s="1" a="1"/>
  <c r="B621" i="54" a="1"/>
  <c r="B621" i="54" s="1"/>
  <c r="B622" i="54" s="1" a="1"/>
  <c r="V620" i="61"/>
  <c r="W620" i="61" s="1" a="1"/>
  <c r="T621" i="61"/>
  <c r="U622" i="61" s="1"/>
  <c r="B313" i="94"/>
  <c r="V313" i="94" s="1" a="1"/>
  <c r="V620" i="54"/>
  <c r="W620" i="54" s="1" a="1"/>
  <c r="T621" i="54"/>
  <c r="U622" i="54" s="1"/>
  <c r="W312" i="94"/>
  <c r="W619" i="54"/>
  <c r="W619" i="61"/>
  <c r="T622" i="61" a="1"/>
  <c r="T622" i="54" a="1"/>
  <c r="V621" i="54" l="1" a="1"/>
  <c r="V621" i="54" s="1"/>
  <c r="W621" i="54" s="1" a="1"/>
  <c r="V621" i="61" a="1"/>
  <c r="V621" i="61" s="1"/>
  <c r="W621" i="61" s="1" a="1"/>
  <c r="T622" i="54"/>
  <c r="U623" i="54" s="1"/>
  <c r="B622" i="61"/>
  <c r="B623" i="61" s="1" a="1"/>
  <c r="B622" i="54"/>
  <c r="V622" i="54" s="1" a="1"/>
  <c r="W620" i="54"/>
  <c r="V313" i="94"/>
  <c r="W313" i="94" s="1" a="1"/>
  <c r="T622" i="61"/>
  <c r="U623" i="61" s="1"/>
  <c r="W620" i="61"/>
  <c r="T623" i="61" a="1"/>
  <c r="V622" i="61" a="1"/>
  <c r="B314" i="94" a="1"/>
  <c r="T623" i="54" a="1"/>
  <c r="B623" i="54" l="1" a="1"/>
  <c r="T623" i="54"/>
  <c r="U624" i="54" s="1"/>
  <c r="V622" i="54"/>
  <c r="W622" i="54" s="1" a="1"/>
  <c r="B314" i="94"/>
  <c r="V622" i="61"/>
  <c r="W622" i="61" s="1" a="1"/>
  <c r="T623" i="61"/>
  <c r="U624" i="61" s="1"/>
  <c r="W621" i="54"/>
  <c r="W313" i="94"/>
  <c r="B623" i="54"/>
  <c r="V623" i="54" s="1" a="1"/>
  <c r="B623" i="61"/>
  <c r="B624" i="61" s="1" a="1"/>
  <c r="W621" i="61"/>
  <c r="V314" i="94" a="1"/>
  <c r="T624" i="54" a="1"/>
  <c r="T624" i="61" a="1"/>
  <c r="B624" i="54" l="1" a="1"/>
  <c r="B624" i="54" s="1"/>
  <c r="V624" i="54" s="1" a="1"/>
  <c r="V623" i="61" a="1"/>
  <c r="V623" i="61" s="1"/>
  <c r="W623" i="61" s="1" a="1"/>
  <c r="T624" i="61"/>
  <c r="U625" i="61" s="1"/>
  <c r="T624" i="54"/>
  <c r="U625" i="54" s="1"/>
  <c r="V623" i="54"/>
  <c r="W623" i="54" s="1" a="1"/>
  <c r="B624" i="61"/>
  <c r="V624" i="61" s="1" a="1"/>
  <c r="W622" i="61"/>
  <c r="V314" i="94"/>
  <c r="W314" i="94" s="1" a="1"/>
  <c r="W622" i="54"/>
  <c r="T625" i="54" a="1"/>
  <c r="T625" i="61" a="1"/>
  <c r="B315" i="94" a="1"/>
  <c r="B625" i="61" l="1" a="1"/>
  <c r="B625" i="61" s="1"/>
  <c r="B626" i="61" s="1" a="1"/>
  <c r="B625" i="54" a="1"/>
  <c r="B625" i="54" s="1"/>
  <c r="B315" i="94"/>
  <c r="T625" i="61"/>
  <c r="U626" i="61" s="1"/>
  <c r="V624" i="61"/>
  <c r="W624" i="61" s="1" a="1"/>
  <c r="T625" i="54"/>
  <c r="U626" i="54" s="1"/>
  <c r="V624" i="54"/>
  <c r="W624" i="54" s="1" a="1"/>
  <c r="W314" i="94"/>
  <c r="W623" i="54"/>
  <c r="W623" i="61"/>
  <c r="V315" i="94" a="1"/>
  <c r="T626" i="61" a="1"/>
  <c r="T626" i="54" a="1"/>
  <c r="B626" i="54" l="1" a="1"/>
  <c r="V625" i="54" a="1"/>
  <c r="V625" i="54" s="1"/>
  <c r="W625" i="54" s="1" a="1"/>
  <c r="V625" i="61" a="1"/>
  <c r="V625" i="61" s="1"/>
  <c r="W625" i="61" s="1" a="1"/>
  <c r="T626" i="54"/>
  <c r="U627" i="54" s="1"/>
  <c r="T626" i="61"/>
  <c r="U627" i="61" s="1"/>
  <c r="B626" i="61"/>
  <c r="V626" i="61" s="1" a="1"/>
  <c r="B626" i="54"/>
  <c r="V626" i="54" s="1" a="1"/>
  <c r="W624" i="54"/>
  <c r="W624" i="61"/>
  <c r="V315" i="94"/>
  <c r="W315" i="94" s="1" a="1"/>
  <c r="B316" i="94" a="1"/>
  <c r="T627" i="54" a="1"/>
  <c r="T627" i="61" a="1"/>
  <c r="B627" i="61" l="1" a="1"/>
  <c r="B627" i="61" s="1"/>
  <c r="B627" i="54" a="1"/>
  <c r="B627" i="54" s="1"/>
  <c r="B628" i="54" s="1" a="1"/>
  <c r="T627" i="61"/>
  <c r="U628" i="61" s="1"/>
  <c r="V626" i="61"/>
  <c r="W626" i="61" s="1" a="1"/>
  <c r="V626" i="54"/>
  <c r="W626" i="54" s="1" a="1"/>
  <c r="T627" i="54"/>
  <c r="U628" i="54" s="1"/>
  <c r="W315" i="94"/>
  <c r="W625" i="54"/>
  <c r="W625" i="61"/>
  <c r="B316" i="94"/>
  <c r="V316" i="94" s="1" a="1"/>
  <c r="T628" i="54" a="1"/>
  <c r="T628" i="61" a="1"/>
  <c r="V627" i="61" l="1" a="1"/>
  <c r="B628" i="61" a="1"/>
  <c r="B628" i="61" s="1"/>
  <c r="V628" i="61" s="1" a="1"/>
  <c r="V627" i="54" a="1"/>
  <c r="V627" i="54" s="1"/>
  <c r="W627" i="54" s="1" a="1"/>
  <c r="T628" i="61"/>
  <c r="U629" i="61" s="1"/>
  <c r="V627" i="61"/>
  <c r="T628" i="54"/>
  <c r="U629" i="54" s="1"/>
  <c r="V316" i="94"/>
  <c r="W316" i="94" s="1" a="1"/>
  <c r="W626" i="54"/>
  <c r="W626" i="61"/>
  <c r="B628" i="54"/>
  <c r="V628" i="54" s="1" a="1"/>
  <c r="W627" i="61" a="1"/>
  <c r="T629" i="54" a="1"/>
  <c r="B317" i="94" a="1"/>
  <c r="T629" i="61" a="1"/>
  <c r="B629" i="61" l="1" a="1"/>
  <c r="B629" i="61" s="1"/>
  <c r="B630" i="61" s="1" a="1"/>
  <c r="B629" i="54" a="1"/>
  <c r="B629" i="54" s="1"/>
  <c r="T629" i="61"/>
  <c r="U630" i="61" s="1"/>
  <c r="V628" i="61"/>
  <c r="B317" i="94"/>
  <c r="V317" i="94" s="1" a="1"/>
  <c r="V628" i="54"/>
  <c r="W628" i="54" s="1" a="1"/>
  <c r="T629" i="54"/>
  <c r="U630" i="54" s="1"/>
  <c r="W316" i="94"/>
  <c r="W627" i="54"/>
  <c r="W627" i="61"/>
  <c r="W628" i="61" a="1"/>
  <c r="T630" i="54" a="1"/>
  <c r="T630" i="61" a="1"/>
  <c r="V629" i="61" l="1" a="1"/>
  <c r="V629" i="61" s="1"/>
  <c r="W629" i="61" s="1" a="1"/>
  <c r="V629" i="54" a="1"/>
  <c r="V629" i="54" s="1"/>
  <c r="W629" i="54" s="1" a="1"/>
  <c r="B630" i="54" a="1"/>
  <c r="B630" i="54" s="1"/>
  <c r="B631" i="54" s="1" a="1"/>
  <c r="T630" i="61"/>
  <c r="U631" i="61" s="1"/>
  <c r="T630" i="54"/>
  <c r="U631" i="54" s="1"/>
  <c r="B630" i="61"/>
  <c r="B631" i="61" s="1" a="1"/>
  <c r="W628" i="54"/>
  <c r="V317" i="94"/>
  <c r="W317" i="94" s="1" a="1"/>
  <c r="W628" i="61"/>
  <c r="T631" i="54" a="1"/>
  <c r="B318" i="94" a="1"/>
  <c r="T631" i="61" a="1"/>
  <c r="V630" i="61" l="1" a="1"/>
  <c r="V630" i="61" s="1"/>
  <c r="W630" i="61" s="1" a="1"/>
  <c r="V630" i="54" a="1"/>
  <c r="V630" i="54" s="1"/>
  <c r="W630" i="54" s="1" a="1"/>
  <c r="T631" i="61"/>
  <c r="U632" i="61" s="1"/>
  <c r="B318" i="94"/>
  <c r="V318" i="94" s="1" a="1"/>
  <c r="B631" i="54"/>
  <c r="B632" i="54" s="1" a="1"/>
  <c r="W317" i="94"/>
  <c r="B631" i="61"/>
  <c r="B632" i="61" s="1" a="1"/>
  <c r="W629" i="54"/>
  <c r="T631" i="54"/>
  <c r="U632" i="54" s="1"/>
  <c r="W629" i="61"/>
  <c r="T632" i="61" a="1"/>
  <c r="T632" i="54" a="1"/>
  <c r="V631" i="54" l="1" a="1"/>
  <c r="V631" i="54" s="1"/>
  <c r="W631" i="54" s="1" a="1"/>
  <c r="V631" i="61" a="1"/>
  <c r="V631" i="61" s="1"/>
  <c r="W631" i="61" s="1" a="1"/>
  <c r="T632" i="54"/>
  <c r="U633" i="54" s="1"/>
  <c r="T632" i="61"/>
  <c r="U633" i="61" s="1"/>
  <c r="B632" i="61"/>
  <c r="V632" i="61" s="1" a="1"/>
  <c r="B632" i="54"/>
  <c r="B633" i="54" s="1" a="1"/>
  <c r="W630" i="54"/>
  <c r="V318" i="94"/>
  <c r="W318" i="94" s="1" a="1"/>
  <c r="W630" i="61"/>
  <c r="T633" i="61" a="1"/>
  <c r="B319" i="94" a="1"/>
  <c r="T633" i="54" a="1"/>
  <c r="B633" i="61" l="1" a="1"/>
  <c r="V632" i="54" a="1"/>
  <c r="V632" i="54" s="1"/>
  <c r="W632" i="54" s="1" a="1"/>
  <c r="T633" i="54"/>
  <c r="U634" i="54" s="1"/>
  <c r="B319" i="94"/>
  <c r="T633" i="61"/>
  <c r="U634" i="61" s="1"/>
  <c r="V632" i="61"/>
  <c r="W632" i="61" s="1" a="1"/>
  <c r="W318" i="94"/>
  <c r="B633" i="54"/>
  <c r="V633" i="54" s="1" a="1"/>
  <c r="B633" i="61"/>
  <c r="B634" i="61" s="1" a="1"/>
  <c r="W631" i="61"/>
  <c r="W631" i="54"/>
  <c r="V319" i="94" a="1"/>
  <c r="T634" i="61" a="1"/>
  <c r="T634" i="54" a="1"/>
  <c r="B634" i="54" l="1" a="1"/>
  <c r="V633" i="61" a="1"/>
  <c r="V633" i="61" s="1"/>
  <c r="W633" i="61" s="1" a="1"/>
  <c r="W632" i="54"/>
  <c r="T634" i="54"/>
  <c r="U635" i="54" s="1"/>
  <c r="V633" i="54"/>
  <c r="W633" i="54" s="1" a="1"/>
  <c r="B634" i="61"/>
  <c r="V634" i="61" s="1" a="1"/>
  <c r="W632" i="61"/>
  <c r="T634" i="61"/>
  <c r="U635" i="61" s="1"/>
  <c r="B634" i="54"/>
  <c r="V634" i="54" s="1" a="1"/>
  <c r="V319" i="94"/>
  <c r="W319" i="94" s="1" a="1"/>
  <c r="T635" i="61" a="1"/>
  <c r="B320" i="94" a="1"/>
  <c r="T635" i="54" a="1"/>
  <c r="B635" i="61" l="1" a="1"/>
  <c r="B635" i="61" s="1"/>
  <c r="B636" i="61" s="1" a="1"/>
  <c r="B635" i="54" a="1"/>
  <c r="B635" i="54" s="1"/>
  <c r="V635" i="54" s="1" a="1"/>
  <c r="T635" i="54"/>
  <c r="U636" i="54" s="1"/>
  <c r="V634" i="54"/>
  <c r="B320" i="94"/>
  <c r="V320" i="94" s="1" a="1"/>
  <c r="V634" i="61"/>
  <c r="W634" i="61" s="1" a="1"/>
  <c r="T635" i="61"/>
  <c r="U636" i="61" s="1"/>
  <c r="W319" i="94"/>
  <c r="W633" i="54"/>
  <c r="W633" i="61"/>
  <c r="W634" i="54" a="1"/>
  <c r="T636" i="61" a="1"/>
  <c r="T636" i="54" a="1"/>
  <c r="B636" i="54" l="1" a="1"/>
  <c r="V635" i="61" a="1"/>
  <c r="V635" i="61" s="1"/>
  <c r="W635" i="61" s="1" a="1"/>
  <c r="T636" i="54"/>
  <c r="U637" i="54" s="1"/>
  <c r="V635" i="54"/>
  <c r="W635" i="54" s="1" a="1"/>
  <c r="T636" i="61"/>
  <c r="U637" i="61" s="1"/>
  <c r="B636" i="61"/>
  <c r="B637" i="61" s="1" a="1"/>
  <c r="B636" i="54"/>
  <c r="B637" i="54" s="1" a="1"/>
  <c r="W634" i="61"/>
  <c r="V320" i="94"/>
  <c r="W320" i="94" s="1" a="1"/>
  <c r="W634" i="54"/>
  <c r="B321" i="94" a="1"/>
  <c r="T637" i="54" a="1"/>
  <c r="T637" i="61" a="1"/>
  <c r="V636" i="61" l="1" a="1"/>
  <c r="V636" i="61" s="1"/>
  <c r="W636" i="61" s="1" a="1"/>
  <c r="V636" i="54" a="1"/>
  <c r="V636" i="54" s="1"/>
  <c r="W636" i="54" s="1" a="1"/>
  <c r="T637" i="61"/>
  <c r="U638" i="61" s="1"/>
  <c r="T637" i="54"/>
  <c r="U638" i="54" s="1"/>
  <c r="W320" i="94"/>
  <c r="B637" i="54"/>
  <c r="V637" i="54" s="1" a="1"/>
  <c r="B637" i="61"/>
  <c r="V637" i="61" s="1" a="1"/>
  <c r="W635" i="54"/>
  <c r="W635" i="61"/>
  <c r="B321" i="94"/>
  <c r="V321" i="94" s="1" a="1"/>
  <c r="T638" i="61" a="1"/>
  <c r="T638" i="54" a="1"/>
  <c r="B638" i="61" l="1" a="1"/>
  <c r="B638" i="54" a="1"/>
  <c r="B638" i="54" s="1"/>
  <c r="B639" i="54" s="1" a="1"/>
  <c r="V637" i="54"/>
  <c r="W636" i="61"/>
  <c r="T638" i="54"/>
  <c r="U639" i="54" s="1"/>
  <c r="V637" i="61"/>
  <c r="W637" i="61" s="1" a="1"/>
  <c r="T638" i="61"/>
  <c r="U639" i="61" s="1"/>
  <c r="V321" i="94"/>
  <c r="W321" i="94" s="1" a="1"/>
  <c r="W636" i="54"/>
  <c r="B638" i="61"/>
  <c r="V638" i="61" s="1" a="1"/>
  <c r="W637" i="54" a="1"/>
  <c r="T639" i="61" a="1"/>
  <c r="B322" i="94" a="1"/>
  <c r="T639" i="54" a="1"/>
  <c r="V638" i="54" l="1" a="1"/>
  <c r="V638" i="54" s="1"/>
  <c r="W638" i="54" s="1" a="1"/>
  <c r="B639" i="61" a="1"/>
  <c r="B639" i="61" s="1"/>
  <c r="V639" i="61" s="1" a="1"/>
  <c r="W637" i="61"/>
  <c r="T639" i="54"/>
  <c r="U640" i="54" s="1"/>
  <c r="B322" i="94"/>
  <c r="V638" i="61"/>
  <c r="W638" i="61" s="1" a="1"/>
  <c r="T639" i="61"/>
  <c r="U640" i="61" s="1"/>
  <c r="B639" i="54"/>
  <c r="V639" i="54" s="1" a="1"/>
  <c r="W321" i="94"/>
  <c r="W637" i="54"/>
  <c r="V322" i="94" a="1"/>
  <c r="T640" i="54" a="1"/>
  <c r="T640" i="61" a="1"/>
  <c r="B640" i="54" l="1" a="1"/>
  <c r="B640" i="61" a="1"/>
  <c r="B640" i="61" s="1"/>
  <c r="B641" i="61" s="1" a="1"/>
  <c r="W638" i="54"/>
  <c r="V639" i="61"/>
  <c r="W639" i="61" s="1" a="1"/>
  <c r="T640" i="61"/>
  <c r="U641" i="61" s="1"/>
  <c r="V639" i="54"/>
  <c r="W639" i="54" s="1" a="1"/>
  <c r="T640" i="54"/>
  <c r="U641" i="54" s="1"/>
  <c r="B640" i="54"/>
  <c r="V640" i="54" s="1" a="1"/>
  <c r="W638" i="61"/>
  <c r="V322" i="94"/>
  <c r="W322" i="94" s="1" a="1"/>
  <c r="T641" i="61" a="1"/>
  <c r="B323" i="94" a="1"/>
  <c r="T641" i="54" a="1"/>
  <c r="B641" i="54" l="1" a="1"/>
  <c r="V640" i="61" a="1"/>
  <c r="V640" i="61" s="1"/>
  <c r="W640" i="61" s="1" a="1"/>
  <c r="V640" i="54"/>
  <c r="W640" i="54" s="1" a="1"/>
  <c r="T641" i="54"/>
  <c r="U642" i="54" s="1"/>
  <c r="B323" i="94"/>
  <c r="V323" i="94" s="1" a="1"/>
  <c r="T641" i="61"/>
  <c r="U642" i="61" s="1"/>
  <c r="B641" i="61"/>
  <c r="B642" i="61" s="1" a="1"/>
  <c r="W322" i="94"/>
  <c r="B641" i="54"/>
  <c r="B642" i="54" s="1" a="1"/>
  <c r="W639" i="54"/>
  <c r="W639" i="61"/>
  <c r="T642" i="61" a="1"/>
  <c r="T642" i="54" a="1"/>
  <c r="V641" i="54" l="1" a="1"/>
  <c r="V641" i="54" s="1"/>
  <c r="W641" i="54" s="1" a="1"/>
  <c r="V641" i="61" a="1"/>
  <c r="V641" i="61" s="1"/>
  <c r="W641" i="61" s="1" a="1"/>
  <c r="T642" i="54"/>
  <c r="U643" i="54" s="1"/>
  <c r="T642" i="61"/>
  <c r="U643" i="61" s="1"/>
  <c r="B642" i="54"/>
  <c r="B643" i="54" s="1" a="1"/>
  <c r="B642" i="61"/>
  <c r="B643" i="61" s="1" a="1"/>
  <c r="W640" i="61"/>
  <c r="V323" i="94"/>
  <c r="W323" i="94" s="1" a="1"/>
  <c r="W640" i="54"/>
  <c r="V642" i="54" a="1"/>
  <c r="T643" i="61" a="1"/>
  <c r="B324" i="94" a="1"/>
  <c r="T643" i="54" a="1"/>
  <c r="V642" i="61" l="1" a="1"/>
  <c r="V642" i="61" s="1"/>
  <c r="W642" i="61" s="1" a="1"/>
  <c r="T643" i="54"/>
  <c r="U644" i="54" s="1"/>
  <c r="B324" i="94"/>
  <c r="T643" i="61"/>
  <c r="U644" i="61" s="1"/>
  <c r="W323" i="94"/>
  <c r="B643" i="61"/>
  <c r="V643" i="61" s="1" a="1"/>
  <c r="B643" i="54"/>
  <c r="B644" i="54" s="1" a="1"/>
  <c r="W641" i="61"/>
  <c r="V642" i="54"/>
  <c r="W642" i="54" s="1" a="1"/>
  <c r="W641" i="54"/>
  <c r="V324" i="94" a="1"/>
  <c r="T644" i="61" a="1"/>
  <c r="T644" i="54" a="1"/>
  <c r="V643" i="54" l="1" a="1"/>
  <c r="V643" i="54" s="1"/>
  <c r="W643" i="54" s="1" a="1"/>
  <c r="B644" i="61" a="1"/>
  <c r="B644" i="61" s="1"/>
  <c r="V644" i="61" s="1" a="1"/>
  <c r="V643" i="61"/>
  <c r="W643" i="61" s="1" a="1"/>
  <c r="T644" i="54"/>
  <c r="U645" i="54" s="1"/>
  <c r="W642" i="54"/>
  <c r="B644" i="54"/>
  <c r="V644" i="54" s="1" a="1"/>
  <c r="W642" i="61"/>
  <c r="T644" i="61"/>
  <c r="U645" i="61" s="1"/>
  <c r="V324" i="94"/>
  <c r="W324" i="94" s="1" a="1"/>
  <c r="T645" i="54" a="1"/>
  <c r="T645" i="61" a="1"/>
  <c r="B325" i="94" a="1"/>
  <c r="B645" i="54" l="1" a="1"/>
  <c r="B645" i="54" s="1"/>
  <c r="B646" i="54" s="1" a="1"/>
  <c r="B645" i="61" a="1"/>
  <c r="B645" i="61" s="1"/>
  <c r="V645" i="61" s="1" a="1"/>
  <c r="B325" i="94"/>
  <c r="V325" i="94" s="1" a="1"/>
  <c r="W643" i="61"/>
  <c r="V644" i="61"/>
  <c r="T645" i="61"/>
  <c r="U646" i="61" s="1"/>
  <c r="V644" i="54"/>
  <c r="W644" i="54" s="1" a="1"/>
  <c r="T645" i="54"/>
  <c r="U646" i="54" s="1"/>
  <c r="W324" i="94"/>
  <c r="W643" i="54"/>
  <c r="W644" i="61" a="1"/>
  <c r="T646" i="61" a="1"/>
  <c r="T646" i="54" a="1"/>
  <c r="B646" i="61" l="1" a="1"/>
  <c r="V645" i="54" a="1"/>
  <c r="V645" i="54" s="1"/>
  <c r="W645" i="54" s="1" a="1"/>
  <c r="T646" i="54"/>
  <c r="U647" i="54" s="1"/>
  <c r="V325" i="94"/>
  <c r="T646" i="61"/>
  <c r="U647" i="61" s="1"/>
  <c r="V645" i="61"/>
  <c r="W645" i="61" s="1" a="1"/>
  <c r="B646" i="54"/>
  <c r="B647" i="54" s="1" a="1"/>
  <c r="B646" i="61"/>
  <c r="B647" i="61" s="1" a="1"/>
  <c r="W644" i="54"/>
  <c r="W644" i="61"/>
  <c r="W325" i="94" a="1"/>
  <c r="T647" i="54" a="1"/>
  <c r="B326" i="94" a="1"/>
  <c r="T647" i="61" a="1"/>
  <c r="V646" i="61" l="1" a="1"/>
  <c r="V646" i="61" s="1"/>
  <c r="W646" i="61" s="1" a="1"/>
  <c r="V646" i="54" a="1"/>
  <c r="V646" i="54" s="1"/>
  <c r="W646" i="54" s="1" a="1"/>
  <c r="T647" i="61"/>
  <c r="U648" i="61" s="1"/>
  <c r="B326" i="94"/>
  <c r="V326" i="94" s="1" a="1"/>
  <c r="T647" i="54"/>
  <c r="U648" i="54" s="1"/>
  <c r="B647" i="61"/>
  <c r="V647" i="61" s="1" a="1"/>
  <c r="B647" i="54"/>
  <c r="V647" i="54" s="1" a="1"/>
  <c r="W645" i="61"/>
  <c r="W645" i="54"/>
  <c r="W325" i="94"/>
  <c r="T648" i="54" a="1"/>
  <c r="T648" i="61" a="1"/>
  <c r="B648" i="61" l="1" a="1"/>
  <c r="B648" i="61" s="1"/>
  <c r="V648" i="61" s="1" a="1"/>
  <c r="B648" i="54" a="1"/>
  <c r="B648" i="54" s="1"/>
  <c r="W646" i="54"/>
  <c r="V326" i="94"/>
  <c r="V647" i="61"/>
  <c r="W647" i="61" s="1" a="1"/>
  <c r="T648" i="61"/>
  <c r="U649" i="61" s="1"/>
  <c r="T648" i="54"/>
  <c r="U649" i="54" s="1"/>
  <c r="V647" i="54"/>
  <c r="W647" i="54" s="1" a="1"/>
  <c r="W646" i="61"/>
  <c r="W326" i="94" a="1"/>
  <c r="T649" i="61" a="1"/>
  <c r="B327" i="94" a="1"/>
  <c r="T649" i="54" a="1"/>
  <c r="V648" i="54" l="1" a="1"/>
  <c r="V648" i="54" s="1"/>
  <c r="W648" i="54" s="1" a="1"/>
  <c r="B649" i="54" a="1"/>
  <c r="B649" i="54" s="1"/>
  <c r="B650" i="54" s="1" a="1"/>
  <c r="B649" i="61" a="1"/>
  <c r="B649" i="61" s="1"/>
  <c r="T649" i="54"/>
  <c r="U650" i="54" s="1"/>
  <c r="B327" i="94"/>
  <c r="V327" i="94" s="1" a="1"/>
  <c r="T649" i="61"/>
  <c r="U650" i="61" s="1"/>
  <c r="V648" i="61"/>
  <c r="W648" i="61" s="1" a="1"/>
  <c r="W647" i="54"/>
  <c r="W647" i="61"/>
  <c r="W326" i="94"/>
  <c r="T650" i="54" a="1"/>
  <c r="T650" i="61" a="1"/>
  <c r="V649" i="61" l="1" a="1"/>
  <c r="V649" i="61" s="1"/>
  <c r="W649" i="61" s="1" a="1"/>
  <c r="B650" i="61" a="1"/>
  <c r="B650" i="61" s="1"/>
  <c r="V650" i="61" s="1" a="1"/>
  <c r="V649" i="54" a="1"/>
  <c r="V649" i="54" s="1"/>
  <c r="W649" i="54" s="1" a="1"/>
  <c r="V327" i="94"/>
  <c r="W327" i="94" s="1" a="1"/>
  <c r="B650" i="54"/>
  <c r="V650" i="54" s="1" a="1"/>
  <c r="W648" i="54"/>
  <c r="T650" i="61"/>
  <c r="U651" i="61" s="1"/>
  <c r="T650" i="54"/>
  <c r="U651" i="54" s="1"/>
  <c r="W648" i="61"/>
  <c r="T651" i="61" a="1"/>
  <c r="B328" i="94" a="1"/>
  <c r="T651" i="54" a="1"/>
  <c r="B651" i="54" l="1" a="1"/>
  <c r="B651" i="54" s="1"/>
  <c r="B652" i="54" s="1" a="1"/>
  <c r="B651" i="61" a="1"/>
  <c r="B651" i="61" s="1"/>
  <c r="B652" i="61" s="1" a="1"/>
  <c r="T651" i="54"/>
  <c r="U652" i="54" s="1"/>
  <c r="W327" i="94"/>
  <c r="V650" i="54"/>
  <c r="W650" i="54" s="1" a="1"/>
  <c r="B328" i="94"/>
  <c r="V650" i="61"/>
  <c r="W650" i="61" s="1" a="1"/>
  <c r="T651" i="61"/>
  <c r="U652" i="61" s="1"/>
  <c r="W649" i="54"/>
  <c r="W649" i="61"/>
  <c r="V328" i="94" a="1"/>
  <c r="T652" i="54" a="1"/>
  <c r="T652" i="61" a="1"/>
  <c r="V651" i="61" l="1" a="1"/>
  <c r="V651" i="61" s="1"/>
  <c r="W651" i="61" s="1" a="1"/>
  <c r="V651" i="54" a="1"/>
  <c r="V651" i="54" s="1"/>
  <c r="W651" i="54" s="1" a="1"/>
  <c r="T652" i="61"/>
  <c r="U653" i="61" s="1"/>
  <c r="T652" i="54"/>
  <c r="U653" i="54" s="1"/>
  <c r="B652" i="54"/>
  <c r="V652" i="54" s="1" a="1"/>
  <c r="B652" i="61"/>
  <c r="V652" i="61" s="1" a="1"/>
  <c r="W650" i="61"/>
  <c r="V328" i="94"/>
  <c r="W328" i="94" s="1" a="1"/>
  <c r="W650" i="54"/>
  <c r="B329" i="94" a="1"/>
  <c r="T653" i="54" a="1"/>
  <c r="T653" i="61" a="1"/>
  <c r="B653" i="61" l="1" a="1"/>
  <c r="B653" i="61" s="1"/>
  <c r="V653" i="61" s="1" a="1"/>
  <c r="B653" i="54" a="1"/>
  <c r="B653" i="54" s="1"/>
  <c r="V653" i="54" s="1" a="1"/>
  <c r="W651" i="54"/>
  <c r="W651" i="61"/>
  <c r="V652" i="61"/>
  <c r="T653" i="61"/>
  <c r="U654" i="61" s="1"/>
  <c r="V652" i="54"/>
  <c r="W652" i="54" s="1" a="1"/>
  <c r="T653" i="54"/>
  <c r="U654" i="54" s="1"/>
  <c r="W328" i="94"/>
  <c r="B329" i="94"/>
  <c r="V329" i="94" s="1" a="1"/>
  <c r="W652" i="61" a="1"/>
  <c r="T654" i="54" a="1"/>
  <c r="T654" i="61" a="1"/>
  <c r="B654" i="61" l="1" a="1"/>
  <c r="B654" i="61" s="1"/>
  <c r="V654" i="61" s="1" a="1"/>
  <c r="B654" i="54" a="1"/>
  <c r="B654" i="54" s="1"/>
  <c r="V654" i="54" s="1" a="1"/>
  <c r="V653" i="61"/>
  <c r="W653" i="61" s="1" a="1"/>
  <c r="T654" i="61"/>
  <c r="U655" i="61" s="1"/>
  <c r="V653" i="54"/>
  <c r="W653" i="54" s="1" a="1"/>
  <c r="T654" i="54"/>
  <c r="U655" i="54" s="1"/>
  <c r="V329" i="94"/>
  <c r="W329" i="94" s="1" a="1"/>
  <c r="W652" i="54"/>
  <c r="W652" i="61"/>
  <c r="B330" i="94" a="1"/>
  <c r="T655" i="54" a="1"/>
  <c r="T655" i="61" a="1"/>
  <c r="B655" i="54" l="1" a="1"/>
  <c r="B655" i="54" s="1"/>
  <c r="V655" i="54" s="1" a="1"/>
  <c r="B655" i="61" a="1"/>
  <c r="B655" i="61" s="1"/>
  <c r="W329" i="94"/>
  <c r="T655" i="61"/>
  <c r="U656" i="61" s="1"/>
  <c r="V654" i="61"/>
  <c r="W654" i="61" s="1" a="1"/>
  <c r="T655" i="54"/>
  <c r="U656" i="54" s="1"/>
  <c r="V654" i="54"/>
  <c r="W654" i="54" s="1" a="1"/>
  <c r="W653" i="54"/>
  <c r="B330" i="94"/>
  <c r="V330" i="94" s="1" a="1"/>
  <c r="W653" i="61"/>
  <c r="T656" i="54" a="1"/>
  <c r="T656" i="61" a="1"/>
  <c r="V655" i="61" l="1" a="1"/>
  <c r="V655" i="61" s="1"/>
  <c r="W655" i="61" s="1" a="1"/>
  <c r="B656" i="61" a="1"/>
  <c r="B656" i="61" s="1"/>
  <c r="B657" i="61" s="1" a="1"/>
  <c r="B656" i="54" a="1"/>
  <c r="B656" i="54" s="1"/>
  <c r="B657" i="54" s="1" a="1"/>
  <c r="T656" i="61"/>
  <c r="U657" i="61" s="1"/>
  <c r="T656" i="54"/>
  <c r="U657" i="54" s="1"/>
  <c r="V655" i="54"/>
  <c r="W655" i="54" s="1" a="1"/>
  <c r="V330" i="94"/>
  <c r="W330" i="94" s="1" a="1"/>
  <c r="W654" i="54"/>
  <c r="W654" i="61"/>
  <c r="B331" i="94" a="1"/>
  <c r="T657" i="54" a="1"/>
  <c r="T657" i="61" a="1"/>
  <c r="V656" i="61" l="1" a="1"/>
  <c r="V656" i="61" s="1"/>
  <c r="W656" i="61" s="1" a="1"/>
  <c r="V656" i="54" a="1"/>
  <c r="V656" i="54" s="1"/>
  <c r="W656" i="54" s="1" a="1"/>
  <c r="T657" i="61"/>
  <c r="U658" i="61" s="1"/>
  <c r="T657" i="54"/>
  <c r="U658" i="54" s="1"/>
  <c r="B657" i="61"/>
  <c r="B658" i="61" s="1" a="1"/>
  <c r="B657" i="54"/>
  <c r="V657" i="54" s="1" a="1"/>
  <c r="W330" i="94"/>
  <c r="W655" i="54"/>
  <c r="B331" i="94"/>
  <c r="V331" i="94" s="1" a="1"/>
  <c r="W655" i="61"/>
  <c r="T658" i="54" a="1"/>
  <c r="T658" i="61" a="1"/>
  <c r="V657" i="61" l="1" a="1"/>
  <c r="V657" i="61" s="1"/>
  <c r="W657" i="61" s="1" a="1"/>
  <c r="B658" i="54" a="1"/>
  <c r="B658" i="54" s="1"/>
  <c r="V658" i="54" s="1" a="1"/>
  <c r="B658" i="61"/>
  <c r="T658" i="61"/>
  <c r="U659" i="61" s="1"/>
  <c r="T658" i="54"/>
  <c r="U659" i="54" s="1"/>
  <c r="V657" i="54"/>
  <c r="W657" i="54" s="1" a="1"/>
  <c r="V331" i="94"/>
  <c r="W331" i="94" s="1" a="1"/>
  <c r="W656" i="61"/>
  <c r="W656" i="54"/>
  <c r="V658" i="61" a="1"/>
  <c r="T659" i="54" a="1"/>
  <c r="B332" i="94" a="1"/>
  <c r="T659" i="61" a="1"/>
  <c r="B659" i="54" l="1" a="1"/>
  <c r="B659" i="54" s="1"/>
  <c r="T659" i="61"/>
  <c r="U660" i="61" s="1"/>
  <c r="B332" i="94"/>
  <c r="V332" i="94" s="1" a="1"/>
  <c r="T659" i="54"/>
  <c r="U660" i="54" s="1"/>
  <c r="V658" i="54"/>
  <c r="W658" i="54" s="1" a="1"/>
  <c r="W331" i="94"/>
  <c r="W657" i="54"/>
  <c r="W657" i="61"/>
  <c r="V658" i="61"/>
  <c r="W658" i="61" s="1" a="1"/>
  <c r="T660" i="54" a="1"/>
  <c r="T660" i="61" a="1"/>
  <c r="B659" i="61" a="1"/>
  <c r="B660" i="54" l="1" a="1"/>
  <c r="B660" i="54" s="1"/>
  <c r="V659" i="54" a="1"/>
  <c r="V659" i="54" s="1"/>
  <c r="W659" i="54" s="1" a="1"/>
  <c r="B659" i="61"/>
  <c r="T660" i="61"/>
  <c r="U661" i="61" s="1"/>
  <c r="T660" i="54"/>
  <c r="U661" i="54" s="1"/>
  <c r="W658" i="61"/>
  <c r="W658" i="54"/>
  <c r="V332" i="94"/>
  <c r="W332" i="94" s="1" a="1"/>
  <c r="V659" i="61" a="1"/>
  <c r="T661" i="61" a="1"/>
  <c r="T661" i="54" a="1"/>
  <c r="B333" i="94" a="1"/>
  <c r="B661" i="54" l="1" a="1"/>
  <c r="B661" i="54" s="1"/>
  <c r="V660" i="54" a="1"/>
  <c r="V660" i="54" s="1"/>
  <c r="W660" i="54" s="1" a="1"/>
  <c r="B333" i="94"/>
  <c r="V333" i="94" s="1" a="1"/>
  <c r="T661" i="54"/>
  <c r="U662" i="54" s="1"/>
  <c r="T661" i="61"/>
  <c r="U662" i="61" s="1"/>
  <c r="W332" i="94"/>
  <c r="W659" i="54"/>
  <c r="V659" i="61"/>
  <c r="W659" i="61" s="1" a="1"/>
  <c r="T662" i="54" a="1"/>
  <c r="T662" i="61" a="1"/>
  <c r="B660" i="61" a="1"/>
  <c r="V661" i="54" l="1" a="1"/>
  <c r="V661" i="54" s="1"/>
  <c r="W661" i="54" s="1" a="1"/>
  <c r="B662" i="54" a="1"/>
  <c r="B662" i="54" s="1"/>
  <c r="V333" i="94"/>
  <c r="B660" i="61"/>
  <c r="T662" i="61"/>
  <c r="U663" i="61" s="1"/>
  <c r="T662" i="54"/>
  <c r="U663" i="54" s="1"/>
  <c r="W659" i="61"/>
  <c r="W660" i="54"/>
  <c r="V660" i="61" a="1"/>
  <c r="T663" i="54" a="1"/>
  <c r="B334" i="94" a="1"/>
  <c r="T663" i="61" a="1"/>
  <c r="W333" i="94" a="1"/>
  <c r="B663" i="54" l="1" a="1"/>
  <c r="B663" i="54" s="1"/>
  <c r="V662" i="54" a="1"/>
  <c r="V662" i="54" s="1"/>
  <c r="W662" i="54" s="1" a="1"/>
  <c r="W333" i="94"/>
  <c r="T663" i="61"/>
  <c r="U664" i="61" s="1"/>
  <c r="B334" i="94"/>
  <c r="T663" i="54"/>
  <c r="U664" i="54" s="1"/>
  <c r="W661" i="54"/>
  <c r="V660" i="61"/>
  <c r="W660" i="61" s="1" a="1"/>
  <c r="B661" i="61" a="1"/>
  <c r="V334" i="94" a="1"/>
  <c r="T664" i="54" a="1"/>
  <c r="T664" i="61" a="1"/>
  <c r="V663" i="54" l="1" a="1"/>
  <c r="V663" i="54" s="1"/>
  <c r="W663" i="54" s="1" a="1"/>
  <c r="B664" i="54" a="1"/>
  <c r="B664" i="54" s="1"/>
  <c r="V664" i="54" s="1" a="1"/>
  <c r="T664" i="61"/>
  <c r="U665" i="61" s="1"/>
  <c r="T664" i="54"/>
  <c r="U665" i="54" s="1"/>
  <c r="W660" i="61"/>
  <c r="W662" i="54"/>
  <c r="V334" i="94"/>
  <c r="W334" i="94" s="1" a="1"/>
  <c r="B661" i="61"/>
  <c r="B335" i="94" a="1"/>
  <c r="V661" i="61" a="1"/>
  <c r="T665" i="61" a="1"/>
  <c r="T665" i="54" a="1"/>
  <c r="B665" i="54" l="1" a="1"/>
  <c r="B665" i="54" s="1"/>
  <c r="T665" i="54"/>
  <c r="U666" i="54" s="1"/>
  <c r="V664" i="54"/>
  <c r="W664" i="54" s="1" a="1"/>
  <c r="T665" i="61"/>
  <c r="U666" i="61" s="1"/>
  <c r="V661" i="61"/>
  <c r="W661" i="61" s="1" a="1"/>
  <c r="W334" i="94"/>
  <c r="W663" i="54"/>
  <c r="B335" i="94"/>
  <c r="V335" i="94" s="1" a="1"/>
  <c r="T666" i="54" a="1"/>
  <c r="B662" i="61" a="1"/>
  <c r="T666" i="61" a="1"/>
  <c r="B666" i="54" l="1" a="1"/>
  <c r="B666" i="54" s="1"/>
  <c r="V665" i="54" a="1"/>
  <c r="V665" i="54" s="1"/>
  <c r="W665" i="54" s="1" a="1"/>
  <c r="T666" i="61"/>
  <c r="U667" i="61" s="1"/>
  <c r="B662" i="61"/>
  <c r="T666" i="54"/>
  <c r="U667" i="54" s="1"/>
  <c r="V335" i="94"/>
  <c r="W335" i="94" s="1" a="1"/>
  <c r="W661" i="61"/>
  <c r="W664" i="54"/>
  <c r="V662" i="61" a="1"/>
  <c r="T667" i="54" a="1"/>
  <c r="T667" i="61" a="1"/>
  <c r="B336" i="94" a="1"/>
  <c r="B667" i="54" l="1" a="1"/>
  <c r="B667" i="54" s="1"/>
  <c r="B668" i="54" s="1" a="1"/>
  <c r="V666" i="54" a="1"/>
  <c r="V666" i="54" s="1"/>
  <c r="W666" i="54" s="1" a="1"/>
  <c r="B336" i="94"/>
  <c r="T667" i="61"/>
  <c r="U668" i="61" s="1"/>
  <c r="T667" i="54"/>
  <c r="U668" i="54" s="1"/>
  <c r="W335" i="94"/>
  <c r="W665" i="54"/>
  <c r="V662" i="61"/>
  <c r="W662" i="61" s="1" a="1"/>
  <c r="T668" i="54" a="1"/>
  <c r="T668" i="61" a="1"/>
  <c r="B663" i="61" a="1"/>
  <c r="V336" i="94" a="1"/>
  <c r="V667" i="54" l="1" a="1"/>
  <c r="V667" i="54" s="1"/>
  <c r="W667" i="54" s="1" a="1"/>
  <c r="V336" i="94"/>
  <c r="B663" i="61"/>
  <c r="T668" i="61"/>
  <c r="U669" i="61" s="1"/>
  <c r="T668" i="54"/>
  <c r="U669" i="54" s="1"/>
  <c r="W662" i="61"/>
  <c r="B668" i="54"/>
  <c r="B669" i="54" s="1" a="1"/>
  <c r="W666" i="54"/>
  <c r="W336" i="94" a="1"/>
  <c r="V663" i="61" a="1"/>
  <c r="T669" i="54" a="1"/>
  <c r="B337" i="94" a="1"/>
  <c r="T669" i="61" a="1"/>
  <c r="V668" i="54" l="1" a="1"/>
  <c r="V668" i="54" s="1"/>
  <c r="W668" i="54" s="1" a="1"/>
  <c r="T669" i="61"/>
  <c r="U670" i="61" s="1"/>
  <c r="B337" i="94"/>
  <c r="T669" i="54"/>
  <c r="U670" i="54" s="1"/>
  <c r="B669" i="54"/>
  <c r="W667" i="54"/>
  <c r="V663" i="61"/>
  <c r="W663" i="61" s="1" a="1"/>
  <c r="W336" i="94"/>
  <c r="V337" i="94" a="1"/>
  <c r="B670" i="54" a="1"/>
  <c r="V669" i="54" a="1"/>
  <c r="T670" i="54" a="1"/>
  <c r="T670" i="61" a="1"/>
  <c r="B664" i="61" a="1"/>
  <c r="B664" i="61" l="1"/>
  <c r="T670" i="61"/>
  <c r="U671" i="61" s="1"/>
  <c r="T670" i="54"/>
  <c r="U671" i="54" s="1"/>
  <c r="V669" i="54"/>
  <c r="W669" i="54" s="1" a="1"/>
  <c r="W663" i="61"/>
  <c r="B670" i="54"/>
  <c r="B671" i="54" s="1" a="1"/>
  <c r="W668" i="54"/>
  <c r="V337" i="94"/>
  <c r="W337" i="94" s="1" a="1"/>
  <c r="V664" i="61" a="1"/>
  <c r="T671" i="54" a="1"/>
  <c r="V670" i="54" a="1"/>
  <c r="T671" i="61" a="1"/>
  <c r="B338" i="94" a="1"/>
  <c r="B338" i="94" l="1"/>
  <c r="T671" i="61"/>
  <c r="U672" i="61" s="1"/>
  <c r="V670" i="54"/>
  <c r="W670" i="54" s="1" a="1"/>
  <c r="T671" i="54"/>
  <c r="U672" i="54" s="1"/>
  <c r="W337" i="94"/>
  <c r="B671" i="54"/>
  <c r="B672" i="54" s="1" a="1"/>
  <c r="W669" i="54"/>
  <c r="V664" i="61"/>
  <c r="W664" i="61" s="1" a="1"/>
  <c r="T672" i="54" a="1"/>
  <c r="V671" i="54" a="1"/>
  <c r="T672" i="61" a="1"/>
  <c r="B665" i="61" a="1"/>
  <c r="V338" i="94" a="1"/>
  <c r="V338" i="94" l="1"/>
  <c r="B665" i="61"/>
  <c r="T672" i="61"/>
  <c r="U673" i="61" s="1"/>
  <c r="V671" i="54"/>
  <c r="T672" i="54"/>
  <c r="U673" i="54" s="1"/>
  <c r="W664" i="61"/>
  <c r="B672" i="54"/>
  <c r="B673" i="54" s="1" a="1"/>
  <c r="W670" i="54"/>
  <c r="W338" i="94" a="1"/>
  <c r="V665" i="61" a="1"/>
  <c r="W671" i="54" a="1"/>
  <c r="V672" i="54" a="1"/>
  <c r="T673" i="54" a="1"/>
  <c r="B339" i="94" a="1"/>
  <c r="T673" i="61" a="1"/>
  <c r="T673" i="61" l="1"/>
  <c r="U674" i="61" s="1"/>
  <c r="B339" i="94"/>
  <c r="T673" i="54"/>
  <c r="U674" i="54" s="1"/>
  <c r="V672" i="54"/>
  <c r="B673" i="54"/>
  <c r="B674" i="54" s="1" a="1"/>
  <c r="W671" i="54"/>
  <c r="V665" i="61"/>
  <c r="W665" i="61" s="1" a="1"/>
  <c r="W338" i="94"/>
  <c r="V339" i="94" a="1"/>
  <c r="W672" i="54" a="1"/>
  <c r="T674" i="54" a="1"/>
  <c r="V673" i="54" a="1"/>
  <c r="T674" i="61" a="1"/>
  <c r="B666" i="61" a="1"/>
  <c r="B674" i="54" l="1"/>
  <c r="B666" i="61"/>
  <c r="T674" i="61"/>
  <c r="U675" i="61" s="1"/>
  <c r="V673" i="54"/>
  <c r="T674" i="54"/>
  <c r="U675" i="54" s="1"/>
  <c r="W665" i="61"/>
  <c r="W672" i="54"/>
  <c r="V339" i="94"/>
  <c r="W339" i="94" s="1" a="1"/>
  <c r="V666" i="61" a="1"/>
  <c r="W673" i="54" a="1"/>
  <c r="T675" i="61" a="1"/>
  <c r="T675" i="54" a="1"/>
  <c r="V674" i="54" a="1"/>
  <c r="B340" i="94" a="1"/>
  <c r="B675" i="54" a="1"/>
  <c r="B675" i="54" l="1"/>
  <c r="B340" i="94"/>
  <c r="V340" i="94" s="1" a="1"/>
  <c r="V674" i="54"/>
  <c r="W674" i="54" s="1" a="1"/>
  <c r="T675" i="54"/>
  <c r="U676" i="54" s="1"/>
  <c r="T675" i="61"/>
  <c r="U676" i="61" s="1"/>
  <c r="W339" i="94"/>
  <c r="W673" i="54"/>
  <c r="V666" i="61"/>
  <c r="W666" i="61" s="1" a="1"/>
  <c r="B676" i="54" a="1"/>
  <c r="T676" i="54" a="1"/>
  <c r="V675" i="54" a="1"/>
  <c r="T676" i="61" a="1"/>
  <c r="B667" i="61" a="1"/>
  <c r="W674" i="54" l="1"/>
  <c r="V340" i="94"/>
  <c r="W340" i="94" s="1" a="1"/>
  <c r="B667" i="61"/>
  <c r="V667" i="61" s="1" a="1"/>
  <c r="T676" i="61"/>
  <c r="U677" i="61" s="1"/>
  <c r="V675" i="54"/>
  <c r="W675" i="54" s="1" a="1"/>
  <c r="T676" i="54"/>
  <c r="U677" i="54" s="1"/>
  <c r="W666" i="61"/>
  <c r="B676" i="54"/>
  <c r="B677" i="54" s="1" a="1"/>
  <c r="T677" i="54" a="1"/>
  <c r="B341" i="94" a="1"/>
  <c r="T677" i="61" a="1"/>
  <c r="V676" i="54" l="1" a="1"/>
  <c r="V676" i="54" s="1"/>
  <c r="W676" i="54" s="1" a="1"/>
  <c r="T677" i="61"/>
  <c r="U678" i="61" s="1"/>
  <c r="B341" i="94"/>
  <c r="T677" i="54"/>
  <c r="U678" i="54" s="1"/>
  <c r="B677" i="54"/>
  <c r="B678" i="54" s="1" a="1"/>
  <c r="W675" i="54"/>
  <c r="V667" i="61"/>
  <c r="W667" i="61" s="1" a="1"/>
  <c r="W340" i="94"/>
  <c r="V341" i="94" a="1"/>
  <c r="V677" i="54" a="1"/>
  <c r="T678" i="54" a="1"/>
  <c r="T678" i="61" a="1"/>
  <c r="B668" i="61" a="1"/>
  <c r="B668" i="61" l="1"/>
  <c r="T678" i="61"/>
  <c r="U679" i="61" s="1"/>
  <c r="T678" i="54"/>
  <c r="V677" i="54"/>
  <c r="W677" i="54" s="1" a="1"/>
  <c r="W667" i="61"/>
  <c r="B678" i="54"/>
  <c r="W676" i="54"/>
  <c r="V341" i="94"/>
  <c r="W341" i="94" s="1" a="1"/>
  <c r="V678" i="54" a="1"/>
  <c r="T679" i="61" a="1"/>
  <c r="B342" i="94" a="1"/>
  <c r="V668" i="61" a="1"/>
  <c r="V668" i="61" l="1"/>
  <c r="B342" i="94"/>
  <c r="T679" i="61"/>
  <c r="U680" i="61" s="1"/>
  <c r="W341" i="94"/>
  <c r="V678" i="54"/>
  <c r="W678" i="54" s="1" a="1"/>
  <c r="W677" i="54"/>
  <c r="W668" i="61" a="1"/>
  <c r="B669" i="61" a="1"/>
  <c r="T680" i="61" a="1"/>
  <c r="V342" i="94" a="1"/>
  <c r="V342" i="94" l="1"/>
  <c r="W342" i="94" s="1" a="1"/>
  <c r="T680" i="61"/>
  <c r="U681" i="61" s="1"/>
  <c r="B669" i="61"/>
  <c r="W678" i="54"/>
  <c r="W668" i="61"/>
  <c r="T681" i="61" a="1"/>
  <c r="B343" i="94" a="1"/>
  <c r="V669" i="61" a="1"/>
  <c r="V669" i="61" l="1"/>
  <c r="B343" i="94"/>
  <c r="T681" i="61"/>
  <c r="U682" i="61" s="1"/>
  <c r="W342" i="94"/>
  <c r="V343" i="94" a="1"/>
  <c r="T682" i="61" a="1"/>
  <c r="B670" i="61" a="1"/>
  <c r="W669" i="61" a="1"/>
  <c r="W669" i="61" l="1"/>
  <c r="B670" i="61"/>
  <c r="T682" i="61"/>
  <c r="U683" i="61" s="1"/>
  <c r="V343" i="94"/>
  <c r="W343" i="94" s="1" a="1"/>
  <c r="V670" i="61" a="1"/>
  <c r="T683" i="61" a="1"/>
  <c r="B344" i="94" a="1"/>
  <c r="B344" i="94" l="1"/>
  <c r="T683" i="61"/>
  <c r="U684" i="61" s="1"/>
  <c r="W343" i="94"/>
  <c r="V670" i="61"/>
  <c r="W670" i="61" s="1" a="1"/>
  <c r="T684" i="61" a="1"/>
  <c r="B671" i="61" a="1"/>
  <c r="V344" i="94" a="1"/>
  <c r="V344" i="94" l="1"/>
  <c r="B671" i="61"/>
  <c r="T684" i="61"/>
  <c r="U685" i="61" s="1"/>
  <c r="W670" i="61"/>
  <c r="V671" i="61" a="1"/>
  <c r="B345" i="94" a="1"/>
  <c r="T685" i="61" a="1"/>
  <c r="W344" i="94" a="1"/>
  <c r="W344" i="94" l="1"/>
  <c r="T685" i="61"/>
  <c r="U686" i="61" s="1"/>
  <c r="B345" i="94"/>
  <c r="V671" i="61"/>
  <c r="W671" i="61" s="1" a="1"/>
  <c r="V345" i="94" a="1"/>
  <c r="T686" i="61" a="1"/>
  <c r="B672" i="61" a="1"/>
  <c r="B672" i="61" l="1"/>
  <c r="T686" i="61"/>
  <c r="U687" i="61" s="1"/>
  <c r="W671" i="61"/>
  <c r="V345" i="94"/>
  <c r="W345" i="94" s="1" a="1"/>
  <c r="V672" i="61" a="1"/>
  <c r="T687" i="61" a="1"/>
  <c r="B346" i="94" a="1"/>
  <c r="B346" i="94" l="1"/>
  <c r="T687" i="61"/>
  <c r="U688" i="61" s="1"/>
  <c r="W345" i="94"/>
  <c r="V672" i="61"/>
  <c r="T688" i="61" a="1"/>
  <c r="B673" i="61" a="1"/>
  <c r="V346" i="94" a="1"/>
  <c r="W672" i="61" a="1"/>
  <c r="W672" i="61" l="1"/>
  <c r="V346" i="94"/>
  <c r="B673" i="61"/>
  <c r="T688" i="61"/>
  <c r="U689" i="61" s="1"/>
  <c r="W346" i="94" a="1"/>
  <c r="T689" i="61" a="1"/>
  <c r="B347" i="94" a="1"/>
  <c r="V673" i="61" a="1"/>
  <c r="V673" i="61" l="1"/>
  <c r="B347" i="94"/>
  <c r="T689" i="61"/>
  <c r="U690" i="61" s="1"/>
  <c r="W346" i="94"/>
  <c r="V347" i="94" a="1"/>
  <c r="T690" i="61" a="1"/>
  <c r="B674" i="61" a="1"/>
  <c r="W673" i="61" a="1"/>
  <c r="W673" i="61" l="1"/>
  <c r="B674" i="61"/>
  <c r="T690" i="61"/>
  <c r="U691" i="61" s="1"/>
  <c r="V347" i="94"/>
  <c r="W347" i="94" s="1" a="1"/>
  <c r="V674" i="61" a="1"/>
  <c r="T691" i="61" a="1"/>
  <c r="B348" i="94" a="1"/>
  <c r="B348" i="94" l="1"/>
  <c r="T691" i="61"/>
  <c r="U692" i="61" s="1"/>
  <c r="W347" i="94"/>
  <c r="V674" i="61"/>
  <c r="W674" i="61" s="1" a="1"/>
  <c r="T692" i="61" a="1"/>
  <c r="B675" i="61" a="1"/>
  <c r="V348" i="94" a="1"/>
  <c r="V348" i="94" l="1"/>
  <c r="B675" i="61"/>
  <c r="T692" i="61"/>
  <c r="U693" i="61" s="1"/>
  <c r="W674" i="61"/>
  <c r="W348" i="94" a="1"/>
  <c r="B349" i="94" a="1"/>
  <c r="T693" i="61" a="1"/>
  <c r="V675" i="61" a="1"/>
  <c r="V675" i="61" l="1"/>
  <c r="T693" i="61"/>
  <c r="U694" i="61" s="1"/>
  <c r="B349" i="94"/>
  <c r="W348" i="94"/>
  <c r="V349" i="94" a="1"/>
  <c r="B676" i="61" a="1"/>
  <c r="W675" i="61" a="1"/>
  <c r="T694" i="61" a="1"/>
  <c r="T694" i="61" l="1"/>
  <c r="U695" i="61" s="1"/>
  <c r="W675" i="61"/>
  <c r="B676" i="61"/>
  <c r="V349" i="94"/>
  <c r="W349" i="94" s="1" a="1"/>
  <c r="V676" i="61" a="1"/>
  <c r="B350" i="94" a="1"/>
  <c r="T695" i="61" a="1"/>
  <c r="T695" i="61" l="1"/>
  <c r="U696" i="61" s="1"/>
  <c r="B350" i="94"/>
  <c r="V350" i="94" s="1" a="1"/>
  <c r="W349" i="94"/>
  <c r="V676" i="61"/>
  <c r="W676" i="61" s="1" a="1"/>
  <c r="B677" i="61" a="1"/>
  <c r="T696" i="61" a="1"/>
  <c r="T696" i="61" l="1"/>
  <c r="U697" i="61" s="1"/>
  <c r="B677" i="61"/>
  <c r="W676" i="61"/>
  <c r="V350" i="94"/>
  <c r="T697" i="61" a="1"/>
  <c r="B351" i="94" a="1"/>
  <c r="V677" i="61" a="1"/>
  <c r="W350" i="94" a="1"/>
  <c r="W350" i="94" l="1"/>
  <c r="V677" i="61"/>
  <c r="B351" i="94"/>
  <c r="T697" i="61"/>
  <c r="U698" i="61" s="1"/>
  <c r="W677" i="61" a="1"/>
  <c r="T698" i="61" a="1"/>
  <c r="B678" i="61" a="1"/>
  <c r="V351" i="94" a="1"/>
  <c r="V351" i="94" l="1"/>
  <c r="B678" i="61"/>
  <c r="T698" i="61"/>
  <c r="U699" i="61" s="1"/>
  <c r="W677" i="61"/>
  <c r="V678" i="61" a="1"/>
  <c r="T699" i="61" a="1"/>
  <c r="B352" i="94" a="1"/>
  <c r="W351" i="94" a="1"/>
  <c r="W351" i="94" l="1"/>
  <c r="B352" i="94"/>
  <c r="T699" i="61"/>
  <c r="U700" i="61" s="1"/>
  <c r="V678" i="61"/>
  <c r="W678" i="61" s="1" a="1"/>
  <c r="V352" i="94" a="1"/>
  <c r="B679" i="61" a="1"/>
  <c r="T700" i="61" a="1"/>
  <c r="T700" i="61" l="1"/>
  <c r="U701" i="61" s="1"/>
  <c r="B679" i="61"/>
  <c r="W678" i="61"/>
  <c r="V352" i="94"/>
  <c r="W352" i="94" s="1" a="1"/>
  <c r="V679" i="61" a="1"/>
  <c r="T701" i="61" a="1"/>
  <c r="B353" i="94" a="1"/>
  <c r="B353" i="94" l="1"/>
  <c r="T701" i="61"/>
  <c r="U702" i="61" s="1"/>
  <c r="W352" i="94"/>
  <c r="V679" i="61"/>
  <c r="W679" i="61" s="1" a="1"/>
  <c r="V353" i="94" a="1"/>
  <c r="T702" i="61" a="1"/>
  <c r="B680" i="61" a="1"/>
  <c r="B680" i="61" l="1"/>
  <c r="T702" i="61"/>
  <c r="U703" i="61" s="1"/>
  <c r="W679" i="61"/>
  <c r="V353" i="94"/>
  <c r="W353" i="94" s="1" a="1"/>
  <c r="B354" i="94" a="1"/>
  <c r="V680" i="61" a="1"/>
  <c r="T703" i="61" a="1"/>
  <c r="T703" i="61" l="1"/>
  <c r="U704" i="61" s="1"/>
  <c r="V680" i="61"/>
  <c r="W680" i="61" s="1" a="1"/>
  <c r="B354" i="94"/>
  <c r="V354" i="94" s="1" a="1"/>
  <c r="W353" i="94"/>
  <c r="T704" i="61" a="1"/>
  <c r="B681" i="61" a="1"/>
  <c r="B681" i="61" l="1"/>
  <c r="T704" i="61"/>
  <c r="U705" i="61" s="1"/>
  <c r="V354" i="94"/>
  <c r="W354" i="94" s="1" a="1"/>
  <c r="W680" i="61"/>
  <c r="B355" i="94" a="1"/>
  <c r="V681" i="61" a="1"/>
  <c r="T705" i="61" a="1"/>
  <c r="T705" i="61" l="1"/>
  <c r="U706" i="61" s="1"/>
  <c r="V681" i="61"/>
  <c r="B355" i="94"/>
  <c r="W354" i="94"/>
  <c r="W681" i="61" a="1"/>
  <c r="V355" i="94" a="1"/>
  <c r="T706" i="61" a="1"/>
  <c r="B682" i="61" a="1"/>
  <c r="B682" i="61" l="1"/>
  <c r="T706" i="61"/>
  <c r="U707" i="61" s="1"/>
  <c r="V355" i="94"/>
  <c r="W681" i="61"/>
  <c r="V682" i="61" a="1"/>
  <c r="W355" i="94" a="1"/>
  <c r="B356" i="94" a="1"/>
  <c r="T707" i="61" a="1"/>
  <c r="T707" i="61" l="1"/>
  <c r="U708" i="61" s="1"/>
  <c r="B356" i="94"/>
  <c r="W355" i="94"/>
  <c r="V682" i="61"/>
  <c r="W682" i="61" s="1" a="1"/>
  <c r="V356" i="94" a="1"/>
  <c r="T708" i="61" a="1"/>
  <c r="B683" i="61" a="1"/>
  <c r="B683" i="61" l="1"/>
  <c r="T708" i="61"/>
  <c r="U709" i="61" s="1"/>
  <c r="W682" i="61"/>
  <c r="V356" i="94"/>
  <c r="W356" i="94" s="1" a="1"/>
  <c r="T709" i="61" a="1"/>
  <c r="B357" i="94" a="1"/>
  <c r="V683" i="61" a="1"/>
  <c r="V683" i="61" l="1"/>
  <c r="B357" i="94"/>
  <c r="T709" i="61"/>
  <c r="U710" i="61" s="1"/>
  <c r="W356" i="94"/>
  <c r="V357" i="94" a="1"/>
  <c r="B684" i="61" a="1"/>
  <c r="W683" i="61" a="1"/>
  <c r="T710" i="61" a="1"/>
  <c r="T710" i="61" l="1"/>
  <c r="U711" i="61" s="1"/>
  <c r="W683" i="61"/>
  <c r="B684" i="61"/>
  <c r="V357" i="94"/>
  <c r="V684" i="61" a="1"/>
  <c r="W357" i="94" a="1"/>
  <c r="T711" i="61" a="1"/>
  <c r="B358" i="94" a="1"/>
  <c r="B358" i="94" l="1"/>
  <c r="T711" i="61"/>
  <c r="U712" i="61" s="1"/>
  <c r="W357" i="94"/>
  <c r="V684" i="61"/>
  <c r="W684" i="61" s="1" a="1"/>
  <c r="T712" i="61" a="1"/>
  <c r="B685" i="61" a="1"/>
  <c r="V358" i="94" a="1"/>
  <c r="V358" i="94" l="1"/>
  <c r="B685" i="61"/>
  <c r="T712" i="61"/>
  <c r="U713" i="61" s="1"/>
  <c r="W684" i="61"/>
  <c r="W358" i="94" a="1"/>
  <c r="B359" i="94" a="1"/>
  <c r="T713" i="61" a="1"/>
  <c r="V685" i="61" a="1"/>
  <c r="V685" i="61" l="1"/>
  <c r="W685" i="61" s="1" a="1"/>
  <c r="T713" i="61"/>
  <c r="U714" i="61" s="1"/>
  <c r="B359" i="94"/>
  <c r="W358" i="94"/>
  <c r="V359" i="94" a="1"/>
  <c r="T714" i="61" a="1"/>
  <c r="B686" i="61" a="1"/>
  <c r="B686" i="61" l="1"/>
  <c r="T714" i="61"/>
  <c r="U715" i="61" s="1"/>
  <c r="V359" i="94"/>
  <c r="W685" i="61"/>
  <c r="W359" i="94" a="1"/>
  <c r="T715" i="61" a="1"/>
  <c r="B360" i="94" a="1"/>
  <c r="V686" i="61" a="1"/>
  <c r="V686" i="61" l="1"/>
  <c r="W686" i="61" s="1" a="1"/>
  <c r="B360" i="94"/>
  <c r="V360" i="94" s="1" a="1"/>
  <c r="T715" i="61"/>
  <c r="U716" i="61" s="1"/>
  <c r="W359" i="94"/>
  <c r="B687" i="61" a="1"/>
  <c r="T716" i="61" a="1"/>
  <c r="W686" i="61" l="1"/>
  <c r="T716" i="61"/>
  <c r="U717" i="61" s="1"/>
  <c r="B687" i="61"/>
  <c r="V687" i="61" s="1" a="1"/>
  <c r="V360" i="94"/>
  <c r="W360" i="94" s="1" a="1"/>
  <c r="T717" i="61" a="1"/>
  <c r="B361" i="94" a="1"/>
  <c r="B361" i="94" l="1"/>
  <c r="T717" i="61"/>
  <c r="U718" i="61" s="1"/>
  <c r="W360" i="94"/>
  <c r="V687" i="61"/>
  <c r="W687" i="61" s="1" a="1"/>
  <c r="V361" i="94" a="1"/>
  <c r="T718" i="61" a="1"/>
  <c r="B688" i="61" a="1"/>
  <c r="B688" i="61" l="1"/>
  <c r="T718" i="61"/>
  <c r="U719" i="61" s="1"/>
  <c r="W687" i="61"/>
  <c r="V361" i="94"/>
  <c r="W361" i="94" s="1" a="1"/>
  <c r="V688" i="61" a="1"/>
  <c r="T719" i="61" a="1"/>
  <c r="B362" i="94" a="1"/>
  <c r="B362" i="94" l="1"/>
  <c r="T719" i="61"/>
  <c r="U720" i="61" s="1"/>
  <c r="W361" i="94"/>
  <c r="V688" i="61"/>
  <c r="W688" i="61" s="1" a="1"/>
  <c r="T720" i="61" a="1"/>
  <c r="B689" i="61" a="1"/>
  <c r="V362" i="94" a="1"/>
  <c r="V362" i="94" l="1"/>
  <c r="B689" i="61"/>
  <c r="T720" i="61"/>
  <c r="U721" i="61" s="1"/>
  <c r="W688" i="61"/>
  <c r="V689" i="61" a="1"/>
  <c r="B363" i="94" a="1"/>
  <c r="T721" i="61" a="1"/>
  <c r="W362" i="94" a="1"/>
  <c r="W362" i="94" l="1"/>
  <c r="T721" i="61"/>
  <c r="U722" i="61" s="1"/>
  <c r="B363" i="94"/>
  <c r="V689" i="61"/>
  <c r="W689" i="61" s="1" a="1"/>
  <c r="V363" i="94" a="1"/>
  <c r="T722" i="61" a="1"/>
  <c r="B690" i="61" a="1"/>
  <c r="B690" i="61" l="1"/>
  <c r="T722" i="61"/>
  <c r="U723" i="61" s="1"/>
  <c r="W689" i="61"/>
  <c r="V363" i="94"/>
  <c r="W363" i="94" s="1" a="1"/>
  <c r="T723" i="61" a="1"/>
  <c r="B364" i="94" a="1"/>
  <c r="V690" i="61" a="1"/>
  <c r="V690" i="61" l="1"/>
  <c r="W690" i="61" s="1" a="1"/>
  <c r="B364" i="94"/>
  <c r="V364" i="94" s="1" a="1"/>
  <c r="T723" i="61"/>
  <c r="U724" i="61" s="1"/>
  <c r="W363" i="94"/>
  <c r="T724" i="61" a="1"/>
  <c r="B691" i="61" a="1"/>
  <c r="B691" i="61" l="1"/>
  <c r="T724" i="61"/>
  <c r="U725" i="61" s="1"/>
  <c r="V364" i="94"/>
  <c r="W364" i="94" s="1" a="1"/>
  <c r="W690" i="61"/>
  <c r="T725" i="61" a="1"/>
  <c r="B365" i="94" a="1"/>
  <c r="V691" i="61" a="1"/>
  <c r="V691" i="61" l="1"/>
  <c r="B365" i="94"/>
  <c r="T725" i="61"/>
  <c r="U726" i="61" s="1"/>
  <c r="W364" i="94"/>
  <c r="V365" i="94" a="1"/>
  <c r="B692" i="61" a="1"/>
  <c r="W691" i="61" a="1"/>
  <c r="T726" i="61" a="1"/>
  <c r="T726" i="61" l="1"/>
  <c r="U727" i="61" s="1"/>
  <c r="W691" i="61"/>
  <c r="B692" i="61"/>
  <c r="V365" i="94"/>
  <c r="W365" i="94" s="1" a="1"/>
  <c r="V692" i="61" a="1"/>
  <c r="T727" i="61" a="1"/>
  <c r="B366" i="94" a="1"/>
  <c r="B366" i="94" l="1"/>
  <c r="T727" i="61"/>
  <c r="U728" i="61" s="1"/>
  <c r="W365" i="94"/>
  <c r="V692" i="61"/>
  <c r="W692" i="61" s="1" a="1"/>
  <c r="T728" i="61" a="1"/>
  <c r="B693" i="61" a="1"/>
  <c r="V366" i="94" a="1"/>
  <c r="V366" i="94" l="1"/>
  <c r="B693" i="61"/>
  <c r="T728" i="61"/>
  <c r="U729" i="61" s="1"/>
  <c r="W692" i="61"/>
  <c r="V693" i="61" a="1"/>
  <c r="T729" i="61" a="1"/>
  <c r="W366" i="94" a="1"/>
  <c r="B367" i="94" a="1"/>
  <c r="B367" i="94" l="1"/>
  <c r="W366" i="94"/>
  <c r="T729" i="61"/>
  <c r="U730" i="61" s="1"/>
  <c r="V693" i="61"/>
  <c r="W693" i="61" s="1" a="1"/>
  <c r="B694" i="61" a="1"/>
  <c r="V367" i="94" a="1"/>
  <c r="T730" i="61" a="1"/>
  <c r="T730" i="61" l="1"/>
  <c r="U731" i="61" s="1"/>
  <c r="V367" i="94"/>
  <c r="W367" i="94" s="1" a="1"/>
  <c r="B694" i="61"/>
  <c r="V694" i="61" s="1" a="1"/>
  <c r="W693" i="61"/>
  <c r="T731" i="61" a="1"/>
  <c r="B368" i="94" a="1"/>
  <c r="B368" i="94" l="1"/>
  <c r="T731" i="61"/>
  <c r="U732" i="61" s="1"/>
  <c r="V694" i="61"/>
  <c r="W694" i="61" s="1" a="1"/>
  <c r="W367" i="94"/>
  <c r="B695" i="61" a="1"/>
  <c r="V368" i="94" a="1"/>
  <c r="T732" i="61" a="1"/>
  <c r="T732" i="61" l="1"/>
  <c r="U733" i="61" s="1"/>
  <c r="V368" i="94"/>
  <c r="W368" i="94" s="1" a="1"/>
  <c r="B695" i="61"/>
  <c r="V695" i="61" s="1" a="1"/>
  <c r="W694" i="61"/>
  <c r="T733" i="61" a="1"/>
  <c r="B369" i="94" a="1"/>
  <c r="B369" i="94" l="1"/>
  <c r="T733" i="61"/>
  <c r="U734" i="61" s="1"/>
  <c r="V695" i="61"/>
  <c r="W695" i="61" s="1" a="1"/>
  <c r="W368" i="94"/>
  <c r="B696" i="61" a="1"/>
  <c r="V369" i="94" a="1"/>
  <c r="T734" i="61" a="1"/>
  <c r="T734" i="61" l="1"/>
  <c r="U735" i="61" s="1"/>
  <c r="V369" i="94"/>
  <c r="W369" i="94" s="1" a="1"/>
  <c r="B696" i="61"/>
  <c r="V696" i="61" s="1" a="1"/>
  <c r="W695" i="61"/>
  <c r="T735" i="61" a="1"/>
  <c r="B370" i="94" a="1"/>
  <c r="B370" i="94" l="1"/>
  <c r="T735" i="61"/>
  <c r="U736" i="61" s="1"/>
  <c r="V696" i="61"/>
  <c r="W369" i="94"/>
  <c r="W696" i="61" a="1"/>
  <c r="B697" i="61" a="1"/>
  <c r="V370" i="94" a="1"/>
  <c r="T736" i="61" a="1"/>
  <c r="T736" i="61" l="1"/>
  <c r="U737" i="61" s="1"/>
  <c r="V370" i="94"/>
  <c r="W370" i="94" s="1" a="1"/>
  <c r="B697" i="61"/>
  <c r="V697" i="61" s="1" a="1"/>
  <c r="W696" i="61"/>
  <c r="T737" i="61" a="1"/>
  <c r="B371" i="94" a="1"/>
  <c r="B371" i="94" l="1"/>
  <c r="T737" i="61"/>
  <c r="U738" i="61" s="1"/>
  <c r="V697" i="61"/>
  <c r="W370" i="94"/>
  <c r="W697" i="61" a="1"/>
  <c r="T738" i="61" a="1"/>
  <c r="B698" i="61" a="1"/>
  <c r="V371" i="94" a="1"/>
  <c r="V371" i="94" l="1"/>
  <c r="B698" i="61"/>
  <c r="T738" i="61"/>
  <c r="W697" i="61"/>
  <c r="V698" i="61" a="1"/>
  <c r="B372" i="94" a="1"/>
  <c r="W371" i="94" a="1"/>
  <c r="W371" i="94" l="1"/>
  <c r="B372" i="94"/>
  <c r="V698" i="61"/>
  <c r="W698" i="61" s="1" a="1"/>
  <c r="V372" i="94" a="1"/>
  <c r="B699" i="61" a="1"/>
  <c r="B699" i="61" l="1"/>
  <c r="W698" i="61"/>
  <c r="V372" i="94"/>
  <c r="W372" i="94" s="1" a="1"/>
  <c r="B373" i="94" a="1"/>
  <c r="V699" i="61" a="1"/>
  <c r="V699" i="61" l="1"/>
  <c r="B373" i="94"/>
  <c r="W372" i="94"/>
  <c r="V373" i="94" a="1"/>
  <c r="B700" i="61" a="1"/>
  <c r="W699" i="61" a="1"/>
  <c r="W699" i="61" l="1"/>
  <c r="B700" i="61"/>
  <c r="V373" i="94"/>
  <c r="V700" i="61" a="1"/>
  <c r="W373" i="94" a="1"/>
  <c r="B374" i="94" a="1"/>
  <c r="B374" i="94" l="1"/>
  <c r="W373" i="94"/>
  <c r="V700" i="61"/>
  <c r="W700" i="61" s="1" a="1"/>
  <c r="V374" i="94" a="1"/>
  <c r="B701" i="61" a="1"/>
  <c r="B701" i="61" l="1"/>
  <c r="V374" i="94"/>
  <c r="W700" i="61"/>
  <c r="W374" i="94" a="1"/>
  <c r="V701" i="61" a="1"/>
  <c r="B375" i="94" a="1"/>
  <c r="B375" i="94" l="1"/>
  <c r="V701" i="61"/>
  <c r="W701" i="61" s="1" a="1"/>
  <c r="W374" i="94"/>
  <c r="V375" i="94" a="1"/>
  <c r="B702" i="61" a="1"/>
  <c r="B702" i="61" l="1"/>
  <c r="V375" i="94"/>
  <c r="W701" i="61"/>
  <c r="W375" i="94" a="1"/>
  <c r="V702" i="61" a="1"/>
  <c r="B376" i="94" a="1"/>
  <c r="B376" i="94" l="1"/>
  <c r="V702" i="61"/>
  <c r="W702" i="61" s="1" a="1"/>
  <c r="W375" i="94"/>
  <c r="V376" i="94" a="1"/>
  <c r="B703" i="61" a="1"/>
  <c r="B703" i="61" l="1"/>
  <c r="V376" i="94"/>
  <c r="W376" i="94" s="1" a="1"/>
  <c r="W702" i="61"/>
  <c r="B377" i="94" a="1"/>
  <c r="V703" i="61" a="1"/>
  <c r="V703" i="61" l="1"/>
  <c r="W703" i="61" s="1" a="1"/>
  <c r="B377" i="94"/>
  <c r="V377" i="94" s="1" a="1"/>
  <c r="W376" i="94"/>
  <c r="B704" i="61" a="1"/>
  <c r="W703" i="61" l="1"/>
  <c r="B704" i="61"/>
  <c r="V377" i="94"/>
  <c r="W377" i="94" s="1" a="1"/>
  <c r="V704" i="61" a="1"/>
  <c r="B378" i="94" a="1"/>
  <c r="B378" i="94" l="1"/>
  <c r="W377" i="94"/>
  <c r="V704" i="61"/>
  <c r="W704" i="61" s="1" a="1"/>
  <c r="B705" i="61" a="1"/>
  <c r="V378" i="94" a="1"/>
  <c r="V378" i="94" l="1"/>
  <c r="B705" i="61"/>
  <c r="V705" i="61" s="1" a="1"/>
  <c r="W704" i="61"/>
  <c r="B379" i="94" a="1"/>
  <c r="W378" i="94" a="1"/>
  <c r="W378" i="94" l="1"/>
  <c r="B379" i="94"/>
  <c r="V705" i="61"/>
  <c r="W705" i="61" s="1" a="1"/>
  <c r="V379" i="94" a="1"/>
  <c r="B706" i="61" a="1"/>
  <c r="B706" i="61" l="1"/>
  <c r="W705" i="61"/>
  <c r="V379" i="94"/>
  <c r="W379" i="94" s="1" a="1"/>
  <c r="V706" i="61" a="1"/>
  <c r="B380" i="94" a="1"/>
  <c r="B380" i="94" l="1"/>
  <c r="V706" i="61"/>
  <c r="W706" i="61" s="1" a="1"/>
  <c r="W379" i="94"/>
  <c r="V380" i="94" a="1"/>
  <c r="B707" i="61" a="1"/>
  <c r="B707" i="61" l="1"/>
  <c r="V380" i="94"/>
  <c r="W380" i="94" s="1" a="1"/>
  <c r="W706" i="61"/>
  <c r="V707" i="61" a="1"/>
  <c r="B381" i="94" a="1"/>
  <c r="B381" i="94" l="1"/>
  <c r="V707" i="61"/>
  <c r="W707" i="61" s="1" a="1"/>
  <c r="W380" i="94"/>
  <c r="V381" i="94" a="1"/>
  <c r="B708" i="61" a="1"/>
  <c r="B708" i="61" l="1"/>
  <c r="V381" i="94"/>
  <c r="W381" i="94" s="1" a="1"/>
  <c r="W707" i="61"/>
  <c r="V708" i="61" a="1"/>
  <c r="B382" i="94" a="1"/>
  <c r="B382" i="94" l="1"/>
  <c r="V708" i="61"/>
  <c r="W381" i="94"/>
  <c r="W708" i="61" a="1"/>
  <c r="V382" i="94" a="1"/>
  <c r="B709" i="61" a="1"/>
  <c r="B709" i="61" l="1"/>
  <c r="V382" i="94"/>
  <c r="W382" i="94" s="1" a="1"/>
  <c r="W708" i="61"/>
  <c r="V709" i="61" a="1"/>
  <c r="B383" i="94" a="1"/>
  <c r="B383" i="94" l="1"/>
  <c r="V709" i="61"/>
  <c r="W709" i="61" s="1" a="1"/>
  <c r="W382" i="94"/>
  <c r="V383" i="94" a="1"/>
  <c r="B710" i="61" a="1"/>
  <c r="B710" i="61" l="1"/>
  <c r="V383" i="94"/>
  <c r="W383" i="94" s="1" a="1"/>
  <c r="W709" i="61"/>
  <c r="V710" i="61" a="1"/>
  <c r="B384" i="94" a="1"/>
  <c r="B384" i="94" l="1"/>
  <c r="V710" i="61"/>
  <c r="W710" i="61" s="1" a="1"/>
  <c r="W383" i="94"/>
  <c r="V384" i="94" a="1"/>
  <c r="B711" i="61" a="1"/>
  <c r="B711" i="61" l="1"/>
  <c r="W710" i="61"/>
  <c r="V384" i="94"/>
  <c r="W384" i="94" s="1" a="1"/>
  <c r="V711" i="61" a="1"/>
  <c r="B385" i="94" a="1"/>
  <c r="B385" i="94" l="1"/>
  <c r="W384" i="94"/>
  <c r="V711" i="61"/>
  <c r="V385" i="94" a="1"/>
  <c r="W711" i="61" a="1"/>
  <c r="B712" i="61" a="1"/>
  <c r="B712" i="61" l="1"/>
  <c r="W711" i="61"/>
  <c r="V385" i="94"/>
  <c r="W385" i="94" s="1" a="1"/>
  <c r="B386" i="94" a="1"/>
  <c r="V712" i="61" a="1"/>
  <c r="V712" i="61" l="1"/>
  <c r="W385" i="94"/>
  <c r="B386" i="94"/>
  <c r="V386" i="94" a="1"/>
  <c r="B713" i="61" a="1"/>
  <c r="W712" i="61" a="1"/>
  <c r="W712" i="61" l="1"/>
  <c r="B713" i="61"/>
  <c r="V386" i="94"/>
  <c r="V713" i="61" a="1"/>
  <c r="W386" i="94" a="1"/>
  <c r="B387" i="94" a="1"/>
  <c r="B387" i="94" l="1"/>
  <c r="W386" i="94"/>
  <c r="V713" i="61"/>
  <c r="W713" i="61" s="1" a="1"/>
  <c r="B714" i="61" a="1"/>
  <c r="V387" i="94" a="1"/>
  <c r="V387" i="94" l="1"/>
  <c r="B714" i="61"/>
  <c r="V714" i="61" s="1" a="1"/>
  <c r="W713" i="61"/>
  <c r="B388" i="94" a="1"/>
  <c r="W387" i="94" a="1"/>
  <c r="W387" i="94" l="1"/>
  <c r="B388" i="94"/>
  <c r="V714" i="61"/>
  <c r="V388" i="94" a="1"/>
  <c r="W714" i="61" a="1"/>
  <c r="B715" i="61" a="1"/>
  <c r="B715" i="61" l="1"/>
  <c r="W714" i="61"/>
  <c r="V388" i="94"/>
  <c r="V715" i="61" a="1"/>
  <c r="W388" i="94" a="1"/>
  <c r="B389" i="94" a="1"/>
  <c r="B389" i="94" l="1"/>
  <c r="W388" i="94"/>
  <c r="V715" i="61"/>
  <c r="W715" i="61" s="1" a="1"/>
  <c r="B716" i="61" a="1"/>
  <c r="V389" i="94" a="1"/>
  <c r="V389" i="94" l="1"/>
  <c r="W389" i="94" s="1" a="1"/>
  <c r="B716" i="61"/>
  <c r="V716" i="61" s="1" a="1"/>
  <c r="W715" i="61"/>
  <c r="B390" i="94" a="1"/>
  <c r="W389" i="94" l="1"/>
  <c r="B390" i="94"/>
  <c r="V390" i="94" s="1" a="1"/>
  <c r="V716" i="61"/>
  <c r="W716" i="61" s="1" a="1"/>
  <c r="B717" i="61" a="1"/>
  <c r="B717" i="61" l="1"/>
  <c r="W716" i="61"/>
  <c r="V390" i="94"/>
  <c r="W390" i="94" s="1" a="1"/>
  <c r="B391" i="94" a="1"/>
  <c r="V717" i="61" a="1"/>
  <c r="V717" i="61" l="1"/>
  <c r="B391" i="94"/>
  <c r="W390" i="94"/>
  <c r="V391" i="94" a="1"/>
  <c r="B718" i="61" a="1"/>
  <c r="W717" i="61" a="1"/>
  <c r="W717" i="61" l="1"/>
  <c r="B718" i="61"/>
  <c r="V391" i="94"/>
  <c r="V718" i="61" a="1"/>
  <c r="W391" i="94" a="1"/>
  <c r="B392" i="94" a="1"/>
  <c r="B392" i="94" l="1"/>
  <c r="W391" i="94"/>
  <c r="V718" i="61"/>
  <c r="W718" i="61" s="1" a="1"/>
  <c r="B719" i="61" a="1"/>
  <c r="V392" i="94" a="1"/>
  <c r="V392" i="94" l="1"/>
  <c r="B719" i="61"/>
  <c r="W718" i="61"/>
  <c r="V719" i="61" a="1"/>
  <c r="B393" i="94" a="1"/>
  <c r="W392" i="94" a="1"/>
  <c r="W392" i="94" l="1"/>
  <c r="B393" i="94"/>
  <c r="V719" i="61"/>
  <c r="V393" i="94" a="1"/>
  <c r="W719" i="61" a="1"/>
  <c r="B720" i="61" a="1"/>
  <c r="B720" i="61" l="1"/>
  <c r="W719" i="61"/>
  <c r="V393" i="94"/>
  <c r="V720" i="61" a="1"/>
  <c r="B394" i="94" a="1"/>
  <c r="W393" i="94" a="1"/>
  <c r="W393" i="94" l="1"/>
  <c r="B394" i="94"/>
  <c r="V720" i="61"/>
  <c r="B721" i="61" a="1"/>
  <c r="V394" i="94" a="1"/>
  <c r="W720" i="61" a="1"/>
  <c r="W720" i="61" l="1"/>
  <c r="V394" i="94"/>
  <c r="B721" i="61"/>
  <c r="V721" i="61" a="1"/>
  <c r="B395" i="94" a="1"/>
  <c r="W394" i="94" a="1"/>
  <c r="W394" i="94" l="1"/>
  <c r="B395" i="94"/>
  <c r="V721" i="61"/>
  <c r="V395" i="94" a="1"/>
  <c r="W721" i="61" a="1"/>
  <c r="B722" i="61" a="1"/>
  <c r="B722" i="61" l="1"/>
  <c r="W721" i="61"/>
  <c r="V395" i="94"/>
  <c r="V722" i="61" a="1"/>
  <c r="W395" i="94" a="1"/>
  <c r="B396" i="94" a="1"/>
  <c r="B396" i="94" l="1"/>
  <c r="W395" i="94"/>
  <c r="V722" i="61"/>
  <c r="W722" i="61" s="1" a="1"/>
  <c r="V396" i="94" a="1"/>
  <c r="B723" i="61" a="1"/>
  <c r="B723" i="61" l="1"/>
  <c r="W722" i="61"/>
  <c r="V396" i="94"/>
  <c r="W396" i="94" s="1" a="1"/>
  <c r="V723" i="61" a="1"/>
  <c r="B397" i="94" a="1"/>
  <c r="B397" i="94" l="1"/>
  <c r="V723" i="61"/>
  <c r="W396" i="94"/>
  <c r="V397" i="94" a="1"/>
  <c r="W723" i="61" a="1"/>
  <c r="B724" i="61" a="1"/>
  <c r="B724" i="61" l="1"/>
  <c r="W723" i="61"/>
  <c r="V397" i="94"/>
  <c r="B398" i="94" a="1"/>
  <c r="V724" i="61" a="1"/>
  <c r="W397" i="94" a="1"/>
  <c r="W397" i="94" l="1"/>
  <c r="V724" i="61"/>
  <c r="W724" i="61" s="1" a="1"/>
  <c r="B398" i="94"/>
  <c r="V398" i="94" s="1" a="1"/>
  <c r="B725" i="61" a="1"/>
  <c r="B725" i="61" l="1"/>
  <c r="V398" i="94"/>
  <c r="W398" i="94" s="1" a="1"/>
  <c r="W724" i="61"/>
  <c r="V725" i="61" a="1"/>
  <c r="B399" i="94" a="1"/>
  <c r="B399" i="94" l="1"/>
  <c r="V725" i="61"/>
  <c r="W725" i="61" s="1" a="1"/>
  <c r="W398" i="94"/>
  <c r="V399" i="94" a="1"/>
  <c r="B726" i="61" a="1"/>
  <c r="B726" i="61" l="1"/>
  <c r="V399" i="94"/>
  <c r="W399" i="94" s="1" a="1"/>
  <c r="W725" i="61"/>
  <c r="V726" i="61" a="1"/>
  <c r="B400" i="94" a="1"/>
  <c r="B400" i="94" l="1"/>
  <c r="V400" i="94" s="1" a="1"/>
  <c r="V726" i="61"/>
  <c r="W726" i="61" s="1" a="1"/>
  <c r="W399" i="94"/>
  <c r="B727" i="61" a="1"/>
  <c r="B727" i="61" l="1"/>
  <c r="V400" i="94"/>
  <c r="W400" i="94" s="1" a="1"/>
  <c r="W726" i="61"/>
  <c r="B401" i="94" a="1"/>
  <c r="V727" i="61" a="1"/>
  <c r="V727" i="61" l="1"/>
  <c r="W727" i="61" s="1" a="1"/>
  <c r="B401" i="94"/>
  <c r="V401" i="94" s="1" a="1"/>
  <c r="W400" i="94"/>
  <c r="B728" i="61" a="1"/>
  <c r="B728" i="61" l="1"/>
  <c r="V401" i="94"/>
  <c r="W727" i="61"/>
  <c r="V728" i="61" a="1"/>
  <c r="W401" i="94" a="1"/>
  <c r="B402" i="94" a="1"/>
  <c r="B402" i="94" l="1"/>
  <c r="W401" i="94"/>
  <c r="V728" i="61"/>
  <c r="V402" i="94" a="1"/>
  <c r="W728" i="61" a="1"/>
  <c r="B729" i="61" a="1"/>
  <c r="B729" i="61" l="1"/>
  <c r="W728" i="61"/>
  <c r="V402" i="94"/>
  <c r="V729" i="61" a="1"/>
  <c r="W402" i="94" a="1"/>
  <c r="B403" i="94" a="1"/>
  <c r="B403" i="94" l="1"/>
  <c r="W402" i="94"/>
  <c r="V729" i="61"/>
  <c r="B730" i="61" a="1"/>
  <c r="V403" i="94" a="1"/>
  <c r="W729" i="61" a="1"/>
  <c r="W729" i="61" l="1"/>
  <c r="V403" i="94"/>
  <c r="B730" i="61"/>
  <c r="V730" i="61" a="1"/>
  <c r="B404" i="94" a="1"/>
  <c r="W403" i="94" a="1"/>
  <c r="W403" i="94" l="1"/>
  <c r="B404" i="94"/>
  <c r="V730" i="61"/>
  <c r="B731" i="61" a="1"/>
  <c r="V404" i="94" a="1"/>
  <c r="W730" i="61" a="1"/>
  <c r="W730" i="61" l="1"/>
  <c r="V404" i="94"/>
  <c r="B731" i="61"/>
  <c r="V731" i="61" a="1"/>
  <c r="B405" i="94" a="1"/>
  <c r="W404" i="94" a="1"/>
  <c r="W404" i="94" l="1"/>
  <c r="B405" i="94"/>
  <c r="V731" i="61"/>
  <c r="V405" i="94" a="1"/>
  <c r="W731" i="61" a="1"/>
  <c r="B732" i="61" a="1"/>
  <c r="B732" i="61" l="1"/>
  <c r="W731" i="61"/>
  <c r="V405" i="94"/>
  <c r="W405" i="94" s="1" a="1"/>
  <c r="V732" i="61" a="1"/>
  <c r="B406" i="94" a="1"/>
  <c r="B406" i="94" l="1"/>
  <c r="W405" i="94"/>
  <c r="V732" i="61"/>
  <c r="V406" i="94" a="1"/>
  <c r="W732" i="61" a="1"/>
  <c r="B733" i="61" a="1"/>
  <c r="B733" i="61" l="1"/>
  <c r="W732" i="61"/>
  <c r="V406" i="94"/>
  <c r="V733" i="61" a="1"/>
  <c r="B407" i="94" a="1"/>
  <c r="W406" i="94" a="1"/>
  <c r="W406" i="94" l="1"/>
  <c r="B407" i="94"/>
  <c r="V733" i="61"/>
  <c r="B734" i="61" a="1"/>
  <c r="V407" i="94" a="1"/>
  <c r="W733" i="61" a="1"/>
  <c r="W733" i="61" l="1"/>
  <c r="V407" i="94"/>
  <c r="W407" i="94" s="1" a="1"/>
  <c r="B734" i="61"/>
  <c r="V734" i="61" s="1" a="1"/>
  <c r="B408" i="94" a="1"/>
  <c r="W407" i="94" l="1"/>
  <c r="B408" i="94"/>
  <c r="V734" i="61"/>
  <c r="B735" i="61" a="1"/>
  <c r="V408" i="94" a="1"/>
  <c r="W734" i="61" a="1"/>
  <c r="W734" i="61" l="1"/>
  <c r="V408" i="94"/>
  <c r="B735" i="61"/>
  <c r="V735" i="61" a="1"/>
  <c r="B409" i="94" a="1"/>
  <c r="W408" i="94" a="1"/>
  <c r="W408" i="94" l="1"/>
  <c r="B409" i="94"/>
  <c r="V735" i="61"/>
  <c r="B736" i="61" a="1"/>
  <c r="V409" i="94" a="1"/>
  <c r="W735" i="61" a="1"/>
  <c r="W735" i="61" l="1"/>
  <c r="V409" i="94"/>
  <c r="B736" i="61"/>
  <c r="V736" i="61" a="1"/>
  <c r="B410" i="94" a="1"/>
  <c r="W409" i="94" a="1"/>
  <c r="W409" i="94" l="1"/>
  <c r="B410" i="94"/>
  <c r="V736" i="61"/>
  <c r="W736" i="61" s="1" a="1"/>
  <c r="V410" i="94" a="1"/>
  <c r="B737" i="61" a="1"/>
  <c r="B737" i="61" l="1"/>
  <c r="W736" i="61"/>
  <c r="V410" i="94"/>
  <c r="W410" i="94" s="1" a="1"/>
  <c r="V737" i="61" a="1"/>
  <c r="B411" i="94" a="1"/>
  <c r="W410" i="94" l="1"/>
  <c r="B411" i="94"/>
  <c r="V737" i="61"/>
  <c r="B738" i="61" a="1"/>
  <c r="V411" i="94" a="1"/>
  <c r="W737" i="61" a="1"/>
  <c r="W737" i="61" l="1"/>
  <c r="V411" i="94"/>
  <c r="W411" i="94" s="1" a="1"/>
  <c r="B738" i="61"/>
  <c r="V738" i="61" a="1"/>
  <c r="B412" i="94" a="1"/>
  <c r="W411" i="94" l="1"/>
  <c r="B412" i="94"/>
  <c r="V738" i="61"/>
  <c r="W738" i="61" s="1" a="1"/>
  <c r="V412" i="94" a="1"/>
  <c r="W738" i="61" l="1"/>
  <c r="V412" i="94"/>
  <c r="B413" i="94" a="1"/>
  <c r="W412" i="94" a="1"/>
  <c r="W412" i="94" l="1"/>
  <c r="B413" i="94"/>
  <c r="V413" i="94" a="1"/>
  <c r="V413" i="94" l="1"/>
  <c r="B414" i="94" a="1"/>
  <c r="W413" i="94" a="1"/>
  <c r="W413" i="94" l="1"/>
  <c r="B414" i="94"/>
  <c r="V414" i="94" a="1"/>
  <c r="V414" i="94" l="1"/>
  <c r="B415" i="94" a="1"/>
  <c r="W414" i="94" a="1"/>
  <c r="W414" i="94" l="1"/>
  <c r="B415" i="94"/>
  <c r="V415" i="94" a="1"/>
  <c r="V415" i="94" l="1"/>
  <c r="B416" i="94" a="1"/>
  <c r="W415" i="94" a="1"/>
  <c r="W415" i="94" l="1"/>
  <c r="B416" i="94"/>
  <c r="V416" i="94" a="1"/>
  <c r="V416" i="94" l="1"/>
  <c r="B417" i="94" a="1"/>
  <c r="W416" i="94" a="1"/>
  <c r="W416" i="94" l="1"/>
  <c r="B417" i="94"/>
  <c r="V417" i="94" a="1"/>
  <c r="V417" i="94" l="1"/>
  <c r="W417" i="94" a="1"/>
  <c r="B418" i="94" a="1"/>
  <c r="B418" i="94" l="1"/>
  <c r="W417" i="94"/>
  <c r="V418" i="94" a="1"/>
  <c r="V418" i="94" l="1"/>
  <c r="B419" i="94" a="1"/>
  <c r="W418" i="94" a="1"/>
  <c r="W418" i="94" l="1"/>
  <c r="B419" i="94"/>
  <c r="V419" i="94" a="1"/>
  <c r="V419" i="94" l="1"/>
  <c r="W419" i="94" s="1" a="1"/>
  <c r="B420" i="94" a="1"/>
  <c r="B420" i="94" l="1"/>
  <c r="W419" i="94"/>
  <c r="V420" i="94" a="1"/>
  <c r="V420" i="94" l="1"/>
  <c r="B421" i="94" a="1"/>
  <c r="W420" i="94" a="1"/>
  <c r="W420" i="94" l="1"/>
  <c r="B421" i="94"/>
  <c r="V421" i="94" a="1"/>
  <c r="V421" i="94" l="1"/>
  <c r="B422" i="94" a="1"/>
  <c r="W421" i="94" a="1"/>
  <c r="W421" i="94" l="1"/>
  <c r="B422" i="94"/>
  <c r="V422" i="94" a="1"/>
  <c r="V422" i="94" l="1"/>
  <c r="W422" i="94" a="1"/>
  <c r="B423" i="94" a="1"/>
  <c r="B423" i="94" l="1"/>
  <c r="W422" i="94"/>
  <c r="V423" i="94" a="1"/>
  <c r="V423" i="94" l="1"/>
  <c r="B424" i="94" a="1"/>
  <c r="W423" i="94" a="1"/>
  <c r="W423" i="94" l="1"/>
  <c r="B424" i="94"/>
  <c r="V424" i="94" a="1"/>
  <c r="V424" i="94" l="1"/>
  <c r="B425" i="94" a="1"/>
  <c r="W424" i="94" a="1"/>
  <c r="W424" i="94" l="1"/>
  <c r="B425" i="94"/>
  <c r="V425" i="94" a="1"/>
  <c r="V425" i="94" l="1"/>
  <c r="W425" i="94" s="1" a="1"/>
  <c r="B426" i="94" a="1"/>
  <c r="B426" i="94" l="1"/>
  <c r="W425" i="94"/>
  <c r="V426" i="94" a="1"/>
  <c r="V426" i="94" l="1"/>
  <c r="W426" i="94" s="1" a="1"/>
  <c r="B427" i="94" a="1"/>
  <c r="B427" i="94" l="1"/>
  <c r="W426" i="94"/>
  <c r="V427" i="94" a="1"/>
  <c r="V427" i="94" l="1"/>
  <c r="B428" i="94" a="1"/>
  <c r="W427" i="94" a="1"/>
  <c r="W427" i="94" l="1"/>
  <c r="B428" i="94"/>
  <c r="V428" i="94" a="1"/>
  <c r="V428" i="94" l="1"/>
  <c r="W428" i="94" a="1"/>
  <c r="B429" i="94" a="1"/>
  <c r="B429" i="94" l="1"/>
  <c r="W428" i="94"/>
  <c r="V429" i="94" a="1"/>
  <c r="V429" i="94" l="1"/>
  <c r="W429" i="94" s="1" a="1"/>
  <c r="B430" i="94" a="1"/>
  <c r="B430" i="94" l="1"/>
  <c r="V430" i="94" s="1" a="1"/>
  <c r="W429" i="94"/>
  <c r="V430" i="94" l="1"/>
  <c r="W430" i="94" a="1"/>
  <c r="B431" i="94" a="1"/>
  <c r="B431" i="94" l="1"/>
  <c r="W430" i="94"/>
  <c r="V431" i="94" a="1"/>
  <c r="V431" i="94" l="1"/>
  <c r="W431" i="94" a="1"/>
  <c r="B432" i="94" a="1"/>
  <c r="B432" i="94" l="1"/>
  <c r="W431" i="94"/>
  <c r="V432" i="94" a="1"/>
  <c r="V432" i="94" l="1"/>
  <c r="W432" i="94" a="1"/>
  <c r="B433" i="94" a="1"/>
  <c r="B433" i="94" l="1"/>
  <c r="W432" i="94"/>
  <c r="V433" i="94" a="1"/>
  <c r="V433" i="94" l="1"/>
  <c r="B434" i="94" a="1"/>
  <c r="W433" i="94" a="1"/>
  <c r="W433" i="94" l="1"/>
  <c r="B434" i="94"/>
  <c r="V434" i="94" a="1"/>
  <c r="V434" i="94" l="1"/>
  <c r="W434" i="94" s="1" a="1"/>
  <c r="B435" i="94" a="1"/>
  <c r="W434" i="94" l="1"/>
  <c r="B435" i="94"/>
  <c r="V435" i="94" a="1"/>
  <c r="V435" i="94" l="1"/>
  <c r="W435" i="94" s="1" a="1"/>
  <c r="B436" i="94" a="1"/>
  <c r="W435" i="94" l="1"/>
  <c r="B436" i="94"/>
  <c r="V436" i="94" a="1"/>
  <c r="V436" i="94" l="1"/>
  <c r="B437" i="94" a="1"/>
  <c r="W436" i="94" a="1"/>
  <c r="W436" i="94" l="1"/>
  <c r="B437" i="94"/>
  <c r="V437" i="94" a="1"/>
  <c r="V437" i="94" l="1"/>
  <c r="B438" i="94" a="1"/>
  <c r="W437" i="94" a="1"/>
  <c r="W437" i="94" l="1"/>
  <c r="B438" i="94"/>
  <c r="V438" i="94" a="1"/>
  <c r="V438" i="94" l="1"/>
  <c r="B439" i="94" a="1"/>
  <c r="W438" i="94" a="1"/>
  <c r="W438" i="94" l="1"/>
  <c r="B439" i="94"/>
  <c r="V439" i="94" a="1"/>
  <c r="V439" i="94" l="1"/>
  <c r="B440" i="94" a="1"/>
  <c r="W439" i="94" a="1"/>
  <c r="W439" i="94" l="1"/>
  <c r="B440" i="94"/>
  <c r="V440" i="94" a="1"/>
  <c r="V440" i="94" l="1"/>
  <c r="B441" i="94" a="1"/>
  <c r="W440" i="94" a="1"/>
  <c r="W440" i="94" l="1"/>
  <c r="B441" i="94"/>
  <c r="V441" i="94" a="1"/>
  <c r="V441" i="94" l="1"/>
  <c r="W441" i="94" s="1" a="1"/>
  <c r="B442" i="94" a="1"/>
  <c r="W441" i="94" l="1"/>
  <c r="B442" i="94"/>
  <c r="V442" i="94" a="1"/>
  <c r="V442" i="94" l="1"/>
  <c r="W442" i="94" s="1" a="1"/>
  <c r="B443" i="94" a="1"/>
  <c r="W442" i="94" l="1"/>
  <c r="B443" i="94"/>
  <c r="V443" i="94" a="1"/>
  <c r="V443" i="94" l="1"/>
  <c r="W443" i="94" s="1" a="1"/>
  <c r="B444" i="94" a="1"/>
  <c r="B444" i="94" l="1"/>
  <c r="W443" i="94"/>
  <c r="V444" i="94" a="1"/>
  <c r="V444" i="94" l="1"/>
  <c r="W444" i="94" s="1" a="1"/>
  <c r="B445" i="94" a="1"/>
  <c r="B445" i="94" l="1"/>
  <c r="W444" i="94"/>
  <c r="V445" i="94" a="1"/>
  <c r="V445" i="94" l="1"/>
  <c r="W445" i="94" a="1"/>
  <c r="B446" i="94" a="1"/>
  <c r="B446" i="94" l="1"/>
  <c r="W445" i="94"/>
  <c r="V446" i="94" a="1"/>
  <c r="V446" i="94" l="1"/>
  <c r="W446" i="94" a="1"/>
  <c r="B447" i="94" a="1"/>
  <c r="B447" i="94" l="1"/>
  <c r="W446" i="94"/>
  <c r="V447" i="94" a="1"/>
  <c r="V447" i="94" l="1"/>
  <c r="W447" i="94" a="1"/>
  <c r="B448" i="94" a="1"/>
  <c r="B448" i="94" l="1"/>
  <c r="W447" i="94"/>
  <c r="V448" i="94" a="1"/>
  <c r="V448" i="94" l="1"/>
  <c r="W448" i="94" s="1" a="1"/>
  <c r="B449" i="94" a="1"/>
  <c r="B449" i="94" l="1"/>
  <c r="W448" i="94"/>
  <c r="V449" i="94" a="1"/>
  <c r="V449" i="94" l="1"/>
  <c r="B450" i="94" a="1"/>
  <c r="W449" i="94" a="1"/>
  <c r="W449" i="94" l="1"/>
  <c r="B450" i="94"/>
  <c r="V450" i="94" a="1"/>
  <c r="V450" i="94" l="1"/>
  <c r="W450" i="94" s="1" a="1"/>
  <c r="B451" i="94" a="1"/>
  <c r="B451" i="94" l="1"/>
  <c r="V451" i="94" s="1" a="1"/>
  <c r="W450" i="94"/>
  <c r="V451" i="94" l="1"/>
  <c r="W451" i="94" a="1"/>
  <c r="B452" i="94" a="1"/>
  <c r="B452" i="94" l="1"/>
  <c r="W451" i="94"/>
  <c r="V452" i="94" a="1"/>
  <c r="V452" i="94" l="1"/>
  <c r="W452" i="94" a="1"/>
  <c r="B453" i="94" a="1"/>
  <c r="B453" i="94" l="1"/>
  <c r="W452" i="94"/>
  <c r="V453" i="94" a="1"/>
  <c r="V453" i="94" l="1"/>
  <c r="W453" i="94" s="1" a="1"/>
  <c r="B454" i="94" a="1"/>
  <c r="B454" i="94" l="1"/>
  <c r="W453" i="94"/>
  <c r="V454" i="94" a="1"/>
  <c r="V454" i="94" l="1"/>
  <c r="W454" i="94" s="1" a="1"/>
  <c r="B455" i="94" a="1"/>
  <c r="B455" i="94" l="1"/>
  <c r="W454" i="94"/>
  <c r="V455" i="94" a="1"/>
  <c r="V455" i="94" l="1"/>
  <c r="W455" i="94" a="1"/>
  <c r="B456" i="94" a="1"/>
  <c r="B456" i="94" l="1"/>
  <c r="W455" i="94"/>
  <c r="V456" i="94" a="1"/>
  <c r="V456" i="94" l="1"/>
  <c r="W456" i="94" s="1" a="1"/>
  <c r="B457" i="94" a="1"/>
  <c r="B457" i="94" l="1"/>
  <c r="W456" i="94"/>
  <c r="V457" i="94" a="1"/>
  <c r="V457" i="94" l="1"/>
  <c r="W457" i="94" a="1"/>
  <c r="B458" i="94" a="1"/>
  <c r="B458" i="94" l="1"/>
  <c r="W457" i="94"/>
  <c r="V458" i="94" a="1"/>
  <c r="V458" i="94" l="1"/>
  <c r="W458" i="94" s="1" a="1"/>
  <c r="B459" i="94" a="1"/>
  <c r="B459" i="94" l="1"/>
  <c r="W458" i="94"/>
  <c r="V459" i="94" a="1"/>
  <c r="V459" i="94" l="1"/>
  <c r="W459" i="94" a="1"/>
  <c r="B460" i="94" a="1"/>
  <c r="B460" i="94" l="1"/>
  <c r="W459" i="94"/>
  <c r="V460" i="94" a="1"/>
  <c r="V460" i="94" l="1"/>
  <c r="W460" i="94" s="1" a="1"/>
  <c r="B461" i="94" a="1"/>
  <c r="B461" i="94" l="1"/>
  <c r="W460" i="94"/>
  <c r="V461" i="94" a="1"/>
  <c r="V461" i="94" l="1"/>
  <c r="W461" i="94" a="1"/>
  <c r="B462" i="94" a="1"/>
  <c r="B462" i="94" l="1"/>
  <c r="W461" i="94"/>
  <c r="V462" i="94" a="1"/>
  <c r="V462" i="94" l="1"/>
  <c r="B463" i="94" a="1"/>
  <c r="W462" i="94" a="1"/>
  <c r="W462" i="94" l="1"/>
  <c r="B463" i="94"/>
  <c r="V463" i="94" a="1"/>
  <c r="V463" i="94" l="1"/>
  <c r="W463" i="94" s="1" a="1"/>
  <c r="B464" i="94" a="1"/>
  <c r="B464" i="94" l="1"/>
  <c r="W463" i="94"/>
  <c r="V464" i="94" a="1"/>
  <c r="V464" i="94" l="1"/>
  <c r="W464" i="94" a="1"/>
  <c r="B465" i="94" a="1"/>
  <c r="B465" i="94" l="1"/>
  <c r="W464" i="94"/>
  <c r="V465" i="94" a="1"/>
  <c r="V465" i="94" l="1"/>
  <c r="W465" i="94" s="1" a="1"/>
  <c r="B466" i="94" a="1"/>
  <c r="B466" i="94" l="1"/>
  <c r="W465" i="94"/>
  <c r="V466" i="94" a="1"/>
  <c r="V466" i="94" l="1"/>
  <c r="W466" i="94" s="1" a="1"/>
  <c r="B467" i="94" a="1"/>
  <c r="B467" i="94" l="1"/>
  <c r="W466" i="94"/>
  <c r="V467" i="94" a="1"/>
  <c r="V467" i="94" l="1"/>
  <c r="W467" i="94" s="1" a="1"/>
  <c r="B468" i="94" a="1"/>
  <c r="B468" i="94" l="1"/>
  <c r="W467" i="94"/>
  <c r="V468" i="94" a="1"/>
  <c r="V468" i="94" l="1"/>
  <c r="W468" i="94" s="1" a="1"/>
  <c r="B469" i="94" a="1"/>
  <c r="W468" i="94" l="1"/>
  <c r="B469" i="94"/>
  <c r="V469" i="94" a="1"/>
  <c r="V469" i="94" l="1"/>
  <c r="B470" i="94" a="1"/>
  <c r="W469" i="94" a="1"/>
  <c r="W469" i="94" l="1"/>
  <c r="B470" i="94"/>
  <c r="V470" i="94" a="1"/>
  <c r="V470" i="94" l="1"/>
  <c r="W470" i="94" s="1" a="1"/>
  <c r="B471" i="94" a="1"/>
  <c r="B471" i="94" l="1"/>
  <c r="W470" i="94"/>
  <c r="V471" i="94" a="1"/>
  <c r="V471" i="94" l="1"/>
  <c r="W471" i="94" s="1" a="1"/>
  <c r="B472" i="94" a="1"/>
  <c r="B472" i="94" l="1"/>
  <c r="W471" i="94"/>
  <c r="V472" i="94" a="1"/>
  <c r="V472" i="94" l="1"/>
  <c r="B473" i="94" a="1"/>
  <c r="W472" i="94" a="1"/>
  <c r="W472" i="94" l="1"/>
  <c r="B473" i="94"/>
  <c r="V473" i="94" a="1"/>
  <c r="V473" i="94" l="1"/>
  <c r="B474" i="94" a="1"/>
  <c r="W473" i="94" a="1"/>
  <c r="W473" i="94" l="1"/>
  <c r="B474" i="94"/>
  <c r="V474" i="94" a="1"/>
  <c r="V474" i="94" l="1"/>
  <c r="B475" i="94" a="1"/>
  <c r="W474" i="94" a="1"/>
  <c r="W474" i="94" l="1"/>
  <c r="B475" i="94"/>
  <c r="V475" i="94" a="1"/>
  <c r="V475" i="94" l="1"/>
  <c r="W475" i="94" s="1" a="1"/>
  <c r="B476" i="94" a="1"/>
  <c r="B476" i="94" l="1"/>
  <c r="W475" i="94"/>
  <c r="V476" i="94" a="1"/>
  <c r="V476" i="94" l="1"/>
  <c r="W476" i="94" s="1" a="1"/>
  <c r="B477" i="94" a="1"/>
  <c r="B477" i="94" l="1"/>
  <c r="W476" i="94"/>
  <c r="V477" i="94" a="1"/>
  <c r="V477" i="94" l="1"/>
  <c r="W477" i="94" a="1"/>
  <c r="B478" i="94" a="1"/>
  <c r="B478" i="94" l="1"/>
  <c r="W477" i="94"/>
  <c r="V478" i="94" a="1"/>
  <c r="V478" i="94" l="1"/>
  <c r="W478" i="94" a="1"/>
  <c r="B479" i="94" a="1"/>
  <c r="B479" i="94" l="1"/>
  <c r="W478" i="94"/>
  <c r="V479" i="94" a="1"/>
  <c r="V479" i="94" l="1"/>
  <c r="W479" i="94" a="1"/>
  <c r="B480" i="94" a="1"/>
  <c r="B480" i="94" l="1"/>
  <c r="W479" i="94"/>
  <c r="V480" i="94" a="1"/>
  <c r="V480" i="94" l="1"/>
  <c r="B481" i="94" a="1"/>
  <c r="W480" i="94" a="1"/>
  <c r="W480" i="94" l="1"/>
  <c r="B481" i="94"/>
  <c r="V481" i="94" a="1"/>
  <c r="V481" i="94" l="1"/>
  <c r="W481" i="94" a="1"/>
  <c r="B482" i="94" a="1"/>
  <c r="B482" i="94" l="1"/>
  <c r="W481" i="94"/>
  <c r="V482" i="94" a="1"/>
  <c r="V482" i="94" l="1"/>
  <c r="W482" i="94" s="1" a="1"/>
  <c r="B483" i="94" a="1"/>
  <c r="B483" i="94" l="1"/>
  <c r="W482" i="94"/>
  <c r="V483" i="94" a="1"/>
  <c r="V483" i="94" l="1"/>
  <c r="W483" i="94" s="1" a="1"/>
  <c r="B484" i="94" a="1"/>
  <c r="B484" i="94" l="1"/>
  <c r="W483" i="94"/>
  <c r="V484" i="94" a="1"/>
  <c r="V484" i="94" l="1"/>
  <c r="W484" i="94" a="1"/>
  <c r="B485" i="94" a="1"/>
  <c r="B485" i="94" l="1"/>
  <c r="W484" i="94"/>
  <c r="V485" i="94" a="1"/>
  <c r="V485" i="94" l="1"/>
  <c r="W485" i="94" a="1"/>
  <c r="B486" i="94" a="1"/>
  <c r="B486" i="94" l="1"/>
  <c r="W485" i="94"/>
  <c r="V486" i="94" a="1"/>
  <c r="V486" i="94" l="1"/>
  <c r="W486" i="94" a="1"/>
  <c r="B487" i="94" a="1"/>
  <c r="B487" i="94" l="1"/>
  <c r="W486" i="94"/>
  <c r="V487" i="94" a="1"/>
  <c r="V487" i="94" l="1"/>
  <c r="W487" i="94" s="1" a="1"/>
  <c r="B488" i="94" a="1"/>
  <c r="W487" i="94" l="1"/>
  <c r="B488" i="94"/>
  <c r="V488" i="94" a="1"/>
  <c r="V488" i="94" l="1"/>
  <c r="W488" i="94" s="1" a="1"/>
  <c r="B489" i="94" a="1"/>
  <c r="B489" i="94" l="1"/>
  <c r="W488" i="94"/>
  <c r="V489" i="94" a="1"/>
  <c r="V489" i="94" l="1"/>
  <c r="B490" i="94" a="1"/>
  <c r="W489" i="94" a="1"/>
  <c r="W489" i="94" l="1"/>
  <c r="B490" i="94"/>
  <c r="V490" i="94" a="1"/>
  <c r="V490" i="94" l="1"/>
  <c r="W490" i="94" a="1"/>
  <c r="B491" i="94" a="1"/>
  <c r="B491" i="94" l="1"/>
  <c r="W490" i="94"/>
  <c r="V491" i="94" a="1"/>
  <c r="V491" i="94" l="1"/>
  <c r="W491" i="94" s="1" a="1"/>
  <c r="B492" i="94" a="1"/>
  <c r="B492" i="94" l="1"/>
  <c r="W491" i="94"/>
  <c r="V492" i="94" a="1"/>
  <c r="V492" i="94" l="1"/>
  <c r="W492" i="94" s="1" a="1"/>
  <c r="B493" i="94" a="1"/>
  <c r="B493" i="94" l="1"/>
  <c r="W492" i="94"/>
  <c r="V493" i="94" a="1"/>
  <c r="V493" i="94" l="1"/>
  <c r="W493" i="94" a="1"/>
  <c r="B494" i="94" a="1"/>
  <c r="B494" i="94" l="1"/>
  <c r="W493" i="94"/>
  <c r="V494" i="94" a="1"/>
  <c r="V494" i="94" l="1"/>
  <c r="W494" i="94" a="1"/>
  <c r="B495" i="94" a="1"/>
  <c r="B495" i="94" l="1"/>
  <c r="W494" i="94"/>
  <c r="V495" i="94" a="1"/>
  <c r="V495" i="94" l="1"/>
  <c r="W495" i="94" a="1"/>
  <c r="B496" i="94" a="1"/>
  <c r="B496" i="94" l="1"/>
  <c r="W495" i="94"/>
  <c r="V496" i="94" a="1"/>
  <c r="V496" i="94" l="1"/>
  <c r="W496" i="94" a="1"/>
  <c r="B497" i="94" a="1"/>
  <c r="B497" i="94" l="1"/>
  <c r="W496" i="94"/>
  <c r="V497" i="94" a="1"/>
  <c r="V497" i="94" l="1"/>
  <c r="W497" i="94" s="1" a="1"/>
  <c r="B498" i="94" a="1"/>
  <c r="B498" i="94" l="1"/>
  <c r="W497" i="94"/>
  <c r="V498" i="94" a="1"/>
  <c r="V498" i="94" l="1"/>
  <c r="W498" i="94" a="1"/>
  <c r="B499" i="94" a="1"/>
  <c r="B499" i="94" l="1"/>
  <c r="W498" i="94"/>
  <c r="V499" i="94" a="1"/>
  <c r="V499" i="94" l="1"/>
  <c r="W499" i="94" a="1"/>
  <c r="B500" i="94" a="1"/>
  <c r="B500" i="94" l="1"/>
  <c r="W499" i="94"/>
  <c r="V500" i="94" a="1"/>
  <c r="V500" i="94" l="1"/>
  <c r="W500" i="94" s="1" a="1"/>
  <c r="B501" i="94" a="1"/>
  <c r="B501" i="94" l="1"/>
  <c r="W500" i="94"/>
  <c r="V501" i="94" a="1"/>
  <c r="V501" i="94" l="1"/>
  <c r="W501" i="94" a="1"/>
  <c r="B502" i="94" a="1"/>
  <c r="B502" i="94" l="1"/>
  <c r="W501" i="94"/>
  <c r="V502" i="94" a="1"/>
  <c r="V502" i="94" l="1"/>
  <c r="W502" i="94" a="1"/>
  <c r="B503" i="94" a="1"/>
  <c r="B503" i="94" l="1"/>
  <c r="W502" i="94"/>
  <c r="V503" i="94" a="1"/>
  <c r="V503" i="94" l="1"/>
  <c r="W503" i="94" a="1"/>
  <c r="B504" i="94" a="1"/>
  <c r="B504" i="94" l="1"/>
  <c r="W503" i="94"/>
  <c r="V504" i="94" a="1"/>
  <c r="V504" i="94" l="1"/>
  <c r="W504" i="94" a="1"/>
  <c r="B505" i="94" a="1"/>
  <c r="B505" i="94" l="1"/>
  <c r="W504" i="94"/>
  <c r="V505" i="94" a="1"/>
  <c r="V505" i="94" l="1"/>
  <c r="W505" i="94" a="1"/>
  <c r="B506" i="94" a="1"/>
  <c r="B506" i="94" l="1"/>
  <c r="W505" i="94"/>
  <c r="V506" i="94" a="1"/>
  <c r="V506" i="94" l="1"/>
  <c r="W506" i="94" a="1"/>
  <c r="B507" i="94" a="1"/>
  <c r="B507" i="94" l="1"/>
  <c r="W506" i="94"/>
  <c r="V507" i="94" a="1"/>
  <c r="V507" i="94" l="1"/>
  <c r="W507" i="94" a="1"/>
  <c r="B508" i="94" a="1"/>
  <c r="B508" i="94" l="1"/>
  <c r="W507" i="94"/>
  <c r="V508" i="94" a="1"/>
  <c r="V508" i="94" l="1"/>
  <c r="W508" i="94" a="1"/>
  <c r="B509" i="94" a="1"/>
  <c r="B509" i="94" l="1"/>
  <c r="W508" i="94"/>
  <c r="V509" i="94" a="1"/>
  <c r="V509" i="94" l="1"/>
  <c r="W509" i="94" a="1"/>
  <c r="B510" i="94" a="1"/>
  <c r="B510" i="94" l="1"/>
  <c r="W509" i="94"/>
  <c r="V510" i="94" a="1"/>
  <c r="V510" i="94" l="1"/>
  <c r="W510" i="94" a="1"/>
  <c r="B511" i="94" a="1"/>
  <c r="B511" i="94" l="1"/>
  <c r="W510" i="94"/>
  <c r="V511" i="94" a="1"/>
  <c r="V511" i="94" l="1"/>
  <c r="W511" i="94" a="1"/>
  <c r="B512" i="94" a="1"/>
  <c r="B512" i="94" l="1"/>
  <c r="W511" i="94"/>
  <c r="V512" i="94" a="1"/>
  <c r="V512" i="94" l="1"/>
  <c r="W512" i="94" s="1" a="1"/>
  <c r="B513" i="94" a="1"/>
  <c r="B513" i="94" l="1"/>
  <c r="W512" i="94"/>
  <c r="V513" i="94" a="1"/>
  <c r="V513" i="94" l="1"/>
  <c r="B514" i="94" a="1"/>
  <c r="W513" i="94" a="1"/>
  <c r="W513" i="94" l="1"/>
  <c r="B514" i="94"/>
  <c r="V514" i="94" a="1"/>
  <c r="V514" i="94" l="1"/>
  <c r="W514" i="94" a="1"/>
  <c r="B515" i="94" a="1"/>
  <c r="B515" i="94" l="1"/>
  <c r="W514" i="94"/>
  <c r="V515" i="94" a="1"/>
  <c r="V515" i="94" l="1"/>
  <c r="W515" i="94" a="1"/>
  <c r="B516" i="94" a="1"/>
  <c r="B516" i="94" l="1"/>
  <c r="W515" i="94"/>
  <c r="V516" i="94" a="1"/>
  <c r="V516" i="94" l="1"/>
  <c r="W516" i="94" a="1"/>
  <c r="B517" i="94" a="1"/>
  <c r="B517" i="94" l="1"/>
  <c r="W516" i="94"/>
  <c r="V517" i="94" a="1"/>
  <c r="V517" i="94" l="1"/>
  <c r="B518" i="94" a="1"/>
  <c r="W517" i="94" a="1"/>
  <c r="W517" i="94" l="1"/>
  <c r="B518" i="94"/>
  <c r="V518" i="94" a="1"/>
  <c r="V518" i="94" l="1"/>
  <c r="W518" i="94" s="1" a="1"/>
  <c r="B519" i="94" a="1"/>
  <c r="B519" i="94" l="1"/>
  <c r="W518" i="94"/>
  <c r="V519" i="94" a="1"/>
  <c r="V519" i="94" l="1"/>
  <c r="W519" i="94" s="1" a="1"/>
  <c r="B520" i="94" a="1"/>
  <c r="B520" i="94" l="1"/>
  <c r="W519" i="94"/>
  <c r="V520" i="94" a="1"/>
  <c r="V520" i="94" l="1"/>
  <c r="B521" i="94" a="1"/>
  <c r="W520" i="94" a="1"/>
  <c r="W520" i="94" l="1"/>
  <c r="B521" i="94"/>
  <c r="V521" i="94" a="1"/>
  <c r="V521" i="94" l="1"/>
  <c r="W521" i="94" s="1" a="1"/>
  <c r="B522" i="94" a="1"/>
  <c r="B522" i="94" l="1"/>
  <c r="W521" i="94"/>
  <c r="V522" i="94" a="1"/>
  <c r="V522" i="94" l="1"/>
  <c r="W522" i="94" a="1"/>
  <c r="B523" i="94" a="1"/>
  <c r="B523" i="94" l="1"/>
  <c r="W522" i="94"/>
  <c r="V523" i="94" a="1"/>
  <c r="V523" i="94" l="1"/>
  <c r="W523" i="94" a="1"/>
  <c r="B524" i="94" a="1"/>
  <c r="B524" i="94" l="1"/>
  <c r="W523" i="94"/>
  <c r="V524" i="94" a="1"/>
  <c r="V524" i="94" l="1"/>
  <c r="W524" i="94" a="1"/>
  <c r="B525" i="94" a="1"/>
  <c r="B525" i="94" l="1"/>
  <c r="W524" i="94"/>
  <c r="V525" i="94" a="1"/>
  <c r="V525" i="94" l="1"/>
  <c r="W525" i="94" s="1" a="1"/>
  <c r="B526" i="94" a="1"/>
  <c r="B526" i="94" l="1"/>
  <c r="W525" i="94"/>
  <c r="V526" i="94" a="1"/>
  <c r="V526" i="94" l="1"/>
  <c r="B527" i="94" a="1"/>
  <c r="W526" i="94" a="1"/>
  <c r="W526" i="94" l="1"/>
  <c r="B527" i="94"/>
  <c r="V527" i="94" s="1" a="1"/>
  <c r="V527" i="94" l="1"/>
  <c r="W527" i="94" a="1"/>
  <c r="B528" i="94" a="1"/>
  <c r="B528" i="94" l="1"/>
  <c r="W527" i="94"/>
  <c r="V528" i="94" a="1"/>
  <c r="V528" i="94" l="1"/>
  <c r="W528" i="94" s="1" a="1"/>
  <c r="B529" i="94" a="1"/>
  <c r="B529" i="94" l="1"/>
  <c r="W528" i="94"/>
  <c r="V529" i="94" a="1"/>
  <c r="V529" i="94" l="1"/>
  <c r="W529" i="94" a="1"/>
  <c r="B530" i="94" a="1"/>
  <c r="B530" i="94" l="1"/>
  <c r="W529" i="94"/>
  <c r="V530" i="94" a="1"/>
  <c r="V530" i="94" l="1"/>
  <c r="B531" i="94" a="1"/>
  <c r="W530" i="94" a="1"/>
  <c r="W530" i="94" l="1"/>
  <c r="B531" i="94"/>
  <c r="V531" i="94" a="1"/>
  <c r="V531" i="94" l="1"/>
  <c r="W531" i="94" a="1"/>
  <c r="B532" i="94" a="1"/>
  <c r="B532" i="94" l="1"/>
  <c r="W531" i="94"/>
  <c r="V532" i="94" a="1"/>
  <c r="V532" i="94" l="1"/>
  <c r="W532" i="94" a="1"/>
  <c r="B533" i="94" a="1"/>
  <c r="B533" i="94" l="1"/>
  <c r="W532" i="94"/>
  <c r="V533" i="94" a="1"/>
  <c r="V533" i="94" l="1"/>
  <c r="W533" i="94" a="1"/>
  <c r="B534" i="94" a="1"/>
  <c r="B534" i="94" l="1"/>
  <c r="W533" i="94"/>
  <c r="V534" i="94" a="1"/>
  <c r="V534" i="94" l="1"/>
  <c r="W534" i="94" a="1"/>
  <c r="B535" i="94" a="1"/>
  <c r="B535" i="94" l="1"/>
  <c r="W534" i="94"/>
  <c r="V535" i="94" a="1"/>
  <c r="V535" i="94" l="1"/>
  <c r="W535" i="94" a="1"/>
  <c r="B536" i="94" a="1"/>
  <c r="B536" i="94" l="1"/>
  <c r="W535" i="94"/>
  <c r="V536" i="94" a="1"/>
  <c r="V536" i="94" l="1"/>
  <c r="W536" i="94" s="1" a="1"/>
  <c r="B537" i="94" a="1"/>
  <c r="B537" i="94" l="1"/>
  <c r="W536" i="94"/>
  <c r="V537" i="94" a="1"/>
  <c r="V537" i="94" l="1"/>
  <c r="W537" i="94" s="1" a="1"/>
  <c r="B538" i="94" a="1"/>
  <c r="B538" i="94" l="1"/>
  <c r="W537" i="94"/>
  <c r="V538" i="94" a="1"/>
  <c r="V538" i="94" l="1"/>
  <c r="W538" i="94" s="1" a="1"/>
  <c r="B539" i="94" a="1"/>
  <c r="B539" i="94" l="1"/>
  <c r="W538" i="94"/>
  <c r="V539" i="94" a="1"/>
  <c r="V539" i="94" l="1"/>
  <c r="B540" i="94" a="1"/>
  <c r="W539" i="94" a="1"/>
  <c r="W539" i="94" l="1"/>
  <c r="B540" i="94"/>
  <c r="V540" i="94" a="1"/>
  <c r="V540" i="94" l="1"/>
  <c r="B541" i="94" a="1"/>
  <c r="W540" i="94" a="1"/>
  <c r="W540" i="94" l="1"/>
  <c r="B541" i="94"/>
  <c r="V541" i="94" a="1"/>
  <c r="V541" i="94" l="1"/>
  <c r="W541" i="94" a="1"/>
  <c r="B542" i="94" a="1"/>
  <c r="B542" i="94" l="1"/>
  <c r="W541" i="94"/>
  <c r="V542" i="94" a="1"/>
  <c r="V542" i="94" l="1"/>
  <c r="W542" i="94" s="1" a="1"/>
  <c r="B543" i="94" a="1"/>
  <c r="W542" i="94" l="1"/>
  <c r="B543" i="94"/>
  <c r="V543" i="94" a="1"/>
  <c r="V543" i="94" l="1"/>
  <c r="W543" i="94" s="1" a="1"/>
  <c r="W543" i="9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<sst xmlns="http://schemas.openxmlformats.org/spreadsheetml/2006/main" count="912" uniqueCount="383">
  <si>
    <t>Written By Version</t>
  </si>
  <si>
    <t>8.9.0</t>
  </si>
  <si>
    <t>Serialization Major Version</t>
  </si>
  <si>
    <t>Serialization Minor Version</t>
  </si>
  <si>
    <t>Browse Record</t>
  </si>
  <si>
    <t>Display Mode</t>
  </si>
  <si>
    <t>Sens Graph Type</t>
  </si>
  <si>
    <t>Cond Sens Settings</t>
  </si>
  <si>
    <t>Scenario Settings</t>
  </si>
  <si>
    <t>Selected Scenario</t>
  </si>
  <si>
    <t>Distribution Options</t>
  </si>
  <si>
    <t>Distribution GS</t>
  </si>
  <si>
    <t>Distribution Curves</t>
  </si>
  <si>
    <t>Sens Tornado Options</t>
  </si>
  <si>
    <t>Sens Tornado GS</t>
  </si>
  <si>
    <t>Sens Tornado Curves</t>
  </si>
  <si>
    <t>Scen Tornado Options</t>
  </si>
  <si>
    <t>Scen Tornado GS</t>
  </si>
  <si>
    <t>Scen Tornado Curves</t>
  </si>
  <si>
    <t>Sens Spider Option</t>
  </si>
  <si>
    <t>Sens Spider GS</t>
  </si>
  <si>
    <t>Sens Spider Curves</t>
  </si>
  <si>
    <t>GF1_rK0qDwEAEwBHAQwjACcANgCGAJoAmwCyAMAAIQFDAT0BKwD//wAAAAAAAAEEAAAAAAEwAAAAAQtEaWV0IDEgRmVlZAE/Q29tcGFyaXNvbiB3aXRoIFJpc2tOb3JtYWwoMTkwLDc0Ljg3OSxSaXNrVHJ1bmNhdGVQKDAuMDUsMC45NSkpAQEQAAIAAQpTdGF0aXN0aWNzAwEBAP8BAQEBAQluZy9rZyBkcnkBAQEABAAAAAEBAQEBAAEBAQAEAAAAAscAAuMAABgAC0RpZXQgMSBGZWVkAAAA/wAA/wEAAAIAAgA8AC9SaXNrTm9ybWFsKDE5MCw3NC44NzksUmlza1RydW5jYXRlUCgwLjA1LDAuOTUpKQABAP8AAAABAAACACkBMwEBAQMBmpmZmZmZqT8AAGZmZmZmZu4/AAAFAAEBAQABAQEA</t>
  </si>
  <si>
    <t>GF1_rK0qDwEAEwBJAQwjACcANgCHAJsAnACzAMEAIwFFAT8BKwD//wAAAAAAAAEEAAAAAAEwAAAAAQtEaWV0IDcgRmVlZAFAQ29tcGFyaXNvbiB3aXRoIFJpc2tOb3JtYWwoMTMwMCw1MTIuMzMsUmlza1RydW5jYXRlUCgwLjA1LDAuOTUpKQEBEAACAAEKU3RhdGlzdGljcwMBAQD/AQEBAQEJbmcva2cgZHJ5AQEBAAQAAAABAQEBAQABAQEABAAAAALIAALkAAAYAAtEaWV0IDcgRmVlZAAAAP8AAP8BAAACAAIAPQAwUmlza05vcm1hbCgxMzAwLDUxMi4zMyxSaXNrVHJ1bmNhdGVQKDAuMDUsMC45NSkpAAEA/wAAAAEAAAIAKwE1AQEBAwGamZmZmZmpPwAAZmZmZmZm7j8AAAUAAQEBAAEBAQA=</t>
  </si>
  <si>
    <t>GF1_rK0qDwEAEwBFAQwjACcAOQCKAJ4AnwCvAL0AHwFBATsBKwD//wAAAAAAAAEEAAAAAAQwLjAwAAAAAQxCaXJ0aCBXZWlnaHQBP0NvbXBhcmlzb24gd2l0aCBSaXNrTm9ybWFsKDM1LjQ1LDMuMjcsUmlza1RydW5jYXRlUCgwLjA1LDAuOTUpKQEBEAACAAEKU3RhdGlzdGljcwMBAQD/AQEBAQECa2cBAQEABAAAAAEBAQEBAAEBAQAEAAAAAsQAAuEAABkADEJpcnRoIFdlaWdodAAAAP8AAP8BAAACAAIAPAAvUmlza05vcm1hbCgzNS40NSwzLjI3LFJpc2tUcnVuY2F0ZVAoMC4wNSwwLjk1KSkAAQD/AAAAAQAAAgAnATEBAQEDAZqZmZmZmak/AABmZmZmZmbuPwAABQABAQEAAQEBAA==</t>
  </si>
  <si>
    <t>GF1_rK0qDwEAEwBMAQwjACcAOgCPAKMApACyAMAAJgFIAUIBKwD//wAAAAAAAAEEAAAAAAUwLjAwMAAAAAEQUEZBUyBNVVNDTEUgRlJBQwE/Q29tcGFyaXNvbiB3aXRoIFJpc2tOb3JtYWwoMC4yMzEsMC4wOSxSaXNrVHJ1bmNhdGVQKDAuMDUsMC45NSkpAQEQAAIAAQpTdGF0aXN0aWNzAwEBAP8BAQEBAQABAQEABAAAAAEBAQEBAAEBAQAEAAAAAscAAugAAB0AEFBGQVMgTVVTQ0xFIEZSQUMAAAD/AAD/AQAAAgACADwAL1Jpc2tOb3JtYWwoMC4yMzEsMC4wOSxSaXNrVHJ1bmNhdGVQKDAuMDUsMC45NSkpAAEA/wAAAAEAAAIALgE4AQEBAwGamZmZmZmpPwAAZmZmZmZm7j8AAAUAAQEBAAEBAQA=</t>
  </si>
  <si>
    <t>GF1_rK0qDwEAEwBMAQwjACcAOQCOAKIAowCyAMAAJgFIAUIBKwD//wAAAAAAAAEEAAAAAAQwLjAwAAAAARBXYXRlciBJbnRha2UgQ293AT9Db21wYXJpc29uIHdpdGggUmlza05vcm1hbCg1Ni40Nyw4LjE2LFJpc2tUcnVuY2F0ZVAoMC4wNSwwLjk1KSkBARAAAgABClN0YXRpc3RpY3MDAQEA/wEBAQEBAUwBAQEABAAAAAEBAQEBAAEBAQAEAAAAAscAAugAAB0AEFdhdGVyIEludGFrZSBDb3cAAAD/AAD/AQAAAgACADwAL1Jpc2tOb3JtYWwoNTYuNDcsOC4xNixSaXNrVHJ1bmNhdGVQKDAuMDUsMC45NSkpAAEA/wAAAAEAAAIALgE4AQEBAwGamZmZmZmpPwAAZmZmZmZm7j8AAAUAAQEBAAEBAQA=</t>
  </si>
  <si>
    <t>SW</t>
  </si>
  <si>
    <t>Contents</t>
  </si>
  <si>
    <t>Data on tissue half-life and exposure calculations</t>
  </si>
  <si>
    <t>Data on PFOS concentrations and mass fractions in different tissues</t>
  </si>
  <si>
    <t>Data on dry matter intake (DMI) and milk production for dairy cows</t>
  </si>
  <si>
    <t>Forage intake calculations for calves</t>
  </si>
  <si>
    <t>Combined forage intake data for calves</t>
  </si>
  <si>
    <t>Water intake data for cows and finishers at different temperatures</t>
  </si>
  <si>
    <t>Various parameter values and equations for the PFOS model</t>
  </si>
  <si>
    <t>Deterministic model for Case Study 1</t>
  </si>
  <si>
    <t>Graph of model versus in vivo results for Case Study 1</t>
  </si>
  <si>
    <t>Probabilistic model for Case Study 1</t>
  </si>
  <si>
    <t>Statistical analysis of results for muscle PFOS at 675 days</t>
  </si>
  <si>
    <t>Deterministic model for Case Study 2</t>
  </si>
  <si>
    <t>Graph of model versus in vivo results for Case Study 2</t>
  </si>
  <si>
    <t>Probabilistic model for Case Study 2</t>
  </si>
  <si>
    <t>Statistical analysis of results for muscle at 655 days</t>
  </si>
  <si>
    <t>Statistical analysis of results for muscle at 735 days</t>
  </si>
  <si>
    <t>Statistical analysis of results for serum at 655 days</t>
  </si>
  <si>
    <t>Statistical analysis of results for serum at 666 days</t>
  </si>
  <si>
    <t>Statistical analysis of results for serum at 693 days</t>
  </si>
  <si>
    <t>Statistical analysis of results for serum at 735 days</t>
  </si>
  <si>
    <t>Deterministic generic model for PFOS</t>
  </si>
  <si>
    <t>Graph of generic model results</t>
  </si>
  <si>
    <t>Probabilistic generic model for PFOS</t>
  </si>
  <si>
    <t>Statistical analysis results for muscle PFOS at 540 days in the generic model</t>
  </si>
  <si>
    <t>Study</t>
  </si>
  <si>
    <t>Tissue</t>
  </si>
  <si>
    <t>Half Life</t>
  </si>
  <si>
    <t>S.D.</t>
  </si>
  <si>
    <t>Exposure</t>
  </si>
  <si>
    <t>Type</t>
  </si>
  <si>
    <t>Duration</t>
  </si>
  <si>
    <t>Divisor</t>
  </si>
  <si>
    <t>Total Weight</t>
  </si>
  <si>
    <t>Lupton 2014</t>
  </si>
  <si>
    <t>Body</t>
  </si>
  <si>
    <t>Lupton 2015</t>
  </si>
  <si>
    <t>Steer Plasma</t>
  </si>
  <si>
    <t>Hiefer Plasma</t>
  </si>
  <si>
    <t>Grouped Muscle</t>
  </si>
  <si>
    <t>Drew 2021</t>
  </si>
  <si>
    <t>Serum</t>
  </si>
  <si>
    <t>Muscle</t>
  </si>
  <si>
    <t>Mass of Tissues</t>
  </si>
  <si>
    <t>% BW</t>
  </si>
  <si>
    <t>Fraction</t>
  </si>
  <si>
    <t>SD</t>
  </si>
  <si>
    <t>Blood</t>
  </si>
  <si>
    <t>Liver</t>
  </si>
  <si>
    <t>Kidney</t>
  </si>
  <si>
    <t>Fat</t>
  </si>
  <si>
    <t>Bone</t>
  </si>
  <si>
    <t>PFOS Conc in Tissues</t>
  </si>
  <si>
    <t>Drew</t>
  </si>
  <si>
    <t>Lupton Steer</t>
  </si>
  <si>
    <t>Lupton Heifer 343</t>
  </si>
  <si>
    <t>Conc in Blood</t>
  </si>
  <si>
    <t>Conc in Liver</t>
  </si>
  <si>
    <t>Conc in Kidney</t>
  </si>
  <si>
    <t>Conc in Muscle</t>
  </si>
  <si>
    <t>Conc in Fat</t>
  </si>
  <si>
    <t>Conc in Bone</t>
  </si>
  <si>
    <t>PFOS Mass in Tissues</t>
  </si>
  <si>
    <t>Mass in Blood</t>
  </si>
  <si>
    <t>Mass in Liver</t>
  </si>
  <si>
    <t>Mass in Kidney</t>
  </si>
  <si>
    <t>Mass in Muscle</t>
  </si>
  <si>
    <t>Mass in Fat</t>
  </si>
  <si>
    <t>Mass in Bone</t>
  </si>
  <si>
    <t>Total mass of PFOS in Tissues</t>
  </si>
  <si>
    <t xml:space="preserve">Mass Fraction PFOS in Muscle </t>
  </si>
  <si>
    <t>Muscle:Serum Partition</t>
  </si>
  <si>
    <t>muscle:body</t>
  </si>
  <si>
    <t>Lupton Average</t>
  </si>
  <si>
    <t>Average</t>
  </si>
  <si>
    <t>St Dev</t>
  </si>
  <si>
    <t>Days Since Calving</t>
  </si>
  <si>
    <t>DMI per Level of Nutrition (kg/d)</t>
  </si>
  <si>
    <t>Average DMI (kg)</t>
  </si>
  <si>
    <t>DMI SD</t>
  </si>
  <si>
    <t>A</t>
  </si>
  <si>
    <t>B</t>
  </si>
  <si>
    <t>C</t>
  </si>
  <si>
    <t>Peak Milk  Production (kg/d)</t>
  </si>
  <si>
    <t xml:space="preserve">Average Milk Production (kg/d) </t>
  </si>
  <si>
    <t>Milk SD</t>
  </si>
  <si>
    <t>Forage Source</t>
  </si>
  <si>
    <r>
      <t>DE</t>
    </r>
    <r>
      <rPr>
        <b/>
        <vertAlign val="subscript"/>
        <sz val="10"/>
        <color theme="1"/>
        <rFont val="Palatino Linotype"/>
        <family val="1"/>
      </rPr>
      <t>F</t>
    </r>
  </si>
  <si>
    <t>Age (d)</t>
  </si>
  <si>
    <t>BW (kg)</t>
  </si>
  <si>
    <r>
      <t>DMI</t>
    </r>
    <r>
      <rPr>
        <b/>
        <vertAlign val="subscript"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 xml:space="preserve"> (kg)</t>
    </r>
  </si>
  <si>
    <r>
      <t>DMI</t>
    </r>
    <r>
      <rPr>
        <b/>
        <vertAlign val="subscript"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 xml:space="preserve"> SD</t>
    </r>
  </si>
  <si>
    <r>
      <t>DMI</t>
    </r>
    <r>
      <rPr>
        <b/>
        <vertAlign val="subscript"/>
        <sz val="11"/>
        <color theme="1"/>
        <rFont val="Calibri"/>
        <family val="2"/>
        <scheme val="minor"/>
      </rPr>
      <t xml:space="preserve">M </t>
    </r>
    <r>
      <rPr>
        <b/>
        <sz val="11"/>
        <color theme="1"/>
        <rFont val="Calibri"/>
        <family val="2"/>
        <scheme val="minor"/>
      </rPr>
      <t>(kg)</t>
    </r>
  </si>
  <si>
    <r>
      <t>DMI</t>
    </r>
    <r>
      <rPr>
        <b/>
        <vertAlign val="subscript"/>
        <sz val="11"/>
        <color theme="1"/>
        <rFont val="Calibri"/>
        <family val="2"/>
        <scheme val="minor"/>
      </rPr>
      <t xml:space="preserve">M </t>
    </r>
    <r>
      <rPr>
        <b/>
        <sz val="11"/>
        <color theme="1"/>
        <rFont val="Calibri"/>
        <family val="2"/>
        <scheme val="minor"/>
      </rPr>
      <t>SD (kg)</t>
    </r>
  </si>
  <si>
    <r>
      <t>DMI</t>
    </r>
    <r>
      <rPr>
        <b/>
        <vertAlign val="subscript"/>
        <sz val="11"/>
        <color theme="1"/>
        <rFont val="Calibri"/>
        <family val="2"/>
        <scheme val="minor"/>
      </rPr>
      <t>F+M</t>
    </r>
  </si>
  <si>
    <t>Alfalfa Hay</t>
  </si>
  <si>
    <t>Mix Grass+Leg. Sil., immature</t>
  </si>
  <si>
    <t>Almond Hulls</t>
  </si>
  <si>
    <t>Mix Grass+Leg. Sil., mature</t>
  </si>
  <si>
    <t>Barley Silage, headed</t>
  </si>
  <si>
    <t>Mix Grass+Leg. Sil., mid-mat.</t>
  </si>
  <si>
    <t>Bermudagrass hay, Coastal</t>
  </si>
  <si>
    <t>Mix Grass+Legume Hay, mature</t>
  </si>
  <si>
    <t>Bermudagrass hay, Tifton-85</t>
  </si>
  <si>
    <t>Mix Grass+Legume Hay, immat.</t>
  </si>
  <si>
    <t>Corn Silage, immature</t>
  </si>
  <si>
    <t>Mostly Grass Hay, immature</t>
  </si>
  <si>
    <t>Corn Silage, mature</t>
  </si>
  <si>
    <t>Mostly Grass Hay, mature</t>
  </si>
  <si>
    <t>Corn Silage, normal</t>
  </si>
  <si>
    <t>Mostly Grass Hay, mid-mat.</t>
  </si>
  <si>
    <t>Corn, Yellow, cobs</t>
  </si>
  <si>
    <t>Mostly Grass Silage, mid-mat.</t>
  </si>
  <si>
    <t>Cottonseed, hulls</t>
  </si>
  <si>
    <t>Mostly Grass Silage, immat.</t>
  </si>
  <si>
    <r>
      <t>DMI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= (0.0783 x BW - 4.87 x DMI</t>
    </r>
    <r>
      <rPr>
        <vertAlign val="sub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)/DE</t>
    </r>
    <r>
      <rPr>
        <vertAlign val="subscript"/>
        <sz val="11"/>
        <color theme="1"/>
        <rFont val="Calibri"/>
        <family val="2"/>
        <scheme val="minor"/>
      </rPr>
      <t xml:space="preserve">F </t>
    </r>
    <r>
      <rPr>
        <sz val="11"/>
        <color theme="1"/>
        <rFont val="Calibri"/>
        <family val="2"/>
        <scheme val="minor"/>
      </rPr>
      <t>calculated from fluid milk production</t>
    </r>
  </si>
  <si>
    <t>Cottonseed, whole with lint</t>
  </si>
  <si>
    <t>Mostly Grass Silage, mature</t>
  </si>
  <si>
    <r>
      <t>DMI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: dry matter intake for forage </t>
    </r>
  </si>
  <si>
    <t>Grass Hay, cool season, mature</t>
  </si>
  <si>
    <t>Mostly Legume Hay, immature</t>
  </si>
  <si>
    <r>
      <t>DMI</t>
    </r>
    <r>
      <rPr>
        <vertAlign val="sub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: dry matter intake for milk</t>
    </r>
  </si>
  <si>
    <t>Grass Hay, cool season, immature</t>
  </si>
  <si>
    <t>Mostly Legume Hay, mature</t>
  </si>
  <si>
    <r>
      <t>DMI</t>
    </r>
    <r>
      <rPr>
        <vertAlign val="subscript"/>
        <sz val="11"/>
        <color theme="1"/>
        <rFont val="Calibri"/>
        <family val="2"/>
        <scheme val="minor"/>
      </rPr>
      <t>F+M</t>
    </r>
    <r>
      <rPr>
        <sz val="11"/>
        <color theme="1"/>
        <rFont val="Calibri"/>
        <family val="2"/>
        <scheme val="minor"/>
      </rPr>
      <t>: total dry matter intake for forage plus milk</t>
    </r>
  </si>
  <si>
    <t>Grass Hay, cool season, mid-mat.</t>
  </si>
  <si>
    <t>Mostly Legume Hay, mid-mat.</t>
  </si>
  <si>
    <t>Milk: assume 13% DM</t>
  </si>
  <si>
    <t>Grass Pasture, cool season, veg.</t>
  </si>
  <si>
    <t>Mostly Legume Silage, immature</t>
  </si>
  <si>
    <r>
      <t>DE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: digestible energy in Mcal/kg of forage =2.27 (average for 50 forages)</t>
    </r>
  </si>
  <si>
    <t>Grass Silage, cool season, immature</t>
  </si>
  <si>
    <t>Mostly Legume Silage, mid-mat.</t>
  </si>
  <si>
    <t>Grass Silage, cool season, mature</t>
  </si>
  <si>
    <t>Mostly Legume Silage, mature</t>
  </si>
  <si>
    <t>Grass Silage, cool season, mid-mat.</t>
  </si>
  <si>
    <t>Oats, Hay, headed</t>
  </si>
  <si>
    <t>Legume Forage Hay, immature</t>
  </si>
  <si>
    <t>Oats, Silage, headed</t>
  </si>
  <si>
    <t>Legume Forage Hay, mature</t>
  </si>
  <si>
    <t>Rye, Annual, Silage, veg.</t>
  </si>
  <si>
    <t>Legume Forage Hay, mid-mat.</t>
  </si>
  <si>
    <t>Sorghum, Grain Type, Silage</t>
  </si>
  <si>
    <t>Legume Forage Pasture, veg.</t>
  </si>
  <si>
    <t>Sorghum, Sudan Type, Hay</t>
  </si>
  <si>
    <t>Legume Forage Silage, mid-mat.</t>
  </si>
  <si>
    <t>Sorghum, Sudan Type, Silage</t>
  </si>
  <si>
    <t>Legume Forage Silage, immat.</t>
  </si>
  <si>
    <t>Soybean, hulls</t>
  </si>
  <si>
    <t>Legume Forage Silage, mature</t>
  </si>
  <si>
    <t>Mix Grass+Leg. Hay, mid-mat.</t>
  </si>
  <si>
    <t xml:space="preserve">Original Data </t>
  </si>
  <si>
    <t>Extrapoalted Data</t>
  </si>
  <si>
    <t>Combined Data</t>
  </si>
  <si>
    <t>Forage DMI (kg)</t>
  </si>
  <si>
    <t xml:space="preserve">Forage DMI (kg) </t>
  </si>
  <si>
    <t xml:space="preserve">DMI per Level of Nutriion (kg/d) </t>
  </si>
  <si>
    <t xml:space="preserve">SD </t>
  </si>
  <si>
    <t xml:space="preserve">D </t>
  </si>
  <si>
    <t>E</t>
  </si>
  <si>
    <t xml:space="preserve"> (Original Data) </t>
  </si>
  <si>
    <t>Temperature °C</t>
  </si>
  <si>
    <t>Cow Water Intake (L/d)</t>
  </si>
  <si>
    <t>Weight (kg)</t>
  </si>
  <si>
    <t>Finisher Water Intake (L/d)  Based on  Temperature °C</t>
  </si>
  <si>
    <t>Average (L/d)</t>
  </si>
  <si>
    <t>Parameter</t>
  </si>
  <si>
    <t>Unit</t>
  </si>
  <si>
    <t>Value</t>
  </si>
  <si>
    <t>Half-life</t>
  </si>
  <si>
    <t>d</t>
  </si>
  <si>
    <t>Muscle:Body PFOS</t>
  </si>
  <si>
    <t>Muscle:BW</t>
  </si>
  <si>
    <t>Birth Weight</t>
  </si>
  <si>
    <t>kg</t>
  </si>
  <si>
    <t>BW'</t>
  </si>
  <si>
    <r>
      <t>0.5584 + 2*0.001787d - 3*1.55E-06d</t>
    </r>
    <r>
      <rPr>
        <vertAlign val="superscript"/>
        <sz val="10"/>
        <color theme="1"/>
        <rFont val="Palatino Linotype"/>
        <family val="1"/>
      </rPr>
      <t>2</t>
    </r>
    <r>
      <rPr>
        <sz val="10"/>
        <color theme="1"/>
        <rFont val="Palatino Linotype"/>
        <family val="1"/>
      </rPr>
      <t xml:space="preserve"> - 4*1.33E-09d</t>
    </r>
    <r>
      <rPr>
        <vertAlign val="superscript"/>
        <sz val="10"/>
        <color theme="1"/>
        <rFont val="Palatino Linotype"/>
        <family val="1"/>
      </rPr>
      <t>3</t>
    </r>
  </si>
  <si>
    <t>* 0.35</t>
  </si>
  <si>
    <t>BW &gt; 540 days</t>
  </si>
  <si>
    <t>BW + .32</t>
  </si>
  <si>
    <t>Cow DMI</t>
  </si>
  <si>
    <r>
      <t>-0.0001d</t>
    </r>
    <r>
      <rPr>
        <vertAlign val="superscript"/>
        <sz val="10"/>
        <color theme="1"/>
        <rFont val="Palatino Linotype"/>
        <family val="1"/>
      </rPr>
      <t>2</t>
    </r>
    <r>
      <rPr>
        <sz val="10"/>
        <color theme="1"/>
        <rFont val="Palatino Linotype"/>
        <family val="1"/>
      </rPr>
      <t xml:space="preserve"> + 0.0196d + 11.697</t>
    </r>
  </si>
  <si>
    <t>* 0.062</t>
  </si>
  <si>
    <t>Milk Prod (Intake)</t>
  </si>
  <si>
    <r>
      <t>-0.0000000257d</t>
    </r>
    <r>
      <rPr>
        <vertAlign val="superscript"/>
        <sz val="10"/>
        <color theme="1"/>
        <rFont val="Palatino Linotype"/>
        <family val="1"/>
      </rPr>
      <t>4</t>
    </r>
    <r>
      <rPr>
        <sz val="10"/>
        <color theme="1"/>
        <rFont val="Palatino Linotype"/>
        <family val="1"/>
      </rPr>
      <t>+0.0000163d</t>
    </r>
    <r>
      <rPr>
        <vertAlign val="superscript"/>
        <sz val="10"/>
        <color theme="1"/>
        <rFont val="Palatino Linotype"/>
        <family val="1"/>
      </rPr>
      <t>3</t>
    </r>
    <r>
      <rPr>
        <sz val="10"/>
        <color theme="1"/>
        <rFont val="Palatino Linotype"/>
        <family val="1"/>
      </rPr>
      <t>-0.003686d</t>
    </r>
    <r>
      <rPr>
        <vertAlign val="superscript"/>
        <sz val="10"/>
        <color theme="1"/>
        <rFont val="Palatino Linotype"/>
        <family val="1"/>
      </rPr>
      <t>2</t>
    </r>
    <r>
      <rPr>
        <sz val="10"/>
        <color theme="1"/>
        <rFont val="Palatino Linotype"/>
        <family val="1"/>
      </rPr>
      <t>+0.3024d+1.445</t>
    </r>
  </si>
  <si>
    <t>* 0.355</t>
  </si>
  <si>
    <t>Soil Intake</t>
  </si>
  <si>
    <t>0.0243 * DMI</t>
  </si>
  <si>
    <t>.005 * DMI</t>
  </si>
  <si>
    <t>Cow Water Intake</t>
  </si>
  <si>
    <t>L</t>
  </si>
  <si>
    <t>Milk Transfer Factor</t>
  </si>
  <si>
    <t>d/kg</t>
  </si>
  <si>
    <t>DMI ≤ 65 d</t>
  </si>
  <si>
    <t>DMI &gt; 65 d</t>
  </si>
  <si>
    <t xml:space="preserve">5.4702 * ln(d) - 22.889 </t>
  </si>
  <si>
    <t>BW * .0013</t>
  </si>
  <si>
    <t>Water Intake ≤ 240 d</t>
  </si>
  <si>
    <r>
      <t>4 * DMI</t>
    </r>
    <r>
      <rPr>
        <vertAlign val="subscript"/>
        <sz val="10"/>
        <color theme="1"/>
        <rFont val="Palatino Linotype"/>
        <family val="1"/>
      </rPr>
      <t>F</t>
    </r>
  </si>
  <si>
    <t>Water Intake &gt; 240 d</t>
  </si>
  <si>
    <t>AGE</t>
  </si>
  <si>
    <t>WEIGHT</t>
  </si>
  <si>
    <r>
      <t>CONC</t>
    </r>
    <r>
      <rPr>
        <b/>
        <vertAlign val="subscript"/>
        <sz val="10"/>
        <color theme="1"/>
        <rFont val="Palatino Linotype"/>
        <family val="1"/>
      </rPr>
      <t>PLANT</t>
    </r>
  </si>
  <si>
    <r>
      <t>CONC</t>
    </r>
    <r>
      <rPr>
        <b/>
        <vertAlign val="subscript"/>
        <sz val="10"/>
        <color theme="1"/>
        <rFont val="Palatino Linotype"/>
        <family val="1"/>
      </rPr>
      <t>SOIL</t>
    </r>
  </si>
  <si>
    <r>
      <t>CONC</t>
    </r>
    <r>
      <rPr>
        <b/>
        <vertAlign val="subscript"/>
        <sz val="10"/>
        <color theme="1"/>
        <rFont val="Palatino Linotype"/>
        <family val="1"/>
      </rPr>
      <t>H2O</t>
    </r>
  </si>
  <si>
    <r>
      <t>DMI</t>
    </r>
    <r>
      <rPr>
        <b/>
        <vertAlign val="subscript"/>
        <sz val="10"/>
        <color theme="1"/>
        <rFont val="Palatino Linotype"/>
        <family val="1"/>
      </rPr>
      <t>COW</t>
    </r>
  </si>
  <si>
    <r>
      <t>SOIL INTAKE</t>
    </r>
    <r>
      <rPr>
        <b/>
        <vertAlign val="subscript"/>
        <sz val="10"/>
        <color theme="1"/>
        <rFont val="Palatino Linotype"/>
        <family val="1"/>
      </rPr>
      <t>COW</t>
    </r>
  </si>
  <si>
    <r>
      <t>H2O INTAKE</t>
    </r>
    <r>
      <rPr>
        <b/>
        <vertAlign val="subscript"/>
        <sz val="10"/>
        <color theme="1"/>
        <rFont val="Palatino Linotype"/>
        <family val="1"/>
      </rPr>
      <t>COW</t>
    </r>
  </si>
  <si>
    <r>
      <t>PFAS INTAKE</t>
    </r>
    <r>
      <rPr>
        <b/>
        <vertAlign val="subscript"/>
        <sz val="10"/>
        <color theme="1"/>
        <rFont val="Palatino Linotype"/>
        <family val="1"/>
      </rPr>
      <t>COW</t>
    </r>
  </si>
  <si>
    <r>
      <t>CONC</t>
    </r>
    <r>
      <rPr>
        <b/>
        <vertAlign val="subscript"/>
        <sz val="10"/>
        <color theme="1"/>
        <rFont val="Palatino Linotype"/>
        <family val="1"/>
      </rPr>
      <t>MILK</t>
    </r>
  </si>
  <si>
    <r>
      <t>INTAKE</t>
    </r>
    <r>
      <rPr>
        <b/>
        <vertAlign val="subscript"/>
        <sz val="10"/>
        <color theme="1"/>
        <rFont val="Palatino Linotype"/>
        <family val="1"/>
      </rPr>
      <t>MILK</t>
    </r>
  </si>
  <si>
    <t>DMI</t>
  </si>
  <si>
    <t>SOIL INTAKE</t>
  </si>
  <si>
    <t>H2O INTAKE</t>
  </si>
  <si>
    <r>
      <t>PFAS INTAKE</t>
    </r>
    <r>
      <rPr>
        <b/>
        <vertAlign val="subscript"/>
        <sz val="10"/>
        <color theme="1"/>
        <rFont val="Palatino Linotype"/>
        <family val="1"/>
      </rPr>
      <t>MILK</t>
    </r>
  </si>
  <si>
    <r>
      <t>PFAS INTAKE</t>
    </r>
    <r>
      <rPr>
        <b/>
        <vertAlign val="subscript"/>
        <sz val="10"/>
        <color theme="1"/>
        <rFont val="Palatino Linotype"/>
        <family val="1"/>
      </rPr>
      <t>FEED</t>
    </r>
  </si>
  <si>
    <r>
      <t>PFAS INTAKE</t>
    </r>
    <r>
      <rPr>
        <b/>
        <vertAlign val="subscript"/>
        <sz val="10"/>
        <color theme="1"/>
        <rFont val="Palatino Linotype"/>
        <family val="1"/>
      </rPr>
      <t>SOIL</t>
    </r>
  </si>
  <si>
    <r>
      <t>PFAS INTAKE</t>
    </r>
    <r>
      <rPr>
        <b/>
        <vertAlign val="subscript"/>
        <sz val="10"/>
        <color theme="1"/>
        <rFont val="Palatino Linotype"/>
        <family val="1"/>
      </rPr>
      <t>H2O</t>
    </r>
  </si>
  <si>
    <r>
      <t>PFAS INTAKE</t>
    </r>
    <r>
      <rPr>
        <b/>
        <vertAlign val="subscript"/>
        <sz val="10"/>
        <color theme="1"/>
        <rFont val="Palatino Linotype"/>
        <family val="1"/>
      </rPr>
      <t>TOTAL</t>
    </r>
  </si>
  <si>
    <t>ELIMINATION</t>
  </si>
  <si>
    <r>
      <t>PFAS</t>
    </r>
    <r>
      <rPr>
        <b/>
        <vertAlign val="subscript"/>
        <sz val="10"/>
        <color theme="1"/>
        <rFont val="Palatino Linotype"/>
        <family val="1"/>
      </rPr>
      <t>BODY</t>
    </r>
  </si>
  <si>
    <r>
      <t>PFAS</t>
    </r>
    <r>
      <rPr>
        <b/>
        <vertAlign val="subscript"/>
        <sz val="10"/>
        <color theme="1"/>
        <rFont val="Palatino Linotype"/>
        <family val="1"/>
      </rPr>
      <t>MUSCLE</t>
    </r>
  </si>
  <si>
    <r>
      <t>PFAS</t>
    </r>
    <r>
      <rPr>
        <b/>
        <vertAlign val="subscript"/>
        <sz val="10"/>
        <color theme="1"/>
        <rFont val="Palatino Linotype"/>
        <family val="1"/>
      </rPr>
      <t>SERUM</t>
    </r>
  </si>
  <si>
    <t>ng/kg dry</t>
  </si>
  <si>
    <t>ng/L</t>
  </si>
  <si>
    <t>ng</t>
  </si>
  <si>
    <t>ng/kg</t>
  </si>
  <si>
    <t>ug/kg</t>
  </si>
  <si>
    <t>Muscle PFOS</t>
  </si>
  <si>
    <t>Mean</t>
  </si>
  <si>
    <t>Pos Err</t>
  </si>
  <si>
    <t>Neg Err</t>
  </si>
  <si>
    <r>
      <t>CONC</t>
    </r>
    <r>
      <rPr>
        <b/>
        <vertAlign val="subscript"/>
        <sz val="10"/>
        <color theme="1"/>
        <rFont val="Palatino Linotype"/>
        <family val="1"/>
      </rPr>
      <t>F</t>
    </r>
  </si>
  <si>
    <r>
      <t>CONC</t>
    </r>
    <r>
      <rPr>
        <b/>
        <vertAlign val="subscript"/>
        <sz val="10"/>
        <color theme="1"/>
        <rFont val="Palatino Linotype"/>
        <family val="1"/>
      </rPr>
      <t>S</t>
    </r>
  </si>
  <si>
    <r>
      <t>CONC</t>
    </r>
    <r>
      <rPr>
        <b/>
        <vertAlign val="subscript"/>
        <sz val="10"/>
        <color theme="1"/>
        <rFont val="Palatino Linotype"/>
        <family val="1"/>
      </rPr>
      <t>W</t>
    </r>
  </si>
  <si>
    <r>
      <t>WATER INTAKE</t>
    </r>
    <r>
      <rPr>
        <b/>
        <vertAlign val="subscript"/>
        <sz val="10"/>
        <color theme="1"/>
        <rFont val="Palatino Linotype"/>
        <family val="1"/>
      </rPr>
      <t>COW</t>
    </r>
  </si>
  <si>
    <t>WATER INTAKE</t>
  </si>
  <si>
    <r>
      <t>PFAS INTAKE</t>
    </r>
    <r>
      <rPr>
        <b/>
        <vertAlign val="subscript"/>
        <sz val="10"/>
        <color theme="1"/>
        <rFont val="Palatino Linotype"/>
        <family val="1"/>
      </rPr>
      <t>F</t>
    </r>
  </si>
  <si>
    <r>
      <t>PFAS INTAKE</t>
    </r>
    <r>
      <rPr>
        <b/>
        <vertAlign val="subscript"/>
        <sz val="10"/>
        <color theme="1"/>
        <rFont val="Palatino Linotype"/>
        <family val="1"/>
      </rPr>
      <t>S</t>
    </r>
  </si>
  <si>
    <r>
      <t>PFAS INTAKE</t>
    </r>
    <r>
      <rPr>
        <b/>
        <vertAlign val="subscript"/>
        <sz val="10"/>
        <color theme="1"/>
        <rFont val="Palatino Linotype"/>
        <family val="1"/>
      </rPr>
      <t>W</t>
    </r>
  </si>
  <si>
    <t>Day675_Muscle - SW10!V678</t>
  </si>
  <si>
    <t xml:space="preserve">Report: </t>
  </si>
  <si>
    <t>Compact Output Report</t>
  </si>
  <si>
    <t xml:space="preserve">Performed By: </t>
  </si>
  <si>
    <t>Ian.Edhlund</t>
  </si>
  <si>
    <t xml:space="preserve">Date: </t>
  </si>
  <si>
    <t>Tuesday, April 29, 2025</t>
  </si>
  <si>
    <t>Summary Statistics</t>
  </si>
  <si>
    <t>Statistic</t>
  </si>
  <si>
    <t>Minimum</t>
  </si>
  <si>
    <t>Maximum</t>
  </si>
  <si>
    <t>Std. Deviation</t>
  </si>
  <si>
    <t>Variance</t>
  </si>
  <si>
    <t>Skewness</t>
  </si>
  <si>
    <t>Kurtosis</t>
  </si>
  <si>
    <t>Median</t>
  </si>
  <si>
    <t>Mode</t>
  </si>
  <si>
    <t>Left X</t>
  </si>
  <si>
    <t>Left P</t>
  </si>
  <si>
    <t>Right X</t>
  </si>
  <si>
    <t>Right P</t>
  </si>
  <si>
    <t>Percentiles</t>
  </si>
  <si>
    <t>Percentile</t>
  </si>
  <si>
    <t>Change in Output</t>
  </si>
  <si>
    <t>Rank</t>
  </si>
  <si>
    <t>Name</t>
  </si>
  <si>
    <t>Lower</t>
  </si>
  <si>
    <t>Upper</t>
  </si>
  <si>
    <t>PFAS MUSCLE FRAC</t>
  </si>
  <si>
    <t>Diet 3 Feed (C159)</t>
  </si>
  <si>
    <t>DMI (L349)</t>
  </si>
  <si>
    <t>BW Gain (B534)</t>
  </si>
  <si>
    <t>Soil Intake (M304)</t>
  </si>
  <si>
    <t>BW Gain (B428)</t>
  </si>
  <si>
    <t>Soil Intake (M461)</t>
  </si>
  <si>
    <t>BW Gain (B266)</t>
  </si>
  <si>
    <t>Halflife (T561)</t>
  </si>
  <si>
    <t>Soil Intake (M337)</t>
  </si>
  <si>
    <t>DMI Cow</t>
  </si>
  <si>
    <t>DMI (L673)</t>
  </si>
  <si>
    <t>BW Gain (B23)</t>
  </si>
  <si>
    <t>Animal</t>
  </si>
  <si>
    <t>Serum PFOS</t>
  </si>
  <si>
    <t>Muscle 655</t>
  </si>
  <si>
    <t>Muscle 735</t>
  </si>
  <si>
    <t>Serum 655</t>
  </si>
  <si>
    <t>Serum 666</t>
  </si>
  <si>
    <t>Serum 693</t>
  </si>
  <si>
    <t>Serum 735</t>
  </si>
  <si>
    <t>Day655_Muscle - SW14!V658</t>
  </si>
  <si>
    <t>Diet 1 Feed</t>
  </si>
  <si>
    <t>Water Intake Cow (H121)</t>
  </si>
  <si>
    <t>Soil Intake (M80)</t>
  </si>
  <si>
    <t>BW Gain</t>
  </si>
  <si>
    <t>Diet 2 Feed</t>
  </si>
  <si>
    <t>Diet 3 Soil</t>
  </si>
  <si>
    <t>Soil Intake (M449)</t>
  </si>
  <si>
    <t>Diet 4 Feed</t>
  </si>
  <si>
    <t>Water Intake Cow (H143)</t>
  </si>
  <si>
    <t>Soil Intake (M205)</t>
  </si>
  <si>
    <t>Soil Intake (M318)</t>
  </si>
  <si>
    <t>Diet 6 Soil</t>
  </si>
  <si>
    <t>Day735_Muscle - SW14!V738</t>
  </si>
  <si>
    <t>DMI (L187)</t>
  </si>
  <si>
    <t>DMI (L82)</t>
  </si>
  <si>
    <t>Halflife (T41)</t>
  </si>
  <si>
    <t>DMI (L311)</t>
  </si>
  <si>
    <t>DMI Cow (F13)</t>
  </si>
  <si>
    <t>Soil Intake (M141)</t>
  </si>
  <si>
    <t>DMI (L627)</t>
  </si>
  <si>
    <t>Halflife (T565)</t>
  </si>
  <si>
    <t>DMI (L455)</t>
  </si>
  <si>
    <t>Halflife (T614)</t>
  </si>
  <si>
    <t>Milk Intake</t>
  </si>
  <si>
    <t>Day655_Serum - SW14!W658</t>
  </si>
  <si>
    <t>Serum Part</t>
  </si>
  <si>
    <t>Water Intake Cow</t>
  </si>
  <si>
    <t>DMI Cow (F186)</t>
  </si>
  <si>
    <t>Halflife (T534)</t>
  </si>
  <si>
    <t>Diet 6 Feed</t>
  </si>
  <si>
    <t>Day666_Serum - SW14!W669</t>
  </si>
  <si>
    <t>Diet 5 Soil (D391)</t>
  </si>
  <si>
    <t>BW Gain (B47)</t>
  </si>
  <si>
    <t>Diet 7 Feed (C560)</t>
  </si>
  <si>
    <t>Halflife (T65)</t>
  </si>
  <si>
    <t>BW Gain (B245)</t>
  </si>
  <si>
    <t>Halflife (T453)</t>
  </si>
  <si>
    <t>BW Gain (B226)</t>
  </si>
  <si>
    <t>Day693_Serum - SW14!W696</t>
  </si>
  <si>
    <t>Halflife (T54)</t>
  </si>
  <si>
    <t>BW Gain (B281)</t>
  </si>
  <si>
    <t>BW Gain (B258)</t>
  </si>
  <si>
    <t>Diet 2 Soil</t>
  </si>
  <si>
    <t>Soil Intake Cow</t>
  </si>
  <si>
    <t>DMI (L290)</t>
  </si>
  <si>
    <t>DMI (L71)</t>
  </si>
  <si>
    <t>Halflife (T376)</t>
  </si>
  <si>
    <t>Day735_Serum - SW14!W738</t>
  </si>
  <si>
    <t>Diet 7 Feed</t>
  </si>
  <si>
    <t>Soil Intake (M413)</t>
  </si>
  <si>
    <t>Halflife</t>
  </si>
  <si>
    <t>Target</t>
  </si>
  <si>
    <t>Pdam</t>
  </si>
  <si>
    <t>Day540_Muscle - SW23!V543</t>
  </si>
  <si>
    <t>Water Intake Cow (H62)</t>
  </si>
  <si>
    <t>Halflife (T90)</t>
  </si>
  <si>
    <t>Halflife (T471)</t>
  </si>
  <si>
    <t>Diet 1 Feed (C83)</t>
  </si>
  <si>
    <t>DMI Cow (F138)</t>
  </si>
  <si>
    <t>Water Intake Cow (H177)</t>
  </si>
  <si>
    <t>Diet 1 Feed (C447)</t>
  </si>
  <si>
    <t>BW Gain (B512)</t>
  </si>
  <si>
    <t>Soil Intake (M223)</t>
  </si>
  <si>
    <t>Halflife (T410)</t>
  </si>
  <si>
    <t>BW Gain (B480)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</si>
</sst>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"/>
    <numFmt numFmtId="166" formatCode="0.0000"/>
    <numFmt numFmtId="167" formatCode="#,##0.0000"/>
    <numFmt numFmtId="168" formatCode="0.0%"/>
    <numFmt numFmtId="169" formatCode="#,##0.000"/>
    <numFmt numFmtId="170" formatCode="#,##0.0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Palatino Linotype"/>
      <family val="1"/>
    </font>
    <font>
      <b/>
      <sz val="12"/>
      <color theme="1"/>
      <name val="Palatino Linotype"/>
      <family val="1"/>
    </font>
    <font>
      <sz val="12"/>
      <color theme="1"/>
      <name val="Palatino Linotype"/>
      <family val="1"/>
    </font>
    <font>
      <sz val="1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0"/>
      <color theme="1"/>
      <name val="Palatino Linotype"/>
      <family val="1"/>
    </font>
    <font>
      <b/>
      <sz val="10"/>
      <color theme="1"/>
      <name val="Palatino Linotype"/>
      <family val="1"/>
    </font>
    <font>
      <b/>
      <vertAlign val="subscript"/>
      <sz val="10"/>
      <color theme="1"/>
      <name val="Palatino Linotype"/>
      <family val="1"/>
    </font>
    <font>
      <vertAlign val="superscript"/>
      <sz val="10"/>
      <color theme="1"/>
      <name val="Palatino Linotype"/>
      <family val="1"/>
    </font>
    <font>
      <vertAlign val="subscript"/>
      <sz val="10"/>
      <color theme="1"/>
      <name val="Palatino Linotype"/>
      <family val="1"/>
    </font>
    <font>
      <b/>
      <sz val="11"/>
      <color theme="1"/>
      <name val="Palatino Linotype"/>
      <family val="1"/>
    </font>
    <font>
      <sz val="11"/>
      <name val="Palatino Linotype"/>
      <family val="1"/>
    </font>
    <font>
      <sz val="10"/>
      <name val="Palatino Linotype"/>
      <family val="1"/>
    </font>
    <font>
      <sz val="10"/>
      <color rgb="FFFF0000"/>
      <name val="Palatino Linotype"/>
      <family val="1"/>
    </font>
    <font>
      <sz val="10"/>
      <color rgb="FF000000"/>
      <name val="Palatino Linotype"/>
      <family val="1"/>
    </font>
    <font>
      <b/>
      <sz val="12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sz val="9"/>
      <color rgb="FF000000"/>
      <name val="Times New Roman"/>
    </font>
    <font>
      <i/>
      <sz val="8"/>
      <color rgb="FF000000"/>
      <name val="Tahoma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D3D3D3"/>
      </patternFill>
    </fill>
    <fill>
      <patternFill patternType="solid">
        <fgColor rgb="FFF5F5F5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0" fillId="0" borderId="7" xfId="0" applyBorder="1"/>
    <xf numFmtId="2" fontId="0" fillId="0" borderId="0" xfId="0" applyNumberFormat="1"/>
    <xf numFmtId="2" fontId="0" fillId="0" borderId="0" xfId="0" applyNumberFormat="1" applyBorder="1"/>
    <xf numFmtId="0" fontId="0" fillId="0" borderId="0" xfId="0"/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7" xfId="0" applyFont="1" applyBorder="1"/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/>
    <xf numFmtId="0" fontId="1" fillId="0" borderId="0" xfId="0" applyFont="1" applyBorder="1"/>
    <xf numFmtId="2" fontId="0" fillId="0" borderId="0" xfId="0" applyNumberFormat="1" applyAlignment="1">
      <alignment wrapText="1"/>
    </xf>
    <xf numFmtId="0" fontId="2" fillId="0" borderId="0" xfId="0" applyFont="1" applyAlignment="1">
      <alignment horizontal="left" vertical="center" wrapText="1"/>
    </xf>
    <xf numFmtId="1" fontId="0" fillId="0" borderId="7" xfId="0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2" fontId="0" fillId="0" borderId="4" xfId="0" applyNumberFormat="1" applyFont="1" applyBorder="1" applyAlignment="1">
      <alignment horizontal="center"/>
    </xf>
    <xf numFmtId="2" fontId="0" fillId="0" borderId="5" xfId="0" applyNumberFormat="1" applyFont="1" applyBorder="1" applyAlignment="1">
      <alignment horizontal="center"/>
    </xf>
    <xf numFmtId="1" fontId="4" fillId="0" borderId="0" xfId="0" applyNumberFormat="1" applyFont="1"/>
    <xf numFmtId="0" fontId="4" fillId="0" borderId="0" xfId="0" applyFont="1"/>
    <xf numFmtId="0" fontId="5" fillId="0" borderId="7" xfId="0" applyFont="1" applyBorder="1"/>
    <xf numFmtId="0" fontId="6" fillId="0" borderId="7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0" xfId="0" applyFont="1"/>
    <xf numFmtId="0" fontId="6" fillId="0" borderId="7" xfId="0" applyFont="1" applyBorder="1"/>
    <xf numFmtId="0" fontId="6" fillId="0" borderId="7" xfId="0" applyFont="1" applyBorder="1" applyAlignment="1">
      <alignment horizontal="right"/>
    </xf>
    <xf numFmtId="0" fontId="6" fillId="0" borderId="0" xfId="0" applyFont="1" applyAlignment="1">
      <alignment horizontal="right"/>
    </xf>
    <xf numFmtId="2" fontId="6" fillId="0" borderId="7" xfId="0" applyNumberFormat="1" applyFont="1" applyBorder="1"/>
    <xf numFmtId="2" fontId="6" fillId="0" borderId="0" xfId="0" applyNumberFormat="1" applyFont="1"/>
    <xf numFmtId="9" fontId="6" fillId="0" borderId="0" xfId="0" applyNumberFormat="1" applyFont="1"/>
    <xf numFmtId="165" fontId="6" fillId="0" borderId="7" xfId="0" applyNumberFormat="1" applyFont="1" applyBorder="1"/>
    <xf numFmtId="165" fontId="6" fillId="0" borderId="0" xfId="0" applyNumberFormat="1" applyFont="1"/>
    <xf numFmtId="164" fontId="6" fillId="0" borderId="7" xfId="0" applyNumberFormat="1" applyFont="1" applyBorder="1"/>
    <xf numFmtId="164" fontId="6" fillId="0" borderId="0" xfId="0" applyNumberFormat="1" applyFont="1"/>
    <xf numFmtId="165" fontId="6" fillId="0" borderId="7" xfId="0" applyNumberFormat="1" applyFont="1" applyBorder="1" applyAlignment="1">
      <alignment wrapText="1"/>
    </xf>
    <xf numFmtId="165" fontId="6" fillId="0" borderId="0" xfId="0" applyNumberFormat="1" applyFont="1" applyFill="1" applyAlignment="1"/>
    <xf numFmtId="0" fontId="6" fillId="0" borderId="0" xfId="0" applyFont="1" applyAlignment="1">
      <alignment horizontal="left" indent="2"/>
    </xf>
    <xf numFmtId="165" fontId="6" fillId="0" borderId="7" xfId="0" applyNumberFormat="1" applyFont="1" applyFill="1" applyBorder="1"/>
    <xf numFmtId="0" fontId="6" fillId="0" borderId="7" xfId="0" applyFont="1" applyFill="1" applyBorder="1" applyAlignment="1">
      <alignment horizontal="center" wrapText="1"/>
    </xf>
    <xf numFmtId="0" fontId="6" fillId="0" borderId="7" xfId="0" applyFont="1" applyFill="1" applyBorder="1" applyAlignment="1">
      <alignment horizontal="right"/>
    </xf>
    <xf numFmtId="0" fontId="4" fillId="0" borderId="0" xfId="0" applyFont="1" applyFill="1"/>
    <xf numFmtId="2" fontId="1" fillId="0" borderId="7" xfId="0" applyNumberFormat="1" applyFont="1" applyBorder="1" applyAlignment="1">
      <alignment horizontal="center"/>
    </xf>
    <xf numFmtId="2" fontId="0" fillId="0" borderId="7" xfId="0" quotePrefix="1" applyNumberFormat="1" applyBorder="1" applyAlignment="1">
      <alignment horizontal="center"/>
    </xf>
    <xf numFmtId="166" fontId="0" fillId="0" borderId="7" xfId="0" quotePrefix="1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2" fontId="7" fillId="0" borderId="7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9" fillId="0" borderId="7" xfId="0" applyFont="1" applyBorder="1" applyAlignment="1">
      <alignment vertical="center"/>
    </xf>
    <xf numFmtId="2" fontId="9" fillId="0" borderId="7" xfId="0" applyNumberFormat="1" applyFont="1" applyBorder="1" applyAlignment="1">
      <alignment horizontal="center" vertical="center"/>
    </xf>
    <xf numFmtId="2" fontId="9" fillId="0" borderId="12" xfId="0" applyNumberFormat="1" applyFont="1" applyBorder="1" applyAlignment="1">
      <alignment horizontal="center" vertical="center"/>
    </xf>
    <xf numFmtId="0" fontId="10" fillId="0" borderId="7" xfId="0" applyFont="1" applyBorder="1"/>
    <xf numFmtId="1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0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7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32" xfId="0" applyNumberFormat="1" applyFont="1" applyBorder="1" applyAlignment="1">
      <alignment horizontal="center" wrapText="1"/>
    </xf>
    <xf numFmtId="2" fontId="1" fillId="0" borderId="33" xfId="0" applyNumberFormat="1" applyFont="1" applyBorder="1" applyAlignment="1">
      <alignment horizontal="center" wrapText="1"/>
    </xf>
    <xf numFmtId="2" fontId="0" fillId="0" borderId="3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2" fontId="1" fillId="0" borderId="36" xfId="0" applyNumberFormat="1" applyFont="1" applyBorder="1" applyAlignment="1">
      <alignment horizontal="center" wrapText="1"/>
    </xf>
    <xf numFmtId="0" fontId="0" fillId="0" borderId="19" xfId="0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1" fontId="1" fillId="0" borderId="6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1" fontId="0" fillId="0" borderId="28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16" xfId="0" applyBorder="1" applyAlignment="1">
      <alignment horizontal="right"/>
    </xf>
    <xf numFmtId="2" fontId="0" fillId="0" borderId="6" xfId="0" applyNumberFormat="1" applyBorder="1" applyAlignment="1">
      <alignment horizontal="right" vertical="center"/>
    </xf>
    <xf numFmtId="164" fontId="1" fillId="0" borderId="9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37" xfId="0" applyNumberFormat="1" applyBorder="1" applyAlignment="1">
      <alignment horizontal="center" vertical="center"/>
    </xf>
    <xf numFmtId="2" fontId="0" fillId="0" borderId="38" xfId="0" applyNumberFormat="1" applyBorder="1" applyAlignment="1">
      <alignment horizontal="center" vertical="center"/>
    </xf>
    <xf numFmtId="0" fontId="9" fillId="0" borderId="7" xfId="0" applyFont="1" applyBorder="1"/>
    <xf numFmtId="164" fontId="9" fillId="0" borderId="7" xfId="0" applyNumberFormat="1" applyFont="1" applyBorder="1"/>
    <xf numFmtId="165" fontId="9" fillId="0" borderId="7" xfId="0" applyNumberFormat="1" applyFont="1" applyBorder="1"/>
    <xf numFmtId="0" fontId="9" fillId="0" borderId="7" xfId="0" quotePrefix="1" applyFont="1" applyBorder="1"/>
    <xf numFmtId="14" fontId="14" fillId="0" borderId="0" xfId="0" applyNumberFormat="1" applyFont="1" applyAlignment="1">
      <alignment horizontal="left"/>
    </xf>
    <xf numFmtId="2" fontId="1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/>
    <xf numFmtId="14" fontId="4" fillId="0" borderId="0" xfId="0" applyNumberFormat="1" applyFont="1"/>
    <xf numFmtId="166" fontId="4" fillId="0" borderId="0" xfId="0" applyNumberFormat="1" applyFont="1"/>
    <xf numFmtId="14" fontId="15" fillId="0" borderId="0" xfId="0" applyNumberFormat="1" applyFont="1"/>
    <xf numFmtId="1" fontId="10" fillId="0" borderId="0" xfId="0" applyNumberFormat="1" applyFont="1" applyAlignment="1">
      <alignment horizontal="left"/>
    </xf>
    <xf numFmtId="2" fontId="10" fillId="0" borderId="0" xfId="0" applyNumberFormat="1" applyFont="1" applyAlignment="1">
      <alignment horizontal="left"/>
    </xf>
    <xf numFmtId="1" fontId="9" fillId="0" borderId="0" xfId="0" applyNumberFormat="1" applyFont="1"/>
    <xf numFmtId="2" fontId="9" fillId="0" borderId="0" xfId="0" applyNumberFormat="1" applyFont="1"/>
    <xf numFmtId="14" fontId="9" fillId="0" borderId="0" xfId="0" applyNumberFormat="1" applyFont="1"/>
    <xf numFmtId="0" fontId="9" fillId="0" borderId="0" xfId="0" applyFont="1"/>
    <xf numFmtId="165" fontId="9" fillId="0" borderId="0" xfId="0" applyNumberFormat="1" applyFont="1"/>
    <xf numFmtId="1" fontId="10" fillId="0" borderId="0" xfId="0" applyNumberFormat="1" applyFont="1" applyFill="1" applyAlignment="1">
      <alignment horizontal="left"/>
    </xf>
    <xf numFmtId="14" fontId="10" fillId="0" borderId="0" xfId="0" applyNumberFormat="1" applyFont="1" applyFill="1" applyAlignment="1">
      <alignment horizontal="left"/>
    </xf>
    <xf numFmtId="2" fontId="10" fillId="0" borderId="0" xfId="0" applyNumberFormat="1" applyFont="1" applyFill="1" applyAlignment="1">
      <alignment horizontal="left"/>
    </xf>
    <xf numFmtId="0" fontId="9" fillId="0" borderId="0" xfId="0" applyFont="1" applyFill="1" applyAlignment="1">
      <alignment horizontal="left"/>
    </xf>
    <xf numFmtId="1" fontId="9" fillId="0" borderId="0" xfId="0" applyNumberFormat="1" applyFont="1" applyFill="1"/>
    <xf numFmtId="2" fontId="9" fillId="0" borderId="0" xfId="0" applyNumberFormat="1" applyFont="1" applyFill="1"/>
    <xf numFmtId="14" fontId="9" fillId="0" borderId="0" xfId="0" applyNumberFormat="1" applyFont="1" applyFill="1"/>
    <xf numFmtId="166" fontId="9" fillId="0" borderId="0" xfId="0" applyNumberFormat="1" applyFont="1" applyFill="1"/>
    <xf numFmtId="0" fontId="9" fillId="0" borderId="0" xfId="0" applyFont="1" applyFill="1"/>
    <xf numFmtId="165" fontId="9" fillId="0" borderId="0" xfId="0" applyNumberFormat="1" applyFont="1" applyFill="1"/>
    <xf numFmtId="14" fontId="16" fillId="0" borderId="0" xfId="0" applyNumberFormat="1" applyFont="1" applyFill="1"/>
    <xf numFmtId="9" fontId="9" fillId="0" borderId="0" xfId="0" applyNumberFormat="1" applyFont="1"/>
    <xf numFmtId="0" fontId="17" fillId="0" borderId="0" xfId="0" applyFont="1"/>
    <xf numFmtId="0" fontId="10" fillId="0" borderId="0" xfId="0" applyFont="1" applyAlignment="1">
      <alignment horizontal="left"/>
    </xf>
    <xf numFmtId="165" fontId="6" fillId="0" borderId="0" xfId="0" applyNumberFormat="1" applyFont="1" applyFill="1"/>
    <xf numFmtId="0" fontId="9" fillId="0" borderId="7" xfId="0" applyFont="1" applyFill="1" applyBorder="1"/>
    <xf numFmtId="165" fontId="9" fillId="0" borderId="7" xfId="0" applyNumberFormat="1" applyFont="1" applyFill="1" applyBorder="1"/>
    <xf numFmtId="0" fontId="10" fillId="0" borderId="7" xfId="0" applyFont="1" applyBorder="1" applyAlignment="1">
      <alignment horizontal="center"/>
    </xf>
    <xf numFmtId="164" fontId="9" fillId="0" borderId="7" xfId="0" applyNumberFormat="1" applyFont="1" applyBorder="1" applyAlignment="1">
      <alignment horizontal="left"/>
    </xf>
    <xf numFmtId="165" fontId="9" fillId="0" borderId="7" xfId="0" applyNumberFormat="1" applyFont="1" applyBorder="1" applyAlignment="1">
      <alignment horizontal="left"/>
    </xf>
    <xf numFmtId="165" fontId="9" fillId="0" borderId="7" xfId="0" applyNumberFormat="1" applyFont="1" applyFill="1" applyBorder="1" applyAlignment="1">
      <alignment horizontal="left"/>
    </xf>
    <xf numFmtId="0" fontId="9" fillId="0" borderId="7" xfId="0" quotePrefix="1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12" xfId="0" quotePrefix="1" applyFont="1" applyBorder="1" applyAlignment="1">
      <alignment horizontal="left"/>
    </xf>
    <xf numFmtId="164" fontId="10" fillId="0" borderId="0" xfId="0" applyNumberFormat="1" applyFont="1" applyAlignment="1">
      <alignment horizontal="left"/>
    </xf>
    <xf numFmtId="164" fontId="9" fillId="0" borderId="0" xfId="0" applyNumberFormat="1" applyFont="1"/>
    <xf numFmtId="164" fontId="4" fillId="0" borderId="0" xfId="0" applyNumberFormat="1" applyFont="1"/>
    <xf numFmtId="164" fontId="10" fillId="0" borderId="0" xfId="0" applyNumberFormat="1" applyFont="1" applyFill="1" applyAlignment="1">
      <alignment horizontal="left"/>
    </xf>
    <xf numFmtId="164" fontId="9" fillId="0" borderId="0" xfId="0" applyNumberFormat="1" applyFont="1" applyFill="1"/>
    <xf numFmtId="0" fontId="18" fillId="0" borderId="0" xfId="0" applyFont="1"/>
    <xf numFmtId="0" fontId="20" fillId="0" borderId="0" xfId="0" applyFont="1" applyAlignment="1">
      <alignment horizontal="left" vertical="top" wrapText="1" shrinkToFit="1" readingOrder="1"/>
    </xf>
    <xf numFmtId="0" fontId="24" fillId="4" borderId="44" xfId="0" applyFont="1" applyFill="1" applyBorder="1" applyAlignment="1">
      <alignment horizontal="left" vertical="center" wrapText="1" shrinkToFit="1" readingOrder="1"/>
    </xf>
    <xf numFmtId="0" fontId="9" fillId="0" borderId="0" xfId="0" applyFont="1" applyAlignment="1"/>
    <xf numFmtId="0" fontId="24" fillId="0" borderId="43" xfId="0" applyFont="1" applyBorder="1" applyAlignment="1">
      <alignment horizontal="left" vertical="center" readingOrder="1"/>
    </xf>
    <xf numFmtId="0" fontId="22" fillId="0" borderId="0" xfId="0" applyFont="1" applyAlignment="1">
      <alignment horizontal="left" vertical="top" wrapText="1" shrinkToFit="1" readingOrder="1"/>
    </xf>
    <xf numFmtId="0" fontId="24" fillId="4" borderId="43" xfId="0" applyFont="1" applyFill="1" applyBorder="1" applyAlignment="1">
      <alignment horizontal="left" vertical="center" wrapText="1" shrinkToFit="1" readingOrder="1"/>
    </xf>
    <xf numFmtId="0" fontId="24" fillId="0" borderId="44" xfId="0" applyFont="1" applyBorder="1" applyAlignment="1">
      <alignment horizontal="left" vertical="center" readingOrder="1"/>
    </xf>
    <xf numFmtId="2" fontId="1" fillId="0" borderId="34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30" xfId="0" applyFont="1" applyBorder="1" applyAlignment="1"/>
    <xf numFmtId="0" fontId="1" fillId="0" borderId="31" xfId="0" applyFont="1" applyBorder="1" applyAlignment="1"/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2" fontId="1" fillId="0" borderId="30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2" fontId="1" fillId="0" borderId="26" xfId="0" applyNumberFormat="1" applyFont="1" applyBorder="1" applyAlignment="1">
      <alignment horizontal="center" vertical="center"/>
    </xf>
    <xf numFmtId="2" fontId="1" fillId="0" borderId="27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22" fillId="0" borderId="42" xfId="0" applyFont="1" applyBorder="1" applyAlignment="1">
      <alignment horizontal="left" vertical="top" wrapText="1" shrinkToFit="1" readingOrder="1"/>
    </xf>
    <xf numFmtId="0" fontId="23" fillId="3" borderId="42" xfId="0" applyFont="1" applyFill="1" applyBorder="1" applyAlignment="1">
      <alignment horizontal="left" vertical="top" wrapText="1" shrinkToFit="1" readingOrder="1"/>
    </xf>
    <xf numFmtId="0" fontId="24" fillId="4" borderId="43" xfId="0" applyFont="1" applyFill="1" applyBorder="1" applyAlignment="1">
      <alignment horizontal="left" vertical="center" wrapText="1" shrinkToFit="1" readingOrder="1"/>
    </xf>
    <xf numFmtId="0" fontId="24" fillId="4" borderId="44" xfId="0" applyFont="1" applyFill="1" applyBorder="1" applyAlignment="1">
      <alignment horizontal="right" vertical="center" wrapText="1" shrinkToFit="1" readingOrder="1"/>
    </xf>
    <xf numFmtId="0" fontId="24" fillId="0" borderId="43" xfId="0" applyFont="1" applyBorder="1" applyAlignment="1">
      <alignment horizontal="left" vertical="center" readingOrder="1"/>
    </xf>
    <xf numFmtId="167" fontId="24" fillId="0" borderId="44" xfId="0" applyNumberFormat="1" applyFont="1" applyBorder="1" applyAlignment="1">
      <alignment horizontal="right" vertical="center" readingOrder="1"/>
    </xf>
    <xf numFmtId="0" fontId="19" fillId="0" borderId="0" xfId="0" applyFont="1" applyAlignment="1">
      <alignment horizontal="left" vertical="top" readingOrder="1"/>
    </xf>
    <xf numFmtId="0" fontId="21" fillId="0" borderId="0" xfId="0" applyFont="1" applyAlignment="1">
      <alignment horizontal="left" vertical="top" wrapText="1" shrinkToFit="1" readingOrder="1"/>
    </xf>
    <xf numFmtId="0" fontId="22" fillId="0" borderId="0" xfId="0" applyFont="1" applyAlignment="1">
      <alignment horizontal="left" vertical="top" wrapText="1" shrinkToFit="1" readingOrder="1"/>
    </xf>
    <xf numFmtId="166" fontId="24" fillId="0" borderId="44" xfId="0" applyNumberFormat="1" applyFont="1" applyBorder="1" applyAlignment="1">
      <alignment horizontal="right" vertical="center" readingOrder="1"/>
    </xf>
    <xf numFmtId="168" fontId="24" fillId="0" borderId="43" xfId="0" applyNumberFormat="1" applyFont="1" applyBorder="1" applyAlignment="1">
      <alignment horizontal="left" vertical="center" readingOrder="1"/>
    </xf>
    <xf numFmtId="9" fontId="24" fillId="0" borderId="43" xfId="0" applyNumberFormat="1" applyFont="1" applyBorder="1" applyAlignment="1">
      <alignment horizontal="left" vertical="center" readingOrder="1"/>
    </xf>
    <xf numFmtId="9" fontId="24" fillId="0" borderId="44" xfId="0" applyNumberFormat="1" applyFont="1" applyBorder="1" applyAlignment="1">
      <alignment horizontal="right" vertical="center" readingOrder="1"/>
    </xf>
    <xf numFmtId="0" fontId="24" fillId="0" borderId="44" xfId="0" applyFont="1" applyBorder="1" applyAlignment="1">
      <alignment horizontal="left" vertical="center" readingOrder="1"/>
    </xf>
    <xf numFmtId="170" fontId="24" fillId="0" borderId="44" xfId="0" applyNumberFormat="1" applyFont="1" applyBorder="1" applyAlignment="1">
      <alignment horizontal="right" vertical="center" readingOrder="1"/>
    </xf>
    <xf numFmtId="169" fontId="24" fillId="0" borderId="44" xfId="0" applyNumberFormat="1" applyFont="1" applyBorder="1" applyAlignment="1">
      <alignment horizontal="right" vertical="center" readingOrder="1"/>
    </xf>
    <xf numFmtId="4" fontId="24" fillId="0" borderId="44" xfId="0" applyNumberFormat="1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176600682394486E-2"/>
          <c:y val="0.10599621314769093"/>
          <c:w val="0.87875143359328989"/>
          <c:h val="0.7146094381941358"/>
        </c:manualLayout>
      </c:layout>
      <c:scatterChart>
        <c:scatterStyle val="lineMarker"/>
        <c:varyColors val="0"/>
        <c:ser>
          <c:idx val="0"/>
          <c:order val="0"/>
          <c:tx>
            <c:v>Cow Forage DMI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6.4011576143028007E-2"/>
                  <c:y val="-0.1296376423795490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Palatino Linotype" panose="02040502050505030304" pitchFamily="18" charset="0"/>
                        <a:ea typeface="+mn-ea"/>
                        <a:cs typeface="+mn-cs"/>
                      </a:defRPr>
                    </a:pPr>
                    <a:r>
                      <a:rPr lang="en-US"/>
                      <a:t>Cow DMI</a:t>
                    </a:r>
                    <a:r>
                      <a:rPr lang="en-US" baseline="-25000"/>
                      <a:t>F</a:t>
                    </a:r>
                    <a:r>
                      <a:rPr lang="en-US"/>
                      <a:t> = </a:t>
                    </a:r>
                    <a:r>
                      <a:rPr lang="en-US" sz="1400" b="0" i="0" u="none" strike="noStrike" baseline="0">
                        <a:effectLst/>
                      </a:rPr>
                      <a:t>− </a:t>
                    </a:r>
                    <a:r>
                      <a:rPr lang="en-US"/>
                      <a:t>1 × 10</a:t>
                    </a:r>
                    <a:r>
                      <a:rPr lang="en-US" sz="1400" b="0" i="0" u="none" strike="noStrike" baseline="30000">
                        <a:effectLst/>
                      </a:rPr>
                      <a:t>−4</a:t>
                    </a:r>
                    <a:r>
                      <a:rPr lang="en-US"/>
                      <a:t>d</a:t>
                    </a:r>
                    <a:r>
                      <a:rPr lang="en-US" baseline="30000"/>
                      <a:t>2</a:t>
                    </a:r>
                    <a:r>
                      <a:rPr lang="en-US"/>
                      <a:t> + 0.0196d + 11.697</a:t>
                    </a:r>
                    <a:br>
                      <a:rPr lang="en-US"/>
                    </a:br>
                    <a:r>
                      <a:rPr lang="en-US"/>
                      <a:t>R² = 0.92</a:t>
                    </a:r>
                  </a:p>
                </c:rich>
              </c:tx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Palatino Linotype" panose="0204050205050503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'SW3'!$G$4:$G$10</c:f>
                <c:numCache>
                  <c:formatCode>General</c:formatCode>
                  <c:ptCount val="7"/>
                  <c:pt idx="0">
                    <c:v>1.0227196857182101</c:v>
                  </c:pt>
                  <c:pt idx="1">
                    <c:v>0.82901548035405614</c:v>
                  </c:pt>
                  <c:pt idx="2">
                    <c:v>0.69071621443896103</c:v>
                  </c:pt>
                  <c:pt idx="3">
                    <c:v>0.69071621443896114</c:v>
                  </c:pt>
                  <c:pt idx="4">
                    <c:v>0.6907162144389617</c:v>
                  </c:pt>
                  <c:pt idx="5">
                    <c:v>0.69071621443896114</c:v>
                  </c:pt>
                  <c:pt idx="6">
                    <c:v>0.69071621443896114</c:v>
                  </c:pt>
                </c:numCache>
              </c:numRef>
            </c:plus>
            <c:minus>
              <c:numRef>
                <c:f>'SW3'!$G$4:$G$10</c:f>
                <c:numCache>
                  <c:formatCode>General</c:formatCode>
                  <c:ptCount val="7"/>
                  <c:pt idx="0">
                    <c:v>1.0227196857182101</c:v>
                  </c:pt>
                  <c:pt idx="1">
                    <c:v>0.82901548035405614</c:v>
                  </c:pt>
                  <c:pt idx="2">
                    <c:v>0.69071621443896103</c:v>
                  </c:pt>
                  <c:pt idx="3">
                    <c:v>0.69071621443896114</c:v>
                  </c:pt>
                  <c:pt idx="4">
                    <c:v>0.6907162144389617</c:v>
                  </c:pt>
                  <c:pt idx="5">
                    <c:v>0.69071621443896114</c:v>
                  </c:pt>
                  <c:pt idx="6">
                    <c:v>0.69071621443896114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Lit>
              <c:formatCode>General</c:formatCode>
              <c:ptCount val="7"/>
              <c:pt idx="0">
                <c:v>30</c:v>
              </c:pt>
              <c:pt idx="1">
                <c:v>60</c:v>
              </c:pt>
              <c:pt idx="2">
                <c:v>90</c:v>
              </c:pt>
              <c:pt idx="3">
                <c:v>120</c:v>
              </c:pt>
              <c:pt idx="4">
                <c:v>150</c:v>
              </c:pt>
              <c:pt idx="5">
                <c:v>180</c:v>
              </c:pt>
              <c:pt idx="6">
                <c:v>210</c:v>
              </c:pt>
            </c:numLit>
          </c:xVal>
          <c:yVal>
            <c:numLit>
              <c:formatCode>General</c:formatCode>
              <c:ptCount val="7"/>
              <c:pt idx="0">
                <c:v>12.233333333333334</c:v>
              </c:pt>
              <c:pt idx="1">
                <c:v>12.350000000000001</c:v>
              </c:pt>
              <c:pt idx="2">
                <c:v>12.876666666666665</c:v>
              </c:pt>
              <c:pt idx="3">
                <c:v>12.586666666666666</c:v>
              </c:pt>
              <c:pt idx="4">
                <c:v>12.296666666666667</c:v>
              </c:pt>
              <c:pt idx="5">
                <c:v>12.056666666666667</c:v>
              </c:pt>
              <c:pt idx="6">
                <c:v>11.436666666666667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F57-49AD-B4DC-90D41AC9CAAF}"/>
            </c:ext>
          </c:extLst>
        </c:ser>
        <c:ser>
          <c:idx val="1"/>
          <c:order val="1"/>
          <c:tx>
            <c:v>Fluid Milk Production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4.0448556729537753E-2"/>
                  <c:y val="0.1114360595100323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Palatino Linotype" panose="02040502050505030304" pitchFamily="18" charset="0"/>
                        <a:ea typeface="+mn-ea"/>
                        <a:cs typeface="+mn-cs"/>
                      </a:defRPr>
                    </a:pPr>
                    <a:r>
                      <a:rPr lang="en-US"/>
                      <a:t>Fluid Milk Production  = </a:t>
                    </a:r>
                    <a:r>
                      <a:rPr lang="en-US" sz="1400" b="0" i="0" u="none" strike="noStrike" baseline="0">
                        <a:effectLst/>
                      </a:rPr>
                      <a:t>− </a:t>
                    </a:r>
                    <a:r>
                      <a:rPr lang="en-US"/>
                      <a:t>2.579 × 10</a:t>
                    </a:r>
                    <a:r>
                      <a:rPr lang="en-US" sz="1400" b="0" i="0" u="none" strike="noStrike" baseline="30000">
                        <a:effectLst/>
                      </a:rPr>
                      <a:t>−</a:t>
                    </a:r>
                    <a:r>
                      <a:rPr lang="en-US" baseline="30000"/>
                      <a:t>8</a:t>
                    </a:r>
                    <a:r>
                      <a:rPr lang="en-US"/>
                      <a:t>d</a:t>
                    </a:r>
                    <a:r>
                      <a:rPr lang="en-US" baseline="30000"/>
                      <a:t>4</a:t>
                    </a:r>
                    <a:r>
                      <a:rPr lang="en-US"/>
                      <a:t> + 1.630 × 10</a:t>
                    </a:r>
                    <a:r>
                      <a:rPr lang="en-US" sz="1400" b="0" i="0" u="none" strike="noStrike" baseline="30000">
                        <a:effectLst/>
                      </a:rPr>
                      <a:t>−</a:t>
                    </a:r>
                    <a:r>
                      <a:rPr lang="en-US" baseline="30000"/>
                      <a:t>5</a:t>
                    </a:r>
                    <a:r>
                      <a:rPr lang="en-US"/>
                      <a:t>d</a:t>
                    </a:r>
                    <a:r>
                      <a:rPr lang="en-US" baseline="30000"/>
                      <a:t>3</a:t>
                    </a:r>
                    <a:r>
                      <a:rPr lang="en-US"/>
                      <a:t> </a:t>
                    </a:r>
                    <a:r>
                      <a:rPr lang="en-US" sz="1400" b="0" i="0" u="none" strike="noStrike" baseline="0">
                        <a:effectLst/>
                      </a:rPr>
                      <a:t>−</a:t>
                    </a:r>
                    <a:r>
                      <a:rPr lang="en-US"/>
                      <a:t> 3.686 ×10</a:t>
                    </a:r>
                    <a:r>
                      <a:rPr lang="en-US" sz="1400" b="0" i="0" u="none" strike="noStrike" baseline="30000">
                        <a:effectLst/>
                      </a:rPr>
                      <a:t>−</a:t>
                    </a:r>
                    <a:r>
                      <a:rPr lang="en-US" baseline="30000"/>
                      <a:t>3</a:t>
                    </a:r>
                    <a:r>
                      <a:rPr lang="en-US"/>
                      <a:t>d</a:t>
                    </a:r>
                    <a:r>
                      <a:rPr lang="en-US" baseline="30000"/>
                      <a:t>2</a:t>
                    </a:r>
                    <a:r>
                      <a:rPr lang="en-US"/>
                      <a:t> + 0.03024d + 1.445</a:t>
                    </a:r>
                    <a:br>
                      <a:rPr lang="en-US"/>
                    </a:br>
                    <a:r>
                      <a:rPr lang="en-US"/>
                      <a:t>R² = 0.99</a:t>
                    </a:r>
                  </a:p>
                </c:rich>
              </c:tx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Palatino Linotype" panose="0204050205050503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'SW3'!$H$15:$H$21</c:f>
                <c:numCache>
                  <c:formatCode>General</c:formatCode>
                  <c:ptCount val="7"/>
                  <c:pt idx="0">
                    <c:v>2.6818594673105167</c:v>
                  </c:pt>
                  <c:pt idx="1">
                    <c:v>3.3570364032158677</c:v>
                  </c:pt>
                  <c:pt idx="2">
                    <c:v>3.137660051346546</c:v>
                  </c:pt>
                  <c:pt idx="3">
                    <c:v>2.6082615971575374</c:v>
                  </c:pt>
                  <c:pt idx="4">
                    <c:v>2.0827695542123958</c:v>
                  </c:pt>
                  <c:pt idx="5">
                    <c:v>1.5457814026610039</c:v>
                  </c:pt>
                  <c:pt idx="6">
                    <c:v>1.0952801807470189</c:v>
                  </c:pt>
                </c:numCache>
              </c:numRef>
            </c:plus>
            <c:minus>
              <c:numRef>
                <c:f>'SW3'!$H$15:$H$21</c:f>
                <c:numCache>
                  <c:formatCode>General</c:formatCode>
                  <c:ptCount val="7"/>
                  <c:pt idx="0">
                    <c:v>2.6818594673105167</c:v>
                  </c:pt>
                  <c:pt idx="1">
                    <c:v>3.3570364032158677</c:v>
                  </c:pt>
                  <c:pt idx="2">
                    <c:v>3.137660051346546</c:v>
                  </c:pt>
                  <c:pt idx="3">
                    <c:v>2.6082615971575374</c:v>
                  </c:pt>
                  <c:pt idx="4">
                    <c:v>2.0827695542123958</c:v>
                  </c:pt>
                  <c:pt idx="5">
                    <c:v>1.5457814026610039</c:v>
                  </c:pt>
                  <c:pt idx="6">
                    <c:v>1.0952801807470189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'SW3'!$B$15:$B$21</c:f>
              <c:numCache>
                <c:formatCode>General</c:formatCode>
                <c:ptCount val="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</c:numCache>
            </c:numRef>
          </c:xVal>
          <c:yVal>
            <c:numRef>
              <c:f>'SW3'!$G$15:$G$21</c:f>
              <c:numCache>
                <c:formatCode>0.00</c:formatCode>
                <c:ptCount val="7"/>
                <c:pt idx="0">
                  <c:v>7.610535432161222</c:v>
                </c:pt>
                <c:pt idx="1">
                  <c:v>9.5351491772594823</c:v>
                </c:pt>
                <c:pt idx="2">
                  <c:v>8.95839151397902</c:v>
                </c:pt>
                <c:pt idx="3">
                  <c:v>7.4648474157826747</c:v>
                </c:pt>
                <c:pt idx="4">
                  <c:v>5.8680034375957897</c:v>
                </c:pt>
                <c:pt idx="5">
                  <c:v>4.4002843093970476</c:v>
                </c:pt>
                <c:pt idx="6">
                  <c:v>3.1951190428408998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57-49AD-B4DC-90D41AC9C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182784"/>
        <c:axId val="581184584"/>
      </c:scatterChart>
      <c:valAx>
        <c:axId val="581182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/>
                  <a:t>Time After Calving (d)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81184584"/>
        <c:crosses val="autoZero"/>
        <c:crossBetween val="midCat"/>
      </c:valAx>
      <c:valAx>
        <c:axId val="581184584"/>
        <c:scaling>
          <c:orientation val="minMax"/>
          <c:max val="14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/>
                  <a:t>kg/d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81182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736227342045796"/>
          <c:y val="0.29543760080560716"/>
          <c:w val="0.30791356290547622"/>
          <c:h val="0.199924727367447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aseline="0"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87289233882292"/>
          <c:y val="2.7439977749458271E-2"/>
          <c:w val="0.85575369365894161"/>
          <c:h val="0.79067556520588289"/>
        </c:manualLayout>
      </c:layout>
      <c:scatterChart>
        <c:scatterStyle val="lineMarker"/>
        <c:varyColors val="0"/>
        <c:ser>
          <c:idx val="1"/>
          <c:order val="0"/>
          <c:tx>
            <c:v>Total  DMI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7361612565941077"/>
                  <c:y val="0.2366163109078458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Palatino Linotype" panose="02040502050505030304" pitchFamily="18" charset="0"/>
                        <a:ea typeface="+mn-ea"/>
                        <a:cs typeface="+mn-cs"/>
                      </a:defRPr>
                    </a:pPr>
                    <a:r>
                      <a:rPr lang="en-US"/>
                      <a:t>Total DMI</a:t>
                    </a:r>
                    <a:r>
                      <a:rPr lang="en-US" baseline="-25000"/>
                      <a:t>F+M</a:t>
                    </a:r>
                    <a:r>
                      <a:rPr lang="en-US"/>
                      <a:t> = 4 × 10</a:t>
                    </a:r>
                    <a:r>
                      <a:rPr lang="en-US" sz="1400" b="0" i="0" u="none" strike="noStrike" baseline="30000">
                        <a:effectLst/>
                      </a:rPr>
                      <a:t>−</a:t>
                    </a:r>
                    <a:r>
                      <a:rPr lang="en-US" baseline="30000"/>
                      <a:t>5</a:t>
                    </a:r>
                    <a:r>
                      <a:rPr lang="en-US"/>
                      <a:t>d</a:t>
                    </a:r>
                    <a:r>
                      <a:rPr lang="en-US" baseline="30000"/>
                      <a:t>2</a:t>
                    </a:r>
                    <a:r>
                      <a:rPr lang="en-US"/>
                      <a:t> + 0.0216d + 1.1914</a:t>
                    </a:r>
                    <a:br>
                      <a:rPr lang="en-US"/>
                    </a:br>
                    <a:r>
                      <a:rPr lang="en-US"/>
                      <a:t>R² = 0.99</a:t>
                    </a:r>
                  </a:p>
                </c:rich>
              </c:tx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Palatino Linotype" panose="0204050205050503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'SW4'!$A$8:$A$16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</c:numCache>
            </c:numRef>
          </c:xVal>
          <c:yVal>
            <c:numRef>
              <c:f>'SW4'!$G$8:$G$16</c:f>
              <c:numCache>
                <c:formatCode>0.00</c:formatCode>
                <c:ptCount val="9"/>
                <c:pt idx="0">
                  <c:v>1.2247887797046333</c:v>
                </c:pt>
                <c:pt idx="1">
                  <c:v>1.8576215848864195</c:v>
                </c:pt>
                <c:pt idx="2">
                  <c:v>2.5923907748617108</c:v>
                </c:pt>
                <c:pt idx="3">
                  <c:v>3.4190850078126465</c:v>
                </c:pt>
                <c:pt idx="4">
                  <c:v>4.3267983485292012</c:v>
                </c:pt>
                <c:pt idx="5">
                  <c:v>5.3037302684091872</c:v>
                </c:pt>
                <c:pt idx="6">
                  <c:v>6.3371856454582511</c:v>
                </c:pt>
                <c:pt idx="7">
                  <c:v>7.4135747642898782</c:v>
                </c:pt>
                <c:pt idx="8">
                  <c:v>8.5184133161253914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E8-47AA-8667-0D1D49B3AB8D}"/>
            </c:ext>
          </c:extLst>
        </c:ser>
        <c:ser>
          <c:idx val="2"/>
          <c:order val="1"/>
          <c:tx>
            <c:v>Milk DMI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1013718901811102"/>
                  <c:y val="-8.244272863238379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Palatino Linotype" panose="02040502050505030304" pitchFamily="18" charset="0"/>
                        <a:ea typeface="+mn-ea"/>
                        <a:cs typeface="+mn-cs"/>
                      </a:defRPr>
                    </a:pPr>
                    <a:r>
                      <a:rPr lang="en-US"/>
                      <a:t>DMI</a:t>
                    </a:r>
                    <a:r>
                      <a:rPr lang="en-US" baseline="-25000"/>
                      <a:t>M</a:t>
                    </a:r>
                    <a:r>
                      <a:rPr lang="en-US"/>
                      <a:t>  = </a:t>
                    </a:r>
                    <a:r>
                      <a:rPr lang="en-US" sz="1400" b="0" i="0" u="none" strike="noStrike" baseline="0">
                        <a:effectLst/>
                      </a:rPr>
                      <a:t>− </a:t>
                    </a:r>
                    <a:r>
                      <a:rPr lang="en-US"/>
                      <a:t>3 × 10</a:t>
                    </a:r>
                    <a:r>
                      <a:rPr lang="en-US" sz="1400" b="0" i="0" u="none" strike="noStrike" baseline="30000">
                        <a:effectLst/>
                      </a:rPr>
                      <a:t>−</a:t>
                    </a:r>
                    <a:r>
                      <a:rPr lang="en-US" baseline="30000"/>
                      <a:t>5</a:t>
                    </a:r>
                    <a:r>
                      <a:rPr lang="en-US"/>
                      <a:t>d</a:t>
                    </a:r>
                    <a:r>
                      <a:rPr lang="en-US" baseline="30000"/>
                      <a:t>2 </a:t>
                    </a:r>
                    <a:r>
                      <a:rPr lang="en-US"/>
                      <a:t>+ 0.0043d + 0.9904</a:t>
                    </a:r>
                    <a:br>
                      <a:rPr lang="en-US"/>
                    </a:br>
                    <a:r>
                      <a:rPr lang="en-US"/>
                      <a:t>R² = 0.92</a:t>
                    </a:r>
                  </a:p>
                </c:rich>
              </c:tx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Palatino Linotype" panose="0204050205050503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'SW4'!$F$9:$F$15</c:f>
                <c:numCache>
                  <c:formatCode>General</c:formatCode>
                  <c:ptCount val="7"/>
                  <c:pt idx="0">
                    <c:v>0.3486417307503672</c:v>
                  </c:pt>
                  <c:pt idx="1">
                    <c:v>0.43641473241806283</c:v>
                  </c:pt>
                  <c:pt idx="2">
                    <c:v>0.40789580667505099</c:v>
                  </c:pt>
                  <c:pt idx="3">
                    <c:v>0.33907400763047985</c:v>
                  </c:pt>
                  <c:pt idx="4">
                    <c:v>0.27076004204761145</c:v>
                  </c:pt>
                  <c:pt idx="5">
                    <c:v>0.20095158234593052</c:v>
                  </c:pt>
                  <c:pt idx="6">
                    <c:v>0.14238642349711247</c:v>
                  </c:pt>
                </c:numCache>
              </c:numRef>
            </c:plus>
            <c:minus>
              <c:numRef>
                <c:f>'SW4'!$F$9:$F$15</c:f>
                <c:numCache>
                  <c:formatCode>General</c:formatCode>
                  <c:ptCount val="7"/>
                  <c:pt idx="0">
                    <c:v>0.3486417307503672</c:v>
                  </c:pt>
                  <c:pt idx="1">
                    <c:v>0.43641473241806283</c:v>
                  </c:pt>
                  <c:pt idx="2">
                    <c:v>0.40789580667505099</c:v>
                  </c:pt>
                  <c:pt idx="3">
                    <c:v>0.33907400763047985</c:v>
                  </c:pt>
                  <c:pt idx="4">
                    <c:v>0.27076004204761145</c:v>
                  </c:pt>
                  <c:pt idx="5">
                    <c:v>0.20095158234593052</c:v>
                  </c:pt>
                  <c:pt idx="6">
                    <c:v>0.14238642349711247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'SW4'!$A$9:$A$15</c:f>
              <c:numCache>
                <c:formatCode>General</c:formatCode>
                <c:ptCount val="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</c:numCache>
            </c:numRef>
          </c:xVal>
          <c:yVal>
            <c:numRef>
              <c:f>'SW4'!$E$9:$E$15</c:f>
              <c:numCache>
                <c:formatCode>0.00</c:formatCode>
                <c:ptCount val="7"/>
                <c:pt idx="0">
                  <c:v>0.98936960618095893</c:v>
                </c:pt>
                <c:pt idx="1">
                  <c:v>1.2395693930437328</c:v>
                </c:pt>
                <c:pt idx="2">
                  <c:v>1.1645908968172727</c:v>
                </c:pt>
                <c:pt idx="3">
                  <c:v>0.97043016405174776</c:v>
                </c:pt>
                <c:pt idx="4">
                  <c:v>0.76284044688745267</c:v>
                </c:pt>
                <c:pt idx="5">
                  <c:v>0.57203696022161621</c:v>
                </c:pt>
                <c:pt idx="6">
                  <c:v>0.41536547556931697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E8-47AA-8667-0D1D49B3AB8D}"/>
            </c:ext>
          </c:extLst>
        </c:ser>
        <c:ser>
          <c:idx val="0"/>
          <c:order val="2"/>
          <c:tx>
            <c:v>Calf Forage DMI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3.3514477428611064E-2"/>
                  <c:y val="-0.105806632070289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Palatino Linotype" panose="02040502050505030304" pitchFamily="18" charset="0"/>
                        <a:ea typeface="+mn-ea"/>
                        <a:cs typeface="+mn-cs"/>
                      </a:defRPr>
                    </a:pPr>
                    <a:r>
                      <a:rPr lang="en-US"/>
                      <a:t>DMI</a:t>
                    </a:r>
                    <a:r>
                      <a:rPr lang="en-US" baseline="-25000"/>
                      <a:t>F</a:t>
                    </a:r>
                    <a:r>
                      <a:rPr lang="en-US"/>
                      <a:t> = </a:t>
                    </a:r>
                    <a:r>
                      <a:rPr lang="en-US" sz="1400" b="0" i="0" u="none" strike="noStrike" baseline="0">
                        <a:effectLst/>
                      </a:rPr>
                      <a:t>− </a:t>
                    </a:r>
                    <a:r>
                      <a:rPr lang="en-US"/>
                      <a:t>4 × </a:t>
                    </a:r>
                    <a:r>
                      <a:rPr lang="en-US" baseline="0"/>
                      <a:t>10</a:t>
                    </a:r>
                    <a:r>
                      <a:rPr lang="en-US" sz="1400" b="0" i="0" u="none" strike="noStrike" baseline="30000">
                        <a:effectLst/>
                      </a:rPr>
                      <a:t>−</a:t>
                    </a:r>
                    <a:r>
                      <a:rPr lang="en-US" baseline="30000"/>
                      <a:t>7</a:t>
                    </a:r>
                    <a:r>
                      <a:rPr lang="en-US"/>
                      <a:t>d</a:t>
                    </a:r>
                    <a:r>
                      <a:rPr lang="en-US" baseline="30000"/>
                      <a:t>3</a:t>
                    </a:r>
                    <a:r>
                      <a:rPr lang="en-US"/>
                      <a:t> + 0.0002d</a:t>
                    </a:r>
                    <a:r>
                      <a:rPr lang="en-US" baseline="30000"/>
                      <a:t>2</a:t>
                    </a:r>
                    <a:r>
                      <a:rPr lang="en-US"/>
                      <a:t> + 0.0128d - 1.3483</a:t>
                    </a:r>
                    <a:br>
                      <a:rPr lang="en-US"/>
                    </a:br>
                    <a:r>
                      <a:rPr lang="en-US"/>
                      <a:t>R² = 0.99</a:t>
                    </a:r>
                  </a:p>
                </c:rich>
              </c:tx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Palatino Linotype" panose="0204050205050503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'SW4'!$D$10:$D$16</c:f>
                <c:numCache>
                  <c:formatCode>General</c:formatCode>
                  <c:ptCount val="7"/>
                  <c:pt idx="0">
                    <c:v>2.3653509889131095E-2</c:v>
                  </c:pt>
                  <c:pt idx="1">
                    <c:v>0.35079545881006041</c:v>
                  </c:pt>
                  <c:pt idx="2">
                    <c:v>0.70683414185855198</c:v>
                  </c:pt>
                  <c:pt idx="3">
                    <c:v>1.0715907899459101</c:v>
                  </c:pt>
                  <c:pt idx="4">
                    <c:v>1.4319241611599389</c:v>
                  </c:pt>
                  <c:pt idx="5">
                    <c:v>1.9497425380852944</c:v>
                  </c:pt>
                  <c:pt idx="6">
                    <c:v>2.2403109602999711</c:v>
                  </c:pt>
                </c:numCache>
              </c:numRef>
            </c:plus>
            <c:minus>
              <c:numRef>
                <c:f>'SW4'!$D$10:$D$16</c:f>
                <c:numCache>
                  <c:formatCode>General</c:formatCode>
                  <c:ptCount val="7"/>
                  <c:pt idx="0">
                    <c:v>2.3653509889131095E-2</c:v>
                  </c:pt>
                  <c:pt idx="1">
                    <c:v>0.35079545881006041</c:v>
                  </c:pt>
                  <c:pt idx="2">
                    <c:v>0.70683414185855198</c:v>
                  </c:pt>
                  <c:pt idx="3">
                    <c:v>1.0715907899459101</c:v>
                  </c:pt>
                  <c:pt idx="4">
                    <c:v>1.4319241611599389</c:v>
                  </c:pt>
                  <c:pt idx="5">
                    <c:v>1.9497425380852944</c:v>
                  </c:pt>
                  <c:pt idx="6">
                    <c:v>2.2403109602999711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'SW4'!$A$10:$A$16</c:f>
              <c:numCache>
                <c:formatCode>General</c:formatCode>
                <c:ptCount val="7"/>
                <c:pt idx="0">
                  <c:v>60</c:v>
                </c:pt>
                <c:pt idx="1">
                  <c:v>90</c:v>
                </c:pt>
                <c:pt idx="2">
                  <c:v>120</c:v>
                </c:pt>
                <c:pt idx="3">
                  <c:v>150</c:v>
                </c:pt>
                <c:pt idx="4">
                  <c:v>180</c:v>
                </c:pt>
                <c:pt idx="5">
                  <c:v>210</c:v>
                </c:pt>
                <c:pt idx="6">
                  <c:v>240</c:v>
                </c:pt>
              </c:numCache>
            </c:numRef>
          </c:xVal>
          <c:yVal>
            <c:numRef>
              <c:f>'SW4'!$C$10:$C$16</c:f>
              <c:numCache>
                <c:formatCode>0.00</c:formatCode>
                <c:ptCount val="7"/>
                <c:pt idx="0">
                  <c:v>8.9938574235113755E-2</c:v>
                </c:pt>
                <c:pt idx="1">
                  <c:v>1.3338419355694358</c:v>
                </c:pt>
                <c:pt idx="2">
                  <c:v>2.687620367439413</c:v>
                </c:pt>
                <c:pt idx="3">
                  <c:v>4.0745474250102856</c:v>
                </c:pt>
                <c:pt idx="4">
                  <c:v>5.4446557010430663</c:v>
                </c:pt>
                <c:pt idx="5">
                  <c:v>7.4135747642898782</c:v>
                </c:pt>
                <c:pt idx="6">
                  <c:v>8.5184133161253914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EE8-47AA-8667-0D1D49B3A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039648"/>
        <c:axId val="703039976"/>
      </c:scatterChart>
      <c:valAx>
        <c:axId val="703039648"/>
        <c:scaling>
          <c:orientation val="minMax"/>
          <c:max val="25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/>
                  <a:t>Age (d)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703039976"/>
        <c:crosses val="autoZero"/>
        <c:crossBetween val="midCat"/>
      </c:valAx>
      <c:valAx>
        <c:axId val="703039976"/>
        <c:scaling>
          <c:orientation val="minMax"/>
          <c:max val="1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/>
                  <a:t>Intake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703039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2298815570271164"/>
          <c:y val="9.268091424668376E-2"/>
          <c:w val="0.311788239620026"/>
          <c:h val="0.249758795328014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aseline="0"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6812943969576964E-2"/>
          <c:y val="0.12923954844312122"/>
          <c:w val="0.88271096347085387"/>
          <c:h val="0.61635376868446612"/>
        </c:manualLayout>
      </c:layout>
      <c:scatterChart>
        <c:scatterStyle val="lineMarker"/>
        <c:varyColors val="0"/>
        <c:ser>
          <c:idx val="0"/>
          <c:order val="0"/>
          <c:tx>
            <c:v>Calves Forage DMI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0.32085603774989629"/>
                  <c:y val="0.3591279730985321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Palatino Linotype" panose="02040502050505030304" pitchFamily="18" charset="0"/>
                        <a:ea typeface="+mn-ea"/>
                        <a:cs typeface="+mn-cs"/>
                      </a:defRPr>
                    </a:pPr>
                    <a:r>
                      <a:rPr lang="en-US"/>
                      <a:t>Original Data</a:t>
                    </a:r>
                  </a:p>
                  <a:p>
                    <a:pPr>
                      <a:defRPr/>
                    </a:pPr>
                    <a:r>
                      <a:rPr lang="en-US"/>
                      <a:t> Calves DMI</a:t>
                    </a:r>
                    <a:r>
                      <a:rPr lang="en-US" baseline="-25000"/>
                      <a:t>F</a:t>
                    </a:r>
                    <a:r>
                      <a:rPr lang="en-US"/>
                      <a:t> = </a:t>
                    </a:r>
                    <a:r>
                      <a:rPr lang="en-US" sz="1400" b="0" i="0" u="none" strike="noStrike" baseline="0">
                        <a:effectLst/>
                      </a:rPr>
                      <a:t>− </a:t>
                    </a:r>
                    <a:r>
                      <a:rPr lang="en-US"/>
                      <a:t>4 × 10</a:t>
                    </a:r>
                    <a:r>
                      <a:rPr lang="en-US" sz="1400" b="0" i="0" u="none" strike="noStrike" baseline="30000">
                        <a:effectLst/>
                      </a:rPr>
                      <a:t>−</a:t>
                    </a:r>
                    <a:r>
                      <a:rPr lang="en-US" baseline="30000"/>
                      <a:t>7</a:t>
                    </a:r>
                    <a:r>
                      <a:rPr lang="en-US"/>
                      <a:t>d</a:t>
                    </a:r>
                    <a:r>
                      <a:rPr lang="en-US" baseline="30000"/>
                      <a:t>3</a:t>
                    </a:r>
                    <a:r>
                      <a:rPr lang="en-US"/>
                      <a:t> + 0.0002d</a:t>
                    </a:r>
                    <a:r>
                      <a:rPr lang="en-US" baseline="30000"/>
                      <a:t>2</a:t>
                    </a:r>
                    <a:r>
                      <a:rPr lang="en-US"/>
                      <a:t> + 0.0128d - 1.3483   </a:t>
                    </a:r>
                    <a:br>
                      <a:rPr lang="en-US"/>
                    </a:br>
                    <a:r>
                      <a:rPr lang="en-US"/>
                      <a:t>R² = 0.99</a:t>
                    </a:r>
                  </a:p>
                </c:rich>
              </c:tx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Palatino Linotype" panose="0204050205050503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7"/>
                <c:pt idx="0">
                  <c:v>2.3653509889131095E-2</c:v>
                </c:pt>
                <c:pt idx="1">
                  <c:v>2.3653509889131095E-2</c:v>
                </c:pt>
                <c:pt idx="2">
                  <c:v>0.35079545881006041</c:v>
                </c:pt>
                <c:pt idx="3">
                  <c:v>0.70683414185855198</c:v>
                </c:pt>
                <c:pt idx="4">
                  <c:v>1.4319241611599389</c:v>
                </c:pt>
                <c:pt idx="5">
                  <c:v>1.9497425380852944</c:v>
                </c:pt>
                <c:pt idx="6">
                  <c:v>2.2403109602999711</c:v>
                </c:pt>
              </c:numLit>
            </c:plus>
            <c:minus>
              <c:numLit>
                <c:formatCode>General</c:formatCode>
                <c:ptCount val="7"/>
                <c:pt idx="0">
                  <c:v>2.3653509889131095E-2</c:v>
                </c:pt>
                <c:pt idx="1">
                  <c:v>2.3653509889131095E-2</c:v>
                </c:pt>
                <c:pt idx="2">
                  <c:v>0.35079545881006041</c:v>
                </c:pt>
                <c:pt idx="3">
                  <c:v>0.70683414185855198</c:v>
                </c:pt>
                <c:pt idx="4">
                  <c:v>1.4319241611599389</c:v>
                </c:pt>
                <c:pt idx="5">
                  <c:v>1.9497425380852944</c:v>
                </c:pt>
                <c:pt idx="6">
                  <c:v>2.2403109602999711</c:v>
                </c:pt>
              </c:numLit>
            </c:minus>
            <c:spPr>
              <a:noFill/>
              <a:ln w="9525" cap="flat" cmpd="sng" algn="ctr">
                <a:solidFill>
                  <a:srgbClr val="4472C4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'SW5'!$B$5:$B$11</c:f>
              <c:numCache>
                <c:formatCode>General</c:formatCode>
                <c:ptCount val="7"/>
                <c:pt idx="0">
                  <c:v>60</c:v>
                </c:pt>
                <c:pt idx="1">
                  <c:v>90</c:v>
                </c:pt>
                <c:pt idx="2">
                  <c:v>120</c:v>
                </c:pt>
                <c:pt idx="3">
                  <c:v>150</c:v>
                </c:pt>
                <c:pt idx="4">
                  <c:v>180</c:v>
                </c:pt>
                <c:pt idx="5">
                  <c:v>210</c:v>
                </c:pt>
                <c:pt idx="6">
                  <c:v>240</c:v>
                </c:pt>
              </c:numCache>
            </c:numRef>
          </c:xVal>
          <c:yVal>
            <c:numRef>
              <c:f>'SW5'!$D$5:$D$11</c:f>
              <c:numCache>
                <c:formatCode>0.00</c:formatCode>
                <c:ptCount val="7"/>
                <c:pt idx="0">
                  <c:v>8.9938574235113755E-2</c:v>
                </c:pt>
                <c:pt idx="1">
                  <c:v>1.3338419355694358</c:v>
                </c:pt>
                <c:pt idx="2">
                  <c:v>2.687620367439413</c:v>
                </c:pt>
                <c:pt idx="3">
                  <c:v>4.0745474250102856</c:v>
                </c:pt>
                <c:pt idx="4">
                  <c:v>5.4446557010430663</c:v>
                </c:pt>
                <c:pt idx="5">
                  <c:v>7.4135747642898782</c:v>
                </c:pt>
                <c:pt idx="6">
                  <c:v>8.5184133161253914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37-499E-9E84-551D4419CB39}"/>
            </c:ext>
          </c:extLst>
        </c:ser>
        <c:ser>
          <c:idx val="2"/>
          <c:order val="1"/>
          <c:tx>
            <c:v>Finishers Forage DMI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8987320979294517E-2"/>
                  <c:y val="0.1973607570863303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Palatino Linotype" panose="02040502050505030304" pitchFamily="18" charset="0"/>
                        <a:ea typeface="+mn-ea"/>
                        <a:cs typeface="+mn-cs"/>
                      </a:defRPr>
                    </a:pPr>
                    <a:r>
                      <a:rPr lang="en-US"/>
                      <a:t>Original Data</a:t>
                    </a:r>
                  </a:p>
                  <a:p>
                    <a:pPr>
                      <a:defRPr/>
                    </a:pPr>
                    <a:r>
                      <a:rPr lang="en-US"/>
                      <a:t>Finishers DMI</a:t>
                    </a:r>
                    <a:r>
                      <a:rPr lang="en-US" baseline="-25000"/>
                      <a:t>F</a:t>
                    </a:r>
                    <a:r>
                      <a:rPr lang="en-US"/>
                      <a:t>  = 0.0186d + 2.5147</a:t>
                    </a:r>
                    <a:br>
                      <a:rPr lang="en-US"/>
                    </a:br>
                    <a:r>
                      <a:rPr lang="en-US"/>
                      <a:t>R² = 0.99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Palatino Linotype" panose="0204050205050503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6"/>
                <c:pt idx="0">
                  <c:v>0.44988887516807979</c:v>
                </c:pt>
                <c:pt idx="1">
                  <c:v>0.44988887516807985</c:v>
                </c:pt>
                <c:pt idx="2">
                  <c:v>0.50039984012787242</c:v>
                </c:pt>
                <c:pt idx="3">
                  <c:v>0.52535702146254781</c:v>
                </c:pt>
                <c:pt idx="4">
                  <c:v>0.55713553108736458</c:v>
                </c:pt>
                <c:pt idx="5">
                  <c:v>0.54918120870983911</c:v>
                </c:pt>
              </c:numLit>
            </c:plus>
            <c:minus>
              <c:numLit>
                <c:formatCode>General</c:formatCode>
                <c:ptCount val="6"/>
                <c:pt idx="0">
                  <c:v>0.44988887516807979</c:v>
                </c:pt>
                <c:pt idx="1">
                  <c:v>0.44988887516807985</c:v>
                </c:pt>
                <c:pt idx="2">
                  <c:v>0.50039984012787242</c:v>
                </c:pt>
                <c:pt idx="3">
                  <c:v>0.52535702146254781</c:v>
                </c:pt>
                <c:pt idx="4">
                  <c:v>0.55713553108736458</c:v>
                </c:pt>
                <c:pt idx="5">
                  <c:v>0.54918120870983911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'SW5'!$B$13:$B$18</c:f>
              <c:numCache>
                <c:formatCode>General</c:formatCode>
                <c:ptCount val="6"/>
                <c:pt idx="0">
                  <c:v>290</c:v>
                </c:pt>
                <c:pt idx="1">
                  <c:v>313</c:v>
                </c:pt>
                <c:pt idx="2">
                  <c:v>337</c:v>
                </c:pt>
                <c:pt idx="3">
                  <c:v>362</c:v>
                </c:pt>
                <c:pt idx="4">
                  <c:v>388</c:v>
                </c:pt>
                <c:pt idx="5">
                  <c:v>416</c:v>
                </c:pt>
              </c:numCache>
            </c:numRef>
          </c:xVal>
          <c:yVal>
            <c:numRef>
              <c:f>'SW5'!$D$13:$D$18</c:f>
              <c:numCache>
                <c:formatCode>0.00</c:formatCode>
                <c:ptCount val="6"/>
                <c:pt idx="0">
                  <c:v>7.8600000000000012</c:v>
                </c:pt>
                <c:pt idx="1">
                  <c:v>8.3600000000000012</c:v>
                </c:pt>
                <c:pt idx="2">
                  <c:v>8.86</c:v>
                </c:pt>
                <c:pt idx="3">
                  <c:v>9.3000000000000007</c:v>
                </c:pt>
                <c:pt idx="4">
                  <c:v>9.76</c:v>
                </c:pt>
                <c:pt idx="5">
                  <c:v>10.220000000000002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37-499E-9E84-551D4419CB39}"/>
            </c:ext>
          </c:extLst>
        </c:ser>
        <c:ser>
          <c:idx val="1"/>
          <c:order val="2"/>
          <c:tx>
            <c:v>Extrapolated Finishers Forage DMI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20"/>
            <c:dispRSqr val="0"/>
            <c:dispEq val="1"/>
            <c:trendlineLbl>
              <c:layout>
                <c:manualLayout>
                  <c:x val="-0.18647108989782041"/>
                  <c:y val="-5.8204139273587583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Palatino Linotype" panose="02040502050505030304" pitchFamily="18" charset="0"/>
                        <a:ea typeface="+mn-ea"/>
                        <a:cs typeface="+mn-cs"/>
                      </a:defRPr>
                    </a:pPr>
                    <a:r>
                      <a:rPr lang="en-US"/>
                      <a:t>Extrapolated Data</a:t>
                    </a:r>
                  </a:p>
                  <a:p>
                    <a:pPr>
                      <a:defRPr/>
                    </a:pPr>
                    <a:r>
                      <a:rPr lang="en-US"/>
                      <a:t>Finishers DMI</a:t>
                    </a:r>
                    <a:r>
                      <a:rPr lang="en-US" baseline="-25000"/>
                      <a:t>F</a:t>
                    </a:r>
                    <a:r>
                      <a:rPr lang="en-US"/>
                      <a:t>  = 0.0186d + 2.5417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Palatino Linotype" panose="0204050205050503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4"/>
                <c:pt idx="0">
                  <c:v>0.44988887516807979</c:v>
                </c:pt>
                <c:pt idx="1">
                  <c:v>0.44988887516807979</c:v>
                </c:pt>
                <c:pt idx="2">
                  <c:v>0.44988887516807979</c:v>
                </c:pt>
                <c:pt idx="3">
                  <c:v>0.44988887516807979</c:v>
                </c:pt>
              </c:numLit>
            </c:plus>
            <c:minus>
              <c:numLit>
                <c:formatCode>General</c:formatCode>
                <c:ptCount val="4"/>
                <c:pt idx="0">
                  <c:v>0.44988887516807979</c:v>
                </c:pt>
                <c:pt idx="1">
                  <c:v>0.44988887516807979</c:v>
                </c:pt>
                <c:pt idx="2">
                  <c:v>0.44988887516807979</c:v>
                </c:pt>
                <c:pt idx="3">
                  <c:v>0.44988887516807979</c:v>
                </c:pt>
              </c:numLit>
            </c:minus>
            <c:spPr>
              <a:noFill/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'SW5'!$B$9:$B$12</c:f>
              <c:numCache>
                <c:formatCode>General</c:formatCode>
                <c:ptCount val="4"/>
                <c:pt idx="0">
                  <c:v>180</c:v>
                </c:pt>
                <c:pt idx="1">
                  <c:v>210</c:v>
                </c:pt>
                <c:pt idx="2">
                  <c:v>240</c:v>
                </c:pt>
                <c:pt idx="3">
                  <c:v>270</c:v>
                </c:pt>
              </c:numCache>
            </c:numRef>
          </c:xVal>
          <c:yVal>
            <c:numRef>
              <c:f>'SW5'!$F$9:$F$12</c:f>
              <c:numCache>
                <c:formatCode>0.00</c:formatCode>
                <c:ptCount val="4"/>
                <c:pt idx="0">
                  <c:v>5.8896999999999995</c:v>
                </c:pt>
                <c:pt idx="1">
                  <c:v>6.4476999999999993</c:v>
                </c:pt>
                <c:pt idx="2">
                  <c:v>7.0056999999999992</c:v>
                </c:pt>
                <c:pt idx="3">
                  <c:v>7.563699999999999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A37-499E-9E84-551D4419C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039648"/>
        <c:axId val="703039976"/>
      </c:scatterChart>
      <c:valAx>
        <c:axId val="70303964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/>
                  <a:t>Age (d)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703039976"/>
        <c:crosses val="autoZero"/>
        <c:crossBetween val="midCat"/>
      </c:valAx>
      <c:valAx>
        <c:axId val="70303997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/>
                  <a:t>Intake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703039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7535526429299901E-2"/>
          <c:y val="0.87225757739186716"/>
          <c:w val="0.91906601632012852"/>
          <c:h val="0.127418454452385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aseline="0"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3815934298535261E-2"/>
          <c:y val="0.12923954844312122"/>
          <c:w val="0.88570787522527428"/>
          <c:h val="0.74105340479630222"/>
        </c:manualLayout>
      </c:layout>
      <c:scatterChart>
        <c:scatterStyle val="lineMarker"/>
        <c:varyColors val="0"/>
        <c:ser>
          <c:idx val="0"/>
          <c:order val="0"/>
          <c:tx>
            <c:v>Forage DMI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30808751866835882"/>
                  <c:y val="2.407743465660542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Palatino Linotype" panose="02040502050505030304" pitchFamily="18" charset="0"/>
                        <a:ea typeface="+mn-ea"/>
                        <a:cs typeface="+mn-cs"/>
                      </a:defRPr>
                    </a:pPr>
                    <a:r>
                      <a:rPr lang="en-US"/>
                      <a:t>Combined Data</a:t>
                    </a:r>
                  </a:p>
                  <a:p>
                    <a:pPr>
                      <a:defRPr/>
                    </a:pPr>
                    <a:r>
                      <a:rPr lang="en-US"/>
                      <a:t>Calves and Finishers DMI</a:t>
                    </a:r>
                    <a:r>
                      <a:rPr lang="en-US" baseline="-25000"/>
                      <a:t>F</a:t>
                    </a:r>
                    <a:r>
                      <a:rPr lang="en-US"/>
                      <a:t> = 5.4713ln(d) - 22.899</a:t>
                    </a:r>
                    <a:br>
                      <a:rPr lang="en-US"/>
                    </a:br>
                    <a:r>
                      <a:rPr lang="en-US"/>
                      <a:t>R² = 0.99</a:t>
                    </a:r>
                  </a:p>
                </c:rich>
              </c:tx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Palatino Linotype" panose="0204050205050503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'SW5'!$I$5:$I$18</c:f>
                <c:numCache>
                  <c:formatCode>General</c:formatCode>
                  <c:ptCount val="14"/>
                  <c:pt idx="0">
                    <c:v>2.3653509889131095E-2</c:v>
                  </c:pt>
                  <c:pt idx="1">
                    <c:v>0.35079545881006041</c:v>
                  </c:pt>
                  <c:pt idx="2">
                    <c:v>0.70683414185855198</c:v>
                  </c:pt>
                  <c:pt idx="3">
                    <c:v>1.0715907899459101</c:v>
                  </c:pt>
                  <c:pt idx="4">
                    <c:v>0.94090651816400939</c:v>
                  </c:pt>
                  <c:pt idx="5">
                    <c:v>1.199815706626687</c:v>
                  </c:pt>
                  <c:pt idx="6">
                    <c:v>1.3450999177340255</c:v>
                  </c:pt>
                  <c:pt idx="7">
                    <c:v>0.44988887516807979</c:v>
                  </c:pt>
                  <c:pt idx="8">
                    <c:v>0.44988887516807979</c:v>
                  </c:pt>
                  <c:pt idx="9">
                    <c:v>0.44988887516807985</c:v>
                  </c:pt>
                  <c:pt idx="10">
                    <c:v>0.50039984012787242</c:v>
                  </c:pt>
                  <c:pt idx="11">
                    <c:v>0.52535702146254781</c:v>
                  </c:pt>
                  <c:pt idx="12">
                    <c:v>0.55713553108736458</c:v>
                  </c:pt>
                  <c:pt idx="13">
                    <c:v>0.54918120870983911</c:v>
                  </c:pt>
                </c:numCache>
              </c:numRef>
            </c:plus>
            <c:minus>
              <c:numRef>
                <c:f>'SW5'!$I$5:$I$18</c:f>
                <c:numCache>
                  <c:formatCode>General</c:formatCode>
                  <c:ptCount val="14"/>
                  <c:pt idx="0">
                    <c:v>2.3653509889131095E-2</c:v>
                  </c:pt>
                  <c:pt idx="1">
                    <c:v>0.35079545881006041</c:v>
                  </c:pt>
                  <c:pt idx="2">
                    <c:v>0.70683414185855198</c:v>
                  </c:pt>
                  <c:pt idx="3">
                    <c:v>1.0715907899459101</c:v>
                  </c:pt>
                  <c:pt idx="4">
                    <c:v>0.94090651816400939</c:v>
                  </c:pt>
                  <c:pt idx="5">
                    <c:v>1.199815706626687</c:v>
                  </c:pt>
                  <c:pt idx="6">
                    <c:v>1.3450999177340255</c:v>
                  </c:pt>
                  <c:pt idx="7">
                    <c:v>0.44988887516807979</c:v>
                  </c:pt>
                  <c:pt idx="8">
                    <c:v>0.44988887516807979</c:v>
                  </c:pt>
                  <c:pt idx="9">
                    <c:v>0.44988887516807985</c:v>
                  </c:pt>
                  <c:pt idx="10">
                    <c:v>0.50039984012787242</c:v>
                  </c:pt>
                  <c:pt idx="11">
                    <c:v>0.52535702146254781</c:v>
                  </c:pt>
                  <c:pt idx="12">
                    <c:v>0.55713553108736458</c:v>
                  </c:pt>
                  <c:pt idx="13">
                    <c:v>0.54918120870983911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'SW5'!$B$5:$B$18</c:f>
              <c:numCache>
                <c:formatCode>General</c:formatCode>
                <c:ptCount val="14"/>
                <c:pt idx="0">
                  <c:v>60</c:v>
                </c:pt>
                <c:pt idx="1">
                  <c:v>90</c:v>
                </c:pt>
                <c:pt idx="2">
                  <c:v>120</c:v>
                </c:pt>
                <c:pt idx="3">
                  <c:v>150</c:v>
                </c:pt>
                <c:pt idx="4">
                  <c:v>180</c:v>
                </c:pt>
                <c:pt idx="5">
                  <c:v>210</c:v>
                </c:pt>
                <c:pt idx="6">
                  <c:v>240</c:v>
                </c:pt>
                <c:pt idx="7">
                  <c:v>270</c:v>
                </c:pt>
                <c:pt idx="8">
                  <c:v>290</c:v>
                </c:pt>
                <c:pt idx="9">
                  <c:v>313</c:v>
                </c:pt>
                <c:pt idx="10">
                  <c:v>337</c:v>
                </c:pt>
                <c:pt idx="11">
                  <c:v>362</c:v>
                </c:pt>
                <c:pt idx="12">
                  <c:v>388</c:v>
                </c:pt>
                <c:pt idx="13">
                  <c:v>416</c:v>
                </c:pt>
              </c:numCache>
            </c:numRef>
          </c:xVal>
          <c:yVal>
            <c:numRef>
              <c:f>'SW5'!$H$5:$H$18</c:f>
              <c:numCache>
                <c:formatCode>0.00</c:formatCode>
                <c:ptCount val="14"/>
                <c:pt idx="0">
                  <c:v>8.9938574235113755E-2</c:v>
                </c:pt>
                <c:pt idx="1">
                  <c:v>1.3338419355694358</c:v>
                </c:pt>
                <c:pt idx="2">
                  <c:v>2.687620367439413</c:v>
                </c:pt>
                <c:pt idx="3">
                  <c:v>4.0745474250102856</c:v>
                </c:pt>
                <c:pt idx="4">
                  <c:v>5.6671778505215329</c:v>
                </c:pt>
                <c:pt idx="5">
                  <c:v>6.9306373821449387</c:v>
                </c:pt>
                <c:pt idx="6">
                  <c:v>7.7620566580626953</c:v>
                </c:pt>
                <c:pt idx="7">
                  <c:v>7.563699999999999</c:v>
                </c:pt>
                <c:pt idx="8">
                  <c:v>7.8600000000000012</c:v>
                </c:pt>
                <c:pt idx="9">
                  <c:v>8.3600000000000012</c:v>
                </c:pt>
                <c:pt idx="10">
                  <c:v>8.86</c:v>
                </c:pt>
                <c:pt idx="11">
                  <c:v>9.3000000000000007</c:v>
                </c:pt>
                <c:pt idx="12">
                  <c:v>9.76</c:v>
                </c:pt>
                <c:pt idx="13">
                  <c:v>10.220000000000002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D30-4C41-AFFD-37A868FBD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039648"/>
        <c:axId val="703039976"/>
      </c:scatterChart>
      <c:valAx>
        <c:axId val="70303964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/>
                  <a:t>Age (d)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703039976"/>
        <c:crosses val="autoZero"/>
        <c:crossBetween val="midCat"/>
      </c:valAx>
      <c:valAx>
        <c:axId val="70303997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/>
                  <a:t>Intake (kg)</a:t>
                </a:r>
              </a:p>
            </c:rich>
          </c:tx>
          <c:layout>
            <c:manualLayout>
              <c:xMode val="edge"/>
              <c:yMode val="edge"/>
              <c:x val="2.4131099296681353E-2"/>
              <c:y val="0.430254006078187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703039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493864008426199"/>
          <c:y val="0.52861551951238916"/>
          <c:w val="0.24126671387804041"/>
          <c:h val="7.8226842738407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aseline="0"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DAM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'SW8'!$A$3:$A$678</c:f>
              <c:numCache>
                <c:formatCode>0</c:formatCode>
                <c:ptCount val="6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</c:numCache>
            </c:numRef>
          </c:xVal>
          <c:yVal>
            <c:numRef>
              <c:f>'SW8'!$V$3:$V$678</c:f>
              <c:numCache>
                <c:formatCode>0.000</c:formatCode>
                <c:ptCount val="676"/>
                <c:pt idx="0">
                  <c:v>0</c:v>
                </c:pt>
                <c:pt idx="1">
                  <c:v>4.4549740654388915E-4</c:v>
                </c:pt>
                <c:pt idx="2">
                  <c:v>9.6869726916805408E-4</c:v>
                </c:pt>
                <c:pt idx="3">
                  <c:v>1.5612409706103028E-3</c:v>
                </c:pt>
                <c:pt idx="4">
                  <c:v>2.2173849408040156E-3</c:v>
                </c:pt>
                <c:pt idx="5">
                  <c:v>2.9317370309792658E-3</c:v>
                </c:pt>
                <c:pt idx="6">
                  <c:v>3.6992226212209257E-3</c:v>
                </c:pt>
                <c:pt idx="7">
                  <c:v>4.5150660082897602E-3</c:v>
                </c:pt>
                <c:pt idx="8">
                  <c:v>5.3747730631148799E-3</c:v>
                </c:pt>
                <c:pt idx="9">
                  <c:v>6.2741149863013625E-3</c:v>
                </c:pt>
                <c:pt idx="10">
                  <c:v>7.2091130836263286E-3</c:v>
                </c:pt>
                <c:pt idx="11">
                  <c:v>8.1760244901319598E-3</c:v>
                </c:pt>
                <c:pt idx="12">
                  <c:v>9.1713287769872032E-3</c:v>
                </c:pt>
                <c:pt idx="13">
                  <c:v>1.0191715380371421E-2</c:v>
                </c:pt>
                <c:pt idx="14">
                  <c:v>1.1234071796281615E-2</c:v>
                </c:pt>
                <c:pt idx="15">
                  <c:v>1.2295472489420273E-2</c:v>
                </c:pt>
                <c:pt idx="16">
                  <c:v>1.3373168468220103E-2</c:v>
                </c:pt>
                <c:pt idx="17">
                  <c:v>1.4464577481637235E-2</c:v>
                </c:pt>
                <c:pt idx="18">
                  <c:v>1.5567274796625627E-2</c:v>
                </c:pt>
                <c:pt idx="19">
                  <c:v>1.667898451821883E-2</c:v>
                </c:pt>
                <c:pt idx="20">
                  <c:v>1.7797571416914692E-2</c:v>
                </c:pt>
                <c:pt idx="21">
                  <c:v>1.8921033230606135E-2</c:v>
                </c:pt>
                <c:pt idx="22">
                  <c:v>2.0047493410645437E-2</c:v>
                </c:pt>
                <c:pt idx="23">
                  <c:v>2.1175194283789465E-2</c:v>
                </c:pt>
                <c:pt idx="24">
                  <c:v>2.2302490603763589E-2</c:v>
                </c:pt>
                <c:pt idx="25">
                  <c:v>2.3427843468017857E-2</c:v>
                </c:pt>
                <c:pt idx="26">
                  <c:v>2.4549814576944134E-2</c:v>
                </c:pt>
                <c:pt idx="27">
                  <c:v>2.5667060814387237E-2</c:v>
                </c:pt>
                <c:pt idx="28">
                  <c:v>2.6778329129730015E-2</c:v>
                </c:pt>
                <c:pt idx="29">
                  <c:v>2.7882451703169612E-2</c:v>
                </c:pt>
                <c:pt idx="30">
                  <c:v>2.8978341377039935E-2</c:v>
                </c:pt>
                <c:pt idx="31">
                  <c:v>3.006498733718117E-2</c:v>
                </c:pt>
                <c:pt idx="32">
                  <c:v>3.1141451029419114E-2</c:v>
                </c:pt>
                <c:pt idx="33">
                  <c:v>3.2206862297200975E-2</c:v>
                </c:pt>
                <c:pt idx="34">
                  <c:v>3.3260415727347427E-2</c:v>
                </c:pt>
                <c:pt idx="35">
                  <c:v>3.4301367191727668E-2</c:v>
                </c:pt>
                <c:pt idx="36">
                  <c:v>3.5329030573451214E-2</c:v>
                </c:pt>
                <c:pt idx="37">
                  <c:v>3.6342774666900703E-2</c:v>
                </c:pt>
                <c:pt idx="38">
                  <c:v>3.7342020241609868E-2</c:v>
                </c:pt>
                <c:pt idx="39">
                  <c:v>3.8326237260622446E-2</c:v>
                </c:pt>
                <c:pt idx="40">
                  <c:v>3.9294942244556222E-2</c:v>
                </c:pt>
                <c:pt idx="41">
                  <c:v>4.0247695773143397E-2</c:v>
                </c:pt>
                <c:pt idx="42">
                  <c:v>4.1184100116529419E-2</c:v>
                </c:pt>
                <c:pt idx="43">
                  <c:v>4.2103796989086971E-2</c:v>
                </c:pt>
                <c:pt idx="44">
                  <c:v>4.3006465418945303E-2</c:v>
                </c:pt>
                <c:pt idx="45">
                  <c:v>4.3891819726849031E-2</c:v>
                </c:pt>
                <c:pt idx="46">
                  <c:v>4.475960760834586E-2</c:v>
                </c:pt>
                <c:pt idx="47">
                  <c:v>4.5009025881930488E-2</c:v>
                </c:pt>
                <c:pt idx="48">
                  <c:v>4.5249374797728385E-2</c:v>
                </c:pt>
                <c:pt idx="49">
                  <c:v>4.5484244352894089E-2</c:v>
                </c:pt>
                <c:pt idx="50">
                  <c:v>4.5713420815982911E-2</c:v>
                </c:pt>
                <c:pt idx="51">
                  <c:v>4.5936686878851246E-2</c:v>
                </c:pt>
                <c:pt idx="52">
                  <c:v>4.6153844602046294E-2</c:v>
                </c:pt>
                <c:pt idx="53">
                  <c:v>4.6364714555630071E-2</c:v>
                </c:pt>
                <c:pt idx="54">
                  <c:v>4.6569134858582405E-2</c:v>
                </c:pt>
                <c:pt idx="55">
                  <c:v>4.6766960263958789E-2</c:v>
                </c:pt>
                <c:pt idx="56">
                  <c:v>4.6958061288337669E-2</c:v>
                </c:pt>
                <c:pt idx="57">
                  <c:v>4.714232338328693E-2</c:v>
                </c:pt>
                <c:pt idx="58">
                  <c:v>4.731964614670145E-2</c:v>
                </c:pt>
                <c:pt idx="59">
                  <c:v>4.7489942571983711E-2</c:v>
                </c:pt>
                <c:pt idx="60">
                  <c:v>4.76531383331509E-2</c:v>
                </c:pt>
                <c:pt idx="61">
                  <c:v>4.7809171104058801E-2</c:v>
                </c:pt>
                <c:pt idx="62">
                  <c:v>4.7957989910030932E-2</c:v>
                </c:pt>
                <c:pt idx="63">
                  <c:v>4.8099554510275665E-2</c:v>
                </c:pt>
                <c:pt idx="64">
                  <c:v>4.8233834809561206E-2</c:v>
                </c:pt>
                <c:pt idx="65">
                  <c:v>4.8360810297701132E-2</c:v>
                </c:pt>
                <c:pt idx="66">
                  <c:v>4.8480469515480976E-2</c:v>
                </c:pt>
                <c:pt idx="67">
                  <c:v>4.8592809545729372E-2</c:v>
                </c:pt>
                <c:pt idx="68">
                  <c:v>4.873535056745612E-2</c:v>
                </c:pt>
                <c:pt idx="69">
                  <c:v>4.8896881233215679E-2</c:v>
                </c:pt>
                <c:pt idx="70">
                  <c:v>4.9076047116752279E-2</c:v>
                </c:pt>
                <c:pt idx="71">
                  <c:v>4.9271621250852084E-2</c:v>
                </c:pt>
                <c:pt idx="72">
                  <c:v>4.9482439377493838E-2</c:v>
                </c:pt>
                <c:pt idx="73">
                  <c:v>4.9707396491185774E-2</c:v>
                </c:pt>
                <c:pt idx="74">
                  <c:v>4.9945443932537054E-2</c:v>
                </c:pt>
                <c:pt idx="75">
                  <c:v>5.019558663799438E-2</c:v>
                </c:pt>
                <c:pt idx="76">
                  <c:v>5.0456880534043562E-2</c:v>
                </c:pt>
                <c:pt idx="77">
                  <c:v>5.072843006723627E-2</c:v>
                </c:pt>
                <c:pt idx="78">
                  <c:v>5.1009385862011744E-2</c:v>
                </c:pt>
                <c:pt idx="79">
                  <c:v>5.1298942498830546E-2</c:v>
                </c:pt>
                <c:pt idx="80">
                  <c:v>5.1596336405641229E-2</c:v>
                </c:pt>
                <c:pt idx="81">
                  <c:v>5.1900843856166251E-2</c:v>
                </c:pt>
                <c:pt idx="82">
                  <c:v>5.2211779068922291E-2</c:v>
                </c:pt>
                <c:pt idx="83">
                  <c:v>5.2528492401287499E-2</c:v>
                </c:pt>
                <c:pt idx="84">
                  <c:v>5.2850368633294981E-2</c:v>
                </c:pt>
                <c:pt idx="85">
                  <c:v>5.3176825336171941E-2</c:v>
                </c:pt>
                <c:pt idx="86">
                  <c:v>5.350731132095906E-2</c:v>
                </c:pt>
                <c:pt idx="87">
                  <c:v>5.3841305162836972E-2</c:v>
                </c:pt>
                <c:pt idx="88">
                  <c:v>5.4178313797058147E-2</c:v>
                </c:pt>
                <c:pt idx="89">
                  <c:v>5.4517871182634563E-2</c:v>
                </c:pt>
                <c:pt idx="90">
                  <c:v>5.4859537030166432E-2</c:v>
                </c:pt>
                <c:pt idx="91">
                  <c:v>5.520289559041492E-2</c:v>
                </c:pt>
                <c:pt idx="92">
                  <c:v>0.16555861483539044</c:v>
                </c:pt>
                <c:pt idx="93">
                  <c:v>0.27535176522494392</c:v>
                </c:pt>
                <c:pt idx="94">
                  <c:v>0.38387677617072818</c:v>
                </c:pt>
                <c:pt idx="95">
                  <c:v>0.4911249989025519</c:v>
                </c:pt>
                <c:pt idx="96">
                  <c:v>0.59709337705809129</c:v>
                </c:pt>
                <c:pt idx="97">
                  <c:v>0.70178000138351559</c:v>
                </c:pt>
                <c:pt idx="98">
                  <c:v>0.80518401722134125</c:v>
                </c:pt>
                <c:pt idx="99">
                  <c:v>0.90730556276325558</c:v>
                </c:pt>
                <c:pt idx="100">
                  <c:v>1.0081457105322198</c:v>
                </c:pt>
                <c:pt idx="101">
                  <c:v>1.1077064117620274</c:v>
                </c:pt>
                <c:pt idx="102">
                  <c:v>1.2059904435237827</c:v>
                </c:pt>
                <c:pt idx="103">
                  <c:v>1.3030013584583331</c:v>
                </c:pt>
                <c:pt idx="104">
                  <c:v>1.3987434369816552</c:v>
                </c:pt>
                <c:pt idx="105">
                  <c:v>1.4932216418376303</c:v>
                </c:pt>
                <c:pt idx="106">
                  <c:v>1.5864415748796605</c:v>
                </c:pt>
                <c:pt idx="107">
                  <c:v>1.6784094359690933</c:v>
                </c:pt>
                <c:pt idx="108">
                  <c:v>1.769131983884616</c:v>
                </c:pt>
                <c:pt idx="109">
                  <c:v>1.8586164991425269</c:v>
                </c:pt>
                <c:pt idx="110">
                  <c:v>1.9468707486332386</c:v>
                </c:pt>
                <c:pt idx="111">
                  <c:v>2.0339029519844667</c:v>
                </c:pt>
                <c:pt idx="112">
                  <c:v>2.1197217495663518</c:v>
                </c:pt>
                <c:pt idx="113">
                  <c:v>2.2043361720582841</c:v>
                </c:pt>
                <c:pt idx="114">
                  <c:v>2.2877556115014537</c:v>
                </c:pt>
                <c:pt idx="115">
                  <c:v>2.3699897937651246</c:v>
                </c:pt>
                <c:pt idx="116">
                  <c:v>2.4510487523584485</c:v>
                </c:pt>
                <c:pt idx="117">
                  <c:v>2.5309428035231338</c:v>
                </c:pt>
                <c:pt idx="118">
                  <c:v>2.6096825225456768</c:v>
                </c:pt>
                <c:pt idx="119">
                  <c:v>2.6872787212309861</c:v>
                </c:pt>
                <c:pt idx="120">
                  <c:v>2.7637424264822492</c:v>
                </c:pt>
                <c:pt idx="121">
                  <c:v>2.8390848599346645</c:v>
                </c:pt>
                <c:pt idx="122">
                  <c:v>2.9133174185933397</c:v>
                </c:pt>
                <c:pt idx="123">
                  <c:v>2.9864516564281707</c:v>
                </c:pt>
                <c:pt idx="124">
                  <c:v>3.0584992668808608</c:v>
                </c:pt>
                <c:pt idx="125">
                  <c:v>3.1294720662415174</c:v>
                </c:pt>
                <c:pt idx="126">
                  <c:v>3.1993819778543315</c:v>
                </c:pt>
                <c:pt idx="127">
                  <c:v>3.2682410171139007</c:v>
                </c:pt>
                <c:pt idx="128">
                  <c:v>3.3360612772156149</c:v>
                </c:pt>
                <c:pt idx="129">
                  <c:v>3.4028549156253391</c:v>
                </c:pt>
                <c:pt idx="130">
                  <c:v>3.4686341412353063</c:v>
                </c:pt>
                <c:pt idx="131">
                  <c:v>3.5334112021747597</c:v>
                </c:pt>
                <c:pt idx="132">
                  <c:v>3.5971983742454015</c:v>
                </c:pt>
                <c:pt idx="133">
                  <c:v>3.6600079499531346</c:v>
                </c:pt>
                <c:pt idx="134">
                  <c:v>3.7218522281089843</c:v>
                </c:pt>
                <c:pt idx="135">
                  <c:v>3.7827435039733412</c:v>
                </c:pt>
                <c:pt idx="136">
                  <c:v>3.8426940599189328</c:v>
                </c:pt>
                <c:pt idx="137">
                  <c:v>3.8246201619062798</c:v>
                </c:pt>
                <c:pt idx="138">
                  <c:v>3.8063319962534048</c:v>
                </c:pt>
                <c:pt idx="139">
                  <c:v>3.7883167756971319</c:v>
                </c:pt>
                <c:pt idx="140">
                  <c:v>3.7705714832741606</c:v>
                </c:pt>
                <c:pt idx="141">
                  <c:v>3.7530901788301745</c:v>
                </c:pt>
                <c:pt idx="142">
                  <c:v>3.7358670830666867</c:v>
                </c:pt>
                <c:pt idx="143">
                  <c:v>3.7188965905433959</c:v>
                </c:pt>
                <c:pt idx="144">
                  <c:v>3.702173263435613</c:v>
                </c:pt>
                <c:pt idx="145">
                  <c:v>3.6856918253953888</c:v>
                </c:pt>
                <c:pt idx="146">
                  <c:v>3.6694471556307051</c:v>
                </c:pt>
                <c:pt idx="147">
                  <c:v>3.6534342831954922</c:v>
                </c:pt>
                <c:pt idx="148">
                  <c:v>3.6376483814826943</c:v>
                </c:pt>
                <c:pt idx="149">
                  <c:v>3.6220847629130071</c:v>
                </c:pt>
                <c:pt idx="150">
                  <c:v>3.6067388738121391</c:v>
                </c:pt>
                <c:pt idx="151">
                  <c:v>3.5916062894697616</c:v>
                </c:pt>
                <c:pt idx="152">
                  <c:v>3.5766827093735887</c:v>
                </c:pt>
                <c:pt idx="153">
                  <c:v>3.5619639526122646</c:v>
                </c:pt>
                <c:pt idx="154">
                  <c:v>3.5474459534410068</c:v>
                </c:pt>
                <c:pt idx="155">
                  <c:v>3.5331247570041904</c:v>
                </c:pt>
                <c:pt idx="156">
                  <c:v>3.5189965152092588</c:v>
                </c:pt>
                <c:pt idx="157">
                  <c:v>3.505057482746603</c:v>
                </c:pt>
                <c:pt idx="158">
                  <c:v>3.4913040132502338</c:v>
                </c:pt>
                <c:pt idx="159">
                  <c:v>3.4777325555942795</c:v>
                </c:pt>
                <c:pt idx="160">
                  <c:v>3.4643396503205297</c:v>
                </c:pt>
                <c:pt idx="161">
                  <c:v>3.4511219261924366</c:v>
                </c:pt>
                <c:pt idx="162">
                  <c:v>3.4380760968711459</c:v>
                </c:pt>
                <c:pt idx="163">
                  <c:v>3.4251989577093225</c:v>
                </c:pt>
                <c:pt idx="164">
                  <c:v>3.4124873826586608</c:v>
                </c:pt>
                <c:pt idx="165">
                  <c:v>3.3999383212871677</c:v>
                </c:pt>
                <c:pt idx="166">
                  <c:v>3.3875487959024095</c:v>
                </c:pt>
                <c:pt idx="167">
                  <c:v>3.3753158987771026</c:v>
                </c:pt>
                <c:pt idx="168">
                  <c:v>3.3632367894735133</c:v>
                </c:pt>
                <c:pt idx="169">
                  <c:v>3.3513086922633168</c:v>
                </c:pt>
                <c:pt idx="170">
                  <c:v>3.3395288936396366</c:v>
                </c:pt>
                <c:pt idx="171">
                  <c:v>3.3278947399181558</c:v>
                </c:pt>
                <c:pt idx="172">
                  <c:v>3.316403634924272</c:v>
                </c:pt>
                <c:pt idx="173">
                  <c:v>3.305053037763396</c:v>
                </c:pt>
                <c:pt idx="174">
                  <c:v>3.2938404606715821</c:v>
                </c:pt>
                <c:pt idx="175">
                  <c:v>3.2827634669438215</c:v>
                </c:pt>
                <c:pt idx="176">
                  <c:v>3.2718196689373764</c:v>
                </c:pt>
                <c:pt idx="177">
                  <c:v>3.2610067261476479</c:v>
                </c:pt>
                <c:pt idx="178">
                  <c:v>3.2503223433542034</c:v>
                </c:pt>
                <c:pt idx="179">
                  <c:v>3.2397642688345756</c:v>
                </c:pt>
                <c:pt idx="180">
                  <c:v>3.2293302926436507</c:v>
                </c:pt>
                <c:pt idx="181">
                  <c:v>3.2190182449564491</c:v>
                </c:pt>
                <c:pt idx="182">
                  <c:v>3.2088259944722184</c:v>
                </c:pt>
                <c:pt idx="183">
                  <c:v>3.1987514468778362</c:v>
                </c:pt>
                <c:pt idx="184">
                  <c:v>3.1887925433685878</c:v>
                </c:pt>
                <c:pt idx="185">
                  <c:v>3.1789472592244228</c:v>
                </c:pt>
                <c:pt idx="186">
                  <c:v>3.1692136024399291</c:v>
                </c:pt>
                <c:pt idx="187">
                  <c:v>3.1595896124062395</c:v>
                </c:pt>
                <c:pt idx="188">
                  <c:v>3.1500733586432266</c:v>
                </c:pt>
                <c:pt idx="189">
                  <c:v>3.1406629395803374</c:v>
                </c:pt>
                <c:pt idx="190">
                  <c:v>3.1313564813845374</c:v>
                </c:pt>
                <c:pt idx="191">
                  <c:v>3.1221521368338121</c:v>
                </c:pt>
                <c:pt idx="192">
                  <c:v>3.1130480842348174</c:v>
                </c:pt>
                <c:pt idx="193">
                  <c:v>3.1040425263832252</c:v>
                </c:pt>
                <c:pt idx="194">
                  <c:v>3.0951336895654538</c:v>
                </c:pt>
                <c:pt idx="195">
                  <c:v>3.0863198226004247</c:v>
                </c:pt>
                <c:pt idx="196">
                  <c:v>3.077599195920127</c:v>
                </c:pt>
                <c:pt idx="197">
                  <c:v>3.0689701006877299</c:v>
                </c:pt>
                <c:pt idx="198">
                  <c:v>3.0604308479520883</c:v>
                </c:pt>
                <c:pt idx="199">
                  <c:v>3.0519797678374863</c:v>
                </c:pt>
                <c:pt idx="200">
                  <c:v>3.0436152087675294</c:v>
                </c:pt>
                <c:pt idx="201">
                  <c:v>3.0353355367221142</c:v>
                </c:pt>
                <c:pt idx="202">
                  <c:v>3.0271391345264536</c:v>
                </c:pt>
                <c:pt idx="203">
                  <c:v>3.0190244011711633</c:v>
                </c:pt>
                <c:pt idx="204">
                  <c:v>3.0109897511624504</c:v>
                </c:pt>
                <c:pt idx="205">
                  <c:v>3.0030336139014771</c:v>
                </c:pt>
                <c:pt idx="206">
                  <c:v>2.995154433092015</c:v>
                </c:pt>
                <c:pt idx="207">
                  <c:v>2.987350666175502</c:v>
                </c:pt>
                <c:pt idx="208">
                  <c:v>2.9796207837926953</c:v>
                </c:pt>
                <c:pt idx="209">
                  <c:v>2.9719632692710896</c:v>
                </c:pt>
                <c:pt idx="210">
                  <c:v>2.9643766181373317</c:v>
                </c:pt>
                <c:pt idx="211">
                  <c:v>2.9568593376538721</c:v>
                </c:pt>
                <c:pt idx="212">
                  <c:v>2.949409946379129</c:v>
                </c:pt>
                <c:pt idx="213">
                  <c:v>2.9420269737504547</c:v>
                </c:pt>
                <c:pt idx="214">
                  <c:v>2.9347089596892206</c:v>
                </c:pt>
                <c:pt idx="215">
                  <c:v>2.9274544542273788</c:v>
                </c:pt>
                <c:pt idx="216">
                  <c:v>2.9202620171548386</c:v>
                </c:pt>
                <c:pt idx="217">
                  <c:v>2.9131302176870535</c:v>
                </c:pt>
                <c:pt idx="218">
                  <c:v>2.9060576341522397</c:v>
                </c:pt>
                <c:pt idx="219">
                  <c:v>2.8990428536976132</c:v>
                </c:pt>
                <c:pt idx="220">
                  <c:v>2.8920844720141266</c:v>
                </c:pt>
                <c:pt idx="221">
                  <c:v>2.8851810930791442</c:v>
                </c:pt>
                <c:pt idx="222">
                  <c:v>2.8783313289165395</c:v>
                </c:pt>
                <c:pt idx="223">
                  <c:v>2.8715337993737164</c:v>
                </c:pt>
                <c:pt idx="224">
                  <c:v>2.8647871319150684</c:v>
                </c:pt>
                <c:pt idx="225">
                  <c:v>2.8580899614313915</c:v>
                </c:pt>
                <c:pt idx="226">
                  <c:v>2.8514409300648111</c:v>
                </c:pt>
                <c:pt idx="227">
                  <c:v>2.844838687048779</c:v>
                </c:pt>
                <c:pt idx="228">
                  <c:v>2.8382818885627055</c:v>
                </c:pt>
                <c:pt idx="229">
                  <c:v>2.8317691976008272</c:v>
                </c:pt>
                <c:pt idx="230">
                  <c:v>2.8252992838549025</c:v>
                </c:pt>
                <c:pt idx="231">
                  <c:v>2.818870823610359</c:v>
                </c:pt>
                <c:pt idx="232">
                  <c:v>2.8124824996555051</c:v>
                </c:pt>
                <c:pt idx="233">
                  <c:v>2.8061330012034702</c:v>
                </c:pt>
                <c:pt idx="234">
                  <c:v>2.7998210238264924</c:v>
                </c:pt>
                <c:pt idx="235">
                  <c:v>2.7935452694022556</c:v>
                </c:pt>
                <c:pt idx="236">
                  <c:v>2.7873044460719045</c:v>
                </c:pt>
                <c:pt idx="237">
                  <c:v>2.7810972682094719</c:v>
                </c:pt>
                <c:pt idx="238">
                  <c:v>2.774922456402372</c:v>
                </c:pt>
                <c:pt idx="239">
                  <c:v>2.7687787374426893</c:v>
                </c:pt>
                <c:pt idx="240">
                  <c:v>2.7626648443289694</c:v>
                </c:pt>
                <c:pt idx="241">
                  <c:v>2.7553281549643804</c:v>
                </c:pt>
                <c:pt idx="242">
                  <c:v>2.7480835240195773</c:v>
                </c:pt>
                <c:pt idx="243">
                  <c:v>2.7409376902690279</c:v>
                </c:pt>
                <c:pt idx="244">
                  <c:v>2.7338891070086131</c:v>
                </c:pt>
                <c:pt idx="245">
                  <c:v>2.7269362053918509</c:v>
                </c:pt>
                <c:pt idx="246">
                  <c:v>2.7200774463346429</c:v>
                </c:pt>
                <c:pt idx="247">
                  <c:v>2.71331132022741</c:v>
                </c:pt>
                <c:pt idx="248">
                  <c:v>2.7066363463294518</c:v>
                </c:pt>
                <c:pt idx="249">
                  <c:v>2.7000510721750133</c:v>
                </c:pt>
                <c:pt idx="250">
                  <c:v>2.6935540729928</c:v>
                </c:pt>
                <c:pt idx="251">
                  <c:v>2.6871439511386215</c:v>
                </c:pt>
                <c:pt idx="252">
                  <c:v>2.6808193355408374</c:v>
                </c:pt>
                <c:pt idx="253">
                  <c:v>2.6745788811583067</c:v>
                </c:pt>
                <c:pt idx="254">
                  <c:v>2.6684212684505013</c:v>
                </c:pt>
                <c:pt idx="255">
                  <c:v>2.6623452028595151</c:v>
                </c:pt>
                <c:pt idx="256">
                  <c:v>2.656349414303655</c:v>
                </c:pt>
                <c:pt idx="257">
                  <c:v>2.6504326566823435</c:v>
                </c:pt>
                <c:pt idx="258">
                  <c:v>2.644593707392052</c:v>
                </c:pt>
                <c:pt idx="259">
                  <c:v>2.6388313668529997</c:v>
                </c:pt>
                <c:pt idx="260">
                  <c:v>2.6331444580463446</c:v>
                </c:pt>
                <c:pt idx="261">
                  <c:v>2.627531826061634</c:v>
                </c:pt>
                <c:pt idx="262">
                  <c:v>2.6219923376542473</c:v>
                </c:pt>
                <c:pt idx="263">
                  <c:v>2.6165248808125972</c:v>
                </c:pt>
                <c:pt idx="264">
                  <c:v>2.6111283643348564</c:v>
                </c:pt>
                <c:pt idx="265">
                  <c:v>2.6058017174149795</c:v>
                </c:pt>
                <c:pt idx="266">
                  <c:v>2.6005438892377968</c:v>
                </c:pt>
                <c:pt idx="267">
                  <c:v>2.5953538485829659</c:v>
                </c:pt>
                <c:pt idx="268">
                  <c:v>2.5902305834375623</c:v>
                </c:pt>
                <c:pt idx="269">
                  <c:v>2.5851731006171157</c:v>
                </c:pt>
                <c:pt idx="270">
                  <c:v>2.5801804253948846</c:v>
                </c:pt>
                <c:pt idx="271">
                  <c:v>2.5752516011391751</c:v>
                </c:pt>
                <c:pt idx="272">
                  <c:v>2.5703856889585093</c:v>
                </c:pt>
                <c:pt idx="273">
                  <c:v>2.5655817673544714</c:v>
                </c:pt>
                <c:pt idx="274">
                  <c:v>2.5608389318820324</c:v>
                </c:pt>
                <c:pt idx="275">
                  <c:v>2.5561562948172023</c:v>
                </c:pt>
                <c:pt idx="276">
                  <c:v>2.5515329848318111</c:v>
                </c:pt>
                <c:pt idx="277">
                  <c:v>2.5469681466752752</c:v>
                </c:pt>
                <c:pt idx="278">
                  <c:v>2.5424609408631715</c:v>
                </c:pt>
                <c:pt idx="279">
                  <c:v>2.5380105433724691</c:v>
                </c:pt>
                <c:pt idx="280">
                  <c:v>2.533616145343264</c:v>
                </c:pt>
                <c:pt idx="281">
                  <c:v>2.5292769527868582</c:v>
                </c:pt>
                <c:pt idx="282">
                  <c:v>2.5249921863000484</c:v>
                </c:pt>
                <c:pt idx="283">
                  <c:v>2.5207610807854746</c:v>
                </c:pt>
                <c:pt idx="284">
                  <c:v>2.5165828851778866</c:v>
                </c:pt>
                <c:pt idx="285">
                  <c:v>2.5124568621762022</c:v>
                </c:pt>
                <c:pt idx="286">
                  <c:v>2.5083822879812212</c:v>
                </c:pt>
                <c:pt idx="287">
                  <c:v>2.5043584520388475</c:v>
                </c:pt>
                <c:pt idx="288">
                  <c:v>2.5003846567887353</c:v>
                </c:pt>
                <c:pt idx="289">
                  <c:v>2.4964602174181936</c:v>
                </c:pt>
                <c:pt idx="290">
                  <c:v>2.4925844616212482</c:v>
                </c:pt>
                <c:pt idx="291">
                  <c:v>2.4887567293627568</c:v>
                </c:pt>
                <c:pt idx="292">
                  <c:v>2.4849763726474334</c:v>
                </c:pt>
                <c:pt idx="293">
                  <c:v>2.4812427552937013</c:v>
                </c:pt>
                <c:pt idx="294">
                  <c:v>2.4775552527122495</c:v>
                </c:pt>
                <c:pt idx="295">
                  <c:v>2.4739132516891824</c:v>
                </c:pt>
                <c:pt idx="296">
                  <c:v>2.4703161501736819</c:v>
                </c:pt>
                <c:pt idx="297">
                  <c:v>2.4667633570700573</c:v>
                </c:pt>
                <c:pt idx="298">
                  <c:v>2.4632542920341005</c:v>
                </c:pt>
                <c:pt idx="299">
                  <c:v>2.4597883852736455</c:v>
                </c:pt>
                <c:pt idx="300">
                  <c:v>2.4563650773532322</c:v>
                </c:pt>
                <c:pt idx="301">
                  <c:v>2.4529838190028044</c:v>
                </c:pt>
                <c:pt idx="302">
                  <c:v>2.4496440709303267</c:v>
                </c:pt>
                <c:pt idx="303">
                  <c:v>2.4463453036382496</c:v>
                </c:pt>
                <c:pt idx="304">
                  <c:v>2.4430869972437415</c:v>
                </c:pt>
                <c:pt idx="305">
                  <c:v>2.4398686413025863</c:v>
                </c:pt>
                <c:pt idx="306">
                  <c:v>2.4366897346366931</c:v>
                </c:pt>
                <c:pt idx="307">
                  <c:v>2.4335497851651122</c:v>
                </c:pt>
                <c:pt idx="308">
                  <c:v>2.4304483097384946</c:v>
                </c:pt>
                <c:pt idx="309">
                  <c:v>2.4273848339769293</c:v>
                </c:pt>
                <c:pt idx="310">
                  <c:v>2.424358892111063</c:v>
                </c:pt>
                <c:pt idx="311">
                  <c:v>2.4213700268264442</c:v>
                </c:pt>
                <c:pt idx="312">
                  <c:v>2.4184177891110266</c:v>
                </c:pt>
                <c:pt idx="313">
                  <c:v>2.4155017381057529</c:v>
                </c:pt>
                <c:pt idx="314">
                  <c:v>2.4126214409581532</c:v>
                </c:pt>
                <c:pt idx="315">
                  <c:v>2.4097764726789075</c:v>
                </c:pt>
                <c:pt idx="316">
                  <c:v>2.4069664160012891</c:v>
                </c:pt>
                <c:pt idx="317">
                  <c:v>2.4041908612434417</c:v>
                </c:pt>
                <c:pt idx="318">
                  <c:v>2.4014494061734228</c:v>
                </c:pt>
                <c:pt idx="319">
                  <c:v>2.3987416558769548</c:v>
                </c:pt>
                <c:pt idx="320">
                  <c:v>2.3960672226278343</c:v>
                </c:pt>
                <c:pt idx="321">
                  <c:v>2.3934257257609306</c:v>
                </c:pt>
                <c:pt idx="322">
                  <c:v>2.3908167915477239</c:v>
                </c:pt>
                <c:pt idx="323">
                  <c:v>2.388240053074338</c:v>
                </c:pt>
                <c:pt idx="324">
                  <c:v>2.3856951501219981</c:v>
                </c:pt>
                <c:pt idx="325">
                  <c:v>2.3831817290498813</c:v>
                </c:pt>
                <c:pt idx="326">
                  <c:v>2.3806994426802919</c:v>
                </c:pt>
                <c:pt idx="327">
                  <c:v>2.3782479501861284</c:v>
                </c:pt>
                <c:pt idx="328">
                  <c:v>2.3758269169805817</c:v>
                </c:pt>
                <c:pt idx="329">
                  <c:v>2.3734360146090303</c:v>
                </c:pt>
                <c:pt idx="330">
                  <c:v>2.3710749206430686</c:v>
                </c:pt>
                <c:pt idx="331">
                  <c:v>2.3687433185766507</c:v>
                </c:pt>
                <c:pt idx="332">
                  <c:v>2.348009072128169</c:v>
                </c:pt>
                <c:pt idx="333">
                  <c:v>2.3273797982516031</c:v>
                </c:pt>
                <c:pt idx="334">
                  <c:v>2.306970660438358</c:v>
                </c:pt>
                <c:pt idx="335">
                  <c:v>2.2867797667279333</c:v>
                </c:pt>
                <c:pt idx="336">
                  <c:v>2.2668045152420717</c:v>
                </c:pt>
                <c:pt idx="337">
                  <c:v>2.247042334351748</c:v>
                </c:pt>
                <c:pt idx="338">
                  <c:v>2.227490686868979</c:v>
                </c:pt>
                <c:pt idx="339">
                  <c:v>2.2081470695617789</c:v>
                </c:pt>
                <c:pt idx="340">
                  <c:v>2.1890090126478667</c:v>
                </c:pt>
                <c:pt idx="341">
                  <c:v>2.170074079296604</c:v>
                </c:pt>
                <c:pt idx="342">
                  <c:v>2.1513398651391933</c:v>
                </c:pt>
                <c:pt idx="343">
                  <c:v>2.132803997787001</c:v>
                </c:pt>
                <c:pt idx="344">
                  <c:v>2.1144641363578343</c:v>
                </c:pt>
                <c:pt idx="345">
                  <c:v>2.0963179710100435</c:v>
                </c:pt>
                <c:pt idx="346">
                  <c:v>2.0783632224843007</c:v>
                </c:pt>
                <c:pt idx="347">
                  <c:v>2.060597641652913</c:v>
                </c:pt>
                <c:pt idx="348">
                  <c:v>2.0430190090765334</c:v>
                </c:pt>
                <c:pt idx="349">
                  <c:v>2.0256251345681417</c:v>
                </c:pt>
                <c:pt idx="350">
                  <c:v>2.0084138567641561</c:v>
                </c:pt>
                <c:pt idx="351">
                  <c:v>1.9913830427025438</c:v>
                </c:pt>
                <c:pt idx="352">
                  <c:v>1.9745305874078158</c:v>
                </c:pt>
                <c:pt idx="353">
                  <c:v>1.9578544134827716</c:v>
                </c:pt>
                <c:pt idx="354">
                  <c:v>1.9413524707068746</c:v>
                </c:pt>
                <c:pt idx="355">
                  <c:v>1.9250227356411429</c:v>
                </c:pt>
                <c:pt idx="356">
                  <c:v>1.9088632112394315</c:v>
                </c:pt>
                <c:pt idx="357">
                  <c:v>1.8928719264660012</c:v>
                </c:pt>
                <c:pt idx="358">
                  <c:v>1.8770469359192528</c:v>
                </c:pt>
                <c:pt idx="359">
                  <c:v>1.8613863194615188</c:v>
                </c:pt>
                <c:pt idx="360">
                  <c:v>1.8458881818548107</c:v>
                </c:pt>
                <c:pt idx="361">
                  <c:v>1.8305506524024087</c:v>
                </c:pt>
                <c:pt idx="362">
                  <c:v>1.8145396329335954</c:v>
                </c:pt>
                <c:pt idx="363">
                  <c:v>1.7986885746425567</c:v>
                </c:pt>
                <c:pt idx="364">
                  <c:v>1.7830008985387664</c:v>
                </c:pt>
                <c:pt idx="365">
                  <c:v>1.7674747637103576</c:v>
                </c:pt>
                <c:pt idx="366">
                  <c:v>1.752108319624176</c:v>
                </c:pt>
                <c:pt idx="367">
                  <c:v>1.7368997392358094</c:v>
                </c:pt>
                <c:pt idx="368">
                  <c:v>1.721847218865497</c:v>
                </c:pt>
                <c:pt idx="369">
                  <c:v>1.7069489778676721</c:v>
                </c:pt>
                <c:pt idx="370">
                  <c:v>1.6922032583043958</c:v>
                </c:pt>
                <c:pt idx="371">
                  <c:v>1.6776083246239226</c:v>
                </c:pt>
                <c:pt idx="372">
                  <c:v>1.6631624633443198</c:v>
                </c:pt>
                <c:pt idx="373">
                  <c:v>1.6488639827420544</c:v>
                </c:pt>
                <c:pt idx="374">
                  <c:v>1.6347112125454626</c:v>
                </c:pt>
                <c:pt idx="375">
                  <c:v>1.6207025036330109</c:v>
                </c:pt>
                <c:pt idx="376">
                  <c:v>1.6068362277362729</c:v>
                </c:pt>
                <c:pt idx="377">
                  <c:v>1.5931107771475372</c:v>
                </c:pt>
                <c:pt idx="378">
                  <c:v>1.5795245644319678</c:v>
                </c:pt>
                <c:pt idx="379">
                  <c:v>1.5660760221442362</c:v>
                </c:pt>
                <c:pt idx="380">
                  <c:v>1.5527636025495546</c:v>
                </c:pt>
                <c:pt idx="381">
                  <c:v>1.5395857773490262</c:v>
                </c:pt>
                <c:pt idx="382">
                  <c:v>1.5265410374092467</c:v>
                </c:pt>
                <c:pt idx="383">
                  <c:v>1.5136278924960778</c:v>
                </c:pt>
                <c:pt idx="384">
                  <c:v>1.5008448710125304</c:v>
                </c:pt>
                <c:pt idx="385">
                  <c:v>1.4881905197406757</c:v>
                </c:pt>
                <c:pt idx="386">
                  <c:v>1.4756634035875267</c:v>
                </c:pt>
                <c:pt idx="387">
                  <c:v>1.4632621053348172</c:v>
                </c:pt>
                <c:pt idx="388">
                  <c:v>1.4509852253926119</c:v>
                </c:pt>
                <c:pt idx="389">
                  <c:v>1.4388313815566869</c:v>
                </c:pt>
                <c:pt idx="390">
                  <c:v>1.4267992087696155</c:v>
                </c:pt>
                <c:pt idx="391">
                  <c:v>1.4148873588854916</c:v>
                </c:pt>
                <c:pt idx="392">
                  <c:v>1.4030945004382376</c:v>
                </c:pt>
                <c:pt idx="393">
                  <c:v>1.3914193184134354</c:v>
                </c:pt>
                <c:pt idx="394">
                  <c:v>1.3798605140236118</c:v>
                </c:pt>
                <c:pt idx="395">
                  <c:v>1.3684168044869378</c:v>
                </c:pt>
                <c:pt idx="396">
                  <c:v>1.3570869228092644</c:v>
                </c:pt>
                <c:pt idx="397">
                  <c:v>1.3458696175694613</c:v>
                </c:pt>
                <c:pt idx="398">
                  <c:v>1.3347636527079829</c:v>
                </c:pt>
                <c:pt idx="399">
                  <c:v>1.323767807318623</c:v>
                </c:pt>
                <c:pt idx="400">
                  <c:v>1.3128808754433969</c:v>
                </c:pt>
                <c:pt idx="401">
                  <c:v>1.3021016658705036</c:v>
                </c:pt>
                <c:pt idx="402">
                  <c:v>1.2914290019353163</c:v>
                </c:pt>
                <c:pt idx="403">
                  <c:v>1.2808617213243478</c:v>
                </c:pt>
                <c:pt idx="404">
                  <c:v>1.2703986758821473</c:v>
                </c:pt>
                <c:pt idx="405">
                  <c:v>1.2600387314210757</c:v>
                </c:pt>
                <c:pt idx="406">
                  <c:v>1.2497807675339185</c:v>
                </c:pt>
                <c:pt idx="407">
                  <c:v>1.2396236774092795</c:v>
                </c:pt>
                <c:pt idx="408">
                  <c:v>1.229566367649719</c:v>
                </c:pt>
                <c:pt idx="409">
                  <c:v>1.2196077580925915</c:v>
                </c:pt>
                <c:pt idx="410">
                  <c:v>1.2097467816335286</c:v>
                </c:pt>
                <c:pt idx="411">
                  <c:v>1.199982384052541</c:v>
                </c:pt>
                <c:pt idx="412">
                  <c:v>1.1903135238426783</c:v>
                </c:pt>
                <c:pt idx="413">
                  <c:v>1.1807391720412197</c:v>
                </c:pt>
                <c:pt idx="414">
                  <c:v>1.1712583120633502</c:v>
                </c:pt>
                <c:pt idx="415">
                  <c:v>1.1618699395382759</c:v>
                </c:pt>
                <c:pt idx="416">
                  <c:v>1.1525730621477503</c:v>
                </c:pt>
                <c:pt idx="417">
                  <c:v>1.1433666994669618</c:v>
                </c:pt>
                <c:pt idx="418">
                  <c:v>1.1342498828077543</c:v>
                </c:pt>
                <c:pt idx="419">
                  <c:v>1.1252216550641334</c:v>
                </c:pt>
                <c:pt idx="420">
                  <c:v>1.116281070560031</c:v>
                </c:pt>
                <c:pt idx="421">
                  <c:v>1.1074271948992855</c:v>
                </c:pt>
                <c:pt idx="422">
                  <c:v>1.0986591048178065</c:v>
                </c:pt>
                <c:pt idx="423">
                  <c:v>1.089975888037884</c:v>
                </c:pt>
                <c:pt idx="424">
                  <c:v>1.081376643124615</c:v>
                </c:pt>
                <c:pt idx="425">
                  <c:v>1.0728604793444079</c:v>
                </c:pt>
                <c:pt idx="426">
                  <c:v>1.0644265165255342</c:v>
                </c:pt>
                <c:pt idx="427">
                  <c:v>1.0560738849206945</c:v>
                </c:pt>
                <c:pt idx="428">
                  <c:v>1.047801725071567</c:v>
                </c:pt>
                <c:pt idx="429">
                  <c:v>1.0396091876753091</c:v>
                </c:pt>
                <c:pt idx="430">
                  <c:v>1.0314954334529765</c:v>
                </c:pt>
                <c:pt idx="431">
                  <c:v>1.0234596330198347</c:v>
                </c:pt>
                <c:pt idx="432">
                  <c:v>1.0155009667575312</c:v>
                </c:pt>
                <c:pt idx="433">
                  <c:v>1.0076186246880985</c:v>
                </c:pt>
                <c:pt idx="434">
                  <c:v>0.99981180634975808</c:v>
                </c:pt>
                <c:pt idx="435">
                  <c:v>0.99207972067450234</c:v>
                </c:pt>
                <c:pt idx="436">
                  <c:v>0.98442158586742057</c:v>
                </c:pt>
                <c:pt idx="437">
                  <c:v>0.97683662928774595</c:v>
                </c:pt>
                <c:pt idx="438">
                  <c:v>0.96932408733159336</c:v>
                </c:pt>
                <c:pt idx="439">
                  <c:v>0.9618832053163664</c:v>
                </c:pt>
                <c:pt idx="440">
                  <c:v>0.95451323736680316</c:v>
                </c:pt>
                <c:pt idx="441">
                  <c:v>0.94721344630263771</c:v>
                </c:pt>
                <c:pt idx="442">
                  <c:v>0.93998310352785086</c:v>
                </c:pt>
                <c:pt idx="443">
                  <c:v>0.93282148892148786</c:v>
                </c:pt>
                <c:pt idx="444">
                  <c:v>0.92572789073001782</c:v>
                </c:pt>
                <c:pt idx="445">
                  <c:v>0.91870160546120849</c:v>
                </c:pt>
                <c:pt idx="446">
                  <c:v>0.91174193777949941</c:v>
                </c:pt>
                <c:pt idx="447">
                  <c:v>0.90484820040284142</c:v>
                </c:pt>
                <c:pt idx="448">
                  <c:v>0.89801971400099079</c:v>
                </c:pt>
                <c:pt idx="449">
                  <c:v>0.89125580709522567</c:v>
                </c:pt>
                <c:pt idx="450">
                  <c:v>0.88455581595946975</c:v>
                </c:pt>
                <c:pt idx="451">
                  <c:v>0.87791908452279965</c:v>
                </c:pt>
                <c:pt idx="452">
                  <c:v>0.87134496427331321</c:v>
                </c:pt>
                <c:pt idx="453">
                  <c:v>0.86483281416334135</c:v>
                </c:pt>
                <c:pt idx="454">
                  <c:v>0.85838200051598101</c:v>
                </c:pt>
                <c:pt idx="455">
                  <c:v>0.85199189693292909</c:v>
                </c:pt>
                <c:pt idx="456">
                  <c:v>0.84566188420359822</c:v>
                </c:pt>
                <c:pt idx="457">
                  <c:v>0.83939135021549582</c:v>
                </c:pt>
                <c:pt idx="458">
                  <c:v>0.8331796898658449</c:v>
                </c:pt>
                <c:pt idx="459">
                  <c:v>0.82702630497443197</c:v>
                </c:pt>
                <c:pt idx="460">
                  <c:v>0.82093060419765906</c:v>
                </c:pt>
                <c:pt idx="461">
                  <c:v>0.81489200294378528</c:v>
                </c:pt>
                <c:pt idx="462">
                  <c:v>0.80890992328933886</c:v>
                </c:pt>
                <c:pt idx="463">
                  <c:v>0.80298379389668095</c:v>
                </c:pt>
                <c:pt idx="464">
                  <c:v>0.79711304993270593</c:v>
                </c:pt>
                <c:pt idx="465">
                  <c:v>0.79129713298866122</c:v>
                </c:pt>
                <c:pt idx="466">
                  <c:v>0.78553549100106845</c:v>
                </c:pt>
                <c:pt idx="467">
                  <c:v>0.77982757817372994</c:v>
                </c:pt>
                <c:pt idx="468">
                  <c:v>0.77417285490080723</c:v>
                </c:pt>
                <c:pt idx="469">
                  <c:v>0.76857078769095</c:v>
                </c:pt>
                <c:pt idx="470">
                  <c:v>0.76302084909246559</c:v>
                </c:pt>
                <c:pt idx="471">
                  <c:v>0.75752251761951306</c:v>
                </c:pt>
                <c:pt idx="472">
                  <c:v>0.75207527767930082</c:v>
                </c:pt>
                <c:pt idx="473">
                  <c:v>0.74667861950028136</c:v>
                </c:pt>
                <c:pt idx="474">
                  <c:v>0.74133203906132306</c:v>
                </c:pt>
                <c:pt idx="475">
                  <c:v>0.73603503802184589</c:v>
                </c:pt>
                <c:pt idx="476">
                  <c:v>0.73078712365290777</c:v>
                </c:pt>
                <c:pt idx="477">
                  <c:v>0.72558780876922768</c:v>
                </c:pt>
                <c:pt idx="478">
                  <c:v>0.7204366116621298</c:v>
                </c:pt>
                <c:pt idx="479">
                  <c:v>0.71533305603339925</c:v>
                </c:pt>
                <c:pt idx="480">
                  <c:v>0.71027667093003155</c:v>
                </c:pt>
                <c:pt idx="481">
                  <c:v>0.70526699067986709</c:v>
                </c:pt>
                <c:pt idx="482">
                  <c:v>0.70030355482809348</c:v>
                </c:pt>
                <c:pt idx="483">
                  <c:v>0.69538590807460865</c:v>
                </c:pt>
                <c:pt idx="484">
                  <c:v>0.69051360021222696</c:v>
                </c:pt>
                <c:pt idx="485">
                  <c:v>0.68568618606571907</c:v>
                </c:pt>
                <c:pt idx="486">
                  <c:v>0.68090322543167325</c:v>
                </c:pt>
                <c:pt idx="487">
                  <c:v>0.67616428301916653</c:v>
                </c:pt>
                <c:pt idx="488">
                  <c:v>0.67146892839123296</c:v>
                </c:pt>
                <c:pt idx="489">
                  <c:v>0.66681673590711843</c:v>
                </c:pt>
                <c:pt idx="490">
                  <c:v>0.66220728466531109</c:v>
                </c:pt>
                <c:pt idx="491">
                  <c:v>0.6576401584473367</c:v>
                </c:pt>
                <c:pt idx="492">
                  <c:v>0.65311494566230532</c:v>
                </c:pt>
                <c:pt idx="493">
                  <c:v>0.64863123929220345</c:v>
                </c:pt>
                <c:pt idx="494">
                  <c:v>0.64418863683791472</c:v>
                </c:pt>
                <c:pt idx="495">
                  <c:v>0.63978674026596716</c:v>
                </c:pt>
                <c:pt idx="496">
                  <c:v>0.63542515595598847</c:v>
                </c:pt>
                <c:pt idx="497">
                  <c:v>0.64833871439550195</c:v>
                </c:pt>
                <c:pt idx="498">
                  <c:v>0.66127131318865717</c:v>
                </c:pt>
                <c:pt idx="499">
                  <c:v>0.67411402470656689</c:v>
                </c:pt>
                <c:pt idx="500">
                  <c:v>0.68686728302073885</c:v>
                </c:pt>
                <c:pt idx="501">
                  <c:v>0.69953220961619667</c:v>
                </c:pt>
                <c:pt idx="502">
                  <c:v>0.71210992035636322</c:v>
                </c:pt>
                <c:pt idx="503">
                  <c:v>0.72460152120478771</c:v>
                </c:pt>
                <c:pt idx="504">
                  <c:v>0.73700810833868713</c:v>
                </c:pt>
                <c:pt idx="505">
                  <c:v>0.7493307682890602</c:v>
                </c:pt>
                <c:pt idx="506">
                  <c:v>0.7615705780795482</c:v>
                </c:pt>
                <c:pt idx="507">
                  <c:v>0.77372860536390209</c:v>
                </c:pt>
                <c:pt idx="508">
                  <c:v>0.78580590856207133</c:v>
                </c:pt>
                <c:pt idx="509">
                  <c:v>0.79780353699494833</c:v>
                </c:pt>
                <c:pt idx="510">
                  <c:v>0.80972253101778868</c:v>
                </c:pt>
                <c:pt idx="511">
                  <c:v>0.82156392215233542</c:v>
                </c:pt>
                <c:pt idx="512">
                  <c:v>0.83332873321767209</c:v>
                </c:pt>
                <c:pt idx="513">
                  <c:v>0.84501797845983073</c:v>
                </c:pt>
                <c:pt idx="514">
                  <c:v>0.8566326636801761</c:v>
                </c:pt>
                <c:pt idx="515">
                  <c:v>0.86817378636259601</c:v>
                </c:pt>
                <c:pt idx="516">
                  <c:v>0.87964233579951723</c:v>
                </c:pt>
                <c:pt idx="517">
                  <c:v>0.89103929321677433</c:v>
                </c:pt>
                <c:pt idx="518">
                  <c:v>0.90236563189735297</c:v>
                </c:pt>
                <c:pt idx="519">
                  <c:v>0.9136223173040362</c:v>
                </c:pt>
                <c:pt idx="520">
                  <c:v>0.92481030720096979</c:v>
                </c:pt>
                <c:pt idx="521">
                  <c:v>0.93593055177417606</c:v>
                </c:pt>
                <c:pt idx="522">
                  <c:v>0.94698399375103848</c:v>
                </c:pt>
                <c:pt idx="523">
                  <c:v>0.95797156851877896</c:v>
                </c:pt>
                <c:pt idx="524">
                  <c:v>0.96889420424194916</c:v>
                </c:pt>
                <c:pt idx="525">
                  <c:v>0.97975282197896263</c:v>
                </c:pt>
                <c:pt idx="526">
                  <c:v>0.99054833579768731</c:v>
                </c:pt>
                <c:pt idx="527">
                  <c:v>1.0012816528901227</c:v>
                </c:pt>
                <c:pt idx="528">
                  <c:v>1.0119536736861823</c:v>
                </c:pt>
                <c:pt idx="529">
                  <c:v>1.0225652919666046</c:v>
                </c:pt>
                <c:pt idx="530">
                  <c:v>1.0331173949750152</c:v>
                </c:pt>
                <c:pt idx="531">
                  <c:v>1.0436108635291605</c:v>
                </c:pt>
                <c:pt idx="532">
                  <c:v>1.0540465721313383</c:v>
                </c:pt>
                <c:pt idx="533">
                  <c:v>1.0644253890780415</c:v>
                </c:pt>
                <c:pt idx="534">
                  <c:v>1.0747481765688411</c:v>
                </c:pt>
                <c:pt idx="535">
                  <c:v>1.0850157908145324</c:v>
                </c:pt>
                <c:pt idx="536">
                  <c:v>1.0952290821445554</c:v>
                </c:pt>
                <c:pt idx="537">
                  <c:v>1.1053888951137247</c:v>
                </c:pt>
                <c:pt idx="538">
                  <c:v>1.1154960686082807</c:v>
                </c:pt>
                <c:pt idx="539">
                  <c:v>1.1255514359512859</c:v>
                </c:pt>
                <c:pt idx="540">
                  <c:v>1.1355558250073914</c:v>
                </c:pt>
                <c:pt idx="541">
                  <c:v>1.1454382701243833</c:v>
                </c:pt>
                <c:pt idx="542">
                  <c:v>1.1552560753458301</c:v>
                </c:pt>
                <c:pt idx="543">
                  <c:v>1.1650096674411849</c:v>
                </c:pt>
                <c:pt idx="544">
                  <c:v>1.1746994702642084</c:v>
                </c:pt>
                <c:pt idx="545">
                  <c:v>1.1843259047733301</c:v>
                </c:pt>
                <c:pt idx="546">
                  <c:v>1.1938893890518643</c:v>
                </c:pt>
                <c:pt idx="547">
                  <c:v>1.203390338328086</c:v>
                </c:pt>
                <c:pt idx="548">
                  <c:v>1.2128291649951624</c:v>
                </c:pt>
                <c:pt idx="549">
                  <c:v>1.2222062786309431</c:v>
                </c:pt>
                <c:pt idx="550">
                  <c:v>1.2315220860176135</c:v>
                </c:pt>
                <c:pt idx="551">
                  <c:v>1.2407769911612039</c:v>
                </c:pt>
                <c:pt idx="552">
                  <c:v>1.2499713953109655</c:v>
                </c:pt>
                <c:pt idx="553">
                  <c:v>1.259105696978605</c:v>
                </c:pt>
                <c:pt idx="554">
                  <c:v>1.2681802919573881</c:v>
                </c:pt>
                <c:pt idx="555">
                  <c:v>1.2771955733411025</c:v>
                </c:pt>
                <c:pt idx="556">
                  <c:v>1.2861519315428902</c:v>
                </c:pt>
                <c:pt idx="557">
                  <c:v>1.2950497543139454</c:v>
                </c:pt>
                <c:pt idx="558">
                  <c:v>1.30388942676208</c:v>
                </c:pt>
                <c:pt idx="559">
                  <c:v>1.3126713313701579</c:v>
                </c:pt>
                <c:pt idx="560">
                  <c:v>1.3213958480144006</c:v>
                </c:pt>
                <c:pt idx="561">
                  <c:v>1.3300633539825593</c:v>
                </c:pt>
                <c:pt idx="562">
                  <c:v>1.3386742239919616</c:v>
                </c:pt>
                <c:pt idx="563">
                  <c:v>1.3472288302074307</c:v>
                </c:pt>
                <c:pt idx="564">
                  <c:v>1.3557275422590767</c:v>
                </c:pt>
                <c:pt idx="565">
                  <c:v>1.3641707272599617</c:v>
                </c:pt>
                <c:pt idx="566">
                  <c:v>1.3725587498236409</c:v>
                </c:pt>
                <c:pt idx="567">
                  <c:v>1.3808919720815793</c:v>
                </c:pt>
                <c:pt idx="568">
                  <c:v>1.389170753700445</c:v>
                </c:pt>
                <c:pt idx="569">
                  <c:v>1.3973954518992813</c:v>
                </c:pt>
                <c:pt idx="570">
                  <c:v>1.4055664214665562</c:v>
                </c:pt>
                <c:pt idx="571">
                  <c:v>1.4136840147770913</c:v>
                </c:pt>
                <c:pt idx="572">
                  <c:v>1.4217485818088722</c:v>
                </c:pt>
                <c:pt idx="573">
                  <c:v>1.4297604701597391</c:v>
                </c:pt>
                <c:pt idx="574">
                  <c:v>1.4377200250639584</c:v>
                </c:pt>
                <c:pt idx="575">
                  <c:v>1.4456275894086805</c:v>
                </c:pt>
                <c:pt idx="576">
                  <c:v>1.453483503750278</c:v>
                </c:pt>
                <c:pt idx="577">
                  <c:v>1.4612881063305687</c:v>
                </c:pt>
                <c:pt idx="578">
                  <c:v>1.4690417330929273</c:v>
                </c:pt>
                <c:pt idx="579">
                  <c:v>1.4767447176982786</c:v>
                </c:pt>
                <c:pt idx="580">
                  <c:v>1.4843973915409798</c:v>
                </c:pt>
                <c:pt idx="581">
                  <c:v>1.4920000837645924</c:v>
                </c:pt>
                <c:pt idx="582">
                  <c:v>1.4995531212775388</c:v>
                </c:pt>
                <c:pt idx="583">
                  <c:v>1.5070568287686517</c:v>
                </c:pt>
                <c:pt idx="584">
                  <c:v>1.5145115287226132</c:v>
                </c:pt>
                <c:pt idx="585">
                  <c:v>1.5219175414352799</c:v>
                </c:pt>
                <c:pt idx="586">
                  <c:v>1.5292751850289095</c:v>
                </c:pt>
                <c:pt idx="587">
                  <c:v>1.5365847754672686</c:v>
                </c:pt>
                <c:pt idx="588">
                  <c:v>1.5438466265706441</c:v>
                </c:pt>
                <c:pt idx="589">
                  <c:v>1.5510610500307398</c:v>
                </c:pt>
                <c:pt idx="590">
                  <c:v>1.5582283554254746</c:v>
                </c:pt>
                <c:pt idx="591">
                  <c:v>1.5653488502336712</c:v>
                </c:pt>
                <c:pt idx="592">
                  <c:v>1.5724228398496456</c:v>
                </c:pt>
                <c:pt idx="593">
                  <c:v>1.5794506275976898</c:v>
                </c:pt>
                <c:pt idx="594">
                  <c:v>1.5864325147464533</c:v>
                </c:pt>
                <c:pt idx="595">
                  <c:v>1.5933688005232238</c:v>
                </c:pt>
                <c:pt idx="596">
                  <c:v>1.6002597821281086</c:v>
                </c:pt>
                <c:pt idx="597">
                  <c:v>1.6071057547481107</c:v>
                </c:pt>
                <c:pt idx="598">
                  <c:v>1.613907011571112</c:v>
                </c:pt>
                <c:pt idx="599">
                  <c:v>1.6206638437997523</c:v>
                </c:pt>
                <c:pt idx="600">
                  <c:v>1.6273765406652145</c:v>
                </c:pt>
                <c:pt idx="601">
                  <c:v>1.6340453894409099</c:v>
                </c:pt>
                <c:pt idx="602">
                  <c:v>1.6406706754560683</c:v>
                </c:pt>
                <c:pt idx="603">
                  <c:v>1.6472526821092306</c:v>
                </c:pt>
                <c:pt idx="604">
                  <c:v>1.653791690881649</c:v>
                </c:pt>
                <c:pt idx="605">
                  <c:v>1.6602879813505886</c:v>
                </c:pt>
                <c:pt idx="606">
                  <c:v>1.6667418312025413</c:v>
                </c:pt>
                <c:pt idx="607">
                  <c:v>1.6731535162463387</c:v>
                </c:pt>
                <c:pt idx="608">
                  <c:v>1.6795233104261782</c:v>
                </c:pt>
                <c:pt idx="609">
                  <c:v>1.6858514858345564</c:v>
                </c:pt>
                <c:pt idx="610">
                  <c:v>1.6921383127251099</c:v>
                </c:pt>
                <c:pt idx="611">
                  <c:v>1.698384059525365</c:v>
                </c:pt>
                <c:pt idx="612">
                  <c:v>1.7045889928493998</c:v>
                </c:pt>
                <c:pt idx="613">
                  <c:v>1.7107533775104158</c:v>
                </c:pt>
                <c:pt idx="614">
                  <c:v>1.7168774765332204</c:v>
                </c:pt>
                <c:pt idx="615">
                  <c:v>1.7229615511666225</c:v>
                </c:pt>
                <c:pt idx="616">
                  <c:v>1.729005860895739</c:v>
                </c:pt>
                <c:pt idx="617">
                  <c:v>1.7350106634542168</c:v>
                </c:pt>
                <c:pt idx="618">
                  <c:v>1.7409762148363674</c:v>
                </c:pt>
                <c:pt idx="619">
                  <c:v>1.7469027693092152</c:v>
                </c:pt>
                <c:pt idx="620">
                  <c:v>1.7527905794244629</c:v>
                </c:pt>
                <c:pt idx="621">
                  <c:v>1.7586398960303711</c:v>
                </c:pt>
                <c:pt idx="622">
                  <c:v>1.7644509682835541</c:v>
                </c:pt>
                <c:pt idx="623">
                  <c:v>1.7702240436606942</c:v>
                </c:pt>
                <c:pt idx="624">
                  <c:v>1.7759593679701702</c:v>
                </c:pt>
                <c:pt idx="625">
                  <c:v>1.7816571853636098</c:v>
                </c:pt>
                <c:pt idx="626">
                  <c:v>1.787317738347354</c:v>
                </c:pt>
                <c:pt idx="627">
                  <c:v>1.7929412677938437</c:v>
                </c:pt>
                <c:pt idx="628">
                  <c:v>1.798528012952928</c:v>
                </c:pt>
                <c:pt idx="629">
                  <c:v>1.8040782114630896</c:v>
                </c:pt>
                <c:pt idx="630">
                  <c:v>1.8095920993625916</c:v>
                </c:pt>
                <c:pt idx="631">
                  <c:v>1.8150699111005519</c:v>
                </c:pt>
                <c:pt idx="632">
                  <c:v>1.8205118795479267</c:v>
                </c:pt>
                <c:pt idx="633">
                  <c:v>1.8259182360084321</c:v>
                </c:pt>
                <c:pt idx="634">
                  <c:v>1.831289210229375</c:v>
                </c:pt>
                <c:pt idx="635">
                  <c:v>1.8366250304124179</c:v>
                </c:pt>
                <c:pt idx="636">
                  <c:v>1.8419259232242626</c:v>
                </c:pt>
                <c:pt idx="637">
                  <c:v>1.8471921138072613</c:v>
                </c:pt>
                <c:pt idx="638">
                  <c:v>1.8524238257899499</c:v>
                </c:pt>
                <c:pt idx="639">
                  <c:v>1.857621281297511</c:v>
                </c:pt>
                <c:pt idx="640">
                  <c:v>1.8627847009621608</c:v>
                </c:pt>
                <c:pt idx="641">
                  <c:v>1.8679143039334627</c:v>
                </c:pt>
                <c:pt idx="642">
                  <c:v>1.8730103078885703</c:v>
                </c:pt>
                <c:pt idx="643">
                  <c:v>1.8780729290423981</c:v>
                </c:pt>
                <c:pt idx="644">
                  <c:v>1.883102382157718</c:v>
                </c:pt>
                <c:pt idx="645">
                  <c:v>1.8880988805551879</c:v>
                </c:pt>
                <c:pt idx="646">
                  <c:v>1.8930626361233072</c:v>
                </c:pt>
                <c:pt idx="647">
                  <c:v>1.8979938593283063</c:v>
                </c:pt>
                <c:pt idx="648">
                  <c:v>1.9028927592239604</c:v>
                </c:pt>
                <c:pt idx="649">
                  <c:v>1.907759543461341</c:v>
                </c:pt>
                <c:pt idx="650">
                  <c:v>1.9125944182984935</c:v>
                </c:pt>
                <c:pt idx="651">
                  <c:v>1.9173975886100512</c:v>
                </c:pt>
                <c:pt idx="652">
                  <c:v>1.9221692578967757</c:v>
                </c:pt>
                <c:pt idx="653">
                  <c:v>1.9269096282950384</c:v>
                </c:pt>
                <c:pt idx="654">
                  <c:v>1.9316189005862285</c:v>
                </c:pt>
                <c:pt idx="655">
                  <c:v>1.936297274206098</c:v>
                </c:pt>
                <c:pt idx="656">
                  <c:v>1.9409449472540401</c:v>
                </c:pt>
                <c:pt idx="657">
                  <c:v>1.9455621165023034</c:v>
                </c:pt>
                <c:pt idx="658">
                  <c:v>1.9501489774051404</c:v>
                </c:pt>
                <c:pt idx="659">
                  <c:v>1.9547057241078925</c:v>
                </c:pt>
                <c:pt idx="660">
                  <c:v>1.9592325494560099</c:v>
                </c:pt>
                <c:pt idx="661">
                  <c:v>1.9637296450040107</c:v>
                </c:pt>
                <c:pt idx="662">
                  <c:v>1.9681972010243733</c:v>
                </c:pt>
                <c:pt idx="663">
                  <c:v>1.9726354065163698</c:v>
                </c:pt>
                <c:pt idx="664">
                  <c:v>1.9770444492148367</c:v>
                </c:pt>
                <c:pt idx="665">
                  <c:v>1.9814245155988823</c:v>
                </c:pt>
                <c:pt idx="666">
                  <c:v>1.9857757909005338</c:v>
                </c:pt>
                <c:pt idx="667">
                  <c:v>1.9900984591133255</c:v>
                </c:pt>
                <c:pt idx="668">
                  <c:v>1.9943927030008246</c:v>
                </c:pt>
                <c:pt idx="669">
                  <c:v>1.9986587041050972</c:v>
                </c:pt>
                <c:pt idx="670">
                  <c:v>2.002896642755116</c:v>
                </c:pt>
                <c:pt idx="671">
                  <c:v>2.0071066980751091</c:v>
                </c:pt>
                <c:pt idx="672">
                  <c:v>2.0112890479928489</c:v>
                </c:pt>
                <c:pt idx="673">
                  <c:v>2.0154438692478847</c:v>
                </c:pt>
                <c:pt idx="674">
                  <c:v>2.0195713373997126</c:v>
                </c:pt>
                <c:pt idx="675">
                  <c:v>2.0236716268358994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C0-458F-AADE-66B33CDF46BA}"/>
            </c:ext>
          </c:extLst>
        </c:ser>
        <c:ser>
          <c:idx val="1"/>
          <c:order val="1"/>
          <c:tx>
            <c:v>Beef Sample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'SW9'!$A$2</c:f>
              <c:numCache>
                <c:formatCode>0</c:formatCode>
                <c:ptCount val="1"/>
                <c:pt idx="0">
                  <c:v>675</c:v>
                </c:pt>
              </c:numCache>
            </c:numRef>
          </c:xVal>
          <c:yVal>
            <c:numRef>
              <c:f>'SW9'!$B$2</c:f>
              <c:numCache>
                <c:formatCode>General</c:formatCode>
                <c:ptCount val="1"/>
                <c:pt idx="0">
                  <c:v>2.87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C0-458F-AADE-66B33CDF46BA}"/>
            </c:ext>
          </c:extLst>
        </c:ser>
        <c:ser>
          <c:idx val="2"/>
          <c:order val="2"/>
          <c:tx>
            <c:v>Probabilistic Sim</c:v>
          </c:tx>
          <c:spPr>
            <a:ln w="1206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12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'SW9'!$E$5</c:f>
                <c:numCache>
                  <c:formatCode>General</c:formatCode>
                  <c:ptCount val="1"/>
                  <c:pt idx="0">
                    <c:v>0.9800000000000002</c:v>
                  </c:pt>
                </c:numCache>
              </c:numRef>
            </c:plus>
            <c:minus>
              <c:numRef>
                <c:f>'SW9'!$F$5</c:f>
                <c:numCache>
                  <c:formatCode>General</c:formatCode>
                  <c:ptCount val="1"/>
                  <c:pt idx="0">
                    <c:v>0.97999999999999987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'SW9'!$E$5</c:f>
                <c:numCache>
                  <c:formatCode>General</c:formatCode>
                  <c:ptCount val="1"/>
                  <c:pt idx="0">
                    <c:v>0.9800000000000002</c:v>
                  </c:pt>
                </c:numCache>
              </c:numRef>
            </c:plus>
            <c:minus>
              <c:numRef>
                <c:f>'SW9'!$F$5</c:f>
                <c:numCache>
                  <c:formatCode>General</c:formatCode>
                  <c:ptCount val="1"/>
                  <c:pt idx="0">
                    <c:v>0.97999999999999987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'SW9'!$A$5</c:f>
              <c:numCache>
                <c:formatCode>0</c:formatCode>
                <c:ptCount val="1"/>
                <c:pt idx="0">
                  <c:v>675</c:v>
                </c:pt>
              </c:numCache>
            </c:numRef>
          </c:xVal>
          <c:yVal>
            <c:numRef>
              <c:f>'SW9'!$B$5</c:f>
              <c:numCache>
                <c:formatCode>General</c:formatCode>
                <c:ptCount val="1"/>
                <c:pt idx="0">
                  <c:v>1.89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C0-458F-AADE-66B33CDF4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542000"/>
        <c:axId val="450547248"/>
        <c:extLst/>
      </c:scatterChart>
      <c:valAx>
        <c:axId val="450542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/>
                  <a:t>Age (d)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450547248"/>
        <c:crosses val="autoZero"/>
        <c:crossBetween val="midCat"/>
        <c:majorUnit val="180"/>
      </c:valAx>
      <c:valAx>
        <c:axId val="4505472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/>
                  <a:t>PFOS in Muscle (µg/kg)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450542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DAM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'SW12'!$A$3:$A$738</c:f>
              <c:numCache>
                <c:formatCode>0</c:formatCode>
                <c:ptCount val="7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</c:numCache>
            </c:numRef>
          </c:xVal>
          <c:yVal>
            <c:numRef>
              <c:f>'SW12'!$V$3:$V$738</c:f>
              <c:numCache>
                <c:formatCode>0.000</c:formatCode>
                <c:ptCount val="736"/>
                <c:pt idx="0">
                  <c:v>0</c:v>
                </c:pt>
                <c:pt idx="1">
                  <c:v>4.4549740654388915E-4</c:v>
                </c:pt>
                <c:pt idx="2">
                  <c:v>9.6869726916805408E-4</c:v>
                </c:pt>
                <c:pt idx="3">
                  <c:v>1.5612409706103028E-3</c:v>
                </c:pt>
                <c:pt idx="4">
                  <c:v>2.2173849408040156E-3</c:v>
                </c:pt>
                <c:pt idx="5">
                  <c:v>2.9317370309792658E-3</c:v>
                </c:pt>
                <c:pt idx="6">
                  <c:v>3.6992226212209257E-3</c:v>
                </c:pt>
                <c:pt idx="7">
                  <c:v>4.5150660082897602E-3</c:v>
                </c:pt>
                <c:pt idx="8">
                  <c:v>5.3747730631148799E-3</c:v>
                </c:pt>
                <c:pt idx="9">
                  <c:v>6.2741149863013625E-3</c:v>
                </c:pt>
                <c:pt idx="10">
                  <c:v>7.2091130836263286E-3</c:v>
                </c:pt>
                <c:pt idx="11">
                  <c:v>8.1760244901319598E-3</c:v>
                </c:pt>
                <c:pt idx="12">
                  <c:v>9.1713287769872032E-3</c:v>
                </c:pt>
                <c:pt idx="13">
                  <c:v>1.0191715380371421E-2</c:v>
                </c:pt>
                <c:pt idx="14">
                  <c:v>1.1234071796281615E-2</c:v>
                </c:pt>
                <c:pt idx="15">
                  <c:v>1.2295472489420273E-2</c:v>
                </c:pt>
                <c:pt idx="16">
                  <c:v>1.3373168468220103E-2</c:v>
                </c:pt>
                <c:pt idx="17">
                  <c:v>1.4464577481637235E-2</c:v>
                </c:pt>
                <c:pt idx="18">
                  <c:v>1.5567274796625627E-2</c:v>
                </c:pt>
                <c:pt idx="19">
                  <c:v>1.667898451821883E-2</c:v>
                </c:pt>
                <c:pt idx="20">
                  <c:v>1.7797571416914692E-2</c:v>
                </c:pt>
                <c:pt idx="21">
                  <c:v>1.8921033230606135E-2</c:v>
                </c:pt>
                <c:pt idx="22">
                  <c:v>2.0047493410645437E-2</c:v>
                </c:pt>
                <c:pt idx="23">
                  <c:v>2.1175194283789465E-2</c:v>
                </c:pt>
                <c:pt idx="24">
                  <c:v>2.2302490603763589E-2</c:v>
                </c:pt>
                <c:pt idx="25">
                  <c:v>2.3427843468017857E-2</c:v>
                </c:pt>
                <c:pt idx="26">
                  <c:v>2.4549814576944134E-2</c:v>
                </c:pt>
                <c:pt idx="27">
                  <c:v>2.5667060814387237E-2</c:v>
                </c:pt>
                <c:pt idx="28">
                  <c:v>2.6778329129730015E-2</c:v>
                </c:pt>
                <c:pt idx="29">
                  <c:v>2.7882451703169612E-2</c:v>
                </c:pt>
                <c:pt idx="30">
                  <c:v>2.8978341377039935E-2</c:v>
                </c:pt>
                <c:pt idx="31">
                  <c:v>3.006498733718117E-2</c:v>
                </c:pt>
                <c:pt idx="32">
                  <c:v>3.1141451029419114E-2</c:v>
                </c:pt>
                <c:pt idx="33">
                  <c:v>3.2206862297200975E-2</c:v>
                </c:pt>
                <c:pt idx="34">
                  <c:v>3.3260415727347427E-2</c:v>
                </c:pt>
                <c:pt idx="35">
                  <c:v>3.4301367191727668E-2</c:v>
                </c:pt>
                <c:pt idx="36">
                  <c:v>3.5329030573451214E-2</c:v>
                </c:pt>
                <c:pt idx="37">
                  <c:v>3.6342774666900703E-2</c:v>
                </c:pt>
                <c:pt idx="38">
                  <c:v>3.7342020241609868E-2</c:v>
                </c:pt>
                <c:pt idx="39">
                  <c:v>3.8326237260622446E-2</c:v>
                </c:pt>
                <c:pt idx="40">
                  <c:v>3.9294942244556222E-2</c:v>
                </c:pt>
                <c:pt idx="41">
                  <c:v>4.0247695773143397E-2</c:v>
                </c:pt>
                <c:pt idx="42">
                  <c:v>4.1184100116529419E-2</c:v>
                </c:pt>
                <c:pt idx="43">
                  <c:v>4.2103796989086971E-2</c:v>
                </c:pt>
                <c:pt idx="44">
                  <c:v>4.3006465418945303E-2</c:v>
                </c:pt>
                <c:pt idx="45">
                  <c:v>4.3891819726849031E-2</c:v>
                </c:pt>
                <c:pt idx="46">
                  <c:v>4.475960760834586E-2</c:v>
                </c:pt>
                <c:pt idx="47">
                  <c:v>4.5009025881930488E-2</c:v>
                </c:pt>
                <c:pt idx="48">
                  <c:v>4.5249374797728385E-2</c:v>
                </c:pt>
                <c:pt idx="49">
                  <c:v>4.5484244352894089E-2</c:v>
                </c:pt>
                <c:pt idx="50">
                  <c:v>4.5713420815982911E-2</c:v>
                </c:pt>
                <c:pt idx="51">
                  <c:v>4.5936686878851246E-2</c:v>
                </c:pt>
                <c:pt idx="52">
                  <c:v>4.6153844602046294E-2</c:v>
                </c:pt>
                <c:pt idx="53">
                  <c:v>4.6364714555630071E-2</c:v>
                </c:pt>
                <c:pt idx="54">
                  <c:v>4.6569134858582405E-2</c:v>
                </c:pt>
                <c:pt idx="55">
                  <c:v>4.6766960263958789E-2</c:v>
                </c:pt>
                <c:pt idx="56">
                  <c:v>4.6958061288337669E-2</c:v>
                </c:pt>
                <c:pt idx="57">
                  <c:v>4.714232338328693E-2</c:v>
                </c:pt>
                <c:pt idx="58">
                  <c:v>4.731964614670145E-2</c:v>
                </c:pt>
                <c:pt idx="59">
                  <c:v>4.7489942571983711E-2</c:v>
                </c:pt>
                <c:pt idx="60">
                  <c:v>4.76531383331509E-2</c:v>
                </c:pt>
                <c:pt idx="61">
                  <c:v>4.7809171104058801E-2</c:v>
                </c:pt>
                <c:pt idx="62">
                  <c:v>4.7957989910030932E-2</c:v>
                </c:pt>
                <c:pt idx="63">
                  <c:v>4.8099554510275665E-2</c:v>
                </c:pt>
                <c:pt idx="64">
                  <c:v>4.8233834809561206E-2</c:v>
                </c:pt>
                <c:pt idx="65">
                  <c:v>4.8360810297701132E-2</c:v>
                </c:pt>
                <c:pt idx="66">
                  <c:v>4.8480469515480976E-2</c:v>
                </c:pt>
                <c:pt idx="67">
                  <c:v>4.8592809545729372E-2</c:v>
                </c:pt>
                <c:pt idx="68">
                  <c:v>4.873535056745612E-2</c:v>
                </c:pt>
                <c:pt idx="69">
                  <c:v>4.8896881233215679E-2</c:v>
                </c:pt>
                <c:pt idx="70">
                  <c:v>4.9076047116752279E-2</c:v>
                </c:pt>
                <c:pt idx="71">
                  <c:v>4.9271621250852084E-2</c:v>
                </c:pt>
                <c:pt idx="72">
                  <c:v>4.9482439377493838E-2</c:v>
                </c:pt>
                <c:pt idx="73">
                  <c:v>4.9707396491185774E-2</c:v>
                </c:pt>
                <c:pt idx="74">
                  <c:v>4.9945443932537054E-2</c:v>
                </c:pt>
                <c:pt idx="75">
                  <c:v>5.019558663799438E-2</c:v>
                </c:pt>
                <c:pt idx="76">
                  <c:v>5.0456880534043562E-2</c:v>
                </c:pt>
                <c:pt idx="77">
                  <c:v>5.072843006723627E-2</c:v>
                </c:pt>
                <c:pt idx="78">
                  <c:v>5.1009385862011744E-2</c:v>
                </c:pt>
                <c:pt idx="79">
                  <c:v>5.1298942498830546E-2</c:v>
                </c:pt>
                <c:pt idx="80">
                  <c:v>5.1596336405641229E-2</c:v>
                </c:pt>
                <c:pt idx="81">
                  <c:v>5.1900843856166251E-2</c:v>
                </c:pt>
                <c:pt idx="82">
                  <c:v>5.2211779068922291E-2</c:v>
                </c:pt>
                <c:pt idx="83">
                  <c:v>5.2528492401287499E-2</c:v>
                </c:pt>
                <c:pt idx="84">
                  <c:v>5.2850368633294981E-2</c:v>
                </c:pt>
                <c:pt idx="85">
                  <c:v>5.3176825336171941E-2</c:v>
                </c:pt>
                <c:pt idx="86">
                  <c:v>5.350731132095906E-2</c:v>
                </c:pt>
                <c:pt idx="87">
                  <c:v>5.3841305162836972E-2</c:v>
                </c:pt>
                <c:pt idx="88">
                  <c:v>5.4178313797058147E-2</c:v>
                </c:pt>
                <c:pt idx="89">
                  <c:v>5.4517871182634563E-2</c:v>
                </c:pt>
                <c:pt idx="90">
                  <c:v>5.4859537030166432E-2</c:v>
                </c:pt>
                <c:pt idx="91">
                  <c:v>5.520289559041492E-2</c:v>
                </c:pt>
                <c:pt idx="92">
                  <c:v>5.5547554500425853E-2</c:v>
                </c:pt>
                <c:pt idx="93">
                  <c:v>5.5893143684200043E-2</c:v>
                </c:pt>
                <c:pt idx="94">
                  <c:v>5.6239314305083457E-2</c:v>
                </c:pt>
                <c:pt idx="95">
                  <c:v>5.6585737767214733E-2</c:v>
                </c:pt>
                <c:pt idx="96">
                  <c:v>5.6932104763521778E-2</c:v>
                </c:pt>
                <c:pt idx="97">
                  <c:v>5.7278124367903492E-2</c:v>
                </c:pt>
                <c:pt idx="98">
                  <c:v>5.7623523169366836E-2</c:v>
                </c:pt>
                <c:pt idx="99">
                  <c:v>5.7968044446015735E-2</c:v>
                </c:pt>
                <c:pt idx="100">
                  <c:v>5.83114473769063E-2</c:v>
                </c:pt>
                <c:pt idx="101">
                  <c:v>5.8653506289893159E-2</c:v>
                </c:pt>
                <c:pt idx="102">
                  <c:v>5.8994009943695469E-2</c:v>
                </c:pt>
                <c:pt idx="103">
                  <c:v>5.9332760842508374E-2</c:v>
                </c:pt>
                <c:pt idx="104">
                  <c:v>5.9669574581576845E-2</c:v>
                </c:pt>
                <c:pt idx="105">
                  <c:v>6.0004279222234086E-2</c:v>
                </c:pt>
                <c:pt idx="106">
                  <c:v>6.0336714694988004E-2</c:v>
                </c:pt>
                <c:pt idx="107">
                  <c:v>6.0666732229313722E-2</c:v>
                </c:pt>
                <c:pt idx="108">
                  <c:v>6.0994193808882158E-2</c:v>
                </c:pt>
                <c:pt idx="109">
                  <c:v>6.1318971651021063E-2</c:v>
                </c:pt>
                <c:pt idx="110">
                  <c:v>6.1640947709267847E-2</c:v>
                </c:pt>
                <c:pt idx="111">
                  <c:v>6.1960013197933157E-2</c:v>
                </c:pt>
                <c:pt idx="112">
                  <c:v>6.2276068137649569E-2</c:v>
                </c:pt>
                <c:pt idx="113">
                  <c:v>6.2589020920932797E-2</c:v>
                </c:pt>
                <c:pt idx="114">
                  <c:v>6.2898787896832259E-2</c:v>
                </c:pt>
                <c:pt idx="115">
                  <c:v>6.3205292973794264E-2</c:v>
                </c:pt>
                <c:pt idx="116">
                  <c:v>6.3508467239906372E-2</c:v>
                </c:pt>
                <c:pt idx="117">
                  <c:v>6.3808248599731818E-2</c:v>
                </c:pt>
                <c:pt idx="118">
                  <c:v>6.4104581426983387E-2</c:v>
                </c:pt>
                <c:pt idx="119">
                  <c:v>6.4397416232322466E-2</c:v>
                </c:pt>
                <c:pt idx="120">
                  <c:v>6.4686709345605151E-2</c:v>
                </c:pt>
                <c:pt idx="121">
                  <c:v>6.4972422611929537E-2</c:v>
                </c:pt>
                <c:pt idx="122">
                  <c:v>0.17604462129918971</c:v>
                </c:pt>
                <c:pt idx="123">
                  <c:v>0.28612984748945763</c:v>
                </c:pt>
                <c:pt idx="124">
                  <c:v>0.39454246042075486</c:v>
                </c:pt>
                <c:pt idx="125">
                  <c:v>0.5013009176924289</c:v>
                </c:pt>
                <c:pt idx="126">
                  <c:v>0.60642800231932481</c:v>
                </c:pt>
                <c:pt idx="127">
                  <c:v>0.70994637782426007</c:v>
                </c:pt>
                <c:pt idx="128">
                  <c:v>0.81187855199285086</c:v>
                </c:pt>
                <c:pt idx="129">
                  <c:v>0.9122468691146346</c:v>
                </c:pt>
                <c:pt idx="130">
                  <c:v>1.0110735029140487</c:v>
                </c:pt>
                <c:pt idx="131">
                  <c:v>1.1083804499694623</c:v>
                </c:pt>
                <c:pt idx="132">
                  <c:v>1.2041895235947242</c:v>
                </c:pt>
                <c:pt idx="133">
                  <c:v>1.2985223481600268</c:v>
                </c:pt>
                <c:pt idx="134">
                  <c:v>1.3914003538300765</c:v>
                </c:pt>
                <c:pt idx="135">
                  <c:v>1.4828447716986637</c:v>
                </c:pt>
                <c:pt idx="136">
                  <c:v>1.5728766292997836</c:v>
                </c:pt>
                <c:pt idx="137">
                  <c:v>1.6615167464764466</c:v>
                </c:pt>
                <c:pt idx="138">
                  <c:v>1.7487857315892619</c:v>
                </c:pt>
                <c:pt idx="139">
                  <c:v>1.834703978047777</c:v>
                </c:pt>
                <c:pt idx="140">
                  <c:v>1.9192916611483883</c:v>
                </c:pt>
                <c:pt idx="141">
                  <c:v>2.0025687352034498</c:v>
                </c:pt>
                <c:pt idx="142">
                  <c:v>2.084554930946958</c:v>
                </c:pt>
                <c:pt idx="143">
                  <c:v>2.1652697532029266</c:v>
                </c:pt>
                <c:pt idx="144">
                  <c:v>2.2447324788032197</c:v>
                </c:pt>
                <c:pt idx="145">
                  <c:v>2.3229621547422927</c:v>
                </c:pt>
                <c:pt idx="146">
                  <c:v>2.3999775965568744</c:v>
                </c:pt>
                <c:pt idx="147">
                  <c:v>2.4757973869192376</c:v>
                </c:pt>
                <c:pt idx="148">
                  <c:v>2.5504398744332195</c:v>
                </c:pt>
                <c:pt idx="149">
                  <c:v>2.6239231726227263</c:v>
                </c:pt>
                <c:pt idx="150">
                  <c:v>2.6962651591029085</c:v>
                </c:pt>
                <c:pt idx="151">
                  <c:v>2.7674834749246995</c:v>
                </c:pt>
                <c:pt idx="152">
                  <c:v>2.8375955240838566</c:v>
                </c:pt>
                <c:pt idx="153">
                  <c:v>2.9066184731860427</c:v>
                </c:pt>
                <c:pt idx="154">
                  <c:v>2.9745692512599344</c:v>
                </c:pt>
                <c:pt idx="155">
                  <c:v>3.0414645497107062</c:v>
                </c:pt>
                <c:pt idx="156">
                  <c:v>3.1073208224065909</c:v>
                </c:pt>
                <c:pt idx="157">
                  <c:v>3.1721542858916174</c:v>
                </c:pt>
                <c:pt idx="158">
                  <c:v>3.2359809197178864</c:v>
                </c:pt>
                <c:pt idx="159">
                  <c:v>3.2988164668911444</c:v>
                </c:pt>
                <c:pt idx="160">
                  <c:v>3.3606764344236271</c:v>
                </c:pt>
                <c:pt idx="161">
                  <c:v>3.4215760939885063</c:v>
                </c:pt>
                <c:pt idx="162">
                  <c:v>3.4815304826705025</c:v>
                </c:pt>
                <c:pt idx="163">
                  <c:v>3.5405544038074948</c:v>
                </c:pt>
                <c:pt idx="164">
                  <c:v>3.5986624279182067</c:v>
                </c:pt>
                <c:pt idx="165">
                  <c:v>3.6558688937112804</c:v>
                </c:pt>
                <c:pt idx="166">
                  <c:v>3.7121879091712868</c:v>
                </c:pt>
                <c:pt idx="167">
                  <c:v>3.6964447678314052</c:v>
                </c:pt>
                <c:pt idx="168">
                  <c:v>3.6804531666764668</c:v>
                </c:pt>
                <c:pt idx="169">
                  <c:v>3.6646652850111177</c:v>
                </c:pt>
                <c:pt idx="170">
                  <c:v>3.649080385706875</c:v>
                </c:pt>
                <c:pt idx="171">
                  <c:v>3.6336949333284339</c:v>
                </c:pt>
                <c:pt idx="172">
                  <c:v>3.6185054488328534</c:v>
                </c:pt>
                <c:pt idx="173">
                  <c:v>3.6035085251043166</c:v>
                </c:pt>
                <c:pt idx="174">
                  <c:v>3.5887008245543219</c:v>
                </c:pt>
                <c:pt idx="175">
                  <c:v>3.5740790766941806</c:v>
                </c:pt>
                <c:pt idx="176">
                  <c:v>3.5596400757906563</c:v>
                </c:pt>
                <c:pt idx="177">
                  <c:v>3.5453806786027129</c:v>
                </c:pt>
                <c:pt idx="178">
                  <c:v>3.5312978021967494</c:v>
                </c:pt>
                <c:pt idx="179">
                  <c:v>3.5173884218377194</c:v>
                </c:pt>
                <c:pt idx="180">
                  <c:v>3.5036495689537301</c:v>
                </c:pt>
                <c:pt idx="181">
                  <c:v>3.4900783291716824</c:v>
                </c:pt>
                <c:pt idx="182">
                  <c:v>3.4766718404216963</c:v>
                </c:pt>
                <c:pt idx="183">
                  <c:v>3.4634272911080894</c:v>
                </c:pt>
                <c:pt idx="184">
                  <c:v>3.4503419183447823</c:v>
                </c:pt>
                <c:pt idx="185">
                  <c:v>3.4374130062530601</c:v>
                </c:pt>
                <c:pt idx="186">
                  <c:v>3.4246378843197118</c:v>
                </c:pt>
                <c:pt idx="187">
                  <c:v>3.4120139258136049</c:v>
                </c:pt>
                <c:pt idx="188">
                  <c:v>3.3995385462588792</c:v>
                </c:pt>
                <c:pt idx="189">
                  <c:v>3.3872092019629227</c:v>
                </c:pt>
                <c:pt idx="190">
                  <c:v>3.3750233885974437</c:v>
                </c:pt>
                <c:pt idx="191">
                  <c:v>3.3629786398309451</c:v>
                </c:pt>
                <c:pt idx="192">
                  <c:v>3.3510725260110004</c:v>
                </c:pt>
                <c:pt idx="193">
                  <c:v>3.3393026528947658</c:v>
                </c:pt>
                <c:pt idx="194">
                  <c:v>3.3276666604262424</c:v>
                </c:pt>
                <c:pt idx="195">
                  <c:v>3.3161622215588147</c:v>
                </c:pt>
                <c:pt idx="196">
                  <c:v>3.3047870411216795</c:v>
                </c:pt>
                <c:pt idx="197">
                  <c:v>3.293538854728804</c:v>
                </c:pt>
                <c:pt idx="198">
                  <c:v>3.2824154277291022</c:v>
                </c:pt>
                <c:pt idx="199">
                  <c:v>3.2714145541965678</c:v>
                </c:pt>
                <c:pt idx="200">
                  <c:v>3.2605340559591367</c:v>
                </c:pt>
                <c:pt idx="201">
                  <c:v>3.2497717816651046</c:v>
                </c:pt>
                <c:pt idx="202">
                  <c:v>3.2391256058859481</c:v>
                </c:pt>
                <c:pt idx="203">
                  <c:v>3.2285934282544533</c:v>
                </c:pt>
                <c:pt idx="204">
                  <c:v>3.2181731726370844</c:v>
                </c:pt>
                <c:pt idx="205">
                  <c:v>3.2078627863395472</c:v>
                </c:pt>
                <c:pt idx="206">
                  <c:v>3.1976602393445792</c:v>
                </c:pt>
                <c:pt idx="207">
                  <c:v>3.1875635235809612</c:v>
                </c:pt>
                <c:pt idx="208">
                  <c:v>3.1775706522228591</c:v>
                </c:pt>
                <c:pt idx="209">
                  <c:v>3.1676796590185683</c:v>
                </c:pt>
                <c:pt idx="210">
                  <c:v>3.1578885976477897</c:v>
                </c:pt>
                <c:pt idx="211">
                  <c:v>3.1481955411066127</c:v>
                </c:pt>
                <c:pt idx="212">
                  <c:v>3.1385985811193651</c:v>
                </c:pt>
                <c:pt idx="213">
                  <c:v>3.1290958275765566</c:v>
                </c:pt>
                <c:pt idx="214">
                  <c:v>3.1196854079981517</c:v>
                </c:pt>
                <c:pt idx="215">
                  <c:v>3.1103654670214258</c:v>
                </c:pt>
                <c:pt idx="216">
                  <c:v>3.101134165912697</c:v>
                </c:pt>
                <c:pt idx="217">
                  <c:v>3.0919896821022395</c:v>
                </c:pt>
                <c:pt idx="218">
                  <c:v>3.0829302087417152</c:v>
                </c:pt>
                <c:pt idx="219">
                  <c:v>3.0739539542834655</c:v>
                </c:pt>
                <c:pt idx="220">
                  <c:v>3.0650591420810538</c:v>
                </c:pt>
                <c:pt idx="221">
                  <c:v>3.0562440100104351</c:v>
                </c:pt>
                <c:pt idx="222">
                  <c:v>3.047506810111182</c:v>
                </c:pt>
                <c:pt idx="223">
                  <c:v>3.0388458082471903</c:v>
                </c:pt>
                <c:pt idx="224">
                  <c:v>3.0302592837863216</c:v>
                </c:pt>
                <c:pt idx="225">
                  <c:v>3.0217455292984461</c:v>
                </c:pt>
                <c:pt idx="226">
                  <c:v>3.0133028502713723</c:v>
                </c:pt>
                <c:pt idx="227">
                  <c:v>3.0049295648441801</c:v>
                </c:pt>
                <c:pt idx="228">
                  <c:v>2.9966240035574501</c:v>
                </c:pt>
                <c:pt idx="229">
                  <c:v>2.9883845091199461</c:v>
                </c:pt>
                <c:pt idx="230">
                  <c:v>2.9802094361912865</c:v>
                </c:pt>
                <c:pt idx="231">
                  <c:v>2.9720971511801832</c:v>
                </c:pt>
                <c:pt idx="232">
                  <c:v>2.9640460320577944</c:v>
                </c:pt>
                <c:pt idx="233">
                  <c:v>2.956054468185827</c:v>
                </c:pt>
                <c:pt idx="234">
                  <c:v>2.9481208601589559</c:v>
                </c:pt>
                <c:pt idx="235">
                  <c:v>2.940243619661191</c:v>
                </c:pt>
                <c:pt idx="236">
                  <c:v>2.9324211693358233</c:v>
                </c:pt>
                <c:pt idx="237">
                  <c:v>2.924651942668592</c:v>
                </c:pt>
                <c:pt idx="238">
                  <c:v>2.9169343838837141</c:v>
                </c:pt>
                <c:pt idx="239">
                  <c:v>2.9092669478524558</c:v>
                </c:pt>
                <c:pt idx="240">
                  <c:v>2.9016481000139098</c:v>
                </c:pt>
                <c:pt idx="241">
                  <c:v>2.8928249549938094</c:v>
                </c:pt>
                <c:pt idx="242">
                  <c:v>2.8841121083896732</c:v>
                </c:pt>
                <c:pt idx="243">
                  <c:v>2.8755160440310035</c:v>
                </c:pt>
                <c:pt idx="244">
                  <c:v>2.8670349643223121</c:v>
                </c:pt>
                <c:pt idx="245">
                  <c:v>2.8586670535062884</c:v>
                </c:pt>
                <c:pt idx="246">
                  <c:v>2.8504105294969739</c:v>
                </c:pt>
                <c:pt idx="247">
                  <c:v>2.8422636435217759</c:v>
                </c:pt>
                <c:pt idx="248">
                  <c:v>2.8342246794471264</c:v>
                </c:pt>
                <c:pt idx="249">
                  <c:v>2.8262919531172224</c:v>
                </c:pt>
                <c:pt idx="250">
                  <c:v>2.8184638117075842</c:v>
                </c:pt>
                <c:pt idx="251">
                  <c:v>2.8107386330930519</c:v>
                </c:pt>
                <c:pt idx="252">
                  <c:v>2.8031148252298892</c:v>
                </c:pt>
                <c:pt idx="253">
                  <c:v>2.7955908255516446</c:v>
                </c:pt>
                <c:pt idx="254">
                  <c:v>2.7881651003784285</c:v>
                </c:pt>
                <c:pt idx="255">
                  <c:v>2.7808361443392742</c:v>
                </c:pt>
                <c:pt idx="256">
                  <c:v>2.7736024798072823</c:v>
                </c:pt>
                <c:pt idx="257">
                  <c:v>2.7664626563472248</c:v>
                </c:pt>
                <c:pt idx="258">
                  <c:v>2.7594152501753104</c:v>
                </c:pt>
                <c:pt idx="259">
                  <c:v>2.7524588636308178</c:v>
                </c:pt>
                <c:pt idx="260">
                  <c:v>2.7455921246593142</c:v>
                </c:pt>
                <c:pt idx="261">
                  <c:v>2.7388136863071741</c:v>
                </c:pt>
                <c:pt idx="262">
                  <c:v>2.7321222262271387</c:v>
                </c:pt>
                <c:pt idx="263">
                  <c:v>2.7255164461946397</c:v>
                </c:pt>
                <c:pt idx="264">
                  <c:v>2.7189950716346374</c:v>
                </c:pt>
                <c:pt idx="265">
                  <c:v>2.7125568511587264</c:v>
                </c:pt>
                <c:pt idx="266">
                  <c:v>2.7062005561122562</c:v>
                </c:pt>
                <c:pt idx="267">
                  <c:v>2.6999249801312368</c:v>
                </c:pt>
                <c:pt idx="268">
                  <c:v>2.6937289387087953</c:v>
                </c:pt>
                <c:pt idx="269">
                  <c:v>2.6876112687709597</c:v>
                </c:pt>
                <c:pt idx="270">
                  <c:v>2.6815708282615511</c:v>
                </c:pt>
                <c:pt idx="271">
                  <c:v>2.6756064957359702</c:v>
                </c:pt>
                <c:pt idx="272">
                  <c:v>2.6697171699636639</c:v>
                </c:pt>
                <c:pt idx="273">
                  <c:v>2.6639017695390841</c:v>
                </c:pt>
                <c:pt idx="274">
                  <c:v>2.6581592325009247</c:v>
                </c:pt>
                <c:pt idx="275">
                  <c:v>2.6524885159594582</c:v>
                </c:pt>
                <c:pt idx="276">
                  <c:v>2.6468885957317694</c:v>
                </c:pt>
                <c:pt idx="277">
                  <c:v>2.6413584659847222</c:v>
                </c:pt>
                <c:pt idx="278">
                  <c:v>2.6358971388854626</c:v>
                </c:pt>
                <c:pt idx="279">
                  <c:v>2.6305036442592953</c:v>
                </c:pt>
                <c:pt idx="280">
                  <c:v>2.625177029254766</c:v>
                </c:pt>
                <c:pt idx="281">
                  <c:v>2.6199163580157716</c:v>
                </c:pt>
                <c:pt idx="282">
                  <c:v>2.6147207113605573</c:v>
                </c:pt>
                <c:pt idx="283">
                  <c:v>2.6095891864674199</c:v>
                </c:pt>
                <c:pt idx="284">
                  <c:v>2.6045208965669913</c:v>
                </c:pt>
                <c:pt idx="285">
                  <c:v>2.5995149706409264</c:v>
                </c:pt>
                <c:pt idx="286">
                  <c:v>2.5945705531268706</c:v>
                </c:pt>
                <c:pt idx="287">
                  <c:v>2.5896868036295499</c:v>
                </c:pt>
                <c:pt idx="288">
                  <c:v>2.5848628966378637</c:v>
                </c:pt>
                <c:pt idx="289">
                  <c:v>2.5800980212478231</c:v>
                </c:pt>
                <c:pt idx="290">
                  <c:v>2.575391380891217</c:v>
                </c:pt>
                <c:pt idx="291">
                  <c:v>2.5707421930698819</c:v>
                </c:pt>
                <c:pt idx="292">
                  <c:v>2.5661496890954352</c:v>
                </c:pt>
                <c:pt idx="293">
                  <c:v>2.5616131138343587</c:v>
                </c:pt>
                <c:pt idx="294">
                  <c:v>2.5571317254583246</c:v>
                </c:pt>
                <c:pt idx="295">
                  <c:v>2.5527047951996162</c:v>
                </c:pt>
                <c:pt idx="296">
                  <c:v>2.5483316071115665</c:v>
                </c:pt>
                <c:pt idx="297">
                  <c:v>2.5440114578338791</c:v>
                </c:pt>
                <c:pt idx="298">
                  <c:v>2.5397436563627362</c:v>
                </c:pt>
                <c:pt idx="299">
                  <c:v>2.535527523825579</c:v>
                </c:pt>
                <c:pt idx="300">
                  <c:v>2.5313623932604665</c:v>
                </c:pt>
                <c:pt idx="301">
                  <c:v>2.5272476093999074</c:v>
                </c:pt>
                <c:pt idx="302">
                  <c:v>2.5231825284590736</c:v>
                </c:pt>
                <c:pt idx="303">
                  <c:v>2.5191665179282796</c:v>
                </c:pt>
                <c:pt idx="304">
                  <c:v>2.5151989563696677</c:v>
                </c:pt>
                <c:pt idx="305">
                  <c:v>2.5112792332179819</c:v>
                </c:pt>
                <c:pt idx="306">
                  <c:v>2.5074067485853475</c:v>
                </c:pt>
                <c:pt idx="307">
                  <c:v>2.503580913069976</c:v>
                </c:pt>
                <c:pt idx="308">
                  <c:v>2.4998011475687036</c:v>
                </c:pt>
                <c:pt idx="309">
                  <c:v>2.4960668830932873</c:v>
                </c:pt>
                <c:pt idx="310">
                  <c:v>2.4923775605903713</c:v>
                </c:pt>
                <c:pt idx="311">
                  <c:v>2.4887326307650488</c:v>
                </c:pt>
                <c:pt idx="312">
                  <c:v>2.4851315539079404</c:v>
                </c:pt>
                <c:pt idx="313">
                  <c:v>2.4815737997257195</c:v>
                </c:pt>
                <c:pt idx="314">
                  <c:v>2.4780588471749962</c:v>
                </c:pt>
                <c:pt idx="315">
                  <c:v>2.4745861842995116</c:v>
                </c:pt>
                <c:pt idx="316">
                  <c:v>2.4711553080705513</c:v>
                </c:pt>
                <c:pt idx="317">
                  <c:v>2.4677657242305218</c:v>
                </c:pt>
                <c:pt idx="318">
                  <c:v>2.4644169471396147</c:v>
                </c:pt>
                <c:pt idx="319">
                  <c:v>2.4611084996255026</c:v>
                </c:pt>
                <c:pt idx="320">
                  <c:v>2.4578399128359973</c:v>
                </c:pt>
                <c:pt idx="321">
                  <c:v>2.4546107260946104</c:v>
                </c:pt>
                <c:pt idx="322">
                  <c:v>2.4514204867589497</c:v>
                </c:pt>
                <c:pt idx="323">
                  <c:v>2.4482687500819029</c:v>
                </c:pt>
                <c:pt idx="324">
                  <c:v>2.4451550790755401</c:v>
                </c:pt>
                <c:pt idx="325">
                  <c:v>2.4420790443776856</c:v>
                </c:pt>
                <c:pt idx="326">
                  <c:v>2.4390402241210998</c:v>
                </c:pt>
                <c:pt idx="327">
                  <c:v>2.4360382038052171</c:v>
                </c:pt>
                <c:pt idx="328">
                  <c:v>2.4330725761703884</c:v>
                </c:pt>
                <c:pt idx="329">
                  <c:v>2.4301429410745783</c:v>
                </c:pt>
                <c:pt idx="330">
                  <c:v>2.427248905372462</c:v>
                </c:pt>
                <c:pt idx="331">
                  <c:v>2.424390082796875</c:v>
                </c:pt>
                <c:pt idx="332">
                  <c:v>2.4215660938425696</c:v>
                </c:pt>
                <c:pt idx="333">
                  <c:v>2.418776565652224</c:v>
                </c:pt>
                <c:pt idx="334">
                  <c:v>2.4160211319046692</c:v>
                </c:pt>
                <c:pt idx="335">
                  <c:v>2.4132994327052786</c:v>
                </c:pt>
                <c:pt idx="336">
                  <c:v>2.4106111144784763</c:v>
                </c:pt>
                <c:pt idx="337">
                  <c:v>2.4079558298623334</c:v>
                </c:pt>
                <c:pt idx="338">
                  <c:v>2.4053332376051935</c:v>
                </c:pt>
                <c:pt idx="339">
                  <c:v>2.4027430024643008</c:v>
                </c:pt>
                <c:pt idx="340">
                  <c:v>2.4001847951063779</c:v>
                </c:pt>
                <c:pt idx="341">
                  <c:v>2.3976582920101248</c:v>
                </c:pt>
                <c:pt idx="342">
                  <c:v>2.3951631753705951</c:v>
                </c:pt>
                <c:pt idx="343">
                  <c:v>2.3926991330054128</c:v>
                </c:pt>
                <c:pt idx="344">
                  <c:v>2.3902658582627918</c:v>
                </c:pt>
                <c:pt idx="345">
                  <c:v>2.3878630499313269</c:v>
                </c:pt>
                <c:pt idx="346">
                  <c:v>2.3854904121515141</c:v>
                </c:pt>
                <c:pt idx="347">
                  <c:v>2.3831476543289734</c:v>
                </c:pt>
                <c:pt idx="348">
                  <c:v>2.3808344910493306</c:v>
                </c:pt>
                <c:pt idx="349">
                  <c:v>2.3785506419947429</c:v>
                </c:pt>
                <c:pt idx="350">
                  <c:v>2.3762958318620098</c:v>
                </c:pt>
                <c:pt idx="351">
                  <c:v>2.3740697902822649</c:v>
                </c:pt>
                <c:pt idx="352">
                  <c:v>2.3718722517422011</c:v>
                </c:pt>
                <c:pt idx="353">
                  <c:v>2.3697029555068041</c:v>
                </c:pt>
                <c:pt idx="354">
                  <c:v>2.3675616455435651</c:v>
                </c:pt>
                <c:pt idx="355">
                  <c:v>2.3654480704481435</c:v>
                </c:pt>
                <c:pt idx="356">
                  <c:v>2.3633619833714512</c:v>
                </c:pt>
                <c:pt idx="357">
                  <c:v>2.3613031419481323</c:v>
                </c:pt>
                <c:pt idx="358">
                  <c:v>2.3592713082264107</c:v>
                </c:pt>
                <c:pt idx="359">
                  <c:v>2.357266248599279</c:v>
                </c:pt>
                <c:pt idx="360">
                  <c:v>2.3552877337370011</c:v>
                </c:pt>
                <c:pt idx="361">
                  <c:v>2.3533355385209047</c:v>
                </c:pt>
                <c:pt idx="362">
                  <c:v>2.3335632646477302</c:v>
                </c:pt>
                <c:pt idx="363">
                  <c:v>2.3138816782968665</c:v>
                </c:pt>
                <c:pt idx="364">
                  <c:v>2.2944025041161646</c:v>
                </c:pt>
                <c:pt idx="365">
                  <c:v>2.2751241413248824</c:v>
                </c:pt>
                <c:pt idx="366">
                  <c:v>2.2560442971083075</c:v>
                </c:pt>
                <c:pt idx="367">
                  <c:v>2.237160703523783</c:v>
                </c:pt>
                <c:pt idx="368">
                  <c:v>2.2184711216499529</c:v>
                </c:pt>
                <c:pt idx="369">
                  <c:v>2.1999733412032074</c:v>
                </c:pt>
                <c:pt idx="370">
                  <c:v>2.1816651801317364</c:v>
                </c:pt>
                <c:pt idx="371">
                  <c:v>2.1635444842158016</c:v>
                </c:pt>
                <c:pt idx="372">
                  <c:v>2.1456091266742989</c:v>
                </c:pt>
                <c:pt idx="373">
                  <c:v>2.1278570077775028</c:v>
                </c:pt>
                <c:pt idx="374">
                  <c:v>2.110286054465893</c:v>
                </c:pt>
                <c:pt idx="375">
                  <c:v>2.0928942199749438</c:v>
                </c:pt>
                <c:pt idx="376">
                  <c:v>2.0756794834657879</c:v>
                </c:pt>
                <c:pt idx="377">
                  <c:v>2.0586398496616392</c:v>
                </c:pt>
                <c:pt idx="378">
                  <c:v>2.041773348489889</c:v>
                </c:pt>
                <c:pt idx="379">
                  <c:v>2.0250780347297699</c:v>
                </c:pt>
                <c:pt idx="380">
                  <c:v>2.0085519876654927</c:v>
                </c:pt>
                <c:pt idx="381">
                  <c:v>1.9921933107447631</c:v>
                </c:pt>
                <c:pt idx="382">
                  <c:v>1.9760001312425881</c:v>
                </c:pt>
                <c:pt idx="383">
                  <c:v>1.959970599930279</c:v>
                </c:pt>
                <c:pt idx="384">
                  <c:v>1.944102890749565</c:v>
                </c:pt>
                <c:pt idx="385">
                  <c:v>1.9283952004917289</c:v>
                </c:pt>
                <c:pt idx="386">
                  <c:v>1.9128457484816788</c:v>
                </c:pt>
                <c:pt idx="387">
                  <c:v>1.897452776266876</c:v>
                </c:pt>
                <c:pt idx="388">
                  <c:v>1.882214547311029</c:v>
                </c:pt>
                <c:pt idx="389">
                  <c:v>1.8671293466924843</c:v>
                </c:pt>
                <c:pt idx="390">
                  <c:v>1.8521954808072265</c:v>
                </c:pt>
                <c:pt idx="391">
                  <c:v>1.8374112770764111</c:v>
                </c:pt>
                <c:pt idx="392">
                  <c:v>1.8219657753151395</c:v>
                </c:pt>
                <c:pt idx="393">
                  <c:v>1.8066691785053699</c:v>
                </c:pt>
                <c:pt idx="394">
                  <c:v>1.7915249575405494</c:v>
                </c:pt>
                <c:pt idx="395">
                  <c:v>1.7765314645519461</c:v>
                </c:pt>
                <c:pt idx="396">
                  <c:v>1.7616870396037354</c:v>
                </c:pt>
                <c:pt idx="397">
                  <c:v>1.7469900429481413</c:v>
                </c:pt>
                <c:pt idx="398">
                  <c:v>1.7324388549557865</c:v>
                </c:pt>
                <c:pt idx="399">
                  <c:v>1.7180318758442497</c:v>
                </c:pt>
                <c:pt idx="400">
                  <c:v>1.7037675254094005</c:v>
                </c:pt>
                <c:pt idx="401">
                  <c:v>1.6896442427607654</c:v>
                </c:pt>
                <c:pt idx="402">
                  <c:v>1.6756604860608544</c:v>
                </c:pt>
                <c:pt idx="403">
                  <c:v>1.6618147322683872</c:v>
                </c:pt>
                <c:pt idx="404">
                  <c:v>1.6481054768853538</c:v>
                </c:pt>
                <c:pt idx="405">
                  <c:v>1.6345312337078459</c:v>
                </c:pt>
                <c:pt idx="406">
                  <c:v>1.6210905345806046</c:v>
                </c:pt>
                <c:pt idx="407">
                  <c:v>1.6077819291552085</c:v>
                </c:pt>
                <c:pt idx="408">
                  <c:v>1.594603984651856</c:v>
                </c:pt>
                <c:pt idx="409">
                  <c:v>1.5815552856246815</c:v>
                </c:pt>
                <c:pt idx="410">
                  <c:v>1.5686344337305376</c:v>
                </c:pt>
                <c:pt idx="411">
                  <c:v>1.5558400475012026</c:v>
                </c:pt>
                <c:pt idx="412">
                  <c:v>1.5431707621189417</c:v>
                </c:pt>
                <c:pt idx="413">
                  <c:v>1.5306252291953799</c:v>
                </c:pt>
                <c:pt idx="414">
                  <c:v>1.5182021165536284</c:v>
                </c:pt>
                <c:pt idx="415">
                  <c:v>1.5059001080136081</c:v>
                </c:pt>
                <c:pt idx="416">
                  <c:v>1.4937179031805266</c:v>
                </c:pt>
                <c:pt idx="417">
                  <c:v>1.4816542172364495</c:v>
                </c:pt>
                <c:pt idx="418">
                  <c:v>1.469707780734925</c:v>
                </c:pt>
                <c:pt idx="419">
                  <c:v>1.4578773393986033</c:v>
                </c:pt>
                <c:pt idx="420">
                  <c:v>1.4461616539198092</c:v>
                </c:pt>
                <c:pt idx="421">
                  <c:v>1.4345594997640212</c:v>
                </c:pt>
                <c:pt idx="422">
                  <c:v>1.4230696669762066</c:v>
                </c:pt>
                <c:pt idx="423">
                  <c:v>1.4116909599899663</c:v>
                </c:pt>
                <c:pt idx="424">
                  <c:v>1.4004221974394533</c:v>
                </c:pt>
                <c:pt idx="425">
                  <c:v>1.3892622119740079</c:v>
                </c:pt>
                <c:pt idx="426">
                  <c:v>1.3782098500754785</c:v>
                </c:pt>
                <c:pt idx="427">
                  <c:v>1.3672639718781765</c:v>
                </c:pt>
                <c:pt idx="428">
                  <c:v>1.356423450991429</c:v>
                </c:pt>
                <c:pt idx="429">
                  <c:v>1.345687174324687</c:v>
                </c:pt>
                <c:pt idx="430">
                  <c:v>1.3350540419151458</c:v>
                </c:pt>
                <c:pt idx="431">
                  <c:v>1.324522966757842</c:v>
                </c:pt>
                <c:pt idx="432">
                  <c:v>1.3140928746381886</c:v>
                </c:pt>
                <c:pt idx="433">
                  <c:v>1.3037627039669042</c:v>
                </c:pt>
                <c:pt idx="434">
                  <c:v>1.2935314056173051</c:v>
                </c:pt>
                <c:pt idx="435">
                  <c:v>1.2833979427649205</c:v>
                </c:pt>
                <c:pt idx="436">
                  <c:v>1.2733612907293932</c:v>
                </c:pt>
                <c:pt idx="437">
                  <c:v>1.2634204368186333</c:v>
                </c:pt>
                <c:pt idx="438">
                  <c:v>1.2535743801751893</c:v>
                </c:pt>
                <c:pt idx="439">
                  <c:v>1.243822131624797</c:v>
                </c:pt>
                <c:pt idx="440">
                  <c:v>1.2341627135270823</c:v>
                </c:pt>
                <c:pt idx="441">
                  <c:v>1.2245951596283724</c:v>
                </c:pt>
                <c:pt idx="442">
                  <c:v>1.2151185149165942</c:v>
                </c:pt>
                <c:pt idx="443">
                  <c:v>1.2057318354782185</c:v>
                </c:pt>
                <c:pt idx="444">
                  <c:v>1.1964341883572278</c:v>
                </c:pt>
                <c:pt idx="445">
                  <c:v>1.1872246514160643</c:v>
                </c:pt>
                <c:pt idx="446">
                  <c:v>1.1781023131985406</c:v>
                </c:pt>
                <c:pt idx="447">
                  <c:v>1.1690662727946721</c:v>
                </c:pt>
                <c:pt idx="448">
                  <c:v>1.1601156397074119</c:v>
                </c:pt>
                <c:pt idx="449">
                  <c:v>1.1512495337212463</c:v>
                </c:pt>
                <c:pt idx="450">
                  <c:v>1.142467084772639</c:v>
                </c:pt>
                <c:pt idx="451">
                  <c:v>1.1337674328222787</c:v>
                </c:pt>
                <c:pt idx="452">
                  <c:v>1.1251497277291134</c:v>
                </c:pt>
                <c:pt idx="453">
                  <c:v>1.1166131291261439</c:v>
                </c:pt>
                <c:pt idx="454">
                  <c:v>1.1081568062979423</c:v>
                </c:pt>
                <c:pt idx="455">
                  <c:v>1.0997799380598807</c:v>
                </c:pt>
                <c:pt idx="456">
                  <c:v>1.091481712639031</c:v>
                </c:pt>
                <c:pt idx="457">
                  <c:v>1.0832613275567224</c:v>
                </c:pt>
                <c:pt idx="458">
                  <c:v>1.0751179895127254</c:v>
                </c:pt>
                <c:pt idx="459">
                  <c:v>1.0670509142710374</c:v>
                </c:pt>
                <c:pt idx="460">
                  <c:v>1.0590593265472512</c:v>
                </c:pt>
                <c:pt idx="461">
                  <c:v>1.0511424598974737</c:v>
                </c:pt>
                <c:pt idx="462">
                  <c:v>1.0432995566087815</c:v>
                </c:pt>
                <c:pt idx="463">
                  <c:v>1.0355298675911855</c:v>
                </c:pt>
                <c:pt idx="464">
                  <c:v>1.0278326522710752</c:v>
                </c:pt>
                <c:pt idx="465">
                  <c:v>1.0202071784861395</c:v>
                </c:pt>
                <c:pt idx="466">
                  <c:v>1.0126527223817197</c:v>
                </c:pt>
                <c:pt idx="467">
                  <c:v>1.0051685683085885</c:v>
                </c:pt>
                <c:pt idx="468">
                  <c:v>0.99775400872212883</c:v>
                </c:pt>
                <c:pt idx="469">
                  <c:v>0.99040834408289213</c:v>
                </c:pt>
                <c:pt idx="470">
                  <c:v>0.98313088275851468</c:v>
                </c:pt>
                <c:pt idx="471">
                  <c:v>0.9759209409269739</c:v>
                </c:pt>
                <c:pt idx="472">
                  <c:v>0.9687778424811635</c:v>
                </c:pt>
                <c:pt idx="473">
                  <c:v>0.96170091893476906</c:v>
                </c:pt>
                <c:pt idx="474">
                  <c:v>0.95468950932942265</c:v>
                </c:pt>
                <c:pt idx="475">
                  <c:v>0.94774296014312231</c:v>
                </c:pt>
                <c:pt idx="476">
                  <c:v>0.940860625199892</c:v>
                </c:pt>
                <c:pt idx="477">
                  <c:v>0.93404186558066915</c:v>
                </c:pt>
                <c:pt idx="478">
                  <c:v>0.92728604953539739</c:v>
                </c:pt>
                <c:pt idx="479">
                  <c:v>0.92059255239631188</c:v>
                </c:pt>
                <c:pt idx="480">
                  <c:v>0.91396075649239517</c:v>
                </c:pt>
                <c:pt idx="481">
                  <c:v>0.90739005106498916</c:v>
                </c:pt>
                <c:pt idx="482">
                  <c:v>0.90087983218454504</c:v>
                </c:pt>
                <c:pt idx="483">
                  <c:v>0.89442950266849786</c:v>
                </c:pt>
                <c:pt idx="484">
                  <c:v>0.88803847200024433</c:v>
                </c:pt>
                <c:pt idx="485">
                  <c:v>0.88170615624921334</c:v>
                </c:pt>
                <c:pt idx="486">
                  <c:v>0.87543197799200756</c:v>
                </c:pt>
                <c:pt idx="487">
                  <c:v>0.86921536623460904</c:v>
                </c:pt>
                <c:pt idx="488">
                  <c:v>0.86305575633562348</c:v>
                </c:pt>
                <c:pt idx="489">
                  <c:v>0.85695258993055767</c:v>
                </c:pt>
                <c:pt idx="490">
                  <c:v>0.85090531485710708</c:v>
                </c:pt>
                <c:pt idx="491">
                  <c:v>0.84491338508144676</c:v>
                </c:pt>
                <c:pt idx="492">
                  <c:v>0.83897626062550701</c:v>
                </c:pt>
                <c:pt idx="493">
                  <c:v>0.83309340749521843</c:v>
                </c:pt>
                <c:pt idx="494">
                  <c:v>0.82726429760971631</c:v>
                </c:pt>
                <c:pt idx="495">
                  <c:v>0.82148840873149054</c:v>
                </c:pt>
                <c:pt idx="496">
                  <c:v>0.81576522439746291</c:v>
                </c:pt>
                <c:pt idx="497">
                  <c:v>0.81009423385098644</c:v>
                </c:pt>
                <c:pt idx="498">
                  <c:v>0.80447493197474473</c:v>
                </c:pt>
                <c:pt idx="499">
                  <c:v>0.79890681922454854</c:v>
                </c:pt>
                <c:pt idx="500">
                  <c:v>0.79338940156400706</c:v>
                </c:pt>
                <c:pt idx="501">
                  <c:v>0.78792219040007005</c:v>
                </c:pt>
                <c:pt idx="502">
                  <c:v>0.78250470251942394</c:v>
                </c:pt>
                <c:pt idx="503">
                  <c:v>0.777136460025731</c:v>
                </c:pt>
                <c:pt idx="504">
                  <c:v>0.77181699027770012</c:v>
                </c:pt>
                <c:pt idx="505">
                  <c:v>0.76654582582797837</c:v>
                </c:pt>
                <c:pt idx="506">
                  <c:v>0.76132250436284932</c:v>
                </c:pt>
                <c:pt idx="507">
                  <c:v>0.75614656864273255</c:v>
                </c:pt>
                <c:pt idx="508">
                  <c:v>0.75101756644346485</c:v>
                </c:pt>
                <c:pt idx="509">
                  <c:v>0.74593505049836151</c:v>
                </c:pt>
                <c:pt idx="510">
                  <c:v>0.74089857844104012</c:v>
                </c:pt>
                <c:pt idx="511">
                  <c:v>0.73590771274899947</c:v>
                </c:pt>
                <c:pt idx="512">
                  <c:v>0.73096202068794303</c:v>
                </c:pt>
                <c:pt idx="513">
                  <c:v>0.7260610742568373</c:v>
                </c:pt>
                <c:pt idx="514">
                  <c:v>0.72120445013369205</c:v>
                </c:pt>
                <c:pt idx="515">
                  <c:v>0.7163917296220581</c:v>
                </c:pt>
                <c:pt idx="516">
                  <c:v>0.71162249859822657</c:v>
                </c:pt>
                <c:pt idx="517">
                  <c:v>0.70689634745912633</c:v>
                </c:pt>
                <c:pt idx="518">
                  <c:v>0.70221287107090391</c:v>
                </c:pt>
                <c:pt idx="519">
                  <c:v>0.69757166871818432</c:v>
                </c:pt>
                <c:pt idx="520">
                  <c:v>0.6929723440539951</c:v>
                </c:pt>
                <c:pt idx="521">
                  <c:v>0.68841450505035151</c:v>
                </c:pt>
                <c:pt idx="522">
                  <c:v>0.68389776394949198</c:v>
                </c:pt>
                <c:pt idx="523">
                  <c:v>0.67942173721575272</c:v>
                </c:pt>
                <c:pt idx="524">
                  <c:v>0.67498604548807772</c:v>
                </c:pt>
                <c:pt idx="525">
                  <c:v>0.67059031353314991</c:v>
                </c:pt>
                <c:pt idx="526">
                  <c:v>0.66623417019914244</c:v>
                </c:pt>
                <c:pt idx="527">
                  <c:v>0.70264330253032969</c:v>
                </c:pt>
                <c:pt idx="528">
                  <c:v>0.73906843038976522</c:v>
                </c:pt>
                <c:pt idx="529">
                  <c:v>0.77525257868782693</c:v>
                </c:pt>
                <c:pt idx="530">
                  <c:v>0.81119711567739061</c:v>
                </c:pt>
                <c:pt idx="531">
                  <c:v>0.8469050329927057</c:v>
                </c:pt>
                <c:pt idx="532">
                  <c:v>0.8823793079502219</c:v>
                </c:pt>
                <c:pt idx="533">
                  <c:v>0.91762289346597303</c:v>
                </c:pt>
                <c:pt idx="534">
                  <c:v>0.95263871835530733</c:v>
                </c:pt>
                <c:pt idx="535">
                  <c:v>0.98742968769572204</c:v>
                </c:pt>
                <c:pt idx="536">
                  <c:v>1.0219986831870176</c:v>
                </c:pt>
                <c:pt idx="537">
                  <c:v>1.0342930792701071</c:v>
                </c:pt>
                <c:pt idx="538">
                  <c:v>1.0463786922805753</c:v>
                </c:pt>
                <c:pt idx="539">
                  <c:v>1.0583973245032872</c:v>
                </c:pt>
                <c:pt idx="540">
                  <c:v>1.0703508638993988</c:v>
                </c:pt>
                <c:pt idx="541">
                  <c:v>1.0821724757226485</c:v>
                </c:pt>
                <c:pt idx="542">
                  <c:v>1.1160010311135002</c:v>
                </c:pt>
                <c:pt idx="543">
                  <c:v>1.1497433356890963</c:v>
                </c:pt>
                <c:pt idx="544">
                  <c:v>1.1832599410842539</c:v>
                </c:pt>
                <c:pt idx="545">
                  <c:v>1.2165514854132236</c:v>
                </c:pt>
                <c:pt idx="546">
                  <c:v>1.2496194900958331</c:v>
                </c:pt>
                <c:pt idx="547">
                  <c:v>1.2824654716117152</c:v>
                </c:pt>
                <c:pt idx="548">
                  <c:v>1.3150909359071399</c:v>
                </c:pt>
                <c:pt idx="549">
                  <c:v>1.3474973784339339</c:v>
                </c:pt>
                <c:pt idx="550">
                  <c:v>1.3796862842237994</c:v>
                </c:pt>
                <c:pt idx="551">
                  <c:v>1.411659127962329</c:v>
                </c:pt>
                <c:pt idx="552">
                  <c:v>1.4434173740624858</c:v>
                </c:pt>
                <c:pt idx="553">
                  <c:v>1.4749624767375547</c:v>
                </c:pt>
                <c:pt idx="554">
                  <c:v>1.5062958800735684</c:v>
                </c:pt>
                <c:pt idx="555">
                  <c:v>1.5374190181012111</c:v>
                </c:pt>
                <c:pt idx="556">
                  <c:v>1.5683333148672047</c:v>
                </c:pt>
                <c:pt idx="557">
                  <c:v>1.5990401845051776</c:v>
                </c:pt>
                <c:pt idx="558">
                  <c:v>1.6295410313060295</c:v>
                </c:pt>
                <c:pt idx="559">
                  <c:v>1.6598372497877816</c:v>
                </c:pt>
                <c:pt idx="560">
                  <c:v>1.6899302247649288</c:v>
                </c:pt>
                <c:pt idx="561">
                  <c:v>1.7198213314172917</c:v>
                </c:pt>
                <c:pt idx="562">
                  <c:v>1.7495119353583686</c:v>
                </c:pt>
                <c:pt idx="563">
                  <c:v>1.7790033927032034</c:v>
                </c:pt>
                <c:pt idx="564">
                  <c:v>1.8082970501357556</c:v>
                </c:pt>
                <c:pt idx="565">
                  <c:v>1.8373942449757912</c:v>
                </c:pt>
                <c:pt idx="566">
                  <c:v>1.8662963052452914</c:v>
                </c:pt>
                <c:pt idx="567">
                  <c:v>1.8728008993897729</c:v>
                </c:pt>
                <c:pt idx="568">
                  <c:v>1.8791226825627558</c:v>
                </c:pt>
                <c:pt idx="569">
                  <c:v>1.8854036694420702</c:v>
                </c:pt>
                <c:pt idx="570">
                  <c:v>1.8916450157063067</c:v>
                </c:pt>
                <c:pt idx="571">
                  <c:v>1.897846976493329</c:v>
                </c:pt>
                <c:pt idx="572">
                  <c:v>1.9040097995616636</c:v>
                </c:pt>
                <c:pt idx="573">
                  <c:v>1.9101337310013027</c:v>
                </c:pt>
                <c:pt idx="574">
                  <c:v>1.91621901528113</c:v>
                </c:pt>
                <c:pt idx="575">
                  <c:v>1.9222658952601317</c:v>
                </c:pt>
                <c:pt idx="576">
                  <c:v>1.928274612198297</c:v>
                </c:pt>
                <c:pt idx="577">
                  <c:v>1.934245405767447</c:v>
                </c:pt>
                <c:pt idx="578">
                  <c:v>1.9401785140619874</c:v>
                </c:pt>
                <c:pt idx="579">
                  <c:v>1.9460741736095839</c:v>
                </c:pt>
                <c:pt idx="580">
                  <c:v>1.9519326193817725</c:v>
                </c:pt>
                <c:pt idx="581">
                  <c:v>1.9577540848044879</c:v>
                </c:pt>
                <c:pt idx="582">
                  <c:v>1.9858022660227208</c:v>
                </c:pt>
                <c:pt idx="583">
                  <c:v>2.0138037853650212</c:v>
                </c:pt>
                <c:pt idx="584">
                  <c:v>2.0416177794243611</c:v>
                </c:pt>
                <c:pt idx="585">
                  <c:v>2.069244616179156</c:v>
                </c:pt>
                <c:pt idx="586">
                  <c:v>2.0966855560741475</c:v>
                </c:pt>
                <c:pt idx="587">
                  <c:v>2.1016602270573994</c:v>
                </c:pt>
                <c:pt idx="588">
                  <c:v>2.1064617912522645</c:v>
                </c:pt>
                <c:pt idx="589">
                  <c:v>2.1112326957690786</c:v>
                </c:pt>
                <c:pt idx="590">
                  <c:v>2.1159740298676399</c:v>
                </c:pt>
                <c:pt idx="591">
                  <c:v>2.1206859795610362</c:v>
                </c:pt>
                <c:pt idx="592">
                  <c:v>2.1253687239467602</c:v>
                </c:pt>
                <c:pt idx="593">
                  <c:v>2.1300224409343667</c:v>
                </c:pt>
                <c:pt idx="594">
                  <c:v>2.1346473072896184</c:v>
                </c:pt>
                <c:pt idx="595">
                  <c:v>2.1392434986423048</c:v>
                </c:pt>
                <c:pt idx="596">
                  <c:v>2.1438111894937855</c:v>
                </c:pt>
                <c:pt idx="597">
                  <c:v>2.1483505532244731</c:v>
                </c:pt>
                <c:pt idx="598">
                  <c:v>2.1528617621012738</c:v>
                </c:pt>
                <c:pt idx="599">
                  <c:v>2.157344987284969</c:v>
                </c:pt>
                <c:pt idx="600">
                  <c:v>2.1618003988375589</c:v>
                </c:pt>
                <c:pt idx="601">
                  <c:v>2.1662281657295428</c:v>
                </c:pt>
                <c:pt idx="602">
                  <c:v>2.1512748368500785</c:v>
                </c:pt>
                <c:pt idx="603">
                  <c:v>2.1363034527591989</c:v>
                </c:pt>
                <c:pt idx="604">
                  <c:v>2.1214368298181334</c:v>
                </c:pt>
                <c:pt idx="605">
                  <c:v>2.1066750059437696</c:v>
                </c:pt>
                <c:pt idx="606">
                  <c:v>2.092017240884521</c:v>
                </c:pt>
                <c:pt idx="607">
                  <c:v>2.0774627947413493</c:v>
                </c:pt>
                <c:pt idx="608">
                  <c:v>2.0630109328973512</c:v>
                </c:pt>
                <c:pt idx="609">
                  <c:v>2.0486609260108573</c:v>
                </c:pt>
                <c:pt idx="610">
                  <c:v>2.0344120499773091</c:v>
                </c:pt>
                <c:pt idx="611">
                  <c:v>2.020263585891219</c:v>
                </c:pt>
                <c:pt idx="612">
                  <c:v>2.0062148200084091</c:v>
                </c:pt>
                <c:pt idx="613">
                  <c:v>1.9922650437085259</c:v>
                </c:pt>
                <c:pt idx="614">
                  <c:v>1.9784135534578318</c:v>
                </c:pt>
                <c:pt idx="615">
                  <c:v>1.9646596507722729</c:v>
                </c:pt>
                <c:pt idx="616">
                  <c:v>1.9510026421808158</c:v>
                </c:pt>
                <c:pt idx="617">
                  <c:v>1.9374418391890527</c:v>
                </c:pt>
                <c:pt idx="618">
                  <c:v>1.9239765582430806</c:v>
                </c:pt>
                <c:pt idx="619">
                  <c:v>1.9106061206936376</c:v>
                </c:pt>
                <c:pt idx="620">
                  <c:v>1.8973298527605111</c:v>
                </c:pt>
                <c:pt idx="621">
                  <c:v>1.8841470854972024</c:v>
                </c:pt>
                <c:pt idx="622">
                  <c:v>1.8710571547558523</c:v>
                </c:pt>
                <c:pt idx="623">
                  <c:v>1.8580594011524265</c:v>
                </c:pt>
                <c:pt idx="624">
                  <c:v>1.845153170032156</c:v>
                </c:pt>
                <c:pt idx="625">
                  <c:v>1.832337811435228</c:v>
                </c:pt>
                <c:pt idx="626">
                  <c:v>1.8196126800627368</c:v>
                </c:pt>
                <c:pt idx="627">
                  <c:v>1.8069771352428761</c:v>
                </c:pt>
                <c:pt idx="628">
                  <c:v>1.7944305408973862</c:v>
                </c:pt>
                <c:pt idx="629">
                  <c:v>1.7819722655082451</c:v>
                </c:pt>
                <c:pt idx="630">
                  <c:v>1.7696016820846041</c:v>
                </c:pt>
                <c:pt idx="631">
                  <c:v>1.7573181681299677</c:v>
                </c:pt>
                <c:pt idx="632">
                  <c:v>1.745043420603051</c:v>
                </c:pt>
                <c:pt idx="633">
                  <c:v>1.7328545502902268</c:v>
                </c:pt>
                <c:pt idx="634">
                  <c:v>1.7207514402977566</c:v>
                </c:pt>
                <c:pt idx="635">
                  <c:v>1.7087334852520044</c:v>
                </c:pt>
                <c:pt idx="636">
                  <c:v>1.6968000809938595</c:v>
                </c:pt>
                <c:pt idx="637">
                  <c:v>1.6849506276724331</c:v>
                </c:pt>
                <c:pt idx="638">
                  <c:v>1.6731845297336458</c:v>
                </c:pt>
                <c:pt idx="639">
                  <c:v>1.6615011958892312</c:v>
                </c:pt>
                <c:pt idx="640">
                  <c:v>1.6499000390858369</c:v>
                </c:pt>
                <c:pt idx="641">
                  <c:v>1.6383804764743557</c:v>
                </c:pt>
                <c:pt idx="642">
                  <c:v>1.6269419293794785</c:v>
                </c:pt>
                <c:pt idx="643">
                  <c:v>1.6155838232694741</c:v>
                </c:pt>
                <c:pt idx="644">
                  <c:v>1.6043055877261856</c:v>
                </c:pt>
                <c:pt idx="645">
                  <c:v>1.5931066564152525</c:v>
                </c:pt>
                <c:pt idx="646">
                  <c:v>1.5819864670565462</c:v>
                </c:pt>
                <c:pt idx="647">
                  <c:v>1.5709444613948271</c:v>
                </c:pt>
                <c:pt idx="648">
                  <c:v>1.559980085170612</c:v>
                </c:pt>
                <c:pt idx="649">
                  <c:v>1.5490927880912588</c:v>
                </c:pt>
                <c:pt idx="650">
                  <c:v>1.5382820238022594</c:v>
                </c:pt>
                <c:pt idx="651">
                  <c:v>1.5275472498587495</c:v>
                </c:pt>
                <c:pt idx="652">
                  <c:v>1.5168879276972178</c:v>
                </c:pt>
                <c:pt idx="653">
                  <c:v>1.5063035226074328</c:v>
                </c:pt>
                <c:pt idx="654">
                  <c:v>1.4957935037045651</c:v>
                </c:pt>
                <c:pt idx="655">
                  <c:v>1.4853573439015244</c:v>
                </c:pt>
                <c:pt idx="656">
                  <c:v>1.4749945198814876</c:v>
                </c:pt>
                <c:pt idx="657">
                  <c:v>1.4647045120706403</c:v>
                </c:pt>
                <c:pt idx="658">
                  <c:v>1.4544868046111068</c:v>
                </c:pt>
                <c:pt idx="659">
                  <c:v>1.4443408853340871</c:v>
                </c:pt>
                <c:pt idx="660">
                  <c:v>1.4342662457331847</c:v>
                </c:pt>
                <c:pt idx="661">
                  <c:v>1.4242623809379327</c:v>
                </c:pt>
                <c:pt idx="662">
                  <c:v>1.4143287896875123</c:v>
                </c:pt>
                <c:pt idx="663">
                  <c:v>1.4044649743046649</c:v>
                </c:pt>
                <c:pt idx="664">
                  <c:v>1.3946704406697934</c:v>
                </c:pt>
                <c:pt idx="665">
                  <c:v>1.3849446981952551</c:v>
                </c:pt>
                <c:pt idx="666">
                  <c:v>1.3752872597998418</c:v>
                </c:pt>
                <c:pt idx="667">
                  <c:v>1.3656976418834452</c:v>
                </c:pt>
                <c:pt idx="668">
                  <c:v>1.3561753643019097</c:v>
                </c:pt>
                <c:pt idx="669">
                  <c:v>1.3467199503420686</c:v>
                </c:pt>
                <c:pt idx="670">
                  <c:v>1.3373309266969617</c:v>
                </c:pt>
                <c:pt idx="671">
                  <c:v>1.3280078234412367</c:v>
                </c:pt>
                <c:pt idx="672">
                  <c:v>1.3187501740067269</c:v>
                </c:pt>
                <c:pt idx="673">
                  <c:v>1.3095575151582104</c:v>
                </c:pt>
                <c:pt idx="674">
                  <c:v>1.3004293869693457</c:v>
                </c:pt>
                <c:pt idx="675">
                  <c:v>1.2913653327987837</c:v>
                </c:pt>
                <c:pt idx="676">
                  <c:v>1.2823648992664516</c:v>
                </c:pt>
                <c:pt idx="677">
                  <c:v>1.2734276362300134</c:v>
                </c:pt>
                <c:pt idx="678">
                  <c:v>1.2645530967615015</c:v>
                </c:pt>
                <c:pt idx="679">
                  <c:v>1.2557408371241188</c:v>
                </c:pt>
                <c:pt idx="680">
                  <c:v>1.2469904167492092</c:v>
                </c:pt>
                <c:pt idx="681">
                  <c:v>1.2383013982133977</c:v>
                </c:pt>
                <c:pt idx="682">
                  <c:v>1.2296733472158994</c:v>
                </c:pt>
                <c:pt idx="683">
                  <c:v>1.221105832555988</c:v>
                </c:pt>
                <c:pt idx="684">
                  <c:v>1.212598426110636</c:v>
                </c:pt>
                <c:pt idx="685">
                  <c:v>1.2041507028123131</c:v>
                </c:pt>
                <c:pt idx="686">
                  <c:v>1.1957622406269508</c:v>
                </c:pt>
                <c:pt idx="687">
                  <c:v>1.1874326205320638</c:v>
                </c:pt>
                <c:pt idx="688">
                  <c:v>1.1791614264950332</c:v>
                </c:pt>
                <c:pt idx="689">
                  <c:v>1.1709482454515487</c:v>
                </c:pt>
                <c:pt idx="690">
                  <c:v>1.1627926672842075</c:v>
                </c:pt>
                <c:pt idx="691">
                  <c:v>1.1546942848012693</c:v>
                </c:pt>
                <c:pt idx="692">
                  <c:v>1.1466526937155654</c:v>
                </c:pt>
                <c:pt idx="693">
                  <c:v>1.138667492623564</c:v>
                </c:pt>
                <c:pt idx="694">
                  <c:v>1.1307382829845862</c:v>
                </c:pt>
                <c:pt idx="695">
                  <c:v>1.1228646691001742</c:v>
                </c:pt>
                <c:pt idx="696">
                  <c:v>1.1150462580936111</c:v>
                </c:pt>
                <c:pt idx="697">
                  <c:v>1.1072826598895877</c:v>
                </c:pt>
                <c:pt idx="698">
                  <c:v>1.0995734871940195</c:v>
                </c:pt>
                <c:pt idx="699">
                  <c:v>1.0919183554740102</c:v>
                </c:pt>
                <c:pt idx="700">
                  <c:v>1.0843168829379626</c:v>
                </c:pt>
                <c:pt idx="701">
                  <c:v>1.0767686905158307</c:v>
                </c:pt>
                <c:pt idx="702">
                  <c:v>1.0692734018395216</c:v>
                </c:pt>
                <c:pt idx="703">
                  <c:v>1.061830643223433</c:v>
                </c:pt>
                <c:pt idx="704">
                  <c:v>1.0544400436451413</c:v>
                </c:pt>
                <c:pt idx="705">
                  <c:v>1.047101234726221</c:v>
                </c:pt>
                <c:pt idx="706">
                  <c:v>1.0398138507132126</c:v>
                </c:pt>
                <c:pt idx="707">
                  <c:v>1.0325775284587211</c:v>
                </c:pt>
                <c:pt idx="708">
                  <c:v>1.0253919074026598</c:v>
                </c:pt>
                <c:pt idx="709">
                  <c:v>1.0182566295536251</c:v>
                </c:pt>
                <c:pt idx="710">
                  <c:v>1.0111713394704087</c:v>
                </c:pt>
                <c:pt idx="711">
                  <c:v>1.0041356842436462</c:v>
                </c:pt>
                <c:pt idx="712">
                  <c:v>0.99714931347759672</c:v>
                </c:pt>
                <c:pt idx="713">
                  <c:v>0.99021187927205623</c:v>
                </c:pt>
                <c:pt idx="714">
                  <c:v>0.98332303620440409</c:v>
                </c:pt>
                <c:pt idx="715">
                  <c:v>0.97648244131177619</c:v>
                </c:pt>
                <c:pt idx="716">
                  <c:v>0.96968975407337332</c:v>
                </c:pt>
                <c:pt idx="717">
                  <c:v>0.96294463639289352</c:v>
                </c:pt>
                <c:pt idx="718">
                  <c:v>0.95624675258109526</c:v>
                </c:pt>
                <c:pt idx="719">
                  <c:v>0.94959576933848588</c:v>
                </c:pt>
                <c:pt idx="720">
                  <c:v>0.9429913557381373</c:v>
                </c:pt>
                <c:pt idx="721">
                  <c:v>0.9364331832086249</c:v>
                </c:pt>
                <c:pt idx="722">
                  <c:v>0.92992092551709349</c:v>
                </c:pt>
                <c:pt idx="723">
                  <c:v>0.92345425875244236</c:v>
                </c:pt>
                <c:pt idx="724">
                  <c:v>0.91703286130863704</c:v>
                </c:pt>
                <c:pt idx="725">
                  <c:v>0.91065641386813911</c:v>
                </c:pt>
                <c:pt idx="726">
                  <c:v>0.90432459938545773</c:v>
                </c:pt>
                <c:pt idx="727">
                  <c:v>0.89803710307082119</c:v>
                </c:pt>
                <c:pt idx="728">
                  <c:v>0.89179361237396615</c:v>
                </c:pt>
                <c:pt idx="729">
                  <c:v>0.88559381696804607</c:v>
                </c:pt>
                <c:pt idx="730">
                  <c:v>0.87943740873365506</c:v>
                </c:pt>
                <c:pt idx="731">
                  <c:v>0.87332408174296883</c:v>
                </c:pt>
                <c:pt idx="732">
                  <c:v>0.86725353224400126</c:v>
                </c:pt>
                <c:pt idx="733">
                  <c:v>0.86122545864497391</c:v>
                </c:pt>
                <c:pt idx="734">
                  <c:v>0.85523956149880032</c:v>
                </c:pt>
                <c:pt idx="735">
                  <c:v>0.84929554348768332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FD-4215-A3AB-28C114FA4A88}"/>
            </c:ext>
          </c:extLst>
        </c:ser>
        <c:ser>
          <c:idx val="1"/>
          <c:order val="1"/>
          <c:tx>
            <c:v>Samples Day 655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'SW13'!$B$1:$F$1</c:f>
              <c:numCache>
                <c:formatCode>General</c:formatCode>
                <c:ptCount val="5"/>
                <c:pt idx="0">
                  <c:v>655</c:v>
                </c:pt>
                <c:pt idx="1">
                  <c:v>655</c:v>
                </c:pt>
                <c:pt idx="2">
                  <c:v>655</c:v>
                </c:pt>
                <c:pt idx="3">
                  <c:v>655</c:v>
                </c:pt>
                <c:pt idx="4">
                  <c:v>655</c:v>
                </c:pt>
              </c:numCache>
            </c:numRef>
          </c:xVal>
          <c:yVal>
            <c:numRef>
              <c:f>'SW13'!$B$3:$F$3</c:f>
              <c:numCache>
                <c:formatCode>General</c:formatCode>
                <c:ptCount val="5"/>
                <c:pt idx="0">
                  <c:v>2.71</c:v>
                </c:pt>
                <c:pt idx="1">
                  <c:v>2.1800000000000002</c:v>
                </c:pt>
                <c:pt idx="2">
                  <c:v>1.95</c:v>
                </c:pt>
                <c:pt idx="3">
                  <c:v>2.09</c:v>
                </c:pt>
                <c:pt idx="4">
                  <c:v>2.34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FD-4215-A3AB-28C114FA4A88}"/>
            </c:ext>
          </c:extLst>
        </c:ser>
        <c:ser>
          <c:idx val="3"/>
          <c:order val="2"/>
          <c:tx>
            <c:v>Samples Day 735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'SW13'!$Q$1:$U$1</c:f>
              <c:numCache>
                <c:formatCode>General</c:formatCode>
                <c:ptCount val="5"/>
                <c:pt idx="0">
                  <c:v>735</c:v>
                </c:pt>
                <c:pt idx="1">
                  <c:v>735</c:v>
                </c:pt>
                <c:pt idx="2">
                  <c:v>735</c:v>
                </c:pt>
                <c:pt idx="3">
                  <c:v>735</c:v>
                </c:pt>
                <c:pt idx="4">
                  <c:v>735</c:v>
                </c:pt>
              </c:numCache>
            </c:numRef>
          </c:xVal>
          <c:yVal>
            <c:numRef>
              <c:f>'SW13'!$Q$3:$U$3</c:f>
              <c:numCache>
                <c:formatCode>General</c:formatCode>
                <c:ptCount val="5"/>
                <c:pt idx="0">
                  <c:v>0.5</c:v>
                </c:pt>
                <c:pt idx="1">
                  <c:v>0.43</c:v>
                </c:pt>
                <c:pt idx="2">
                  <c:v>0.7</c:v>
                </c:pt>
                <c:pt idx="3">
                  <c:v>0.97</c:v>
                </c:pt>
                <c:pt idx="4">
                  <c:v>0.69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7FD-4215-A3AB-28C114FA4A88}"/>
            </c:ext>
          </c:extLst>
        </c:ser>
        <c:ser>
          <c:idx val="2"/>
          <c:order val="3"/>
          <c:tx>
            <c:v>Sim 655</c:v>
          </c:tx>
          <c:spPr>
            <a:ln w="10160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12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'SW13'!$E$7</c:f>
                <c:numCache>
                  <c:formatCode>General</c:formatCode>
                  <c:ptCount val="1"/>
                  <c:pt idx="0">
                    <c:v>0.71</c:v>
                  </c:pt>
                </c:numCache>
              </c:numRef>
            </c:plus>
            <c:minus>
              <c:numRef>
                <c:f>'SW13'!$F$7</c:f>
                <c:numCache>
                  <c:formatCode>General</c:formatCode>
                  <c:ptCount val="1"/>
                  <c:pt idx="0">
                    <c:v>0.71000000000000008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'SW13'!$E$7</c:f>
                <c:numCache>
                  <c:formatCode>General</c:formatCode>
                  <c:ptCount val="1"/>
                  <c:pt idx="0">
                    <c:v>0.71</c:v>
                  </c:pt>
                </c:numCache>
              </c:numRef>
            </c:plus>
            <c:minus>
              <c:numRef>
                <c:f>'SW13'!$F$7</c:f>
                <c:numCache>
                  <c:formatCode>General</c:formatCode>
                  <c:ptCount val="1"/>
                  <c:pt idx="0">
                    <c:v>0.71000000000000008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Lit>
              <c:formatCode>General</c:formatCode>
              <c:ptCount val="1"/>
              <c:pt idx="0">
                <c:v>655</c:v>
              </c:pt>
            </c:numLit>
          </c:xVal>
          <c:yVal>
            <c:numRef>
              <c:f>'SW13'!$B$7</c:f>
              <c:numCache>
                <c:formatCode>General</c:formatCode>
                <c:ptCount val="1"/>
                <c:pt idx="0">
                  <c:v>1.35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FD-4215-A3AB-28C114FA4A88}"/>
            </c:ext>
          </c:extLst>
        </c:ser>
        <c:ser>
          <c:idx val="4"/>
          <c:order val="4"/>
          <c:tx>
            <c:v>Sim 735</c:v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'SW13'!$E$8</c:f>
                <c:numCache>
                  <c:formatCode>General</c:formatCode>
                  <c:ptCount val="1"/>
                  <c:pt idx="0">
                    <c:v>0.38000000000000012</c:v>
                  </c:pt>
                </c:numCache>
              </c:numRef>
            </c:plus>
            <c:minus>
              <c:numRef>
                <c:f>'SW13'!$F$8</c:f>
                <c:numCache>
                  <c:formatCode>General</c:formatCode>
                  <c:ptCount val="1"/>
                  <c:pt idx="0">
                    <c:v>0.37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Lit>
              <c:formatCode>General</c:formatCode>
              <c:ptCount val="1"/>
              <c:pt idx="0">
                <c:v>735</c:v>
              </c:pt>
            </c:numLit>
          </c:xVal>
          <c:yVal>
            <c:numRef>
              <c:f>'SW13'!$B$8</c:f>
              <c:numCache>
                <c:formatCode>General</c:formatCode>
                <c:ptCount val="1"/>
                <c:pt idx="0">
                  <c:v>0.73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7FD-4215-A3AB-28C114FA4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542000"/>
        <c:axId val="450547248"/>
        <c:extLst/>
      </c:scatterChart>
      <c:valAx>
        <c:axId val="450542000"/>
        <c:scaling>
          <c:orientation val="minMax"/>
          <c:max val="75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/>
                  <a:t>Age (d)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450547248"/>
        <c:crosses val="autoZero"/>
        <c:crossBetween val="midCat"/>
      </c:valAx>
      <c:valAx>
        <c:axId val="4505472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/>
                  <a:t>PFOS in Muscle (µg/kg)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450542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DAM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'SW12'!$A$3:$A$738</c:f>
              <c:numCache>
                <c:formatCode>0</c:formatCode>
                <c:ptCount val="7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</c:numCache>
            </c:numRef>
          </c:xVal>
          <c:yVal>
            <c:numRef>
              <c:f>'SW12'!$W$3:$W$738</c:f>
              <c:numCache>
                <c:formatCode>0.000</c:formatCode>
                <c:ptCount val="736"/>
                <c:pt idx="0">
                  <c:v>0</c:v>
                </c:pt>
                <c:pt idx="1">
                  <c:v>5.5687175817986144E-3</c:v>
                </c:pt>
                <c:pt idx="2">
                  <c:v>1.2108715864600677E-2</c:v>
                </c:pt>
                <c:pt idx="3">
                  <c:v>1.9515512132628785E-2</c:v>
                </c:pt>
                <c:pt idx="4">
                  <c:v>2.7717311760050194E-2</c:v>
                </c:pt>
                <c:pt idx="5">
                  <c:v>3.664671288724082E-2</c:v>
                </c:pt>
                <c:pt idx="6">
                  <c:v>4.624028276526157E-2</c:v>
                </c:pt>
                <c:pt idx="7">
                  <c:v>5.6438325103622004E-2</c:v>
                </c:pt>
                <c:pt idx="8">
                  <c:v>6.7184663288935992E-2</c:v>
                </c:pt>
                <c:pt idx="9">
                  <c:v>7.8426437328767029E-2</c:v>
                </c:pt>
                <c:pt idx="10">
                  <c:v>9.0113913545329105E-2</c:v>
                </c:pt>
                <c:pt idx="11">
                  <c:v>0.1022003061266495</c:v>
                </c:pt>
                <c:pt idx="12">
                  <c:v>0.11464160971234004</c:v>
                </c:pt>
                <c:pt idx="13">
                  <c:v>0.12739644225464275</c:v>
                </c:pt>
                <c:pt idx="14">
                  <c:v>0.14042589745352019</c:v>
                </c:pt>
                <c:pt idx="15">
                  <c:v>0.15369340611775342</c:v>
                </c:pt>
                <c:pt idx="16">
                  <c:v>0.16716460585275128</c:v>
                </c:pt>
                <c:pt idx="17">
                  <c:v>0.18080721852046544</c:v>
                </c:pt>
                <c:pt idx="18">
                  <c:v>0.19459093495782034</c:v>
                </c:pt>
                <c:pt idx="19">
                  <c:v>0.20848730647773536</c:v>
                </c:pt>
                <c:pt idx="20">
                  <c:v>0.22246964271143366</c:v>
                </c:pt>
                <c:pt idx="21">
                  <c:v>0.23651291538257668</c:v>
                </c:pt>
                <c:pt idx="22">
                  <c:v>0.25059366763306795</c:v>
                </c:pt>
                <c:pt idx="23">
                  <c:v>0.26468992854736834</c:v>
                </c:pt>
                <c:pt idx="24">
                  <c:v>0.27878113254704484</c:v>
                </c:pt>
                <c:pt idx="25">
                  <c:v>0.29284804335022319</c:v>
                </c:pt>
                <c:pt idx="26">
                  <c:v>0.3068726822118017</c:v>
                </c:pt>
                <c:pt idx="27">
                  <c:v>0.32083826017984046</c:v>
                </c:pt>
                <c:pt idx="28">
                  <c:v>0.3347291141216252</c:v>
                </c:pt>
                <c:pt idx="29">
                  <c:v>0.34853064628962016</c:v>
                </c:pt>
                <c:pt idx="30">
                  <c:v>0.3622292672129992</c:v>
                </c:pt>
                <c:pt idx="31">
                  <c:v>0.37581234171476463</c:v>
                </c:pt>
                <c:pt idx="32">
                  <c:v>0.38926813786773889</c:v>
                </c:pt>
                <c:pt idx="33">
                  <c:v>0.40258577871501217</c:v>
                </c:pt>
                <c:pt idx="34">
                  <c:v>0.41575519659184285</c:v>
                </c:pt>
                <c:pt idx="35">
                  <c:v>0.42876708989659584</c:v>
                </c:pt>
                <c:pt idx="36">
                  <c:v>0.44161288216814015</c:v>
                </c:pt>
                <c:pt idx="37">
                  <c:v>0.45428468333625877</c:v>
                </c:pt>
                <c:pt idx="38">
                  <c:v>0.46677525302012335</c:v>
                </c:pt>
                <c:pt idx="39">
                  <c:v>0.47907796575778056</c:v>
                </c:pt>
                <c:pt idx="40">
                  <c:v>0.49118677805695277</c:v>
                </c:pt>
                <c:pt idx="41">
                  <c:v>0.50309619716429244</c:v>
                </c:pt>
                <c:pt idx="42">
                  <c:v>0.5148012514566177</c:v>
                </c:pt>
                <c:pt idx="43">
                  <c:v>0.5262974623635871</c:v>
                </c:pt>
                <c:pt idx="44">
                  <c:v>0.53758081773681632</c:v>
                </c:pt>
                <c:pt idx="45">
                  <c:v>0.54864774658561288</c:v>
                </c:pt>
                <c:pt idx="46">
                  <c:v>0.55949509510432327</c:v>
                </c:pt>
                <c:pt idx="47">
                  <c:v>0.56261282352413111</c:v>
                </c:pt>
                <c:pt idx="48">
                  <c:v>0.56561718497160485</c:v>
                </c:pt>
                <c:pt idx="49">
                  <c:v>0.5685530544111761</c:v>
                </c:pt>
                <c:pt idx="50">
                  <c:v>0.57141776019978641</c:v>
                </c:pt>
                <c:pt idx="51">
                  <c:v>0.57420858598564062</c:v>
                </c:pt>
                <c:pt idx="52">
                  <c:v>0.57692305752557871</c:v>
                </c:pt>
                <c:pt idx="53">
                  <c:v>0.57955893194537589</c:v>
                </c:pt>
                <c:pt idx="54">
                  <c:v>0.58211418573228002</c:v>
                </c:pt>
                <c:pt idx="55">
                  <c:v>0.58458700329948488</c:v>
                </c:pt>
                <c:pt idx="56">
                  <c:v>0.58697576610422086</c:v>
                </c:pt>
                <c:pt idx="57">
                  <c:v>0.58927904229108663</c:v>
                </c:pt>
                <c:pt idx="58">
                  <c:v>0.59149557683376808</c:v>
                </c:pt>
                <c:pt idx="59">
                  <c:v>0.59362428214979635</c:v>
                </c:pt>
                <c:pt idx="60">
                  <c:v>0.59566422916438622</c:v>
                </c:pt>
                <c:pt idx="61">
                  <c:v>0.59761463880073495</c:v>
                </c:pt>
                <c:pt idx="62">
                  <c:v>0.59947487387538667</c:v>
                </c:pt>
                <c:pt idx="63">
                  <c:v>0.60124443137844574</c:v>
                </c:pt>
                <c:pt idx="64">
                  <c:v>0.60292293511951511</c:v>
                </c:pt>
                <c:pt idx="65">
                  <c:v>0.60451012872126408</c:v>
                </c:pt>
                <c:pt idx="66">
                  <c:v>0.60600586894351216</c:v>
                </c:pt>
                <c:pt idx="67">
                  <c:v>0.60741011932161715</c:v>
                </c:pt>
                <c:pt idx="68">
                  <c:v>0.60919188209320152</c:v>
                </c:pt>
                <c:pt idx="69">
                  <c:v>0.61121101541519596</c:v>
                </c:pt>
                <c:pt idx="70">
                  <c:v>0.61345058895940352</c:v>
                </c:pt>
                <c:pt idx="71">
                  <c:v>0.615895265635651</c:v>
                </c:pt>
                <c:pt idx="72">
                  <c:v>0.61853049221867296</c:v>
                </c:pt>
                <c:pt idx="73">
                  <c:v>0.6213424561398222</c:v>
                </c:pt>
                <c:pt idx="74">
                  <c:v>0.62431804915671318</c:v>
                </c:pt>
                <c:pt idx="75">
                  <c:v>0.6274448329749297</c:v>
                </c:pt>
                <c:pt idx="76">
                  <c:v>0.63071100667554447</c:v>
                </c:pt>
                <c:pt idx="77">
                  <c:v>0.63410537584045334</c:v>
                </c:pt>
                <c:pt idx="78">
                  <c:v>0.63761732327514675</c:v>
                </c:pt>
                <c:pt idx="79">
                  <c:v>0.64123678123538186</c:v>
                </c:pt>
                <c:pt idx="80">
                  <c:v>0.64495420507051537</c:v>
                </c:pt>
                <c:pt idx="81">
                  <c:v>0.64876054820207818</c:v>
                </c:pt>
                <c:pt idx="82">
                  <c:v>0.6526472383615286</c:v>
                </c:pt>
                <c:pt idx="83">
                  <c:v>0.65660615501609376</c:v>
                </c:pt>
                <c:pt idx="84">
                  <c:v>0.6606296079161873</c:v>
                </c:pt>
                <c:pt idx="85">
                  <c:v>0.66471031670214931</c:v>
                </c:pt>
                <c:pt idx="86">
                  <c:v>0.66884139151198818</c:v>
                </c:pt>
                <c:pt idx="87">
                  <c:v>0.67301631453546218</c:v>
                </c:pt>
                <c:pt idx="88">
                  <c:v>0.67722892246322686</c:v>
                </c:pt>
                <c:pt idx="89">
                  <c:v>0.68147338978293204</c:v>
                </c:pt>
                <c:pt idx="90">
                  <c:v>0.68574421287708043</c:v>
                </c:pt>
                <c:pt idx="91">
                  <c:v>0.69003619488018653</c:v>
                </c:pt>
                <c:pt idx="92">
                  <c:v>0.69434443125532319</c:v>
                </c:pt>
                <c:pt idx="93">
                  <c:v>0.69866429605250058</c:v>
                </c:pt>
                <c:pt idx="94">
                  <c:v>0.70299142881354315</c:v>
                </c:pt>
                <c:pt idx="95">
                  <c:v>0.70732172209018418</c:v>
                </c:pt>
                <c:pt idx="96">
                  <c:v>0.71165130954402223</c:v>
                </c:pt>
                <c:pt idx="97">
                  <c:v>0.71597655459879361</c:v>
                </c:pt>
                <c:pt idx="98">
                  <c:v>0.72029403961708538</c:v>
                </c:pt>
                <c:pt idx="99">
                  <c:v>0.72460055557519665</c:v>
                </c:pt>
                <c:pt idx="100">
                  <c:v>0.7288930922113287</c:v>
                </c:pt>
                <c:pt idx="101">
                  <c:v>0.7331688286236645</c:v>
                </c:pt>
                <c:pt idx="102">
                  <c:v>0.73742512429619334</c:v>
                </c:pt>
                <c:pt idx="103">
                  <c:v>0.7416595105313547</c:v>
                </c:pt>
                <c:pt idx="104">
                  <c:v>0.74586968226971051</c:v>
                </c:pt>
                <c:pt idx="105">
                  <c:v>0.750053490277926</c:v>
                </c:pt>
                <c:pt idx="106">
                  <c:v>0.75420893368735009</c:v>
                </c:pt>
                <c:pt idx="107">
                  <c:v>0.75833415286642147</c:v>
                </c:pt>
                <c:pt idx="108">
                  <c:v>0.76242742261102692</c:v>
                </c:pt>
                <c:pt idx="109">
                  <c:v>0.76648714563776332</c:v>
                </c:pt>
                <c:pt idx="110">
                  <c:v>0.77051184636584813</c:v>
                </c:pt>
                <c:pt idx="111">
                  <c:v>0.77450016497416441</c:v>
                </c:pt>
                <c:pt idx="112">
                  <c:v>0.77845085172061956</c:v>
                </c:pt>
                <c:pt idx="113">
                  <c:v>0.78236276151165995</c:v>
                </c:pt>
                <c:pt idx="114">
                  <c:v>0.78623484871040317</c:v>
                </c:pt>
                <c:pt idx="115">
                  <c:v>0.79006616217242831</c:v>
                </c:pt>
                <c:pt idx="116">
                  <c:v>0.79385584049882962</c:v>
                </c:pt>
                <c:pt idx="117">
                  <c:v>0.79760310749664776</c:v>
                </c:pt>
                <c:pt idx="118">
                  <c:v>0.80130726783729234</c:v>
                </c:pt>
                <c:pt idx="119">
                  <c:v>0.80496770290403086</c:v>
                </c:pt>
                <c:pt idx="120">
                  <c:v>0.80858386682006433</c:v>
                </c:pt>
                <c:pt idx="121">
                  <c:v>0.81215528264911918</c:v>
                </c:pt>
                <c:pt idx="122">
                  <c:v>2.2005577662398714</c:v>
                </c:pt>
                <c:pt idx="123">
                  <c:v>3.5766230936182204</c:v>
                </c:pt>
                <c:pt idx="124">
                  <c:v>4.9317807552594353</c:v>
                </c:pt>
                <c:pt idx="125">
                  <c:v>6.266261471155361</c:v>
                </c:pt>
                <c:pt idx="126">
                  <c:v>7.5803500289915604</c:v>
                </c:pt>
                <c:pt idx="127">
                  <c:v>8.8743297228032514</c:v>
                </c:pt>
                <c:pt idx="128">
                  <c:v>10.148481899910635</c:v>
                </c:pt>
                <c:pt idx="129">
                  <c:v>11.403085863932931</c:v>
                </c:pt>
                <c:pt idx="130">
                  <c:v>12.638418786425609</c:v>
                </c:pt>
                <c:pt idx="131">
                  <c:v>13.854755624618278</c:v>
                </c:pt>
                <c:pt idx="132">
                  <c:v>15.052369044934052</c:v>
                </c:pt>
                <c:pt idx="133">
                  <c:v>16.231529352000333</c:v>
                </c:pt>
                <c:pt idx="134">
                  <c:v>17.392504422875955</c:v>
                </c:pt>
                <c:pt idx="135">
                  <c:v>18.535559646233295</c:v>
                </c:pt>
                <c:pt idx="136">
                  <c:v>19.660957866247294</c:v>
                </c:pt>
                <c:pt idx="137">
                  <c:v>20.768959330955582</c:v>
                </c:pt>
                <c:pt idx="138">
                  <c:v>21.859821644865772</c:v>
                </c:pt>
                <c:pt idx="139">
                  <c:v>22.933799725597211</c:v>
                </c:pt>
                <c:pt idx="140">
                  <c:v>23.991145764354854</c:v>
                </c:pt>
                <c:pt idx="141">
                  <c:v>25.032109190043123</c:v>
                </c:pt>
                <c:pt idx="142">
                  <c:v>26.056936636836973</c:v>
                </c:pt>
                <c:pt idx="143">
                  <c:v>27.065871915036581</c:v>
                </c:pt>
                <c:pt idx="144">
                  <c:v>28.059155985040245</c:v>
                </c:pt>
                <c:pt idx="145">
                  <c:v>29.037026934278657</c:v>
                </c:pt>
                <c:pt idx="146">
                  <c:v>29.999719956960931</c:v>
                </c:pt>
                <c:pt idx="147">
                  <c:v>30.947467336490469</c:v>
                </c:pt>
                <c:pt idx="148">
                  <c:v>31.880498430415244</c:v>
                </c:pt>
                <c:pt idx="149">
                  <c:v>32.799039657784078</c:v>
                </c:pt>
                <c:pt idx="150">
                  <c:v>33.703314488786354</c:v>
                </c:pt>
                <c:pt idx="151">
                  <c:v>34.59354343655874</c:v>
                </c:pt>
                <c:pt idx="152">
                  <c:v>35.469944051048209</c:v>
                </c:pt>
                <c:pt idx="153">
                  <c:v>36.332730914825532</c:v>
                </c:pt>
                <c:pt idx="154">
                  <c:v>37.182115640749181</c:v>
                </c:pt>
                <c:pt idx="155">
                  <c:v>38.018306871383828</c:v>
                </c:pt>
                <c:pt idx="156">
                  <c:v>38.841510280082389</c:v>
                </c:pt>
                <c:pt idx="157">
                  <c:v>39.651928573645215</c:v>
                </c:pt>
                <c:pt idx="158">
                  <c:v>40.449761496473577</c:v>
                </c:pt>
                <c:pt idx="159">
                  <c:v>41.235205836139301</c:v>
                </c:pt>
                <c:pt idx="160">
                  <c:v>42.008455430295335</c:v>
                </c:pt>
                <c:pt idx="161">
                  <c:v>42.76970117485633</c:v>
                </c:pt>
                <c:pt idx="162">
                  <c:v>43.519131033381278</c:v>
                </c:pt>
                <c:pt idx="163">
                  <c:v>44.256930047593684</c:v>
                </c:pt>
                <c:pt idx="164">
                  <c:v>44.98328034897758</c:v>
                </c:pt>
                <c:pt idx="165">
                  <c:v>45.698361171391007</c:v>
                </c:pt>
                <c:pt idx="166">
                  <c:v>46.402348864641084</c:v>
                </c:pt>
                <c:pt idx="167">
                  <c:v>46.205559597892567</c:v>
                </c:pt>
                <c:pt idx="168">
                  <c:v>46.005664583455832</c:v>
                </c:pt>
                <c:pt idx="169">
                  <c:v>45.808316062638973</c:v>
                </c:pt>
                <c:pt idx="170">
                  <c:v>45.613504821335937</c:v>
                </c:pt>
                <c:pt idx="171">
                  <c:v>45.421186666605422</c:v>
                </c:pt>
                <c:pt idx="172">
                  <c:v>45.231318110410669</c:v>
                </c:pt>
                <c:pt idx="173">
                  <c:v>45.043856563803956</c:v>
                </c:pt>
                <c:pt idx="174">
                  <c:v>44.858760306929021</c:v>
                </c:pt>
                <c:pt idx="175">
                  <c:v>44.675988458677253</c:v>
                </c:pt>
                <c:pt idx="176">
                  <c:v>44.495500947383206</c:v>
                </c:pt>
                <c:pt idx="177">
                  <c:v>44.317258482533909</c:v>
                </c:pt>
                <c:pt idx="178">
                  <c:v>44.141222527459369</c:v>
                </c:pt>
                <c:pt idx="179">
                  <c:v>43.967355272971488</c:v>
                </c:pt>
                <c:pt idx="180">
                  <c:v>43.795619611921623</c:v>
                </c:pt>
                <c:pt idx="181">
                  <c:v>43.625979114646029</c:v>
                </c:pt>
                <c:pt idx="182">
                  <c:v>43.458398005271199</c:v>
                </c:pt>
                <c:pt idx="183">
                  <c:v>43.292841138851117</c:v>
                </c:pt>
                <c:pt idx="184">
                  <c:v>43.129273979309779</c:v>
                </c:pt>
                <c:pt idx="185">
                  <c:v>42.96766257816325</c:v>
                </c:pt>
                <c:pt idx="186">
                  <c:v>42.807973553996398</c:v>
                </c:pt>
                <c:pt idx="187">
                  <c:v>42.650174072670062</c:v>
                </c:pt>
                <c:pt idx="188">
                  <c:v>42.494231828235989</c:v>
                </c:pt>
                <c:pt idx="189">
                  <c:v>42.34011502453653</c:v>
                </c:pt>
                <c:pt idx="190">
                  <c:v>42.187792357468048</c:v>
                </c:pt>
                <c:pt idx="191">
                  <c:v>42.037232997886811</c:v>
                </c:pt>
                <c:pt idx="192">
                  <c:v>41.888406575137502</c:v>
                </c:pt>
                <c:pt idx="193">
                  <c:v>41.741283161184569</c:v>
                </c:pt>
                <c:pt idx="194">
                  <c:v>41.595833255328031</c:v>
                </c:pt>
                <c:pt idx="195">
                  <c:v>41.452027769485184</c:v>
                </c:pt>
                <c:pt idx="196">
                  <c:v>41.309838014020997</c:v>
                </c:pt>
                <c:pt idx="197">
                  <c:v>41.169235684110049</c:v>
                </c:pt>
                <c:pt idx="198">
                  <c:v>41.03019284661378</c:v>
                </c:pt>
                <c:pt idx="199">
                  <c:v>40.892681927457097</c:v>
                </c:pt>
                <c:pt idx="200">
                  <c:v>40.756675699489207</c:v>
                </c:pt>
                <c:pt idx="201">
                  <c:v>40.622147270813805</c:v>
                </c:pt>
                <c:pt idx="202">
                  <c:v>40.489070073574354</c:v>
                </c:pt>
                <c:pt idx="203">
                  <c:v>40.357417853180664</c:v>
                </c:pt>
                <c:pt idx="204">
                  <c:v>40.227164657963556</c:v>
                </c:pt>
                <c:pt idx="205">
                  <c:v>40.098284829244342</c:v>
                </c:pt>
                <c:pt idx="206">
                  <c:v>39.970752991807238</c:v>
                </c:pt>
                <c:pt idx="207">
                  <c:v>39.844544044762017</c:v>
                </c:pt>
                <c:pt idx="208">
                  <c:v>39.71963315278574</c:v>
                </c:pt>
                <c:pt idx="209">
                  <c:v>39.595995737732103</c:v>
                </c:pt>
                <c:pt idx="210">
                  <c:v>39.473607470597372</c:v>
                </c:pt>
                <c:pt idx="211">
                  <c:v>39.352444263832659</c:v>
                </c:pt>
                <c:pt idx="212">
                  <c:v>39.232482263992061</c:v>
                </c:pt>
                <c:pt idx="213">
                  <c:v>39.113697844706955</c:v>
                </c:pt>
                <c:pt idx="214">
                  <c:v>38.996067599976897</c:v>
                </c:pt>
                <c:pt idx="215">
                  <c:v>38.879568337767822</c:v>
                </c:pt>
                <c:pt idx="216">
                  <c:v>38.764177073908712</c:v>
                </c:pt>
                <c:pt idx="217">
                  <c:v>38.649871026277992</c:v>
                </c:pt>
                <c:pt idx="218">
                  <c:v>38.536627609271441</c:v>
                </c:pt>
                <c:pt idx="219">
                  <c:v>38.424424428543318</c:v>
                </c:pt>
                <c:pt idx="220">
                  <c:v>38.313239276013171</c:v>
                </c:pt>
                <c:pt idx="221">
                  <c:v>38.203050125130439</c:v>
                </c:pt>
                <c:pt idx="222">
                  <c:v>38.093835126389777</c:v>
                </c:pt>
                <c:pt idx="223">
                  <c:v>37.985572603089878</c:v>
                </c:pt>
                <c:pt idx="224">
                  <c:v>37.87824104732902</c:v>
                </c:pt>
                <c:pt idx="225">
                  <c:v>37.771819116230574</c:v>
                </c:pt>
                <c:pt idx="226">
                  <c:v>37.666285628392153</c:v>
                </c:pt>
                <c:pt idx="227">
                  <c:v>37.561619560552252</c:v>
                </c:pt>
                <c:pt idx="228">
                  <c:v>37.457800044468122</c:v>
                </c:pt>
                <c:pt idx="229">
                  <c:v>37.354806363999323</c:v>
                </c:pt>
                <c:pt idx="230">
                  <c:v>37.252617952391084</c:v>
                </c:pt>
                <c:pt idx="231">
                  <c:v>37.15121438975229</c:v>
                </c:pt>
                <c:pt idx="232">
                  <c:v>37.05057540072243</c:v>
                </c:pt>
                <c:pt idx="233">
                  <c:v>36.950680852322833</c:v>
                </c:pt>
                <c:pt idx="234">
                  <c:v>36.85151075198695</c:v>
                </c:pt>
                <c:pt idx="235">
                  <c:v>36.753045245764888</c:v>
                </c:pt>
                <c:pt idx="236">
                  <c:v>36.655264616697792</c:v>
                </c:pt>
                <c:pt idx="237">
                  <c:v>36.558149283357402</c:v>
                </c:pt>
                <c:pt idx="238">
                  <c:v>36.461679798546427</c:v>
                </c:pt>
                <c:pt idx="239">
                  <c:v>36.365836848155695</c:v>
                </c:pt>
                <c:pt idx="240">
                  <c:v>36.270601250173875</c:v>
                </c:pt>
                <c:pt idx="241">
                  <c:v>36.16031193742262</c:v>
                </c:pt>
                <c:pt idx="242">
                  <c:v>36.051401354870912</c:v>
                </c:pt>
                <c:pt idx="243">
                  <c:v>35.943950550387541</c:v>
                </c:pt>
                <c:pt idx="244">
                  <c:v>35.837937054028899</c:v>
                </c:pt>
                <c:pt idx="245">
                  <c:v>35.733338168828602</c:v>
                </c:pt>
                <c:pt idx="246">
                  <c:v>35.63013161871217</c:v>
                </c:pt>
                <c:pt idx="247">
                  <c:v>35.5282955440222</c:v>
                </c:pt>
                <c:pt idx="248">
                  <c:v>35.427808493089081</c:v>
                </c:pt>
                <c:pt idx="249">
                  <c:v>35.32864941396528</c:v>
                </c:pt>
                <c:pt idx="250">
                  <c:v>35.230797646344804</c:v>
                </c:pt>
                <c:pt idx="251">
                  <c:v>35.134232913663148</c:v>
                </c:pt>
                <c:pt idx="252">
                  <c:v>35.038935315373614</c:v>
                </c:pt>
                <c:pt idx="253">
                  <c:v>34.94488531939556</c:v>
                </c:pt>
                <c:pt idx="254">
                  <c:v>34.852063754730352</c:v>
                </c:pt>
                <c:pt idx="255">
                  <c:v>34.76045180424093</c:v>
                </c:pt>
                <c:pt idx="256">
                  <c:v>34.670030997591027</c:v>
                </c:pt>
                <c:pt idx="257">
                  <c:v>34.580783204340307</c:v>
                </c:pt>
                <c:pt idx="258">
                  <c:v>34.492690627191379</c:v>
                </c:pt>
                <c:pt idx="259">
                  <c:v>34.405735795385219</c:v>
                </c:pt>
                <c:pt idx="260">
                  <c:v>34.319901558241426</c:v>
                </c:pt>
                <c:pt idx="261">
                  <c:v>34.235171078839677</c:v>
                </c:pt>
                <c:pt idx="262">
                  <c:v>34.151527827839232</c:v>
                </c:pt>
                <c:pt idx="263">
                  <c:v>34.068955577432995</c:v>
                </c:pt>
                <c:pt idx="264">
                  <c:v>33.987438395432967</c:v>
                </c:pt>
                <c:pt idx="265">
                  <c:v>33.906960639484076</c:v>
                </c:pt>
                <c:pt idx="266">
                  <c:v>33.827506951403201</c:v>
                </c:pt>
                <c:pt idx="267">
                  <c:v>33.74906225164046</c:v>
                </c:pt>
                <c:pt idx="268">
                  <c:v>33.67161173385994</c:v>
                </c:pt>
                <c:pt idx="269">
                  <c:v>33.595140859636999</c:v>
                </c:pt>
                <c:pt idx="270">
                  <c:v>33.519635353269386</c:v>
                </c:pt>
                <c:pt idx="271">
                  <c:v>33.445081196699626</c:v>
                </c:pt>
                <c:pt idx="272">
                  <c:v>33.371464624545801</c:v>
                </c:pt>
                <c:pt idx="273">
                  <c:v>33.298772119238549</c:v>
                </c:pt>
                <c:pt idx="274">
                  <c:v>33.226990406261557</c:v>
                </c:pt>
                <c:pt idx="275">
                  <c:v>33.15610644949323</c:v>
                </c:pt>
                <c:pt idx="276">
                  <c:v>33.086107446647119</c:v>
                </c:pt>
                <c:pt idx="277">
                  <c:v>33.016980824809025</c:v>
                </c:pt>
                <c:pt idx="278">
                  <c:v>32.948714236068284</c:v>
                </c:pt>
                <c:pt idx="279">
                  <c:v>32.881295553241188</c:v>
                </c:pt>
                <c:pt idx="280">
                  <c:v>32.814712865684577</c:v>
                </c:pt>
                <c:pt idx="281">
                  <c:v>32.748954475197145</c:v>
                </c:pt>
                <c:pt idx="282">
                  <c:v>32.684008892006965</c:v>
                </c:pt>
                <c:pt idx="283">
                  <c:v>32.619864830842751</c:v>
                </c:pt>
                <c:pt idx="284">
                  <c:v>32.556511207087389</c:v>
                </c:pt>
                <c:pt idx="285">
                  <c:v>32.493937133011578</c:v>
                </c:pt>
                <c:pt idx="286">
                  <c:v>32.432131914085879</c:v>
                </c:pt>
                <c:pt idx="287">
                  <c:v>32.371085045369377</c:v>
                </c:pt>
                <c:pt idx="288">
                  <c:v>32.310786207973294</c:v>
                </c:pt>
                <c:pt idx="289">
                  <c:v>32.251225265597789</c:v>
                </c:pt>
                <c:pt idx="290">
                  <c:v>32.192392261140213</c:v>
                </c:pt>
                <c:pt idx="291">
                  <c:v>32.134277413373525</c:v>
                </c:pt>
                <c:pt idx="292">
                  <c:v>32.076871113692938</c:v>
                </c:pt>
                <c:pt idx="293">
                  <c:v>32.020163922929484</c:v>
                </c:pt>
                <c:pt idx="294">
                  <c:v>31.964146568229058</c:v>
                </c:pt>
                <c:pt idx="295">
                  <c:v>31.908809939995201</c:v>
                </c:pt>
                <c:pt idx="296">
                  <c:v>31.85414508889458</c:v>
                </c:pt>
                <c:pt idx="297">
                  <c:v>31.800143222923488</c:v>
                </c:pt>
                <c:pt idx="298">
                  <c:v>31.746795704534204</c:v>
                </c:pt>
                <c:pt idx="299">
                  <c:v>31.694094047819735</c:v>
                </c:pt>
                <c:pt idx="300">
                  <c:v>31.642029915755831</c:v>
                </c:pt>
                <c:pt idx="301">
                  <c:v>31.590595117498843</c:v>
                </c:pt>
                <c:pt idx="302">
                  <c:v>31.539781605738419</c:v>
                </c:pt>
                <c:pt idx="303">
                  <c:v>31.489581474103495</c:v>
                </c:pt>
                <c:pt idx="304">
                  <c:v>31.439986954620846</c:v>
                </c:pt>
                <c:pt idx="305">
                  <c:v>31.390990415224774</c:v>
                </c:pt>
                <c:pt idx="306">
                  <c:v>31.342584357316845</c:v>
                </c:pt>
                <c:pt idx="307">
                  <c:v>31.294761413374701</c:v>
                </c:pt>
                <c:pt idx="308">
                  <c:v>31.247514344608796</c:v>
                </c:pt>
                <c:pt idx="309">
                  <c:v>31.20083603866609</c:v>
                </c:pt>
                <c:pt idx="310">
                  <c:v>31.154719507379642</c:v>
                </c:pt>
                <c:pt idx="311">
                  <c:v>31.10915788456311</c:v>
                </c:pt>
                <c:pt idx="312">
                  <c:v>31.064144423849253</c:v>
                </c:pt>
                <c:pt idx="313">
                  <c:v>31.019672496571491</c:v>
                </c:pt>
                <c:pt idx="314">
                  <c:v>30.975735589687453</c:v>
                </c:pt>
                <c:pt idx="315">
                  <c:v>30.932327303743893</c:v>
                </c:pt>
                <c:pt idx="316">
                  <c:v>30.889441350881892</c:v>
                </c:pt>
                <c:pt idx="317">
                  <c:v>30.84707155288152</c:v>
                </c:pt>
                <c:pt idx="318">
                  <c:v>30.805211839245182</c:v>
                </c:pt>
                <c:pt idx="319">
                  <c:v>30.763856245318781</c:v>
                </c:pt>
                <c:pt idx="320">
                  <c:v>30.722998910449967</c:v>
                </c:pt>
                <c:pt idx="321">
                  <c:v>30.68263407618263</c:v>
                </c:pt>
                <c:pt idx="322">
                  <c:v>30.642756084486873</c:v>
                </c:pt>
                <c:pt idx="323">
                  <c:v>30.603359376023786</c:v>
                </c:pt>
                <c:pt idx="324">
                  <c:v>30.564438488444249</c:v>
                </c:pt>
                <c:pt idx="325">
                  <c:v>30.525988054721068</c:v>
                </c:pt>
                <c:pt idx="326">
                  <c:v>30.488002801513748</c:v>
                </c:pt>
                <c:pt idx="327">
                  <c:v>30.450477547565214</c:v>
                </c:pt>
                <c:pt idx="328">
                  <c:v>30.413407202129854</c:v>
                </c:pt>
                <c:pt idx="329">
                  <c:v>30.376786763432229</c:v>
                </c:pt>
                <c:pt idx="330">
                  <c:v>30.340611317155773</c:v>
                </c:pt>
                <c:pt idx="331">
                  <c:v>30.304876034960937</c:v>
                </c:pt>
                <c:pt idx="332">
                  <c:v>30.269576173032121</c:v>
                </c:pt>
                <c:pt idx="333">
                  <c:v>30.234707070652799</c:v>
                </c:pt>
                <c:pt idx="334">
                  <c:v>30.200264148808365</c:v>
                </c:pt>
                <c:pt idx="335">
                  <c:v>30.166242908815981</c:v>
                </c:pt>
                <c:pt idx="336">
                  <c:v>30.132638930980953</c:v>
                </c:pt>
                <c:pt idx="337">
                  <c:v>30.099447873279168</c:v>
                </c:pt>
                <c:pt idx="338">
                  <c:v>30.066665470064919</c:v>
                </c:pt>
                <c:pt idx="339">
                  <c:v>30.034287530803759</c:v>
                </c:pt>
                <c:pt idx="340">
                  <c:v>30.002309938829725</c:v>
                </c:pt>
                <c:pt idx="341">
                  <c:v>29.97072865012656</c:v>
                </c:pt>
                <c:pt idx="342">
                  <c:v>29.939539692132438</c:v>
                </c:pt>
                <c:pt idx="343">
                  <c:v>29.90873916256766</c:v>
                </c:pt>
                <c:pt idx="344">
                  <c:v>29.878323228284899</c:v>
                </c:pt>
                <c:pt idx="345">
                  <c:v>29.848288124141586</c:v>
                </c:pt>
                <c:pt idx="346">
                  <c:v>29.818630151893927</c:v>
                </c:pt>
                <c:pt idx="347">
                  <c:v>29.789345679112166</c:v>
                </c:pt>
                <c:pt idx="348">
                  <c:v>29.760431138116633</c:v>
                </c:pt>
                <c:pt idx="349">
                  <c:v>29.731883024934284</c:v>
                </c:pt>
                <c:pt idx="350">
                  <c:v>29.70369789827512</c:v>
                </c:pt>
                <c:pt idx="351">
                  <c:v>29.675872378528311</c:v>
                </c:pt>
                <c:pt idx="352">
                  <c:v>29.648403146777511</c:v>
                </c:pt>
                <c:pt idx="353">
                  <c:v>29.621286943835052</c:v>
                </c:pt>
                <c:pt idx="354">
                  <c:v>29.594520569294563</c:v>
                </c:pt>
                <c:pt idx="355">
                  <c:v>29.568100880601794</c:v>
                </c:pt>
                <c:pt idx="356">
                  <c:v>29.542024792143138</c:v>
                </c:pt>
                <c:pt idx="357">
                  <c:v>29.516289274351653</c:v>
                </c:pt>
                <c:pt idx="358">
                  <c:v>29.490891352830133</c:v>
                </c:pt>
                <c:pt idx="359">
                  <c:v>29.465828107490989</c:v>
                </c:pt>
                <c:pt idx="360">
                  <c:v>29.441096671712511</c:v>
                </c:pt>
                <c:pt idx="361">
                  <c:v>29.416694231511308</c:v>
                </c:pt>
                <c:pt idx="362">
                  <c:v>29.169540808096627</c:v>
                </c:pt>
                <c:pt idx="363">
                  <c:v>28.92352097871083</c:v>
                </c:pt>
                <c:pt idx="364">
                  <c:v>28.680031301452058</c:v>
                </c:pt>
                <c:pt idx="365">
                  <c:v>28.439051766561029</c:v>
                </c:pt>
                <c:pt idx="366">
                  <c:v>28.200553713853843</c:v>
                </c:pt>
                <c:pt idx="367">
                  <c:v>27.964508794047287</c:v>
                </c:pt>
                <c:pt idx="368">
                  <c:v>27.73088902062441</c:v>
                </c:pt>
                <c:pt idx="369">
                  <c:v>27.499666765040093</c:v>
                </c:pt>
                <c:pt idx="370">
                  <c:v>27.270814751646704</c:v>
                </c:pt>
                <c:pt idx="371">
                  <c:v>27.044306052697518</c:v>
                </c:pt>
                <c:pt idx="372">
                  <c:v>26.820114083428734</c:v>
                </c:pt>
                <c:pt idx="373">
                  <c:v>26.598212597218783</c:v>
                </c:pt>
                <c:pt idx="374">
                  <c:v>26.378575680823662</c:v>
                </c:pt>
                <c:pt idx="375">
                  <c:v>26.161177749686797</c:v>
                </c:pt>
                <c:pt idx="376">
                  <c:v>25.945993543322349</c:v>
                </c:pt>
                <c:pt idx="377">
                  <c:v>25.732998120770489</c:v>
                </c:pt>
                <c:pt idx="378">
                  <c:v>25.522166856123611</c:v>
                </c:pt>
                <c:pt idx="379">
                  <c:v>25.313475434122122</c:v>
                </c:pt>
                <c:pt idx="380">
                  <c:v>25.10689984581866</c:v>
                </c:pt>
                <c:pt idx="381">
                  <c:v>24.902416384309539</c:v>
                </c:pt>
                <c:pt idx="382">
                  <c:v>24.700001640532349</c:v>
                </c:pt>
                <c:pt idx="383">
                  <c:v>24.499632499128488</c:v>
                </c:pt>
                <c:pt idx="384">
                  <c:v>24.301286134369562</c:v>
                </c:pt>
                <c:pt idx="385">
                  <c:v>24.104940006146609</c:v>
                </c:pt>
                <c:pt idx="386">
                  <c:v>23.910571856020983</c:v>
                </c:pt>
                <c:pt idx="387">
                  <c:v>23.718159703335949</c:v>
                </c:pt>
                <c:pt idx="388">
                  <c:v>23.527681841387864</c:v>
                </c:pt>
                <c:pt idx="389">
                  <c:v>23.339116833656053</c:v>
                </c:pt>
                <c:pt idx="390">
                  <c:v>23.152443510090333</c:v>
                </c:pt>
                <c:pt idx="391">
                  <c:v>22.967640963455139</c:v>
                </c:pt>
                <c:pt idx="392">
                  <c:v>22.774572191439244</c:v>
                </c:pt>
                <c:pt idx="393">
                  <c:v>22.583364731317122</c:v>
                </c:pt>
                <c:pt idx="394">
                  <c:v>22.394061969256867</c:v>
                </c:pt>
                <c:pt idx="395">
                  <c:v>22.206643306899327</c:v>
                </c:pt>
                <c:pt idx="396">
                  <c:v>22.021087995046692</c:v>
                </c:pt>
                <c:pt idx="397">
                  <c:v>21.837375536851766</c:v>
                </c:pt>
                <c:pt idx="398">
                  <c:v>21.65548568694733</c:v>
                </c:pt>
                <c:pt idx="399">
                  <c:v>21.47539844805312</c:v>
                </c:pt>
                <c:pt idx="400">
                  <c:v>21.297094067617504</c:v>
                </c:pt>
                <c:pt idx="401">
                  <c:v>21.120553034509566</c:v>
                </c:pt>
                <c:pt idx="402">
                  <c:v>20.945756075760681</c:v>
                </c:pt>
                <c:pt idx="403">
                  <c:v>20.772684153354838</c:v>
                </c:pt>
                <c:pt idx="404">
                  <c:v>20.601318461066921</c:v>
                </c:pt>
                <c:pt idx="405">
                  <c:v>20.431640421348074</c:v>
                </c:pt>
                <c:pt idx="406">
                  <c:v>20.263631682257557</c:v>
                </c:pt>
                <c:pt idx="407">
                  <c:v>20.097274114440104</c:v>
                </c:pt>
                <c:pt idx="408">
                  <c:v>19.932549808148199</c:v>
                </c:pt>
                <c:pt idx="409">
                  <c:v>19.769441070308517</c:v>
                </c:pt>
                <c:pt idx="410">
                  <c:v>19.607930421631718</c:v>
                </c:pt>
                <c:pt idx="411">
                  <c:v>19.448000593765034</c:v>
                </c:pt>
                <c:pt idx="412">
                  <c:v>19.289634526486772</c:v>
                </c:pt>
                <c:pt idx="413">
                  <c:v>19.13281536494225</c:v>
                </c:pt>
                <c:pt idx="414">
                  <c:v>18.977526456920355</c:v>
                </c:pt>
                <c:pt idx="415">
                  <c:v>18.823751350170099</c:v>
                </c:pt>
                <c:pt idx="416">
                  <c:v>18.671473789756583</c:v>
                </c:pt>
                <c:pt idx="417">
                  <c:v>18.520677715455619</c:v>
                </c:pt>
                <c:pt idx="418">
                  <c:v>18.371347259186564</c:v>
                </c:pt>
                <c:pt idx="419">
                  <c:v>18.22346674248254</c:v>
                </c:pt>
                <c:pt idx="420">
                  <c:v>18.077020673997616</c:v>
                </c:pt>
                <c:pt idx="421">
                  <c:v>17.931993747050264</c:v>
                </c:pt>
                <c:pt idx="422">
                  <c:v>17.788370837202581</c:v>
                </c:pt>
                <c:pt idx="423">
                  <c:v>17.646136999874578</c:v>
                </c:pt>
                <c:pt idx="424">
                  <c:v>17.505277467993167</c:v>
                </c:pt>
                <c:pt idx="425">
                  <c:v>17.365777649675099</c:v>
                </c:pt>
                <c:pt idx="426">
                  <c:v>17.227623125943481</c:v>
                </c:pt>
                <c:pt idx="427">
                  <c:v>17.090799648477205</c:v>
                </c:pt>
                <c:pt idx="428">
                  <c:v>16.955293137392861</c:v>
                </c:pt>
                <c:pt idx="429">
                  <c:v>16.821089679058588</c:v>
                </c:pt>
                <c:pt idx="430">
                  <c:v>16.688175523939321</c:v>
                </c:pt>
                <c:pt idx="431">
                  <c:v>16.556537084473025</c:v>
                </c:pt>
                <c:pt idx="432">
                  <c:v>16.426160932977357</c:v>
                </c:pt>
                <c:pt idx="433">
                  <c:v>16.297033799586302</c:v>
                </c:pt>
                <c:pt idx="434">
                  <c:v>16.169142570216312</c:v>
                </c:pt>
                <c:pt idx="435">
                  <c:v>16.042474284561507</c:v>
                </c:pt>
                <c:pt idx="436">
                  <c:v>15.917016134117414</c:v>
                </c:pt>
                <c:pt idx="437">
                  <c:v>15.792755460232915</c:v>
                </c:pt>
                <c:pt idx="438">
                  <c:v>15.669679752189866</c:v>
                </c:pt>
                <c:pt idx="439">
                  <c:v>15.547776645309963</c:v>
                </c:pt>
                <c:pt idx="440">
                  <c:v>15.427033919088528</c:v>
                </c:pt>
                <c:pt idx="441">
                  <c:v>15.307439495354656</c:v>
                </c:pt>
                <c:pt idx="442">
                  <c:v>15.188981436457427</c:v>
                </c:pt>
                <c:pt idx="443">
                  <c:v>15.07164794347773</c:v>
                </c:pt>
                <c:pt idx="444">
                  <c:v>14.955427354465348</c:v>
                </c:pt>
                <c:pt idx="445">
                  <c:v>14.840308142700803</c:v>
                </c:pt>
                <c:pt idx="446">
                  <c:v>14.726278914981759</c:v>
                </c:pt>
                <c:pt idx="447">
                  <c:v>14.613328409933402</c:v>
                </c:pt>
                <c:pt idx="448">
                  <c:v>14.501445496342649</c:v>
                </c:pt>
                <c:pt idx="449">
                  <c:v>14.390619171515578</c:v>
                </c:pt>
                <c:pt idx="450">
                  <c:v>14.280838559657987</c:v>
                </c:pt>
                <c:pt idx="451">
                  <c:v>14.172092910278483</c:v>
                </c:pt>
                <c:pt idx="452">
                  <c:v>14.064371596613917</c:v>
                </c:pt>
                <c:pt idx="453">
                  <c:v>13.957664114076797</c:v>
                </c:pt>
                <c:pt idx="454">
                  <c:v>13.851960078724279</c:v>
                </c:pt>
                <c:pt idx="455">
                  <c:v>13.747249225748508</c:v>
                </c:pt>
                <c:pt idx="456">
                  <c:v>13.643521407987889</c:v>
                </c:pt>
                <c:pt idx="457">
                  <c:v>13.540766594459031</c:v>
                </c:pt>
                <c:pt idx="458">
                  <c:v>13.438974868909067</c:v>
                </c:pt>
                <c:pt idx="459">
                  <c:v>13.338136428387967</c:v>
                </c:pt>
                <c:pt idx="460">
                  <c:v>13.23824158184064</c:v>
                </c:pt>
                <c:pt idx="461">
                  <c:v>13.13928074871842</c:v>
                </c:pt>
                <c:pt idx="462">
                  <c:v>13.041244457609768</c:v>
                </c:pt>
                <c:pt idx="463">
                  <c:v>12.944123344889817</c:v>
                </c:pt>
                <c:pt idx="464">
                  <c:v>12.84790815338844</c:v>
                </c:pt>
                <c:pt idx="465">
                  <c:v>12.752589731076744</c:v>
                </c:pt>
                <c:pt idx="466">
                  <c:v>12.658159029771495</c:v>
                </c:pt>
                <c:pt idx="467">
                  <c:v>12.564607103857355</c:v>
                </c:pt>
                <c:pt idx="468">
                  <c:v>12.471925109026611</c:v>
                </c:pt>
                <c:pt idx="469">
                  <c:v>12.380104301036152</c:v>
                </c:pt>
                <c:pt idx="470">
                  <c:v>12.289136034481434</c:v>
                </c:pt>
                <c:pt idx="471">
                  <c:v>12.199011761587174</c:v>
                </c:pt>
                <c:pt idx="472">
                  <c:v>12.109723031014543</c:v>
                </c:pt>
                <c:pt idx="473">
                  <c:v>12.021261486684613</c:v>
                </c:pt>
                <c:pt idx="474">
                  <c:v>11.933618866617783</c:v>
                </c:pt>
                <c:pt idx="475">
                  <c:v>11.846787001789028</c:v>
                </c:pt>
                <c:pt idx="476">
                  <c:v>11.76075781499865</c:v>
                </c:pt>
                <c:pt idx="477">
                  <c:v>11.675523319758364</c:v>
                </c:pt>
                <c:pt idx="478">
                  <c:v>11.591075619192468</c:v>
                </c:pt>
                <c:pt idx="479">
                  <c:v>11.507406904953898</c:v>
                </c:pt>
                <c:pt idx="480">
                  <c:v>11.42450945615494</c:v>
                </c:pt>
                <c:pt idx="481">
                  <c:v>11.342375638312364</c:v>
                </c:pt>
                <c:pt idx="482">
                  <c:v>11.260997902306812</c:v>
                </c:pt>
                <c:pt idx="483">
                  <c:v>11.180368783356222</c:v>
                </c:pt>
                <c:pt idx="484">
                  <c:v>11.100480900003054</c:v>
                </c:pt>
                <c:pt idx="485">
                  <c:v>11.021326953115166</c:v>
                </c:pt>
                <c:pt idx="486">
                  <c:v>10.942899724900094</c:v>
                </c:pt>
                <c:pt idx="487">
                  <c:v>10.865192077932614</c:v>
                </c:pt>
                <c:pt idx="488">
                  <c:v>10.788196954195293</c:v>
                </c:pt>
                <c:pt idx="489">
                  <c:v>10.71190737413197</c:v>
                </c:pt>
                <c:pt idx="490">
                  <c:v>10.636316435713839</c:v>
                </c:pt>
                <c:pt idx="491">
                  <c:v>10.561417313518085</c:v>
                </c:pt>
                <c:pt idx="492">
                  <c:v>10.487203257818837</c:v>
                </c:pt>
                <c:pt idx="493">
                  <c:v>10.41366759369023</c:v>
                </c:pt>
                <c:pt idx="494">
                  <c:v>10.340803720121453</c:v>
                </c:pt>
                <c:pt idx="495">
                  <c:v>10.268605109143632</c:v>
                </c:pt>
                <c:pt idx="496">
                  <c:v>10.197065304968286</c:v>
                </c:pt>
                <c:pt idx="497">
                  <c:v>10.12617792313733</c:v>
                </c:pt>
                <c:pt idx="498">
                  <c:v>10.055936649684309</c:v>
                </c:pt>
                <c:pt idx="499">
                  <c:v>9.9863352403068557</c:v>
                </c:pt>
                <c:pt idx="500">
                  <c:v>9.9173675195500888</c:v>
                </c:pt>
                <c:pt idx="501">
                  <c:v>9.8490273800008747</c:v>
                </c:pt>
                <c:pt idx="502">
                  <c:v>9.7813087814927986</c:v>
                </c:pt>
                <c:pt idx="503">
                  <c:v>9.7142057503216375</c:v>
                </c:pt>
                <c:pt idx="504">
                  <c:v>9.6477123784712511</c:v>
                </c:pt>
                <c:pt idx="505">
                  <c:v>9.5818228228497286</c:v>
                </c:pt>
                <c:pt idx="506">
                  <c:v>9.5165313045356168</c:v>
                </c:pt>
                <c:pt idx="507">
                  <c:v>9.4518321080341572</c:v>
                </c:pt>
                <c:pt idx="508">
                  <c:v>9.38771958054331</c:v>
                </c:pt>
                <c:pt idx="509">
                  <c:v>9.3241881312295192</c:v>
                </c:pt>
                <c:pt idx="510">
                  <c:v>9.2612322305130022</c:v>
                </c:pt>
                <c:pt idx="511">
                  <c:v>9.1988464093624938</c:v>
                </c:pt>
                <c:pt idx="512">
                  <c:v>9.1370252585992873</c:v>
                </c:pt>
                <c:pt idx="513">
                  <c:v>9.0757634282104664</c:v>
                </c:pt>
                <c:pt idx="514">
                  <c:v>9.0150556266711508</c:v>
                </c:pt>
                <c:pt idx="515">
                  <c:v>8.9548966202757256</c:v>
                </c:pt>
                <c:pt idx="516">
                  <c:v>8.8952812324778314</c:v>
                </c:pt>
                <c:pt idx="517">
                  <c:v>8.8362043432390784</c:v>
                </c:pt>
                <c:pt idx="518">
                  <c:v>8.7776608883862988</c:v>
                </c:pt>
                <c:pt idx="519">
                  <c:v>8.7196458589773034</c:v>
                </c:pt>
                <c:pt idx="520">
                  <c:v>8.6621543006749384</c:v>
                </c:pt>
                <c:pt idx="521">
                  <c:v>8.6051813131293944</c:v>
                </c:pt>
                <c:pt idx="522">
                  <c:v>8.5487220493686493</c:v>
                </c:pt>
                <c:pt idx="523">
                  <c:v>8.4927717151969091</c:v>
                </c:pt>
                <c:pt idx="524">
                  <c:v>8.437325568600972</c:v>
                </c:pt>
                <c:pt idx="525">
                  <c:v>8.3823789191643741</c:v>
                </c:pt>
                <c:pt idx="526">
                  <c:v>8.3279271274892803</c:v>
                </c:pt>
                <c:pt idx="527">
                  <c:v>8.7830412816291208</c:v>
                </c:pt>
                <c:pt idx="528">
                  <c:v>9.2383553798720648</c:v>
                </c:pt>
                <c:pt idx="529">
                  <c:v>9.690657233597836</c:v>
                </c:pt>
                <c:pt idx="530">
                  <c:v>10.139963945967382</c:v>
                </c:pt>
                <c:pt idx="531">
                  <c:v>10.586312912408822</c:v>
                </c:pt>
                <c:pt idx="532">
                  <c:v>11.029741349377774</c:v>
                </c:pt>
                <c:pt idx="533">
                  <c:v>11.470286168324662</c:v>
                </c:pt>
                <c:pt idx="534">
                  <c:v>11.907983979441342</c:v>
                </c:pt>
                <c:pt idx="535">
                  <c:v>12.342871096196525</c:v>
                </c:pt>
                <c:pt idx="536">
                  <c:v>12.77498353983772</c:v>
                </c:pt>
                <c:pt idx="537">
                  <c:v>12.928663490876337</c:v>
                </c:pt>
                <c:pt idx="538">
                  <c:v>13.079733653507191</c:v>
                </c:pt>
                <c:pt idx="539">
                  <c:v>13.229966556291089</c:v>
                </c:pt>
                <c:pt idx="540">
                  <c:v>13.379385798742485</c:v>
                </c:pt>
                <c:pt idx="541">
                  <c:v>13.527155946533107</c:v>
                </c:pt>
                <c:pt idx="542">
                  <c:v>13.950012888918753</c:v>
                </c:pt>
                <c:pt idx="543">
                  <c:v>14.371791696113704</c:v>
                </c:pt>
                <c:pt idx="544">
                  <c:v>14.790749263553174</c:v>
                </c:pt>
                <c:pt idx="545">
                  <c:v>15.206893567665293</c:v>
                </c:pt>
                <c:pt idx="546">
                  <c:v>15.620243626197913</c:v>
                </c:pt>
                <c:pt idx="547">
                  <c:v>16.03081839514644</c:v>
                </c:pt>
                <c:pt idx="548">
                  <c:v>16.438636698839247</c:v>
                </c:pt>
                <c:pt idx="549">
                  <c:v>16.843717230424172</c:v>
                </c:pt>
                <c:pt idx="550">
                  <c:v>17.246078552797492</c:v>
                </c:pt>
                <c:pt idx="551">
                  <c:v>17.645739099529113</c:v>
                </c:pt>
                <c:pt idx="552">
                  <c:v>18.042717175781071</c:v>
                </c:pt>
                <c:pt idx="553">
                  <c:v>18.437030959219431</c:v>
                </c:pt>
                <c:pt idx="554">
                  <c:v>18.828698500919604</c:v>
                </c:pt>
                <c:pt idx="555">
                  <c:v>19.217737726265138</c:v>
                </c:pt>
                <c:pt idx="556">
                  <c:v>19.60416643584006</c:v>
                </c:pt>
                <c:pt idx="557">
                  <c:v>19.988002306314719</c:v>
                </c:pt>
                <c:pt idx="558">
                  <c:v>20.369262891325366</c:v>
                </c:pt>
                <c:pt idx="559">
                  <c:v>20.747965622347269</c:v>
                </c:pt>
                <c:pt idx="560">
                  <c:v>21.12412780956161</c:v>
                </c:pt>
                <c:pt idx="561">
                  <c:v>21.497766642716144</c:v>
                </c:pt>
                <c:pt idx="562">
                  <c:v>21.868899191979608</c:v>
                </c:pt>
                <c:pt idx="563">
                  <c:v>22.237542408790041</c:v>
                </c:pt>
                <c:pt idx="564">
                  <c:v>22.603713126696945</c:v>
                </c:pt>
                <c:pt idx="565">
                  <c:v>22.967428062197389</c:v>
                </c:pt>
                <c:pt idx="566">
                  <c:v>23.328703815566143</c:v>
                </c:pt>
                <c:pt idx="567">
                  <c:v>23.41001124237216</c:v>
                </c:pt>
                <c:pt idx="568">
                  <c:v>23.489033532034448</c:v>
                </c:pt>
                <c:pt idx="569">
                  <c:v>23.567545868025878</c:v>
                </c:pt>
                <c:pt idx="570">
                  <c:v>23.645562696328835</c:v>
                </c:pt>
                <c:pt idx="571">
                  <c:v>23.72308720616661</c:v>
                </c:pt>
                <c:pt idx="572">
                  <c:v>23.800122494520796</c:v>
                </c:pt>
                <c:pt idx="573">
                  <c:v>23.876671637516282</c:v>
                </c:pt>
                <c:pt idx="574">
                  <c:v>23.952737691014125</c:v>
                </c:pt>
                <c:pt idx="575">
                  <c:v>24.028323690751645</c:v>
                </c:pt>
                <c:pt idx="576">
                  <c:v>24.103432652478713</c:v>
                </c:pt>
                <c:pt idx="577">
                  <c:v>24.178067572093088</c:v>
                </c:pt>
                <c:pt idx="578">
                  <c:v>24.252231425774841</c:v>
                </c:pt>
                <c:pt idx="579">
                  <c:v>24.325927170119797</c:v>
                </c:pt>
                <c:pt idx="580">
                  <c:v>24.399157742272156</c:v>
                </c:pt>
                <c:pt idx="581">
                  <c:v>24.471926060056099</c:v>
                </c:pt>
                <c:pt idx="582">
                  <c:v>24.822528325284008</c:v>
                </c:pt>
                <c:pt idx="583">
                  <c:v>25.172547317062765</c:v>
                </c:pt>
                <c:pt idx="584">
                  <c:v>25.520222242804511</c:v>
                </c:pt>
                <c:pt idx="585">
                  <c:v>25.86555770223945</c:v>
                </c:pt>
                <c:pt idx="586">
                  <c:v>26.208569450926845</c:v>
                </c:pt>
                <c:pt idx="587">
                  <c:v>26.270752838217494</c:v>
                </c:pt>
                <c:pt idx="588">
                  <c:v>26.330772390653305</c:v>
                </c:pt>
                <c:pt idx="589">
                  <c:v>26.390408697113482</c:v>
                </c:pt>
                <c:pt idx="590">
                  <c:v>26.449675373345499</c:v>
                </c:pt>
                <c:pt idx="591">
                  <c:v>26.508574744512952</c:v>
                </c:pt>
                <c:pt idx="592">
                  <c:v>26.567109049334501</c:v>
                </c:pt>
                <c:pt idx="593">
                  <c:v>26.625280511679584</c:v>
                </c:pt>
                <c:pt idx="594">
                  <c:v>26.683091341120228</c:v>
                </c:pt>
                <c:pt idx="595">
                  <c:v>26.740543733028808</c:v>
                </c:pt>
                <c:pt idx="596">
                  <c:v>26.797639868672317</c:v>
                </c:pt>
                <c:pt idx="597">
                  <c:v>26.854381915305915</c:v>
                </c:pt>
                <c:pt idx="598">
                  <c:v>26.910772026265921</c:v>
                </c:pt>
                <c:pt idx="599">
                  <c:v>26.966812341062113</c:v>
                </c:pt>
                <c:pt idx="600">
                  <c:v>27.022504985469485</c:v>
                </c:pt>
                <c:pt idx="601">
                  <c:v>27.077852071619283</c:v>
                </c:pt>
                <c:pt idx="602">
                  <c:v>26.890935460625979</c:v>
                </c:pt>
                <c:pt idx="603">
                  <c:v>26.703793159489987</c:v>
                </c:pt>
                <c:pt idx="604">
                  <c:v>26.517960372726666</c:v>
                </c:pt>
                <c:pt idx="605">
                  <c:v>26.333437574297118</c:v>
                </c:pt>
                <c:pt idx="606">
                  <c:v>26.150215511056512</c:v>
                </c:pt>
                <c:pt idx="607">
                  <c:v>25.968284934266865</c:v>
                </c:pt>
                <c:pt idx="608">
                  <c:v>25.78763666121689</c:v>
                </c:pt>
                <c:pt idx="609">
                  <c:v>25.608261575135714</c:v>
                </c:pt>
                <c:pt idx="610">
                  <c:v>25.430150624716362</c:v>
                </c:pt>
                <c:pt idx="611">
                  <c:v>25.253294823640235</c:v>
                </c:pt>
                <c:pt idx="612">
                  <c:v>25.077685250105112</c:v>
                </c:pt>
                <c:pt idx="613">
                  <c:v>24.903313046356573</c:v>
                </c:pt>
                <c:pt idx="614">
                  <c:v>24.730169418222896</c:v>
                </c:pt>
                <c:pt idx="615">
                  <c:v>24.55824563465341</c:v>
                </c:pt>
                <c:pt idx="616">
                  <c:v>24.387533027260197</c:v>
                </c:pt>
                <c:pt idx="617">
                  <c:v>24.218022989863158</c:v>
                </c:pt>
                <c:pt idx="618">
                  <c:v>24.049706978038508</c:v>
                </c:pt>
                <c:pt idx="619">
                  <c:v>23.882576508670468</c:v>
                </c:pt>
                <c:pt idx="620">
                  <c:v>23.716623159506387</c:v>
                </c:pt>
                <c:pt idx="621">
                  <c:v>23.551838568715031</c:v>
                </c:pt>
                <c:pt idx="622">
                  <c:v>23.388214434448155</c:v>
                </c:pt>
                <c:pt idx="623">
                  <c:v>23.225742514405329</c:v>
                </c:pt>
                <c:pt idx="624">
                  <c:v>23.064414625401948</c:v>
                </c:pt>
                <c:pt idx="625">
                  <c:v>22.904222642940351</c:v>
                </c:pt>
                <c:pt idx="626">
                  <c:v>22.745158500784211</c:v>
                </c:pt>
                <c:pt idx="627">
                  <c:v>22.587214190535949</c:v>
                </c:pt>
                <c:pt idx="628">
                  <c:v>22.430381761217326</c:v>
                </c:pt>
                <c:pt idx="629">
                  <c:v>22.274653318853062</c:v>
                </c:pt>
                <c:pt idx="630">
                  <c:v>22.12002102605755</c:v>
                </c:pt>
                <c:pt idx="631">
                  <c:v>21.966477101624594</c:v>
                </c:pt>
                <c:pt idx="632">
                  <c:v>21.813042757538135</c:v>
                </c:pt>
                <c:pt idx="633">
                  <c:v>21.660681878627834</c:v>
                </c:pt>
                <c:pt idx="634">
                  <c:v>21.509393003721957</c:v>
                </c:pt>
                <c:pt idx="635">
                  <c:v>21.359168565650055</c:v>
                </c:pt>
                <c:pt idx="636">
                  <c:v>21.210001012423245</c:v>
                </c:pt>
                <c:pt idx="637">
                  <c:v>21.061882845905412</c:v>
                </c:pt>
                <c:pt idx="638">
                  <c:v>20.914806621670571</c:v>
                </c:pt>
                <c:pt idx="639">
                  <c:v>20.768764948615388</c:v>
                </c:pt>
                <c:pt idx="640">
                  <c:v>20.623750488572963</c:v>
                </c:pt>
                <c:pt idx="641">
                  <c:v>20.479755955929445</c:v>
                </c:pt>
                <c:pt idx="642">
                  <c:v>20.336774117243479</c:v>
                </c:pt>
                <c:pt idx="643">
                  <c:v>20.194797790868428</c:v>
                </c:pt>
                <c:pt idx="644">
                  <c:v>20.053819846577319</c:v>
                </c:pt>
                <c:pt idx="645">
                  <c:v>19.913833205190656</c:v>
                </c:pt>
                <c:pt idx="646">
                  <c:v>19.774830838206828</c:v>
                </c:pt>
                <c:pt idx="647">
                  <c:v>19.636805767435337</c:v>
                </c:pt>
                <c:pt idx="648">
                  <c:v>19.499751064632651</c:v>
                </c:pt>
                <c:pt idx="649">
                  <c:v>19.363659851140735</c:v>
                </c:pt>
                <c:pt idx="650">
                  <c:v>19.228525297528243</c:v>
                </c:pt>
                <c:pt idx="651">
                  <c:v>19.094340623234366</c:v>
                </c:pt>
                <c:pt idx="652">
                  <c:v>18.961099096215221</c:v>
                </c:pt>
                <c:pt idx="653">
                  <c:v>18.82879403259291</c:v>
                </c:pt>
                <c:pt idx="654">
                  <c:v>18.697418796307062</c:v>
                </c:pt>
                <c:pt idx="655">
                  <c:v>18.566966798769055</c:v>
                </c:pt>
                <c:pt idx="656">
                  <c:v>18.437431498518595</c:v>
                </c:pt>
                <c:pt idx="657">
                  <c:v>18.308806400883004</c:v>
                </c:pt>
                <c:pt idx="658">
                  <c:v>18.181085057638835</c:v>
                </c:pt>
                <c:pt idx="659">
                  <c:v>18.054261066676087</c:v>
                </c:pt>
                <c:pt idx="660">
                  <c:v>17.928328071664808</c:v>
                </c:pt>
                <c:pt idx="661">
                  <c:v>17.803279761724159</c:v>
                </c:pt>
                <c:pt idx="662">
                  <c:v>17.679109871093903</c:v>
                </c:pt>
                <c:pt idx="663">
                  <c:v>17.55581217880831</c:v>
                </c:pt>
                <c:pt idx="664">
                  <c:v>17.433380508372416</c:v>
                </c:pt>
                <c:pt idx="665">
                  <c:v>17.311808727440688</c:v>
                </c:pt>
                <c:pt idx="666">
                  <c:v>17.191090747498023</c:v>
                </c:pt>
                <c:pt idx="667">
                  <c:v>17.071220523543065</c:v>
                </c:pt>
                <c:pt idx="668">
                  <c:v>16.952192053773871</c:v>
                </c:pt>
                <c:pt idx="669">
                  <c:v>16.833999379275856</c:v>
                </c:pt>
                <c:pt idx="670">
                  <c:v>16.71663658371202</c:v>
                </c:pt>
                <c:pt idx="671">
                  <c:v>16.600097793015458</c:v>
                </c:pt>
                <c:pt idx="672">
                  <c:v>16.484377175084084</c:v>
                </c:pt>
                <c:pt idx="673">
                  <c:v>16.369468939477631</c:v>
                </c:pt>
                <c:pt idx="674">
                  <c:v>16.255367337116823</c:v>
                </c:pt>
                <c:pt idx="675">
                  <c:v>16.142066659984796</c:v>
                </c:pt>
                <c:pt idx="676">
                  <c:v>16.029561240830645</c:v>
                </c:pt>
                <c:pt idx="677">
                  <c:v>15.917845452875168</c:v>
                </c:pt>
                <c:pt idx="678">
                  <c:v>15.806913709518769</c:v>
                </c:pt>
                <c:pt idx="679">
                  <c:v>15.696760464051485</c:v>
                </c:pt>
                <c:pt idx="680">
                  <c:v>15.587380209365115</c:v>
                </c:pt>
                <c:pt idx="681">
                  <c:v>15.478767477667471</c:v>
                </c:pt>
                <c:pt idx="682">
                  <c:v>15.370916840198742</c:v>
                </c:pt>
                <c:pt idx="683">
                  <c:v>15.26382290694985</c:v>
                </c:pt>
                <c:pt idx="684">
                  <c:v>15.157480326382949</c:v>
                </c:pt>
                <c:pt idx="685">
                  <c:v>15.051883785153914</c:v>
                </c:pt>
                <c:pt idx="686">
                  <c:v>14.947028007836884</c:v>
                </c:pt>
                <c:pt idx="687">
                  <c:v>14.842907756650797</c:v>
                </c:pt>
                <c:pt idx="688">
                  <c:v>14.739517831187914</c:v>
                </c:pt>
                <c:pt idx="689">
                  <c:v>14.63685306814436</c:v>
                </c:pt>
                <c:pt idx="690">
                  <c:v>14.534908341052594</c:v>
                </c:pt>
                <c:pt idx="691">
                  <c:v>14.433678560015867</c:v>
                </c:pt>
                <c:pt idx="692">
                  <c:v>14.333158671444568</c:v>
                </c:pt>
                <c:pt idx="693">
                  <c:v>14.233343657794551</c:v>
                </c:pt>
                <c:pt idx="694">
                  <c:v>14.134228537307328</c:v>
                </c:pt>
                <c:pt idx="695">
                  <c:v>14.035808363752178</c:v>
                </c:pt>
                <c:pt idx="696">
                  <c:v>13.938078226170139</c:v>
                </c:pt>
                <c:pt idx="697">
                  <c:v>13.841033248619846</c:v>
                </c:pt>
                <c:pt idx="698">
                  <c:v>13.744668589925244</c:v>
                </c:pt>
                <c:pt idx="699">
                  <c:v>13.648979443425127</c:v>
                </c:pt>
                <c:pt idx="700">
                  <c:v>13.553961036724532</c:v>
                </c:pt>
                <c:pt idx="701">
                  <c:v>13.459608631447884</c:v>
                </c:pt>
                <c:pt idx="702">
                  <c:v>13.365917522994019</c:v>
                </c:pt>
                <c:pt idx="703">
                  <c:v>13.272883040292912</c:v>
                </c:pt>
                <c:pt idx="704">
                  <c:v>13.180500545564266</c:v>
                </c:pt>
                <c:pt idx="705">
                  <c:v>13.088765434077763</c:v>
                </c:pt>
                <c:pt idx="706">
                  <c:v>12.997673133915157</c:v>
                </c:pt>
                <c:pt idx="707">
                  <c:v>12.907219105734013</c:v>
                </c:pt>
                <c:pt idx="708">
                  <c:v>12.817398842533247</c:v>
                </c:pt>
                <c:pt idx="709">
                  <c:v>12.728207869420313</c:v>
                </c:pt>
                <c:pt idx="710">
                  <c:v>12.639641743380109</c:v>
                </c:pt>
                <c:pt idx="711">
                  <c:v>12.551696053045577</c:v>
                </c:pt>
                <c:pt idx="712">
                  <c:v>12.464366418469959</c:v>
                </c:pt>
                <c:pt idx="713">
                  <c:v>12.377648490900702</c:v>
                </c:pt>
                <c:pt idx="714">
                  <c:v>12.291537952555052</c:v>
                </c:pt>
                <c:pt idx="715">
                  <c:v>12.206030516397202</c:v>
                </c:pt>
                <c:pt idx="716">
                  <c:v>12.121121925917166</c:v>
                </c:pt>
                <c:pt idx="717">
                  <c:v>12.036807954911168</c:v>
                </c:pt>
                <c:pt idx="718">
                  <c:v>11.95308440726369</c:v>
                </c:pt>
                <c:pt idx="719">
                  <c:v>11.869947116731073</c:v>
                </c:pt>
                <c:pt idx="720">
                  <c:v>11.787391946726716</c:v>
                </c:pt>
                <c:pt idx="721">
                  <c:v>11.705414790107811</c:v>
                </c:pt>
                <c:pt idx="722">
                  <c:v>11.624011568963668</c:v>
                </c:pt>
                <c:pt idx="723">
                  <c:v>11.543178234405529</c:v>
                </c:pt>
                <c:pt idx="724">
                  <c:v>11.462910766357963</c:v>
                </c:pt>
                <c:pt idx="725">
                  <c:v>11.383205173351739</c:v>
                </c:pt>
                <c:pt idx="726">
                  <c:v>11.304057492318222</c:v>
                </c:pt>
                <c:pt idx="727">
                  <c:v>11.225463788385264</c:v>
                </c:pt>
                <c:pt idx="728">
                  <c:v>11.147420154674577</c:v>
                </c:pt>
                <c:pt idx="729">
                  <c:v>11.069922712100576</c:v>
                </c:pt>
                <c:pt idx="730">
                  <c:v>10.992967609170687</c:v>
                </c:pt>
                <c:pt idx="731">
                  <c:v>10.916551021787111</c:v>
                </c:pt>
                <c:pt idx="732">
                  <c:v>10.840669153050015</c:v>
                </c:pt>
                <c:pt idx="733">
                  <c:v>10.765318233062173</c:v>
                </c:pt>
                <c:pt idx="734">
                  <c:v>10.690494518735004</c:v>
                </c:pt>
                <c:pt idx="735">
                  <c:v>10.616194293596042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72-41A5-833A-288F04715A7C}"/>
            </c:ext>
          </c:extLst>
        </c:ser>
        <c:ser>
          <c:idx val="1"/>
          <c:order val="1"/>
          <c:tx>
            <c:v>Samples Day 655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'SW13'!$B$1:$F$1</c:f>
              <c:numCache>
                <c:formatCode>General</c:formatCode>
                <c:ptCount val="5"/>
                <c:pt idx="0">
                  <c:v>655</c:v>
                </c:pt>
                <c:pt idx="1">
                  <c:v>655</c:v>
                </c:pt>
                <c:pt idx="2">
                  <c:v>655</c:v>
                </c:pt>
                <c:pt idx="3">
                  <c:v>655</c:v>
                </c:pt>
                <c:pt idx="4">
                  <c:v>655</c:v>
                </c:pt>
              </c:numCache>
            </c:numRef>
          </c:xVal>
          <c:yVal>
            <c:numRef>
              <c:f>'SW13'!$B$4:$F$4</c:f>
              <c:numCache>
                <c:formatCode>General</c:formatCode>
                <c:ptCount val="5"/>
                <c:pt idx="0">
                  <c:v>28.2</c:v>
                </c:pt>
                <c:pt idx="1">
                  <c:v>24.7</c:v>
                </c:pt>
                <c:pt idx="2">
                  <c:v>25.2</c:v>
                </c:pt>
                <c:pt idx="3">
                  <c:v>24</c:v>
                </c:pt>
                <c:pt idx="4">
                  <c:v>20.7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72-41A5-833A-288F04715A7C}"/>
            </c:ext>
          </c:extLst>
        </c:ser>
        <c:ser>
          <c:idx val="5"/>
          <c:order val="2"/>
          <c:tx>
            <c:v>Samples Day 666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'SW13'!$G$1:$K$1</c:f>
              <c:numCache>
                <c:formatCode>General</c:formatCode>
                <c:ptCount val="5"/>
                <c:pt idx="0">
                  <c:v>666</c:v>
                </c:pt>
                <c:pt idx="1">
                  <c:v>666</c:v>
                </c:pt>
                <c:pt idx="2">
                  <c:v>666</c:v>
                </c:pt>
                <c:pt idx="3">
                  <c:v>666</c:v>
                </c:pt>
                <c:pt idx="4">
                  <c:v>666</c:v>
                </c:pt>
              </c:numCache>
            </c:numRef>
          </c:xVal>
          <c:yVal>
            <c:numRef>
              <c:f>'SW13'!$G$4:$K$4</c:f>
              <c:numCache>
                <c:formatCode>General</c:formatCode>
                <c:ptCount val="5"/>
                <c:pt idx="0">
                  <c:v>32</c:v>
                </c:pt>
                <c:pt idx="1">
                  <c:v>22.9</c:v>
                </c:pt>
                <c:pt idx="2">
                  <c:v>28.5</c:v>
                </c:pt>
                <c:pt idx="3">
                  <c:v>32.4</c:v>
                </c:pt>
                <c:pt idx="4">
                  <c:v>10.8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F72-41A5-833A-288F04715A7C}"/>
            </c:ext>
          </c:extLst>
        </c:ser>
        <c:ser>
          <c:idx val="6"/>
          <c:order val="3"/>
          <c:tx>
            <c:v>Samples Day 693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'SW13'!$L$1:$P$1</c:f>
              <c:numCache>
                <c:formatCode>General</c:formatCode>
                <c:ptCount val="5"/>
                <c:pt idx="0">
                  <c:v>693</c:v>
                </c:pt>
                <c:pt idx="1">
                  <c:v>693</c:v>
                </c:pt>
                <c:pt idx="2">
                  <c:v>693</c:v>
                </c:pt>
                <c:pt idx="3">
                  <c:v>693</c:v>
                </c:pt>
                <c:pt idx="4">
                  <c:v>693</c:v>
                </c:pt>
              </c:numCache>
            </c:numRef>
          </c:xVal>
          <c:yVal>
            <c:numRef>
              <c:f>'SW13'!$L$4:$P$4</c:f>
              <c:numCache>
                <c:formatCode>General</c:formatCode>
                <c:ptCount val="5"/>
                <c:pt idx="0">
                  <c:v>20.2</c:v>
                </c:pt>
                <c:pt idx="1">
                  <c:v>17.5</c:v>
                </c:pt>
                <c:pt idx="2">
                  <c:v>19.5</c:v>
                </c:pt>
                <c:pt idx="3">
                  <c:v>21.4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F72-41A5-833A-288F04715A7C}"/>
            </c:ext>
          </c:extLst>
        </c:ser>
        <c:ser>
          <c:idx val="3"/>
          <c:order val="4"/>
          <c:tx>
            <c:v>Samples Day 735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'SW13'!$Q$1:$U$1</c:f>
              <c:numCache>
                <c:formatCode>General</c:formatCode>
                <c:ptCount val="5"/>
                <c:pt idx="0">
                  <c:v>735</c:v>
                </c:pt>
                <c:pt idx="1">
                  <c:v>735</c:v>
                </c:pt>
                <c:pt idx="2">
                  <c:v>735</c:v>
                </c:pt>
                <c:pt idx="3">
                  <c:v>735</c:v>
                </c:pt>
                <c:pt idx="4">
                  <c:v>735</c:v>
                </c:pt>
              </c:numCache>
            </c:numRef>
          </c:xVal>
          <c:yVal>
            <c:numRef>
              <c:f>'SW13'!$Q$4:$U$4</c:f>
              <c:numCache>
                <c:formatCode>General</c:formatCode>
                <c:ptCount val="5"/>
                <c:pt idx="0">
                  <c:v>17</c:v>
                </c:pt>
                <c:pt idx="1">
                  <c:v>13.6</c:v>
                </c:pt>
                <c:pt idx="2">
                  <c:v>16.100000000000001</c:v>
                </c:pt>
                <c:pt idx="3">
                  <c:v>15.8</c:v>
                </c:pt>
                <c:pt idx="4">
                  <c:v>14.9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F72-41A5-833A-288F04715A7C}"/>
            </c:ext>
          </c:extLst>
        </c:ser>
        <c:ser>
          <c:idx val="2"/>
          <c:order val="5"/>
          <c:tx>
            <c:v>Sim 655</c:v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'SW13'!$E$7</c:f>
                <c:numCache>
                  <c:formatCode>General</c:formatCode>
                  <c:ptCount val="1"/>
                  <c:pt idx="0">
                    <c:v>0.71</c:v>
                  </c:pt>
                </c:numCache>
              </c:numRef>
            </c:plus>
            <c:minus>
              <c:numRef>
                <c:f>'SW13'!$F$7</c:f>
                <c:numCache>
                  <c:formatCode>General</c:formatCode>
                  <c:ptCount val="1"/>
                  <c:pt idx="0">
                    <c:v>0.71000000000000008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'SW13'!$E$9</c:f>
                <c:numCache>
                  <c:formatCode>General</c:formatCode>
                  <c:ptCount val="1"/>
                  <c:pt idx="0">
                    <c:v>11.209999999999997</c:v>
                  </c:pt>
                </c:numCache>
              </c:numRef>
            </c:plus>
            <c:minus>
              <c:numRef>
                <c:f>'SW13'!$F$9</c:f>
                <c:numCache>
                  <c:formatCode>General</c:formatCode>
                  <c:ptCount val="1"/>
                  <c:pt idx="0">
                    <c:v>9.6300000000000026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Lit>
              <c:formatCode>General</c:formatCode>
              <c:ptCount val="1"/>
              <c:pt idx="0">
                <c:v>655</c:v>
              </c:pt>
            </c:numLit>
          </c:xVal>
          <c:yVal>
            <c:numRef>
              <c:f>'SW13'!$B$9</c:f>
              <c:numCache>
                <c:formatCode>General</c:formatCode>
                <c:ptCount val="1"/>
                <c:pt idx="0">
                  <c:v>17.350000000000001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F72-41A5-833A-288F04715A7C}"/>
            </c:ext>
          </c:extLst>
        </c:ser>
        <c:ser>
          <c:idx val="7"/>
          <c:order val="6"/>
          <c:tx>
            <c:v>Sim 666</c:v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'SW13'!$E$10</c:f>
                <c:numCache>
                  <c:formatCode>General</c:formatCode>
                  <c:ptCount val="1"/>
                  <c:pt idx="0">
                    <c:v>10.139999999999999</c:v>
                  </c:pt>
                </c:numCache>
              </c:numRef>
            </c:plus>
            <c:minus>
              <c:numRef>
                <c:f>'SW13'!$F$10</c:f>
                <c:numCache>
                  <c:formatCode>General</c:formatCode>
                  <c:ptCount val="1"/>
                  <c:pt idx="0">
                    <c:v>8.5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Lit>
              <c:formatCode>General</c:formatCode>
              <c:ptCount val="1"/>
              <c:pt idx="0">
                <c:v>666</c:v>
              </c:pt>
            </c:numLit>
          </c:xVal>
          <c:yVal>
            <c:numRef>
              <c:f>'SW13'!$B$10</c:f>
              <c:numCache>
                <c:formatCode>General</c:formatCode>
                <c:ptCount val="1"/>
                <c:pt idx="0">
                  <c:v>15.9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F72-41A5-833A-288F04715A7C}"/>
            </c:ext>
          </c:extLst>
        </c:ser>
        <c:ser>
          <c:idx val="8"/>
          <c:order val="7"/>
          <c:tx>
            <c:v>Sim 693</c:v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'SW13'!$E$11</c:f>
                <c:numCache>
                  <c:formatCode>General</c:formatCode>
                  <c:ptCount val="1"/>
                  <c:pt idx="0">
                    <c:v>8.2500000000000018</c:v>
                  </c:pt>
                </c:numCache>
              </c:numRef>
            </c:plus>
            <c:minus>
              <c:numRef>
                <c:f>'SW13'!$F$11</c:f>
                <c:numCache>
                  <c:formatCode>General</c:formatCode>
                  <c:ptCount val="1"/>
                  <c:pt idx="0">
                    <c:v>6.78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Lit>
              <c:formatCode>General</c:formatCode>
              <c:ptCount val="1"/>
              <c:pt idx="0">
                <c:v>693</c:v>
              </c:pt>
            </c:numLit>
          </c:xVal>
          <c:yVal>
            <c:numRef>
              <c:f>'SW13'!$B$11</c:f>
              <c:numCache>
                <c:formatCode>General</c:formatCode>
                <c:ptCount val="1"/>
                <c:pt idx="0">
                  <c:v>12.92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F72-41A5-833A-288F04715A7C}"/>
            </c:ext>
          </c:extLst>
        </c:ser>
        <c:ser>
          <c:idx val="4"/>
          <c:order val="8"/>
          <c:tx>
            <c:v>Sim 735</c:v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'SW13'!$E$12</c:f>
                <c:numCache>
                  <c:formatCode>General</c:formatCode>
                  <c:ptCount val="1"/>
                  <c:pt idx="0">
                    <c:v>6.1100000000000012</c:v>
                  </c:pt>
                </c:numCache>
              </c:numRef>
            </c:plus>
            <c:minus>
              <c:numRef>
                <c:f>'SW13'!$F$12</c:f>
                <c:numCache>
                  <c:formatCode>General</c:formatCode>
                  <c:ptCount val="1"/>
                  <c:pt idx="0">
                    <c:v>5.0599999999999996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Lit>
              <c:formatCode>General</c:formatCode>
              <c:ptCount val="1"/>
              <c:pt idx="0">
                <c:v>735</c:v>
              </c:pt>
            </c:numLit>
          </c:xVal>
          <c:yVal>
            <c:numRef>
              <c:f>'SW13'!$B$12</c:f>
              <c:numCache>
                <c:formatCode>General</c:formatCode>
                <c:ptCount val="1"/>
                <c:pt idx="0">
                  <c:v>9.36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F72-41A5-833A-288F04715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542000"/>
        <c:axId val="450547248"/>
        <c:extLst/>
      </c:scatterChart>
      <c:valAx>
        <c:axId val="450542000"/>
        <c:scaling>
          <c:orientation val="minMax"/>
          <c:max val="75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/>
                  <a:t>Age (d)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450547248"/>
        <c:crosses val="autoZero"/>
        <c:crossBetween val="midCat"/>
      </c:valAx>
      <c:valAx>
        <c:axId val="45054724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/>
                  <a:t>PFOS in Serum (µg/L)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450542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v>Target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'SW22'!$B$1:$B$2</c:f>
              <c:numCache>
                <c:formatCode>General</c:formatCode>
                <c:ptCount val="2"/>
                <c:pt idx="0">
                  <c:v>0</c:v>
                </c:pt>
                <c:pt idx="1">
                  <c:v>540</c:v>
                </c:pt>
              </c:numCache>
            </c:numRef>
          </c:xVal>
          <c:yVal>
            <c:numRef>
              <c:f>'SW22'!$C$1:$C$2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9C-48CF-BFD2-A0B5E9D95CEF}"/>
            </c:ext>
          </c:extLst>
        </c:ser>
        <c:ser>
          <c:idx val="3"/>
          <c:order val="1"/>
          <c:tx>
            <c:v>190</c:v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'SW23'!$V$3:$V$543</c:f>
              <c:numCache>
                <c:formatCode>0.000</c:formatCode>
                <c:ptCount val="5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9C-48CF-BFD2-A0B5E9D95CEF}"/>
            </c:ext>
          </c:extLst>
        </c:ser>
        <c:ser>
          <c:idx val="0"/>
          <c:order val="2"/>
          <c:tx>
            <c:v>270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'SW21'!$A$3:$A$543</c:f>
              <c:numCache>
                <c:formatCode>0</c:formatCode>
                <c:ptCount val="5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</c:numCache>
            </c:numRef>
          </c:xVal>
          <c:yVal>
            <c:numRef>
              <c:f>'SW21'!$V$3:$V$543</c:f>
              <c:numCache>
                <c:formatCode>0.000</c:formatCode>
                <c:ptCount val="541"/>
                <c:pt idx="0">
                  <c:v>0</c:v>
                </c:pt>
                <c:pt idx="1">
                  <c:v>1.7272039033763746E-3</c:v>
                </c:pt>
                <c:pt idx="2">
                  <c:v>3.7559703501241536E-3</c:v>
                </c:pt>
                <c:pt idx="3">
                  <c:v>6.0539764634251368E-3</c:v>
                </c:pt>
                <c:pt idx="4">
                  <c:v>8.5990256223771339E-3</c:v>
                </c:pt>
                <c:pt idx="5">
                  <c:v>1.1370273588108881E-2</c:v>
                </c:pt>
                <c:pt idx="6">
                  <c:v>1.4348097968363534E-2</c:v>
                </c:pt>
                <c:pt idx="7">
                  <c:v>1.7514026850260805E-2</c:v>
                </c:pt>
                <c:pt idx="8">
                  <c:v>2.0850672295177945E-2</c:v>
                </c:pt>
                <c:pt idx="9">
                  <c:v>2.4341668034953974E-2</c:v>
                </c:pt>
                <c:pt idx="10">
                  <c:v>2.7971611071188635E-2</c:v>
                </c:pt>
                <c:pt idx="11">
                  <c:v>3.1726006904780932E-2</c:v>
                </c:pt>
                <c:pt idx="12">
                  <c:v>3.5591218144101766E-2</c:v>
                </c:pt>
                <c:pt idx="13">
                  <c:v>3.9554416259604451E-2</c:v>
                </c:pt>
                <c:pt idx="14">
                  <c:v>4.3603536270432695E-2</c:v>
                </c:pt>
                <c:pt idx="15">
                  <c:v>4.7727234164841072E-2</c:v>
                </c:pt>
                <c:pt idx="16">
                  <c:v>5.1914846871137704E-2</c:v>
                </c:pt>
                <c:pt idx="17">
                  <c:v>5.6156354609517879E-2</c:v>
                </c:pt>
                <c:pt idx="18">
                  <c:v>6.0442345467691491E-2</c:v>
                </c:pt>
                <c:pt idx="19">
                  <c:v>6.476398205472049E-2</c:v>
                </c:pt>
                <c:pt idx="20">
                  <c:v>6.911297009806304E-2</c:v>
                </c:pt>
                <c:pt idx="21">
                  <c:v>7.3481528858554634E-2</c:v>
                </c:pt>
                <c:pt idx="22">
                  <c:v>7.7862363247013733E-2</c:v>
                </c:pt>
                <c:pt idx="23">
                  <c:v>8.2248637534413249E-2</c:v>
                </c:pt>
                <c:pt idx="24">
                  <c:v>8.6633950555163763E-2</c:v>
                </c:pt>
                <c:pt idx="25">
                  <c:v>9.1012312310071369E-2</c:v>
                </c:pt>
                <c:pt idx="26">
                  <c:v>9.5378121882008546E-2</c:v>
                </c:pt>
                <c:pt idx="27">
                  <c:v>9.9726146583317687E-2</c:v>
                </c:pt>
                <c:pt idx="28">
                  <c:v>0.1040515022594946</c:v>
                </c:pt>
                <c:pt idx="29">
                  <c:v>0.10834963467881192</c:v>
                </c:pt>
                <c:pt idx="30">
                  <c:v>0.11261630194227251</c:v>
                </c:pt>
                <c:pt idx="31">
                  <c:v>0.11684755785266364</c:v>
                </c:pt>
                <c:pt idx="32">
                  <c:v>0.12103973618554138</c:v>
                </c:pt>
                <c:pt idx="33">
                  <c:v>0.12518943580873626</c:v>
                </c:pt>
                <c:pt idx="34">
                  <c:v>0.12929350660046177</c:v>
                </c:pt>
                <c:pt idx="35">
                  <c:v>0.13334903611934626</c:v>
                </c:pt>
                <c:pt idx="36">
                  <c:v>0.13735333698271648</c:v>
                </c:pt>
                <c:pt idx="37">
                  <c:v>0.14130393491225554</c:v>
                </c:pt>
                <c:pt idx="38">
                  <c:v>0.14519855740875715</c:v>
                </c:pt>
                <c:pt idx="39">
                  <c:v>0.14903512302011376</c:v>
                </c:pt>
                <c:pt idx="40">
                  <c:v>0.15281173116892557</c:v>
                </c:pt>
                <c:pt idx="41">
                  <c:v>0.15652665250821177</c:v>
                </c:pt>
                <c:pt idx="42">
                  <c:v>0.16017831977565583</c:v>
                </c:pt>
                <c:pt idx="43">
                  <c:v>0.16376531911863568</c:v>
                </c:pt>
                <c:pt idx="44">
                  <c:v>0.1672863818639839</c:v>
                </c:pt>
                <c:pt idx="45">
                  <c:v>0.17074037670800654</c:v>
                </c:pt>
                <c:pt idx="46">
                  <c:v>0.17412630230376483</c:v>
                </c:pt>
                <c:pt idx="47">
                  <c:v>0.17744328022400227</c:v>
                </c:pt>
                <c:pt idx="48">
                  <c:v>0.18069054827939085</c:v>
                </c:pt>
                <c:pt idx="49">
                  <c:v>0.18386745417296876</c:v>
                </c:pt>
                <c:pt idx="50">
                  <c:v>0.18697344947277461</c:v>
                </c:pt>
                <c:pt idx="51">
                  <c:v>0.19000808388573082</c:v>
                </c:pt>
                <c:pt idx="52">
                  <c:v>0.19297099981681817</c:v>
                </c:pt>
                <c:pt idx="53">
                  <c:v>0.19586192719850506</c:v>
                </c:pt>
                <c:pt idx="54">
                  <c:v>0.19868067857626037</c:v>
                </c:pt>
                <c:pt idx="55">
                  <c:v>0.20142714443678886</c:v>
                </c:pt>
                <c:pt idx="56">
                  <c:v>0.20410128876638733</c:v>
                </c:pt>
                <c:pt idx="57">
                  <c:v>0.20670314482753299</c:v>
                </c:pt>
                <c:pt idx="58">
                  <c:v>0.20923281114248271</c:v>
                </c:pt>
                <c:pt idx="59">
                  <c:v>0.21169044767329104</c:v>
                </c:pt>
                <c:pt idx="60">
                  <c:v>0.21407627218824118</c:v>
                </c:pt>
                <c:pt idx="61">
                  <c:v>0.21639055680523983</c:v>
                </c:pt>
                <c:pt idx="62">
                  <c:v>0.21863362470324321</c:v>
                </c:pt>
                <c:pt idx="63">
                  <c:v>0.22080584699327305</c:v>
                </c:pt>
                <c:pt idx="64">
                  <c:v>0.2229076397410395</c:v>
                </c:pt>
                <c:pt idx="65">
                  <c:v>0.22493946113362048</c:v>
                </c:pt>
                <c:pt idx="66">
                  <c:v>0.22690180878305358</c:v>
                </c:pt>
                <c:pt idx="67">
                  <c:v>0.22879521716008028</c:v>
                </c:pt>
                <c:pt idx="68">
                  <c:v>0.23085728649908951</c:v>
                </c:pt>
                <c:pt idx="69">
                  <c:v>0.2330177006379934</c:v>
                </c:pt>
                <c:pt idx="70">
                  <c:v>0.23526840709603977</c:v>
                </c:pt>
                <c:pt idx="71">
                  <c:v>0.23760214394082715</c:v>
                </c:pt>
                <c:pt idx="72">
                  <c:v>0.24001203120390119</c:v>
                </c:pt>
                <c:pt idx="73">
                  <c:v>0.24249154954364929</c:v>
                </c:pt>
                <c:pt idx="74">
                  <c:v>0.24503452236416556</c:v>
                </c:pt>
                <c:pt idx="75">
                  <c:v>0.24763509890117616</c:v>
                </c:pt>
                <c:pt idx="76">
                  <c:v>0.25028773820199124</c:v>
                </c:pt>
                <c:pt idx="77">
                  <c:v>0.25298719394574198</c:v>
                </c:pt>
                <c:pt idx="78">
                  <c:v>0.25572850005396952</c:v>
                </c:pt>
                <c:pt idx="79">
                  <c:v>0.25850695704505211</c:v>
                </c:pt>
                <c:pt idx="80">
                  <c:v>0.26131811908910296</c:v>
                </c:pt>
                <c:pt idx="81">
                  <c:v>0.26415778172287313</c:v>
                </c:pt>
                <c:pt idx="82">
                  <c:v>0.26702197018687501</c:v>
                </c:pt>
                <c:pt idx="83">
                  <c:v>0.26990692834941582</c:v>
                </c:pt>
                <c:pt idx="84">
                  <c:v>0.27280910818451887</c:v>
                </c:pt>
                <c:pt idx="85">
                  <c:v>0.27572515977283513</c:v>
                </c:pt>
                <c:pt idx="86">
                  <c:v>0.27865192179660436</c:v>
                </c:pt>
                <c:pt idx="87">
                  <c:v>0.28158641250155197</c:v>
                </c:pt>
                <c:pt idx="88">
                  <c:v>0.28452582110029656</c:v>
                </c:pt>
                <c:pt idx="89">
                  <c:v>0.28746749959341161</c:v>
                </c:pt>
                <c:pt idx="90">
                  <c:v>0.29040895498574887</c:v>
                </c:pt>
                <c:pt idx="91">
                  <c:v>0.29334784187698482</c:v>
                </c:pt>
                <c:pt idx="92">
                  <c:v>0.29628195540661972</c:v>
                </c:pt>
                <c:pt idx="93">
                  <c:v>0.29920922453483467</c:v>
                </c:pt>
                <c:pt idx="94">
                  <c:v>0.30212770564171398</c:v>
                </c:pt>
                <c:pt idx="95">
                  <c:v>0.30503557642836215</c:v>
                </c:pt>
                <c:pt idx="96">
                  <c:v>0.30793113010440398</c:v>
                </c:pt>
                <c:pt idx="97">
                  <c:v>0.31081276984725087</c:v>
                </c:pt>
                <c:pt idx="98">
                  <c:v>0.31367900351935241</c:v>
                </c:pt>
                <c:pt idx="99">
                  <c:v>0.31652843863043328</c:v>
                </c:pt>
                <c:pt idx="100">
                  <c:v>0.31935977753245048</c:v>
                </c:pt>
                <c:pt idx="101">
                  <c:v>0.32217181283568941</c:v>
                </c:pt>
                <c:pt idx="102">
                  <c:v>0.32496342303506015</c:v>
                </c:pt>
                <c:pt idx="103">
                  <c:v>0.32773356833626138</c:v>
                </c:pt>
                <c:pt idx="104">
                  <c:v>0.33048128667203913</c:v>
                </c:pt>
                <c:pt idx="105">
                  <c:v>0.33320568989930299</c:v>
                </c:pt>
                <c:pt idx="106">
                  <c:v>0.3359059601683595</c:v>
                </c:pt>
                <c:pt idx="107">
                  <c:v>0.33858134645598958</c:v>
                </c:pt>
                <c:pt idx="108">
                  <c:v>0.34123116125453895</c:v>
                </c:pt>
                <c:pt idx="109">
                  <c:v>0.3438547774096033</c:v>
                </c:pt>
                <c:pt idx="110">
                  <c:v>0.34645162509928101</c:v>
                </c:pt>
                <c:pt idx="111">
                  <c:v>0.34902118894833162</c:v>
                </c:pt>
                <c:pt idx="112">
                  <c:v>0.35156300527092482</c:v>
                </c:pt>
                <c:pt idx="113">
                  <c:v>0.35407665943599037</c:v>
                </c:pt>
                <c:pt idx="114">
                  <c:v>0.35656178334948596</c:v>
                </c:pt>
                <c:pt idx="115">
                  <c:v>0.35901805304818835</c:v>
                </c:pt>
                <c:pt idx="116">
                  <c:v>0.36144518639988993</c:v>
                </c:pt>
                <c:pt idx="117">
                  <c:v>0.36384294090513514</c:v>
                </c:pt>
                <c:pt idx="118">
                  <c:v>0.36621111159588077</c:v>
                </c:pt>
                <c:pt idx="119">
                  <c:v>0.36854952902668742</c:v>
                </c:pt>
                <c:pt idx="120">
                  <c:v>0.37085805735427307</c:v>
                </c:pt>
                <c:pt idx="121">
                  <c:v>0.37313659250146081</c:v>
                </c:pt>
                <c:pt idx="122">
                  <c:v>0.37538506040174741</c:v>
                </c:pt>
                <c:pt idx="123">
                  <c:v>0.37760341532090619</c:v>
                </c:pt>
                <c:pt idx="124">
                  <c:v>0.37979163825220685</c:v>
                </c:pt>
                <c:pt idx="125">
                  <c:v>0.38194973538200427</c:v>
                </c:pt>
                <c:pt idx="126">
                  <c:v>0.38407773662259981</c:v>
                </c:pt>
                <c:pt idx="127">
                  <c:v>0.38617569420942854</c:v>
                </c:pt>
                <c:pt idx="128">
                  <c:v>0.38824368135976772</c:v>
                </c:pt>
                <c:pt idx="129">
                  <c:v>0.39028179099028754</c:v>
                </c:pt>
                <c:pt idx="130">
                  <c:v>0.39229013449090078</c:v>
                </c:pt>
                <c:pt idx="131">
                  <c:v>0.39426884055247746</c:v>
                </c:pt>
                <c:pt idx="132">
                  <c:v>0.39621805404611088</c:v>
                </c:pt>
                <c:pt idx="133">
                  <c:v>0.39813793495172406</c:v>
                </c:pt>
                <c:pt idx="134">
                  <c:v>0.40002865733391213</c:v>
                </c:pt>
                <c:pt idx="135">
                  <c:v>0.40189040836300682</c:v>
                </c:pt>
                <c:pt idx="136">
                  <c:v>0.40372338737944813</c:v>
                </c:pt>
                <c:pt idx="137">
                  <c:v>0.40552780499962959</c:v>
                </c:pt>
                <c:pt idx="138">
                  <c:v>0.40730388226147096</c:v>
                </c:pt>
                <c:pt idx="139">
                  <c:v>0.40905184980804671</c:v>
                </c:pt>
                <c:pt idx="140">
                  <c:v>0.41077194710767911</c:v>
                </c:pt>
                <c:pt idx="141">
                  <c:v>0.41246442170897141</c:v>
                </c:pt>
                <c:pt idx="142">
                  <c:v>0.4141295285293255</c:v>
                </c:pt>
                <c:pt idx="143">
                  <c:v>0.41576752917555559</c:v>
                </c:pt>
                <c:pt idx="144">
                  <c:v>0.41737869129526739</c:v>
                </c:pt>
                <c:pt idx="145">
                  <c:v>0.41896328795773458</c:v>
                </c:pt>
                <c:pt idx="146">
                  <c:v>0.42052159706305353</c:v>
                </c:pt>
                <c:pt idx="147">
                  <c:v>0.42205390077842164</c:v>
                </c:pt>
                <c:pt idx="148">
                  <c:v>0.42356048500042137</c:v>
                </c:pt>
                <c:pt idx="149">
                  <c:v>0.42504163884225188</c:v>
                </c:pt>
                <c:pt idx="150">
                  <c:v>0.42649765414488972</c:v>
                </c:pt>
                <c:pt idx="151">
                  <c:v>0.42792882501120538</c:v>
                </c:pt>
                <c:pt idx="152">
                  <c:v>0.42933544736210522</c:v>
                </c:pt>
                <c:pt idx="153">
                  <c:v>0.43071781851380719</c:v>
                </c:pt>
                <c:pt idx="154">
                  <c:v>0.43207623677539542</c:v>
                </c:pt>
                <c:pt idx="155">
                  <c:v>0.43341100106584063</c:v>
                </c:pt>
                <c:pt idx="156">
                  <c:v>0.43472241054969751</c:v>
                </c:pt>
                <c:pt idx="157">
                  <c:v>0.43601076429073521</c:v>
                </c:pt>
                <c:pt idx="158">
                  <c:v>0.43727636092278011</c:v>
                </c:pt>
                <c:pt idx="159">
                  <c:v>0.43851949833708354</c:v>
                </c:pt>
                <c:pt idx="160">
                  <c:v>0.43974047338555511</c:v>
                </c:pt>
                <c:pt idx="161">
                  <c:v>0.44093958159922997</c:v>
                </c:pt>
                <c:pt idx="162">
                  <c:v>0.44211711692136563</c:v>
                </c:pt>
                <c:pt idx="163">
                  <c:v>0.44327337145458567</c:v>
                </c:pt>
                <c:pt idx="164">
                  <c:v>0.44440863522151647</c:v>
                </c:pt>
                <c:pt idx="165">
                  <c:v>0.44552319593838213</c:v>
                </c:pt>
                <c:pt idx="166">
                  <c:v>0.44661733880104504</c:v>
                </c:pt>
                <c:pt idx="167">
                  <c:v>0.44769134628300511</c:v>
                </c:pt>
                <c:pt idx="168">
                  <c:v>0.448745497944882</c:v>
                </c:pt>
                <c:pt idx="169">
                  <c:v>0.44978007025493366</c:v>
                </c:pt>
                <c:pt idx="170">
                  <c:v>0.45079533642017483</c:v>
                </c:pt>
                <c:pt idx="171">
                  <c:v>0.45179156622768196</c:v>
                </c:pt>
                <c:pt idx="172">
                  <c:v>0.45276902589568518</c:v>
                </c:pt>
                <c:pt idx="173">
                  <c:v>0.4537279779340645</c:v>
                </c:pt>
                <c:pt idx="174">
                  <c:v>0.45466868101388291</c:v>
                </c:pt>
                <c:pt idx="175">
                  <c:v>0.45559138984560521</c:v>
                </c:pt>
                <c:pt idx="176">
                  <c:v>0.456496355065663</c:v>
                </c:pt>
                <c:pt idx="177">
                  <c:v>0.4573838231310402</c:v>
                </c:pt>
                <c:pt idx="178">
                  <c:v>0.45825403622157046</c:v>
                </c:pt>
                <c:pt idx="179">
                  <c:v>0.45910723214964289</c:v>
                </c:pt>
                <c:pt idx="180">
                  <c:v>0.4599436442770321</c:v>
                </c:pt>
                <c:pt idx="181">
                  <c:v>0.46076350143857431</c:v>
                </c:pt>
                <c:pt idx="182">
                  <c:v>0.46156702787242543</c:v>
                </c:pt>
                <c:pt idx="183">
                  <c:v>0.46235444315664503</c:v>
                </c:pt>
                <c:pt idx="184">
                  <c:v>0.46312596215186386</c:v>
                </c:pt>
                <c:pt idx="185">
                  <c:v>0.4638817949497972</c:v>
                </c:pt>
                <c:pt idx="186">
                  <c:v>0.46462214682738073</c:v>
                </c:pt>
                <c:pt idx="187">
                  <c:v>0.46534721820630975</c:v>
                </c:pt>
                <c:pt idx="188">
                  <c:v>0.46605720461777572</c:v>
                </c:pt>
                <c:pt idx="189">
                  <c:v>0.46675229667219653</c:v>
                </c:pt>
                <c:pt idx="190">
                  <c:v>0.46743268003375305</c:v>
                </c:pt>
                <c:pt idx="191">
                  <c:v>0.46809853539954116</c:v>
                </c:pt>
                <c:pt idx="192">
                  <c:v>0.46875003848316721</c:v>
                </c:pt>
                <c:pt idx="193">
                  <c:v>0.46938736000261089</c:v>
                </c:pt>
                <c:pt idx="194">
                  <c:v>0.47001066567219696</c:v>
                </c:pt>
                <c:pt idx="195">
                  <c:v>0.47062011619851235</c:v>
                </c:pt>
                <c:pt idx="196">
                  <c:v>0.47121586728012138</c:v>
                </c:pt>
                <c:pt idx="197">
                  <c:v>0.47179806961093235</c:v>
                </c:pt>
                <c:pt idx="198">
                  <c:v>0.47236686888707385</c:v>
                </c:pt>
                <c:pt idx="199">
                  <c:v>0.47292240581714723</c:v>
                </c:pt>
                <c:pt idx="200">
                  <c:v>0.47346481613572788</c:v>
                </c:pt>
                <c:pt idx="201">
                  <c:v>0.47399423061998575</c:v>
                </c:pt>
                <c:pt idx="202">
                  <c:v>0.47451077510931255</c:v>
                </c:pt>
                <c:pt idx="203">
                  <c:v>0.4750145705278343</c:v>
                </c:pt>
                <c:pt idx="204">
                  <c:v>0.47550573290970227</c:v>
                </c:pt>
                <c:pt idx="205">
                  <c:v>0.47598437342705568</c:v>
                </c:pt>
                <c:pt idx="206">
                  <c:v>0.47645059842055426</c:v>
                </c:pt>
                <c:pt idx="207">
                  <c:v>0.47690450943238</c:v>
                </c:pt>
                <c:pt idx="208">
                  <c:v>0.47734620324161853</c:v>
                </c:pt>
                <c:pt idx="209">
                  <c:v>0.47777577190192561</c:v>
                </c:pt>
                <c:pt idx="210">
                  <c:v>0.47819330278139255</c:v>
                </c:pt>
                <c:pt idx="211">
                  <c:v>0.4785988786045286</c:v>
                </c:pt>
                <c:pt idx="212">
                  <c:v>0.47899257749627677</c:v>
                </c:pt>
                <c:pt idx="213">
                  <c:v>0.47937447302798941</c:v>
                </c:pt>
                <c:pt idx="214">
                  <c:v>0.47974463426528619</c:v>
                </c:pt>
                <c:pt idx="215">
                  <c:v>0.48010312581772391</c:v>
                </c:pt>
                <c:pt idx="216">
                  <c:v>0.48045000789021219</c:v>
                </c:pt>
                <c:pt idx="217">
                  <c:v>0.48078533633610354</c:v>
                </c:pt>
                <c:pt idx="218">
                  <c:v>0.48110916271190163</c:v>
                </c:pt>
                <c:pt idx="219">
                  <c:v>0.48142153433352003</c:v>
                </c:pt>
                <c:pt idx="220">
                  <c:v>0.48172249433403846</c:v>
                </c:pt>
                <c:pt idx="221">
                  <c:v>0.48201208172289733</c:v>
                </c:pt>
                <c:pt idx="222">
                  <c:v>0.48229033144647815</c:v>
                </c:pt>
                <c:pt idx="223">
                  <c:v>0.48255727445001656</c:v>
                </c:pt>
                <c:pt idx="224">
                  <c:v>0.48281293774080158</c:v>
                </c:pt>
                <c:pt idx="225">
                  <c:v>0.48305734445260934</c:v>
                </c:pt>
                <c:pt idx="226">
                  <c:v>0.48329051391132788</c:v>
                </c:pt>
                <c:pt idx="227">
                  <c:v>0.48351246170173073</c:v>
                </c:pt>
                <c:pt idx="228">
                  <c:v>0.48372319973535277</c:v>
                </c:pt>
                <c:pt idx="229">
                  <c:v>0.48392273631943256</c:v>
                </c:pt>
                <c:pt idx="230">
                  <c:v>0.48411107622687916</c:v>
                </c:pt>
                <c:pt idx="231">
                  <c:v>0.48428822076722922</c:v>
                </c:pt>
                <c:pt idx="232">
                  <c:v>0.48445416785855544</c:v>
                </c:pt>
                <c:pt idx="233">
                  <c:v>0.48460891210029611</c:v>
                </c:pt>
                <c:pt idx="234">
                  <c:v>0.48475244484696967</c:v>
                </c:pt>
                <c:pt idx="235">
                  <c:v>0.48488475428274558</c:v>
                </c:pt>
                <c:pt idx="236">
                  <c:v>0.48500582549683957</c:v>
                </c:pt>
                <c:pt idx="237">
                  <c:v>0.48511564055970752</c:v>
                </c:pt>
                <c:pt idx="238">
                  <c:v>0.48521417860000615</c:v>
                </c:pt>
                <c:pt idx="239">
                  <c:v>0.48530141588229964</c:v>
                </c:pt>
                <c:pt idx="240">
                  <c:v>0.48537732588548244</c:v>
                </c:pt>
                <c:pt idx="241">
                  <c:v>0.48516193251984602</c:v>
                </c:pt>
                <c:pt idx="242">
                  <c:v>0.48494963988869733</c:v>
                </c:pt>
                <c:pt idx="243">
                  <c:v>0.48474220002400653</c:v>
                </c:pt>
                <c:pt idx="244">
                  <c:v>0.4845395074680518</c:v>
                </c:pt>
                <c:pt idx="245">
                  <c:v>0.48434144799441858</c:v>
                </c:pt>
                <c:pt idx="246">
                  <c:v>0.48414791028855764</c:v>
                </c:pt>
                <c:pt idx="247">
                  <c:v>0.48395878595056568</c:v>
                </c:pt>
                <c:pt idx="248">
                  <c:v>0.4837739694255187</c:v>
                </c:pt>
                <c:pt idx="249">
                  <c:v>0.48359335793509406</c:v>
                </c:pt>
                <c:pt idx="250">
                  <c:v>0.48341685141090707</c:v>
                </c:pt>
                <c:pt idx="251">
                  <c:v>0.48324435242951647</c:v>
                </c:pt>
                <c:pt idx="252">
                  <c:v>0.48307576614905501</c:v>
                </c:pt>
                <c:pt idx="253">
                  <c:v>0.48291100024744332</c:v>
                </c:pt>
                <c:pt idx="254">
                  <c:v>0.48274996486214455</c:v>
                </c:pt>
                <c:pt idx="255">
                  <c:v>0.48259257253141902</c:v>
                </c:pt>
                <c:pt idx="256">
                  <c:v>0.48243873813703897</c:v>
                </c:pt>
                <c:pt idx="257">
                  <c:v>0.48228837884842635</c:v>
                </c:pt>
                <c:pt idx="258">
                  <c:v>0.48214141406817579</c:v>
                </c:pt>
                <c:pt idx="259">
                  <c:v>0.48199776537892602</c:v>
                </c:pt>
                <c:pt idx="260">
                  <c:v>0.48185735649154482</c:v>
                </c:pt>
                <c:pt idx="261">
                  <c:v>0.48172011319459362</c:v>
                </c:pt>
                <c:pt idx="262">
                  <c:v>0.48158596330503972</c:v>
                </c:pt>
                <c:pt idx="263">
                  <c:v>0.4814548366201799</c:v>
                </c:pt>
                <c:pt idx="264">
                  <c:v>0.4813266648707486</c:v>
                </c:pt>
                <c:pt idx="265">
                  <c:v>0.48120138167517723</c:v>
                </c:pt>
                <c:pt idx="266">
                  <c:v>0.48107892249497664</c:v>
                </c:pt>
                <c:pt idx="267">
                  <c:v>0.48095922459121204</c:v>
                </c:pt>
                <c:pt idx="268">
                  <c:v>0.48084222698204404</c:v>
                </c:pt>
                <c:pt idx="269">
                  <c:v>0.48072787040130699</c:v>
                </c:pt>
                <c:pt idx="270">
                  <c:v>0.48061609725810023</c:v>
                </c:pt>
                <c:pt idx="271">
                  <c:v>0.48050685159736473</c:v>
                </c:pt>
                <c:pt idx="272">
                  <c:v>0.48040007906141891</c:v>
                </c:pt>
                <c:pt idx="273">
                  <c:v>0.48029572685243321</c:v>
                </c:pt>
                <c:pt idx="274">
                  <c:v>0.48019374369581491</c:v>
                </c:pt>
                <c:pt idx="275">
                  <c:v>0.48009407980448465</c:v>
                </c:pt>
                <c:pt idx="276">
                  <c:v>0.47999668684401686</c:v>
                </c:pt>
                <c:pt idx="277">
                  <c:v>0.47990151789862917</c:v>
                </c:pt>
                <c:pt idx="278">
                  <c:v>0.47980852743799224</c:v>
                </c:pt>
                <c:pt idx="279">
                  <c:v>0.47971767128484466</c:v>
                </c:pt>
                <c:pt idx="280">
                  <c:v>0.47962890658339014</c:v>
                </c:pt>
                <c:pt idx="281">
                  <c:v>0.4795421917684583</c:v>
                </c:pt>
                <c:pt idx="282">
                  <c:v>0.47945748653540987</c:v>
                </c:pt>
                <c:pt idx="283">
                  <c:v>0.47937475181076744</c:v>
                </c:pt>
                <c:pt idx="284">
                  <c:v>0.47929394972355438</c:v>
                </c:pt>
                <c:pt idx="285">
                  <c:v>0.47921504357732297</c:v>
                </c:pt>
                <c:pt idx="286">
                  <c:v>0.4791379978228576</c:v>
                </c:pt>
                <c:pt idx="287">
                  <c:v>0.47906277803153136</c:v>
                </c:pt>
                <c:pt idx="288">
                  <c:v>0.47898935086930539</c:v>
                </c:pt>
                <c:pt idx="289">
                  <c:v>0.47891768407135182</c:v>
                </c:pt>
                <c:pt idx="290">
                  <c:v>0.47884774641728506</c:v>
                </c:pt>
                <c:pt idx="291">
                  <c:v>0.47877950770698779</c:v>
                </c:pt>
                <c:pt idx="292">
                  <c:v>0.4787129387370167</c:v>
                </c:pt>
                <c:pt idx="293">
                  <c:v>0.47864801127757284</c:v>
                </c:pt>
                <c:pt idx="294">
                  <c:v>0.4785846980500244</c:v>
                </c:pt>
                <c:pt idx="295">
                  <c:v>0.47852297270496635</c:v>
                </c:pt>
                <c:pt idx="296">
                  <c:v>0.47846280980080608</c:v>
                </c:pt>
                <c:pt idx="297">
                  <c:v>0.47840418478286079</c:v>
                </c:pt>
                <c:pt idx="298">
                  <c:v>0.47834707396295489</c:v>
                </c:pt>
                <c:pt idx="299">
                  <c:v>0.47829145449950478</c:v>
                </c:pt>
                <c:pt idx="300">
                  <c:v>0.4782373043780796</c:v>
                </c:pt>
                <c:pt idx="301">
                  <c:v>0.47818460239242694</c:v>
                </c:pt>
                <c:pt idx="302">
                  <c:v>0.47813332812595127</c:v>
                </c:pt>
                <c:pt idx="303">
                  <c:v>0.47808346193363427</c:v>
                </c:pt>
                <c:pt idx="304">
                  <c:v>0.47803498492438784</c:v>
                </c:pt>
                <c:pt idx="305">
                  <c:v>0.47798787894382855</c:v>
                </c:pt>
                <c:pt idx="306">
                  <c:v>0.4779421265574621</c:v>
                </c:pt>
                <c:pt idx="307">
                  <c:v>0.47789771103427087</c:v>
                </c:pt>
                <c:pt idx="308">
                  <c:v>0.47785461633069209</c:v>
                </c:pt>
                <c:pt idx="309">
                  <c:v>0.47781282707497963</c:v>
                </c:pt>
                <c:pt idx="310">
                  <c:v>0.47777232855193935</c:v>
                </c:pt>
                <c:pt idx="311">
                  <c:v>0.47773310668802738</c:v>
                </c:pt>
                <c:pt idx="312">
                  <c:v>0.47769514803680724</c:v>
                </c:pt>
                <c:pt idx="313">
                  <c:v>0.47765843976475275</c:v>
                </c:pt>
                <c:pt idx="314">
                  <c:v>0.47762296963739037</c:v>
                </c:pt>
                <c:pt idx="315">
                  <c:v>0.47758872600577434</c:v>
                </c:pt>
                <c:pt idx="316">
                  <c:v>0.47755569779328388</c:v>
                </c:pt>
                <c:pt idx="317">
                  <c:v>0.47752387448273814</c:v>
                </c:pt>
                <c:pt idx="318">
                  <c:v>0.47749324610381849</c:v>
                </c:pt>
                <c:pt idx="319">
                  <c:v>0.4774638032207929</c:v>
                </c:pt>
                <c:pt idx="320">
                  <c:v>0.47743553692053553</c:v>
                </c:pt>
                <c:pt idx="321">
                  <c:v>0.47740843880083234</c:v>
                </c:pt>
                <c:pt idx="322">
                  <c:v>0.47738250095896939</c:v>
                </c:pt>
                <c:pt idx="323">
                  <c:v>0.47735771598059396</c:v>
                </c:pt>
                <c:pt idx="324">
                  <c:v>0.47733407692884527</c:v>
                </c:pt>
                <c:pt idx="325">
                  <c:v>0.47731157733374624</c:v>
                </c:pt>
                <c:pt idx="326">
                  <c:v>0.47729021118185117</c:v>
                </c:pt>
                <c:pt idx="327">
                  <c:v>0.47726997290614392</c:v>
                </c:pt>
                <c:pt idx="328">
                  <c:v>0.47725085737617962</c:v>
                </c:pt>
                <c:pt idx="329">
                  <c:v>0.47723285988846603</c:v>
                </c:pt>
                <c:pt idx="330">
                  <c:v>0.47721597615707662</c:v>
                </c:pt>
                <c:pt idx="331">
                  <c:v>0.47720020230449334</c:v>
                </c:pt>
                <c:pt idx="332">
                  <c:v>0.47718553485267096</c:v>
                </c:pt>
                <c:pt idx="333">
                  <c:v>0.47717197071431899</c:v>
                </c:pt>
                <c:pt idx="334">
                  <c:v>0.47715950718439692</c:v>
                </c:pt>
                <c:pt idx="335">
                  <c:v>0.47714814193181693</c:v>
                </c:pt>
                <c:pt idx="336">
                  <c:v>0.47713787299135002</c:v>
                </c:pt>
                <c:pt idx="337">
                  <c:v>0.47712869875573055</c:v>
                </c:pt>
                <c:pt idx="338">
                  <c:v>0.4771206179679553</c:v>
                </c:pt>
                <c:pt idx="339">
                  <c:v>0.47711362971377169</c:v>
                </c:pt>
                <c:pt idx="340">
                  <c:v>0.47710773341435264</c:v>
                </c:pt>
                <c:pt idx="341">
                  <c:v>0.4771029288191514</c:v>
                </c:pt>
                <c:pt idx="342">
                  <c:v>0.47709921599893496</c:v>
                </c:pt>
                <c:pt idx="343">
                  <c:v>0.47709659533899051</c:v>
                </c:pt>
                <c:pt idx="344">
                  <c:v>0.47709506753250119</c:v>
                </c:pt>
                <c:pt idx="345">
                  <c:v>0.4770946335740881</c:v>
                </c:pt>
                <c:pt idx="346">
                  <c:v>0.47709529475351448</c:v>
                </c:pt>
                <c:pt idx="347">
                  <c:v>0.47709705264954771</c:v>
                </c:pt>
                <c:pt idx="348">
                  <c:v>0.47709990912397776</c:v>
                </c:pt>
                <c:pt idx="349">
                  <c:v>0.47710386631578611</c:v>
                </c:pt>
                <c:pt idx="350">
                  <c:v>0.477108926635464</c:v>
                </c:pt>
                <c:pt idx="351">
                  <c:v>0.47711509275947528</c:v>
                </c:pt>
                <c:pt idx="352">
                  <c:v>0.47712236762486143</c:v>
                </c:pt>
                <c:pt idx="353">
                  <c:v>0.47713075442398606</c:v>
                </c:pt>
                <c:pt idx="354">
                  <c:v>0.47714025659941423</c:v>
                </c:pt>
                <c:pt idx="355">
                  <c:v>0.47715087783892585</c:v>
                </c:pt>
                <c:pt idx="356">
                  <c:v>0.47716262207065879</c:v>
                </c:pt>
                <c:pt idx="357">
                  <c:v>0.47717549345837923</c:v>
                </c:pt>
                <c:pt idx="358">
                  <c:v>0.47718949639687741</c:v>
                </c:pt>
                <c:pt idx="359">
                  <c:v>0.47720463550748399</c:v>
                </c:pt>
                <c:pt idx="360">
                  <c:v>0.47722091563370755</c:v>
                </c:pt>
                <c:pt idx="361">
                  <c:v>0.47723834183698755</c:v>
                </c:pt>
                <c:pt idx="362">
                  <c:v>0.47725691939256243</c:v>
                </c:pt>
                <c:pt idx="363">
                  <c:v>0.47727665378544992</c:v>
                </c:pt>
                <c:pt idx="364">
                  <c:v>0.47729755070653601</c:v>
                </c:pt>
                <c:pt idx="365">
                  <c:v>0.47731961604877293</c:v>
                </c:pt>
                <c:pt idx="366">
                  <c:v>0.47734285590348075</c:v>
                </c:pt>
                <c:pt idx="367">
                  <c:v>0.47736727655675282</c:v>
                </c:pt>
                <c:pt idx="368">
                  <c:v>0.47739288448596212</c:v>
                </c:pt>
                <c:pt idx="369">
                  <c:v>0.47741968635636595</c:v>
                </c:pt>
                <c:pt idx="370">
                  <c:v>0.47744768901780771</c:v>
                </c:pt>
                <c:pt idx="371">
                  <c:v>0.47747689950151373</c:v>
                </c:pt>
                <c:pt idx="372">
                  <c:v>0.4775073250169824</c:v>
                </c:pt>
                <c:pt idx="373">
                  <c:v>0.47753897294896469</c:v>
                </c:pt>
                <c:pt idx="374">
                  <c:v>0.47757185085453441</c:v>
                </c:pt>
                <c:pt idx="375">
                  <c:v>0.47760596646024445</c:v>
                </c:pt>
                <c:pt idx="376">
                  <c:v>0.47764132765937034</c:v>
                </c:pt>
                <c:pt idx="377">
                  <c:v>0.47767794250923651</c:v>
                </c:pt>
                <c:pt idx="378">
                  <c:v>0.4777158192286261</c:v>
                </c:pt>
                <c:pt idx="379">
                  <c:v>0.47775496619527014</c:v>
                </c:pt>
                <c:pt idx="380">
                  <c:v>0.47779539194341686</c:v>
                </c:pt>
                <c:pt idx="381">
                  <c:v>0.47783710516147887</c:v>
                </c:pt>
                <c:pt idx="382">
                  <c:v>0.47788011468975533</c:v>
                </c:pt>
                <c:pt idx="383">
                  <c:v>0.47792442951822933</c:v>
                </c:pt>
                <c:pt idx="384">
                  <c:v>0.47797005878443988</c:v>
                </c:pt>
                <c:pt idx="385">
                  <c:v>0.47801701177142281</c:v>
                </c:pt>
                <c:pt idx="386">
                  <c:v>0.47806529790572566</c:v>
                </c:pt>
                <c:pt idx="387">
                  <c:v>0.47811492675548933</c:v>
                </c:pt>
                <c:pt idx="388">
                  <c:v>0.47816590802859815</c:v>
                </c:pt>
                <c:pt idx="389">
                  <c:v>0.47821825157089781</c:v>
                </c:pt>
                <c:pt idx="390">
                  <c:v>0.47827196736447752</c:v>
                </c:pt>
                <c:pt idx="391">
                  <c:v>0.47832706552601734</c:v>
                </c:pt>
                <c:pt idx="392">
                  <c:v>0.47838355630519763</c:v>
                </c:pt>
                <c:pt idx="393">
                  <c:v>0.47844145008317179</c:v>
                </c:pt>
                <c:pt idx="394">
                  <c:v>0.47850075737109937</c:v>
                </c:pt>
                <c:pt idx="395">
                  <c:v>0.47856148880873878</c:v>
                </c:pt>
                <c:pt idx="396">
                  <c:v>0.47862365516309902</c:v>
                </c:pt>
                <c:pt idx="397">
                  <c:v>0.47868726732715039</c:v>
                </c:pt>
                <c:pt idx="398">
                  <c:v>0.47875233631858988</c:v>
                </c:pt>
                <c:pt idx="399">
                  <c:v>0.47881887327866457</c:v>
                </c:pt>
                <c:pt idx="400">
                  <c:v>0.4788868894710489</c:v>
                </c:pt>
                <c:pt idx="401">
                  <c:v>0.47895639628077652</c:v>
                </c:pt>
                <c:pt idx="402">
                  <c:v>0.47902740521322451</c:v>
                </c:pt>
                <c:pt idx="403">
                  <c:v>0.47909992789315203</c:v>
                </c:pt>
                <c:pt idx="404">
                  <c:v>0.47917397606378753</c:v>
                </c:pt>
                <c:pt idx="405">
                  <c:v>0.47924956158596926</c:v>
                </c:pt>
                <c:pt idx="406">
                  <c:v>0.47932669643733522</c:v>
                </c:pt>
                <c:pt idx="407">
                  <c:v>0.47940539271156074</c:v>
                </c:pt>
                <c:pt idx="408">
                  <c:v>0.4794856626176468</c:v>
                </c:pt>
                <c:pt idx="409">
                  <c:v>0.47956751847925455</c:v>
                </c:pt>
                <c:pt idx="410">
                  <c:v>0.4796509727340873</c:v>
                </c:pt>
                <c:pt idx="411">
                  <c:v>0.47973603793331954</c:v>
                </c:pt>
                <c:pt idx="412">
                  <c:v>0.47982272674107079</c:v>
                </c:pt>
                <c:pt idx="413">
                  <c:v>0.47991105193392475</c:v>
                </c:pt>
                <c:pt idx="414">
                  <c:v>0.48000102640049419</c:v>
                </c:pt>
                <c:pt idx="415">
                  <c:v>0.48009266314102766</c:v>
                </c:pt>
                <c:pt idx="416">
                  <c:v>0.48018597526706153</c:v>
                </c:pt>
                <c:pt idx="417">
                  <c:v>0.48028097600111336</c:v>
                </c:pt>
                <c:pt idx="418">
                  <c:v>0.48037767867641895</c:v>
                </c:pt>
                <c:pt idx="419">
                  <c:v>0.48047609673670938</c:v>
                </c:pt>
                <c:pt idx="420">
                  <c:v>0.48057624373603108</c:v>
                </c:pt>
                <c:pt idx="421">
                  <c:v>0.48067813333860587</c:v>
                </c:pt>
                <c:pt idx="422">
                  <c:v>0.48078177931873084</c:v>
                </c:pt>
                <c:pt idx="423">
                  <c:v>0.48088719556071913</c:v>
                </c:pt>
                <c:pt idx="424">
                  <c:v>0.48099439605887967</c:v>
                </c:pt>
                <c:pt idx="425">
                  <c:v>0.4811033949175354</c:v>
                </c:pt>
                <c:pt idx="426">
                  <c:v>0.48121420635108147</c:v>
                </c:pt>
                <c:pt idx="427">
                  <c:v>0.48132684468408049</c:v>
                </c:pt>
                <c:pt idx="428">
                  <c:v>0.48144132435139586</c:v>
                </c:pt>
                <c:pt idx="429">
                  <c:v>0.4815576598983633</c:v>
                </c:pt>
                <c:pt idx="430">
                  <c:v>0.4816758659809991</c:v>
                </c:pt>
                <c:pt idx="431">
                  <c:v>0.48179595736624503</c:v>
                </c:pt>
                <c:pt idx="432">
                  <c:v>0.48191794893225104</c:v>
                </c:pt>
                <c:pt idx="433">
                  <c:v>0.48204185566869268</c:v>
                </c:pt>
                <c:pt idx="434">
                  <c:v>0.48216769267712545</c:v>
                </c:pt>
                <c:pt idx="435">
                  <c:v>0.48229547517137472</c:v>
                </c:pt>
                <c:pt idx="436">
                  <c:v>0.48242521847796199</c:v>
                </c:pt>
                <c:pt idx="437">
                  <c:v>0.48255693803656474</c:v>
                </c:pt>
                <c:pt idx="438">
                  <c:v>0.48269064940051304</c:v>
                </c:pt>
                <c:pt idx="439">
                  <c:v>0.48282636823732034</c:v>
                </c:pt>
                <c:pt idx="440">
                  <c:v>0.48296411032924902</c:v>
                </c:pt>
                <c:pt idx="441">
                  <c:v>0.48310389157391043</c:v>
                </c:pt>
                <c:pt idx="442">
                  <c:v>0.48324572798489923</c:v>
                </c:pt>
                <c:pt idx="443">
                  <c:v>0.48338963569246252</c:v>
                </c:pt>
                <c:pt idx="444">
                  <c:v>0.48353563094420243</c:v>
                </c:pt>
                <c:pt idx="445">
                  <c:v>0.48368373010581261</c:v>
                </c:pt>
                <c:pt idx="446">
                  <c:v>0.48383394966185034</c:v>
                </c:pt>
                <c:pt idx="447">
                  <c:v>0.48398630621653871</c:v>
                </c:pt>
                <c:pt idx="448">
                  <c:v>0.48414081649460672</c:v>
                </c:pt>
                <c:pt idx="449">
                  <c:v>0.48429749734215999</c:v>
                </c:pt>
                <c:pt idx="450">
                  <c:v>0.48445636572758682</c:v>
                </c:pt>
                <c:pt idx="451">
                  <c:v>0.48461743874249641</c:v>
                </c:pt>
                <c:pt idx="452">
                  <c:v>0.48478073360269192</c:v>
                </c:pt>
                <c:pt idx="453">
                  <c:v>0.48494626764917559</c:v>
                </c:pt>
                <c:pt idx="454">
                  <c:v>0.48511405834918886</c:v>
                </c:pt>
                <c:pt idx="455">
                  <c:v>0.48528412329728482</c:v>
                </c:pt>
                <c:pt idx="456">
                  <c:v>0.48545648021643423</c:v>
                </c:pt>
                <c:pt idx="457">
                  <c:v>0.48563114695916626</c:v>
                </c:pt>
                <c:pt idx="458">
                  <c:v>0.48580814150874108</c:v>
                </c:pt>
                <c:pt idx="459">
                  <c:v>0.48598748198035735</c:v>
                </c:pt>
                <c:pt idx="460">
                  <c:v>0.48616918662239339</c:v>
                </c:pt>
                <c:pt idx="461">
                  <c:v>0.48635327381768068</c:v>
                </c:pt>
                <c:pt idx="462">
                  <c:v>0.48653976208481342</c:v>
                </c:pt>
                <c:pt idx="463">
                  <c:v>0.48672867007949078</c:v>
                </c:pt>
                <c:pt idx="464">
                  <c:v>0.48692001659589279</c:v>
                </c:pt>
                <c:pt idx="465">
                  <c:v>0.48711382056809194</c:v>
                </c:pt>
                <c:pt idx="466">
                  <c:v>0.48731010107149819</c:v>
                </c:pt>
                <c:pt idx="467">
                  <c:v>0.48750887732433851</c:v>
                </c:pt>
                <c:pt idx="468">
                  <c:v>0.48771016868917139</c:v>
                </c:pt>
                <c:pt idx="469">
                  <c:v>0.48791399467443619</c:v>
                </c:pt>
                <c:pt idx="470">
                  <c:v>0.48812037493603766</c:v>
                </c:pt>
                <c:pt idx="471">
                  <c:v>0.48832932927896572</c:v>
                </c:pt>
                <c:pt idx="472">
                  <c:v>0.48854087765895016</c:v>
                </c:pt>
                <c:pt idx="473">
                  <c:v>0.48875504018415245</c:v>
                </c:pt>
                <c:pt idx="474">
                  <c:v>0.48897183711689196</c:v>
                </c:pt>
                <c:pt idx="475">
                  <c:v>0.48919128887540964</c:v>
                </c:pt>
                <c:pt idx="476">
                  <c:v>0.48941341603566729</c:v>
                </c:pt>
                <c:pt idx="477">
                  <c:v>0.48963823933318473</c:v>
                </c:pt>
                <c:pt idx="478">
                  <c:v>0.48986577966491252</c:v>
                </c:pt>
                <c:pt idx="479">
                  <c:v>0.49009605809114387</c:v>
                </c:pt>
                <c:pt idx="480">
                  <c:v>0.4903290958374627</c:v>
                </c:pt>
                <c:pt idx="481">
                  <c:v>0.49056491429673127</c:v>
                </c:pt>
                <c:pt idx="482">
                  <c:v>0.4908035350311144</c:v>
                </c:pt>
                <c:pt idx="483">
                  <c:v>0.49104497977414441</c:v>
                </c:pt>
                <c:pt idx="484">
                  <c:v>0.49128927043282378</c:v>
                </c:pt>
                <c:pt idx="485">
                  <c:v>0.49153642908976858</c:v>
                </c:pt>
                <c:pt idx="486">
                  <c:v>0.49178647800539005</c:v>
                </c:pt>
                <c:pt idx="487">
                  <c:v>0.49203943962011892</c:v>
                </c:pt>
                <c:pt idx="488">
                  <c:v>0.49229533655666868</c:v>
                </c:pt>
                <c:pt idx="489">
                  <c:v>0.49255419162234121</c:v>
                </c:pt>
                <c:pt idx="490">
                  <c:v>0.49281602781137351</c:v>
                </c:pt>
                <c:pt idx="491">
                  <c:v>0.49308086830732684</c:v>
                </c:pt>
                <c:pt idx="492">
                  <c:v>0.49334873648551908</c:v>
                </c:pt>
                <c:pt idx="493">
                  <c:v>0.49361965591549956</c:v>
                </c:pt>
                <c:pt idx="494">
                  <c:v>0.49389365036356792</c:v>
                </c:pt>
                <c:pt idx="495">
                  <c:v>0.49417074379533782</c:v>
                </c:pt>
                <c:pt idx="496">
                  <c:v>0.49445096037834457</c:v>
                </c:pt>
                <c:pt idx="497">
                  <c:v>0.49473432448469928</c:v>
                </c:pt>
                <c:pt idx="498">
                  <c:v>0.49502086069378787</c:v>
                </c:pt>
                <c:pt idx="499">
                  <c:v>0.49531059379501796</c:v>
                </c:pt>
                <c:pt idx="500">
                  <c:v>0.49560354879061214</c:v>
                </c:pt>
                <c:pt idx="501">
                  <c:v>0.49589975089844912</c:v>
                </c:pt>
                <c:pt idx="502">
                  <c:v>0.49619922555495483</c:v>
                </c:pt>
                <c:pt idx="503">
                  <c:v>0.49650199841804116</c:v>
                </c:pt>
                <c:pt idx="504">
                  <c:v>0.49680809537009518</c:v>
                </c:pt>
                <c:pt idx="505">
                  <c:v>0.49711754252101981</c:v>
                </c:pt>
                <c:pt idx="506">
                  <c:v>0.49743036621132491</c:v>
                </c:pt>
                <c:pt idx="507">
                  <c:v>0.49774659301527102</c:v>
                </c:pt>
                <c:pt idx="508">
                  <c:v>0.49806624974406638</c:v>
                </c:pt>
                <c:pt idx="509">
                  <c:v>0.49838936344911711</c:v>
                </c:pt>
                <c:pt idx="510">
                  <c:v>0.49871596142533292</c:v>
                </c:pt>
                <c:pt idx="511">
                  <c:v>0.49904607121448652</c:v>
                </c:pt>
                <c:pt idx="512">
                  <c:v>0.49937972060863162</c:v>
                </c:pt>
                <c:pt idx="513">
                  <c:v>0.49971693765357611</c:v>
                </c:pt>
                <c:pt idx="514">
                  <c:v>0.50005775065241487</c:v>
                </c:pt>
                <c:pt idx="515">
                  <c:v>0.50040218816912041</c:v>
                </c:pt>
                <c:pt idx="516">
                  <c:v>0.50075027903219427</c:v>
                </c:pt>
                <c:pt idx="517">
                  <c:v>0.50110205233837879</c:v>
                </c:pt>
                <c:pt idx="518">
                  <c:v>0.50145753745643151</c:v>
                </c:pt>
                <c:pt idx="519">
                  <c:v>0.50181676403096209</c:v>
                </c:pt>
                <c:pt idx="520">
                  <c:v>0.50217976198633307</c:v>
                </c:pt>
                <c:pt idx="521">
                  <c:v>0.50254656153062616</c:v>
                </c:pt>
                <c:pt idx="522">
                  <c:v>0.50291719315967465</c:v>
                </c:pt>
                <c:pt idx="523">
                  <c:v>0.50329168766116317</c:v>
                </c:pt>
                <c:pt idx="524">
                  <c:v>0.50367007611879544</c:v>
                </c:pt>
                <c:pt idx="525">
                  <c:v>0.50405238991653234</c:v>
                </c:pt>
                <c:pt idx="526">
                  <c:v>0.50443866074290089</c:v>
                </c:pt>
                <c:pt idx="527">
                  <c:v>0.50482892059537465</c:v>
                </c:pt>
                <c:pt idx="528">
                  <c:v>0.50522320178482805</c:v>
                </c:pt>
                <c:pt idx="529">
                  <c:v>0.50562153694006584</c:v>
                </c:pt>
                <c:pt idx="530">
                  <c:v>0.50602395901242703</c:v>
                </c:pt>
                <c:pt idx="531">
                  <c:v>0.50643050128046851</c:v>
                </c:pt>
                <c:pt idx="532">
                  <c:v>0.5068411973547251</c:v>
                </c:pt>
                <c:pt idx="533">
                  <c:v>0.5072560811825515</c:v>
                </c:pt>
                <c:pt idx="534">
                  <c:v>0.50767518705304571</c:v>
                </c:pt>
                <c:pt idx="535">
                  <c:v>0.50809854960205481</c:v>
                </c:pt>
                <c:pt idx="536">
                  <c:v>0.50852620381726588</c:v>
                </c:pt>
                <c:pt idx="537">
                  <c:v>0.50895818504338353</c:v>
                </c:pt>
                <c:pt idx="538">
                  <c:v>0.5093945289873959</c:v>
                </c:pt>
                <c:pt idx="539">
                  <c:v>0.50983527172392784</c:v>
                </c:pt>
                <c:pt idx="540">
                  <c:v>0.51028044970068864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A8-4F64-B15B-1E87739B7EEB}"/>
            </c:ext>
          </c:extLst>
        </c:ser>
        <c:ser>
          <c:idx val="2"/>
          <c:order val="3"/>
          <c:tx>
            <c:v>PDAM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'SW22'!$E$3</c:f>
                <c:numCache>
                  <c:formatCode>General</c:formatCode>
                  <c:ptCount val="1"/>
                  <c:pt idx="0">
                    <c:v>0.16999999999999998</c:v>
                  </c:pt>
                </c:numCache>
              </c:numRef>
            </c:plus>
            <c:minus>
              <c:numRef>
                <c:f>'SW22'!$D$3</c:f>
                <c:numCache>
                  <c:formatCode>General</c:formatCode>
                  <c:ptCount val="1"/>
                  <c:pt idx="0">
                    <c:v>0.17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'SW22'!$B$3</c:f>
              <c:numCache>
                <c:formatCode>General</c:formatCode>
                <c:ptCount val="1"/>
                <c:pt idx="0">
                  <c:v>540</c:v>
                </c:pt>
              </c:numCache>
            </c:numRef>
          </c:xVal>
          <c:yVal>
            <c:numRef>
              <c:f>'SW22'!$C$3</c:f>
              <c:numCache>
                <c:formatCode>General</c:formatCode>
                <c:ptCount val="1"/>
                <c:pt idx="0">
                  <c:v>0.33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9C-48CF-BFD2-A0B5E9D95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542000"/>
        <c:axId val="450547248"/>
        <c:extLst/>
      </c:scatterChart>
      <c:valAx>
        <c:axId val="450542000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/>
                  <a:t>Age (d)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450547248"/>
        <c:crosses val="autoZero"/>
        <c:crossBetween val="midCat"/>
      </c:valAx>
      <c:valAx>
        <c:axId val="4505472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/>
                  <a:t>PFOS in Muscle (µg/kg)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450542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5F224B33-0F05-4642-ACD6-73D976BD1B41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tle>
          <cx:tx>
            <cx:txData>
              <cx:v>Half-Life (d)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400" baseline="0">
                  <a:latin typeface="Palatino Linotype" panose="02040502050505030304" pitchFamily="18" charset="0"/>
                </a:defRPr>
              </a:pPr>
              <a:r>
                <a:rPr lang="en-US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Palatino Linotype" panose="02040502050505030304" pitchFamily="18" charset="0"/>
                </a:rPr>
                <a:t>Half-Life (d)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400" b="0" i="0" baseline="0">
                <a:solidFill>
                  <a:srgbClr val="595959"/>
                </a:solidFill>
                <a:latin typeface="Palatino Linotype" panose="02040502050505030304" pitchFamily="18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1400" baseline="0">
              <a:latin typeface="Palatino Linotype" panose="02040502050505030304" pitchFamily="18" charset="0"/>
            </a:endParaRPr>
          </a:p>
        </cx:txPr>
      </cx:axis>
      <cx:axis id="1">
        <cx:valScaling/>
        <cx:title>
          <cx:tx>
            <cx:txData>
              <cx:v>Number of Points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400">
                  <a:latin typeface="Palatino Linotype" panose="02040502050505030304" pitchFamily="18" charset="0"/>
                  <a:ea typeface="Palatino Linotype" panose="02040502050505030304" pitchFamily="18" charset="0"/>
                  <a:cs typeface="Palatino Linotype" panose="02040502050505030304" pitchFamily="18" charset="0"/>
                </a:defRPr>
              </a:pPr>
              <a:r>
                <a:rPr lang="en-US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Palatino Linotype" panose="02040502050505030304" pitchFamily="18" charset="0"/>
                </a:rPr>
                <a:t>Number of Points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400" b="0" i="0" baseline="0">
                <a:solidFill>
                  <a:srgbClr val="595959"/>
                </a:solidFill>
                <a:latin typeface="Palatino Linotype" panose="02040502050505030304" pitchFamily="18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1400" baseline="0">
              <a:latin typeface="Palatino Linotype" panose="02040502050505030304" pitchFamily="18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4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2.png"/><Relationship Id="rId4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2.png"/><Relationship Id="rId4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2.png"/><Relationship Id="rId4" Type="http://schemas.openxmlformats.org/officeDocument/2006/relationships/image" Target="../media/image17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2.png"/><Relationship Id="rId4" Type="http://schemas.openxmlformats.org/officeDocument/2006/relationships/image" Target="../media/image20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.png"/><Relationship Id="rId4" Type="http://schemas.openxmlformats.org/officeDocument/2006/relationships/image" Target="../media/image2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.png"/><Relationship Id="rId4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10</xdr:row>
      <xdr:rowOff>0</xdr:rowOff>
    </xdr:from>
    <xdr:to>
      <xdr:col>15</xdr:col>
      <xdr:colOff>571500</xdr:colOff>
      <xdr:row>40</xdr:row>
      <xdr:rowOff>43816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3">
              <a:extLst>
                <a:ext uri="{FF2B5EF4-FFF2-40B4-BE49-F238E27FC236}">
                  <a16:creationId xmlns:a16="http://schemas.microsoft.com/office/drawing/2014/main" id="{84C9ED3F-B5A4-AAC7-3555-DE59698BF4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1065" y="1981200"/>
              <a:ext cx="9873615" cy="59874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16192</xdr:rowOff>
    </xdr:from>
    <xdr:to>
      <xdr:col>6</xdr:col>
      <xdr:colOff>1638299</xdr:colOff>
      <xdr:row>52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143B3D-E919-42CE-B0BB-725B138E4A4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314324</xdr:colOff>
      <xdr:row>15</xdr:row>
      <xdr:rowOff>9524</xdr:rowOff>
    </xdr:from>
    <xdr:to>
      <xdr:col>24</xdr:col>
      <xdr:colOff>20954</xdr:colOff>
      <xdr:row>28</xdr:row>
      <xdr:rowOff>59643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E114E9-91CA-0CFC-0F2F-AB5685186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64299" y="2924174"/>
          <a:ext cx="4572000" cy="25361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424815</xdr:colOff>
      <xdr:row>35</xdr:row>
      <xdr:rowOff>94298</xdr:rowOff>
    </xdr:from>
    <xdr:to>
      <xdr:col>12</xdr:col>
      <xdr:colOff>1990725</xdr:colOff>
      <xdr:row>66</xdr:row>
      <xdr:rowOff>152400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418775F5-64C0-48E9-B0CD-5AAF7953EE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87629</xdr:colOff>
      <xdr:row>23</xdr:row>
      <xdr:rowOff>26669</xdr:rowOff>
    </xdr:from>
    <xdr:to>
      <xdr:col>13</xdr:col>
      <xdr:colOff>363854</xdr:colOff>
      <xdr:row>52</xdr:row>
      <xdr:rowOff>55244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922D6F-9F16-4840-A5A2-568B858CB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981074</xdr:colOff>
      <xdr:row>55</xdr:row>
      <xdr:rowOff>0</xdr:rowOff>
    </xdr:from>
    <xdr:to>
      <xdr:col>13</xdr:col>
      <xdr:colOff>371474</xdr:colOff>
      <xdr:row>87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748C5E2-38A3-4A4D-8BB1-C4313928C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120894</xdr:colOff>
      <xdr:row>7</xdr:row>
      <xdr:rowOff>41763</xdr:rowOff>
    </xdr:from>
    <xdr:to>
      <xdr:col>17</xdr:col>
      <xdr:colOff>409575</xdr:colOff>
      <xdr:row>35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D4F04B-345C-495E-8278-7BCFBA9DA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858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B4DF069D-60AF-41E1-B21C-6CE20F699B01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5800" cy="68580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6</xdr:row>
      <xdr:rowOff>9525</xdr:rowOff>
    </xdr:from>
    <xdr:ext cx="3181350" cy="2266950"/>
    <xdr:pic>
      <xdr:nvPicPr>
        <xdr:cNvPr id="3" name="Picture 2">
          <a:extLst>
            <a:ext uri="{FF2B5EF4-FFF2-40B4-BE49-F238E27FC236}">
              <a16:creationId xmlns:a16="http://schemas.microsoft.com/office/drawing/2014/main" id="{7FAB30B5-244D-44B7-AD3F-B91DA4E7E4B6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1430" y="878205"/>
          <a:ext cx="3181350" cy="226695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23</xdr:row>
      <xdr:rowOff>9525</xdr:rowOff>
    </xdr:from>
    <xdr:ext cx="3181350" cy="2266950"/>
    <xdr:pic>
      <xdr:nvPicPr>
        <xdr:cNvPr id="4" name="Picture 3">
          <a:extLst>
            <a:ext uri="{FF2B5EF4-FFF2-40B4-BE49-F238E27FC236}">
              <a16:creationId xmlns:a16="http://schemas.microsoft.com/office/drawing/2014/main" id="{751FBEA0-7280-407A-A9E6-D729B8247AF6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11430" y="3316605"/>
          <a:ext cx="3181350" cy="226695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40</xdr:row>
      <xdr:rowOff>9525</xdr:rowOff>
    </xdr:from>
    <xdr:ext cx="3181350" cy="2266950"/>
    <xdr:pic>
      <xdr:nvPicPr>
        <xdr:cNvPr id="5" name="Picture 4">
          <a:extLst>
            <a:ext uri="{FF2B5EF4-FFF2-40B4-BE49-F238E27FC236}">
              <a16:creationId xmlns:a16="http://schemas.microsoft.com/office/drawing/2014/main" id="{AEF9F558-1614-435F-AAA4-D893FCADB2B0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11430" y="5755005"/>
          <a:ext cx="3181350" cy="22669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120894</xdr:colOff>
      <xdr:row>12</xdr:row>
      <xdr:rowOff>41763</xdr:rowOff>
    </xdr:from>
    <xdr:to>
      <xdr:col>20</xdr:col>
      <xdr:colOff>304800</xdr:colOff>
      <xdr:row>40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4C01F9-7688-4520-9C64-E5EA406859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123825</xdr:colOff>
      <xdr:row>40</xdr:row>
      <xdr:rowOff>133350</xdr:rowOff>
    </xdr:from>
    <xdr:to>
      <xdr:col>20</xdr:col>
      <xdr:colOff>307731</xdr:colOff>
      <xdr:row>68</xdr:row>
      <xdr:rowOff>148737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D63CC9-7F60-4E6F-AF87-72918EAA9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858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CB03D219-3B4B-455C-A9C7-3D542E24890E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5800" cy="68580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6</xdr:row>
      <xdr:rowOff>9525</xdr:rowOff>
    </xdr:from>
    <xdr:ext cx="3181350" cy="2266950"/>
    <xdr:pic>
      <xdr:nvPicPr>
        <xdr:cNvPr id="3" name="Picture 2">
          <a:extLst>
            <a:ext uri="{FF2B5EF4-FFF2-40B4-BE49-F238E27FC236}">
              <a16:creationId xmlns:a16="http://schemas.microsoft.com/office/drawing/2014/main" id="{4A9DC1D4-0195-4BDE-A02C-CBCDDD500C92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1430" y="878205"/>
          <a:ext cx="3181350" cy="226695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23</xdr:row>
      <xdr:rowOff>9525</xdr:rowOff>
    </xdr:from>
    <xdr:ext cx="3181350" cy="2266950"/>
    <xdr:pic>
      <xdr:nvPicPr>
        <xdr:cNvPr id="4" name="Picture 3">
          <a:extLst>
            <a:ext uri="{FF2B5EF4-FFF2-40B4-BE49-F238E27FC236}">
              <a16:creationId xmlns:a16="http://schemas.microsoft.com/office/drawing/2014/main" id="{056D30DA-D47E-4292-9D3A-A91DD4E66BBB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11430" y="3316605"/>
          <a:ext cx="3181350" cy="226695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40</xdr:row>
      <xdr:rowOff>9525</xdr:rowOff>
    </xdr:from>
    <xdr:ext cx="3181350" cy="2266950"/>
    <xdr:pic>
      <xdr:nvPicPr>
        <xdr:cNvPr id="5" name="Picture 4">
          <a:extLst>
            <a:ext uri="{FF2B5EF4-FFF2-40B4-BE49-F238E27FC236}">
              <a16:creationId xmlns:a16="http://schemas.microsoft.com/office/drawing/2014/main" id="{8D048FBE-56D3-4CD9-A3E7-96B25AED3F04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11430" y="5755005"/>
          <a:ext cx="3181350" cy="22669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858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7918F859-521B-48BE-AE31-DBB1C209A39B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5800" cy="68580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6</xdr:row>
      <xdr:rowOff>9525</xdr:rowOff>
    </xdr:from>
    <xdr:ext cx="3181350" cy="2266950"/>
    <xdr:pic>
      <xdr:nvPicPr>
        <xdr:cNvPr id="3" name="Picture 2">
          <a:extLst>
            <a:ext uri="{FF2B5EF4-FFF2-40B4-BE49-F238E27FC236}">
              <a16:creationId xmlns:a16="http://schemas.microsoft.com/office/drawing/2014/main" id="{CA1030F5-E2A5-4B7E-B7C5-65DEC0A65DB4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1430" y="878205"/>
          <a:ext cx="3181350" cy="226695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23</xdr:row>
      <xdr:rowOff>9525</xdr:rowOff>
    </xdr:from>
    <xdr:ext cx="3181350" cy="2266950"/>
    <xdr:pic>
      <xdr:nvPicPr>
        <xdr:cNvPr id="4" name="Picture 3">
          <a:extLst>
            <a:ext uri="{FF2B5EF4-FFF2-40B4-BE49-F238E27FC236}">
              <a16:creationId xmlns:a16="http://schemas.microsoft.com/office/drawing/2014/main" id="{FD26ABEB-0387-4521-851B-9C96397A1CAC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11430" y="3316605"/>
          <a:ext cx="3181350" cy="226695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40</xdr:row>
      <xdr:rowOff>9525</xdr:rowOff>
    </xdr:from>
    <xdr:ext cx="3181350" cy="2266950"/>
    <xdr:pic>
      <xdr:nvPicPr>
        <xdr:cNvPr id="5" name="Picture 4">
          <a:extLst>
            <a:ext uri="{FF2B5EF4-FFF2-40B4-BE49-F238E27FC236}">
              <a16:creationId xmlns:a16="http://schemas.microsoft.com/office/drawing/2014/main" id="{5FA78C42-3905-4F75-AFEE-3BD593F5105C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11430" y="5755005"/>
          <a:ext cx="3181350" cy="22669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858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D17AF8A4-8362-4AD8-9131-A49B4C57E59F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5800" cy="68580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6</xdr:row>
      <xdr:rowOff>9525</xdr:rowOff>
    </xdr:from>
    <xdr:ext cx="3181350" cy="2266950"/>
    <xdr:pic>
      <xdr:nvPicPr>
        <xdr:cNvPr id="3" name="Picture 2">
          <a:extLst>
            <a:ext uri="{FF2B5EF4-FFF2-40B4-BE49-F238E27FC236}">
              <a16:creationId xmlns:a16="http://schemas.microsoft.com/office/drawing/2014/main" id="{661137A4-8088-4BEF-88AD-DEE080186D2F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1430" y="878205"/>
          <a:ext cx="3181350" cy="226695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23</xdr:row>
      <xdr:rowOff>9525</xdr:rowOff>
    </xdr:from>
    <xdr:ext cx="3181350" cy="2266950"/>
    <xdr:pic>
      <xdr:nvPicPr>
        <xdr:cNvPr id="4" name="Picture 3">
          <a:extLst>
            <a:ext uri="{FF2B5EF4-FFF2-40B4-BE49-F238E27FC236}">
              <a16:creationId xmlns:a16="http://schemas.microsoft.com/office/drawing/2014/main" id="{D6A65309-CD6A-4F5A-ADE6-EE5D0CA2E5C7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11430" y="3316605"/>
          <a:ext cx="3181350" cy="226695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40</xdr:row>
      <xdr:rowOff>9525</xdr:rowOff>
    </xdr:from>
    <xdr:ext cx="3181350" cy="2266950"/>
    <xdr:pic>
      <xdr:nvPicPr>
        <xdr:cNvPr id="5" name="Picture 4">
          <a:extLst>
            <a:ext uri="{FF2B5EF4-FFF2-40B4-BE49-F238E27FC236}">
              <a16:creationId xmlns:a16="http://schemas.microsoft.com/office/drawing/2014/main" id="{6EDCA2AB-A6DF-4895-9D72-E36D428527D6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11430" y="5755005"/>
          <a:ext cx="3181350" cy="22669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858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C9178BEF-7CD2-4BA2-B73B-FDD28ECDF3CB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5800" cy="68580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6</xdr:row>
      <xdr:rowOff>9525</xdr:rowOff>
    </xdr:from>
    <xdr:ext cx="3181350" cy="2266950"/>
    <xdr:pic>
      <xdr:nvPicPr>
        <xdr:cNvPr id="3" name="Picture 2">
          <a:extLst>
            <a:ext uri="{FF2B5EF4-FFF2-40B4-BE49-F238E27FC236}">
              <a16:creationId xmlns:a16="http://schemas.microsoft.com/office/drawing/2014/main" id="{1183C6F9-F736-4E25-B824-F7142E83D3EF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1430" y="878205"/>
          <a:ext cx="3181350" cy="226695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23</xdr:row>
      <xdr:rowOff>9525</xdr:rowOff>
    </xdr:from>
    <xdr:ext cx="3181350" cy="2266950"/>
    <xdr:pic>
      <xdr:nvPicPr>
        <xdr:cNvPr id="4" name="Picture 3">
          <a:extLst>
            <a:ext uri="{FF2B5EF4-FFF2-40B4-BE49-F238E27FC236}">
              <a16:creationId xmlns:a16="http://schemas.microsoft.com/office/drawing/2014/main" id="{3A061721-F1C0-48DD-95B4-4B929E167261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11430" y="3316605"/>
          <a:ext cx="3181350" cy="226695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40</xdr:row>
      <xdr:rowOff>9525</xdr:rowOff>
    </xdr:from>
    <xdr:ext cx="3181350" cy="2266950"/>
    <xdr:pic>
      <xdr:nvPicPr>
        <xdr:cNvPr id="5" name="Picture 4">
          <a:extLst>
            <a:ext uri="{FF2B5EF4-FFF2-40B4-BE49-F238E27FC236}">
              <a16:creationId xmlns:a16="http://schemas.microsoft.com/office/drawing/2014/main" id="{34225CD1-82DB-45E3-8BD6-92C5951F2E66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11430" y="5755005"/>
          <a:ext cx="3181350" cy="22669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858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1A48116E-6483-4C0B-A5BF-7F17C1B1C09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5800" cy="68580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6</xdr:row>
      <xdr:rowOff>9525</xdr:rowOff>
    </xdr:from>
    <xdr:ext cx="3181350" cy="2266950"/>
    <xdr:pic>
      <xdr:nvPicPr>
        <xdr:cNvPr id="3" name="Picture 2">
          <a:extLst>
            <a:ext uri="{FF2B5EF4-FFF2-40B4-BE49-F238E27FC236}">
              <a16:creationId xmlns:a16="http://schemas.microsoft.com/office/drawing/2014/main" id="{36A22619-64B0-4CEC-AA4E-BA7016EFF37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1430" y="878205"/>
          <a:ext cx="3181350" cy="226695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23</xdr:row>
      <xdr:rowOff>9525</xdr:rowOff>
    </xdr:from>
    <xdr:ext cx="3181350" cy="2266950"/>
    <xdr:pic>
      <xdr:nvPicPr>
        <xdr:cNvPr id="4" name="Picture 3">
          <a:extLst>
            <a:ext uri="{FF2B5EF4-FFF2-40B4-BE49-F238E27FC236}">
              <a16:creationId xmlns:a16="http://schemas.microsoft.com/office/drawing/2014/main" id="{9F9DF1C0-8B78-4521-9F58-3ADF32DDA592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11430" y="3316605"/>
          <a:ext cx="3181350" cy="226695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40</xdr:row>
      <xdr:rowOff>9525</xdr:rowOff>
    </xdr:from>
    <xdr:ext cx="3181350" cy="2266950"/>
    <xdr:pic>
      <xdr:nvPicPr>
        <xdr:cNvPr id="5" name="Picture 4">
          <a:extLst>
            <a:ext uri="{FF2B5EF4-FFF2-40B4-BE49-F238E27FC236}">
              <a16:creationId xmlns:a16="http://schemas.microsoft.com/office/drawing/2014/main" id="{BB024E5B-3AC7-4115-AEA2-B194F31A46AF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11430" y="5755005"/>
          <a:ext cx="3181350" cy="226695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858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CE55E1C9-54CA-4A18-9537-94BD766A489A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5800" cy="68580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6</xdr:row>
      <xdr:rowOff>9525</xdr:rowOff>
    </xdr:from>
    <xdr:ext cx="3181350" cy="2266950"/>
    <xdr:pic>
      <xdr:nvPicPr>
        <xdr:cNvPr id="3" name="Picture 2">
          <a:extLst>
            <a:ext uri="{FF2B5EF4-FFF2-40B4-BE49-F238E27FC236}">
              <a16:creationId xmlns:a16="http://schemas.microsoft.com/office/drawing/2014/main" id="{8A0239F3-B6F3-4EDA-947E-D94A4796CD3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1430" y="878205"/>
          <a:ext cx="3181350" cy="226695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23</xdr:row>
      <xdr:rowOff>9525</xdr:rowOff>
    </xdr:from>
    <xdr:ext cx="3181350" cy="2266950"/>
    <xdr:pic>
      <xdr:nvPicPr>
        <xdr:cNvPr id="4" name="Picture 3">
          <a:extLst>
            <a:ext uri="{FF2B5EF4-FFF2-40B4-BE49-F238E27FC236}">
              <a16:creationId xmlns:a16="http://schemas.microsoft.com/office/drawing/2014/main" id="{34F7CA25-3B7A-4443-B00A-284E77416BFB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11430" y="3316605"/>
          <a:ext cx="3181350" cy="226695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40</xdr:row>
      <xdr:rowOff>9525</xdr:rowOff>
    </xdr:from>
    <xdr:ext cx="3181350" cy="2266950"/>
    <xdr:pic>
      <xdr:nvPicPr>
        <xdr:cNvPr id="5" name="Picture 4">
          <a:extLst>
            <a:ext uri="{FF2B5EF4-FFF2-40B4-BE49-F238E27FC236}">
              <a16:creationId xmlns:a16="http://schemas.microsoft.com/office/drawing/2014/main" id="{19EB1FD6-3F61-438C-86DF-2C8974DFA13E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11430" y="5755005"/>
          <a:ext cx="3181350" cy="226695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170424</xdr:colOff>
      <xdr:row>7</xdr:row>
      <xdr:rowOff>146538</xdr:rowOff>
    </xdr:from>
    <xdr:to>
      <xdr:col>20</xdr:col>
      <xdr:colOff>352425</xdr:colOff>
      <xdr:row>35</xdr:row>
      <xdr:rowOff>158115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B487B5-F528-4D70-9642-217C93F8E4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858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DA184E96-8D84-46CF-9C02-A796D71D3A73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5800" cy="68580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6</xdr:row>
      <xdr:rowOff>9525</xdr:rowOff>
    </xdr:from>
    <xdr:ext cx="3181350" cy="2266950"/>
    <xdr:pic>
      <xdr:nvPicPr>
        <xdr:cNvPr id="3" name="Picture 2">
          <a:extLst>
            <a:ext uri="{FF2B5EF4-FFF2-40B4-BE49-F238E27FC236}">
              <a16:creationId xmlns:a16="http://schemas.microsoft.com/office/drawing/2014/main" id="{1D561B37-9D00-4203-A567-B02FAFF51A7A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1430" y="878205"/>
          <a:ext cx="3181350" cy="226695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23</xdr:row>
      <xdr:rowOff>9525</xdr:rowOff>
    </xdr:from>
    <xdr:ext cx="3181350" cy="2266950"/>
    <xdr:pic>
      <xdr:nvPicPr>
        <xdr:cNvPr id="4" name="Picture 3">
          <a:extLst>
            <a:ext uri="{FF2B5EF4-FFF2-40B4-BE49-F238E27FC236}">
              <a16:creationId xmlns:a16="http://schemas.microsoft.com/office/drawing/2014/main" id="{4E27A174-51D8-4467-842F-105D28DC28EC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11430" y="3316605"/>
          <a:ext cx="3181350" cy="226695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40</xdr:row>
      <xdr:rowOff>9525</xdr:rowOff>
    </xdr:from>
    <xdr:ext cx="3181350" cy="2266950"/>
    <xdr:pic>
      <xdr:nvPicPr>
        <xdr:cNvPr id="5" name="Picture 4">
          <a:extLst>
            <a:ext uri="{FF2B5EF4-FFF2-40B4-BE49-F238E27FC236}">
              <a16:creationId xmlns:a16="http://schemas.microsoft.com/office/drawing/2014/main" id="{0DC05F2F-F98E-4CAF-8232-E504DA4B1B53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11430" y="5755005"/>
          <a:ext cx="3181350" cy="22669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B6D1F-3EEE-4725-9C53-FD9CDB928555}">
  <dimension ref="A1:X10"/>
  <sheetViews>
    <sheetView workbookViewId="0"/>
  </sheetViews>
  <sheetFormatPr defaultColWidth="25.6640625" defaultRowHeight="14.4" x14ac:dyDescent="0.3"/>
  <sheetData>
    <row r="1" spans="1:24" x14ac:dyDescent="0.3">
      <c r="A1" s="4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3">
      <c r="A2" s="4" t="s">
        <v>2</v>
      </c>
      <c r="B2" s="4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3">
      <c r="A3" s="4" t="s">
        <v>3</v>
      </c>
      <c r="B3" s="4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5" spans="1:24" x14ac:dyDescent="0.3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/>
      <c r="H5" s="4"/>
      <c r="I5" s="4"/>
      <c r="J5" s="4" t="s">
        <v>10</v>
      </c>
      <c r="K5" s="4" t="s">
        <v>11</v>
      </c>
      <c r="L5" s="4" t="s">
        <v>12</v>
      </c>
      <c r="M5" s="4"/>
      <c r="N5" s="4" t="s">
        <v>13</v>
      </c>
      <c r="O5" s="4" t="s">
        <v>14</v>
      </c>
      <c r="P5" s="4" t="s">
        <v>15</v>
      </c>
      <c r="Q5" s="4"/>
      <c r="R5" s="4" t="s">
        <v>16</v>
      </c>
      <c r="S5" s="4" t="s">
        <v>17</v>
      </c>
      <c r="T5" s="4" t="s">
        <v>18</v>
      </c>
      <c r="U5" s="4"/>
      <c r="V5" s="4" t="s">
        <v>19</v>
      </c>
      <c r="W5" s="4" t="s">
        <v>20</v>
      </c>
      <c r="X5" s="4" t="s">
        <v>21</v>
      </c>
    </row>
    <row r="6" spans="1:24" x14ac:dyDescent="0.3">
      <c r="A6" s="4" t="e">
        <f ca="1">ModelRef('SW23'!$C$274,2,0,0)</f>
        <v>#NAME?</v>
      </c>
      <c r="B6" s="4">
        <v>0</v>
      </c>
      <c r="C6" s="4">
        <v>3</v>
      </c>
      <c r="D6" s="4"/>
      <c r="E6" s="4"/>
      <c r="F6" s="4">
        <v>0</v>
      </c>
      <c r="G6" s="4"/>
      <c r="H6" s="4"/>
      <c r="I6" s="4"/>
      <c r="J6" s="4" t="b">
        <v>1</v>
      </c>
      <c r="K6" s="4" t="s">
        <v>22</v>
      </c>
      <c r="L6" s="4" t="e">
        <f ca="1">ModelRef('SW23'!$C$274,2,0,0)+ModelRef('SW23'!$C$274,3,0,-1)</f>
        <v>#NAME?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3">
      <c r="A7" s="4" t="e">
        <f ca="1">ModelRef('SW14'!$C$542,2,0,0)</f>
        <v>#NAME?</v>
      </c>
      <c r="B7" s="4">
        <v>0</v>
      </c>
      <c r="C7" s="4">
        <v>3</v>
      </c>
      <c r="D7" s="4"/>
      <c r="E7" s="4"/>
      <c r="F7" s="4">
        <v>0</v>
      </c>
      <c r="G7" s="4"/>
      <c r="H7" s="4"/>
      <c r="I7" s="4"/>
      <c r="J7" s="4" t="b">
        <v>1</v>
      </c>
      <c r="K7" s="4" t="s">
        <v>23</v>
      </c>
      <c r="L7" s="4" t="e">
        <f ca="1">ModelRef('SW14'!$C$542,2,0,0)+ModelRef('SW14'!$C$542,3,0,-1)</f>
        <v>#NAME?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3">
      <c r="A8" s="4" t="e">
        <f ca="1">ModelRef('SW10'!$B$3,2,0,0)</f>
        <v>#NAME?</v>
      </c>
      <c r="B8" s="4">
        <v>0</v>
      </c>
      <c r="C8" s="4">
        <v>3</v>
      </c>
      <c r="D8" s="4"/>
      <c r="E8" s="4"/>
      <c r="F8" s="4">
        <v>0</v>
      </c>
      <c r="G8" s="4"/>
      <c r="H8" s="4"/>
      <c r="I8" s="4"/>
      <c r="J8" s="4" t="b">
        <v>1</v>
      </c>
      <c r="K8" s="4" t="s">
        <v>24</v>
      </c>
      <c r="L8" s="4" t="e">
        <f ca="1">ModelRef('SW10'!$B$3,2,0,0)+ModelRef('SW10'!$B$3,3,0,-1)</f>
        <v>#NAME?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3">
      <c r="A9" s="4" t="e">
        <f ca="1">ModelRef('SW10'!$V$678,2,0,0)</f>
        <v>#NAME?</v>
      </c>
      <c r="B9" s="4">
        <v>0</v>
      </c>
      <c r="C9" s="4">
        <v>3</v>
      </c>
      <c r="D9" s="4"/>
      <c r="E9" s="4"/>
      <c r="F9" s="4">
        <v>0</v>
      </c>
      <c r="G9" s="4"/>
      <c r="H9" s="4"/>
      <c r="I9" s="4"/>
      <c r="J9" s="4" t="b">
        <v>1</v>
      </c>
      <c r="K9" s="4" t="s">
        <v>25</v>
      </c>
      <c r="L9" s="4" t="e">
        <f ca="1">ModelRef('SW10'!$V$678,2,0,0)+ModelRef('SW10'!$V$678,3,0,-1)</f>
        <v>#NAME?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3">
      <c r="A10" s="4" t="e">
        <f ca="1">ModelRef('SW10'!$H$35,2,0,0)</f>
        <v>#NAME?</v>
      </c>
      <c r="B10" s="4">
        <v>0</v>
      </c>
      <c r="C10" s="4">
        <v>3</v>
      </c>
      <c r="D10" s="4"/>
      <c r="E10" s="4"/>
      <c r="F10" s="4">
        <v>0</v>
      </c>
      <c r="G10" s="4"/>
      <c r="H10" s="4"/>
      <c r="I10" s="4"/>
      <c r="J10" s="4" t="b">
        <v>1</v>
      </c>
      <c r="K10" s="4" t="s">
        <v>26</v>
      </c>
      <c r="L10" s="4" t="e">
        <f ca="1">ModelRef('SW10'!$H$35,2,0,0)+ModelRef('SW10'!$H$35,3,0,-1)</f>
        <v>#NAME?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2BD4-E521-42C6-B95A-7140C2FBE3E2}">
  <dimension ref="A1:B25"/>
  <sheetViews>
    <sheetView workbookViewId="0">
      <selection activeCell="F30" sqref="F30"/>
    </sheetView>
  </sheetViews>
  <sheetFormatPr defaultRowHeight="14.4" x14ac:dyDescent="0.3"/>
  <cols>
    <col min="1" max="1" width="8.88671875" style="4"/>
  </cols>
  <sheetData>
    <row r="1" spans="1:2" x14ac:dyDescent="0.3">
      <c r="A1" s="4" t="s">
        <v>27</v>
      </c>
      <c r="B1" s="4" t="s">
        <v>28</v>
      </c>
    </row>
    <row r="2" spans="1:2" x14ac:dyDescent="0.3">
      <c r="A2" s="4">
        <v>1</v>
      </c>
      <c r="B2" s="4" t="s">
        <v>29</v>
      </c>
    </row>
    <row r="3" spans="1:2" x14ac:dyDescent="0.3">
      <c r="A3" s="4">
        <f>A2+1</f>
        <v>2</v>
      </c>
      <c r="B3" s="4" t="s">
        <v>30</v>
      </c>
    </row>
    <row r="4" spans="1:2" x14ac:dyDescent="0.3">
      <c r="A4" s="4">
        <f t="shared" ref="A4:A25" si="0">A3+1</f>
        <v>3</v>
      </c>
      <c r="B4" s="4" t="s">
        <v>31</v>
      </c>
    </row>
    <row r="5" spans="1:2" x14ac:dyDescent="0.3">
      <c r="A5" s="4">
        <f t="shared" si="0"/>
        <v>4</v>
      </c>
      <c r="B5" s="4" t="s">
        <v>32</v>
      </c>
    </row>
    <row r="6" spans="1:2" x14ac:dyDescent="0.3">
      <c r="A6" s="4">
        <f t="shared" si="0"/>
        <v>5</v>
      </c>
      <c r="B6" s="4" t="s">
        <v>33</v>
      </c>
    </row>
    <row r="7" spans="1:2" x14ac:dyDescent="0.3">
      <c r="A7" s="4">
        <f t="shared" si="0"/>
        <v>6</v>
      </c>
      <c r="B7" s="4" t="s">
        <v>34</v>
      </c>
    </row>
    <row r="8" spans="1:2" x14ac:dyDescent="0.3">
      <c r="A8" s="4">
        <f t="shared" si="0"/>
        <v>7</v>
      </c>
      <c r="B8" s="4" t="s">
        <v>35</v>
      </c>
    </row>
    <row r="9" spans="1:2" x14ac:dyDescent="0.3">
      <c r="A9" s="4">
        <f t="shared" si="0"/>
        <v>8</v>
      </c>
      <c r="B9" s="4" t="s">
        <v>36</v>
      </c>
    </row>
    <row r="10" spans="1:2" x14ac:dyDescent="0.3">
      <c r="A10" s="4">
        <f t="shared" si="0"/>
        <v>9</v>
      </c>
      <c r="B10" s="4" t="s">
        <v>37</v>
      </c>
    </row>
    <row r="11" spans="1:2" x14ac:dyDescent="0.3">
      <c r="A11" s="4">
        <f t="shared" si="0"/>
        <v>10</v>
      </c>
      <c r="B11" s="4" t="s">
        <v>38</v>
      </c>
    </row>
    <row r="12" spans="1:2" x14ac:dyDescent="0.3">
      <c r="A12" s="4">
        <f t="shared" si="0"/>
        <v>11</v>
      </c>
      <c r="B12" s="4" t="s">
        <v>39</v>
      </c>
    </row>
    <row r="13" spans="1:2" x14ac:dyDescent="0.3">
      <c r="A13" s="4">
        <f t="shared" si="0"/>
        <v>12</v>
      </c>
      <c r="B13" s="4" t="s">
        <v>40</v>
      </c>
    </row>
    <row r="14" spans="1:2" x14ac:dyDescent="0.3">
      <c r="A14" s="4">
        <f t="shared" si="0"/>
        <v>13</v>
      </c>
      <c r="B14" s="4" t="s">
        <v>41</v>
      </c>
    </row>
    <row r="15" spans="1:2" x14ac:dyDescent="0.3">
      <c r="A15" s="4">
        <f t="shared" si="0"/>
        <v>14</v>
      </c>
      <c r="B15" s="4" t="s">
        <v>42</v>
      </c>
    </row>
    <row r="16" spans="1:2" x14ac:dyDescent="0.3">
      <c r="A16" s="4">
        <f t="shared" si="0"/>
        <v>15</v>
      </c>
      <c r="B16" s="4" t="s">
        <v>43</v>
      </c>
    </row>
    <row r="17" spans="1:2" s="4" customFormat="1" x14ac:dyDescent="0.3">
      <c r="A17" s="4">
        <f t="shared" si="0"/>
        <v>16</v>
      </c>
      <c r="B17" s="4" t="s">
        <v>44</v>
      </c>
    </row>
    <row r="18" spans="1:2" s="4" customFormat="1" x14ac:dyDescent="0.3">
      <c r="A18" s="4">
        <f t="shared" si="0"/>
        <v>17</v>
      </c>
      <c r="B18" s="4" t="s">
        <v>45</v>
      </c>
    </row>
    <row r="19" spans="1:2" s="4" customFormat="1" x14ac:dyDescent="0.3">
      <c r="A19" s="4">
        <f t="shared" si="0"/>
        <v>18</v>
      </c>
      <c r="B19" s="4" t="s">
        <v>46</v>
      </c>
    </row>
    <row r="20" spans="1:2" s="4" customFormat="1" x14ac:dyDescent="0.3">
      <c r="A20" s="4">
        <f t="shared" si="0"/>
        <v>19</v>
      </c>
      <c r="B20" s="4" t="s">
        <v>47</v>
      </c>
    </row>
    <row r="21" spans="1:2" s="4" customFormat="1" x14ac:dyDescent="0.3">
      <c r="A21" s="4">
        <f t="shared" si="0"/>
        <v>20</v>
      </c>
      <c r="B21" s="4" t="s">
        <v>48</v>
      </c>
    </row>
    <row r="22" spans="1:2" x14ac:dyDescent="0.3">
      <c r="A22" s="4">
        <f t="shared" si="0"/>
        <v>21</v>
      </c>
      <c r="B22" s="4" t="s">
        <v>49</v>
      </c>
    </row>
    <row r="23" spans="1:2" x14ac:dyDescent="0.3">
      <c r="A23" s="4">
        <f t="shared" si="0"/>
        <v>22</v>
      </c>
      <c r="B23" s="4" t="s">
        <v>50</v>
      </c>
    </row>
    <row r="24" spans="1:2" x14ac:dyDescent="0.3">
      <c r="A24" s="4">
        <f t="shared" si="0"/>
        <v>23</v>
      </c>
      <c r="B24" s="4" t="s">
        <v>51</v>
      </c>
    </row>
    <row r="25" spans="1:2" x14ac:dyDescent="0.3">
      <c r="A25" s="4">
        <f t="shared" si="0"/>
        <v>24</v>
      </c>
      <c r="B25" s="4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A6D1-789F-4424-9507-C62F7C2FC830}">
  <dimension ref="A1:P4200"/>
  <sheetViews>
    <sheetView zoomScale="85" zoomScaleNormal="85" workbookViewId="0">
      <selection activeCell="H22" sqref="H22"/>
    </sheetView>
  </sheetViews>
  <sheetFormatPr defaultColWidth="9.109375" defaultRowHeight="15.6" x14ac:dyDescent="0.35"/>
  <cols>
    <col min="1" max="1" width="9.109375" style="20"/>
    <col min="2" max="4" width="9.109375" style="21"/>
    <col min="5" max="5" width="13.33203125" style="21" bestFit="1" customWidth="1"/>
    <col min="6" max="6" width="17" style="21" bestFit="1" customWidth="1"/>
    <col min="7" max="16384" width="9.109375" style="21"/>
  </cols>
  <sheetData>
    <row r="1" spans="1:16" x14ac:dyDescent="0.35">
      <c r="A1" s="20">
        <v>129.91777098601565</v>
      </c>
      <c r="C1" s="21">
        <f>AVERAGE(A1:A4200)</f>
        <v>108.86448689029244</v>
      </c>
      <c r="E1" s="21" t="s">
        <v>53</v>
      </c>
      <c r="F1" s="21" t="s">
        <v>54</v>
      </c>
      <c r="G1" s="21" t="s">
        <v>55</v>
      </c>
      <c r="H1" s="21" t="s">
        <v>56</v>
      </c>
      <c r="I1" s="21" t="s">
        <v>57</v>
      </c>
      <c r="J1" s="21" t="s">
        <v>58</v>
      </c>
      <c r="K1" s="21" t="s">
        <v>54</v>
      </c>
      <c r="L1" s="21" t="s">
        <v>59</v>
      </c>
      <c r="M1" s="21" t="s">
        <v>60</v>
      </c>
      <c r="N1" s="21" t="s">
        <v>61</v>
      </c>
      <c r="O1" s="20"/>
    </row>
    <row r="2" spans="1:16" x14ac:dyDescent="0.35">
      <c r="A2" s="20">
        <v>124.85987306772989</v>
      </c>
      <c r="C2" s="21">
        <f>_xlfn.STDEV.P(A1:A4200)</f>
        <v>40.484373245109232</v>
      </c>
      <c r="E2" s="21" t="s">
        <v>62</v>
      </c>
      <c r="F2" s="21" t="s">
        <v>63</v>
      </c>
      <c r="G2" s="21">
        <v>114.2</v>
      </c>
      <c r="H2" s="21">
        <f>G2*0.2</f>
        <v>22.840000000000003</v>
      </c>
      <c r="I2" s="21">
        <v>1</v>
      </c>
      <c r="J2" s="21">
        <v>3</v>
      </c>
      <c r="K2" s="21">
        <v>3</v>
      </c>
      <c r="L2" s="21">
        <v>1</v>
      </c>
      <c r="M2" s="21">
        <v>1</v>
      </c>
      <c r="N2" s="21">
        <f>I2*J2*K2*L2/M2</f>
        <v>9</v>
      </c>
      <c r="O2" s="20">
        <f>G2*N2</f>
        <v>1027.8</v>
      </c>
    </row>
    <row r="3" spans="1:16" x14ac:dyDescent="0.35">
      <c r="A3" s="20">
        <v>119.31015021508044</v>
      </c>
      <c r="E3" s="21" t="s">
        <v>64</v>
      </c>
      <c r="F3" s="21" t="s">
        <v>65</v>
      </c>
      <c r="G3" s="21">
        <v>120</v>
      </c>
      <c r="H3" s="21">
        <v>4.0999999999999996</v>
      </c>
      <c r="I3" s="21">
        <v>1</v>
      </c>
      <c r="J3" s="21">
        <v>3</v>
      </c>
      <c r="K3" s="21">
        <v>1</v>
      </c>
      <c r="L3" s="21">
        <v>3</v>
      </c>
      <c r="M3" s="21">
        <v>3</v>
      </c>
      <c r="N3" s="21">
        <f t="shared" ref="N3:N7" si="0">I3*J3*K3*L3/M3</f>
        <v>3</v>
      </c>
      <c r="O3" s="20">
        <f t="shared" ref="O3:O6" si="1">G3*N3</f>
        <v>360</v>
      </c>
    </row>
    <row r="4" spans="1:16" x14ac:dyDescent="0.35">
      <c r="A4" s="20">
        <v>104.88912467080036</v>
      </c>
      <c r="E4" s="21" t="s">
        <v>64</v>
      </c>
      <c r="F4" s="21" t="s">
        <v>66</v>
      </c>
      <c r="G4" s="21">
        <v>106</v>
      </c>
      <c r="H4" s="21">
        <v>23.1</v>
      </c>
      <c r="I4" s="21">
        <v>1</v>
      </c>
      <c r="J4" s="21">
        <v>3</v>
      </c>
      <c r="K4" s="21">
        <v>1</v>
      </c>
      <c r="L4" s="21">
        <v>3</v>
      </c>
      <c r="M4" s="21">
        <v>3</v>
      </c>
      <c r="N4" s="21">
        <f t="shared" si="0"/>
        <v>3</v>
      </c>
      <c r="O4" s="20">
        <f t="shared" si="1"/>
        <v>318</v>
      </c>
    </row>
    <row r="5" spans="1:16" x14ac:dyDescent="0.35">
      <c r="A5" s="20">
        <v>109.14385802020695</v>
      </c>
      <c r="E5" s="21" t="s">
        <v>64</v>
      </c>
      <c r="F5" s="21" t="s">
        <v>67</v>
      </c>
      <c r="G5" s="21">
        <v>165</v>
      </c>
      <c r="H5" s="21">
        <f>G5*0.2</f>
        <v>33</v>
      </c>
      <c r="I5" s="21">
        <v>1</v>
      </c>
      <c r="J5" s="21">
        <v>3</v>
      </c>
      <c r="K5" s="21">
        <v>3</v>
      </c>
      <c r="L5" s="21">
        <v>3</v>
      </c>
      <c r="M5" s="21">
        <v>3</v>
      </c>
      <c r="N5" s="21">
        <f t="shared" si="0"/>
        <v>9</v>
      </c>
      <c r="O5" s="20">
        <f t="shared" si="1"/>
        <v>1485</v>
      </c>
    </row>
    <row r="6" spans="1:16" x14ac:dyDescent="0.35">
      <c r="A6" s="20">
        <v>130.66413256017015</v>
      </c>
      <c r="E6" s="21" t="s">
        <v>68</v>
      </c>
      <c r="F6" s="21" t="s">
        <v>69</v>
      </c>
      <c r="G6" s="21">
        <v>74.099999999999994</v>
      </c>
      <c r="H6" s="21">
        <v>13.4</v>
      </c>
      <c r="I6" s="21">
        <v>3</v>
      </c>
      <c r="J6" s="21">
        <v>1</v>
      </c>
      <c r="K6" s="21">
        <v>1</v>
      </c>
      <c r="L6" s="21">
        <v>3</v>
      </c>
      <c r="M6" s="21">
        <v>2</v>
      </c>
      <c r="N6" s="21">
        <f t="shared" si="0"/>
        <v>4.5</v>
      </c>
      <c r="O6" s="20">
        <f t="shared" si="1"/>
        <v>333.45</v>
      </c>
    </row>
    <row r="7" spans="1:16" x14ac:dyDescent="0.35">
      <c r="A7" s="20">
        <v>75.011292455119886</v>
      </c>
      <c r="E7" s="21" t="s">
        <v>68</v>
      </c>
      <c r="F7" s="21" t="s">
        <v>70</v>
      </c>
      <c r="G7" s="21">
        <v>77</v>
      </c>
      <c r="H7" s="21">
        <f>G7*0.2</f>
        <v>15.4</v>
      </c>
      <c r="I7" s="21">
        <v>3</v>
      </c>
      <c r="J7" s="21">
        <v>1</v>
      </c>
      <c r="K7" s="21">
        <v>3</v>
      </c>
      <c r="L7" s="21">
        <v>3</v>
      </c>
      <c r="M7" s="21">
        <v>2</v>
      </c>
      <c r="N7" s="21">
        <f t="shared" si="0"/>
        <v>13.5</v>
      </c>
      <c r="O7" s="20">
        <f>G7*N7</f>
        <v>1039.5</v>
      </c>
    </row>
    <row r="8" spans="1:16" x14ac:dyDescent="0.35">
      <c r="A8" s="20">
        <v>108.74896391407488</v>
      </c>
      <c r="N8" s="21">
        <f>SUM(N2:N7)</f>
        <v>42</v>
      </c>
      <c r="O8" s="20">
        <f>SUM(O2:O7)</f>
        <v>4563.75</v>
      </c>
      <c r="P8" s="21">
        <f>O8/N8</f>
        <v>108.66071428571429</v>
      </c>
    </row>
    <row r="9" spans="1:16" x14ac:dyDescent="0.35">
      <c r="A9" s="20">
        <v>126.67727157980084</v>
      </c>
    </row>
    <row r="10" spans="1:16" x14ac:dyDescent="0.35">
      <c r="A10" s="20">
        <v>121.35496827973941</v>
      </c>
    </row>
    <row r="11" spans="1:16" x14ac:dyDescent="0.35">
      <c r="A11" s="20">
        <v>113.02342247466839</v>
      </c>
    </row>
    <row r="12" spans="1:16" x14ac:dyDescent="0.35">
      <c r="A12" s="20">
        <v>121.82536075910342</v>
      </c>
    </row>
    <row r="13" spans="1:16" x14ac:dyDescent="0.35">
      <c r="A13" s="20">
        <v>74.880861890696863</v>
      </c>
    </row>
    <row r="14" spans="1:16" x14ac:dyDescent="0.35">
      <c r="A14" s="20">
        <v>113.57791600338469</v>
      </c>
    </row>
    <row r="15" spans="1:16" x14ac:dyDescent="0.35">
      <c r="A15" s="20">
        <v>114.8535188011948</v>
      </c>
    </row>
    <row r="16" spans="1:16" x14ac:dyDescent="0.35">
      <c r="A16" s="20">
        <v>76.768640155119698</v>
      </c>
    </row>
    <row r="17" spans="1:1" x14ac:dyDescent="0.35">
      <c r="A17" s="20">
        <v>139.45081648833019</v>
      </c>
    </row>
    <row r="18" spans="1:1" x14ac:dyDescent="0.35">
      <c r="A18" s="20">
        <v>81.954406037239551</v>
      </c>
    </row>
    <row r="19" spans="1:1" x14ac:dyDescent="0.35">
      <c r="A19" s="20">
        <v>113.85233091883877</v>
      </c>
    </row>
    <row r="20" spans="1:1" x14ac:dyDescent="0.35">
      <c r="A20" s="20">
        <v>114.96174311815582</v>
      </c>
    </row>
    <row r="21" spans="1:1" x14ac:dyDescent="0.35">
      <c r="A21" s="20">
        <v>119.91463434177147</v>
      </c>
    </row>
    <row r="22" spans="1:1" x14ac:dyDescent="0.35">
      <c r="A22" s="20">
        <v>97.958458505679644</v>
      </c>
    </row>
    <row r="23" spans="1:1" x14ac:dyDescent="0.35">
      <c r="A23" s="20">
        <v>152.51542455957713</v>
      </c>
    </row>
    <row r="24" spans="1:1" x14ac:dyDescent="0.35">
      <c r="A24" s="20">
        <v>91.928258124857138</v>
      </c>
    </row>
    <row r="25" spans="1:1" x14ac:dyDescent="0.35">
      <c r="A25" s="20">
        <v>134.40595528191255</v>
      </c>
    </row>
    <row r="26" spans="1:1" x14ac:dyDescent="0.35">
      <c r="A26" s="20">
        <v>109.83861470507247</v>
      </c>
    </row>
    <row r="27" spans="1:1" x14ac:dyDescent="0.35">
      <c r="A27" s="20">
        <v>95.986699931657412</v>
      </c>
    </row>
    <row r="28" spans="1:1" x14ac:dyDescent="0.35">
      <c r="A28" s="20">
        <v>107.60506385199221</v>
      </c>
    </row>
    <row r="29" spans="1:1" x14ac:dyDescent="0.35">
      <c r="A29" s="20">
        <v>106.52886292914415</v>
      </c>
    </row>
    <row r="30" spans="1:1" x14ac:dyDescent="0.35">
      <c r="A30" s="20">
        <v>78.157964504219137</v>
      </c>
    </row>
    <row r="31" spans="1:1" x14ac:dyDescent="0.35">
      <c r="A31" s="20">
        <v>130.50342664288985</v>
      </c>
    </row>
    <row r="32" spans="1:1" x14ac:dyDescent="0.35">
      <c r="A32" s="20">
        <v>121.27090903288641</v>
      </c>
    </row>
    <row r="33" spans="1:1" x14ac:dyDescent="0.35">
      <c r="A33" s="20">
        <v>85.233913023121673</v>
      </c>
    </row>
    <row r="34" spans="1:1" x14ac:dyDescent="0.35">
      <c r="A34" s="20">
        <v>106.31244367918532</v>
      </c>
    </row>
    <row r="35" spans="1:1" x14ac:dyDescent="0.35">
      <c r="A35" s="20">
        <v>169.32192706749566</v>
      </c>
    </row>
    <row r="36" spans="1:1" x14ac:dyDescent="0.35">
      <c r="A36" s="20">
        <v>175.36199406660103</v>
      </c>
    </row>
    <row r="37" spans="1:1" x14ac:dyDescent="0.35">
      <c r="A37" s="20">
        <v>56.445194411752055</v>
      </c>
    </row>
    <row r="38" spans="1:1" x14ac:dyDescent="0.35">
      <c r="A38" s="20">
        <v>140.05838424049131</v>
      </c>
    </row>
    <row r="39" spans="1:1" x14ac:dyDescent="0.35">
      <c r="A39" s="20">
        <v>61.673072614908691</v>
      </c>
    </row>
    <row r="40" spans="1:1" x14ac:dyDescent="0.35">
      <c r="A40" s="20">
        <v>159.49580469291737</v>
      </c>
    </row>
    <row r="41" spans="1:1" x14ac:dyDescent="0.35">
      <c r="A41" s="20">
        <v>122.63354819725429</v>
      </c>
    </row>
    <row r="42" spans="1:1" x14ac:dyDescent="0.35">
      <c r="A42" s="20">
        <v>140.30614008610331</v>
      </c>
    </row>
    <row r="43" spans="1:1" x14ac:dyDescent="0.35">
      <c r="A43" s="20">
        <v>129.52251345042691</v>
      </c>
    </row>
    <row r="44" spans="1:1" x14ac:dyDescent="0.35">
      <c r="A44" s="20">
        <v>103.7017618799795</v>
      </c>
    </row>
    <row r="45" spans="1:1" x14ac:dyDescent="0.35">
      <c r="A45" s="20">
        <v>91.020262506790317</v>
      </c>
    </row>
    <row r="46" spans="1:1" x14ac:dyDescent="0.35">
      <c r="A46" s="20">
        <v>142.44553991707346</v>
      </c>
    </row>
    <row r="47" spans="1:1" x14ac:dyDescent="0.35">
      <c r="A47" s="20">
        <v>137.25107641314858</v>
      </c>
    </row>
    <row r="48" spans="1:1" x14ac:dyDescent="0.35">
      <c r="A48" s="20">
        <v>90.502548779101346</v>
      </c>
    </row>
    <row r="49" spans="1:1" x14ac:dyDescent="0.35">
      <c r="A49" s="20">
        <v>99.883532804877461</v>
      </c>
    </row>
    <row r="50" spans="1:1" x14ac:dyDescent="0.35">
      <c r="A50" s="20">
        <v>118.4575709661673</v>
      </c>
    </row>
    <row r="51" spans="1:1" x14ac:dyDescent="0.35">
      <c r="A51" s="20">
        <v>136.21598982354521</v>
      </c>
    </row>
    <row r="52" spans="1:1" x14ac:dyDescent="0.35">
      <c r="A52" s="20">
        <v>118.99362525732798</v>
      </c>
    </row>
    <row r="53" spans="1:1" x14ac:dyDescent="0.35">
      <c r="A53" s="20">
        <v>101.04106845577908</v>
      </c>
    </row>
    <row r="54" spans="1:1" x14ac:dyDescent="0.35">
      <c r="A54" s="20">
        <v>110.19828980730395</v>
      </c>
    </row>
    <row r="55" spans="1:1" x14ac:dyDescent="0.35">
      <c r="A55" s="20">
        <v>100.54200008928842</v>
      </c>
    </row>
    <row r="56" spans="1:1" x14ac:dyDescent="0.35">
      <c r="A56" s="20">
        <v>139.75925786211241</v>
      </c>
    </row>
    <row r="57" spans="1:1" x14ac:dyDescent="0.35">
      <c r="A57" s="20">
        <v>85.425035425894677</v>
      </c>
    </row>
    <row r="58" spans="1:1" x14ac:dyDescent="0.35">
      <c r="A58" s="20">
        <v>130.83997205342243</v>
      </c>
    </row>
    <row r="59" spans="1:1" x14ac:dyDescent="0.35">
      <c r="A59" s="20">
        <v>114.18757615571027</v>
      </c>
    </row>
    <row r="60" spans="1:1" x14ac:dyDescent="0.35">
      <c r="A60" s="20">
        <v>109.02413706559341</v>
      </c>
    </row>
    <row r="61" spans="1:1" x14ac:dyDescent="0.35">
      <c r="A61" s="20">
        <v>94.17095361644293</v>
      </c>
    </row>
    <row r="62" spans="1:1" x14ac:dyDescent="0.35">
      <c r="A62" s="20">
        <v>120.896101985534</v>
      </c>
    </row>
    <row r="63" spans="1:1" x14ac:dyDescent="0.35">
      <c r="A63" s="20">
        <v>146.25151434550102</v>
      </c>
    </row>
    <row r="64" spans="1:1" x14ac:dyDescent="0.35">
      <c r="A64" s="20">
        <v>136.3291201907337</v>
      </c>
    </row>
    <row r="65" spans="1:1" x14ac:dyDescent="0.35">
      <c r="A65" s="20">
        <v>97.816032996513371</v>
      </c>
    </row>
    <row r="66" spans="1:1" x14ac:dyDescent="0.35">
      <c r="A66" s="20">
        <v>103.41423594447221</v>
      </c>
    </row>
    <row r="67" spans="1:1" x14ac:dyDescent="0.35">
      <c r="A67" s="20">
        <v>144.56905697120683</v>
      </c>
    </row>
    <row r="68" spans="1:1" x14ac:dyDescent="0.35">
      <c r="A68" s="20">
        <v>106.33632639587091</v>
      </c>
    </row>
    <row r="69" spans="1:1" x14ac:dyDescent="0.35">
      <c r="A69" s="20">
        <v>100.40956296561326</v>
      </c>
    </row>
    <row r="70" spans="1:1" x14ac:dyDescent="0.35">
      <c r="A70" s="20">
        <v>122.81239602506416</v>
      </c>
    </row>
    <row r="71" spans="1:1" x14ac:dyDescent="0.35">
      <c r="A71" s="20">
        <v>123.0797303131861</v>
      </c>
    </row>
    <row r="72" spans="1:1" x14ac:dyDescent="0.35">
      <c r="A72" s="20">
        <v>93.230964951014329</v>
      </c>
    </row>
    <row r="73" spans="1:1" x14ac:dyDescent="0.35">
      <c r="A73" s="20">
        <v>98.935782063209132</v>
      </c>
    </row>
    <row r="74" spans="1:1" x14ac:dyDescent="0.35">
      <c r="A74" s="20">
        <v>127.06850667223067</v>
      </c>
    </row>
    <row r="75" spans="1:1" x14ac:dyDescent="0.35">
      <c r="A75" s="20">
        <v>80.80380364206539</v>
      </c>
    </row>
    <row r="76" spans="1:1" x14ac:dyDescent="0.35">
      <c r="A76" s="20">
        <v>130.72064305466162</v>
      </c>
    </row>
    <row r="77" spans="1:1" x14ac:dyDescent="0.35">
      <c r="A77" s="20">
        <v>98.305700844899292</v>
      </c>
    </row>
    <row r="78" spans="1:1" x14ac:dyDescent="0.35">
      <c r="A78" s="20">
        <v>106.50349055797047</v>
      </c>
    </row>
    <row r="79" spans="1:1" x14ac:dyDescent="0.35">
      <c r="A79" s="20">
        <v>137.35059217955779</v>
      </c>
    </row>
    <row r="80" spans="1:1" x14ac:dyDescent="0.35">
      <c r="A80" s="20">
        <v>131.93157725604149</v>
      </c>
    </row>
    <row r="81" spans="1:1" x14ac:dyDescent="0.35">
      <c r="A81" s="20">
        <v>86.05906130473511</v>
      </c>
    </row>
    <row r="82" spans="1:1" x14ac:dyDescent="0.35">
      <c r="A82" s="20">
        <v>121.59674868889746</v>
      </c>
    </row>
    <row r="83" spans="1:1" x14ac:dyDescent="0.35">
      <c r="A83" s="20">
        <v>124.21215440359671</v>
      </c>
    </row>
    <row r="84" spans="1:1" x14ac:dyDescent="0.35">
      <c r="A84" s="20">
        <v>111.12956912114045</v>
      </c>
    </row>
    <row r="85" spans="1:1" x14ac:dyDescent="0.35">
      <c r="A85" s="20">
        <v>131.4356374238362</v>
      </c>
    </row>
    <row r="86" spans="1:1" x14ac:dyDescent="0.35">
      <c r="A86" s="20">
        <v>103.95605567949715</v>
      </c>
    </row>
    <row r="87" spans="1:1" x14ac:dyDescent="0.35">
      <c r="A87" s="20">
        <v>84.29519567067743</v>
      </c>
    </row>
    <row r="88" spans="1:1" x14ac:dyDescent="0.35">
      <c r="A88" s="20">
        <v>104.70527182172808</v>
      </c>
    </row>
    <row r="89" spans="1:1" x14ac:dyDescent="0.35">
      <c r="A89" s="20">
        <v>167.3270983138041</v>
      </c>
    </row>
    <row r="90" spans="1:1" x14ac:dyDescent="0.35">
      <c r="A90" s="20">
        <v>120.29878294848646</v>
      </c>
    </row>
    <row r="91" spans="1:1" x14ac:dyDescent="0.35">
      <c r="A91" s="20">
        <v>104.39744340862636</v>
      </c>
    </row>
    <row r="92" spans="1:1" x14ac:dyDescent="0.35">
      <c r="A92" s="20">
        <v>95.988778754982803</v>
      </c>
    </row>
    <row r="93" spans="1:1" x14ac:dyDescent="0.35">
      <c r="A93" s="20">
        <v>132.48436888311772</v>
      </c>
    </row>
    <row r="94" spans="1:1" x14ac:dyDescent="0.35">
      <c r="A94" s="20">
        <v>158.40402707197583</v>
      </c>
    </row>
    <row r="95" spans="1:1" x14ac:dyDescent="0.35">
      <c r="A95" s="20">
        <v>75.979210000630161</v>
      </c>
    </row>
    <row r="96" spans="1:1" x14ac:dyDescent="0.35">
      <c r="A96" s="20">
        <v>115.95538118393846</v>
      </c>
    </row>
    <row r="97" spans="1:1" x14ac:dyDescent="0.35">
      <c r="A97" s="20">
        <v>92.241170250055461</v>
      </c>
    </row>
    <row r="98" spans="1:1" x14ac:dyDescent="0.35">
      <c r="A98" s="20">
        <v>129.52079631205405</v>
      </c>
    </row>
    <row r="99" spans="1:1" x14ac:dyDescent="0.35">
      <c r="A99" s="20">
        <v>134.33846521868713</v>
      </c>
    </row>
    <row r="100" spans="1:1" x14ac:dyDescent="0.35">
      <c r="A100" s="20">
        <v>131.66684545194474</v>
      </c>
    </row>
    <row r="101" spans="1:1" x14ac:dyDescent="0.35">
      <c r="A101" s="20">
        <v>82.314635135095813</v>
      </c>
    </row>
    <row r="102" spans="1:1" x14ac:dyDescent="0.35">
      <c r="A102" s="20">
        <v>120.07417646481684</v>
      </c>
    </row>
    <row r="103" spans="1:1" x14ac:dyDescent="0.35">
      <c r="A103" s="20">
        <v>137.22598647744039</v>
      </c>
    </row>
    <row r="104" spans="1:1" x14ac:dyDescent="0.35">
      <c r="A104" s="20">
        <v>120.5729395100137</v>
      </c>
    </row>
    <row r="105" spans="1:1" x14ac:dyDescent="0.35">
      <c r="A105" s="20">
        <v>109.91366510432266</v>
      </c>
    </row>
    <row r="106" spans="1:1" x14ac:dyDescent="0.35">
      <c r="A106" s="20">
        <v>75.271058191466778</v>
      </c>
    </row>
    <row r="107" spans="1:1" x14ac:dyDescent="0.35">
      <c r="A107" s="20">
        <v>147.07606532730497</v>
      </c>
    </row>
    <row r="108" spans="1:1" x14ac:dyDescent="0.35">
      <c r="A108" s="20">
        <v>89.087469080429798</v>
      </c>
    </row>
    <row r="109" spans="1:1" x14ac:dyDescent="0.35">
      <c r="A109" s="20">
        <v>100.52593369408272</v>
      </c>
    </row>
    <row r="110" spans="1:1" x14ac:dyDescent="0.35">
      <c r="A110" s="20">
        <v>127.0356835957289</v>
      </c>
    </row>
    <row r="111" spans="1:1" x14ac:dyDescent="0.35">
      <c r="A111" s="20">
        <v>117.49309027849863</v>
      </c>
    </row>
    <row r="112" spans="1:1" x14ac:dyDescent="0.35">
      <c r="A112" s="20">
        <v>53.222575603818399</v>
      </c>
    </row>
    <row r="113" spans="1:1" x14ac:dyDescent="0.35">
      <c r="A113" s="20">
        <v>151.92102270235529</v>
      </c>
    </row>
    <row r="114" spans="1:1" x14ac:dyDescent="0.35">
      <c r="A114" s="20">
        <v>103.81714138818948</v>
      </c>
    </row>
    <row r="115" spans="1:1" x14ac:dyDescent="0.35">
      <c r="A115" s="20">
        <v>124.80297603223551</v>
      </c>
    </row>
    <row r="116" spans="1:1" x14ac:dyDescent="0.35">
      <c r="A116" s="20">
        <v>119.40487193666266</v>
      </c>
    </row>
    <row r="117" spans="1:1" x14ac:dyDescent="0.35">
      <c r="A117" s="20">
        <v>78.123816555576695</v>
      </c>
    </row>
    <row r="118" spans="1:1" x14ac:dyDescent="0.35">
      <c r="A118" s="20">
        <v>141.97646276149732</v>
      </c>
    </row>
    <row r="119" spans="1:1" x14ac:dyDescent="0.35">
      <c r="A119" s="20">
        <v>128.65041554182781</v>
      </c>
    </row>
    <row r="120" spans="1:1" x14ac:dyDescent="0.35">
      <c r="A120" s="20">
        <v>112.70538241266621</v>
      </c>
    </row>
    <row r="121" spans="1:1" x14ac:dyDescent="0.35">
      <c r="A121" s="20">
        <v>148.3393609908012</v>
      </c>
    </row>
    <row r="122" spans="1:1" x14ac:dyDescent="0.35">
      <c r="A122" s="20">
        <v>75.394884418441535</v>
      </c>
    </row>
    <row r="123" spans="1:1" x14ac:dyDescent="0.35">
      <c r="A123" s="20">
        <v>131.45104553094956</v>
      </c>
    </row>
    <row r="124" spans="1:1" x14ac:dyDescent="0.35">
      <c r="A124" s="20">
        <v>142.43756429318117</v>
      </c>
    </row>
    <row r="125" spans="1:1" x14ac:dyDescent="0.35">
      <c r="A125" s="20">
        <v>97.251119921312039</v>
      </c>
    </row>
    <row r="126" spans="1:1" x14ac:dyDescent="0.35">
      <c r="A126" s="20">
        <v>105.80606146866062</v>
      </c>
    </row>
    <row r="127" spans="1:1" x14ac:dyDescent="0.35">
      <c r="A127" s="20">
        <v>92.92657289397097</v>
      </c>
    </row>
    <row r="128" spans="1:1" x14ac:dyDescent="0.35">
      <c r="A128" s="20">
        <v>86.056544090493389</v>
      </c>
    </row>
    <row r="129" spans="1:1" x14ac:dyDescent="0.35">
      <c r="A129" s="20">
        <v>138.95509944260655</v>
      </c>
    </row>
    <row r="130" spans="1:1" x14ac:dyDescent="0.35">
      <c r="A130" s="20">
        <v>101.08416930708255</v>
      </c>
    </row>
    <row r="131" spans="1:1" x14ac:dyDescent="0.35">
      <c r="A131" s="20">
        <v>150.42035673519101</v>
      </c>
    </row>
    <row r="132" spans="1:1" x14ac:dyDescent="0.35">
      <c r="A132" s="20">
        <v>105.69566726402782</v>
      </c>
    </row>
    <row r="133" spans="1:1" x14ac:dyDescent="0.35">
      <c r="A133" s="20">
        <v>88.413770062589052</v>
      </c>
    </row>
    <row r="134" spans="1:1" x14ac:dyDescent="0.35">
      <c r="A134" s="20">
        <v>158.36909701508114</v>
      </c>
    </row>
    <row r="135" spans="1:1" x14ac:dyDescent="0.35">
      <c r="A135" s="20">
        <v>121.4049002309542</v>
      </c>
    </row>
    <row r="136" spans="1:1" x14ac:dyDescent="0.35">
      <c r="A136" s="20">
        <v>87.846903926376498</v>
      </c>
    </row>
    <row r="137" spans="1:1" x14ac:dyDescent="0.35">
      <c r="A137" s="20">
        <v>110.24881124284767</v>
      </c>
    </row>
    <row r="138" spans="1:1" x14ac:dyDescent="0.35">
      <c r="A138" s="20">
        <v>90.846237101286377</v>
      </c>
    </row>
    <row r="139" spans="1:1" x14ac:dyDescent="0.35">
      <c r="A139" s="20">
        <v>117.23999603920407</v>
      </c>
    </row>
    <row r="140" spans="1:1" x14ac:dyDescent="0.35">
      <c r="A140" s="20">
        <v>121.29247992500562</v>
      </c>
    </row>
    <row r="141" spans="1:1" x14ac:dyDescent="0.35">
      <c r="A141" s="20">
        <v>110.06351350869591</v>
      </c>
    </row>
    <row r="142" spans="1:1" x14ac:dyDescent="0.35">
      <c r="A142" s="20">
        <v>109.91994816590588</v>
      </c>
    </row>
    <row r="143" spans="1:1" x14ac:dyDescent="0.35">
      <c r="A143" s="20">
        <v>100.11231320066547</v>
      </c>
    </row>
    <row r="144" spans="1:1" x14ac:dyDescent="0.35">
      <c r="A144" s="20">
        <v>82.017413401311799</v>
      </c>
    </row>
    <row r="145" spans="1:1" x14ac:dyDescent="0.35">
      <c r="A145" s="20">
        <v>128.43115090569293</v>
      </c>
    </row>
    <row r="146" spans="1:1" x14ac:dyDescent="0.35">
      <c r="A146" s="20">
        <v>105.92411292680256</v>
      </c>
    </row>
    <row r="147" spans="1:1" x14ac:dyDescent="0.35">
      <c r="A147" s="20">
        <v>139.96628204918272</v>
      </c>
    </row>
    <row r="148" spans="1:1" x14ac:dyDescent="0.35">
      <c r="A148" s="20">
        <v>88.321376697861069</v>
      </c>
    </row>
    <row r="149" spans="1:1" x14ac:dyDescent="0.35">
      <c r="A149" s="20">
        <v>111.6984269667004</v>
      </c>
    </row>
    <row r="150" spans="1:1" x14ac:dyDescent="0.35">
      <c r="A150" s="20">
        <v>94.841455556136381</v>
      </c>
    </row>
    <row r="151" spans="1:1" x14ac:dyDescent="0.35">
      <c r="A151" s="20">
        <v>79.334351314953125</v>
      </c>
    </row>
    <row r="152" spans="1:1" x14ac:dyDescent="0.35">
      <c r="A152" s="20">
        <v>157.2182317416173</v>
      </c>
    </row>
    <row r="153" spans="1:1" x14ac:dyDescent="0.35">
      <c r="A153" s="20">
        <v>105.19071875832211</v>
      </c>
    </row>
    <row r="154" spans="1:1" x14ac:dyDescent="0.35">
      <c r="A154" s="20">
        <v>182.40323074811423</v>
      </c>
    </row>
    <row r="155" spans="1:1" x14ac:dyDescent="0.35">
      <c r="A155" s="20">
        <v>88.790016871410856</v>
      </c>
    </row>
    <row r="156" spans="1:1" x14ac:dyDescent="0.35">
      <c r="A156" s="20">
        <v>109.9534164359698</v>
      </c>
    </row>
    <row r="157" spans="1:1" x14ac:dyDescent="0.35">
      <c r="A157" s="20">
        <v>113.39948534298389</v>
      </c>
    </row>
    <row r="158" spans="1:1" x14ac:dyDescent="0.35">
      <c r="A158" s="20">
        <v>120.82934799072095</v>
      </c>
    </row>
    <row r="159" spans="1:1" x14ac:dyDescent="0.35">
      <c r="A159" s="20">
        <v>95.190746616621041</v>
      </c>
    </row>
    <row r="160" spans="1:1" x14ac:dyDescent="0.35">
      <c r="A160" s="20">
        <v>127.85969579853163</v>
      </c>
    </row>
    <row r="161" spans="1:1" x14ac:dyDescent="0.35">
      <c r="A161" s="20">
        <v>152.98878540513508</v>
      </c>
    </row>
    <row r="162" spans="1:1" x14ac:dyDescent="0.35">
      <c r="A162" s="20">
        <v>79.329555123715366</v>
      </c>
    </row>
    <row r="163" spans="1:1" x14ac:dyDescent="0.35">
      <c r="A163" s="20">
        <v>94.577544385215418</v>
      </c>
    </row>
    <row r="164" spans="1:1" x14ac:dyDescent="0.35">
      <c r="A164" s="20">
        <v>130.58323228635973</v>
      </c>
    </row>
    <row r="165" spans="1:1" x14ac:dyDescent="0.35">
      <c r="A165" s="20">
        <v>110.17449562898601</v>
      </c>
    </row>
    <row r="166" spans="1:1" x14ac:dyDescent="0.35">
      <c r="A166" s="20">
        <v>98.310160279762997</v>
      </c>
    </row>
    <row r="167" spans="1:1" x14ac:dyDescent="0.35">
      <c r="A167" s="20">
        <v>101.20046179010072</v>
      </c>
    </row>
    <row r="168" spans="1:1" x14ac:dyDescent="0.35">
      <c r="A168" s="20">
        <v>121.92366760528107</v>
      </c>
    </row>
    <row r="169" spans="1:1" x14ac:dyDescent="0.35">
      <c r="A169" s="20">
        <v>85.649055621184672</v>
      </c>
    </row>
    <row r="170" spans="1:1" x14ac:dyDescent="0.35">
      <c r="A170" s="20">
        <v>138.16015871586075</v>
      </c>
    </row>
    <row r="171" spans="1:1" x14ac:dyDescent="0.35">
      <c r="A171" s="20">
        <v>144.71852220593061</v>
      </c>
    </row>
    <row r="172" spans="1:1" x14ac:dyDescent="0.35">
      <c r="A172" s="20">
        <v>92.646730403363406</v>
      </c>
    </row>
    <row r="173" spans="1:1" x14ac:dyDescent="0.35">
      <c r="A173" s="20">
        <v>180.02632612344132</v>
      </c>
    </row>
    <row r="174" spans="1:1" x14ac:dyDescent="0.35">
      <c r="A174" s="20">
        <v>108.20007672731333</v>
      </c>
    </row>
    <row r="175" spans="1:1" x14ac:dyDescent="0.35">
      <c r="A175" s="20">
        <v>151.04285869194339</v>
      </c>
    </row>
    <row r="176" spans="1:1" x14ac:dyDescent="0.35">
      <c r="A176" s="20">
        <v>109.91127203153339</v>
      </c>
    </row>
    <row r="177" spans="1:1" x14ac:dyDescent="0.35">
      <c r="A177" s="20">
        <v>133.76614577062838</v>
      </c>
    </row>
    <row r="178" spans="1:1" x14ac:dyDescent="0.35">
      <c r="A178" s="20">
        <v>101.65270720354749</v>
      </c>
    </row>
    <row r="179" spans="1:1" x14ac:dyDescent="0.35">
      <c r="A179" s="20">
        <v>104.28484855117415</v>
      </c>
    </row>
    <row r="180" spans="1:1" x14ac:dyDescent="0.35">
      <c r="A180" s="20">
        <v>95.387794275766367</v>
      </c>
    </row>
    <row r="181" spans="1:1" x14ac:dyDescent="0.35">
      <c r="A181" s="20">
        <v>122.07317970360511</v>
      </c>
    </row>
    <row r="182" spans="1:1" x14ac:dyDescent="0.35">
      <c r="A182" s="20">
        <v>111.22599714993108</v>
      </c>
    </row>
    <row r="183" spans="1:1" x14ac:dyDescent="0.35">
      <c r="A183" s="20">
        <v>116.34965034478246</v>
      </c>
    </row>
    <row r="184" spans="1:1" x14ac:dyDescent="0.35">
      <c r="A184" s="20">
        <v>134.36985605350816</v>
      </c>
    </row>
    <row r="185" spans="1:1" x14ac:dyDescent="0.35">
      <c r="A185" s="20">
        <v>131.61073608384058</v>
      </c>
    </row>
    <row r="186" spans="1:1" x14ac:dyDescent="0.35">
      <c r="A186" s="20">
        <v>94.169128355880176</v>
      </c>
    </row>
    <row r="187" spans="1:1" x14ac:dyDescent="0.35">
      <c r="A187" s="20">
        <v>118.2510233591376</v>
      </c>
    </row>
    <row r="188" spans="1:1" x14ac:dyDescent="0.35">
      <c r="A188" s="20">
        <v>150.85493414545442</v>
      </c>
    </row>
    <row r="189" spans="1:1" x14ac:dyDescent="0.35">
      <c r="A189" s="20">
        <v>101.60275387721566</v>
      </c>
    </row>
    <row r="190" spans="1:1" x14ac:dyDescent="0.35">
      <c r="A190" s="20">
        <v>92.111799655940615</v>
      </c>
    </row>
    <row r="191" spans="1:1" x14ac:dyDescent="0.35">
      <c r="A191" s="20">
        <v>118.16533118589727</v>
      </c>
    </row>
    <row r="192" spans="1:1" x14ac:dyDescent="0.35">
      <c r="A192" s="20">
        <v>89.064218590017532</v>
      </c>
    </row>
    <row r="193" spans="1:1" x14ac:dyDescent="0.35">
      <c r="A193" s="20">
        <v>138.440334159206</v>
      </c>
    </row>
    <row r="194" spans="1:1" x14ac:dyDescent="0.35">
      <c r="A194" s="20">
        <v>107.08744372942267</v>
      </c>
    </row>
    <row r="195" spans="1:1" x14ac:dyDescent="0.35">
      <c r="A195" s="20">
        <v>115.36648217132034</v>
      </c>
    </row>
    <row r="196" spans="1:1" x14ac:dyDescent="0.35">
      <c r="A196" s="20">
        <v>89.761102899929469</v>
      </c>
    </row>
    <row r="197" spans="1:1" x14ac:dyDescent="0.35">
      <c r="A197" s="20">
        <v>124.0035981814536</v>
      </c>
    </row>
    <row r="198" spans="1:1" x14ac:dyDescent="0.35">
      <c r="A198" s="20">
        <v>96.645472391186715</v>
      </c>
    </row>
    <row r="199" spans="1:1" x14ac:dyDescent="0.35">
      <c r="A199" s="20">
        <v>95.755244316501035</v>
      </c>
    </row>
    <row r="200" spans="1:1" x14ac:dyDescent="0.35">
      <c r="A200" s="20">
        <v>101.25816691341687</v>
      </c>
    </row>
    <row r="201" spans="1:1" x14ac:dyDescent="0.35">
      <c r="A201" s="20">
        <v>72.887841357724341</v>
      </c>
    </row>
    <row r="202" spans="1:1" x14ac:dyDescent="0.35">
      <c r="A202" s="20">
        <v>96.267199082158513</v>
      </c>
    </row>
    <row r="203" spans="1:1" x14ac:dyDescent="0.35">
      <c r="A203" s="20">
        <v>165.61673574924134</v>
      </c>
    </row>
    <row r="204" spans="1:1" x14ac:dyDescent="0.35">
      <c r="A204" s="20">
        <v>83.502500519729253</v>
      </c>
    </row>
    <row r="205" spans="1:1" x14ac:dyDescent="0.35">
      <c r="A205" s="20">
        <v>140.35684525762599</v>
      </c>
    </row>
    <row r="206" spans="1:1" x14ac:dyDescent="0.35">
      <c r="A206" s="20">
        <v>143.00937895288601</v>
      </c>
    </row>
    <row r="207" spans="1:1" x14ac:dyDescent="0.35">
      <c r="A207" s="20">
        <v>91.67867807682444</v>
      </c>
    </row>
    <row r="208" spans="1:1" x14ac:dyDescent="0.35">
      <c r="A208" s="20">
        <v>153.39036147229919</v>
      </c>
    </row>
    <row r="209" spans="1:1" x14ac:dyDescent="0.35">
      <c r="A209" s="20">
        <v>114.86752737095806</v>
      </c>
    </row>
    <row r="210" spans="1:1" x14ac:dyDescent="0.35">
      <c r="A210" s="20">
        <v>102.12143800294676</v>
      </c>
    </row>
    <row r="211" spans="1:1" x14ac:dyDescent="0.35">
      <c r="A211" s="20">
        <v>107.22046703352679</v>
      </c>
    </row>
    <row r="212" spans="1:1" x14ac:dyDescent="0.35">
      <c r="A212" s="20">
        <v>121.62378975680556</v>
      </c>
    </row>
    <row r="213" spans="1:1" x14ac:dyDescent="0.35">
      <c r="A213" s="20">
        <v>96.028678160370134</v>
      </c>
    </row>
    <row r="214" spans="1:1" x14ac:dyDescent="0.35">
      <c r="A214" s="20">
        <v>93.065403271480463</v>
      </c>
    </row>
    <row r="215" spans="1:1" x14ac:dyDescent="0.35">
      <c r="A215" s="20">
        <v>124.46454626675084</v>
      </c>
    </row>
    <row r="216" spans="1:1" x14ac:dyDescent="0.35">
      <c r="A216" s="20">
        <v>116.94847021403066</v>
      </c>
    </row>
    <row r="217" spans="1:1" x14ac:dyDescent="0.35">
      <c r="A217" s="20">
        <v>92.167561231024649</v>
      </c>
    </row>
    <row r="218" spans="1:1" x14ac:dyDescent="0.35">
      <c r="A218" s="20">
        <v>129.55795967559482</v>
      </c>
    </row>
    <row r="219" spans="1:1" x14ac:dyDescent="0.35">
      <c r="A219" s="20">
        <v>96.955415802088879</v>
      </c>
    </row>
    <row r="220" spans="1:1" x14ac:dyDescent="0.35">
      <c r="A220" s="20">
        <v>138.47870871260096</v>
      </c>
    </row>
    <row r="221" spans="1:1" x14ac:dyDescent="0.35">
      <c r="A221" s="20">
        <v>85.41250780283417</v>
      </c>
    </row>
    <row r="222" spans="1:1" x14ac:dyDescent="0.35">
      <c r="A222" s="20">
        <v>147.97311634209876</v>
      </c>
    </row>
    <row r="223" spans="1:1" x14ac:dyDescent="0.35">
      <c r="A223" s="20">
        <v>85.489198089001448</v>
      </c>
    </row>
    <row r="224" spans="1:1" x14ac:dyDescent="0.35">
      <c r="A224" s="20">
        <v>121.07900916194171</v>
      </c>
    </row>
    <row r="225" spans="1:1" x14ac:dyDescent="0.35">
      <c r="A225" s="20">
        <v>126.82847319541686</v>
      </c>
    </row>
    <row r="226" spans="1:1" x14ac:dyDescent="0.35">
      <c r="A226" s="20">
        <v>133.25695820386088</v>
      </c>
    </row>
    <row r="227" spans="1:1" x14ac:dyDescent="0.35">
      <c r="A227" s="20">
        <v>88.911129957415483</v>
      </c>
    </row>
    <row r="228" spans="1:1" x14ac:dyDescent="0.35">
      <c r="A228" s="20">
        <v>127.28380487435969</v>
      </c>
    </row>
    <row r="229" spans="1:1" x14ac:dyDescent="0.35">
      <c r="A229" s="20">
        <v>138.84503358820308</v>
      </c>
    </row>
    <row r="230" spans="1:1" x14ac:dyDescent="0.35">
      <c r="A230" s="20">
        <v>156.06513076083732</v>
      </c>
    </row>
    <row r="231" spans="1:1" x14ac:dyDescent="0.35">
      <c r="A231" s="20">
        <v>107.0927947416376</v>
      </c>
    </row>
    <row r="232" spans="1:1" x14ac:dyDescent="0.35">
      <c r="A232" s="20">
        <v>123.87933262407689</v>
      </c>
    </row>
    <row r="233" spans="1:1" x14ac:dyDescent="0.35">
      <c r="A233" s="20">
        <v>110.60172197485197</v>
      </c>
    </row>
    <row r="234" spans="1:1" x14ac:dyDescent="0.35">
      <c r="A234" s="20">
        <v>124.52940650381277</v>
      </c>
    </row>
    <row r="235" spans="1:1" x14ac:dyDescent="0.35">
      <c r="A235" s="20">
        <v>111.84032525688643</v>
      </c>
    </row>
    <row r="236" spans="1:1" x14ac:dyDescent="0.35">
      <c r="A236" s="20">
        <v>90.876989496791438</v>
      </c>
    </row>
    <row r="237" spans="1:1" x14ac:dyDescent="0.35">
      <c r="A237" s="20">
        <v>120.5547642708123</v>
      </c>
    </row>
    <row r="238" spans="1:1" x14ac:dyDescent="0.35">
      <c r="A238" s="20">
        <v>143.38727465023894</v>
      </c>
    </row>
    <row r="239" spans="1:1" x14ac:dyDescent="0.35">
      <c r="A239" s="20">
        <v>81.391859782999092</v>
      </c>
    </row>
    <row r="240" spans="1:1" x14ac:dyDescent="0.35">
      <c r="A240" s="20">
        <v>93.498944852453008</v>
      </c>
    </row>
    <row r="241" spans="1:1" x14ac:dyDescent="0.35">
      <c r="A241" s="20">
        <v>68.74236244537073</v>
      </c>
    </row>
    <row r="242" spans="1:1" x14ac:dyDescent="0.35">
      <c r="A242" s="20">
        <v>124.74937838184704</v>
      </c>
    </row>
    <row r="243" spans="1:1" x14ac:dyDescent="0.35">
      <c r="A243" s="20">
        <v>48.985117608062509</v>
      </c>
    </row>
    <row r="244" spans="1:1" x14ac:dyDescent="0.35">
      <c r="A244" s="20">
        <v>81.103869996074252</v>
      </c>
    </row>
    <row r="245" spans="1:1" x14ac:dyDescent="0.35">
      <c r="A245" s="20">
        <v>146.21464631686598</v>
      </c>
    </row>
    <row r="246" spans="1:1" x14ac:dyDescent="0.35">
      <c r="A246" s="20">
        <v>113.66485131163755</v>
      </c>
    </row>
    <row r="247" spans="1:1" x14ac:dyDescent="0.35">
      <c r="A247" s="20">
        <v>113.75010823675419</v>
      </c>
    </row>
    <row r="248" spans="1:1" x14ac:dyDescent="0.35">
      <c r="A248" s="20">
        <v>109.32238618129013</v>
      </c>
    </row>
    <row r="249" spans="1:1" x14ac:dyDescent="0.35">
      <c r="A249" s="20">
        <v>138.69962295984797</v>
      </c>
    </row>
    <row r="250" spans="1:1" x14ac:dyDescent="0.35">
      <c r="A250" s="20">
        <v>128.21953065408456</v>
      </c>
    </row>
    <row r="251" spans="1:1" x14ac:dyDescent="0.35">
      <c r="A251" s="20">
        <v>126.4647343723082</v>
      </c>
    </row>
    <row r="252" spans="1:1" x14ac:dyDescent="0.35">
      <c r="A252" s="20">
        <v>78.189907807661882</v>
      </c>
    </row>
    <row r="253" spans="1:1" x14ac:dyDescent="0.35">
      <c r="A253" s="20">
        <v>89.69786892183707</v>
      </c>
    </row>
    <row r="254" spans="1:1" x14ac:dyDescent="0.35">
      <c r="A254" s="20">
        <v>98.444724333241936</v>
      </c>
    </row>
    <row r="255" spans="1:1" x14ac:dyDescent="0.35">
      <c r="A255" s="20">
        <v>128.5360408015388</v>
      </c>
    </row>
    <row r="256" spans="1:1" x14ac:dyDescent="0.35">
      <c r="A256" s="20">
        <v>126.9969034064181</v>
      </c>
    </row>
    <row r="257" spans="1:1" x14ac:dyDescent="0.35">
      <c r="A257" s="20">
        <v>134.81921528138059</v>
      </c>
    </row>
    <row r="258" spans="1:1" x14ac:dyDescent="0.35">
      <c r="A258" s="20">
        <v>131.48163750585789</v>
      </c>
    </row>
    <row r="259" spans="1:1" x14ac:dyDescent="0.35">
      <c r="A259" s="20">
        <v>149.06447159873613</v>
      </c>
    </row>
    <row r="260" spans="1:1" x14ac:dyDescent="0.35">
      <c r="A260" s="20">
        <v>74.432547305480597</v>
      </c>
    </row>
    <row r="261" spans="1:1" x14ac:dyDescent="0.35">
      <c r="A261" s="20">
        <v>121.52344802404967</v>
      </c>
    </row>
    <row r="262" spans="1:1" x14ac:dyDescent="0.35">
      <c r="A262" s="20">
        <v>133.59705812589698</v>
      </c>
    </row>
    <row r="263" spans="1:1" x14ac:dyDescent="0.35">
      <c r="A263" s="20">
        <v>123.82465267466274</v>
      </c>
    </row>
    <row r="264" spans="1:1" x14ac:dyDescent="0.35">
      <c r="A264" s="20">
        <v>105.39822208730371</v>
      </c>
    </row>
    <row r="265" spans="1:1" x14ac:dyDescent="0.35">
      <c r="A265" s="20">
        <v>103.18464185106683</v>
      </c>
    </row>
    <row r="266" spans="1:1" x14ac:dyDescent="0.35">
      <c r="A266" s="20">
        <v>120.33260441048361</v>
      </c>
    </row>
    <row r="267" spans="1:1" x14ac:dyDescent="0.35">
      <c r="A267" s="20">
        <v>90.108082346130033</v>
      </c>
    </row>
    <row r="268" spans="1:1" x14ac:dyDescent="0.35">
      <c r="A268" s="20">
        <v>111.46598843249627</v>
      </c>
    </row>
    <row r="269" spans="1:1" x14ac:dyDescent="0.35">
      <c r="A269" s="20">
        <v>147.26695604726049</v>
      </c>
    </row>
    <row r="270" spans="1:1" x14ac:dyDescent="0.35">
      <c r="A270" s="20">
        <v>104.87010495646928</v>
      </c>
    </row>
    <row r="271" spans="1:1" x14ac:dyDescent="0.35">
      <c r="A271" s="20">
        <v>133.48169281850261</v>
      </c>
    </row>
    <row r="272" spans="1:1" x14ac:dyDescent="0.35">
      <c r="A272" s="20">
        <v>133.92067378290494</v>
      </c>
    </row>
    <row r="273" spans="1:1" x14ac:dyDescent="0.35">
      <c r="A273" s="20">
        <v>68.163172301367595</v>
      </c>
    </row>
    <row r="274" spans="1:1" x14ac:dyDescent="0.35">
      <c r="A274" s="20">
        <v>79.076689412595812</v>
      </c>
    </row>
    <row r="275" spans="1:1" x14ac:dyDescent="0.35">
      <c r="A275" s="20">
        <v>113.45218061962652</v>
      </c>
    </row>
    <row r="276" spans="1:1" x14ac:dyDescent="0.35">
      <c r="A276" s="20">
        <v>129.40757450867159</v>
      </c>
    </row>
    <row r="277" spans="1:1" x14ac:dyDescent="0.35">
      <c r="A277" s="20">
        <v>104.07052780835069</v>
      </c>
    </row>
    <row r="278" spans="1:1" x14ac:dyDescent="0.35">
      <c r="A278" s="20">
        <v>114.38654806456582</v>
      </c>
    </row>
    <row r="279" spans="1:1" x14ac:dyDescent="0.35">
      <c r="A279" s="20">
        <v>104.70433494044266</v>
      </c>
    </row>
    <row r="280" spans="1:1" x14ac:dyDescent="0.35">
      <c r="A280" s="20">
        <v>129.01112565476649</v>
      </c>
    </row>
    <row r="281" spans="1:1" x14ac:dyDescent="0.35">
      <c r="A281" s="20">
        <v>126.09147387634846</v>
      </c>
    </row>
    <row r="282" spans="1:1" x14ac:dyDescent="0.35">
      <c r="A282" s="20">
        <v>107.07931251145817</v>
      </c>
    </row>
    <row r="283" spans="1:1" x14ac:dyDescent="0.35">
      <c r="A283" s="20">
        <v>108.5841299718694</v>
      </c>
    </row>
    <row r="284" spans="1:1" x14ac:dyDescent="0.35">
      <c r="A284" s="20">
        <v>145.75704012762154</v>
      </c>
    </row>
    <row r="285" spans="1:1" x14ac:dyDescent="0.35">
      <c r="A285" s="20">
        <v>125.13423013050021</v>
      </c>
    </row>
    <row r="286" spans="1:1" x14ac:dyDescent="0.35">
      <c r="A286" s="20">
        <v>116.27975992663939</v>
      </c>
    </row>
    <row r="287" spans="1:1" x14ac:dyDescent="0.35">
      <c r="A287" s="20">
        <v>99.724454352709799</v>
      </c>
    </row>
    <row r="288" spans="1:1" x14ac:dyDescent="0.35">
      <c r="A288" s="20">
        <v>86.159934116178135</v>
      </c>
    </row>
    <row r="289" spans="1:1" x14ac:dyDescent="0.35">
      <c r="A289" s="20">
        <v>109.36193853517536</v>
      </c>
    </row>
    <row r="290" spans="1:1" x14ac:dyDescent="0.35">
      <c r="A290" s="20">
        <v>115.95611280561089</v>
      </c>
    </row>
    <row r="291" spans="1:1" x14ac:dyDescent="0.35">
      <c r="A291" s="20">
        <v>109.15992292486736</v>
      </c>
    </row>
    <row r="292" spans="1:1" x14ac:dyDescent="0.35">
      <c r="A292" s="20">
        <v>113.0333887785828</v>
      </c>
    </row>
    <row r="293" spans="1:1" x14ac:dyDescent="0.35">
      <c r="A293" s="20">
        <v>102.89711929387566</v>
      </c>
    </row>
    <row r="294" spans="1:1" x14ac:dyDescent="0.35">
      <c r="A294" s="20">
        <v>105.89711935231554</v>
      </c>
    </row>
    <row r="295" spans="1:1" x14ac:dyDescent="0.35">
      <c r="A295" s="20">
        <v>121.06235995958332</v>
      </c>
    </row>
    <row r="296" spans="1:1" x14ac:dyDescent="0.35">
      <c r="A296" s="20">
        <v>85.281934230698226</v>
      </c>
    </row>
    <row r="297" spans="1:1" x14ac:dyDescent="0.35">
      <c r="A297" s="20">
        <v>89.39699794045022</v>
      </c>
    </row>
    <row r="298" spans="1:1" x14ac:dyDescent="0.35">
      <c r="A298" s="20">
        <v>88.790435093772743</v>
      </c>
    </row>
    <row r="299" spans="1:1" x14ac:dyDescent="0.35">
      <c r="A299" s="20">
        <v>95.868405726634762</v>
      </c>
    </row>
    <row r="300" spans="1:1" x14ac:dyDescent="0.35">
      <c r="A300" s="20">
        <v>130.98899572004464</v>
      </c>
    </row>
    <row r="301" spans="1:1" x14ac:dyDescent="0.35">
      <c r="A301" s="20">
        <v>106.81948261366333</v>
      </c>
    </row>
    <row r="302" spans="1:1" x14ac:dyDescent="0.35">
      <c r="A302" s="20">
        <v>113.17590032105663</v>
      </c>
    </row>
    <row r="303" spans="1:1" x14ac:dyDescent="0.35">
      <c r="A303" s="20">
        <v>154.54264162608126</v>
      </c>
    </row>
    <row r="304" spans="1:1" x14ac:dyDescent="0.35">
      <c r="A304" s="20">
        <v>127.11717889303371</v>
      </c>
    </row>
    <row r="305" spans="1:1" x14ac:dyDescent="0.35">
      <c r="A305" s="20">
        <v>104.68749067923642</v>
      </c>
    </row>
    <row r="306" spans="1:1" x14ac:dyDescent="0.35">
      <c r="A306" s="20">
        <v>105.90504836661994</v>
      </c>
    </row>
    <row r="307" spans="1:1" x14ac:dyDescent="0.35">
      <c r="A307" s="20">
        <v>161.11717071536236</v>
      </c>
    </row>
    <row r="308" spans="1:1" x14ac:dyDescent="0.35">
      <c r="A308" s="20">
        <v>82.122859284155851</v>
      </c>
    </row>
    <row r="309" spans="1:1" x14ac:dyDescent="0.35">
      <c r="A309" s="20">
        <v>99.680651678407031</v>
      </c>
    </row>
    <row r="310" spans="1:1" x14ac:dyDescent="0.35">
      <c r="A310" s="20">
        <v>70.908156219326699</v>
      </c>
    </row>
    <row r="311" spans="1:1" x14ac:dyDescent="0.35">
      <c r="A311" s="20">
        <v>125.85633870793529</v>
      </c>
    </row>
    <row r="312" spans="1:1" x14ac:dyDescent="0.35">
      <c r="A312" s="20">
        <v>143.479912046962</v>
      </c>
    </row>
    <row r="313" spans="1:1" x14ac:dyDescent="0.35">
      <c r="A313" s="20">
        <v>119.66919015114367</v>
      </c>
    </row>
    <row r="314" spans="1:1" x14ac:dyDescent="0.35">
      <c r="A314" s="20">
        <v>128.6580491481804</v>
      </c>
    </row>
    <row r="315" spans="1:1" x14ac:dyDescent="0.35">
      <c r="A315" s="20">
        <v>137.99084521178216</v>
      </c>
    </row>
    <row r="316" spans="1:1" x14ac:dyDescent="0.35">
      <c r="A316" s="20">
        <v>89.250487628327548</v>
      </c>
    </row>
    <row r="317" spans="1:1" x14ac:dyDescent="0.35">
      <c r="A317" s="20">
        <v>120.10451864035034</v>
      </c>
    </row>
    <row r="318" spans="1:1" x14ac:dyDescent="0.35">
      <c r="A318" s="20">
        <v>161.09861960561261</v>
      </c>
    </row>
    <row r="319" spans="1:1" x14ac:dyDescent="0.35">
      <c r="A319" s="20">
        <v>41.740094149770215</v>
      </c>
    </row>
    <row r="320" spans="1:1" x14ac:dyDescent="0.35">
      <c r="A320" s="20">
        <v>118.83099958637835</v>
      </c>
    </row>
    <row r="321" spans="1:1" x14ac:dyDescent="0.35">
      <c r="A321" s="20">
        <v>99.572224319802885</v>
      </c>
    </row>
    <row r="322" spans="1:1" x14ac:dyDescent="0.35">
      <c r="A322" s="20">
        <v>131.01901298441251</v>
      </c>
    </row>
    <row r="323" spans="1:1" x14ac:dyDescent="0.35">
      <c r="A323" s="20">
        <v>78.501471313267146</v>
      </c>
    </row>
    <row r="324" spans="1:1" x14ac:dyDescent="0.35">
      <c r="A324" s="20">
        <v>111.93203131171276</v>
      </c>
    </row>
    <row r="325" spans="1:1" x14ac:dyDescent="0.35">
      <c r="A325" s="20">
        <v>126.75606718480307</v>
      </c>
    </row>
    <row r="326" spans="1:1" x14ac:dyDescent="0.35">
      <c r="A326" s="20">
        <v>90.471349032443214</v>
      </c>
    </row>
    <row r="327" spans="1:1" x14ac:dyDescent="0.35">
      <c r="A327" s="20">
        <v>86.340369900289318</v>
      </c>
    </row>
    <row r="328" spans="1:1" x14ac:dyDescent="0.35">
      <c r="A328" s="20">
        <v>104.7397217310062</v>
      </c>
    </row>
    <row r="329" spans="1:1" x14ac:dyDescent="0.35">
      <c r="A329" s="20">
        <v>126.71467299750979</v>
      </c>
    </row>
    <row r="330" spans="1:1" x14ac:dyDescent="0.35">
      <c r="A330" s="20">
        <v>111.63299097911028</v>
      </c>
    </row>
    <row r="331" spans="1:1" x14ac:dyDescent="0.35">
      <c r="A331" s="20">
        <v>144.54822758250742</v>
      </c>
    </row>
    <row r="332" spans="1:1" x14ac:dyDescent="0.35">
      <c r="A332" s="20">
        <v>114.31067047788153</v>
      </c>
    </row>
    <row r="333" spans="1:1" x14ac:dyDescent="0.35">
      <c r="A333" s="20">
        <v>100.82623068481196</v>
      </c>
    </row>
    <row r="334" spans="1:1" x14ac:dyDescent="0.35">
      <c r="A334" s="20">
        <v>127.07716043949534</v>
      </c>
    </row>
    <row r="335" spans="1:1" x14ac:dyDescent="0.35">
      <c r="A335" s="20">
        <v>140.51104053482422</v>
      </c>
    </row>
    <row r="336" spans="1:1" x14ac:dyDescent="0.35">
      <c r="A336" s="20">
        <v>115.39973779715734</v>
      </c>
    </row>
    <row r="337" spans="1:1" x14ac:dyDescent="0.35">
      <c r="A337" s="20">
        <v>109.66537237439418</v>
      </c>
    </row>
    <row r="338" spans="1:1" x14ac:dyDescent="0.35">
      <c r="A338" s="20">
        <v>122.66496790573909</v>
      </c>
    </row>
    <row r="339" spans="1:1" x14ac:dyDescent="0.35">
      <c r="A339" s="20">
        <v>111.66838148138849</v>
      </c>
    </row>
    <row r="340" spans="1:1" x14ac:dyDescent="0.35">
      <c r="A340" s="20">
        <v>130.75159237300903</v>
      </c>
    </row>
    <row r="341" spans="1:1" x14ac:dyDescent="0.35">
      <c r="A341" s="20">
        <v>124.5167235727416</v>
      </c>
    </row>
    <row r="342" spans="1:1" x14ac:dyDescent="0.35">
      <c r="A342" s="20">
        <v>104.69193354471406</v>
      </c>
    </row>
    <row r="343" spans="1:1" x14ac:dyDescent="0.35">
      <c r="A343" s="20">
        <v>118.60089619264318</v>
      </c>
    </row>
    <row r="344" spans="1:1" x14ac:dyDescent="0.35">
      <c r="A344" s="20">
        <v>154.15023259823988</v>
      </c>
    </row>
    <row r="345" spans="1:1" x14ac:dyDescent="0.35">
      <c r="A345" s="20">
        <v>116.74881569885081</v>
      </c>
    </row>
    <row r="346" spans="1:1" x14ac:dyDescent="0.35">
      <c r="A346" s="20">
        <v>97.786050967725657</v>
      </c>
    </row>
    <row r="347" spans="1:1" x14ac:dyDescent="0.35">
      <c r="A347" s="20">
        <v>75.599156741302409</v>
      </c>
    </row>
    <row r="348" spans="1:1" x14ac:dyDescent="0.35">
      <c r="A348" s="20">
        <v>109.43967082212077</v>
      </c>
    </row>
    <row r="349" spans="1:1" x14ac:dyDescent="0.35">
      <c r="A349" s="20">
        <v>121.73446525757593</v>
      </c>
    </row>
    <row r="350" spans="1:1" x14ac:dyDescent="0.35">
      <c r="A350" s="20">
        <v>147.50803035328988</v>
      </c>
    </row>
    <row r="351" spans="1:1" x14ac:dyDescent="0.35">
      <c r="A351" s="20">
        <v>107.07753434048232</v>
      </c>
    </row>
    <row r="352" spans="1:1" x14ac:dyDescent="0.35">
      <c r="A352" s="20">
        <v>128.5480074791881</v>
      </c>
    </row>
    <row r="353" spans="1:1" x14ac:dyDescent="0.35">
      <c r="A353" s="20">
        <v>146.91304146310358</v>
      </c>
    </row>
    <row r="354" spans="1:1" x14ac:dyDescent="0.35">
      <c r="A354" s="20">
        <v>93.188124564936601</v>
      </c>
    </row>
    <row r="355" spans="1:1" x14ac:dyDescent="0.35">
      <c r="A355" s="20">
        <v>116.63663114166535</v>
      </c>
    </row>
    <row r="356" spans="1:1" x14ac:dyDescent="0.35">
      <c r="A356" s="20">
        <v>96.084388708507063</v>
      </c>
    </row>
    <row r="357" spans="1:1" x14ac:dyDescent="0.35">
      <c r="A357" s="20">
        <v>124.33754747075071</v>
      </c>
    </row>
    <row r="358" spans="1:1" x14ac:dyDescent="0.35">
      <c r="A358" s="20">
        <v>121.71709347883841</v>
      </c>
    </row>
    <row r="359" spans="1:1" x14ac:dyDescent="0.35">
      <c r="A359" s="20">
        <v>132.93279915783893</v>
      </c>
    </row>
    <row r="360" spans="1:1" x14ac:dyDescent="0.35">
      <c r="A360" s="20">
        <v>119.16253252556743</v>
      </c>
    </row>
    <row r="361" spans="1:1" x14ac:dyDescent="0.35">
      <c r="A361" s="20">
        <v>124.75339203513789</v>
      </c>
    </row>
    <row r="362" spans="1:1" x14ac:dyDescent="0.35">
      <c r="A362" s="20">
        <v>122.14293838191186</v>
      </c>
    </row>
    <row r="363" spans="1:1" x14ac:dyDescent="0.35">
      <c r="A363" s="20">
        <v>126.64477454997518</v>
      </c>
    </row>
    <row r="364" spans="1:1" x14ac:dyDescent="0.35">
      <c r="A364" s="20">
        <v>142.12878177502697</v>
      </c>
    </row>
    <row r="365" spans="1:1" x14ac:dyDescent="0.35">
      <c r="A365" s="20">
        <v>103.9882088520326</v>
      </c>
    </row>
    <row r="366" spans="1:1" x14ac:dyDescent="0.35">
      <c r="A366" s="20">
        <v>88.278449612523261</v>
      </c>
    </row>
    <row r="367" spans="1:1" x14ac:dyDescent="0.35">
      <c r="A367" s="20">
        <v>112.6870191177623</v>
      </c>
    </row>
    <row r="368" spans="1:1" x14ac:dyDescent="0.35">
      <c r="A368" s="20">
        <v>71.113621407207376</v>
      </c>
    </row>
    <row r="369" spans="1:1" x14ac:dyDescent="0.35">
      <c r="A369" s="20">
        <v>147.55946007555087</v>
      </c>
    </row>
    <row r="370" spans="1:1" x14ac:dyDescent="0.35">
      <c r="A370" s="20">
        <v>84.591438122112805</v>
      </c>
    </row>
    <row r="371" spans="1:1" x14ac:dyDescent="0.35">
      <c r="A371" s="20">
        <v>117.08786765261546</v>
      </c>
    </row>
    <row r="372" spans="1:1" x14ac:dyDescent="0.35">
      <c r="A372" s="20">
        <v>93.374916642818931</v>
      </c>
    </row>
    <row r="373" spans="1:1" x14ac:dyDescent="0.35">
      <c r="A373" s="20">
        <v>56.57507756479945</v>
      </c>
    </row>
    <row r="374" spans="1:1" x14ac:dyDescent="0.35">
      <c r="A374" s="20">
        <v>145.76541051348644</v>
      </c>
    </row>
    <row r="375" spans="1:1" x14ac:dyDescent="0.35">
      <c r="A375" s="20">
        <v>116.67341390275035</v>
      </c>
    </row>
    <row r="376" spans="1:1" x14ac:dyDescent="0.35">
      <c r="A376" s="20">
        <v>148.38129984138931</v>
      </c>
    </row>
    <row r="377" spans="1:1" x14ac:dyDescent="0.35">
      <c r="A377" s="20">
        <v>115.62114912750023</v>
      </c>
    </row>
    <row r="378" spans="1:1" x14ac:dyDescent="0.35">
      <c r="A378" s="20">
        <v>74.001680899167752</v>
      </c>
    </row>
    <row r="379" spans="1:1" x14ac:dyDescent="0.35">
      <c r="A379" s="20">
        <v>146.78296601236664</v>
      </c>
    </row>
    <row r="380" spans="1:1" x14ac:dyDescent="0.35">
      <c r="A380" s="20">
        <v>117.16246531911852</v>
      </c>
    </row>
    <row r="381" spans="1:1" x14ac:dyDescent="0.35">
      <c r="A381" s="20">
        <v>98.268015028149335</v>
      </c>
    </row>
    <row r="382" spans="1:1" x14ac:dyDescent="0.35">
      <c r="A382" s="20">
        <v>94.047522654587866</v>
      </c>
    </row>
    <row r="383" spans="1:1" x14ac:dyDescent="0.35">
      <c r="A383" s="20">
        <v>124.73055804332736</v>
      </c>
    </row>
    <row r="384" spans="1:1" x14ac:dyDescent="0.35">
      <c r="A384" s="20">
        <v>118.36854234779094</v>
      </c>
    </row>
    <row r="385" spans="1:1" x14ac:dyDescent="0.35">
      <c r="A385" s="20">
        <v>147.79164926568353</v>
      </c>
    </row>
    <row r="386" spans="1:1" x14ac:dyDescent="0.35">
      <c r="A386" s="20">
        <v>91.006182847925302</v>
      </c>
    </row>
    <row r="387" spans="1:1" x14ac:dyDescent="0.35">
      <c r="A387" s="20">
        <v>90.279227704989779</v>
      </c>
    </row>
    <row r="388" spans="1:1" x14ac:dyDescent="0.35">
      <c r="A388" s="20">
        <v>144.35221912273428</v>
      </c>
    </row>
    <row r="389" spans="1:1" x14ac:dyDescent="0.35">
      <c r="A389" s="20">
        <v>113.66877260967796</v>
      </c>
    </row>
    <row r="390" spans="1:1" x14ac:dyDescent="0.35">
      <c r="A390" s="20">
        <v>79.189335318282502</v>
      </c>
    </row>
    <row r="391" spans="1:1" x14ac:dyDescent="0.35">
      <c r="A391" s="20">
        <v>141.11506752066899</v>
      </c>
    </row>
    <row r="392" spans="1:1" x14ac:dyDescent="0.35">
      <c r="A392" s="20">
        <v>144.53554319293778</v>
      </c>
    </row>
    <row r="393" spans="1:1" x14ac:dyDescent="0.35">
      <c r="A393" s="20">
        <v>138.6340802386425</v>
      </c>
    </row>
    <row r="394" spans="1:1" x14ac:dyDescent="0.35">
      <c r="A394" s="20">
        <v>147.25603485228993</v>
      </c>
    </row>
    <row r="395" spans="1:1" x14ac:dyDescent="0.35">
      <c r="A395" s="20">
        <v>127.94837222298463</v>
      </c>
    </row>
    <row r="396" spans="1:1" x14ac:dyDescent="0.35">
      <c r="A396" s="20">
        <v>80.338985146430744</v>
      </c>
    </row>
    <row r="397" spans="1:1" x14ac:dyDescent="0.35">
      <c r="A397" s="20">
        <v>126.45236493906823</v>
      </c>
    </row>
    <row r="398" spans="1:1" x14ac:dyDescent="0.35">
      <c r="A398" s="20">
        <v>95.286771808356661</v>
      </c>
    </row>
    <row r="399" spans="1:1" x14ac:dyDescent="0.35">
      <c r="A399" s="20">
        <v>89.926727289126774</v>
      </c>
    </row>
    <row r="400" spans="1:1" x14ac:dyDescent="0.35">
      <c r="A400" s="20">
        <v>89.335931596213456</v>
      </c>
    </row>
    <row r="401" spans="1:1" x14ac:dyDescent="0.35">
      <c r="A401" s="20">
        <v>128.26987842251441</v>
      </c>
    </row>
    <row r="402" spans="1:1" x14ac:dyDescent="0.35">
      <c r="A402" s="20">
        <v>133.15531706120117</v>
      </c>
    </row>
    <row r="403" spans="1:1" x14ac:dyDescent="0.35">
      <c r="A403" s="20">
        <v>91.177726182929419</v>
      </c>
    </row>
    <row r="404" spans="1:1" x14ac:dyDescent="0.35">
      <c r="A404" s="20">
        <v>107.46502592161028</v>
      </c>
    </row>
    <row r="405" spans="1:1" x14ac:dyDescent="0.35">
      <c r="A405" s="20">
        <v>92.78035203262489</v>
      </c>
    </row>
    <row r="406" spans="1:1" x14ac:dyDescent="0.35">
      <c r="A406" s="20">
        <v>77.804036738893814</v>
      </c>
    </row>
    <row r="407" spans="1:1" x14ac:dyDescent="0.35">
      <c r="A407" s="20">
        <v>101.49726018568326</v>
      </c>
    </row>
    <row r="408" spans="1:1" x14ac:dyDescent="0.35">
      <c r="A408" s="20">
        <v>82.66789405908068</v>
      </c>
    </row>
    <row r="409" spans="1:1" x14ac:dyDescent="0.35">
      <c r="A409" s="20">
        <v>141.33945037175243</v>
      </c>
    </row>
    <row r="410" spans="1:1" x14ac:dyDescent="0.35">
      <c r="A410" s="20">
        <v>98.461267133494715</v>
      </c>
    </row>
    <row r="411" spans="1:1" x14ac:dyDescent="0.35">
      <c r="A411" s="20">
        <v>102.41949803102176</v>
      </c>
    </row>
    <row r="412" spans="1:1" x14ac:dyDescent="0.35">
      <c r="A412" s="20">
        <v>124.04983585820997</v>
      </c>
    </row>
    <row r="413" spans="1:1" x14ac:dyDescent="0.35">
      <c r="A413" s="20">
        <v>112.13622192189131</v>
      </c>
    </row>
    <row r="414" spans="1:1" x14ac:dyDescent="0.35">
      <c r="A414" s="20">
        <v>116.84835893802024</v>
      </c>
    </row>
    <row r="415" spans="1:1" x14ac:dyDescent="0.35">
      <c r="A415" s="20">
        <v>122.48503159874929</v>
      </c>
    </row>
    <row r="416" spans="1:1" x14ac:dyDescent="0.35">
      <c r="A416" s="20">
        <v>84.439959517318727</v>
      </c>
    </row>
    <row r="417" spans="1:1" x14ac:dyDescent="0.35">
      <c r="A417" s="20">
        <v>113.12161081052689</v>
      </c>
    </row>
    <row r="418" spans="1:1" x14ac:dyDescent="0.35">
      <c r="A418" s="20">
        <v>116.3365136900558</v>
      </c>
    </row>
    <row r="419" spans="1:1" x14ac:dyDescent="0.35">
      <c r="A419" s="20">
        <v>75.964346504112029</v>
      </c>
    </row>
    <row r="420" spans="1:1" x14ac:dyDescent="0.35">
      <c r="A420" s="20">
        <v>91.492077769054333</v>
      </c>
    </row>
    <row r="421" spans="1:1" x14ac:dyDescent="0.35">
      <c r="A421" s="20">
        <v>92.919901918637308</v>
      </c>
    </row>
    <row r="422" spans="1:1" x14ac:dyDescent="0.35">
      <c r="A422" s="20">
        <v>112.41197673328769</v>
      </c>
    </row>
    <row r="423" spans="1:1" x14ac:dyDescent="0.35">
      <c r="A423" s="20">
        <v>152.69037297626855</v>
      </c>
    </row>
    <row r="424" spans="1:1" x14ac:dyDescent="0.35">
      <c r="A424" s="20">
        <v>121.23062236101111</v>
      </c>
    </row>
    <row r="425" spans="1:1" x14ac:dyDescent="0.35">
      <c r="A425" s="20">
        <v>149.5894331571059</v>
      </c>
    </row>
    <row r="426" spans="1:1" x14ac:dyDescent="0.35">
      <c r="A426" s="20">
        <v>99.911095968523512</v>
      </c>
    </row>
    <row r="427" spans="1:1" x14ac:dyDescent="0.35">
      <c r="A427" s="20">
        <v>112.26507521543093</v>
      </c>
    </row>
    <row r="428" spans="1:1" x14ac:dyDescent="0.35">
      <c r="A428" s="20">
        <v>117.08871557062004</v>
      </c>
    </row>
    <row r="429" spans="1:1" x14ac:dyDescent="0.35">
      <c r="A429" s="20">
        <v>161.19053621288128</v>
      </c>
    </row>
    <row r="430" spans="1:1" x14ac:dyDescent="0.35">
      <c r="A430" s="20">
        <v>133.96819683928578</v>
      </c>
    </row>
    <row r="431" spans="1:1" x14ac:dyDescent="0.35">
      <c r="A431" s="20">
        <v>139.3321097895514</v>
      </c>
    </row>
    <row r="432" spans="1:1" x14ac:dyDescent="0.35">
      <c r="A432" s="20">
        <v>96.577370276656424</v>
      </c>
    </row>
    <row r="433" spans="1:1" x14ac:dyDescent="0.35">
      <c r="A433" s="20">
        <v>121.06517123255928</v>
      </c>
    </row>
    <row r="434" spans="1:1" x14ac:dyDescent="0.35">
      <c r="A434" s="20">
        <v>106.48474569778178</v>
      </c>
    </row>
    <row r="435" spans="1:1" x14ac:dyDescent="0.35">
      <c r="A435" s="20">
        <v>102.94405712278194</v>
      </c>
    </row>
    <row r="436" spans="1:1" x14ac:dyDescent="0.35">
      <c r="A436" s="20">
        <v>131.63949239591398</v>
      </c>
    </row>
    <row r="437" spans="1:1" x14ac:dyDescent="0.35">
      <c r="A437" s="20">
        <v>97.410317557344214</v>
      </c>
    </row>
    <row r="438" spans="1:1" x14ac:dyDescent="0.35">
      <c r="A438" s="20">
        <v>99.470455285487347</v>
      </c>
    </row>
    <row r="439" spans="1:1" x14ac:dyDescent="0.35">
      <c r="A439" s="20">
        <v>128.80435317512971</v>
      </c>
    </row>
    <row r="440" spans="1:1" x14ac:dyDescent="0.35">
      <c r="A440" s="20">
        <v>111.57491168804466</v>
      </c>
    </row>
    <row r="441" spans="1:1" x14ac:dyDescent="0.35">
      <c r="A441" s="20">
        <v>108.32858314562638</v>
      </c>
    </row>
    <row r="442" spans="1:1" x14ac:dyDescent="0.35">
      <c r="A442" s="20">
        <v>121.15246117098347</v>
      </c>
    </row>
    <row r="443" spans="1:1" x14ac:dyDescent="0.35">
      <c r="A443" s="20">
        <v>82.98091276075175</v>
      </c>
    </row>
    <row r="444" spans="1:1" x14ac:dyDescent="0.35">
      <c r="A444" s="20">
        <v>134.88042799512652</v>
      </c>
    </row>
    <row r="445" spans="1:1" x14ac:dyDescent="0.35">
      <c r="A445" s="20">
        <v>138.73523252470633</v>
      </c>
    </row>
    <row r="446" spans="1:1" x14ac:dyDescent="0.35">
      <c r="A446" s="20">
        <v>142.77287897903088</v>
      </c>
    </row>
    <row r="447" spans="1:1" x14ac:dyDescent="0.35">
      <c r="A447" s="20">
        <v>94.091780942602384</v>
      </c>
    </row>
    <row r="448" spans="1:1" x14ac:dyDescent="0.35">
      <c r="A448" s="20">
        <v>109.04507206816523</v>
      </c>
    </row>
    <row r="449" spans="1:1" x14ac:dyDescent="0.35">
      <c r="A449" s="20">
        <v>111.54521724125483</v>
      </c>
    </row>
    <row r="450" spans="1:1" x14ac:dyDescent="0.35">
      <c r="A450" s="20">
        <v>81.486294559096194</v>
      </c>
    </row>
    <row r="451" spans="1:1" x14ac:dyDescent="0.35">
      <c r="A451" s="20">
        <v>104.68992164006194</v>
      </c>
    </row>
    <row r="452" spans="1:1" x14ac:dyDescent="0.35">
      <c r="A452" s="20">
        <v>88.505143393089895</v>
      </c>
    </row>
    <row r="453" spans="1:1" x14ac:dyDescent="0.35">
      <c r="A453" s="20">
        <v>85.354002411813752</v>
      </c>
    </row>
    <row r="454" spans="1:1" x14ac:dyDescent="0.35">
      <c r="A454" s="20">
        <v>101.90715249772661</v>
      </c>
    </row>
    <row r="455" spans="1:1" x14ac:dyDescent="0.35">
      <c r="A455" s="20">
        <v>106.48331924977435</v>
      </c>
    </row>
    <row r="456" spans="1:1" x14ac:dyDescent="0.35">
      <c r="A456" s="20">
        <v>101.55813917888612</v>
      </c>
    </row>
    <row r="457" spans="1:1" x14ac:dyDescent="0.35">
      <c r="A457" s="20">
        <v>116.40498284542299</v>
      </c>
    </row>
    <row r="458" spans="1:1" x14ac:dyDescent="0.35">
      <c r="A458" s="20">
        <v>148.51248974818787</v>
      </c>
    </row>
    <row r="459" spans="1:1" x14ac:dyDescent="0.35">
      <c r="A459" s="20">
        <v>97.571475256247723</v>
      </c>
    </row>
    <row r="460" spans="1:1" x14ac:dyDescent="0.35">
      <c r="A460" s="20">
        <v>100.7133966790265</v>
      </c>
    </row>
    <row r="461" spans="1:1" x14ac:dyDescent="0.35">
      <c r="A461" s="20">
        <v>92.682534596557105</v>
      </c>
    </row>
    <row r="462" spans="1:1" x14ac:dyDescent="0.35">
      <c r="A462" s="20">
        <v>96.656661087310241</v>
      </c>
    </row>
    <row r="463" spans="1:1" x14ac:dyDescent="0.35">
      <c r="A463" s="20">
        <v>124.25993353071284</v>
      </c>
    </row>
    <row r="464" spans="1:1" x14ac:dyDescent="0.35">
      <c r="A464" s="20">
        <v>121.14903546468784</v>
      </c>
    </row>
    <row r="465" spans="1:1" x14ac:dyDescent="0.35">
      <c r="A465" s="20">
        <v>120.70123804371529</v>
      </c>
    </row>
    <row r="466" spans="1:1" x14ac:dyDescent="0.35">
      <c r="A466" s="20">
        <v>112.76323376891168</v>
      </c>
    </row>
    <row r="467" spans="1:1" x14ac:dyDescent="0.35">
      <c r="A467" s="20">
        <v>133.18363635521871</v>
      </c>
    </row>
    <row r="468" spans="1:1" x14ac:dyDescent="0.35">
      <c r="A468" s="20">
        <v>104.23176086105812</v>
      </c>
    </row>
    <row r="469" spans="1:1" x14ac:dyDescent="0.35">
      <c r="A469" s="20">
        <v>88.600631410149504</v>
      </c>
    </row>
    <row r="470" spans="1:1" x14ac:dyDescent="0.35">
      <c r="A470" s="20">
        <v>105.8625537899336</v>
      </c>
    </row>
    <row r="471" spans="1:1" x14ac:dyDescent="0.35">
      <c r="A471" s="20">
        <v>148.81642993557682</v>
      </c>
    </row>
    <row r="472" spans="1:1" x14ac:dyDescent="0.35">
      <c r="A472" s="20">
        <v>158.88522924445687</v>
      </c>
    </row>
    <row r="473" spans="1:1" x14ac:dyDescent="0.35">
      <c r="A473" s="20">
        <v>123.75907171636625</v>
      </c>
    </row>
    <row r="474" spans="1:1" x14ac:dyDescent="0.35">
      <c r="A474" s="20">
        <v>97.318733968608342</v>
      </c>
    </row>
    <row r="475" spans="1:1" x14ac:dyDescent="0.35">
      <c r="A475" s="20">
        <v>103.28287356650905</v>
      </c>
    </row>
    <row r="476" spans="1:1" x14ac:dyDescent="0.35">
      <c r="A476" s="20">
        <v>117.56556588430659</v>
      </c>
    </row>
    <row r="477" spans="1:1" x14ac:dyDescent="0.35">
      <c r="A477" s="20">
        <v>115.53173348465886</v>
      </c>
    </row>
    <row r="478" spans="1:1" x14ac:dyDescent="0.35">
      <c r="A478" s="20">
        <v>112.44843327659949</v>
      </c>
    </row>
    <row r="479" spans="1:1" x14ac:dyDescent="0.35">
      <c r="A479" s="20">
        <v>104.03310748457147</v>
      </c>
    </row>
    <row r="480" spans="1:1" x14ac:dyDescent="0.35">
      <c r="A480" s="20">
        <v>120.776475811445</v>
      </c>
    </row>
    <row r="481" spans="1:1" x14ac:dyDescent="0.35">
      <c r="A481" s="20">
        <v>139.38148211305975</v>
      </c>
    </row>
    <row r="482" spans="1:1" x14ac:dyDescent="0.35">
      <c r="A482" s="20">
        <v>127.36710441985539</v>
      </c>
    </row>
    <row r="483" spans="1:1" x14ac:dyDescent="0.35">
      <c r="A483" s="20">
        <v>132.76837349056763</v>
      </c>
    </row>
    <row r="484" spans="1:1" x14ac:dyDescent="0.35">
      <c r="A484" s="20">
        <v>155.81260870065944</v>
      </c>
    </row>
    <row r="485" spans="1:1" x14ac:dyDescent="0.35">
      <c r="A485" s="20">
        <v>80.140854588303881</v>
      </c>
    </row>
    <row r="486" spans="1:1" x14ac:dyDescent="0.35">
      <c r="A486" s="20">
        <v>108.73759250527729</v>
      </c>
    </row>
    <row r="487" spans="1:1" x14ac:dyDescent="0.35">
      <c r="A487" s="20">
        <v>81.945876402842941</v>
      </c>
    </row>
    <row r="488" spans="1:1" x14ac:dyDescent="0.35">
      <c r="A488" s="20">
        <v>136.19915008361087</v>
      </c>
    </row>
    <row r="489" spans="1:1" x14ac:dyDescent="0.35">
      <c r="A489" s="20">
        <v>90.627826720104835</v>
      </c>
    </row>
    <row r="490" spans="1:1" x14ac:dyDescent="0.35">
      <c r="A490" s="20">
        <v>126.49514836940085</v>
      </c>
    </row>
    <row r="491" spans="1:1" x14ac:dyDescent="0.35">
      <c r="A491" s="20">
        <v>125.48450362192487</v>
      </c>
    </row>
    <row r="492" spans="1:1" x14ac:dyDescent="0.35">
      <c r="A492" s="20">
        <v>111.82209003839736</v>
      </c>
    </row>
    <row r="493" spans="1:1" x14ac:dyDescent="0.35">
      <c r="A493" s="20">
        <v>102.85325707951344</v>
      </c>
    </row>
    <row r="494" spans="1:1" x14ac:dyDescent="0.35">
      <c r="A494" s="20">
        <v>73.318573255630994</v>
      </c>
    </row>
    <row r="495" spans="1:1" x14ac:dyDescent="0.35">
      <c r="A495" s="20">
        <v>119.98282894333583</v>
      </c>
    </row>
    <row r="496" spans="1:1" x14ac:dyDescent="0.35">
      <c r="A496" s="20">
        <v>95.820044254062381</v>
      </c>
    </row>
    <row r="497" spans="1:1" x14ac:dyDescent="0.35">
      <c r="A497" s="20">
        <v>95.183947029417567</v>
      </c>
    </row>
    <row r="498" spans="1:1" x14ac:dyDescent="0.35">
      <c r="A498" s="20">
        <v>110.1936760971531</v>
      </c>
    </row>
    <row r="499" spans="1:1" x14ac:dyDescent="0.35">
      <c r="A499" s="20">
        <v>133.64769709475883</v>
      </c>
    </row>
    <row r="500" spans="1:1" x14ac:dyDescent="0.35">
      <c r="A500" s="20">
        <v>165.7257740718602</v>
      </c>
    </row>
    <row r="501" spans="1:1" x14ac:dyDescent="0.35">
      <c r="A501" s="20">
        <v>108.43346635901909</v>
      </c>
    </row>
    <row r="502" spans="1:1" x14ac:dyDescent="0.35">
      <c r="A502" s="20">
        <v>77.577110417485869</v>
      </c>
    </row>
    <row r="503" spans="1:1" x14ac:dyDescent="0.35">
      <c r="A503" s="20">
        <v>101.83336687777279</v>
      </c>
    </row>
    <row r="504" spans="1:1" x14ac:dyDescent="0.35">
      <c r="A504" s="20">
        <v>118.7030547312293</v>
      </c>
    </row>
    <row r="505" spans="1:1" x14ac:dyDescent="0.35">
      <c r="A505" s="20">
        <v>84.164248865572077</v>
      </c>
    </row>
    <row r="506" spans="1:1" x14ac:dyDescent="0.35">
      <c r="A506" s="20">
        <v>125.62728443681286</v>
      </c>
    </row>
    <row r="507" spans="1:1" x14ac:dyDescent="0.35">
      <c r="A507" s="20">
        <v>100.87687021473408</v>
      </c>
    </row>
    <row r="508" spans="1:1" x14ac:dyDescent="0.35">
      <c r="A508" s="20">
        <v>87.91366889958735</v>
      </c>
    </row>
    <row r="509" spans="1:1" x14ac:dyDescent="0.35">
      <c r="A509" s="20">
        <v>174.16044048974985</v>
      </c>
    </row>
    <row r="510" spans="1:1" x14ac:dyDescent="0.35">
      <c r="A510" s="20">
        <v>153.28969306807031</v>
      </c>
    </row>
    <row r="511" spans="1:1" x14ac:dyDescent="0.35">
      <c r="A511" s="20">
        <v>124.31576620086963</v>
      </c>
    </row>
    <row r="512" spans="1:1" x14ac:dyDescent="0.35">
      <c r="A512" s="20">
        <v>100.43194433295325</v>
      </c>
    </row>
    <row r="513" spans="1:1" x14ac:dyDescent="0.35">
      <c r="A513" s="20">
        <v>135.64062076579759</v>
      </c>
    </row>
    <row r="514" spans="1:1" x14ac:dyDescent="0.35">
      <c r="A514" s="20">
        <v>74.253840355480449</v>
      </c>
    </row>
    <row r="515" spans="1:1" x14ac:dyDescent="0.35">
      <c r="A515" s="20">
        <v>117.1714085675173</v>
      </c>
    </row>
    <row r="516" spans="1:1" x14ac:dyDescent="0.35">
      <c r="A516" s="20">
        <v>139.73325167488076</v>
      </c>
    </row>
    <row r="517" spans="1:1" x14ac:dyDescent="0.35">
      <c r="A517" s="20">
        <v>88.50853837044329</v>
      </c>
    </row>
    <row r="518" spans="1:1" x14ac:dyDescent="0.35">
      <c r="A518" s="20">
        <v>107.127548883062</v>
      </c>
    </row>
    <row r="519" spans="1:1" x14ac:dyDescent="0.35">
      <c r="A519" s="20">
        <v>135.64968221373761</v>
      </c>
    </row>
    <row r="520" spans="1:1" x14ac:dyDescent="0.35">
      <c r="A520" s="20">
        <v>150.4064642559097</v>
      </c>
    </row>
    <row r="521" spans="1:1" x14ac:dyDescent="0.35">
      <c r="A521" s="20">
        <v>117.61753608564095</v>
      </c>
    </row>
    <row r="522" spans="1:1" x14ac:dyDescent="0.35">
      <c r="A522" s="20">
        <v>83.559026475517129</v>
      </c>
    </row>
    <row r="523" spans="1:1" x14ac:dyDescent="0.35">
      <c r="A523" s="20">
        <v>137.71859645681039</v>
      </c>
    </row>
    <row r="524" spans="1:1" x14ac:dyDescent="0.35">
      <c r="A524" s="20">
        <v>106.78431055161201</v>
      </c>
    </row>
    <row r="525" spans="1:1" x14ac:dyDescent="0.35">
      <c r="A525" s="20">
        <v>140.74313660854662</v>
      </c>
    </row>
    <row r="526" spans="1:1" x14ac:dyDescent="0.35">
      <c r="A526" s="20">
        <v>98.709780606046465</v>
      </c>
    </row>
    <row r="527" spans="1:1" x14ac:dyDescent="0.35">
      <c r="A527" s="20">
        <v>82.071296470113595</v>
      </c>
    </row>
    <row r="528" spans="1:1" x14ac:dyDescent="0.35">
      <c r="A528" s="20">
        <v>132.94197080102947</v>
      </c>
    </row>
    <row r="529" spans="1:1" x14ac:dyDescent="0.35">
      <c r="A529" s="20">
        <v>111.92931077825547</v>
      </c>
    </row>
    <row r="530" spans="1:1" x14ac:dyDescent="0.35">
      <c r="A530" s="20">
        <v>122.91978162290792</v>
      </c>
    </row>
    <row r="531" spans="1:1" x14ac:dyDescent="0.35">
      <c r="A531" s="20">
        <v>101.74727412281142</v>
      </c>
    </row>
    <row r="532" spans="1:1" x14ac:dyDescent="0.35">
      <c r="A532" s="20">
        <v>87.208606020202055</v>
      </c>
    </row>
    <row r="533" spans="1:1" x14ac:dyDescent="0.35">
      <c r="A533" s="20">
        <v>121.30671311826121</v>
      </c>
    </row>
    <row r="534" spans="1:1" x14ac:dyDescent="0.35">
      <c r="A534" s="20">
        <v>132.19428986972696</v>
      </c>
    </row>
    <row r="535" spans="1:1" x14ac:dyDescent="0.35">
      <c r="A535" s="20">
        <v>113.85024381134531</v>
      </c>
    </row>
    <row r="536" spans="1:1" x14ac:dyDescent="0.35">
      <c r="A536" s="20">
        <v>130.585900485693</v>
      </c>
    </row>
    <row r="537" spans="1:1" x14ac:dyDescent="0.35">
      <c r="A537" s="20">
        <v>153.02955027098454</v>
      </c>
    </row>
    <row r="538" spans="1:1" x14ac:dyDescent="0.35">
      <c r="A538" s="20">
        <v>159.25044414016011</v>
      </c>
    </row>
    <row r="539" spans="1:1" x14ac:dyDescent="0.35">
      <c r="A539" s="20">
        <v>100.05499997091232</v>
      </c>
    </row>
    <row r="540" spans="1:1" x14ac:dyDescent="0.35">
      <c r="A540" s="20">
        <v>76.750353437963923</v>
      </c>
    </row>
    <row r="541" spans="1:1" x14ac:dyDescent="0.35">
      <c r="A541" s="20">
        <v>126.6245521031685</v>
      </c>
    </row>
    <row r="542" spans="1:1" x14ac:dyDescent="0.35">
      <c r="A542" s="20">
        <v>115.49205675712713</v>
      </c>
    </row>
    <row r="543" spans="1:1" x14ac:dyDescent="0.35">
      <c r="A543" s="20">
        <v>142.28199748306011</v>
      </c>
    </row>
    <row r="544" spans="1:1" x14ac:dyDescent="0.35">
      <c r="A544" s="20">
        <v>138.58258489370408</v>
      </c>
    </row>
    <row r="545" spans="1:1" x14ac:dyDescent="0.35">
      <c r="A545" s="20">
        <v>145.86900678166148</v>
      </c>
    </row>
    <row r="546" spans="1:1" x14ac:dyDescent="0.35">
      <c r="A546" s="20">
        <v>106.32245006869923</v>
      </c>
    </row>
    <row r="547" spans="1:1" x14ac:dyDescent="0.35">
      <c r="A547" s="20">
        <v>172.33868183487283</v>
      </c>
    </row>
    <row r="548" spans="1:1" x14ac:dyDescent="0.35">
      <c r="A548" s="20">
        <v>69.360522398305676</v>
      </c>
    </row>
    <row r="549" spans="1:1" x14ac:dyDescent="0.35">
      <c r="A549" s="20">
        <v>90.754512524877128</v>
      </c>
    </row>
    <row r="550" spans="1:1" x14ac:dyDescent="0.35">
      <c r="A550" s="20">
        <v>109.64582588886969</v>
      </c>
    </row>
    <row r="551" spans="1:1" x14ac:dyDescent="0.35">
      <c r="A551" s="20">
        <v>127.06275130996889</v>
      </c>
    </row>
    <row r="552" spans="1:1" x14ac:dyDescent="0.35">
      <c r="A552" s="20">
        <v>109.07226717987582</v>
      </c>
    </row>
    <row r="553" spans="1:1" x14ac:dyDescent="0.35">
      <c r="A553" s="20">
        <v>123.59194297673666</v>
      </c>
    </row>
    <row r="554" spans="1:1" x14ac:dyDescent="0.35">
      <c r="A554" s="20">
        <v>120.93782269198181</v>
      </c>
    </row>
    <row r="555" spans="1:1" x14ac:dyDescent="0.35">
      <c r="A555" s="20">
        <v>145.73171436472498</v>
      </c>
    </row>
    <row r="556" spans="1:1" x14ac:dyDescent="0.35">
      <c r="A556" s="20">
        <v>85.219294408093148</v>
      </c>
    </row>
    <row r="557" spans="1:1" x14ac:dyDescent="0.35">
      <c r="A557" s="20">
        <v>110.42501483532885</v>
      </c>
    </row>
    <row r="558" spans="1:1" x14ac:dyDescent="0.35">
      <c r="A558" s="20">
        <v>85.162270582883252</v>
      </c>
    </row>
    <row r="559" spans="1:1" x14ac:dyDescent="0.35">
      <c r="A559" s="20">
        <v>107.18984265797759</v>
      </c>
    </row>
    <row r="560" spans="1:1" x14ac:dyDescent="0.35">
      <c r="A560" s="20">
        <v>114.9791039283508</v>
      </c>
    </row>
    <row r="561" spans="1:1" x14ac:dyDescent="0.35">
      <c r="A561" s="20">
        <v>125.97496941744538</v>
      </c>
    </row>
    <row r="562" spans="1:1" x14ac:dyDescent="0.35">
      <c r="A562" s="20">
        <v>146.50109635940709</v>
      </c>
    </row>
    <row r="563" spans="1:1" x14ac:dyDescent="0.35">
      <c r="A563" s="20">
        <v>114.53560428508897</v>
      </c>
    </row>
    <row r="564" spans="1:1" x14ac:dyDescent="0.35">
      <c r="A564" s="20">
        <v>155.93716018749961</v>
      </c>
    </row>
    <row r="565" spans="1:1" x14ac:dyDescent="0.35">
      <c r="A565" s="20">
        <v>69.376013886046152</v>
      </c>
    </row>
    <row r="566" spans="1:1" x14ac:dyDescent="0.35">
      <c r="A566" s="20">
        <v>147.97835137847784</v>
      </c>
    </row>
    <row r="567" spans="1:1" x14ac:dyDescent="0.35">
      <c r="A567" s="20">
        <v>161.05771283553429</v>
      </c>
    </row>
    <row r="568" spans="1:1" x14ac:dyDescent="0.35">
      <c r="A568" s="20">
        <v>112.36146163560279</v>
      </c>
    </row>
    <row r="569" spans="1:1" x14ac:dyDescent="0.35">
      <c r="A569" s="20">
        <v>84.045109921592442</v>
      </c>
    </row>
    <row r="570" spans="1:1" x14ac:dyDescent="0.35">
      <c r="A570" s="20">
        <v>117.64646733173451</v>
      </c>
    </row>
    <row r="571" spans="1:1" x14ac:dyDescent="0.35">
      <c r="A571" s="20">
        <v>119.67441797072792</v>
      </c>
    </row>
    <row r="572" spans="1:1" x14ac:dyDescent="0.35">
      <c r="A572" s="20">
        <v>107.65673508178959</v>
      </c>
    </row>
    <row r="573" spans="1:1" x14ac:dyDescent="0.35">
      <c r="A573" s="20">
        <v>129.2154016922</v>
      </c>
    </row>
    <row r="574" spans="1:1" x14ac:dyDescent="0.35">
      <c r="A574" s="20">
        <v>137.22809560829091</v>
      </c>
    </row>
    <row r="575" spans="1:1" x14ac:dyDescent="0.35">
      <c r="A575" s="20">
        <v>86.283095962155329</v>
      </c>
    </row>
    <row r="576" spans="1:1" x14ac:dyDescent="0.35">
      <c r="A576" s="20">
        <v>68.406494965760558</v>
      </c>
    </row>
    <row r="577" spans="1:1" x14ac:dyDescent="0.35">
      <c r="A577" s="20">
        <v>88.378099785689002</v>
      </c>
    </row>
    <row r="578" spans="1:1" x14ac:dyDescent="0.35">
      <c r="A578" s="20">
        <v>75.492373334086352</v>
      </c>
    </row>
    <row r="579" spans="1:1" x14ac:dyDescent="0.35">
      <c r="A579" s="20">
        <v>118.04593109385662</v>
      </c>
    </row>
    <row r="580" spans="1:1" x14ac:dyDescent="0.35">
      <c r="A580" s="20">
        <v>92.806664692756726</v>
      </c>
    </row>
    <row r="581" spans="1:1" x14ac:dyDescent="0.35">
      <c r="A581" s="20">
        <v>85.810280847939779</v>
      </c>
    </row>
    <row r="582" spans="1:1" x14ac:dyDescent="0.35">
      <c r="A582" s="20">
        <v>49.698394887665259</v>
      </c>
    </row>
    <row r="583" spans="1:1" x14ac:dyDescent="0.35">
      <c r="A583" s="20">
        <v>91.355037764113462</v>
      </c>
    </row>
    <row r="584" spans="1:1" x14ac:dyDescent="0.35">
      <c r="A584" s="20">
        <v>93.111623331850595</v>
      </c>
    </row>
    <row r="585" spans="1:1" x14ac:dyDescent="0.35">
      <c r="A585" s="20">
        <v>73.215362460047174</v>
      </c>
    </row>
    <row r="586" spans="1:1" x14ac:dyDescent="0.35">
      <c r="A586" s="20">
        <v>122.56592226509409</v>
      </c>
    </row>
    <row r="587" spans="1:1" x14ac:dyDescent="0.35">
      <c r="A587" s="20">
        <v>123.9465221318879</v>
      </c>
    </row>
    <row r="588" spans="1:1" x14ac:dyDescent="0.35">
      <c r="A588" s="20">
        <v>85.162768099039752</v>
      </c>
    </row>
    <row r="589" spans="1:1" x14ac:dyDescent="0.35">
      <c r="A589" s="20">
        <v>83.75995798826159</v>
      </c>
    </row>
    <row r="590" spans="1:1" x14ac:dyDescent="0.35">
      <c r="A590" s="20">
        <v>52.554970416658037</v>
      </c>
    </row>
    <row r="591" spans="1:1" x14ac:dyDescent="0.35">
      <c r="A591" s="20">
        <v>114.13658022907893</v>
      </c>
    </row>
    <row r="592" spans="1:1" x14ac:dyDescent="0.35">
      <c r="A592" s="20">
        <v>77.471769808118466</v>
      </c>
    </row>
    <row r="593" spans="1:1" x14ac:dyDescent="0.35">
      <c r="A593" s="20">
        <v>117.45477217283467</v>
      </c>
    </row>
    <row r="594" spans="1:1" x14ac:dyDescent="0.35">
      <c r="A594" s="20">
        <v>148.13281463759199</v>
      </c>
    </row>
    <row r="595" spans="1:1" x14ac:dyDescent="0.35">
      <c r="A595" s="20">
        <v>118.92958066883216</v>
      </c>
    </row>
    <row r="596" spans="1:1" x14ac:dyDescent="0.35">
      <c r="A596" s="20">
        <v>87.362268675702538</v>
      </c>
    </row>
    <row r="597" spans="1:1" x14ac:dyDescent="0.35">
      <c r="A597" s="20">
        <v>134.5524259525094</v>
      </c>
    </row>
    <row r="598" spans="1:1" x14ac:dyDescent="0.35">
      <c r="A598" s="20">
        <v>137.59207408227701</v>
      </c>
    </row>
    <row r="599" spans="1:1" x14ac:dyDescent="0.35">
      <c r="A599" s="20">
        <v>133.4501668135579</v>
      </c>
    </row>
    <row r="600" spans="1:1" x14ac:dyDescent="0.35">
      <c r="A600" s="20">
        <v>139.02842874376486</v>
      </c>
    </row>
    <row r="601" spans="1:1" x14ac:dyDescent="0.35">
      <c r="A601" s="20">
        <v>149.7355877892773</v>
      </c>
    </row>
    <row r="602" spans="1:1" x14ac:dyDescent="0.35">
      <c r="A602" s="20">
        <v>107.79018413034453</v>
      </c>
    </row>
    <row r="603" spans="1:1" x14ac:dyDescent="0.35">
      <c r="A603" s="20">
        <v>113.52061200730536</v>
      </c>
    </row>
    <row r="604" spans="1:1" x14ac:dyDescent="0.35">
      <c r="A604" s="20">
        <v>101.8416226772665</v>
      </c>
    </row>
    <row r="605" spans="1:1" x14ac:dyDescent="0.35">
      <c r="A605" s="20">
        <v>149.12934172729442</v>
      </c>
    </row>
    <row r="606" spans="1:1" x14ac:dyDescent="0.35">
      <c r="A606" s="20">
        <v>106.63822156074866</v>
      </c>
    </row>
    <row r="607" spans="1:1" x14ac:dyDescent="0.35">
      <c r="A607" s="20">
        <v>80.549276861646206</v>
      </c>
    </row>
    <row r="608" spans="1:1" x14ac:dyDescent="0.35">
      <c r="A608" s="20">
        <v>127.75341971077778</v>
      </c>
    </row>
    <row r="609" spans="1:1" x14ac:dyDescent="0.35">
      <c r="A609" s="20">
        <v>92.606873121110766</v>
      </c>
    </row>
    <row r="610" spans="1:1" x14ac:dyDescent="0.35">
      <c r="A610" s="20">
        <v>151.97409579122962</v>
      </c>
    </row>
    <row r="611" spans="1:1" x14ac:dyDescent="0.35">
      <c r="A611" s="20">
        <v>100.14994676523568</v>
      </c>
    </row>
    <row r="612" spans="1:1" x14ac:dyDescent="0.35">
      <c r="A612" s="20">
        <v>101.73164290128518</v>
      </c>
    </row>
    <row r="613" spans="1:1" x14ac:dyDescent="0.35">
      <c r="A613" s="20">
        <v>147.83976039459654</v>
      </c>
    </row>
    <row r="614" spans="1:1" x14ac:dyDescent="0.35">
      <c r="A614" s="20">
        <v>104.62160225968931</v>
      </c>
    </row>
    <row r="615" spans="1:1" x14ac:dyDescent="0.35">
      <c r="A615" s="20">
        <v>112.88486989206285</v>
      </c>
    </row>
    <row r="616" spans="1:1" x14ac:dyDescent="0.35">
      <c r="A616" s="20">
        <v>127.6964279491356</v>
      </c>
    </row>
    <row r="617" spans="1:1" x14ac:dyDescent="0.35">
      <c r="A617" s="20">
        <v>94.196907071234762</v>
      </c>
    </row>
    <row r="618" spans="1:1" x14ac:dyDescent="0.35">
      <c r="A618" s="20">
        <v>120.74032140545343</v>
      </c>
    </row>
    <row r="619" spans="1:1" x14ac:dyDescent="0.35">
      <c r="A619" s="20">
        <v>106.65572519960453</v>
      </c>
    </row>
    <row r="620" spans="1:1" x14ac:dyDescent="0.35">
      <c r="A620" s="20">
        <v>104.08089883461943</v>
      </c>
    </row>
    <row r="621" spans="1:1" x14ac:dyDescent="0.35">
      <c r="A621" s="20">
        <v>122.6187780592945</v>
      </c>
    </row>
    <row r="622" spans="1:1" x14ac:dyDescent="0.35">
      <c r="A622" s="20">
        <v>91.84761171086096</v>
      </c>
    </row>
    <row r="623" spans="1:1" x14ac:dyDescent="0.35">
      <c r="A623" s="20">
        <v>93.626462510979849</v>
      </c>
    </row>
    <row r="624" spans="1:1" x14ac:dyDescent="0.35">
      <c r="A624" s="20">
        <v>111.65341363283129</v>
      </c>
    </row>
    <row r="625" spans="1:1" x14ac:dyDescent="0.35">
      <c r="A625" s="20">
        <v>98.151270896075189</v>
      </c>
    </row>
    <row r="626" spans="1:1" x14ac:dyDescent="0.35">
      <c r="A626" s="20">
        <v>64.885218399541827</v>
      </c>
    </row>
    <row r="627" spans="1:1" x14ac:dyDescent="0.35">
      <c r="A627" s="20">
        <v>112.57708375515769</v>
      </c>
    </row>
    <row r="628" spans="1:1" x14ac:dyDescent="0.35">
      <c r="A628" s="20">
        <v>112.70102510473951</v>
      </c>
    </row>
    <row r="629" spans="1:1" x14ac:dyDescent="0.35">
      <c r="A629" s="20">
        <v>127.61873400258331</v>
      </c>
    </row>
    <row r="630" spans="1:1" x14ac:dyDescent="0.35">
      <c r="A630" s="20">
        <v>116.20279637750788</v>
      </c>
    </row>
    <row r="631" spans="1:1" x14ac:dyDescent="0.35">
      <c r="A631" s="20">
        <v>89.508547371191455</v>
      </c>
    </row>
    <row r="632" spans="1:1" x14ac:dyDescent="0.35">
      <c r="A632" s="20">
        <v>101.42358713429722</v>
      </c>
    </row>
    <row r="633" spans="1:1" x14ac:dyDescent="0.35">
      <c r="A633" s="20">
        <v>129.62625987697984</v>
      </c>
    </row>
    <row r="634" spans="1:1" x14ac:dyDescent="0.35">
      <c r="A634" s="20">
        <v>138.78897890175642</v>
      </c>
    </row>
    <row r="635" spans="1:1" x14ac:dyDescent="0.35">
      <c r="A635" s="20">
        <v>149.66179048867775</v>
      </c>
    </row>
    <row r="636" spans="1:1" x14ac:dyDescent="0.35">
      <c r="A636" s="20">
        <v>119.67246258313993</v>
      </c>
    </row>
    <row r="637" spans="1:1" x14ac:dyDescent="0.35">
      <c r="A637" s="20">
        <v>82.204379301803158</v>
      </c>
    </row>
    <row r="638" spans="1:1" x14ac:dyDescent="0.35">
      <c r="A638" s="20">
        <v>96.69170879164777</v>
      </c>
    </row>
    <row r="639" spans="1:1" x14ac:dyDescent="0.35">
      <c r="A639" s="20">
        <v>109.90787220122604</v>
      </c>
    </row>
    <row r="640" spans="1:1" x14ac:dyDescent="0.35">
      <c r="A640" s="20">
        <v>105.54963317431428</v>
      </c>
    </row>
    <row r="641" spans="1:1" x14ac:dyDescent="0.35">
      <c r="A641" s="20">
        <v>104.73776276104806</v>
      </c>
    </row>
    <row r="642" spans="1:1" x14ac:dyDescent="0.35">
      <c r="A642" s="20">
        <v>116.00203269619885</v>
      </c>
    </row>
    <row r="643" spans="1:1" x14ac:dyDescent="0.35">
      <c r="A643" s="20">
        <v>142.22261877827884</v>
      </c>
    </row>
    <row r="644" spans="1:1" x14ac:dyDescent="0.35">
      <c r="A644" s="20">
        <v>106.36584188250889</v>
      </c>
    </row>
    <row r="645" spans="1:1" x14ac:dyDescent="0.35">
      <c r="A645" s="20">
        <v>114.80609581880587</v>
      </c>
    </row>
    <row r="646" spans="1:1" x14ac:dyDescent="0.35">
      <c r="A646" s="20">
        <v>87.262197669411393</v>
      </c>
    </row>
    <row r="647" spans="1:1" x14ac:dyDescent="0.35">
      <c r="A647" s="20">
        <v>80.9463385114028</v>
      </c>
    </row>
    <row r="648" spans="1:1" x14ac:dyDescent="0.35">
      <c r="A648" s="20">
        <v>120.46678415929358</v>
      </c>
    </row>
    <row r="649" spans="1:1" x14ac:dyDescent="0.35">
      <c r="A649" s="20">
        <v>104.8085258732975</v>
      </c>
    </row>
    <row r="650" spans="1:1" x14ac:dyDescent="0.35">
      <c r="A650" s="20">
        <v>75.025392421273352</v>
      </c>
    </row>
    <row r="651" spans="1:1" x14ac:dyDescent="0.35">
      <c r="A651" s="20">
        <v>174.38092323338191</v>
      </c>
    </row>
    <row r="652" spans="1:1" x14ac:dyDescent="0.35">
      <c r="A652" s="20">
        <v>84.187308867677601</v>
      </c>
    </row>
    <row r="653" spans="1:1" x14ac:dyDescent="0.35">
      <c r="A653" s="20">
        <v>118.17880489369966</v>
      </c>
    </row>
    <row r="654" spans="1:1" x14ac:dyDescent="0.35">
      <c r="A654" s="20">
        <v>104.41157044376934</v>
      </c>
    </row>
    <row r="655" spans="1:1" x14ac:dyDescent="0.35">
      <c r="A655" s="20">
        <v>99.664278800995135</v>
      </c>
    </row>
    <row r="656" spans="1:1" x14ac:dyDescent="0.35">
      <c r="A656" s="20">
        <v>122.55923374505669</v>
      </c>
    </row>
    <row r="657" spans="1:1" x14ac:dyDescent="0.35">
      <c r="A657" s="20">
        <v>119.6001252840953</v>
      </c>
    </row>
    <row r="658" spans="1:1" x14ac:dyDescent="0.35">
      <c r="A658" s="20">
        <v>72.637350029264837</v>
      </c>
    </row>
    <row r="659" spans="1:1" x14ac:dyDescent="0.35">
      <c r="A659" s="20">
        <v>76.390459937722596</v>
      </c>
    </row>
    <row r="660" spans="1:1" x14ac:dyDescent="0.35">
      <c r="A660" s="20">
        <v>132.75202482695079</v>
      </c>
    </row>
    <row r="661" spans="1:1" x14ac:dyDescent="0.35">
      <c r="A661" s="20">
        <v>124.31677916903445</v>
      </c>
    </row>
    <row r="662" spans="1:1" x14ac:dyDescent="0.35">
      <c r="A662" s="20">
        <v>91.412719813436865</v>
      </c>
    </row>
    <row r="663" spans="1:1" x14ac:dyDescent="0.35">
      <c r="A663" s="20">
        <v>106.81071481450317</v>
      </c>
    </row>
    <row r="664" spans="1:1" x14ac:dyDescent="0.35">
      <c r="A664" s="20">
        <v>107.71035521494015</v>
      </c>
    </row>
    <row r="665" spans="1:1" x14ac:dyDescent="0.35">
      <c r="A665" s="20">
        <v>78.591881366135738</v>
      </c>
    </row>
    <row r="666" spans="1:1" x14ac:dyDescent="0.35">
      <c r="A666" s="20">
        <v>147.86099372591812</v>
      </c>
    </row>
    <row r="667" spans="1:1" x14ac:dyDescent="0.35">
      <c r="A667" s="20">
        <v>108.24916028494586</v>
      </c>
    </row>
    <row r="668" spans="1:1" x14ac:dyDescent="0.35">
      <c r="A668" s="20">
        <v>158.84058194059199</v>
      </c>
    </row>
    <row r="669" spans="1:1" x14ac:dyDescent="0.35">
      <c r="A669" s="20">
        <v>99.950593847317222</v>
      </c>
    </row>
    <row r="670" spans="1:1" x14ac:dyDescent="0.35">
      <c r="A670" s="20">
        <v>100.27360431311044</v>
      </c>
    </row>
    <row r="671" spans="1:1" x14ac:dyDescent="0.35">
      <c r="A671" s="20">
        <v>128.68741885339861</v>
      </c>
    </row>
    <row r="672" spans="1:1" x14ac:dyDescent="0.35">
      <c r="A672" s="20">
        <v>128.35197537175122</v>
      </c>
    </row>
    <row r="673" spans="1:1" x14ac:dyDescent="0.35">
      <c r="A673" s="20">
        <v>146.12577342849261</v>
      </c>
    </row>
    <row r="674" spans="1:1" x14ac:dyDescent="0.35">
      <c r="A674" s="20">
        <v>116.51936959818603</v>
      </c>
    </row>
    <row r="675" spans="1:1" x14ac:dyDescent="0.35">
      <c r="A675" s="20">
        <v>125.53191718833126</v>
      </c>
    </row>
    <row r="676" spans="1:1" x14ac:dyDescent="0.35">
      <c r="A676" s="20">
        <v>126.06624796070803</v>
      </c>
    </row>
    <row r="677" spans="1:1" x14ac:dyDescent="0.35">
      <c r="A677" s="20">
        <v>77.612274916989534</v>
      </c>
    </row>
    <row r="678" spans="1:1" x14ac:dyDescent="0.35">
      <c r="A678" s="20">
        <v>106.09213496646404</v>
      </c>
    </row>
    <row r="679" spans="1:1" x14ac:dyDescent="0.35">
      <c r="A679" s="20">
        <v>141.05806582724969</v>
      </c>
    </row>
    <row r="680" spans="1:1" x14ac:dyDescent="0.35">
      <c r="A680" s="20">
        <v>98.539779547566582</v>
      </c>
    </row>
    <row r="681" spans="1:1" x14ac:dyDescent="0.35">
      <c r="A681" s="20">
        <v>132.74492191664154</v>
      </c>
    </row>
    <row r="682" spans="1:1" x14ac:dyDescent="0.35">
      <c r="A682" s="20">
        <v>94.245157232064756</v>
      </c>
    </row>
    <row r="683" spans="1:1" x14ac:dyDescent="0.35">
      <c r="A683" s="20">
        <v>108.24759763143953</v>
      </c>
    </row>
    <row r="684" spans="1:1" x14ac:dyDescent="0.35">
      <c r="A684" s="20">
        <v>136.61851497646708</v>
      </c>
    </row>
    <row r="685" spans="1:1" x14ac:dyDescent="0.35">
      <c r="A685" s="20">
        <v>120.79872696245084</v>
      </c>
    </row>
    <row r="686" spans="1:1" x14ac:dyDescent="0.35">
      <c r="A686" s="20">
        <v>120.43401350442844</v>
      </c>
    </row>
    <row r="687" spans="1:1" x14ac:dyDescent="0.35">
      <c r="A687" s="20">
        <v>127.94553167288154</v>
      </c>
    </row>
    <row r="688" spans="1:1" x14ac:dyDescent="0.35">
      <c r="A688" s="20">
        <v>146.63342258162294</v>
      </c>
    </row>
    <row r="689" spans="1:1" x14ac:dyDescent="0.35">
      <c r="A689" s="20">
        <v>111.31312546946047</v>
      </c>
    </row>
    <row r="690" spans="1:1" x14ac:dyDescent="0.35">
      <c r="A690" s="20">
        <v>91.069814762485265</v>
      </c>
    </row>
    <row r="691" spans="1:1" x14ac:dyDescent="0.35">
      <c r="A691" s="20">
        <v>118.97375097381827</v>
      </c>
    </row>
    <row r="692" spans="1:1" x14ac:dyDescent="0.35">
      <c r="A692" s="20">
        <v>116.01532320388121</v>
      </c>
    </row>
    <row r="693" spans="1:1" x14ac:dyDescent="0.35">
      <c r="A693" s="20">
        <v>128.90966247745365</v>
      </c>
    </row>
    <row r="694" spans="1:1" x14ac:dyDescent="0.35">
      <c r="A694" s="20">
        <v>111.57417359543214</v>
      </c>
    </row>
    <row r="695" spans="1:1" x14ac:dyDescent="0.35">
      <c r="A695" s="20">
        <v>112.10960596958685</v>
      </c>
    </row>
    <row r="696" spans="1:1" x14ac:dyDescent="0.35">
      <c r="A696" s="20">
        <v>118.15231210701216</v>
      </c>
    </row>
    <row r="697" spans="1:1" x14ac:dyDescent="0.35">
      <c r="A697" s="20">
        <v>113.31796858088893</v>
      </c>
    </row>
    <row r="698" spans="1:1" x14ac:dyDescent="0.35">
      <c r="A698" s="20">
        <v>86.478840770331473</v>
      </c>
    </row>
    <row r="699" spans="1:1" x14ac:dyDescent="0.35">
      <c r="A699" s="20">
        <v>124.28623180040947</v>
      </c>
    </row>
    <row r="700" spans="1:1" x14ac:dyDescent="0.35">
      <c r="A700" s="20">
        <v>123.91372677656625</v>
      </c>
    </row>
    <row r="701" spans="1:1" x14ac:dyDescent="0.35">
      <c r="A701" s="20">
        <v>84.774116826385509</v>
      </c>
    </row>
    <row r="702" spans="1:1" x14ac:dyDescent="0.35">
      <c r="A702" s="20">
        <v>122.98697762372379</v>
      </c>
    </row>
    <row r="703" spans="1:1" x14ac:dyDescent="0.35">
      <c r="A703" s="20">
        <v>104.29762192094834</v>
      </c>
    </row>
    <row r="704" spans="1:1" x14ac:dyDescent="0.35">
      <c r="A704" s="20">
        <v>83.096479939838161</v>
      </c>
    </row>
    <row r="705" spans="1:1" x14ac:dyDescent="0.35">
      <c r="A705" s="20">
        <v>138.29199011201106</v>
      </c>
    </row>
    <row r="706" spans="1:1" x14ac:dyDescent="0.35">
      <c r="A706" s="20">
        <v>93.948715821237144</v>
      </c>
    </row>
    <row r="707" spans="1:1" x14ac:dyDescent="0.35">
      <c r="A707" s="20">
        <v>152.25952763593085</v>
      </c>
    </row>
    <row r="708" spans="1:1" x14ac:dyDescent="0.35">
      <c r="A708" s="20">
        <v>123.62575204085965</v>
      </c>
    </row>
    <row r="709" spans="1:1" x14ac:dyDescent="0.35">
      <c r="A709" s="20">
        <v>76.715794888016518</v>
      </c>
    </row>
    <row r="710" spans="1:1" x14ac:dyDescent="0.35">
      <c r="A710" s="20">
        <v>68.047325140641689</v>
      </c>
    </row>
    <row r="711" spans="1:1" x14ac:dyDescent="0.35">
      <c r="A711" s="20">
        <v>85.302079097644608</v>
      </c>
    </row>
    <row r="712" spans="1:1" x14ac:dyDescent="0.35">
      <c r="A712" s="20">
        <v>130.55462875764925</v>
      </c>
    </row>
    <row r="713" spans="1:1" x14ac:dyDescent="0.35">
      <c r="A713" s="20">
        <v>91.185738422073598</v>
      </c>
    </row>
    <row r="714" spans="1:1" x14ac:dyDescent="0.35">
      <c r="A714" s="20">
        <v>90.819561225473805</v>
      </c>
    </row>
    <row r="715" spans="1:1" x14ac:dyDescent="0.35">
      <c r="A715" s="20">
        <v>118.10231151883374</v>
      </c>
    </row>
    <row r="716" spans="1:1" x14ac:dyDescent="0.35">
      <c r="A716" s="20">
        <v>109.09222639543876</v>
      </c>
    </row>
    <row r="717" spans="1:1" x14ac:dyDescent="0.35">
      <c r="A717" s="20">
        <v>105.3214174631408</v>
      </c>
    </row>
    <row r="718" spans="1:1" x14ac:dyDescent="0.35">
      <c r="A718" s="20">
        <v>167.70546003741467</v>
      </c>
    </row>
    <row r="719" spans="1:1" x14ac:dyDescent="0.35">
      <c r="A719" s="20">
        <v>98.850465497363018</v>
      </c>
    </row>
    <row r="720" spans="1:1" x14ac:dyDescent="0.35">
      <c r="A720" s="20">
        <v>111.60765985178988</v>
      </c>
    </row>
    <row r="721" spans="1:1" x14ac:dyDescent="0.35">
      <c r="A721" s="20">
        <v>108.99620993881743</v>
      </c>
    </row>
    <row r="722" spans="1:1" x14ac:dyDescent="0.35">
      <c r="A722" s="20">
        <v>144.12508351422542</v>
      </c>
    </row>
    <row r="723" spans="1:1" x14ac:dyDescent="0.35">
      <c r="A723" s="20">
        <v>95.857219003202758</v>
      </c>
    </row>
    <row r="724" spans="1:1" x14ac:dyDescent="0.35">
      <c r="A724" s="20">
        <v>141.69354246436646</v>
      </c>
    </row>
    <row r="725" spans="1:1" x14ac:dyDescent="0.35">
      <c r="A725" s="20">
        <v>121.88939560811043</v>
      </c>
    </row>
    <row r="726" spans="1:1" x14ac:dyDescent="0.35">
      <c r="A726" s="20">
        <v>134.31741237729014</v>
      </c>
    </row>
    <row r="727" spans="1:1" x14ac:dyDescent="0.35">
      <c r="A727" s="20">
        <v>140.99557703499775</v>
      </c>
    </row>
    <row r="728" spans="1:1" x14ac:dyDescent="0.35">
      <c r="A728" s="20">
        <v>108.34132843786</v>
      </c>
    </row>
    <row r="729" spans="1:1" x14ac:dyDescent="0.35">
      <c r="A729" s="20">
        <v>118.34087881702327</v>
      </c>
    </row>
    <row r="730" spans="1:1" x14ac:dyDescent="0.35">
      <c r="A730" s="20">
        <v>88.497483029479042</v>
      </c>
    </row>
    <row r="731" spans="1:1" x14ac:dyDescent="0.35">
      <c r="A731" s="20">
        <v>48.388433973832733</v>
      </c>
    </row>
    <row r="732" spans="1:1" x14ac:dyDescent="0.35">
      <c r="A732" s="20">
        <v>82.300963499863087</v>
      </c>
    </row>
    <row r="733" spans="1:1" x14ac:dyDescent="0.35">
      <c r="A733" s="20">
        <v>126.90722239178906</v>
      </c>
    </row>
    <row r="734" spans="1:1" x14ac:dyDescent="0.35">
      <c r="A734" s="20">
        <v>98.300003365062096</v>
      </c>
    </row>
    <row r="735" spans="1:1" x14ac:dyDescent="0.35">
      <c r="A735" s="20">
        <v>77.353617264133817</v>
      </c>
    </row>
    <row r="736" spans="1:1" x14ac:dyDescent="0.35">
      <c r="A736" s="20">
        <v>102.48376225750468</v>
      </c>
    </row>
    <row r="737" spans="1:1" x14ac:dyDescent="0.35">
      <c r="A737" s="20">
        <v>145.42333437881757</v>
      </c>
    </row>
    <row r="738" spans="1:1" x14ac:dyDescent="0.35">
      <c r="A738" s="20">
        <v>148.34847691972823</v>
      </c>
    </row>
    <row r="739" spans="1:1" x14ac:dyDescent="0.35">
      <c r="A739" s="20">
        <v>148.92907694811166</v>
      </c>
    </row>
    <row r="740" spans="1:1" x14ac:dyDescent="0.35">
      <c r="A740" s="20">
        <v>100.8800225662886</v>
      </c>
    </row>
    <row r="741" spans="1:1" x14ac:dyDescent="0.35">
      <c r="A741" s="20">
        <v>95.78207746386704</v>
      </c>
    </row>
    <row r="742" spans="1:1" x14ac:dyDescent="0.35">
      <c r="A742" s="20">
        <v>116.62890147762761</v>
      </c>
    </row>
    <row r="743" spans="1:1" x14ac:dyDescent="0.35">
      <c r="A743" s="20">
        <v>114.75084674237459</v>
      </c>
    </row>
    <row r="744" spans="1:1" x14ac:dyDescent="0.35">
      <c r="A744" s="20">
        <v>120.11290580954203</v>
      </c>
    </row>
    <row r="745" spans="1:1" x14ac:dyDescent="0.35">
      <c r="A745" s="20">
        <v>115.98018502736332</v>
      </c>
    </row>
    <row r="746" spans="1:1" x14ac:dyDescent="0.35">
      <c r="A746" s="20">
        <v>100.46975468586535</v>
      </c>
    </row>
    <row r="747" spans="1:1" x14ac:dyDescent="0.35">
      <c r="A747" s="20">
        <v>77.916563909620294</v>
      </c>
    </row>
    <row r="748" spans="1:1" x14ac:dyDescent="0.35">
      <c r="A748" s="20">
        <v>113.44774293655399</v>
      </c>
    </row>
    <row r="749" spans="1:1" x14ac:dyDescent="0.35">
      <c r="A749" s="20">
        <v>123.35473885448383</v>
      </c>
    </row>
    <row r="750" spans="1:1" x14ac:dyDescent="0.35">
      <c r="A750" s="20">
        <v>157.89283465355018</v>
      </c>
    </row>
    <row r="751" spans="1:1" x14ac:dyDescent="0.35">
      <c r="A751" s="20">
        <v>126.37187036673177</v>
      </c>
    </row>
    <row r="752" spans="1:1" x14ac:dyDescent="0.35">
      <c r="A752" s="20">
        <v>83.293659798653295</v>
      </c>
    </row>
    <row r="753" spans="1:1" x14ac:dyDescent="0.35">
      <c r="A753" s="20">
        <v>127.51832705218374</v>
      </c>
    </row>
    <row r="754" spans="1:1" x14ac:dyDescent="0.35">
      <c r="A754" s="20">
        <v>109.16255837509976</v>
      </c>
    </row>
    <row r="755" spans="1:1" x14ac:dyDescent="0.35">
      <c r="A755" s="20">
        <v>105.4628384494786</v>
      </c>
    </row>
    <row r="756" spans="1:1" x14ac:dyDescent="0.35">
      <c r="A756" s="20">
        <v>120.3791312138117</v>
      </c>
    </row>
    <row r="757" spans="1:1" x14ac:dyDescent="0.35">
      <c r="A757" s="20">
        <v>128.05507024879216</v>
      </c>
    </row>
    <row r="758" spans="1:1" x14ac:dyDescent="0.35">
      <c r="A758" s="20">
        <v>74.787918636736563</v>
      </c>
    </row>
    <row r="759" spans="1:1" x14ac:dyDescent="0.35">
      <c r="A759" s="20">
        <v>131.54048270659754</v>
      </c>
    </row>
    <row r="760" spans="1:1" x14ac:dyDescent="0.35">
      <c r="A760" s="20">
        <v>114.41321415618187</v>
      </c>
    </row>
    <row r="761" spans="1:1" x14ac:dyDescent="0.35">
      <c r="A761" s="20">
        <v>151.07037020633834</v>
      </c>
    </row>
    <row r="762" spans="1:1" x14ac:dyDescent="0.35">
      <c r="A762" s="20">
        <v>167.92264710556543</v>
      </c>
    </row>
    <row r="763" spans="1:1" x14ac:dyDescent="0.35">
      <c r="A763" s="20">
        <v>156.71391500233452</v>
      </c>
    </row>
    <row r="764" spans="1:1" x14ac:dyDescent="0.35">
      <c r="A764" s="20">
        <v>114.89645580121025</v>
      </c>
    </row>
    <row r="765" spans="1:1" x14ac:dyDescent="0.35">
      <c r="A765" s="20">
        <v>96.317684014838235</v>
      </c>
    </row>
    <row r="766" spans="1:1" x14ac:dyDescent="0.35">
      <c r="A766" s="20">
        <v>113.28181077964832</v>
      </c>
    </row>
    <row r="767" spans="1:1" x14ac:dyDescent="0.35">
      <c r="A767" s="20">
        <v>122.9475287158876</v>
      </c>
    </row>
    <row r="768" spans="1:1" x14ac:dyDescent="0.35">
      <c r="A768" s="20">
        <v>137.18962851150022</v>
      </c>
    </row>
    <row r="769" spans="1:1" x14ac:dyDescent="0.35">
      <c r="A769" s="20">
        <v>94.365502925737218</v>
      </c>
    </row>
    <row r="770" spans="1:1" x14ac:dyDescent="0.35">
      <c r="A770" s="20">
        <v>79.778890200586048</v>
      </c>
    </row>
    <row r="771" spans="1:1" x14ac:dyDescent="0.35">
      <c r="A771" s="20">
        <v>129.89118813724889</v>
      </c>
    </row>
    <row r="772" spans="1:1" x14ac:dyDescent="0.35">
      <c r="A772" s="20">
        <v>137.43551166862082</v>
      </c>
    </row>
    <row r="773" spans="1:1" x14ac:dyDescent="0.35">
      <c r="A773" s="20">
        <v>110.09004870829666</v>
      </c>
    </row>
    <row r="774" spans="1:1" x14ac:dyDescent="0.35">
      <c r="A774" s="20">
        <v>154.142945007197</v>
      </c>
    </row>
    <row r="775" spans="1:1" x14ac:dyDescent="0.35">
      <c r="A775" s="20">
        <v>131.48453047791472</v>
      </c>
    </row>
    <row r="776" spans="1:1" x14ac:dyDescent="0.35">
      <c r="A776" s="20">
        <v>92.770928162198857</v>
      </c>
    </row>
    <row r="777" spans="1:1" x14ac:dyDescent="0.35">
      <c r="A777" s="20">
        <v>106.10518104154053</v>
      </c>
    </row>
    <row r="778" spans="1:1" x14ac:dyDescent="0.35">
      <c r="A778" s="20">
        <v>117.19456575190554</v>
      </c>
    </row>
    <row r="779" spans="1:1" x14ac:dyDescent="0.35">
      <c r="A779" s="20">
        <v>108.55298437694805</v>
      </c>
    </row>
    <row r="780" spans="1:1" x14ac:dyDescent="0.35">
      <c r="A780" s="20">
        <v>145.25892547973086</v>
      </c>
    </row>
    <row r="781" spans="1:1" x14ac:dyDescent="0.35">
      <c r="A781" s="20">
        <v>115.74180807007232</v>
      </c>
    </row>
    <row r="782" spans="1:1" x14ac:dyDescent="0.35">
      <c r="A782" s="20">
        <v>166.79359167622891</v>
      </c>
    </row>
    <row r="783" spans="1:1" x14ac:dyDescent="0.35">
      <c r="A783" s="20">
        <v>122.8249084596107</v>
      </c>
    </row>
    <row r="784" spans="1:1" x14ac:dyDescent="0.35">
      <c r="A784" s="20">
        <v>119.14378711456371</v>
      </c>
    </row>
    <row r="785" spans="1:1" x14ac:dyDescent="0.35">
      <c r="A785" s="20">
        <v>117.85536182475862</v>
      </c>
    </row>
    <row r="786" spans="1:1" x14ac:dyDescent="0.35">
      <c r="A786" s="20">
        <v>112.75928542350553</v>
      </c>
    </row>
    <row r="787" spans="1:1" x14ac:dyDescent="0.35">
      <c r="A787" s="20">
        <v>98.10670632575733</v>
      </c>
    </row>
    <row r="788" spans="1:1" x14ac:dyDescent="0.35">
      <c r="A788" s="20">
        <v>102.39648848114169</v>
      </c>
    </row>
    <row r="789" spans="1:1" x14ac:dyDescent="0.35">
      <c r="A789" s="20">
        <v>131.98876487402904</v>
      </c>
    </row>
    <row r="790" spans="1:1" x14ac:dyDescent="0.35">
      <c r="A790" s="20">
        <v>104.25638134467269</v>
      </c>
    </row>
    <row r="791" spans="1:1" x14ac:dyDescent="0.35">
      <c r="A791" s="20">
        <v>104.00112020356917</v>
      </c>
    </row>
    <row r="792" spans="1:1" x14ac:dyDescent="0.35">
      <c r="A792" s="20">
        <v>146.60354167762702</v>
      </c>
    </row>
    <row r="793" spans="1:1" x14ac:dyDescent="0.35">
      <c r="A793" s="20">
        <v>73.504296441948213</v>
      </c>
    </row>
    <row r="794" spans="1:1" x14ac:dyDescent="0.35">
      <c r="A794" s="20">
        <v>142.23148978906778</v>
      </c>
    </row>
    <row r="795" spans="1:1" x14ac:dyDescent="0.35">
      <c r="A795" s="20">
        <v>156.32176370145413</v>
      </c>
    </row>
    <row r="796" spans="1:1" x14ac:dyDescent="0.35">
      <c r="A796" s="20">
        <v>99.635841279136898</v>
      </c>
    </row>
    <row r="797" spans="1:1" x14ac:dyDescent="0.35">
      <c r="A797" s="20">
        <v>109.39295996626414</v>
      </c>
    </row>
    <row r="798" spans="1:1" x14ac:dyDescent="0.35">
      <c r="A798" s="20">
        <v>125.62278530995223</v>
      </c>
    </row>
    <row r="799" spans="1:1" x14ac:dyDescent="0.35">
      <c r="A799" s="20">
        <v>127.75164672540656</v>
      </c>
    </row>
    <row r="800" spans="1:1" x14ac:dyDescent="0.35">
      <c r="A800" s="20">
        <v>153.07541199823058</v>
      </c>
    </row>
    <row r="801" spans="1:1" x14ac:dyDescent="0.35">
      <c r="A801" s="20">
        <v>102.41701380848322</v>
      </c>
    </row>
    <row r="802" spans="1:1" x14ac:dyDescent="0.35">
      <c r="A802" s="20">
        <v>106.60001274141223</v>
      </c>
    </row>
    <row r="803" spans="1:1" x14ac:dyDescent="0.35">
      <c r="A803" s="20">
        <v>114.55394017836207</v>
      </c>
    </row>
    <row r="804" spans="1:1" x14ac:dyDescent="0.35">
      <c r="A804" s="20">
        <v>86.213232401360628</v>
      </c>
    </row>
    <row r="805" spans="1:1" x14ac:dyDescent="0.35">
      <c r="A805" s="20">
        <v>161.57669826888429</v>
      </c>
    </row>
    <row r="806" spans="1:1" x14ac:dyDescent="0.35">
      <c r="A806" s="20">
        <v>104.90766326205787</v>
      </c>
    </row>
    <row r="807" spans="1:1" x14ac:dyDescent="0.35">
      <c r="A807" s="20">
        <v>144.01397574624499</v>
      </c>
    </row>
    <row r="808" spans="1:1" x14ac:dyDescent="0.35">
      <c r="A808" s="20">
        <v>76.826560984472778</v>
      </c>
    </row>
    <row r="809" spans="1:1" x14ac:dyDescent="0.35">
      <c r="A809" s="20">
        <v>112.62854822243322</v>
      </c>
    </row>
    <row r="810" spans="1:1" x14ac:dyDescent="0.35">
      <c r="A810" s="20">
        <v>154.5853816345612</v>
      </c>
    </row>
    <row r="811" spans="1:1" x14ac:dyDescent="0.35">
      <c r="A811" s="20">
        <v>87.909460650191988</v>
      </c>
    </row>
    <row r="812" spans="1:1" x14ac:dyDescent="0.35">
      <c r="A812" s="20">
        <v>100.90360998382273</v>
      </c>
    </row>
    <row r="813" spans="1:1" x14ac:dyDescent="0.35">
      <c r="A813" s="20">
        <v>163.67237426254525</v>
      </c>
    </row>
    <row r="814" spans="1:1" x14ac:dyDescent="0.35">
      <c r="A814" s="20">
        <v>105.41198939751939</v>
      </c>
    </row>
    <row r="815" spans="1:1" x14ac:dyDescent="0.35">
      <c r="A815" s="20">
        <v>151.03902443357978</v>
      </c>
    </row>
    <row r="816" spans="1:1" x14ac:dyDescent="0.35">
      <c r="A816" s="20">
        <v>119.0288732764911</v>
      </c>
    </row>
    <row r="817" spans="1:1" x14ac:dyDescent="0.35">
      <c r="A817" s="20">
        <v>91.141255190315405</v>
      </c>
    </row>
    <row r="818" spans="1:1" x14ac:dyDescent="0.35">
      <c r="A818" s="20">
        <v>106.03070307606168</v>
      </c>
    </row>
    <row r="819" spans="1:1" x14ac:dyDescent="0.35">
      <c r="A819" s="20">
        <v>85.863835410547409</v>
      </c>
    </row>
    <row r="820" spans="1:1" x14ac:dyDescent="0.35">
      <c r="A820" s="20">
        <v>144.22111183404883</v>
      </c>
    </row>
    <row r="821" spans="1:1" x14ac:dyDescent="0.35">
      <c r="A821" s="20">
        <v>136.13203829637456</v>
      </c>
    </row>
    <row r="822" spans="1:1" x14ac:dyDescent="0.35">
      <c r="A822" s="20">
        <v>123.40978827228332</v>
      </c>
    </row>
    <row r="823" spans="1:1" x14ac:dyDescent="0.35">
      <c r="A823" s="20">
        <v>97.973069850676765</v>
      </c>
    </row>
    <row r="824" spans="1:1" x14ac:dyDescent="0.35">
      <c r="A824" s="20">
        <v>128.02637103094341</v>
      </c>
    </row>
    <row r="825" spans="1:1" x14ac:dyDescent="0.35">
      <c r="A825" s="20">
        <v>102.64821509733238</v>
      </c>
    </row>
    <row r="826" spans="1:1" x14ac:dyDescent="0.35">
      <c r="A826" s="20">
        <v>182.11751826563096</v>
      </c>
    </row>
    <row r="827" spans="1:1" x14ac:dyDescent="0.35">
      <c r="A827" s="20">
        <v>79.302866522536249</v>
      </c>
    </row>
    <row r="828" spans="1:1" x14ac:dyDescent="0.35">
      <c r="A828" s="20">
        <v>124.9622674307511</v>
      </c>
    </row>
    <row r="829" spans="1:1" x14ac:dyDescent="0.35">
      <c r="A829" s="20">
        <v>69.759509497317623</v>
      </c>
    </row>
    <row r="830" spans="1:1" x14ac:dyDescent="0.35">
      <c r="A830" s="20">
        <v>142.66506147664182</v>
      </c>
    </row>
    <row r="831" spans="1:1" x14ac:dyDescent="0.35">
      <c r="A831" s="20">
        <v>131.61162814662555</v>
      </c>
    </row>
    <row r="832" spans="1:1" x14ac:dyDescent="0.35">
      <c r="A832" s="20">
        <v>120.71991660089003</v>
      </c>
    </row>
    <row r="833" spans="1:1" x14ac:dyDescent="0.35">
      <c r="A833" s="20">
        <v>101.09190081067645</v>
      </c>
    </row>
    <row r="834" spans="1:1" x14ac:dyDescent="0.35">
      <c r="A834" s="20">
        <v>138.7030381011904</v>
      </c>
    </row>
    <row r="835" spans="1:1" x14ac:dyDescent="0.35">
      <c r="A835" s="20">
        <v>114.38434470354042</v>
      </c>
    </row>
    <row r="836" spans="1:1" x14ac:dyDescent="0.35">
      <c r="A836" s="20">
        <v>88.701122420826906</v>
      </c>
    </row>
    <row r="837" spans="1:1" x14ac:dyDescent="0.35">
      <c r="A837" s="20">
        <v>145.5365380489275</v>
      </c>
    </row>
    <row r="838" spans="1:1" x14ac:dyDescent="0.35">
      <c r="A838" s="20">
        <v>112.64732291287139</v>
      </c>
    </row>
    <row r="839" spans="1:1" x14ac:dyDescent="0.35">
      <c r="A839" s="20">
        <v>97.038258324374823</v>
      </c>
    </row>
    <row r="840" spans="1:1" x14ac:dyDescent="0.35">
      <c r="A840" s="20">
        <v>119.94600112406881</v>
      </c>
    </row>
    <row r="841" spans="1:1" x14ac:dyDescent="0.35">
      <c r="A841" s="20">
        <v>81.804766974338122</v>
      </c>
    </row>
    <row r="842" spans="1:1" x14ac:dyDescent="0.35">
      <c r="A842" s="20">
        <v>95.073729857368733</v>
      </c>
    </row>
    <row r="843" spans="1:1" x14ac:dyDescent="0.35">
      <c r="A843" s="20">
        <v>153.84929888974244</v>
      </c>
    </row>
    <row r="844" spans="1:1" x14ac:dyDescent="0.35">
      <c r="A844" s="20">
        <v>91.464732661042689</v>
      </c>
    </row>
    <row r="845" spans="1:1" x14ac:dyDescent="0.35">
      <c r="A845" s="20">
        <v>112.37380011438231</v>
      </c>
    </row>
    <row r="846" spans="1:1" x14ac:dyDescent="0.35">
      <c r="A846" s="20">
        <v>94.157724353927279</v>
      </c>
    </row>
    <row r="847" spans="1:1" x14ac:dyDescent="0.35">
      <c r="A847" s="20">
        <v>120.44522328688875</v>
      </c>
    </row>
    <row r="848" spans="1:1" x14ac:dyDescent="0.35">
      <c r="A848" s="20">
        <v>116.25083575315502</v>
      </c>
    </row>
    <row r="849" spans="1:1" x14ac:dyDescent="0.35">
      <c r="A849" s="20">
        <v>137.6907833636169</v>
      </c>
    </row>
    <row r="850" spans="1:1" x14ac:dyDescent="0.35">
      <c r="A850" s="20">
        <v>104.97447712592665</v>
      </c>
    </row>
    <row r="851" spans="1:1" x14ac:dyDescent="0.35">
      <c r="A851" s="20">
        <v>112.70374000437391</v>
      </c>
    </row>
    <row r="852" spans="1:1" x14ac:dyDescent="0.35">
      <c r="A852" s="20">
        <v>169.16252398068139</v>
      </c>
    </row>
    <row r="853" spans="1:1" x14ac:dyDescent="0.35">
      <c r="A853" s="20">
        <v>111.60816470261599</v>
      </c>
    </row>
    <row r="854" spans="1:1" x14ac:dyDescent="0.35">
      <c r="A854" s="20">
        <v>103.83906290706689</v>
      </c>
    </row>
    <row r="855" spans="1:1" x14ac:dyDescent="0.35">
      <c r="A855" s="20">
        <v>110.19822227221684</v>
      </c>
    </row>
    <row r="856" spans="1:1" x14ac:dyDescent="0.35">
      <c r="A856" s="20">
        <v>131.14305676240122</v>
      </c>
    </row>
    <row r="857" spans="1:1" x14ac:dyDescent="0.35">
      <c r="A857" s="20">
        <v>147.2513226319445</v>
      </c>
    </row>
    <row r="858" spans="1:1" x14ac:dyDescent="0.35">
      <c r="A858" s="20">
        <v>133.49771240880671</v>
      </c>
    </row>
    <row r="859" spans="1:1" x14ac:dyDescent="0.35">
      <c r="A859" s="20">
        <v>102.1630903758828</v>
      </c>
    </row>
    <row r="860" spans="1:1" x14ac:dyDescent="0.35">
      <c r="A860" s="20">
        <v>91.152233146561272</v>
      </c>
    </row>
    <row r="861" spans="1:1" x14ac:dyDescent="0.35">
      <c r="A861" s="20">
        <v>123.10759136949481</v>
      </c>
    </row>
    <row r="862" spans="1:1" x14ac:dyDescent="0.35">
      <c r="A862" s="20">
        <v>106.68388922774005</v>
      </c>
    </row>
    <row r="863" spans="1:1" x14ac:dyDescent="0.35">
      <c r="A863" s="20">
        <v>97.3877069588398</v>
      </c>
    </row>
    <row r="864" spans="1:1" x14ac:dyDescent="0.35">
      <c r="A864" s="20">
        <v>91.454656742828732</v>
      </c>
    </row>
    <row r="865" spans="1:1" x14ac:dyDescent="0.35">
      <c r="A865" s="20">
        <v>103.80920163387376</v>
      </c>
    </row>
    <row r="866" spans="1:1" x14ac:dyDescent="0.35">
      <c r="A866" s="20">
        <v>134.36320782495972</v>
      </c>
    </row>
    <row r="867" spans="1:1" x14ac:dyDescent="0.35">
      <c r="A867" s="20">
        <v>108.01221635404043</v>
      </c>
    </row>
    <row r="868" spans="1:1" x14ac:dyDescent="0.35">
      <c r="A868" s="20">
        <v>152.47751459316987</v>
      </c>
    </row>
    <row r="869" spans="1:1" x14ac:dyDescent="0.35">
      <c r="A869" s="20">
        <v>117.47598770834658</v>
      </c>
    </row>
    <row r="870" spans="1:1" x14ac:dyDescent="0.35">
      <c r="A870" s="20">
        <v>73.112075102996783</v>
      </c>
    </row>
    <row r="871" spans="1:1" x14ac:dyDescent="0.35">
      <c r="A871" s="20">
        <v>87.632761258024971</v>
      </c>
    </row>
    <row r="872" spans="1:1" x14ac:dyDescent="0.35">
      <c r="A872" s="20">
        <v>90.529302656384033</v>
      </c>
    </row>
    <row r="873" spans="1:1" x14ac:dyDescent="0.35">
      <c r="A873" s="20">
        <v>123.79365804057859</v>
      </c>
    </row>
    <row r="874" spans="1:1" x14ac:dyDescent="0.35">
      <c r="A874" s="20">
        <v>82.014909379913519</v>
      </c>
    </row>
    <row r="875" spans="1:1" x14ac:dyDescent="0.35">
      <c r="A875" s="20">
        <v>108.74802018123654</v>
      </c>
    </row>
    <row r="876" spans="1:1" x14ac:dyDescent="0.35">
      <c r="A876" s="20">
        <v>65.540390772274378</v>
      </c>
    </row>
    <row r="877" spans="1:1" x14ac:dyDescent="0.35">
      <c r="A877" s="20">
        <v>136.87372314030503</v>
      </c>
    </row>
    <row r="878" spans="1:1" x14ac:dyDescent="0.35">
      <c r="A878" s="20">
        <v>106.12129387586512</v>
      </c>
    </row>
    <row r="879" spans="1:1" x14ac:dyDescent="0.35">
      <c r="A879" s="20">
        <v>112.71201222844304</v>
      </c>
    </row>
    <row r="880" spans="1:1" x14ac:dyDescent="0.35">
      <c r="A880" s="20">
        <v>48.278540675718801</v>
      </c>
    </row>
    <row r="881" spans="1:1" x14ac:dyDescent="0.35">
      <c r="A881" s="20">
        <v>90.69447187559966</v>
      </c>
    </row>
    <row r="882" spans="1:1" x14ac:dyDescent="0.35">
      <c r="A882" s="20">
        <v>92.904552290332248</v>
      </c>
    </row>
    <row r="883" spans="1:1" x14ac:dyDescent="0.35">
      <c r="A883" s="20">
        <v>117.5387721694911</v>
      </c>
    </row>
    <row r="884" spans="1:1" x14ac:dyDescent="0.35">
      <c r="A884" s="20">
        <v>129.00622309937611</v>
      </c>
    </row>
    <row r="885" spans="1:1" x14ac:dyDescent="0.35">
      <c r="A885" s="20">
        <v>141.5960131171569</v>
      </c>
    </row>
    <row r="886" spans="1:1" x14ac:dyDescent="0.35">
      <c r="A886" s="20">
        <v>79.531564404664209</v>
      </c>
    </row>
    <row r="887" spans="1:1" x14ac:dyDescent="0.35">
      <c r="A887" s="20">
        <v>102.66695362996299</v>
      </c>
    </row>
    <row r="888" spans="1:1" x14ac:dyDescent="0.35">
      <c r="A888" s="20">
        <v>106.36849848328208</v>
      </c>
    </row>
    <row r="889" spans="1:1" x14ac:dyDescent="0.35">
      <c r="A889" s="20">
        <v>112.48600380535193</v>
      </c>
    </row>
    <row r="890" spans="1:1" x14ac:dyDescent="0.35">
      <c r="A890" s="20">
        <v>110.53056335897338</v>
      </c>
    </row>
    <row r="891" spans="1:1" x14ac:dyDescent="0.35">
      <c r="A891" s="20">
        <v>109.43388878538721</v>
      </c>
    </row>
    <row r="892" spans="1:1" x14ac:dyDescent="0.35">
      <c r="A892" s="20">
        <v>128.5489291779808</v>
      </c>
    </row>
    <row r="893" spans="1:1" x14ac:dyDescent="0.35">
      <c r="A893" s="20">
        <v>98.820309402859522</v>
      </c>
    </row>
    <row r="894" spans="1:1" x14ac:dyDescent="0.35">
      <c r="A894" s="20">
        <v>141.21817000135448</v>
      </c>
    </row>
    <row r="895" spans="1:1" x14ac:dyDescent="0.35">
      <c r="A895" s="20">
        <v>119.36023510082397</v>
      </c>
    </row>
    <row r="896" spans="1:1" x14ac:dyDescent="0.35">
      <c r="A896" s="20">
        <v>129.46106771988363</v>
      </c>
    </row>
    <row r="897" spans="1:1" x14ac:dyDescent="0.35">
      <c r="A897" s="20">
        <v>105.4835886919259</v>
      </c>
    </row>
    <row r="898" spans="1:1" x14ac:dyDescent="0.35">
      <c r="A898" s="20">
        <v>78.458291875482217</v>
      </c>
    </row>
    <row r="899" spans="1:1" x14ac:dyDescent="0.35">
      <c r="A899" s="20">
        <v>130.23722695035701</v>
      </c>
    </row>
    <row r="900" spans="1:1" x14ac:dyDescent="0.35">
      <c r="A900" s="20">
        <v>126.49419257613894</v>
      </c>
    </row>
    <row r="901" spans="1:1" x14ac:dyDescent="0.35">
      <c r="A901" s="20">
        <v>116.37057250164023</v>
      </c>
    </row>
    <row r="902" spans="1:1" x14ac:dyDescent="0.35">
      <c r="A902" s="20">
        <v>116.15943231383258</v>
      </c>
    </row>
    <row r="903" spans="1:1" x14ac:dyDescent="0.35">
      <c r="A903" s="20">
        <v>120.64302383145861</v>
      </c>
    </row>
    <row r="904" spans="1:1" x14ac:dyDescent="0.35">
      <c r="A904" s="20">
        <v>123.63826404362055</v>
      </c>
    </row>
    <row r="905" spans="1:1" x14ac:dyDescent="0.35">
      <c r="A905" s="20">
        <v>116.15131326998275</v>
      </c>
    </row>
    <row r="906" spans="1:1" x14ac:dyDescent="0.35">
      <c r="A906" s="20">
        <v>115.24789365130755</v>
      </c>
    </row>
    <row r="907" spans="1:1" x14ac:dyDescent="0.35">
      <c r="A907" s="20">
        <v>113.05125225477738</v>
      </c>
    </row>
    <row r="908" spans="1:1" x14ac:dyDescent="0.35">
      <c r="A908" s="20">
        <v>114.1721914796898</v>
      </c>
    </row>
    <row r="909" spans="1:1" x14ac:dyDescent="0.35">
      <c r="A909" s="20">
        <v>127.02784576090403</v>
      </c>
    </row>
    <row r="910" spans="1:1" x14ac:dyDescent="0.35">
      <c r="A910" s="20">
        <v>122.72193962171174</v>
      </c>
    </row>
    <row r="911" spans="1:1" x14ac:dyDescent="0.35">
      <c r="A911" s="20">
        <v>115.76493952339969</v>
      </c>
    </row>
    <row r="912" spans="1:1" x14ac:dyDescent="0.35">
      <c r="A912" s="20">
        <v>122.80969141813172</v>
      </c>
    </row>
    <row r="913" spans="1:1" x14ac:dyDescent="0.35">
      <c r="A913" s="20">
        <v>117.18653999410287</v>
      </c>
    </row>
    <row r="914" spans="1:1" x14ac:dyDescent="0.35">
      <c r="A914" s="20">
        <v>119.79675188858231</v>
      </c>
    </row>
    <row r="915" spans="1:1" x14ac:dyDescent="0.35">
      <c r="A915" s="20">
        <v>113.47843129542471</v>
      </c>
    </row>
    <row r="916" spans="1:1" x14ac:dyDescent="0.35">
      <c r="A916" s="20">
        <v>115.04623863366787</v>
      </c>
    </row>
    <row r="917" spans="1:1" x14ac:dyDescent="0.35">
      <c r="A917" s="20">
        <v>122.64508833372415</v>
      </c>
    </row>
    <row r="918" spans="1:1" x14ac:dyDescent="0.35">
      <c r="A918" s="20">
        <v>123.15180929661919</v>
      </c>
    </row>
    <row r="919" spans="1:1" x14ac:dyDescent="0.35">
      <c r="A919" s="20">
        <v>112.33859878266372</v>
      </c>
    </row>
    <row r="920" spans="1:1" x14ac:dyDescent="0.35">
      <c r="A920" s="20">
        <v>124.25768678635791</v>
      </c>
    </row>
    <row r="921" spans="1:1" x14ac:dyDescent="0.35">
      <c r="A921" s="20">
        <v>119.47115227567711</v>
      </c>
    </row>
    <row r="922" spans="1:1" x14ac:dyDescent="0.35">
      <c r="A922" s="20">
        <v>121.18957429407666</v>
      </c>
    </row>
    <row r="923" spans="1:1" x14ac:dyDescent="0.35">
      <c r="A923" s="20">
        <v>116.01834706652774</v>
      </c>
    </row>
    <row r="924" spans="1:1" x14ac:dyDescent="0.35">
      <c r="A924" s="20">
        <v>127.02479838269346</v>
      </c>
    </row>
    <row r="925" spans="1:1" x14ac:dyDescent="0.35">
      <c r="A925" s="20">
        <v>116.12144075039295</v>
      </c>
    </row>
    <row r="926" spans="1:1" x14ac:dyDescent="0.35">
      <c r="A926" s="20">
        <v>118.5559701115961</v>
      </c>
    </row>
    <row r="927" spans="1:1" x14ac:dyDescent="0.35">
      <c r="A927" s="20">
        <v>125.72116115850642</v>
      </c>
    </row>
    <row r="928" spans="1:1" x14ac:dyDescent="0.35">
      <c r="A928" s="20">
        <v>115.75651334930137</v>
      </c>
    </row>
    <row r="929" spans="1:1" x14ac:dyDescent="0.35">
      <c r="A929" s="20">
        <v>121.4866528584101</v>
      </c>
    </row>
    <row r="930" spans="1:1" x14ac:dyDescent="0.35">
      <c r="A930" s="20">
        <v>119.3214419799952</v>
      </c>
    </row>
    <row r="931" spans="1:1" x14ac:dyDescent="0.35">
      <c r="A931" s="20">
        <v>116.22973234523496</v>
      </c>
    </row>
    <row r="932" spans="1:1" x14ac:dyDescent="0.35">
      <c r="A932" s="20">
        <v>109.59552738236279</v>
      </c>
    </row>
    <row r="933" spans="1:1" x14ac:dyDescent="0.35">
      <c r="A933" s="20">
        <v>120.98234862717679</v>
      </c>
    </row>
    <row r="934" spans="1:1" x14ac:dyDescent="0.35">
      <c r="A934" s="20">
        <v>119.1543924757528</v>
      </c>
    </row>
    <row r="935" spans="1:1" x14ac:dyDescent="0.35">
      <c r="A935" s="20">
        <v>122.07719897728572</v>
      </c>
    </row>
    <row r="936" spans="1:1" x14ac:dyDescent="0.35">
      <c r="A936" s="20">
        <v>121.94435278657154</v>
      </c>
    </row>
    <row r="937" spans="1:1" x14ac:dyDescent="0.35">
      <c r="A937" s="20">
        <v>122.81570727996218</v>
      </c>
    </row>
    <row r="938" spans="1:1" x14ac:dyDescent="0.35">
      <c r="A938" s="20">
        <v>116.55340321883398</v>
      </c>
    </row>
    <row r="939" spans="1:1" x14ac:dyDescent="0.35">
      <c r="A939" s="20">
        <v>117.25267930743884</v>
      </c>
    </row>
    <row r="940" spans="1:1" x14ac:dyDescent="0.35">
      <c r="A940" s="20">
        <v>123.10017808694168</v>
      </c>
    </row>
    <row r="941" spans="1:1" x14ac:dyDescent="0.35">
      <c r="A941" s="20">
        <v>124.35635314402438</v>
      </c>
    </row>
    <row r="942" spans="1:1" x14ac:dyDescent="0.35">
      <c r="A942" s="20">
        <v>119.10504819533917</v>
      </c>
    </row>
    <row r="943" spans="1:1" x14ac:dyDescent="0.35">
      <c r="A943" s="20">
        <v>119.11930113747479</v>
      </c>
    </row>
    <row r="944" spans="1:1" x14ac:dyDescent="0.35">
      <c r="A944" s="20">
        <v>119.9011809773952</v>
      </c>
    </row>
    <row r="945" spans="1:1" x14ac:dyDescent="0.35">
      <c r="A945" s="20">
        <v>116.74947323790724</v>
      </c>
    </row>
    <row r="946" spans="1:1" x14ac:dyDescent="0.35">
      <c r="A946" s="20">
        <v>127.7714872690087</v>
      </c>
    </row>
    <row r="947" spans="1:1" x14ac:dyDescent="0.35">
      <c r="A947" s="20">
        <v>117.55624478694193</v>
      </c>
    </row>
    <row r="948" spans="1:1" x14ac:dyDescent="0.35">
      <c r="A948" s="20">
        <v>116.02317776212689</v>
      </c>
    </row>
    <row r="949" spans="1:1" x14ac:dyDescent="0.35">
      <c r="A949" s="20">
        <v>120.25099334942524</v>
      </c>
    </row>
    <row r="950" spans="1:1" x14ac:dyDescent="0.35">
      <c r="A950" s="20">
        <v>112.89433087706034</v>
      </c>
    </row>
    <row r="951" spans="1:1" x14ac:dyDescent="0.35">
      <c r="A951" s="20">
        <v>118.82723339720697</v>
      </c>
    </row>
    <row r="952" spans="1:1" x14ac:dyDescent="0.35">
      <c r="A952" s="20">
        <v>126.46732035553791</v>
      </c>
    </row>
    <row r="953" spans="1:1" x14ac:dyDescent="0.35">
      <c r="A953" s="20">
        <v>121.67067152269126</v>
      </c>
    </row>
    <row r="954" spans="1:1" x14ac:dyDescent="0.35">
      <c r="A954" s="20">
        <v>111.84266430848919</v>
      </c>
    </row>
    <row r="955" spans="1:1" x14ac:dyDescent="0.35">
      <c r="A955" s="20">
        <v>122.88772998817581</v>
      </c>
    </row>
    <row r="956" spans="1:1" x14ac:dyDescent="0.35">
      <c r="A956" s="20">
        <v>121.51757824430068</v>
      </c>
    </row>
    <row r="957" spans="1:1" x14ac:dyDescent="0.35">
      <c r="A957" s="20">
        <v>119.63925423164588</v>
      </c>
    </row>
    <row r="958" spans="1:1" x14ac:dyDescent="0.35">
      <c r="A958" s="20">
        <v>108.92718300113758</v>
      </c>
    </row>
    <row r="959" spans="1:1" x14ac:dyDescent="0.35">
      <c r="A959" s="20">
        <v>122.6875994162988</v>
      </c>
    </row>
    <row r="960" spans="1:1" x14ac:dyDescent="0.35">
      <c r="A960" s="20">
        <v>122.04010349947552</v>
      </c>
    </row>
    <row r="961" spans="1:1" x14ac:dyDescent="0.35">
      <c r="A961" s="20">
        <v>120.19101279678827</v>
      </c>
    </row>
    <row r="962" spans="1:1" x14ac:dyDescent="0.35">
      <c r="A962" s="20">
        <v>121.79261490066821</v>
      </c>
    </row>
    <row r="963" spans="1:1" x14ac:dyDescent="0.35">
      <c r="A963" s="20">
        <v>126.24361071449073</v>
      </c>
    </row>
    <row r="964" spans="1:1" x14ac:dyDescent="0.35">
      <c r="A964" s="20">
        <v>118.21607902195288</v>
      </c>
    </row>
    <row r="965" spans="1:1" x14ac:dyDescent="0.35">
      <c r="A965" s="20">
        <v>118.99577624942219</v>
      </c>
    </row>
    <row r="966" spans="1:1" x14ac:dyDescent="0.35">
      <c r="A966" s="20">
        <v>120.96675013221257</v>
      </c>
    </row>
    <row r="967" spans="1:1" x14ac:dyDescent="0.35">
      <c r="A967" s="20">
        <v>117.42356599332258</v>
      </c>
    </row>
    <row r="968" spans="1:1" x14ac:dyDescent="0.35">
      <c r="A968" s="20">
        <v>126.5549984413569</v>
      </c>
    </row>
    <row r="969" spans="1:1" x14ac:dyDescent="0.35">
      <c r="A969" s="20">
        <v>117.70915188533519</v>
      </c>
    </row>
    <row r="970" spans="1:1" x14ac:dyDescent="0.35">
      <c r="A970" s="20">
        <v>121.83448565769707</v>
      </c>
    </row>
    <row r="971" spans="1:1" x14ac:dyDescent="0.35">
      <c r="A971" s="20">
        <v>117.46732825728785</v>
      </c>
    </row>
    <row r="972" spans="1:1" x14ac:dyDescent="0.35">
      <c r="A972" s="20">
        <v>118.6537925898529</v>
      </c>
    </row>
    <row r="973" spans="1:1" x14ac:dyDescent="0.35">
      <c r="A973" s="20">
        <v>117.28737588552013</v>
      </c>
    </row>
    <row r="974" spans="1:1" x14ac:dyDescent="0.35">
      <c r="A974" s="20">
        <v>119.08640564891579</v>
      </c>
    </row>
    <row r="975" spans="1:1" x14ac:dyDescent="0.35">
      <c r="A975" s="20">
        <v>126.71073407820363</v>
      </c>
    </row>
    <row r="976" spans="1:1" x14ac:dyDescent="0.35">
      <c r="A976" s="20">
        <v>119.97617397075601</v>
      </c>
    </row>
    <row r="977" spans="1:1" x14ac:dyDescent="0.35">
      <c r="A977" s="20">
        <v>124.88263463623186</v>
      </c>
    </row>
    <row r="978" spans="1:1" x14ac:dyDescent="0.35">
      <c r="A978" s="20">
        <v>122.98864335621711</v>
      </c>
    </row>
    <row r="979" spans="1:1" x14ac:dyDescent="0.35">
      <c r="A979" s="20">
        <v>115.72569470360412</v>
      </c>
    </row>
    <row r="980" spans="1:1" x14ac:dyDescent="0.35">
      <c r="A980" s="20">
        <v>111.52107552583021</v>
      </c>
    </row>
    <row r="981" spans="1:1" x14ac:dyDescent="0.35">
      <c r="A981" s="20">
        <v>117.13197370246286</v>
      </c>
    </row>
    <row r="982" spans="1:1" x14ac:dyDescent="0.35">
      <c r="A982" s="20">
        <v>116.99653842830459</v>
      </c>
    </row>
    <row r="983" spans="1:1" x14ac:dyDescent="0.35">
      <c r="A983" s="20">
        <v>117.95660828890546</v>
      </c>
    </row>
    <row r="984" spans="1:1" x14ac:dyDescent="0.35">
      <c r="A984" s="20">
        <v>125.50711635852684</v>
      </c>
    </row>
    <row r="985" spans="1:1" x14ac:dyDescent="0.35">
      <c r="A985" s="20">
        <v>122.12765893178855</v>
      </c>
    </row>
    <row r="986" spans="1:1" x14ac:dyDescent="0.35">
      <c r="A986" s="20">
        <v>118.56828211700808</v>
      </c>
    </row>
    <row r="987" spans="1:1" x14ac:dyDescent="0.35">
      <c r="A987" s="20">
        <v>121.14702510066508</v>
      </c>
    </row>
    <row r="988" spans="1:1" x14ac:dyDescent="0.35">
      <c r="A988" s="20">
        <v>124.39629470978319</v>
      </c>
    </row>
    <row r="989" spans="1:1" x14ac:dyDescent="0.35">
      <c r="A989" s="20">
        <v>117.14387733658135</v>
      </c>
    </row>
    <row r="990" spans="1:1" x14ac:dyDescent="0.35">
      <c r="A990" s="20">
        <v>128.05594810474463</v>
      </c>
    </row>
    <row r="991" spans="1:1" x14ac:dyDescent="0.35">
      <c r="A991" s="20">
        <v>123.88185065767749</v>
      </c>
    </row>
    <row r="992" spans="1:1" x14ac:dyDescent="0.35">
      <c r="A992" s="20">
        <v>118.84005178124634</v>
      </c>
    </row>
    <row r="993" spans="1:1" x14ac:dyDescent="0.35">
      <c r="A993" s="20">
        <v>117.06953055418475</v>
      </c>
    </row>
    <row r="994" spans="1:1" x14ac:dyDescent="0.35">
      <c r="A994" s="20">
        <v>114.72473070790197</v>
      </c>
    </row>
    <row r="995" spans="1:1" x14ac:dyDescent="0.35">
      <c r="A995" s="20">
        <v>125.81257786089037</v>
      </c>
    </row>
    <row r="996" spans="1:1" x14ac:dyDescent="0.35">
      <c r="A996" s="20">
        <v>118.03087397473313</v>
      </c>
    </row>
    <row r="997" spans="1:1" x14ac:dyDescent="0.35">
      <c r="A997" s="20">
        <v>125.31771846655835</v>
      </c>
    </row>
    <row r="998" spans="1:1" x14ac:dyDescent="0.35">
      <c r="A998" s="20">
        <v>116.08498451838547</v>
      </c>
    </row>
    <row r="999" spans="1:1" x14ac:dyDescent="0.35">
      <c r="A999" s="20">
        <v>122.15965939664029</v>
      </c>
    </row>
    <row r="1000" spans="1:1" x14ac:dyDescent="0.35">
      <c r="A1000" s="20">
        <v>121.8231237100792</v>
      </c>
    </row>
    <row r="1001" spans="1:1" x14ac:dyDescent="0.35">
      <c r="A1001" s="20">
        <v>115.39622195343959</v>
      </c>
    </row>
    <row r="1002" spans="1:1" x14ac:dyDescent="0.35">
      <c r="A1002" s="20">
        <v>122.96266142228923</v>
      </c>
    </row>
    <row r="1003" spans="1:1" x14ac:dyDescent="0.35">
      <c r="A1003" s="20">
        <v>124.20951944675842</v>
      </c>
    </row>
    <row r="1004" spans="1:1" x14ac:dyDescent="0.35">
      <c r="A1004" s="20">
        <v>125.28577950792283</v>
      </c>
    </row>
    <row r="1005" spans="1:1" x14ac:dyDescent="0.35">
      <c r="A1005" s="20">
        <v>119.18374211196533</v>
      </c>
    </row>
    <row r="1006" spans="1:1" x14ac:dyDescent="0.35">
      <c r="A1006" s="20">
        <v>119.33827870011815</v>
      </c>
    </row>
    <row r="1007" spans="1:1" x14ac:dyDescent="0.35">
      <c r="A1007" s="20">
        <v>112.64601404246164</v>
      </c>
    </row>
    <row r="1008" spans="1:1" x14ac:dyDescent="0.35">
      <c r="A1008" s="20">
        <v>124.56824596151675</v>
      </c>
    </row>
    <row r="1009" spans="1:1" x14ac:dyDescent="0.35">
      <c r="A1009" s="20">
        <v>119.35388751776617</v>
      </c>
    </row>
    <row r="1010" spans="1:1" x14ac:dyDescent="0.35">
      <c r="A1010" s="20">
        <v>131.10775672661748</v>
      </c>
    </row>
    <row r="1011" spans="1:1" x14ac:dyDescent="0.35">
      <c r="A1011" s="20">
        <v>120.54408182920447</v>
      </c>
    </row>
    <row r="1012" spans="1:1" x14ac:dyDescent="0.35">
      <c r="A1012" s="20">
        <v>124.65368789517983</v>
      </c>
    </row>
    <row r="1013" spans="1:1" x14ac:dyDescent="0.35">
      <c r="A1013" s="20">
        <v>113.47541396152847</v>
      </c>
    </row>
    <row r="1014" spans="1:1" x14ac:dyDescent="0.35">
      <c r="A1014" s="20">
        <v>122.2869447283354</v>
      </c>
    </row>
    <row r="1015" spans="1:1" x14ac:dyDescent="0.35">
      <c r="A1015" s="20">
        <v>119.84410195605277</v>
      </c>
    </row>
    <row r="1016" spans="1:1" x14ac:dyDescent="0.35">
      <c r="A1016" s="20">
        <v>118.32329944885869</v>
      </c>
    </row>
    <row r="1017" spans="1:1" x14ac:dyDescent="0.35">
      <c r="A1017" s="20">
        <v>116.8124843236546</v>
      </c>
    </row>
    <row r="1018" spans="1:1" x14ac:dyDescent="0.35">
      <c r="A1018" s="20">
        <v>115.28007310133601</v>
      </c>
    </row>
    <row r="1019" spans="1:1" x14ac:dyDescent="0.35">
      <c r="A1019" s="20">
        <v>119.77668244776117</v>
      </c>
    </row>
    <row r="1020" spans="1:1" x14ac:dyDescent="0.35">
      <c r="A1020" s="20">
        <v>124.42814266863577</v>
      </c>
    </row>
    <row r="1021" spans="1:1" x14ac:dyDescent="0.35">
      <c r="A1021" s="20">
        <v>119.54958507267139</v>
      </c>
    </row>
    <row r="1022" spans="1:1" x14ac:dyDescent="0.35">
      <c r="A1022" s="20">
        <v>123.54635452404844</v>
      </c>
    </row>
    <row r="1023" spans="1:1" x14ac:dyDescent="0.35">
      <c r="A1023" s="20">
        <v>113.93560741040547</v>
      </c>
    </row>
    <row r="1024" spans="1:1" x14ac:dyDescent="0.35">
      <c r="A1024" s="20">
        <v>123.9080490435427</v>
      </c>
    </row>
    <row r="1025" spans="1:1" x14ac:dyDescent="0.35">
      <c r="A1025" s="20">
        <v>118.46446765769088</v>
      </c>
    </row>
    <row r="1026" spans="1:1" x14ac:dyDescent="0.35">
      <c r="A1026" s="20">
        <v>117.06350984986265</v>
      </c>
    </row>
    <row r="1027" spans="1:1" x14ac:dyDescent="0.35">
      <c r="A1027" s="20">
        <v>115.01312246271121</v>
      </c>
    </row>
    <row r="1028" spans="1:1" x14ac:dyDescent="0.35">
      <c r="A1028" s="20">
        <v>124.07985544541665</v>
      </c>
    </row>
    <row r="1029" spans="1:1" x14ac:dyDescent="0.35">
      <c r="A1029" s="20">
        <v>123.41176593499569</v>
      </c>
    </row>
    <row r="1030" spans="1:1" x14ac:dyDescent="0.35">
      <c r="A1030" s="20">
        <v>124.38120175234363</v>
      </c>
    </row>
    <row r="1031" spans="1:1" x14ac:dyDescent="0.35">
      <c r="A1031" s="20">
        <v>123.09634986234418</v>
      </c>
    </row>
    <row r="1032" spans="1:1" x14ac:dyDescent="0.35">
      <c r="A1032" s="20">
        <v>123.67908742710466</v>
      </c>
    </row>
    <row r="1033" spans="1:1" x14ac:dyDescent="0.35">
      <c r="A1033" s="20">
        <v>125.54831491669134</v>
      </c>
    </row>
    <row r="1034" spans="1:1" x14ac:dyDescent="0.35">
      <c r="A1034" s="20">
        <v>122.36415952270667</v>
      </c>
    </row>
    <row r="1035" spans="1:1" x14ac:dyDescent="0.35">
      <c r="A1035" s="20">
        <v>118.01285911722371</v>
      </c>
    </row>
    <row r="1036" spans="1:1" x14ac:dyDescent="0.35">
      <c r="A1036" s="20">
        <v>124.58933265130537</v>
      </c>
    </row>
    <row r="1037" spans="1:1" x14ac:dyDescent="0.35">
      <c r="A1037" s="20">
        <v>120.13981058452322</v>
      </c>
    </row>
    <row r="1038" spans="1:1" x14ac:dyDescent="0.35">
      <c r="A1038" s="20">
        <v>123.35983508438242</v>
      </c>
    </row>
    <row r="1039" spans="1:1" x14ac:dyDescent="0.35">
      <c r="A1039" s="20">
        <v>121.12512747679396</v>
      </c>
    </row>
    <row r="1040" spans="1:1" x14ac:dyDescent="0.35">
      <c r="A1040" s="20">
        <v>110.39055055496758</v>
      </c>
    </row>
    <row r="1041" spans="1:1" x14ac:dyDescent="0.35">
      <c r="A1041" s="20">
        <v>121.70147339930745</v>
      </c>
    </row>
    <row r="1042" spans="1:1" x14ac:dyDescent="0.35">
      <c r="A1042" s="20">
        <v>121.78212036540074</v>
      </c>
    </row>
    <row r="1043" spans="1:1" x14ac:dyDescent="0.35">
      <c r="A1043" s="20">
        <v>119.78561948921678</v>
      </c>
    </row>
    <row r="1044" spans="1:1" x14ac:dyDescent="0.35">
      <c r="A1044" s="20">
        <v>119.63509431231508</v>
      </c>
    </row>
    <row r="1045" spans="1:1" x14ac:dyDescent="0.35">
      <c r="A1045" s="20">
        <v>111.54463946537152</v>
      </c>
    </row>
    <row r="1046" spans="1:1" x14ac:dyDescent="0.35">
      <c r="A1046" s="20">
        <v>119.77562156592059</v>
      </c>
    </row>
    <row r="1047" spans="1:1" x14ac:dyDescent="0.35">
      <c r="A1047" s="20">
        <v>123.45924129870838</v>
      </c>
    </row>
    <row r="1048" spans="1:1" x14ac:dyDescent="0.35">
      <c r="A1048" s="20">
        <v>119.9684580197908</v>
      </c>
    </row>
    <row r="1049" spans="1:1" x14ac:dyDescent="0.35">
      <c r="A1049" s="20">
        <v>121.42166471211596</v>
      </c>
    </row>
    <row r="1050" spans="1:1" x14ac:dyDescent="0.35">
      <c r="A1050" s="20">
        <v>119.12359377365256</v>
      </c>
    </row>
    <row r="1051" spans="1:1" x14ac:dyDescent="0.35">
      <c r="A1051" s="20">
        <v>113.97175565244949</v>
      </c>
    </row>
    <row r="1052" spans="1:1" x14ac:dyDescent="0.35">
      <c r="A1052" s="20">
        <v>128.9201067402326</v>
      </c>
    </row>
    <row r="1053" spans="1:1" x14ac:dyDescent="0.35">
      <c r="A1053" s="20">
        <v>126.91317001902217</v>
      </c>
    </row>
    <row r="1054" spans="1:1" x14ac:dyDescent="0.35">
      <c r="A1054" s="20">
        <v>123.37881095006821</v>
      </c>
    </row>
    <row r="1055" spans="1:1" x14ac:dyDescent="0.35">
      <c r="A1055" s="20">
        <v>119.29744907187248</v>
      </c>
    </row>
    <row r="1056" spans="1:1" x14ac:dyDescent="0.35">
      <c r="A1056" s="20">
        <v>121.88376416027312</v>
      </c>
    </row>
    <row r="1057" spans="1:1" x14ac:dyDescent="0.35">
      <c r="A1057" s="20">
        <v>117.26028899674239</v>
      </c>
    </row>
    <row r="1058" spans="1:1" x14ac:dyDescent="0.35">
      <c r="A1058" s="20">
        <v>118.67062979239631</v>
      </c>
    </row>
    <row r="1059" spans="1:1" x14ac:dyDescent="0.35">
      <c r="A1059" s="20">
        <v>122.05106987767284</v>
      </c>
    </row>
    <row r="1060" spans="1:1" x14ac:dyDescent="0.35">
      <c r="A1060" s="20">
        <v>119.48512721347151</v>
      </c>
    </row>
    <row r="1061" spans="1:1" x14ac:dyDescent="0.35">
      <c r="A1061" s="20">
        <v>116.59117414235382</v>
      </c>
    </row>
    <row r="1062" spans="1:1" x14ac:dyDescent="0.35">
      <c r="A1062" s="20">
        <v>126.61290042270979</v>
      </c>
    </row>
    <row r="1063" spans="1:1" x14ac:dyDescent="0.35">
      <c r="A1063" s="20">
        <v>120.49120503214338</v>
      </c>
    </row>
    <row r="1064" spans="1:1" x14ac:dyDescent="0.35">
      <c r="A1064" s="20">
        <v>110.49378191497733</v>
      </c>
    </row>
    <row r="1065" spans="1:1" x14ac:dyDescent="0.35">
      <c r="A1065" s="20">
        <v>119.28319654290264</v>
      </c>
    </row>
    <row r="1066" spans="1:1" x14ac:dyDescent="0.35">
      <c r="A1066" s="20">
        <v>113.74193379523616</v>
      </c>
    </row>
    <row r="1067" spans="1:1" x14ac:dyDescent="0.35">
      <c r="A1067" s="20">
        <v>118.52307318596831</v>
      </c>
    </row>
    <row r="1068" spans="1:1" x14ac:dyDescent="0.35">
      <c r="A1068" s="20">
        <v>117.07773942192573</v>
      </c>
    </row>
    <row r="1069" spans="1:1" x14ac:dyDescent="0.35">
      <c r="A1069" s="20">
        <v>117.14431328790315</v>
      </c>
    </row>
    <row r="1070" spans="1:1" x14ac:dyDescent="0.35">
      <c r="A1070" s="20">
        <v>118.1114676614057</v>
      </c>
    </row>
    <row r="1071" spans="1:1" x14ac:dyDescent="0.35">
      <c r="A1071" s="20">
        <v>120.40459104410806</v>
      </c>
    </row>
    <row r="1072" spans="1:1" x14ac:dyDescent="0.35">
      <c r="A1072" s="20">
        <v>116.19208157979772</v>
      </c>
    </row>
    <row r="1073" spans="1:1" x14ac:dyDescent="0.35">
      <c r="A1073" s="20">
        <v>117.49356143092088</v>
      </c>
    </row>
    <row r="1074" spans="1:1" x14ac:dyDescent="0.35">
      <c r="A1074" s="20">
        <v>127.64191730238642</v>
      </c>
    </row>
    <row r="1075" spans="1:1" x14ac:dyDescent="0.35">
      <c r="A1075" s="20">
        <v>119.77554344458667</v>
      </c>
    </row>
    <row r="1076" spans="1:1" x14ac:dyDescent="0.35">
      <c r="A1076" s="20">
        <v>119.66741411104714</v>
      </c>
    </row>
    <row r="1077" spans="1:1" x14ac:dyDescent="0.35">
      <c r="A1077" s="20">
        <v>123.17385750855313</v>
      </c>
    </row>
    <row r="1078" spans="1:1" x14ac:dyDescent="0.35">
      <c r="A1078" s="20">
        <v>117.06431597983139</v>
      </c>
    </row>
    <row r="1079" spans="1:1" x14ac:dyDescent="0.35">
      <c r="A1079" s="20">
        <v>127.15004744833814</v>
      </c>
    </row>
    <row r="1080" spans="1:1" x14ac:dyDescent="0.35">
      <c r="A1080" s="20">
        <v>123.93796550199784</v>
      </c>
    </row>
    <row r="1081" spans="1:1" x14ac:dyDescent="0.35">
      <c r="A1081" s="20">
        <v>119.55643096327113</v>
      </c>
    </row>
    <row r="1082" spans="1:1" x14ac:dyDescent="0.35">
      <c r="A1082" s="20">
        <v>116.37032030243731</v>
      </c>
    </row>
    <row r="1083" spans="1:1" x14ac:dyDescent="0.35">
      <c r="A1083" s="20">
        <v>119.9511195167899</v>
      </c>
    </row>
    <row r="1084" spans="1:1" x14ac:dyDescent="0.35">
      <c r="A1084" s="20">
        <v>115.70218431586123</v>
      </c>
    </row>
    <row r="1085" spans="1:1" x14ac:dyDescent="0.35">
      <c r="A1085" s="20">
        <v>116.06725756308425</v>
      </c>
    </row>
    <row r="1086" spans="1:1" x14ac:dyDescent="0.35">
      <c r="A1086" s="20">
        <v>117.10374015752151</v>
      </c>
    </row>
    <row r="1087" spans="1:1" x14ac:dyDescent="0.35">
      <c r="A1087" s="20">
        <v>122.97761649330494</v>
      </c>
    </row>
    <row r="1088" spans="1:1" x14ac:dyDescent="0.35">
      <c r="A1088" s="20">
        <v>121.05642463374326</v>
      </c>
    </row>
    <row r="1089" spans="1:1" x14ac:dyDescent="0.35">
      <c r="A1089" s="20">
        <v>124.60676403448916</v>
      </c>
    </row>
    <row r="1090" spans="1:1" x14ac:dyDescent="0.35">
      <c r="A1090" s="20">
        <v>122.67437463323883</v>
      </c>
    </row>
    <row r="1091" spans="1:1" x14ac:dyDescent="0.35">
      <c r="A1091" s="20">
        <v>120.75076935691901</v>
      </c>
    </row>
    <row r="1092" spans="1:1" x14ac:dyDescent="0.35">
      <c r="A1092" s="20">
        <v>121.31463967969442</v>
      </c>
    </row>
    <row r="1093" spans="1:1" x14ac:dyDescent="0.35">
      <c r="A1093" s="20">
        <v>113.37862383728607</v>
      </c>
    </row>
    <row r="1094" spans="1:1" x14ac:dyDescent="0.35">
      <c r="A1094" s="20">
        <v>113.68707395447713</v>
      </c>
    </row>
    <row r="1095" spans="1:1" x14ac:dyDescent="0.35">
      <c r="A1095" s="20">
        <v>119.78678080694387</v>
      </c>
    </row>
    <row r="1096" spans="1:1" x14ac:dyDescent="0.35">
      <c r="A1096" s="20">
        <v>118.87423217155565</v>
      </c>
    </row>
    <row r="1097" spans="1:1" x14ac:dyDescent="0.35">
      <c r="A1097" s="20">
        <v>124.43760903624205</v>
      </c>
    </row>
    <row r="1098" spans="1:1" x14ac:dyDescent="0.35">
      <c r="A1098" s="20">
        <v>119.43269691634842</v>
      </c>
    </row>
    <row r="1099" spans="1:1" x14ac:dyDescent="0.35">
      <c r="A1099" s="20">
        <v>119.2096422711894</v>
      </c>
    </row>
    <row r="1100" spans="1:1" x14ac:dyDescent="0.35">
      <c r="A1100" s="20">
        <v>124.80055281044415</v>
      </c>
    </row>
    <row r="1101" spans="1:1" x14ac:dyDescent="0.35">
      <c r="A1101" s="20">
        <v>119.48800478387754</v>
      </c>
    </row>
    <row r="1102" spans="1:1" x14ac:dyDescent="0.35">
      <c r="A1102" s="20">
        <v>115.08274603333166</v>
      </c>
    </row>
    <row r="1103" spans="1:1" x14ac:dyDescent="0.35">
      <c r="A1103" s="20">
        <v>122.75491826261708</v>
      </c>
    </row>
    <row r="1104" spans="1:1" x14ac:dyDescent="0.35">
      <c r="A1104" s="20">
        <v>125.29338412116175</v>
      </c>
    </row>
    <row r="1105" spans="1:1" x14ac:dyDescent="0.35">
      <c r="A1105" s="20">
        <v>123.70538773055495</v>
      </c>
    </row>
    <row r="1106" spans="1:1" x14ac:dyDescent="0.35">
      <c r="A1106" s="20">
        <v>122.43623313124131</v>
      </c>
    </row>
    <row r="1107" spans="1:1" x14ac:dyDescent="0.35">
      <c r="A1107" s="20">
        <v>123.77807261429321</v>
      </c>
    </row>
    <row r="1108" spans="1:1" x14ac:dyDescent="0.35">
      <c r="A1108" s="20">
        <v>125.52783361758466</v>
      </c>
    </row>
    <row r="1109" spans="1:1" x14ac:dyDescent="0.35">
      <c r="A1109" s="20">
        <v>115.30633776818138</v>
      </c>
    </row>
    <row r="1110" spans="1:1" x14ac:dyDescent="0.35">
      <c r="A1110" s="20">
        <v>116.17455385160963</v>
      </c>
    </row>
    <row r="1111" spans="1:1" x14ac:dyDescent="0.35">
      <c r="A1111" s="20">
        <v>120.46237098102421</v>
      </c>
    </row>
    <row r="1112" spans="1:1" x14ac:dyDescent="0.35">
      <c r="A1112" s="20">
        <v>127.82788122987367</v>
      </c>
    </row>
    <row r="1113" spans="1:1" x14ac:dyDescent="0.35">
      <c r="A1113" s="20">
        <v>122.36279706229257</v>
      </c>
    </row>
    <row r="1114" spans="1:1" x14ac:dyDescent="0.35">
      <c r="A1114" s="20">
        <v>124.90819720925171</v>
      </c>
    </row>
    <row r="1115" spans="1:1" x14ac:dyDescent="0.35">
      <c r="A1115" s="20">
        <v>120.16680698973624</v>
      </c>
    </row>
    <row r="1116" spans="1:1" x14ac:dyDescent="0.35">
      <c r="A1116" s="20">
        <v>118.2379850663132</v>
      </c>
    </row>
    <row r="1117" spans="1:1" x14ac:dyDescent="0.35">
      <c r="A1117" s="20">
        <v>120.63087060060526</v>
      </c>
    </row>
    <row r="1118" spans="1:1" x14ac:dyDescent="0.35">
      <c r="A1118" s="20">
        <v>119.78707517331544</v>
      </c>
    </row>
    <row r="1119" spans="1:1" x14ac:dyDescent="0.35">
      <c r="A1119" s="20">
        <v>126.10050230016917</v>
      </c>
    </row>
    <row r="1120" spans="1:1" x14ac:dyDescent="0.35">
      <c r="A1120" s="20">
        <v>122.37589422453868</v>
      </c>
    </row>
    <row r="1121" spans="1:1" x14ac:dyDescent="0.35">
      <c r="A1121" s="20">
        <v>120.5379346172723</v>
      </c>
    </row>
    <row r="1122" spans="1:1" x14ac:dyDescent="0.35">
      <c r="A1122" s="20">
        <v>120.29442756079109</v>
      </c>
    </row>
    <row r="1123" spans="1:1" x14ac:dyDescent="0.35">
      <c r="A1123" s="20">
        <v>117.88768491176548</v>
      </c>
    </row>
    <row r="1124" spans="1:1" x14ac:dyDescent="0.35">
      <c r="A1124" s="20">
        <v>115.79197243666896</v>
      </c>
    </row>
    <row r="1125" spans="1:1" x14ac:dyDescent="0.35">
      <c r="A1125" s="20">
        <v>113.73872091049904</v>
      </c>
    </row>
    <row r="1126" spans="1:1" x14ac:dyDescent="0.35">
      <c r="A1126" s="20">
        <v>118.86215235847479</v>
      </c>
    </row>
    <row r="1127" spans="1:1" x14ac:dyDescent="0.35">
      <c r="A1127" s="20">
        <v>120.09867160162882</v>
      </c>
    </row>
    <row r="1128" spans="1:1" x14ac:dyDescent="0.35">
      <c r="A1128" s="20">
        <v>111.23578407405677</v>
      </c>
    </row>
    <row r="1129" spans="1:1" x14ac:dyDescent="0.35">
      <c r="A1129" s="20">
        <v>117.93772504548619</v>
      </c>
    </row>
    <row r="1130" spans="1:1" x14ac:dyDescent="0.35">
      <c r="A1130" s="20">
        <v>120.53942676846889</v>
      </c>
    </row>
    <row r="1131" spans="1:1" x14ac:dyDescent="0.35">
      <c r="A1131" s="20">
        <v>117.06178985037349</v>
      </c>
    </row>
    <row r="1132" spans="1:1" x14ac:dyDescent="0.35">
      <c r="A1132" s="20">
        <v>116.12554178202818</v>
      </c>
    </row>
    <row r="1133" spans="1:1" x14ac:dyDescent="0.35">
      <c r="A1133" s="20">
        <v>124.82273182687486</v>
      </c>
    </row>
    <row r="1134" spans="1:1" x14ac:dyDescent="0.35">
      <c r="A1134" s="20">
        <v>118.62934025696801</v>
      </c>
    </row>
    <row r="1135" spans="1:1" x14ac:dyDescent="0.35">
      <c r="A1135" s="20">
        <v>123.84286207796563</v>
      </c>
    </row>
    <row r="1136" spans="1:1" x14ac:dyDescent="0.35">
      <c r="A1136" s="20">
        <v>116.90173459006235</v>
      </c>
    </row>
    <row r="1137" spans="1:1" x14ac:dyDescent="0.35">
      <c r="A1137" s="20">
        <v>115.05003634380796</v>
      </c>
    </row>
    <row r="1138" spans="1:1" x14ac:dyDescent="0.35">
      <c r="A1138" s="20">
        <v>121.17982280642532</v>
      </c>
    </row>
    <row r="1139" spans="1:1" x14ac:dyDescent="0.35">
      <c r="A1139" s="20">
        <v>123.73506911242751</v>
      </c>
    </row>
    <row r="1140" spans="1:1" x14ac:dyDescent="0.35">
      <c r="A1140" s="20">
        <v>121.33269800414644</v>
      </c>
    </row>
    <row r="1141" spans="1:1" x14ac:dyDescent="0.35">
      <c r="A1141" s="20">
        <v>121.85952926020813</v>
      </c>
    </row>
    <row r="1142" spans="1:1" x14ac:dyDescent="0.35">
      <c r="A1142" s="20">
        <v>122.61727784736499</v>
      </c>
    </row>
    <row r="1143" spans="1:1" x14ac:dyDescent="0.35">
      <c r="A1143" s="20">
        <v>125.63319773329239</v>
      </c>
    </row>
    <row r="1144" spans="1:1" x14ac:dyDescent="0.35">
      <c r="A1144" s="20">
        <v>118.87096936982361</v>
      </c>
    </row>
    <row r="1145" spans="1:1" x14ac:dyDescent="0.35">
      <c r="A1145" s="20">
        <v>118.89555179675753</v>
      </c>
    </row>
    <row r="1146" spans="1:1" x14ac:dyDescent="0.35">
      <c r="A1146" s="20">
        <v>118.64165304916935</v>
      </c>
    </row>
    <row r="1147" spans="1:1" x14ac:dyDescent="0.35">
      <c r="A1147" s="20">
        <v>120.79085845411825</v>
      </c>
    </row>
    <row r="1148" spans="1:1" x14ac:dyDescent="0.35">
      <c r="A1148" s="20">
        <v>121.92413103671373</v>
      </c>
    </row>
    <row r="1149" spans="1:1" x14ac:dyDescent="0.35">
      <c r="A1149" s="20">
        <v>116.30204974341891</v>
      </c>
    </row>
    <row r="1150" spans="1:1" x14ac:dyDescent="0.35">
      <c r="A1150" s="20">
        <v>120.19527254711113</v>
      </c>
    </row>
    <row r="1151" spans="1:1" x14ac:dyDescent="0.35">
      <c r="A1151" s="20">
        <v>124.50177363883269</v>
      </c>
    </row>
    <row r="1152" spans="1:1" x14ac:dyDescent="0.35">
      <c r="A1152" s="20">
        <v>116.55806534471769</v>
      </c>
    </row>
    <row r="1153" spans="1:1" x14ac:dyDescent="0.35">
      <c r="A1153" s="20">
        <v>117.98112437948585</v>
      </c>
    </row>
    <row r="1154" spans="1:1" x14ac:dyDescent="0.35">
      <c r="A1154" s="20">
        <v>122.14472173296271</v>
      </c>
    </row>
    <row r="1155" spans="1:1" x14ac:dyDescent="0.35">
      <c r="A1155" s="20">
        <v>117.30319970705843</v>
      </c>
    </row>
    <row r="1156" spans="1:1" x14ac:dyDescent="0.35">
      <c r="A1156" s="20">
        <v>125.07166344239236</v>
      </c>
    </row>
    <row r="1157" spans="1:1" x14ac:dyDescent="0.35">
      <c r="A1157" s="20">
        <v>123.36108026469593</v>
      </c>
    </row>
    <row r="1158" spans="1:1" x14ac:dyDescent="0.35">
      <c r="A1158" s="20">
        <v>115.86867026797312</v>
      </c>
    </row>
    <row r="1159" spans="1:1" x14ac:dyDescent="0.35">
      <c r="A1159" s="20">
        <v>123.03285165782943</v>
      </c>
    </row>
    <row r="1160" spans="1:1" x14ac:dyDescent="0.35">
      <c r="A1160" s="20">
        <v>114.32778429588606</v>
      </c>
    </row>
    <row r="1161" spans="1:1" x14ac:dyDescent="0.35">
      <c r="A1161" s="20">
        <v>118.48931490473673</v>
      </c>
    </row>
    <row r="1162" spans="1:1" x14ac:dyDescent="0.35">
      <c r="A1162" s="20">
        <v>115.52635678270147</v>
      </c>
    </row>
    <row r="1163" spans="1:1" x14ac:dyDescent="0.35">
      <c r="A1163" s="20">
        <v>115.19556013777958</v>
      </c>
    </row>
    <row r="1164" spans="1:1" x14ac:dyDescent="0.35">
      <c r="A1164" s="20">
        <v>122.8961773076615</v>
      </c>
    </row>
    <row r="1165" spans="1:1" x14ac:dyDescent="0.35">
      <c r="A1165" s="20">
        <v>111.2293068445678</v>
      </c>
    </row>
    <row r="1166" spans="1:1" x14ac:dyDescent="0.35">
      <c r="A1166" s="20">
        <v>121.42532710685735</v>
      </c>
    </row>
    <row r="1167" spans="1:1" x14ac:dyDescent="0.35">
      <c r="A1167" s="20">
        <v>123.27661089710189</v>
      </c>
    </row>
    <row r="1168" spans="1:1" x14ac:dyDescent="0.35">
      <c r="A1168" s="20">
        <v>120.324628703889</v>
      </c>
    </row>
    <row r="1169" spans="1:1" x14ac:dyDescent="0.35">
      <c r="A1169" s="20">
        <v>120.91056829250087</v>
      </c>
    </row>
    <row r="1170" spans="1:1" x14ac:dyDescent="0.35">
      <c r="A1170" s="20">
        <v>119.10145206962734</v>
      </c>
    </row>
    <row r="1171" spans="1:1" x14ac:dyDescent="0.35">
      <c r="A1171" s="20">
        <v>117.554779906142</v>
      </c>
    </row>
    <row r="1172" spans="1:1" x14ac:dyDescent="0.35">
      <c r="A1172" s="20">
        <v>117.41541685145997</v>
      </c>
    </row>
    <row r="1173" spans="1:1" x14ac:dyDescent="0.35">
      <c r="A1173" s="20">
        <v>120.28716106504363</v>
      </c>
    </row>
    <row r="1174" spans="1:1" x14ac:dyDescent="0.35">
      <c r="A1174" s="20">
        <v>116.95372845186981</v>
      </c>
    </row>
    <row r="1175" spans="1:1" x14ac:dyDescent="0.35">
      <c r="A1175" s="20">
        <v>126.04950513606562</v>
      </c>
    </row>
    <row r="1176" spans="1:1" x14ac:dyDescent="0.35">
      <c r="A1176" s="20">
        <v>117.46304291049942</v>
      </c>
    </row>
    <row r="1177" spans="1:1" x14ac:dyDescent="0.35">
      <c r="A1177" s="20">
        <v>114.07016705214987</v>
      </c>
    </row>
    <row r="1178" spans="1:1" x14ac:dyDescent="0.35">
      <c r="A1178" s="20">
        <v>113.96410629377353</v>
      </c>
    </row>
    <row r="1179" spans="1:1" x14ac:dyDescent="0.35">
      <c r="A1179" s="20">
        <v>117.46073150537958</v>
      </c>
    </row>
    <row r="1180" spans="1:1" x14ac:dyDescent="0.35">
      <c r="A1180" s="20">
        <v>120.7123204284747</v>
      </c>
    </row>
    <row r="1181" spans="1:1" x14ac:dyDescent="0.35">
      <c r="A1181" s="20">
        <v>120.23216576410246</v>
      </c>
    </row>
    <row r="1182" spans="1:1" x14ac:dyDescent="0.35">
      <c r="A1182" s="20">
        <v>119.59446775637687</v>
      </c>
    </row>
    <row r="1183" spans="1:1" x14ac:dyDescent="0.35">
      <c r="A1183" s="20">
        <v>116.82038717590035</v>
      </c>
    </row>
    <row r="1184" spans="1:1" x14ac:dyDescent="0.35">
      <c r="A1184" s="20">
        <v>117.50004076102127</v>
      </c>
    </row>
    <row r="1185" spans="1:1" x14ac:dyDescent="0.35">
      <c r="A1185" s="20">
        <v>114.0072492708469</v>
      </c>
    </row>
    <row r="1186" spans="1:1" x14ac:dyDescent="0.35">
      <c r="A1186" s="20">
        <v>121.52821794479685</v>
      </c>
    </row>
    <row r="1187" spans="1:1" x14ac:dyDescent="0.35">
      <c r="A1187" s="20">
        <v>121.76383490592558</v>
      </c>
    </row>
    <row r="1188" spans="1:1" x14ac:dyDescent="0.35">
      <c r="A1188" s="20">
        <v>121.41886305314854</v>
      </c>
    </row>
    <row r="1189" spans="1:1" x14ac:dyDescent="0.35">
      <c r="A1189" s="20">
        <v>115.95318605832084</v>
      </c>
    </row>
    <row r="1190" spans="1:1" x14ac:dyDescent="0.35">
      <c r="A1190" s="20">
        <v>122.88795304496752</v>
      </c>
    </row>
    <row r="1191" spans="1:1" x14ac:dyDescent="0.35">
      <c r="A1191" s="20">
        <v>123.1206207610941</v>
      </c>
    </row>
    <row r="1192" spans="1:1" x14ac:dyDescent="0.35">
      <c r="A1192" s="20">
        <v>117.42342585235809</v>
      </c>
    </row>
    <row r="1193" spans="1:1" x14ac:dyDescent="0.35">
      <c r="A1193" s="20">
        <v>120.90456423089262</v>
      </c>
    </row>
    <row r="1194" spans="1:1" x14ac:dyDescent="0.35">
      <c r="A1194" s="20">
        <v>116.92136749776627</v>
      </c>
    </row>
    <row r="1195" spans="1:1" x14ac:dyDescent="0.35">
      <c r="A1195" s="20">
        <v>120.04681531419105</v>
      </c>
    </row>
    <row r="1196" spans="1:1" x14ac:dyDescent="0.35">
      <c r="A1196" s="20">
        <v>113.71387820167259</v>
      </c>
    </row>
    <row r="1197" spans="1:1" x14ac:dyDescent="0.35">
      <c r="A1197" s="20">
        <v>119.14070162860381</v>
      </c>
    </row>
    <row r="1198" spans="1:1" x14ac:dyDescent="0.35">
      <c r="A1198" s="20">
        <v>123.07724903947262</v>
      </c>
    </row>
    <row r="1199" spans="1:1" x14ac:dyDescent="0.35">
      <c r="A1199" s="20">
        <v>118.21669716171998</v>
      </c>
    </row>
    <row r="1200" spans="1:1" x14ac:dyDescent="0.35">
      <c r="A1200" s="20">
        <v>121.37997373728081</v>
      </c>
    </row>
    <row r="1201" spans="1:1" x14ac:dyDescent="0.35">
      <c r="A1201" s="20">
        <v>130.14923895433984</v>
      </c>
    </row>
    <row r="1202" spans="1:1" x14ac:dyDescent="0.35">
      <c r="A1202" s="20">
        <v>164.4472345517901</v>
      </c>
    </row>
    <row r="1203" spans="1:1" x14ac:dyDescent="0.35">
      <c r="A1203" s="20">
        <v>189.38324638508959</v>
      </c>
    </row>
    <row r="1204" spans="1:1" x14ac:dyDescent="0.35">
      <c r="A1204" s="20">
        <v>113.07796888940643</v>
      </c>
    </row>
    <row r="1205" spans="1:1" x14ac:dyDescent="0.35">
      <c r="A1205" s="20">
        <v>150.52497008335456</v>
      </c>
    </row>
    <row r="1206" spans="1:1" x14ac:dyDescent="0.35">
      <c r="A1206" s="20">
        <v>172.68558424567766</v>
      </c>
    </row>
    <row r="1207" spans="1:1" x14ac:dyDescent="0.35">
      <c r="A1207" s="20">
        <v>116.49122648423975</v>
      </c>
    </row>
    <row r="1208" spans="1:1" x14ac:dyDescent="0.35">
      <c r="A1208" s="20">
        <v>101.88660828085386</v>
      </c>
    </row>
    <row r="1209" spans="1:1" x14ac:dyDescent="0.35">
      <c r="A1209" s="20">
        <v>160.25696637385269</v>
      </c>
    </row>
    <row r="1210" spans="1:1" x14ac:dyDescent="0.35">
      <c r="A1210" s="20">
        <v>198.13999236908936</v>
      </c>
    </row>
    <row r="1211" spans="1:1" x14ac:dyDescent="0.35">
      <c r="A1211" s="20">
        <v>126.67831397140863</v>
      </c>
    </row>
    <row r="1212" spans="1:1" x14ac:dyDescent="0.35">
      <c r="A1212" s="20">
        <v>174.9770889633634</v>
      </c>
    </row>
    <row r="1213" spans="1:1" x14ac:dyDescent="0.35">
      <c r="A1213" s="20">
        <v>240.53395610312069</v>
      </c>
    </row>
    <row r="1214" spans="1:1" x14ac:dyDescent="0.35">
      <c r="A1214" s="20">
        <v>184.95363981319633</v>
      </c>
    </row>
    <row r="1215" spans="1:1" x14ac:dyDescent="0.35">
      <c r="A1215" s="20">
        <v>193.50452719125292</v>
      </c>
    </row>
    <row r="1216" spans="1:1" x14ac:dyDescent="0.35">
      <c r="A1216" s="20">
        <v>258.84498181593756</v>
      </c>
    </row>
    <row r="1217" spans="1:1" x14ac:dyDescent="0.35">
      <c r="A1217" s="20">
        <v>168.19913870041702</v>
      </c>
    </row>
    <row r="1218" spans="1:1" x14ac:dyDescent="0.35">
      <c r="A1218" s="20">
        <v>160.72754727629723</v>
      </c>
    </row>
    <row r="1219" spans="1:1" x14ac:dyDescent="0.35">
      <c r="A1219" s="20">
        <v>204.10602095190828</v>
      </c>
    </row>
    <row r="1220" spans="1:1" x14ac:dyDescent="0.35">
      <c r="A1220" s="20">
        <v>139.79305641542774</v>
      </c>
    </row>
    <row r="1221" spans="1:1" x14ac:dyDescent="0.35">
      <c r="A1221" s="20">
        <v>154.03820335538975</v>
      </c>
    </row>
    <row r="1222" spans="1:1" x14ac:dyDescent="0.35">
      <c r="A1222" s="20">
        <v>222.99202610205421</v>
      </c>
    </row>
    <row r="1223" spans="1:1" x14ac:dyDescent="0.35">
      <c r="A1223" s="20">
        <v>80.845490781081139</v>
      </c>
    </row>
    <row r="1224" spans="1:1" x14ac:dyDescent="0.35">
      <c r="A1224" s="20">
        <v>213.98034159790024</v>
      </c>
    </row>
    <row r="1225" spans="1:1" x14ac:dyDescent="0.35">
      <c r="A1225" s="20">
        <v>206.19820919670079</v>
      </c>
    </row>
    <row r="1226" spans="1:1" x14ac:dyDescent="0.35">
      <c r="A1226" s="20">
        <v>171.04304146450599</v>
      </c>
    </row>
    <row r="1227" spans="1:1" x14ac:dyDescent="0.35">
      <c r="A1227" s="20">
        <v>163.57306266508266</v>
      </c>
    </row>
    <row r="1228" spans="1:1" x14ac:dyDescent="0.35">
      <c r="A1228" s="20">
        <v>163.52947362698666</v>
      </c>
    </row>
    <row r="1229" spans="1:1" x14ac:dyDescent="0.35">
      <c r="A1229" s="20">
        <v>164.11892416153086</v>
      </c>
    </row>
    <row r="1230" spans="1:1" x14ac:dyDescent="0.35">
      <c r="A1230" s="20">
        <v>200.34294432689009</v>
      </c>
    </row>
    <row r="1231" spans="1:1" x14ac:dyDescent="0.35">
      <c r="A1231" s="20">
        <v>197.30635680459045</v>
      </c>
    </row>
    <row r="1232" spans="1:1" x14ac:dyDescent="0.35">
      <c r="A1232" s="20">
        <v>168.67181330745791</v>
      </c>
    </row>
    <row r="1233" spans="1:1" x14ac:dyDescent="0.35">
      <c r="A1233" s="20">
        <v>187.62341887822754</v>
      </c>
    </row>
    <row r="1234" spans="1:1" x14ac:dyDescent="0.35">
      <c r="A1234" s="20">
        <v>183.0711463764685</v>
      </c>
    </row>
    <row r="1235" spans="1:1" x14ac:dyDescent="0.35">
      <c r="A1235" s="20">
        <v>154.90951679729156</v>
      </c>
    </row>
    <row r="1236" spans="1:1" x14ac:dyDescent="0.35">
      <c r="A1236" s="20">
        <v>120.79019263938076</v>
      </c>
    </row>
    <row r="1237" spans="1:1" x14ac:dyDescent="0.35">
      <c r="A1237" s="20">
        <v>177.54353521166445</v>
      </c>
    </row>
    <row r="1238" spans="1:1" x14ac:dyDescent="0.35">
      <c r="A1238" s="20">
        <v>185.86469965302555</v>
      </c>
    </row>
    <row r="1239" spans="1:1" x14ac:dyDescent="0.35">
      <c r="A1239" s="20">
        <v>145.00985585950687</v>
      </c>
    </row>
    <row r="1240" spans="1:1" x14ac:dyDescent="0.35">
      <c r="A1240" s="20">
        <v>199.39173950555909</v>
      </c>
    </row>
    <row r="1241" spans="1:1" x14ac:dyDescent="0.35">
      <c r="A1241" s="20">
        <v>178.53658464008112</v>
      </c>
    </row>
    <row r="1242" spans="1:1" x14ac:dyDescent="0.35">
      <c r="A1242" s="20">
        <v>139.97389777985214</v>
      </c>
    </row>
    <row r="1243" spans="1:1" x14ac:dyDescent="0.35">
      <c r="A1243" s="20">
        <v>172.86750535362816</v>
      </c>
    </row>
    <row r="1244" spans="1:1" x14ac:dyDescent="0.35">
      <c r="A1244" s="20">
        <v>220.6339531021236</v>
      </c>
    </row>
    <row r="1245" spans="1:1" x14ac:dyDescent="0.35">
      <c r="A1245" s="20">
        <v>136.16706684817305</v>
      </c>
    </row>
    <row r="1246" spans="1:1" x14ac:dyDescent="0.35">
      <c r="A1246" s="20">
        <v>183.53229785595883</v>
      </c>
    </row>
    <row r="1247" spans="1:1" x14ac:dyDescent="0.35">
      <c r="A1247" s="20">
        <v>174.52561613288844</v>
      </c>
    </row>
    <row r="1248" spans="1:1" x14ac:dyDescent="0.35">
      <c r="A1248" s="20">
        <v>189.5683289203146</v>
      </c>
    </row>
    <row r="1249" spans="1:1" x14ac:dyDescent="0.35">
      <c r="A1249" s="20">
        <v>189.79648217682598</v>
      </c>
    </row>
    <row r="1250" spans="1:1" x14ac:dyDescent="0.35">
      <c r="A1250" s="20">
        <v>206.94354043408021</v>
      </c>
    </row>
    <row r="1251" spans="1:1" x14ac:dyDescent="0.35">
      <c r="A1251" s="20">
        <v>114.81072728148615</v>
      </c>
    </row>
    <row r="1252" spans="1:1" x14ac:dyDescent="0.35">
      <c r="A1252" s="20">
        <v>191.59171492254563</v>
      </c>
    </row>
    <row r="1253" spans="1:1" x14ac:dyDescent="0.35">
      <c r="A1253" s="20">
        <v>145.42257355697143</v>
      </c>
    </row>
    <row r="1254" spans="1:1" x14ac:dyDescent="0.35">
      <c r="A1254" s="20">
        <v>156.6245110612719</v>
      </c>
    </row>
    <row r="1255" spans="1:1" x14ac:dyDescent="0.35">
      <c r="A1255" s="20">
        <v>206.24240415342075</v>
      </c>
    </row>
    <row r="1256" spans="1:1" x14ac:dyDescent="0.35">
      <c r="A1256" s="20">
        <v>102.81816603663947</v>
      </c>
    </row>
    <row r="1257" spans="1:1" x14ac:dyDescent="0.35">
      <c r="A1257" s="20">
        <v>213.37800969266817</v>
      </c>
    </row>
    <row r="1258" spans="1:1" x14ac:dyDescent="0.35">
      <c r="A1258" s="20">
        <v>137.44949132865682</v>
      </c>
    </row>
    <row r="1259" spans="1:1" x14ac:dyDescent="0.35">
      <c r="A1259" s="20">
        <v>178.90583106279411</v>
      </c>
    </row>
    <row r="1260" spans="1:1" x14ac:dyDescent="0.35">
      <c r="A1260" s="20">
        <v>124.24673971790426</v>
      </c>
    </row>
    <row r="1261" spans="1:1" x14ac:dyDescent="0.35">
      <c r="A1261" s="20">
        <v>180.68669678247406</v>
      </c>
    </row>
    <row r="1262" spans="1:1" x14ac:dyDescent="0.35">
      <c r="A1262" s="20">
        <v>163.06440896622374</v>
      </c>
    </row>
    <row r="1263" spans="1:1" x14ac:dyDescent="0.35">
      <c r="A1263" s="20">
        <v>118.39083266402145</v>
      </c>
    </row>
    <row r="1264" spans="1:1" x14ac:dyDescent="0.35">
      <c r="A1264" s="20">
        <v>156.41718371438563</v>
      </c>
    </row>
    <row r="1265" spans="1:1" x14ac:dyDescent="0.35">
      <c r="A1265" s="20">
        <v>193.70040502281077</v>
      </c>
    </row>
    <row r="1266" spans="1:1" x14ac:dyDescent="0.35">
      <c r="A1266" s="20">
        <v>177.19665057786582</v>
      </c>
    </row>
    <row r="1267" spans="1:1" x14ac:dyDescent="0.35">
      <c r="A1267" s="20">
        <v>170.96035482315273</v>
      </c>
    </row>
    <row r="1268" spans="1:1" x14ac:dyDescent="0.35">
      <c r="A1268" s="20">
        <v>227.29498878261006</v>
      </c>
    </row>
    <row r="1269" spans="1:1" x14ac:dyDescent="0.35">
      <c r="A1269" s="20">
        <v>178.05881661222406</v>
      </c>
    </row>
    <row r="1270" spans="1:1" x14ac:dyDescent="0.35">
      <c r="A1270" s="20">
        <v>180.99096288562356</v>
      </c>
    </row>
    <row r="1271" spans="1:1" x14ac:dyDescent="0.35">
      <c r="A1271" s="20">
        <v>164.25744247454824</v>
      </c>
    </row>
    <row r="1272" spans="1:1" x14ac:dyDescent="0.35">
      <c r="A1272" s="20">
        <v>205.02336669708504</v>
      </c>
    </row>
    <row r="1273" spans="1:1" x14ac:dyDescent="0.35">
      <c r="A1273" s="20">
        <v>165.07964214909114</v>
      </c>
    </row>
    <row r="1274" spans="1:1" x14ac:dyDescent="0.35">
      <c r="A1274" s="20">
        <v>199.49503925235857</v>
      </c>
    </row>
    <row r="1275" spans="1:1" x14ac:dyDescent="0.35">
      <c r="A1275" s="20">
        <v>139.31303379787315</v>
      </c>
    </row>
    <row r="1276" spans="1:1" x14ac:dyDescent="0.35">
      <c r="A1276" s="20">
        <v>240.76323848844527</v>
      </c>
    </row>
    <row r="1277" spans="1:1" x14ac:dyDescent="0.35">
      <c r="A1277" s="20">
        <v>140.08732989054022</v>
      </c>
    </row>
    <row r="1278" spans="1:1" x14ac:dyDescent="0.35">
      <c r="A1278" s="20">
        <v>159.3205101264671</v>
      </c>
    </row>
    <row r="1279" spans="1:1" x14ac:dyDescent="0.35">
      <c r="A1279" s="20">
        <v>140.30251763250948</v>
      </c>
    </row>
    <row r="1280" spans="1:1" x14ac:dyDescent="0.35">
      <c r="A1280" s="20">
        <v>160.26059719117831</v>
      </c>
    </row>
    <row r="1281" spans="1:1" x14ac:dyDescent="0.35">
      <c r="A1281" s="20">
        <v>218.11024386508561</v>
      </c>
    </row>
    <row r="1282" spans="1:1" x14ac:dyDescent="0.35">
      <c r="A1282" s="20">
        <v>187.93742364110039</v>
      </c>
    </row>
    <row r="1283" spans="1:1" x14ac:dyDescent="0.35">
      <c r="A1283" s="20">
        <v>168.64077753776533</v>
      </c>
    </row>
    <row r="1284" spans="1:1" x14ac:dyDescent="0.35">
      <c r="A1284" s="20">
        <v>196.22645186774866</v>
      </c>
    </row>
    <row r="1285" spans="1:1" x14ac:dyDescent="0.35">
      <c r="A1285" s="20">
        <v>172.73302842789627</v>
      </c>
    </row>
    <row r="1286" spans="1:1" x14ac:dyDescent="0.35">
      <c r="A1286" s="20">
        <v>118.66796326700319</v>
      </c>
    </row>
    <row r="1287" spans="1:1" x14ac:dyDescent="0.35">
      <c r="A1287" s="20">
        <v>161.65584474454954</v>
      </c>
    </row>
    <row r="1288" spans="1:1" x14ac:dyDescent="0.35">
      <c r="A1288" s="20">
        <v>223.63139094885165</v>
      </c>
    </row>
    <row r="1289" spans="1:1" x14ac:dyDescent="0.35">
      <c r="A1289" s="20">
        <v>193.80180455460308</v>
      </c>
    </row>
    <row r="1290" spans="1:1" x14ac:dyDescent="0.35">
      <c r="A1290" s="20">
        <v>156.29196223974193</v>
      </c>
    </row>
    <row r="1291" spans="1:1" x14ac:dyDescent="0.35">
      <c r="A1291" s="20">
        <v>216.27774020541702</v>
      </c>
    </row>
    <row r="1292" spans="1:1" x14ac:dyDescent="0.35">
      <c r="A1292" s="20">
        <v>213.26561844048339</v>
      </c>
    </row>
    <row r="1293" spans="1:1" x14ac:dyDescent="0.35">
      <c r="A1293" s="20">
        <v>186.39495023994846</v>
      </c>
    </row>
    <row r="1294" spans="1:1" x14ac:dyDescent="0.35">
      <c r="A1294" s="20">
        <v>200.92301080231078</v>
      </c>
    </row>
    <row r="1295" spans="1:1" x14ac:dyDescent="0.35">
      <c r="A1295" s="20">
        <v>142.00748014212215</v>
      </c>
    </row>
    <row r="1296" spans="1:1" x14ac:dyDescent="0.35">
      <c r="A1296" s="20">
        <v>165.84294896385157</v>
      </c>
    </row>
    <row r="1297" spans="1:1" x14ac:dyDescent="0.35">
      <c r="A1297" s="20">
        <v>180.43641396711325</v>
      </c>
    </row>
    <row r="1298" spans="1:1" x14ac:dyDescent="0.35">
      <c r="A1298" s="20">
        <v>155.98561713093099</v>
      </c>
    </row>
    <row r="1299" spans="1:1" x14ac:dyDescent="0.35">
      <c r="A1299" s="20">
        <v>138.00064879999644</v>
      </c>
    </row>
    <row r="1300" spans="1:1" x14ac:dyDescent="0.35">
      <c r="A1300" s="20">
        <v>168.27081163855334</v>
      </c>
    </row>
    <row r="1301" spans="1:1" x14ac:dyDescent="0.35">
      <c r="A1301" s="20">
        <v>183.25778479999505</v>
      </c>
    </row>
    <row r="1302" spans="1:1" x14ac:dyDescent="0.35">
      <c r="A1302" s="20">
        <v>147.93699432863045</v>
      </c>
    </row>
    <row r="1303" spans="1:1" x14ac:dyDescent="0.35">
      <c r="A1303" s="20">
        <v>148.29749046033771</v>
      </c>
    </row>
    <row r="1304" spans="1:1" x14ac:dyDescent="0.35">
      <c r="A1304" s="20">
        <v>125.67981821601327</v>
      </c>
    </row>
    <row r="1305" spans="1:1" x14ac:dyDescent="0.35">
      <c r="A1305" s="20">
        <v>180.24540441382504</v>
      </c>
    </row>
    <row r="1306" spans="1:1" x14ac:dyDescent="0.35">
      <c r="A1306" s="20">
        <v>125.57903920362563</v>
      </c>
    </row>
    <row r="1307" spans="1:1" x14ac:dyDescent="0.35">
      <c r="A1307" s="20">
        <v>189.08916506706132</v>
      </c>
    </row>
    <row r="1308" spans="1:1" x14ac:dyDescent="0.35">
      <c r="A1308" s="20">
        <v>148.61632901346132</v>
      </c>
    </row>
    <row r="1309" spans="1:1" x14ac:dyDescent="0.35">
      <c r="A1309" s="20">
        <v>102.2814776547488</v>
      </c>
    </row>
    <row r="1310" spans="1:1" x14ac:dyDescent="0.35">
      <c r="A1310" s="20">
        <v>185.33683139068725</v>
      </c>
    </row>
    <row r="1311" spans="1:1" x14ac:dyDescent="0.35">
      <c r="A1311" s="20">
        <v>174.56573497791359</v>
      </c>
    </row>
    <row r="1312" spans="1:1" x14ac:dyDescent="0.35">
      <c r="A1312" s="20">
        <v>154.27892892859694</v>
      </c>
    </row>
    <row r="1313" spans="1:1" x14ac:dyDescent="0.35">
      <c r="A1313" s="20">
        <v>181.98240574000195</v>
      </c>
    </row>
    <row r="1314" spans="1:1" x14ac:dyDescent="0.35">
      <c r="A1314" s="20">
        <v>152.12349316855725</v>
      </c>
    </row>
    <row r="1315" spans="1:1" x14ac:dyDescent="0.35">
      <c r="A1315" s="20">
        <v>146.42068492295726</v>
      </c>
    </row>
    <row r="1316" spans="1:1" x14ac:dyDescent="0.35">
      <c r="A1316" s="20">
        <v>202.51347203393337</v>
      </c>
    </row>
    <row r="1317" spans="1:1" x14ac:dyDescent="0.35">
      <c r="A1317" s="20">
        <v>173.62264976795117</v>
      </c>
    </row>
    <row r="1318" spans="1:1" x14ac:dyDescent="0.35">
      <c r="A1318" s="20">
        <v>184.54531324286478</v>
      </c>
    </row>
    <row r="1319" spans="1:1" x14ac:dyDescent="0.35">
      <c r="A1319" s="20">
        <v>180.98881785224944</v>
      </c>
    </row>
    <row r="1320" spans="1:1" x14ac:dyDescent="0.35">
      <c r="A1320" s="20">
        <v>148.17956617478058</v>
      </c>
    </row>
    <row r="1321" spans="1:1" x14ac:dyDescent="0.35">
      <c r="A1321" s="20">
        <v>230.48660961396038</v>
      </c>
    </row>
    <row r="1322" spans="1:1" x14ac:dyDescent="0.35">
      <c r="A1322" s="20">
        <v>143.0164239162705</v>
      </c>
    </row>
    <row r="1323" spans="1:1" x14ac:dyDescent="0.35">
      <c r="A1323" s="20">
        <v>151.93327107467672</v>
      </c>
    </row>
    <row r="1324" spans="1:1" x14ac:dyDescent="0.35">
      <c r="A1324" s="20">
        <v>169.7725071304277</v>
      </c>
    </row>
    <row r="1325" spans="1:1" x14ac:dyDescent="0.35">
      <c r="A1325" s="20">
        <v>143.97445916753165</v>
      </c>
    </row>
    <row r="1326" spans="1:1" x14ac:dyDescent="0.35">
      <c r="A1326" s="20">
        <v>158.97509367738598</v>
      </c>
    </row>
    <row r="1327" spans="1:1" x14ac:dyDescent="0.35">
      <c r="A1327" s="20">
        <v>137.4200410520917</v>
      </c>
    </row>
    <row r="1328" spans="1:1" x14ac:dyDescent="0.35">
      <c r="A1328" s="20">
        <v>131.04988504781022</v>
      </c>
    </row>
    <row r="1329" spans="1:1" x14ac:dyDescent="0.35">
      <c r="A1329" s="20">
        <v>124.8661081999649</v>
      </c>
    </row>
    <row r="1330" spans="1:1" x14ac:dyDescent="0.35">
      <c r="A1330" s="20">
        <v>187.03921776657708</v>
      </c>
    </row>
    <row r="1331" spans="1:1" x14ac:dyDescent="0.35">
      <c r="A1331" s="20">
        <v>155.16827479546825</v>
      </c>
    </row>
    <row r="1332" spans="1:1" x14ac:dyDescent="0.35">
      <c r="A1332" s="20">
        <v>166.07613029260469</v>
      </c>
    </row>
    <row r="1333" spans="1:1" x14ac:dyDescent="0.35">
      <c r="A1333" s="20">
        <v>136.89515039009385</v>
      </c>
    </row>
    <row r="1334" spans="1:1" x14ac:dyDescent="0.35">
      <c r="A1334" s="20">
        <v>191.16892946770605</v>
      </c>
    </row>
    <row r="1335" spans="1:1" x14ac:dyDescent="0.35">
      <c r="A1335" s="20">
        <v>162.15378962383539</v>
      </c>
    </row>
    <row r="1336" spans="1:1" x14ac:dyDescent="0.35">
      <c r="A1336" s="20">
        <v>172.52025153773144</v>
      </c>
    </row>
    <row r="1337" spans="1:1" x14ac:dyDescent="0.35">
      <c r="A1337" s="20">
        <v>196.27055146737669</v>
      </c>
    </row>
    <row r="1338" spans="1:1" x14ac:dyDescent="0.35">
      <c r="A1338" s="20">
        <v>162.71336159632796</v>
      </c>
    </row>
    <row r="1339" spans="1:1" x14ac:dyDescent="0.35">
      <c r="A1339" s="20">
        <v>171.87457079848076</v>
      </c>
    </row>
    <row r="1340" spans="1:1" x14ac:dyDescent="0.35">
      <c r="A1340" s="20">
        <v>142.67047231642047</v>
      </c>
    </row>
    <row r="1341" spans="1:1" x14ac:dyDescent="0.35">
      <c r="A1341" s="20">
        <v>185.06341302284321</v>
      </c>
    </row>
    <row r="1342" spans="1:1" x14ac:dyDescent="0.35">
      <c r="A1342" s="20">
        <v>199.34051587243374</v>
      </c>
    </row>
    <row r="1343" spans="1:1" x14ac:dyDescent="0.35">
      <c r="A1343" s="20">
        <v>162.97572245973751</v>
      </c>
    </row>
    <row r="1344" spans="1:1" x14ac:dyDescent="0.35">
      <c r="A1344" s="20">
        <v>157.80652913170533</v>
      </c>
    </row>
    <row r="1345" spans="1:1" x14ac:dyDescent="0.35">
      <c r="A1345" s="20">
        <v>153.19127579705903</v>
      </c>
    </row>
    <row r="1346" spans="1:1" x14ac:dyDescent="0.35">
      <c r="A1346" s="20">
        <v>199.90918314902859</v>
      </c>
    </row>
    <row r="1347" spans="1:1" x14ac:dyDescent="0.35">
      <c r="A1347" s="20">
        <v>215.54882351104763</v>
      </c>
    </row>
    <row r="1348" spans="1:1" x14ac:dyDescent="0.35">
      <c r="A1348" s="20">
        <v>181.42925167320112</v>
      </c>
    </row>
    <row r="1349" spans="1:1" x14ac:dyDescent="0.35">
      <c r="A1349" s="20">
        <v>137.06217036336776</v>
      </c>
    </row>
    <row r="1350" spans="1:1" x14ac:dyDescent="0.35">
      <c r="A1350" s="20">
        <v>150.22403727952195</v>
      </c>
    </row>
    <row r="1351" spans="1:1" x14ac:dyDescent="0.35">
      <c r="A1351" s="20">
        <v>164.16805257493456</v>
      </c>
    </row>
    <row r="1352" spans="1:1" x14ac:dyDescent="0.35">
      <c r="A1352" s="20">
        <v>165.35350600855335</v>
      </c>
    </row>
    <row r="1353" spans="1:1" x14ac:dyDescent="0.35">
      <c r="A1353" s="20">
        <v>185.11827090304823</v>
      </c>
    </row>
    <row r="1354" spans="1:1" x14ac:dyDescent="0.35">
      <c r="A1354" s="20">
        <v>165.9306888823366</v>
      </c>
    </row>
    <row r="1355" spans="1:1" x14ac:dyDescent="0.35">
      <c r="A1355" s="20">
        <v>177.33754285020186</v>
      </c>
    </row>
    <row r="1356" spans="1:1" x14ac:dyDescent="0.35">
      <c r="A1356" s="20">
        <v>176.29917591037298</v>
      </c>
    </row>
    <row r="1357" spans="1:1" x14ac:dyDescent="0.35">
      <c r="A1357" s="20">
        <v>144.29618902548222</v>
      </c>
    </row>
    <row r="1358" spans="1:1" x14ac:dyDescent="0.35">
      <c r="A1358" s="20">
        <v>178.17653585751776</v>
      </c>
    </row>
    <row r="1359" spans="1:1" x14ac:dyDescent="0.35">
      <c r="A1359" s="20">
        <v>176.5893445780317</v>
      </c>
    </row>
    <row r="1360" spans="1:1" x14ac:dyDescent="0.35">
      <c r="A1360" s="20">
        <v>94.873252188805751</v>
      </c>
    </row>
    <row r="1361" spans="1:1" x14ac:dyDescent="0.35">
      <c r="A1361" s="20">
        <v>140.16712695286844</v>
      </c>
    </row>
    <row r="1362" spans="1:1" x14ac:dyDescent="0.35">
      <c r="A1362" s="20">
        <v>164.23598287695947</v>
      </c>
    </row>
    <row r="1363" spans="1:1" x14ac:dyDescent="0.35">
      <c r="A1363" s="20">
        <v>135.65948424045177</v>
      </c>
    </row>
    <row r="1364" spans="1:1" x14ac:dyDescent="0.35">
      <c r="A1364" s="20">
        <v>222.88983974464514</v>
      </c>
    </row>
    <row r="1365" spans="1:1" x14ac:dyDescent="0.35">
      <c r="A1365" s="20">
        <v>154.1908649813754</v>
      </c>
    </row>
    <row r="1366" spans="1:1" x14ac:dyDescent="0.35">
      <c r="A1366" s="20">
        <v>159.11735121818177</v>
      </c>
    </row>
    <row r="1367" spans="1:1" x14ac:dyDescent="0.35">
      <c r="A1367" s="20">
        <v>164.55869021091851</v>
      </c>
    </row>
    <row r="1368" spans="1:1" x14ac:dyDescent="0.35">
      <c r="A1368" s="20">
        <v>154.65472889285348</v>
      </c>
    </row>
    <row r="1369" spans="1:1" x14ac:dyDescent="0.35">
      <c r="A1369" s="20">
        <v>166.59426425590036</v>
      </c>
    </row>
    <row r="1370" spans="1:1" x14ac:dyDescent="0.35">
      <c r="A1370" s="20">
        <v>138.70993045100161</v>
      </c>
    </row>
    <row r="1371" spans="1:1" x14ac:dyDescent="0.35">
      <c r="A1371" s="20">
        <v>137.7936418390116</v>
      </c>
    </row>
    <row r="1372" spans="1:1" x14ac:dyDescent="0.35">
      <c r="A1372" s="20">
        <v>155.45124057857717</v>
      </c>
    </row>
    <row r="1373" spans="1:1" x14ac:dyDescent="0.35">
      <c r="A1373" s="20">
        <v>151.93212827073646</v>
      </c>
    </row>
    <row r="1374" spans="1:1" x14ac:dyDescent="0.35">
      <c r="A1374" s="20">
        <v>129.88445931915629</v>
      </c>
    </row>
    <row r="1375" spans="1:1" x14ac:dyDescent="0.35">
      <c r="A1375" s="20">
        <v>158.15921196733785</v>
      </c>
    </row>
    <row r="1376" spans="1:1" x14ac:dyDescent="0.35">
      <c r="A1376" s="20">
        <v>87.329222196363844</v>
      </c>
    </row>
    <row r="1377" spans="1:1" x14ac:dyDescent="0.35">
      <c r="A1377" s="20">
        <v>160.87643774312625</v>
      </c>
    </row>
    <row r="1378" spans="1:1" x14ac:dyDescent="0.35">
      <c r="A1378" s="20">
        <v>160.01145287134295</v>
      </c>
    </row>
    <row r="1379" spans="1:1" x14ac:dyDescent="0.35">
      <c r="A1379" s="20">
        <v>121.94372486489561</v>
      </c>
    </row>
    <row r="1380" spans="1:1" x14ac:dyDescent="0.35">
      <c r="A1380" s="20">
        <v>200.25471937820384</v>
      </c>
    </row>
    <row r="1381" spans="1:1" x14ac:dyDescent="0.35">
      <c r="A1381" s="20">
        <v>134.98967713643583</v>
      </c>
    </row>
    <row r="1382" spans="1:1" x14ac:dyDescent="0.35">
      <c r="A1382" s="20">
        <v>143.50519591520376</v>
      </c>
    </row>
    <row r="1383" spans="1:1" x14ac:dyDescent="0.35">
      <c r="A1383" s="20">
        <v>136.77262509135838</v>
      </c>
    </row>
    <row r="1384" spans="1:1" x14ac:dyDescent="0.35">
      <c r="A1384" s="20">
        <v>164.12119404579718</v>
      </c>
    </row>
    <row r="1385" spans="1:1" x14ac:dyDescent="0.35">
      <c r="A1385" s="20">
        <v>132.75756266761726</v>
      </c>
    </row>
    <row r="1386" spans="1:1" x14ac:dyDescent="0.35">
      <c r="A1386" s="20">
        <v>122.42433125049655</v>
      </c>
    </row>
    <row r="1387" spans="1:1" x14ac:dyDescent="0.35">
      <c r="A1387" s="20">
        <v>158.32778461744067</v>
      </c>
    </row>
    <row r="1388" spans="1:1" x14ac:dyDescent="0.35">
      <c r="A1388" s="20">
        <v>100.00873692100991</v>
      </c>
    </row>
    <row r="1389" spans="1:1" x14ac:dyDescent="0.35">
      <c r="A1389" s="20">
        <v>192.64576679001314</v>
      </c>
    </row>
    <row r="1390" spans="1:1" x14ac:dyDescent="0.35">
      <c r="A1390" s="20">
        <v>98.686614274176478</v>
      </c>
    </row>
    <row r="1391" spans="1:1" x14ac:dyDescent="0.35">
      <c r="A1391" s="20">
        <v>174.26559917634586</v>
      </c>
    </row>
    <row r="1392" spans="1:1" x14ac:dyDescent="0.35">
      <c r="A1392" s="20">
        <v>130.78968158906343</v>
      </c>
    </row>
    <row r="1393" spans="1:1" x14ac:dyDescent="0.35">
      <c r="A1393" s="20">
        <v>153.28254411744035</v>
      </c>
    </row>
    <row r="1394" spans="1:1" x14ac:dyDescent="0.35">
      <c r="A1394" s="20">
        <v>133.93689664053329</v>
      </c>
    </row>
    <row r="1395" spans="1:1" x14ac:dyDescent="0.35">
      <c r="A1395" s="20">
        <v>187.60234606330283</v>
      </c>
    </row>
    <row r="1396" spans="1:1" x14ac:dyDescent="0.35">
      <c r="A1396" s="20">
        <v>229.46660228891221</v>
      </c>
    </row>
    <row r="1397" spans="1:1" x14ac:dyDescent="0.35">
      <c r="A1397" s="20">
        <v>126.3401898459426</v>
      </c>
    </row>
    <row r="1398" spans="1:1" x14ac:dyDescent="0.35">
      <c r="A1398" s="20">
        <v>212.4269163527895</v>
      </c>
    </row>
    <row r="1399" spans="1:1" x14ac:dyDescent="0.35">
      <c r="A1399" s="20">
        <v>222.59459720599617</v>
      </c>
    </row>
    <row r="1400" spans="1:1" x14ac:dyDescent="0.35">
      <c r="A1400" s="20">
        <v>163.25559853468491</v>
      </c>
    </row>
    <row r="1401" spans="1:1" x14ac:dyDescent="0.35">
      <c r="A1401" s="20">
        <v>210.1713318136172</v>
      </c>
    </row>
    <row r="1402" spans="1:1" x14ac:dyDescent="0.35">
      <c r="A1402" s="20">
        <v>158.92874736703786</v>
      </c>
    </row>
    <row r="1403" spans="1:1" x14ac:dyDescent="0.35">
      <c r="A1403" s="20">
        <v>143.18870601474768</v>
      </c>
    </row>
    <row r="1404" spans="1:1" x14ac:dyDescent="0.35">
      <c r="A1404" s="20">
        <v>235.19826113605825</v>
      </c>
    </row>
    <row r="1405" spans="1:1" x14ac:dyDescent="0.35">
      <c r="A1405" s="20">
        <v>125.78966765401991</v>
      </c>
    </row>
    <row r="1406" spans="1:1" x14ac:dyDescent="0.35">
      <c r="A1406" s="20">
        <v>156.02424554255953</v>
      </c>
    </row>
    <row r="1407" spans="1:1" x14ac:dyDescent="0.35">
      <c r="A1407" s="20">
        <v>115.84062074527833</v>
      </c>
    </row>
    <row r="1408" spans="1:1" x14ac:dyDescent="0.35">
      <c r="A1408" s="20">
        <v>131.61750477291889</v>
      </c>
    </row>
    <row r="1409" spans="1:1" x14ac:dyDescent="0.35">
      <c r="A1409" s="20">
        <v>200.63545308224047</v>
      </c>
    </row>
    <row r="1410" spans="1:1" x14ac:dyDescent="0.35">
      <c r="A1410" s="20">
        <v>167.14549881996072</v>
      </c>
    </row>
    <row r="1411" spans="1:1" x14ac:dyDescent="0.35">
      <c r="A1411" s="20">
        <v>212.66074633491752</v>
      </c>
    </row>
    <row r="1412" spans="1:1" x14ac:dyDescent="0.35">
      <c r="A1412" s="20">
        <v>178.70652683021817</v>
      </c>
    </row>
    <row r="1413" spans="1:1" x14ac:dyDescent="0.35">
      <c r="A1413" s="20">
        <v>118.82824278715047</v>
      </c>
    </row>
    <row r="1414" spans="1:1" x14ac:dyDescent="0.35">
      <c r="A1414" s="20">
        <v>148.66678071626023</v>
      </c>
    </row>
    <row r="1415" spans="1:1" x14ac:dyDescent="0.35">
      <c r="A1415" s="20">
        <v>62.50005789721753</v>
      </c>
    </row>
    <row r="1416" spans="1:1" x14ac:dyDescent="0.35">
      <c r="A1416" s="20">
        <v>208.71807386561329</v>
      </c>
    </row>
    <row r="1417" spans="1:1" x14ac:dyDescent="0.35">
      <c r="A1417" s="20">
        <v>154.37010799074102</v>
      </c>
    </row>
    <row r="1418" spans="1:1" x14ac:dyDescent="0.35">
      <c r="A1418" s="20">
        <v>131.01379026450223</v>
      </c>
    </row>
    <row r="1419" spans="1:1" x14ac:dyDescent="0.35">
      <c r="A1419" s="20">
        <v>184.64140674014249</v>
      </c>
    </row>
    <row r="1420" spans="1:1" x14ac:dyDescent="0.35">
      <c r="A1420" s="20">
        <v>143.81276911989119</v>
      </c>
    </row>
    <row r="1421" spans="1:1" x14ac:dyDescent="0.35">
      <c r="A1421" s="20">
        <v>186.3559186161701</v>
      </c>
    </row>
    <row r="1422" spans="1:1" x14ac:dyDescent="0.35">
      <c r="A1422" s="20">
        <v>151.92868295316126</v>
      </c>
    </row>
    <row r="1423" spans="1:1" x14ac:dyDescent="0.35">
      <c r="A1423" s="20">
        <v>144.71498476126115</v>
      </c>
    </row>
    <row r="1424" spans="1:1" x14ac:dyDescent="0.35">
      <c r="A1424" s="20">
        <v>185.77960286410405</v>
      </c>
    </row>
    <row r="1425" spans="1:1" x14ac:dyDescent="0.35">
      <c r="A1425" s="20">
        <v>161.72683339489822</v>
      </c>
    </row>
    <row r="1426" spans="1:1" x14ac:dyDescent="0.35">
      <c r="A1426" s="20">
        <v>80.351881163157543</v>
      </c>
    </row>
    <row r="1427" spans="1:1" x14ac:dyDescent="0.35">
      <c r="A1427" s="20">
        <v>172.74389775096316</v>
      </c>
    </row>
    <row r="1428" spans="1:1" x14ac:dyDescent="0.35">
      <c r="A1428" s="20">
        <v>152.38959129755705</v>
      </c>
    </row>
    <row r="1429" spans="1:1" x14ac:dyDescent="0.35">
      <c r="A1429" s="20">
        <v>149.21984040388065</v>
      </c>
    </row>
    <row r="1430" spans="1:1" x14ac:dyDescent="0.35">
      <c r="A1430" s="20">
        <v>172.37619507979184</v>
      </c>
    </row>
    <row r="1431" spans="1:1" x14ac:dyDescent="0.35">
      <c r="A1431" s="20">
        <v>182.04939072033966</v>
      </c>
    </row>
    <row r="1432" spans="1:1" x14ac:dyDescent="0.35">
      <c r="A1432" s="20">
        <v>126.45400871562086</v>
      </c>
    </row>
    <row r="1433" spans="1:1" x14ac:dyDescent="0.35">
      <c r="A1433" s="20">
        <v>207.94811585856496</v>
      </c>
    </row>
    <row r="1434" spans="1:1" x14ac:dyDescent="0.35">
      <c r="A1434" s="20">
        <v>145.44345180171067</v>
      </c>
    </row>
    <row r="1435" spans="1:1" x14ac:dyDescent="0.35">
      <c r="A1435" s="20">
        <v>172.00089223103009</v>
      </c>
    </row>
    <row r="1436" spans="1:1" x14ac:dyDescent="0.35">
      <c r="A1436" s="20">
        <v>168.38816987753282</v>
      </c>
    </row>
    <row r="1437" spans="1:1" x14ac:dyDescent="0.35">
      <c r="A1437" s="20">
        <v>147.03572491866342</v>
      </c>
    </row>
    <row r="1438" spans="1:1" x14ac:dyDescent="0.35">
      <c r="A1438" s="20">
        <v>131.62541715574778</v>
      </c>
    </row>
    <row r="1439" spans="1:1" x14ac:dyDescent="0.35">
      <c r="A1439" s="20">
        <v>246.49314314336226</v>
      </c>
    </row>
    <row r="1440" spans="1:1" x14ac:dyDescent="0.35">
      <c r="A1440" s="20">
        <v>157.41052057594953</v>
      </c>
    </row>
    <row r="1441" spans="1:1" x14ac:dyDescent="0.35">
      <c r="A1441" s="20">
        <v>177.59349518597577</v>
      </c>
    </row>
    <row r="1442" spans="1:1" x14ac:dyDescent="0.35">
      <c r="A1442" s="20">
        <v>224.58781500303766</v>
      </c>
    </row>
    <row r="1443" spans="1:1" x14ac:dyDescent="0.35">
      <c r="A1443" s="20">
        <v>150.57761889133403</v>
      </c>
    </row>
    <row r="1444" spans="1:1" x14ac:dyDescent="0.35">
      <c r="A1444" s="20">
        <v>175.51113183250973</v>
      </c>
    </row>
    <row r="1445" spans="1:1" x14ac:dyDescent="0.35">
      <c r="A1445" s="20">
        <v>193.52301059193988</v>
      </c>
    </row>
    <row r="1446" spans="1:1" x14ac:dyDescent="0.35">
      <c r="A1446" s="20">
        <v>204.30103912089089</v>
      </c>
    </row>
    <row r="1447" spans="1:1" x14ac:dyDescent="0.35">
      <c r="A1447" s="20">
        <v>168.16745551290103</v>
      </c>
    </row>
    <row r="1448" spans="1:1" x14ac:dyDescent="0.35">
      <c r="A1448" s="20">
        <v>145.46235768878915</v>
      </c>
    </row>
    <row r="1449" spans="1:1" x14ac:dyDescent="0.35">
      <c r="A1449" s="20">
        <v>138.52915293350966</v>
      </c>
    </row>
    <row r="1450" spans="1:1" x14ac:dyDescent="0.35">
      <c r="A1450" s="20">
        <v>213.67664849120166</v>
      </c>
    </row>
    <row r="1451" spans="1:1" x14ac:dyDescent="0.35">
      <c r="A1451" s="20">
        <v>159.66101868065789</v>
      </c>
    </row>
    <row r="1452" spans="1:1" x14ac:dyDescent="0.35">
      <c r="A1452" s="20">
        <v>140.26597277212159</v>
      </c>
    </row>
    <row r="1453" spans="1:1" x14ac:dyDescent="0.35">
      <c r="A1453" s="20">
        <v>171.97565942797192</v>
      </c>
    </row>
    <row r="1454" spans="1:1" x14ac:dyDescent="0.35">
      <c r="A1454" s="20">
        <v>167.48074556039808</v>
      </c>
    </row>
    <row r="1455" spans="1:1" x14ac:dyDescent="0.35">
      <c r="A1455" s="20">
        <v>158.97910632023607</v>
      </c>
    </row>
    <row r="1456" spans="1:1" x14ac:dyDescent="0.35">
      <c r="A1456" s="20">
        <v>156.70385000404463</v>
      </c>
    </row>
    <row r="1457" spans="1:1" x14ac:dyDescent="0.35">
      <c r="A1457" s="20">
        <v>118.57695621961551</v>
      </c>
    </row>
    <row r="1458" spans="1:1" x14ac:dyDescent="0.35">
      <c r="A1458" s="20">
        <v>134.62474246454337</v>
      </c>
    </row>
    <row r="1459" spans="1:1" x14ac:dyDescent="0.35">
      <c r="A1459" s="20">
        <v>156.67342014708166</v>
      </c>
    </row>
    <row r="1460" spans="1:1" x14ac:dyDescent="0.35">
      <c r="A1460" s="20">
        <v>162.79182406701503</v>
      </c>
    </row>
    <row r="1461" spans="1:1" x14ac:dyDescent="0.35">
      <c r="A1461" s="20">
        <v>203.58754765145954</v>
      </c>
    </row>
    <row r="1462" spans="1:1" x14ac:dyDescent="0.35">
      <c r="A1462" s="20">
        <v>133.61667812396593</v>
      </c>
    </row>
    <row r="1463" spans="1:1" x14ac:dyDescent="0.35">
      <c r="A1463" s="20">
        <v>145.38236410211027</v>
      </c>
    </row>
    <row r="1464" spans="1:1" x14ac:dyDescent="0.35">
      <c r="A1464" s="20">
        <v>226.5527651478647</v>
      </c>
    </row>
    <row r="1465" spans="1:1" x14ac:dyDescent="0.35">
      <c r="A1465" s="20">
        <v>180.94104308324921</v>
      </c>
    </row>
    <row r="1466" spans="1:1" x14ac:dyDescent="0.35">
      <c r="A1466" s="20">
        <v>131.38375604709179</v>
      </c>
    </row>
    <row r="1467" spans="1:1" x14ac:dyDescent="0.35">
      <c r="A1467" s="20">
        <v>240.21273544242393</v>
      </c>
    </row>
    <row r="1468" spans="1:1" x14ac:dyDescent="0.35">
      <c r="A1468" s="20">
        <v>155.2223478191911</v>
      </c>
    </row>
    <row r="1469" spans="1:1" x14ac:dyDescent="0.35">
      <c r="A1469" s="20">
        <v>179.24519340869568</v>
      </c>
    </row>
    <row r="1470" spans="1:1" x14ac:dyDescent="0.35">
      <c r="A1470" s="20">
        <v>124.43390233416852</v>
      </c>
    </row>
    <row r="1471" spans="1:1" x14ac:dyDescent="0.35">
      <c r="A1471" s="20">
        <v>166.49400891837249</v>
      </c>
    </row>
    <row r="1472" spans="1:1" x14ac:dyDescent="0.35">
      <c r="A1472" s="20">
        <v>156.17560469562827</v>
      </c>
    </row>
    <row r="1473" spans="1:1" x14ac:dyDescent="0.35">
      <c r="A1473" s="20">
        <v>180.36995804045864</v>
      </c>
    </row>
    <row r="1474" spans="1:1" x14ac:dyDescent="0.35">
      <c r="A1474" s="20">
        <v>189.26106067069125</v>
      </c>
    </row>
    <row r="1475" spans="1:1" x14ac:dyDescent="0.35">
      <c r="A1475" s="20">
        <v>186.16356561536043</v>
      </c>
    </row>
    <row r="1476" spans="1:1" x14ac:dyDescent="0.35">
      <c r="A1476" s="20">
        <v>126.65762919424853</v>
      </c>
    </row>
    <row r="1477" spans="1:1" x14ac:dyDescent="0.35">
      <c r="A1477" s="20">
        <v>111.25779643513059</v>
      </c>
    </row>
    <row r="1478" spans="1:1" x14ac:dyDescent="0.35">
      <c r="A1478" s="20">
        <v>233.17122469736603</v>
      </c>
    </row>
    <row r="1479" spans="1:1" x14ac:dyDescent="0.35">
      <c r="A1479" s="20">
        <v>182.8843218254697</v>
      </c>
    </row>
    <row r="1480" spans="1:1" x14ac:dyDescent="0.35">
      <c r="A1480" s="20">
        <v>138.5473763710761</v>
      </c>
    </row>
    <row r="1481" spans="1:1" x14ac:dyDescent="0.35">
      <c r="A1481" s="20">
        <v>171.55810741769318</v>
      </c>
    </row>
    <row r="1482" spans="1:1" x14ac:dyDescent="0.35">
      <c r="A1482" s="20">
        <v>164.62945359129216</v>
      </c>
    </row>
    <row r="1483" spans="1:1" x14ac:dyDescent="0.35">
      <c r="A1483" s="20">
        <v>177.83669198995253</v>
      </c>
    </row>
    <row r="1484" spans="1:1" x14ac:dyDescent="0.35">
      <c r="A1484" s="20">
        <v>188.9234615929154</v>
      </c>
    </row>
    <row r="1485" spans="1:1" x14ac:dyDescent="0.35">
      <c r="A1485" s="20">
        <v>179.58560044189932</v>
      </c>
    </row>
    <row r="1486" spans="1:1" x14ac:dyDescent="0.35">
      <c r="A1486" s="20">
        <v>162.26616443040552</v>
      </c>
    </row>
    <row r="1487" spans="1:1" x14ac:dyDescent="0.35">
      <c r="A1487" s="20">
        <v>176.39308379084488</v>
      </c>
    </row>
    <row r="1488" spans="1:1" x14ac:dyDescent="0.35">
      <c r="A1488" s="20">
        <v>126.41855246476977</v>
      </c>
    </row>
    <row r="1489" spans="1:1" x14ac:dyDescent="0.35">
      <c r="A1489" s="20">
        <v>104.97565527638628</v>
      </c>
    </row>
    <row r="1490" spans="1:1" x14ac:dyDescent="0.35">
      <c r="A1490" s="20">
        <v>107.02807072325425</v>
      </c>
    </row>
    <row r="1491" spans="1:1" x14ac:dyDescent="0.35">
      <c r="A1491" s="20">
        <v>144.40210854027066</v>
      </c>
    </row>
    <row r="1492" spans="1:1" x14ac:dyDescent="0.35">
      <c r="A1492" s="20">
        <v>198.7224865255215</v>
      </c>
    </row>
    <row r="1493" spans="1:1" x14ac:dyDescent="0.35">
      <c r="A1493" s="20">
        <v>183.01733290200895</v>
      </c>
    </row>
    <row r="1494" spans="1:1" x14ac:dyDescent="0.35">
      <c r="A1494" s="20">
        <v>101.57900131270851</v>
      </c>
    </row>
    <row r="1495" spans="1:1" x14ac:dyDescent="0.35">
      <c r="A1495" s="20">
        <v>115.55012431999376</v>
      </c>
    </row>
    <row r="1496" spans="1:1" x14ac:dyDescent="0.35">
      <c r="A1496" s="20">
        <v>111.61504928140357</v>
      </c>
    </row>
    <row r="1497" spans="1:1" x14ac:dyDescent="0.35">
      <c r="A1497" s="20">
        <v>201.67370667758647</v>
      </c>
    </row>
    <row r="1498" spans="1:1" x14ac:dyDescent="0.35">
      <c r="A1498" s="20">
        <v>180.23345974137115</v>
      </c>
    </row>
    <row r="1499" spans="1:1" x14ac:dyDescent="0.35">
      <c r="A1499" s="20">
        <v>169.65439234149326</v>
      </c>
    </row>
    <row r="1500" spans="1:1" x14ac:dyDescent="0.35">
      <c r="A1500" s="20">
        <v>137.04256392693966</v>
      </c>
    </row>
    <row r="1501" spans="1:1" x14ac:dyDescent="0.35">
      <c r="A1501" s="20">
        <v>128.41831625499668</v>
      </c>
    </row>
    <row r="1502" spans="1:1" x14ac:dyDescent="0.35">
      <c r="A1502" s="20">
        <v>132.32733109588713</v>
      </c>
    </row>
    <row r="1503" spans="1:1" x14ac:dyDescent="0.35">
      <c r="A1503" s="20">
        <v>138.2091950329964</v>
      </c>
    </row>
    <row r="1504" spans="1:1" x14ac:dyDescent="0.35">
      <c r="A1504" s="20">
        <v>191.43253701728804</v>
      </c>
    </row>
    <row r="1505" spans="1:1" x14ac:dyDescent="0.35">
      <c r="A1505" s="20">
        <v>195.40090721049654</v>
      </c>
    </row>
    <row r="1506" spans="1:1" x14ac:dyDescent="0.35">
      <c r="A1506" s="20">
        <v>154.93621638272623</v>
      </c>
    </row>
    <row r="1507" spans="1:1" x14ac:dyDescent="0.35">
      <c r="A1507" s="20">
        <v>151.54250896414442</v>
      </c>
    </row>
    <row r="1508" spans="1:1" x14ac:dyDescent="0.35">
      <c r="A1508" s="20">
        <v>124.01794950523204</v>
      </c>
    </row>
    <row r="1509" spans="1:1" x14ac:dyDescent="0.35">
      <c r="A1509" s="20">
        <v>159.68699099545492</v>
      </c>
    </row>
    <row r="1510" spans="1:1" x14ac:dyDescent="0.35">
      <c r="A1510" s="20">
        <v>129.73158124344974</v>
      </c>
    </row>
    <row r="1511" spans="1:1" x14ac:dyDescent="0.35">
      <c r="A1511" s="20">
        <v>205.75031727745986</v>
      </c>
    </row>
    <row r="1512" spans="1:1" x14ac:dyDescent="0.35">
      <c r="A1512" s="20">
        <v>211.93847950725316</v>
      </c>
    </row>
    <row r="1513" spans="1:1" x14ac:dyDescent="0.35">
      <c r="A1513" s="20">
        <v>162.53259855490091</v>
      </c>
    </row>
    <row r="1514" spans="1:1" x14ac:dyDescent="0.35">
      <c r="A1514" s="20">
        <v>190.23190023886488</v>
      </c>
    </row>
    <row r="1515" spans="1:1" x14ac:dyDescent="0.35">
      <c r="A1515" s="20">
        <v>177.19368847791978</v>
      </c>
    </row>
    <row r="1516" spans="1:1" x14ac:dyDescent="0.35">
      <c r="A1516" s="20">
        <v>152.17770435150877</v>
      </c>
    </row>
    <row r="1517" spans="1:1" x14ac:dyDescent="0.35">
      <c r="A1517" s="20">
        <v>158.22165383687229</v>
      </c>
    </row>
    <row r="1518" spans="1:1" x14ac:dyDescent="0.35">
      <c r="A1518" s="20">
        <v>163.20100027510426</v>
      </c>
    </row>
    <row r="1519" spans="1:1" x14ac:dyDescent="0.35">
      <c r="A1519" s="20">
        <v>171.48998282111137</v>
      </c>
    </row>
    <row r="1520" spans="1:1" x14ac:dyDescent="0.35">
      <c r="A1520" s="20">
        <v>169.56150696906391</v>
      </c>
    </row>
    <row r="1521" spans="1:1" x14ac:dyDescent="0.35">
      <c r="A1521" s="20">
        <v>183.11117078458182</v>
      </c>
    </row>
    <row r="1522" spans="1:1" x14ac:dyDescent="0.35">
      <c r="A1522" s="20">
        <v>195.66998480989835</v>
      </c>
    </row>
    <row r="1523" spans="1:1" x14ac:dyDescent="0.35">
      <c r="A1523" s="20">
        <v>126.02170394488297</v>
      </c>
    </row>
    <row r="1524" spans="1:1" x14ac:dyDescent="0.35">
      <c r="A1524" s="20">
        <v>191.88211706405397</v>
      </c>
    </row>
    <row r="1525" spans="1:1" x14ac:dyDescent="0.35">
      <c r="A1525" s="20">
        <v>167.37658571486276</v>
      </c>
    </row>
    <row r="1526" spans="1:1" x14ac:dyDescent="0.35">
      <c r="A1526" s="20">
        <v>127.79036076518071</v>
      </c>
    </row>
    <row r="1527" spans="1:1" x14ac:dyDescent="0.35">
      <c r="A1527" s="20">
        <v>118.76113305690942</v>
      </c>
    </row>
    <row r="1528" spans="1:1" x14ac:dyDescent="0.35">
      <c r="A1528" s="20">
        <v>162.23778585786448</v>
      </c>
    </row>
    <row r="1529" spans="1:1" x14ac:dyDescent="0.35">
      <c r="A1529" s="20">
        <v>46.795191784244381</v>
      </c>
    </row>
    <row r="1530" spans="1:1" x14ac:dyDescent="0.35">
      <c r="A1530" s="20">
        <v>139.90253163078066</v>
      </c>
    </row>
    <row r="1531" spans="1:1" x14ac:dyDescent="0.35">
      <c r="A1531" s="20">
        <v>184.3154718579348</v>
      </c>
    </row>
    <row r="1532" spans="1:1" x14ac:dyDescent="0.35">
      <c r="A1532" s="20">
        <v>83.165301398567095</v>
      </c>
    </row>
    <row r="1533" spans="1:1" x14ac:dyDescent="0.35">
      <c r="A1533" s="20">
        <v>156.71115408689198</v>
      </c>
    </row>
    <row r="1534" spans="1:1" x14ac:dyDescent="0.35">
      <c r="A1534" s="20">
        <v>176.12334845381844</v>
      </c>
    </row>
    <row r="1535" spans="1:1" x14ac:dyDescent="0.35">
      <c r="A1535" s="20">
        <v>217.87329392364779</v>
      </c>
    </row>
    <row r="1536" spans="1:1" x14ac:dyDescent="0.35">
      <c r="A1536" s="20">
        <v>179.4081074210203</v>
      </c>
    </row>
    <row r="1537" spans="1:1" x14ac:dyDescent="0.35">
      <c r="A1537" s="20">
        <v>191.51924024711232</v>
      </c>
    </row>
    <row r="1538" spans="1:1" x14ac:dyDescent="0.35">
      <c r="A1538" s="20">
        <v>199.10532288257917</v>
      </c>
    </row>
    <row r="1539" spans="1:1" x14ac:dyDescent="0.35">
      <c r="A1539" s="20">
        <v>145.96206117893868</v>
      </c>
    </row>
    <row r="1540" spans="1:1" x14ac:dyDescent="0.35">
      <c r="A1540" s="20">
        <v>154.28812701696413</v>
      </c>
    </row>
    <row r="1541" spans="1:1" x14ac:dyDescent="0.35">
      <c r="A1541" s="20">
        <v>159.79629414619941</v>
      </c>
    </row>
    <row r="1542" spans="1:1" x14ac:dyDescent="0.35">
      <c r="A1542" s="20">
        <v>126.83363280920905</v>
      </c>
    </row>
    <row r="1543" spans="1:1" x14ac:dyDescent="0.35">
      <c r="A1543" s="20">
        <v>190.13513921470354</v>
      </c>
    </row>
    <row r="1544" spans="1:1" x14ac:dyDescent="0.35">
      <c r="A1544" s="20">
        <v>138.78707250129753</v>
      </c>
    </row>
    <row r="1545" spans="1:1" x14ac:dyDescent="0.35">
      <c r="A1545" s="20">
        <v>226.34603292253527</v>
      </c>
    </row>
    <row r="1546" spans="1:1" x14ac:dyDescent="0.35">
      <c r="A1546" s="20">
        <v>173.42402880039967</v>
      </c>
    </row>
    <row r="1547" spans="1:1" x14ac:dyDescent="0.35">
      <c r="A1547" s="20">
        <v>137.79554741362105</v>
      </c>
    </row>
    <row r="1548" spans="1:1" x14ac:dyDescent="0.35">
      <c r="A1548" s="20">
        <v>235.03671178580396</v>
      </c>
    </row>
    <row r="1549" spans="1:1" x14ac:dyDescent="0.35">
      <c r="A1549" s="20">
        <v>147.17457833146233</v>
      </c>
    </row>
    <row r="1550" spans="1:1" x14ac:dyDescent="0.35">
      <c r="A1550" s="20">
        <v>141.28002462690495</v>
      </c>
    </row>
    <row r="1551" spans="1:1" x14ac:dyDescent="0.35">
      <c r="A1551" s="20">
        <v>184.940031380655</v>
      </c>
    </row>
    <row r="1552" spans="1:1" x14ac:dyDescent="0.35">
      <c r="A1552" s="20">
        <v>190.58097968838888</v>
      </c>
    </row>
    <row r="1553" spans="1:1" x14ac:dyDescent="0.35">
      <c r="A1553" s="20">
        <v>132.14628099883245</v>
      </c>
    </row>
    <row r="1554" spans="1:1" x14ac:dyDescent="0.35">
      <c r="A1554" s="20">
        <v>137.65528891537792</v>
      </c>
    </row>
    <row r="1555" spans="1:1" x14ac:dyDescent="0.35">
      <c r="A1555" s="20">
        <v>158.25608009139654</v>
      </c>
    </row>
    <row r="1556" spans="1:1" x14ac:dyDescent="0.35">
      <c r="A1556" s="20">
        <v>158.11820186166025</v>
      </c>
    </row>
    <row r="1557" spans="1:1" x14ac:dyDescent="0.35">
      <c r="A1557" s="20">
        <v>165.53444259184747</v>
      </c>
    </row>
    <row r="1558" spans="1:1" x14ac:dyDescent="0.35">
      <c r="A1558" s="20">
        <v>185.60638277466862</v>
      </c>
    </row>
    <row r="1559" spans="1:1" x14ac:dyDescent="0.35">
      <c r="A1559" s="20">
        <v>113.00301907929199</v>
      </c>
    </row>
    <row r="1560" spans="1:1" x14ac:dyDescent="0.35">
      <c r="A1560" s="20">
        <v>211.95304703450432</v>
      </c>
    </row>
    <row r="1561" spans="1:1" x14ac:dyDescent="0.35">
      <c r="A1561" s="20">
        <v>179.06300104080566</v>
      </c>
    </row>
    <row r="1562" spans="1:1" x14ac:dyDescent="0.35">
      <c r="A1562" s="20">
        <v>192.70370107076508</v>
      </c>
    </row>
    <row r="1563" spans="1:1" x14ac:dyDescent="0.35">
      <c r="A1563" s="20">
        <v>147.97635948551098</v>
      </c>
    </row>
    <row r="1564" spans="1:1" x14ac:dyDescent="0.35">
      <c r="A1564" s="20">
        <v>124.89265299786815</v>
      </c>
    </row>
    <row r="1565" spans="1:1" x14ac:dyDescent="0.35">
      <c r="A1565" s="20">
        <v>199.3476580949669</v>
      </c>
    </row>
    <row r="1566" spans="1:1" x14ac:dyDescent="0.35">
      <c r="A1566" s="20">
        <v>186.22040156089966</v>
      </c>
    </row>
    <row r="1567" spans="1:1" x14ac:dyDescent="0.35">
      <c r="A1567" s="20">
        <v>141.06786278020198</v>
      </c>
    </row>
    <row r="1568" spans="1:1" x14ac:dyDescent="0.35">
      <c r="A1568" s="20">
        <v>166.87401815650813</v>
      </c>
    </row>
    <row r="1569" spans="1:1" x14ac:dyDescent="0.35">
      <c r="A1569" s="20">
        <v>177.7614419424574</v>
      </c>
    </row>
    <row r="1570" spans="1:1" x14ac:dyDescent="0.35">
      <c r="A1570" s="20">
        <v>182.99039223719791</v>
      </c>
    </row>
    <row r="1571" spans="1:1" x14ac:dyDescent="0.35">
      <c r="A1571" s="20">
        <v>173.84027766578302</v>
      </c>
    </row>
    <row r="1572" spans="1:1" x14ac:dyDescent="0.35">
      <c r="A1572" s="20">
        <v>149.72203116495075</v>
      </c>
    </row>
    <row r="1573" spans="1:1" x14ac:dyDescent="0.35">
      <c r="A1573" s="20">
        <v>157.41288876799695</v>
      </c>
    </row>
    <row r="1574" spans="1:1" x14ac:dyDescent="0.35">
      <c r="A1574" s="20">
        <v>215.27158164961034</v>
      </c>
    </row>
    <row r="1575" spans="1:1" x14ac:dyDescent="0.35">
      <c r="A1575" s="20">
        <v>146.38098024894921</v>
      </c>
    </row>
    <row r="1576" spans="1:1" x14ac:dyDescent="0.35">
      <c r="A1576" s="20">
        <v>125.13364577127194</v>
      </c>
    </row>
    <row r="1577" spans="1:1" x14ac:dyDescent="0.35">
      <c r="A1577" s="20">
        <v>176.39095023878784</v>
      </c>
    </row>
    <row r="1578" spans="1:1" x14ac:dyDescent="0.35">
      <c r="A1578" s="20">
        <v>158.46748694954258</v>
      </c>
    </row>
    <row r="1579" spans="1:1" x14ac:dyDescent="0.35">
      <c r="A1579" s="20">
        <v>179.11563404880897</v>
      </c>
    </row>
    <row r="1580" spans="1:1" x14ac:dyDescent="0.35">
      <c r="A1580" s="20">
        <v>220.65245636872078</v>
      </c>
    </row>
    <row r="1581" spans="1:1" x14ac:dyDescent="0.35">
      <c r="A1581" s="20">
        <v>151.80718107050831</v>
      </c>
    </row>
    <row r="1582" spans="1:1" x14ac:dyDescent="0.35">
      <c r="A1582" s="20">
        <v>191.4381178014053</v>
      </c>
    </row>
    <row r="1583" spans="1:1" x14ac:dyDescent="0.35">
      <c r="A1583" s="20">
        <v>182.15785671728059</v>
      </c>
    </row>
    <row r="1584" spans="1:1" x14ac:dyDescent="0.35">
      <c r="A1584" s="20">
        <v>149.85996467085431</v>
      </c>
    </row>
    <row r="1585" spans="1:1" x14ac:dyDescent="0.35">
      <c r="A1585" s="20">
        <v>203.2570523972669</v>
      </c>
    </row>
    <row r="1586" spans="1:1" x14ac:dyDescent="0.35">
      <c r="A1586" s="20">
        <v>217.07999112319212</v>
      </c>
    </row>
    <row r="1587" spans="1:1" x14ac:dyDescent="0.35">
      <c r="A1587" s="20">
        <v>158.39795372999191</v>
      </c>
    </row>
    <row r="1588" spans="1:1" x14ac:dyDescent="0.35">
      <c r="A1588" s="20">
        <v>146.33241895128015</v>
      </c>
    </row>
    <row r="1589" spans="1:1" x14ac:dyDescent="0.35">
      <c r="A1589" s="20">
        <v>193.01990007758604</v>
      </c>
    </row>
    <row r="1590" spans="1:1" x14ac:dyDescent="0.35">
      <c r="A1590" s="20">
        <v>205.9643281496885</v>
      </c>
    </row>
    <row r="1591" spans="1:1" x14ac:dyDescent="0.35">
      <c r="A1591" s="20">
        <v>220.35658356615266</v>
      </c>
    </row>
    <row r="1592" spans="1:1" x14ac:dyDescent="0.35">
      <c r="A1592" s="20">
        <v>176.57809764952722</v>
      </c>
    </row>
    <row r="1593" spans="1:1" x14ac:dyDescent="0.35">
      <c r="A1593" s="20">
        <v>227.03773883982583</v>
      </c>
    </row>
    <row r="1594" spans="1:1" x14ac:dyDescent="0.35">
      <c r="A1594" s="20">
        <v>143.10195069278694</v>
      </c>
    </row>
    <row r="1595" spans="1:1" x14ac:dyDescent="0.35">
      <c r="A1595" s="20">
        <v>158.70343158033228</v>
      </c>
    </row>
    <row r="1596" spans="1:1" x14ac:dyDescent="0.35">
      <c r="A1596" s="20">
        <v>159.56476774558084</v>
      </c>
    </row>
    <row r="1597" spans="1:1" x14ac:dyDescent="0.35">
      <c r="A1597" s="20">
        <v>145.54890948444555</v>
      </c>
    </row>
    <row r="1598" spans="1:1" x14ac:dyDescent="0.35">
      <c r="A1598" s="20">
        <v>152.21332572039341</v>
      </c>
    </row>
    <row r="1599" spans="1:1" x14ac:dyDescent="0.35">
      <c r="A1599" s="20">
        <v>186.00304378323585</v>
      </c>
    </row>
    <row r="1600" spans="1:1" x14ac:dyDescent="0.35">
      <c r="A1600" s="20">
        <v>228.38706405616705</v>
      </c>
    </row>
    <row r="1601" spans="1:1" x14ac:dyDescent="0.35">
      <c r="A1601" s="20">
        <v>194.10049752517168</v>
      </c>
    </row>
    <row r="1602" spans="1:1" x14ac:dyDescent="0.35">
      <c r="A1602" s="20">
        <v>172.62449519374229</v>
      </c>
    </row>
    <row r="1603" spans="1:1" x14ac:dyDescent="0.35">
      <c r="A1603" s="20">
        <v>150.33159407425947</v>
      </c>
    </row>
    <row r="1604" spans="1:1" x14ac:dyDescent="0.35">
      <c r="A1604" s="20">
        <v>187.82891711906819</v>
      </c>
    </row>
    <row r="1605" spans="1:1" x14ac:dyDescent="0.35">
      <c r="A1605" s="20">
        <v>127.37054917276902</v>
      </c>
    </row>
    <row r="1606" spans="1:1" x14ac:dyDescent="0.35">
      <c r="A1606" s="20">
        <v>172.12909405008813</v>
      </c>
    </row>
    <row r="1607" spans="1:1" x14ac:dyDescent="0.35">
      <c r="A1607" s="20">
        <v>148.79468188418852</v>
      </c>
    </row>
    <row r="1608" spans="1:1" x14ac:dyDescent="0.35">
      <c r="A1608" s="20">
        <v>228.84189644879217</v>
      </c>
    </row>
    <row r="1609" spans="1:1" x14ac:dyDescent="0.35">
      <c r="A1609" s="20">
        <v>218.61767935827561</v>
      </c>
    </row>
    <row r="1610" spans="1:1" x14ac:dyDescent="0.35">
      <c r="A1610" s="20">
        <v>119.16867367864063</v>
      </c>
    </row>
    <row r="1611" spans="1:1" x14ac:dyDescent="0.35">
      <c r="A1611" s="20">
        <v>213.50488324387948</v>
      </c>
    </row>
    <row r="1612" spans="1:1" x14ac:dyDescent="0.35">
      <c r="A1612" s="20">
        <v>231.17513959373719</v>
      </c>
    </row>
    <row r="1613" spans="1:1" x14ac:dyDescent="0.35">
      <c r="A1613" s="20">
        <v>201.13253228456756</v>
      </c>
    </row>
    <row r="1614" spans="1:1" x14ac:dyDescent="0.35">
      <c r="A1614" s="20">
        <v>199.12200930052595</v>
      </c>
    </row>
    <row r="1615" spans="1:1" x14ac:dyDescent="0.35">
      <c r="A1615" s="20">
        <v>178.92091389660902</v>
      </c>
    </row>
    <row r="1616" spans="1:1" x14ac:dyDescent="0.35">
      <c r="A1616" s="20">
        <v>191.37379211130667</v>
      </c>
    </row>
    <row r="1617" spans="1:1" x14ac:dyDescent="0.35">
      <c r="A1617" s="20">
        <v>149.45473482453946</v>
      </c>
    </row>
    <row r="1618" spans="1:1" x14ac:dyDescent="0.35">
      <c r="A1618" s="20">
        <v>134.21651775319248</v>
      </c>
    </row>
    <row r="1619" spans="1:1" x14ac:dyDescent="0.35">
      <c r="A1619" s="20">
        <v>133.44768547932711</v>
      </c>
    </row>
    <row r="1620" spans="1:1" x14ac:dyDescent="0.35">
      <c r="A1620" s="20">
        <v>170.23784332684227</v>
      </c>
    </row>
    <row r="1621" spans="1:1" x14ac:dyDescent="0.35">
      <c r="A1621" s="20">
        <v>201.73782856179611</v>
      </c>
    </row>
    <row r="1622" spans="1:1" x14ac:dyDescent="0.35">
      <c r="A1622" s="20">
        <v>124.54003190847934</v>
      </c>
    </row>
    <row r="1623" spans="1:1" x14ac:dyDescent="0.35">
      <c r="A1623" s="20">
        <v>102.20339695166641</v>
      </c>
    </row>
    <row r="1624" spans="1:1" x14ac:dyDescent="0.35">
      <c r="A1624" s="20">
        <v>193.1605389749262</v>
      </c>
    </row>
    <row r="1625" spans="1:1" x14ac:dyDescent="0.35">
      <c r="A1625" s="20">
        <v>229.94279711961923</v>
      </c>
    </row>
    <row r="1626" spans="1:1" x14ac:dyDescent="0.35">
      <c r="A1626" s="20">
        <v>155.44844530388883</v>
      </c>
    </row>
    <row r="1627" spans="1:1" x14ac:dyDescent="0.35">
      <c r="A1627" s="20">
        <v>160.15142134995969</v>
      </c>
    </row>
    <row r="1628" spans="1:1" x14ac:dyDescent="0.35">
      <c r="A1628" s="20">
        <v>163.59400303218044</v>
      </c>
    </row>
    <row r="1629" spans="1:1" x14ac:dyDescent="0.35">
      <c r="A1629" s="20">
        <v>126.27162560177499</v>
      </c>
    </row>
    <row r="1630" spans="1:1" x14ac:dyDescent="0.35">
      <c r="A1630" s="20">
        <v>209.02509805114136</v>
      </c>
    </row>
    <row r="1631" spans="1:1" x14ac:dyDescent="0.35">
      <c r="A1631" s="20">
        <v>163.3557440875303</v>
      </c>
    </row>
    <row r="1632" spans="1:1" x14ac:dyDescent="0.35">
      <c r="A1632" s="20">
        <v>187.5907870615024</v>
      </c>
    </row>
    <row r="1633" spans="1:1" x14ac:dyDescent="0.35">
      <c r="A1633" s="20">
        <v>166.18027437747313</v>
      </c>
    </row>
    <row r="1634" spans="1:1" x14ac:dyDescent="0.35">
      <c r="A1634" s="20">
        <v>172.33055493129609</v>
      </c>
    </row>
    <row r="1635" spans="1:1" x14ac:dyDescent="0.35">
      <c r="A1635" s="20">
        <v>216.00023371569671</v>
      </c>
    </row>
    <row r="1636" spans="1:1" x14ac:dyDescent="0.35">
      <c r="A1636" s="20">
        <v>194.99035023281922</v>
      </c>
    </row>
    <row r="1637" spans="1:1" x14ac:dyDescent="0.35">
      <c r="A1637" s="20">
        <v>121.55272525079187</v>
      </c>
    </row>
    <row r="1638" spans="1:1" x14ac:dyDescent="0.35">
      <c r="A1638" s="20">
        <v>169.28227216041321</v>
      </c>
    </row>
    <row r="1639" spans="1:1" x14ac:dyDescent="0.35">
      <c r="A1639" s="20">
        <v>87.384329279561513</v>
      </c>
    </row>
    <row r="1640" spans="1:1" x14ac:dyDescent="0.35">
      <c r="A1640" s="20">
        <v>167.09011771455664</v>
      </c>
    </row>
    <row r="1641" spans="1:1" x14ac:dyDescent="0.35">
      <c r="A1641" s="20">
        <v>88.49974097921114</v>
      </c>
    </row>
    <row r="1642" spans="1:1" x14ac:dyDescent="0.35">
      <c r="A1642" s="20">
        <v>123.86366825699943</v>
      </c>
    </row>
    <row r="1643" spans="1:1" x14ac:dyDescent="0.35">
      <c r="A1643" s="20">
        <v>190.13849919411885</v>
      </c>
    </row>
    <row r="1644" spans="1:1" x14ac:dyDescent="0.35">
      <c r="A1644" s="20">
        <v>185.27270254472589</v>
      </c>
    </row>
    <row r="1645" spans="1:1" x14ac:dyDescent="0.35">
      <c r="A1645" s="20">
        <v>172.28572131900708</v>
      </c>
    </row>
    <row r="1646" spans="1:1" x14ac:dyDescent="0.35">
      <c r="A1646" s="20">
        <v>210.39273186270293</v>
      </c>
    </row>
    <row r="1647" spans="1:1" x14ac:dyDescent="0.35">
      <c r="A1647" s="20">
        <v>178.0355959461628</v>
      </c>
    </row>
    <row r="1648" spans="1:1" x14ac:dyDescent="0.35">
      <c r="A1648" s="20">
        <v>201.10384239757519</v>
      </c>
    </row>
    <row r="1649" spans="1:1" x14ac:dyDescent="0.35">
      <c r="A1649" s="20">
        <v>177.91259021793041</v>
      </c>
    </row>
    <row r="1650" spans="1:1" x14ac:dyDescent="0.35">
      <c r="A1650" s="20">
        <v>159.34835606954476</v>
      </c>
    </row>
    <row r="1651" spans="1:1" x14ac:dyDescent="0.35">
      <c r="A1651" s="20">
        <v>130.14197401177131</v>
      </c>
    </row>
    <row r="1652" spans="1:1" x14ac:dyDescent="0.35">
      <c r="A1652" s="20">
        <v>194.82700073298074</v>
      </c>
    </row>
    <row r="1653" spans="1:1" x14ac:dyDescent="0.35">
      <c r="A1653" s="20">
        <v>179.80980467597328</v>
      </c>
    </row>
    <row r="1654" spans="1:1" x14ac:dyDescent="0.35">
      <c r="A1654" s="20">
        <v>177.88125368315633</v>
      </c>
    </row>
    <row r="1655" spans="1:1" x14ac:dyDescent="0.35">
      <c r="A1655" s="20">
        <v>155.16937709920418</v>
      </c>
    </row>
    <row r="1656" spans="1:1" x14ac:dyDescent="0.35">
      <c r="A1656" s="20">
        <v>200.27566403664736</v>
      </c>
    </row>
    <row r="1657" spans="1:1" x14ac:dyDescent="0.35">
      <c r="A1657" s="20">
        <v>189.54051894584012</v>
      </c>
    </row>
    <row r="1658" spans="1:1" x14ac:dyDescent="0.35">
      <c r="A1658" s="20">
        <v>183.27176277323386</v>
      </c>
    </row>
    <row r="1659" spans="1:1" x14ac:dyDescent="0.35">
      <c r="A1659" s="20">
        <v>204.51077324700253</v>
      </c>
    </row>
    <row r="1660" spans="1:1" x14ac:dyDescent="0.35">
      <c r="A1660" s="20">
        <v>95.833133383205663</v>
      </c>
    </row>
    <row r="1661" spans="1:1" x14ac:dyDescent="0.35">
      <c r="A1661" s="20">
        <v>216.39100274755671</v>
      </c>
    </row>
    <row r="1662" spans="1:1" x14ac:dyDescent="0.35">
      <c r="A1662" s="20">
        <v>118.27005348618195</v>
      </c>
    </row>
    <row r="1663" spans="1:1" x14ac:dyDescent="0.35">
      <c r="A1663" s="20">
        <v>121.83552951653721</v>
      </c>
    </row>
    <row r="1664" spans="1:1" x14ac:dyDescent="0.35">
      <c r="A1664" s="20">
        <v>189.74187672641696</v>
      </c>
    </row>
    <row r="1665" spans="1:1" x14ac:dyDescent="0.35">
      <c r="A1665" s="20">
        <v>182.72866944575205</v>
      </c>
    </row>
    <row r="1666" spans="1:1" x14ac:dyDescent="0.35">
      <c r="A1666" s="20">
        <v>204.61242967095083</v>
      </c>
    </row>
    <row r="1667" spans="1:1" x14ac:dyDescent="0.35">
      <c r="A1667" s="20">
        <v>209.85745049116318</v>
      </c>
    </row>
    <row r="1668" spans="1:1" x14ac:dyDescent="0.35">
      <c r="A1668" s="20">
        <v>151.01262789610342</v>
      </c>
    </row>
    <row r="1669" spans="1:1" x14ac:dyDescent="0.35">
      <c r="A1669" s="20">
        <v>132.28900485478107</v>
      </c>
    </row>
    <row r="1670" spans="1:1" x14ac:dyDescent="0.35">
      <c r="A1670" s="20">
        <v>149.44210003842491</v>
      </c>
    </row>
    <row r="1671" spans="1:1" x14ac:dyDescent="0.35">
      <c r="A1671" s="20">
        <v>205.0190244322921</v>
      </c>
    </row>
    <row r="1672" spans="1:1" x14ac:dyDescent="0.35">
      <c r="A1672" s="20">
        <v>138.17729756307739</v>
      </c>
    </row>
    <row r="1673" spans="1:1" x14ac:dyDescent="0.35">
      <c r="A1673" s="20">
        <v>174.06403506719749</v>
      </c>
    </row>
    <row r="1674" spans="1:1" x14ac:dyDescent="0.35">
      <c r="A1674" s="20">
        <v>194.77737023951011</v>
      </c>
    </row>
    <row r="1675" spans="1:1" x14ac:dyDescent="0.35">
      <c r="A1675" s="20">
        <v>124.07330209052402</v>
      </c>
    </row>
    <row r="1676" spans="1:1" x14ac:dyDescent="0.35">
      <c r="A1676" s="20">
        <v>175.95609464976806</v>
      </c>
    </row>
    <row r="1677" spans="1:1" x14ac:dyDescent="0.35">
      <c r="A1677" s="20">
        <v>164.98846446116616</v>
      </c>
    </row>
    <row r="1678" spans="1:1" x14ac:dyDescent="0.35">
      <c r="A1678" s="20">
        <v>201.92069686061717</v>
      </c>
    </row>
    <row r="1679" spans="1:1" x14ac:dyDescent="0.35">
      <c r="A1679" s="20">
        <v>176.40804283943717</v>
      </c>
    </row>
    <row r="1680" spans="1:1" x14ac:dyDescent="0.35">
      <c r="A1680" s="20">
        <v>168.92717909402927</v>
      </c>
    </row>
    <row r="1681" spans="1:1" x14ac:dyDescent="0.35">
      <c r="A1681" s="20">
        <v>140.048696219585</v>
      </c>
    </row>
    <row r="1682" spans="1:1" x14ac:dyDescent="0.35">
      <c r="A1682" s="20">
        <v>177.88463355942179</v>
      </c>
    </row>
    <row r="1683" spans="1:1" x14ac:dyDescent="0.35">
      <c r="A1683" s="20">
        <v>85.32341205241768</v>
      </c>
    </row>
    <row r="1684" spans="1:1" x14ac:dyDescent="0.35">
      <c r="A1684" s="20">
        <v>204.11215922618848</v>
      </c>
    </row>
    <row r="1685" spans="1:1" x14ac:dyDescent="0.35">
      <c r="A1685" s="20">
        <v>167.04948784612711</v>
      </c>
    </row>
    <row r="1686" spans="1:1" x14ac:dyDescent="0.35">
      <c r="A1686" s="20">
        <v>100.92798153289357</v>
      </c>
    </row>
    <row r="1687" spans="1:1" x14ac:dyDescent="0.35">
      <c r="A1687" s="20">
        <v>178.62011245835748</v>
      </c>
    </row>
    <row r="1688" spans="1:1" x14ac:dyDescent="0.35">
      <c r="A1688" s="20">
        <v>162.58127667397144</v>
      </c>
    </row>
    <row r="1689" spans="1:1" x14ac:dyDescent="0.35">
      <c r="A1689" s="20">
        <v>206.35926489971263</v>
      </c>
    </row>
    <row r="1690" spans="1:1" x14ac:dyDescent="0.35">
      <c r="A1690" s="20">
        <v>151.17081419404045</v>
      </c>
    </row>
    <row r="1691" spans="1:1" x14ac:dyDescent="0.35">
      <c r="A1691" s="20">
        <v>200.60604195853278</v>
      </c>
    </row>
    <row r="1692" spans="1:1" x14ac:dyDescent="0.35">
      <c r="A1692" s="20">
        <v>109.14149849417269</v>
      </c>
    </row>
    <row r="1693" spans="1:1" x14ac:dyDescent="0.35">
      <c r="A1693" s="20">
        <v>136.10893132447387</v>
      </c>
    </row>
    <row r="1694" spans="1:1" x14ac:dyDescent="0.35">
      <c r="A1694" s="20">
        <v>141.49032563195001</v>
      </c>
    </row>
    <row r="1695" spans="1:1" x14ac:dyDescent="0.35">
      <c r="A1695" s="20">
        <v>190.43401277185973</v>
      </c>
    </row>
    <row r="1696" spans="1:1" x14ac:dyDescent="0.35">
      <c r="A1696" s="20">
        <v>162.49522737449013</v>
      </c>
    </row>
    <row r="1697" spans="1:1" x14ac:dyDescent="0.35">
      <c r="A1697" s="20">
        <v>156.50253031278893</v>
      </c>
    </row>
    <row r="1698" spans="1:1" x14ac:dyDescent="0.35">
      <c r="A1698" s="20">
        <v>270.98197088675647</v>
      </c>
    </row>
    <row r="1699" spans="1:1" x14ac:dyDescent="0.35">
      <c r="A1699" s="20">
        <v>161.44317179813146</v>
      </c>
    </row>
    <row r="1700" spans="1:1" x14ac:dyDescent="0.35">
      <c r="A1700" s="20">
        <v>127.89878712836204</v>
      </c>
    </row>
    <row r="1701" spans="1:1" x14ac:dyDescent="0.35">
      <c r="A1701" s="20">
        <v>208.31503022564931</v>
      </c>
    </row>
    <row r="1702" spans="1:1" x14ac:dyDescent="0.35">
      <c r="A1702" s="20">
        <v>108.46918851080986</v>
      </c>
    </row>
    <row r="1703" spans="1:1" x14ac:dyDescent="0.35">
      <c r="A1703" s="20">
        <v>169.32857888028872</v>
      </c>
    </row>
    <row r="1704" spans="1:1" x14ac:dyDescent="0.35">
      <c r="A1704" s="20">
        <v>162.01905958689571</v>
      </c>
    </row>
    <row r="1705" spans="1:1" x14ac:dyDescent="0.35">
      <c r="A1705" s="20">
        <v>150.62170444392964</v>
      </c>
    </row>
    <row r="1706" spans="1:1" x14ac:dyDescent="0.35">
      <c r="A1706" s="20">
        <v>178.99152008413728</v>
      </c>
    </row>
    <row r="1707" spans="1:1" x14ac:dyDescent="0.35">
      <c r="A1707" s="20">
        <v>214.72209412299395</v>
      </c>
    </row>
    <row r="1708" spans="1:1" x14ac:dyDescent="0.35">
      <c r="A1708" s="20">
        <v>166.20327488814021</v>
      </c>
    </row>
    <row r="1709" spans="1:1" x14ac:dyDescent="0.35">
      <c r="A1709" s="20">
        <v>276.9808579938516</v>
      </c>
    </row>
    <row r="1710" spans="1:1" x14ac:dyDescent="0.35">
      <c r="A1710" s="20">
        <v>185.16564026663548</v>
      </c>
    </row>
    <row r="1711" spans="1:1" x14ac:dyDescent="0.35">
      <c r="A1711" s="20">
        <v>142.01276337754541</v>
      </c>
    </row>
    <row r="1712" spans="1:1" x14ac:dyDescent="0.35">
      <c r="A1712" s="20">
        <v>169.94100346663535</v>
      </c>
    </row>
    <row r="1713" spans="1:1" x14ac:dyDescent="0.35">
      <c r="A1713" s="20">
        <v>176.23347971575558</v>
      </c>
    </row>
    <row r="1714" spans="1:1" x14ac:dyDescent="0.35">
      <c r="A1714" s="20">
        <v>210.55493933353321</v>
      </c>
    </row>
    <row r="1715" spans="1:1" x14ac:dyDescent="0.35">
      <c r="A1715" s="20">
        <v>143.23146323708073</v>
      </c>
    </row>
    <row r="1716" spans="1:1" x14ac:dyDescent="0.35">
      <c r="A1716" s="20">
        <v>173.36940882355682</v>
      </c>
    </row>
    <row r="1717" spans="1:1" x14ac:dyDescent="0.35">
      <c r="A1717" s="20">
        <v>143.33351331952449</v>
      </c>
    </row>
    <row r="1718" spans="1:1" x14ac:dyDescent="0.35">
      <c r="A1718" s="20">
        <v>209.91621612986597</v>
      </c>
    </row>
    <row r="1719" spans="1:1" x14ac:dyDescent="0.35">
      <c r="A1719" s="20">
        <v>142.45942336248865</v>
      </c>
    </row>
    <row r="1720" spans="1:1" x14ac:dyDescent="0.35">
      <c r="A1720" s="20">
        <v>149.09577801713738</v>
      </c>
    </row>
    <row r="1721" spans="1:1" x14ac:dyDescent="0.35">
      <c r="A1721" s="20">
        <v>156.56790037721373</v>
      </c>
    </row>
    <row r="1722" spans="1:1" x14ac:dyDescent="0.35">
      <c r="A1722" s="20">
        <v>164.56063363811134</v>
      </c>
    </row>
    <row r="1723" spans="1:1" x14ac:dyDescent="0.35">
      <c r="A1723" s="20">
        <v>149.35945707189433</v>
      </c>
    </row>
    <row r="1724" spans="1:1" x14ac:dyDescent="0.35">
      <c r="A1724" s="20">
        <v>157.44995010636569</v>
      </c>
    </row>
    <row r="1725" spans="1:1" x14ac:dyDescent="0.35">
      <c r="A1725" s="20">
        <v>151.79912887355772</v>
      </c>
    </row>
    <row r="1726" spans="1:1" x14ac:dyDescent="0.35">
      <c r="A1726" s="20">
        <v>153.2624086016456</v>
      </c>
    </row>
    <row r="1727" spans="1:1" x14ac:dyDescent="0.35">
      <c r="A1727" s="20">
        <v>172.18965086360572</v>
      </c>
    </row>
    <row r="1728" spans="1:1" x14ac:dyDescent="0.35">
      <c r="A1728" s="20">
        <v>119.35187463027538</v>
      </c>
    </row>
    <row r="1729" spans="1:1" x14ac:dyDescent="0.35">
      <c r="A1729" s="20">
        <v>221.70221834814581</v>
      </c>
    </row>
    <row r="1730" spans="1:1" x14ac:dyDescent="0.35">
      <c r="A1730" s="20">
        <v>115.99976716678313</v>
      </c>
    </row>
    <row r="1731" spans="1:1" x14ac:dyDescent="0.35">
      <c r="A1731" s="20">
        <v>106.71652439336768</v>
      </c>
    </row>
    <row r="1732" spans="1:1" x14ac:dyDescent="0.35">
      <c r="A1732" s="20">
        <v>144.65887178889645</v>
      </c>
    </row>
    <row r="1733" spans="1:1" x14ac:dyDescent="0.35">
      <c r="A1733" s="20">
        <v>196.41779909725634</v>
      </c>
    </row>
    <row r="1734" spans="1:1" x14ac:dyDescent="0.35">
      <c r="A1734" s="20">
        <v>164.29616222944597</v>
      </c>
    </row>
    <row r="1735" spans="1:1" x14ac:dyDescent="0.35">
      <c r="A1735" s="20">
        <v>178.00654009895482</v>
      </c>
    </row>
    <row r="1736" spans="1:1" x14ac:dyDescent="0.35">
      <c r="A1736" s="20">
        <v>132.97468385851769</v>
      </c>
    </row>
    <row r="1737" spans="1:1" x14ac:dyDescent="0.35">
      <c r="A1737" s="20">
        <v>114.38741520896501</v>
      </c>
    </row>
    <row r="1738" spans="1:1" x14ac:dyDescent="0.35">
      <c r="A1738" s="20">
        <v>200.5801325878063</v>
      </c>
    </row>
    <row r="1739" spans="1:1" x14ac:dyDescent="0.35">
      <c r="A1739" s="20">
        <v>174.49337991505598</v>
      </c>
    </row>
    <row r="1740" spans="1:1" x14ac:dyDescent="0.35">
      <c r="A1740" s="20">
        <v>161.98349876691594</v>
      </c>
    </row>
    <row r="1741" spans="1:1" x14ac:dyDescent="0.35">
      <c r="A1741" s="20">
        <v>144.37594987831102</v>
      </c>
    </row>
    <row r="1742" spans="1:1" x14ac:dyDescent="0.35">
      <c r="A1742" s="20">
        <v>166.50516211688279</v>
      </c>
    </row>
    <row r="1743" spans="1:1" x14ac:dyDescent="0.35">
      <c r="A1743" s="20">
        <v>179.66153138757198</v>
      </c>
    </row>
    <row r="1744" spans="1:1" x14ac:dyDescent="0.35">
      <c r="A1744" s="20">
        <v>159.88658124688899</v>
      </c>
    </row>
    <row r="1745" spans="1:1" x14ac:dyDescent="0.35">
      <c r="A1745" s="20">
        <v>211.30591188833648</v>
      </c>
    </row>
    <row r="1746" spans="1:1" x14ac:dyDescent="0.35">
      <c r="A1746" s="20">
        <v>164.98658988676959</v>
      </c>
    </row>
    <row r="1747" spans="1:1" x14ac:dyDescent="0.35">
      <c r="A1747" s="20">
        <v>152.5447441949733</v>
      </c>
    </row>
    <row r="1748" spans="1:1" x14ac:dyDescent="0.35">
      <c r="A1748" s="20">
        <v>227.00677528316373</v>
      </c>
    </row>
    <row r="1749" spans="1:1" x14ac:dyDescent="0.35">
      <c r="A1749" s="20">
        <v>144.85626810402294</v>
      </c>
    </row>
    <row r="1750" spans="1:1" x14ac:dyDescent="0.35">
      <c r="A1750" s="20">
        <v>114.91328022267373</v>
      </c>
    </row>
    <row r="1751" spans="1:1" x14ac:dyDescent="0.35">
      <c r="A1751" s="20">
        <v>195.03592539474528</v>
      </c>
    </row>
    <row r="1752" spans="1:1" x14ac:dyDescent="0.35">
      <c r="A1752" s="20">
        <v>133.66456235835039</v>
      </c>
    </row>
    <row r="1753" spans="1:1" x14ac:dyDescent="0.35">
      <c r="A1753" s="20">
        <v>176.98760008638141</v>
      </c>
    </row>
    <row r="1754" spans="1:1" x14ac:dyDescent="0.35">
      <c r="A1754" s="20">
        <v>183.98914920688415</v>
      </c>
    </row>
    <row r="1755" spans="1:1" x14ac:dyDescent="0.35">
      <c r="A1755" s="20">
        <v>206.01380776429022</v>
      </c>
    </row>
    <row r="1756" spans="1:1" x14ac:dyDescent="0.35">
      <c r="A1756" s="20">
        <v>161.00569557116071</v>
      </c>
    </row>
    <row r="1757" spans="1:1" x14ac:dyDescent="0.35">
      <c r="A1757" s="20">
        <v>208.74723606722466</v>
      </c>
    </row>
    <row r="1758" spans="1:1" x14ac:dyDescent="0.35">
      <c r="A1758" s="20">
        <v>192.77998203507568</v>
      </c>
    </row>
    <row r="1759" spans="1:1" x14ac:dyDescent="0.35">
      <c r="A1759" s="20">
        <v>199.0944983106842</v>
      </c>
    </row>
    <row r="1760" spans="1:1" x14ac:dyDescent="0.35">
      <c r="A1760" s="20">
        <v>199.97761665366897</v>
      </c>
    </row>
    <row r="1761" spans="1:1" x14ac:dyDescent="0.35">
      <c r="A1761" s="20">
        <v>196.69983895369637</v>
      </c>
    </row>
    <row r="1762" spans="1:1" x14ac:dyDescent="0.35">
      <c r="A1762" s="20">
        <v>186.15275803478161</v>
      </c>
    </row>
    <row r="1763" spans="1:1" x14ac:dyDescent="0.35">
      <c r="A1763" s="20">
        <v>178.90729145913505</v>
      </c>
    </row>
    <row r="1764" spans="1:1" x14ac:dyDescent="0.35">
      <c r="A1764" s="20">
        <v>207.05864505319079</v>
      </c>
    </row>
    <row r="1765" spans="1:1" x14ac:dyDescent="0.35">
      <c r="A1765" s="20">
        <v>181.66406229410822</v>
      </c>
    </row>
    <row r="1766" spans="1:1" x14ac:dyDescent="0.35">
      <c r="A1766" s="20">
        <v>148.14175776597446</v>
      </c>
    </row>
    <row r="1767" spans="1:1" x14ac:dyDescent="0.35">
      <c r="A1767" s="20">
        <v>105.89160985964273</v>
      </c>
    </row>
    <row r="1768" spans="1:1" x14ac:dyDescent="0.35">
      <c r="A1768" s="20">
        <v>160.62086857719734</v>
      </c>
    </row>
    <row r="1769" spans="1:1" x14ac:dyDescent="0.35">
      <c r="A1769" s="20">
        <v>216.33389238522341</v>
      </c>
    </row>
    <row r="1770" spans="1:1" x14ac:dyDescent="0.35">
      <c r="A1770" s="20">
        <v>193.70253485577473</v>
      </c>
    </row>
    <row r="1771" spans="1:1" x14ac:dyDescent="0.35">
      <c r="A1771" s="20">
        <v>190.86114204298829</v>
      </c>
    </row>
    <row r="1772" spans="1:1" x14ac:dyDescent="0.35">
      <c r="A1772" s="20">
        <v>206.95152189944505</v>
      </c>
    </row>
    <row r="1773" spans="1:1" x14ac:dyDescent="0.35">
      <c r="A1773" s="20">
        <v>153.64409538845609</v>
      </c>
    </row>
    <row r="1774" spans="1:1" x14ac:dyDescent="0.35">
      <c r="A1774" s="20">
        <v>150.77192739091652</v>
      </c>
    </row>
    <row r="1775" spans="1:1" x14ac:dyDescent="0.35">
      <c r="A1775" s="20">
        <v>101.23826115223659</v>
      </c>
    </row>
    <row r="1776" spans="1:1" x14ac:dyDescent="0.35">
      <c r="A1776" s="20">
        <v>103.49560202797366</v>
      </c>
    </row>
    <row r="1777" spans="1:1" x14ac:dyDescent="0.35">
      <c r="A1777" s="20">
        <v>186.30141875593108</v>
      </c>
    </row>
    <row r="1778" spans="1:1" x14ac:dyDescent="0.35">
      <c r="A1778" s="20">
        <v>141.85985298893246</v>
      </c>
    </row>
    <row r="1779" spans="1:1" x14ac:dyDescent="0.35">
      <c r="A1779" s="20">
        <v>206.47318712553414</v>
      </c>
    </row>
    <row r="1780" spans="1:1" x14ac:dyDescent="0.35">
      <c r="A1780" s="20">
        <v>173.98211398193993</v>
      </c>
    </row>
    <row r="1781" spans="1:1" x14ac:dyDescent="0.35">
      <c r="A1781" s="20">
        <v>191.26032490195377</v>
      </c>
    </row>
    <row r="1782" spans="1:1" x14ac:dyDescent="0.35">
      <c r="A1782" s="20">
        <v>135.46011951589142</v>
      </c>
    </row>
    <row r="1783" spans="1:1" x14ac:dyDescent="0.35">
      <c r="A1783" s="20">
        <v>128.8822369252764</v>
      </c>
    </row>
    <row r="1784" spans="1:1" x14ac:dyDescent="0.35">
      <c r="A1784" s="20">
        <v>181.84137598785608</v>
      </c>
    </row>
    <row r="1785" spans="1:1" x14ac:dyDescent="0.35">
      <c r="A1785" s="20">
        <v>134.50790542186692</v>
      </c>
    </row>
    <row r="1786" spans="1:1" x14ac:dyDescent="0.35">
      <c r="A1786" s="20">
        <v>233.92910633026378</v>
      </c>
    </row>
    <row r="1787" spans="1:1" x14ac:dyDescent="0.35">
      <c r="A1787" s="20">
        <v>193.32301465171682</v>
      </c>
    </row>
    <row r="1788" spans="1:1" x14ac:dyDescent="0.35">
      <c r="A1788" s="20">
        <v>104.06225304362823</v>
      </c>
    </row>
    <row r="1789" spans="1:1" x14ac:dyDescent="0.35">
      <c r="A1789" s="20">
        <v>165.2431313742745</v>
      </c>
    </row>
    <row r="1790" spans="1:1" x14ac:dyDescent="0.35">
      <c r="A1790" s="20">
        <v>157.56022640358958</v>
      </c>
    </row>
    <row r="1791" spans="1:1" x14ac:dyDescent="0.35">
      <c r="A1791" s="20">
        <v>155.31959006006659</v>
      </c>
    </row>
    <row r="1792" spans="1:1" x14ac:dyDescent="0.35">
      <c r="A1792" s="20">
        <v>173.39993973810445</v>
      </c>
    </row>
    <row r="1793" spans="1:1" x14ac:dyDescent="0.35">
      <c r="A1793" s="20">
        <v>108.04000853037704</v>
      </c>
    </row>
    <row r="1794" spans="1:1" x14ac:dyDescent="0.35">
      <c r="A1794" s="20">
        <v>136.68453983132491</v>
      </c>
    </row>
    <row r="1795" spans="1:1" x14ac:dyDescent="0.35">
      <c r="A1795" s="20">
        <v>218.94780136062869</v>
      </c>
    </row>
    <row r="1796" spans="1:1" x14ac:dyDescent="0.35">
      <c r="A1796" s="20">
        <v>208.31572576104003</v>
      </c>
    </row>
    <row r="1797" spans="1:1" x14ac:dyDescent="0.35">
      <c r="A1797" s="20">
        <v>160.37515317333106</v>
      </c>
    </row>
    <row r="1798" spans="1:1" x14ac:dyDescent="0.35">
      <c r="A1798" s="20">
        <v>106.49622213350003</v>
      </c>
    </row>
    <row r="1799" spans="1:1" x14ac:dyDescent="0.35">
      <c r="A1799" s="20">
        <v>143.51344064244557</v>
      </c>
    </row>
    <row r="1800" spans="1:1" x14ac:dyDescent="0.35">
      <c r="A1800" s="20">
        <v>169.22903448429179</v>
      </c>
    </row>
    <row r="1801" spans="1:1" x14ac:dyDescent="0.35">
      <c r="A1801" s="20">
        <v>205.39512734135087</v>
      </c>
    </row>
    <row r="1802" spans="1:1" x14ac:dyDescent="0.35">
      <c r="A1802" s="20">
        <v>147.00694916432275</v>
      </c>
    </row>
    <row r="1803" spans="1:1" x14ac:dyDescent="0.35">
      <c r="A1803" s="20">
        <v>139.87839779428319</v>
      </c>
    </row>
    <row r="1804" spans="1:1" x14ac:dyDescent="0.35">
      <c r="A1804" s="20">
        <v>190.24813976661733</v>
      </c>
    </row>
    <row r="1805" spans="1:1" x14ac:dyDescent="0.35">
      <c r="A1805" s="20">
        <v>170.45314849327548</v>
      </c>
    </row>
    <row r="1806" spans="1:1" x14ac:dyDescent="0.35">
      <c r="A1806" s="20">
        <v>96.690122892133573</v>
      </c>
    </row>
    <row r="1807" spans="1:1" x14ac:dyDescent="0.35">
      <c r="A1807" s="20">
        <v>138.39566060358442</v>
      </c>
    </row>
    <row r="1808" spans="1:1" x14ac:dyDescent="0.35">
      <c r="A1808" s="20">
        <v>176.75760567959284</v>
      </c>
    </row>
    <row r="1809" spans="1:1" x14ac:dyDescent="0.35">
      <c r="A1809" s="20">
        <v>209.41159927609914</v>
      </c>
    </row>
    <row r="1810" spans="1:1" x14ac:dyDescent="0.35">
      <c r="A1810" s="20">
        <v>150.2638685426773</v>
      </c>
    </row>
    <row r="1811" spans="1:1" x14ac:dyDescent="0.35">
      <c r="A1811" s="20">
        <v>111.61392309196843</v>
      </c>
    </row>
    <row r="1812" spans="1:1" x14ac:dyDescent="0.35">
      <c r="A1812" s="20">
        <v>143.41196345486262</v>
      </c>
    </row>
    <row r="1813" spans="1:1" x14ac:dyDescent="0.35">
      <c r="A1813" s="20">
        <v>143.75787561706562</v>
      </c>
    </row>
    <row r="1814" spans="1:1" x14ac:dyDescent="0.35">
      <c r="A1814" s="20">
        <v>172.8956625511137</v>
      </c>
    </row>
    <row r="1815" spans="1:1" x14ac:dyDescent="0.35">
      <c r="A1815" s="20">
        <v>158.85048224021236</v>
      </c>
    </row>
    <row r="1816" spans="1:1" x14ac:dyDescent="0.35">
      <c r="A1816" s="20">
        <v>115.64391621203885</v>
      </c>
    </row>
    <row r="1817" spans="1:1" x14ac:dyDescent="0.35">
      <c r="A1817" s="20">
        <v>153.17449688546674</v>
      </c>
    </row>
    <row r="1818" spans="1:1" x14ac:dyDescent="0.35">
      <c r="A1818" s="20">
        <v>165.27367661713109</v>
      </c>
    </row>
    <row r="1819" spans="1:1" x14ac:dyDescent="0.35">
      <c r="A1819" s="20">
        <v>115.43095672797392</v>
      </c>
    </row>
    <row r="1820" spans="1:1" x14ac:dyDescent="0.35">
      <c r="A1820" s="20">
        <v>187.54077218027754</v>
      </c>
    </row>
    <row r="1821" spans="1:1" x14ac:dyDescent="0.35">
      <c r="A1821" s="20">
        <v>181.62720600002416</v>
      </c>
    </row>
    <row r="1822" spans="1:1" x14ac:dyDescent="0.35">
      <c r="A1822" s="20">
        <v>192.63747084647125</v>
      </c>
    </row>
    <row r="1823" spans="1:1" x14ac:dyDescent="0.35">
      <c r="A1823" s="20">
        <v>127.81528662763358</v>
      </c>
    </row>
    <row r="1824" spans="1:1" x14ac:dyDescent="0.35">
      <c r="A1824" s="20">
        <v>199.780134294768</v>
      </c>
    </row>
    <row r="1825" spans="1:1" x14ac:dyDescent="0.35">
      <c r="A1825" s="20">
        <v>196.27186629150924</v>
      </c>
    </row>
    <row r="1826" spans="1:1" x14ac:dyDescent="0.35">
      <c r="A1826" s="20">
        <v>177.03257065078685</v>
      </c>
    </row>
    <row r="1827" spans="1:1" x14ac:dyDescent="0.35">
      <c r="A1827" s="20">
        <v>164.58858374397607</v>
      </c>
    </row>
    <row r="1828" spans="1:1" x14ac:dyDescent="0.35">
      <c r="A1828" s="20">
        <v>185.83135526043122</v>
      </c>
    </row>
    <row r="1829" spans="1:1" x14ac:dyDescent="0.35">
      <c r="A1829" s="20">
        <v>136.96481815774945</v>
      </c>
    </row>
    <row r="1830" spans="1:1" x14ac:dyDescent="0.35">
      <c r="A1830" s="20">
        <v>132.64822926307923</v>
      </c>
    </row>
    <row r="1831" spans="1:1" x14ac:dyDescent="0.35">
      <c r="A1831" s="20">
        <v>209.93594559896417</v>
      </c>
    </row>
    <row r="1832" spans="1:1" x14ac:dyDescent="0.35">
      <c r="A1832" s="20">
        <v>145.55760745309669</v>
      </c>
    </row>
    <row r="1833" spans="1:1" x14ac:dyDescent="0.35">
      <c r="A1833" s="20">
        <v>176.31835093832095</v>
      </c>
    </row>
    <row r="1834" spans="1:1" x14ac:dyDescent="0.35">
      <c r="A1834" s="20">
        <v>167.55685025987273</v>
      </c>
    </row>
    <row r="1835" spans="1:1" x14ac:dyDescent="0.35">
      <c r="A1835" s="20">
        <v>200.84117264160136</v>
      </c>
    </row>
    <row r="1836" spans="1:1" x14ac:dyDescent="0.35">
      <c r="A1836" s="20">
        <v>197.27378811768773</v>
      </c>
    </row>
    <row r="1837" spans="1:1" x14ac:dyDescent="0.35">
      <c r="A1837" s="20">
        <v>138.55587241723333</v>
      </c>
    </row>
    <row r="1838" spans="1:1" x14ac:dyDescent="0.35">
      <c r="A1838" s="20">
        <v>191.17371026188846</v>
      </c>
    </row>
    <row r="1839" spans="1:1" x14ac:dyDescent="0.35">
      <c r="A1839" s="20">
        <v>141.4346833399284</v>
      </c>
    </row>
    <row r="1840" spans="1:1" x14ac:dyDescent="0.35">
      <c r="A1840" s="20">
        <v>210.31778754678294</v>
      </c>
    </row>
    <row r="1841" spans="1:1" x14ac:dyDescent="0.35">
      <c r="A1841" s="20">
        <v>165.51016637262515</v>
      </c>
    </row>
    <row r="1842" spans="1:1" x14ac:dyDescent="0.35">
      <c r="A1842" s="20">
        <v>226.81790358014192</v>
      </c>
    </row>
    <row r="1843" spans="1:1" x14ac:dyDescent="0.35">
      <c r="A1843" s="20">
        <v>120.61200533561627</v>
      </c>
    </row>
    <row r="1844" spans="1:1" x14ac:dyDescent="0.35">
      <c r="A1844" s="20">
        <v>178.83165426683874</v>
      </c>
    </row>
    <row r="1845" spans="1:1" x14ac:dyDescent="0.35">
      <c r="A1845" s="20">
        <v>162.33711519142605</v>
      </c>
    </row>
    <row r="1846" spans="1:1" x14ac:dyDescent="0.35">
      <c r="A1846" s="20">
        <v>205.69121794037204</v>
      </c>
    </row>
    <row r="1847" spans="1:1" x14ac:dyDescent="0.35">
      <c r="A1847" s="20">
        <v>226.23257079722251</v>
      </c>
    </row>
    <row r="1848" spans="1:1" x14ac:dyDescent="0.35">
      <c r="A1848" s="20">
        <v>193.55682974454609</v>
      </c>
    </row>
    <row r="1849" spans="1:1" x14ac:dyDescent="0.35">
      <c r="A1849" s="20">
        <v>153.46269216013911</v>
      </c>
    </row>
    <row r="1850" spans="1:1" x14ac:dyDescent="0.35">
      <c r="A1850" s="20">
        <v>144.09274661181641</v>
      </c>
    </row>
    <row r="1851" spans="1:1" x14ac:dyDescent="0.35">
      <c r="A1851" s="20">
        <v>163.35409132846911</v>
      </c>
    </row>
    <row r="1852" spans="1:1" x14ac:dyDescent="0.35">
      <c r="A1852" s="20">
        <v>159.50716357613456</v>
      </c>
    </row>
    <row r="1853" spans="1:1" x14ac:dyDescent="0.35">
      <c r="A1853" s="20">
        <v>97.981664689855663</v>
      </c>
    </row>
    <row r="1854" spans="1:1" x14ac:dyDescent="0.35">
      <c r="A1854" s="20">
        <v>132.41483670466533</v>
      </c>
    </row>
    <row r="1855" spans="1:1" x14ac:dyDescent="0.35">
      <c r="A1855" s="20">
        <v>171.24758956600363</v>
      </c>
    </row>
    <row r="1856" spans="1:1" x14ac:dyDescent="0.35">
      <c r="A1856" s="20">
        <v>165.57824521748577</v>
      </c>
    </row>
    <row r="1857" spans="1:1" x14ac:dyDescent="0.35">
      <c r="A1857" s="20">
        <v>173.21406601313456</v>
      </c>
    </row>
    <row r="1858" spans="1:1" x14ac:dyDescent="0.35">
      <c r="A1858" s="20">
        <v>184.68146902632753</v>
      </c>
    </row>
    <row r="1859" spans="1:1" x14ac:dyDescent="0.35">
      <c r="A1859" s="20">
        <v>211.96754184783691</v>
      </c>
    </row>
    <row r="1860" spans="1:1" x14ac:dyDescent="0.35">
      <c r="A1860" s="20">
        <v>146.19316919522223</v>
      </c>
    </row>
    <row r="1861" spans="1:1" x14ac:dyDescent="0.35">
      <c r="A1861" s="20">
        <v>143.5409604670258</v>
      </c>
    </row>
    <row r="1862" spans="1:1" x14ac:dyDescent="0.35">
      <c r="A1862" s="20">
        <v>130.10864778545144</v>
      </c>
    </row>
    <row r="1863" spans="1:1" x14ac:dyDescent="0.35">
      <c r="A1863" s="20">
        <v>163.97996755879984</v>
      </c>
    </row>
    <row r="1864" spans="1:1" x14ac:dyDescent="0.35">
      <c r="A1864" s="20">
        <v>187.98501380763932</v>
      </c>
    </row>
    <row r="1865" spans="1:1" x14ac:dyDescent="0.35">
      <c r="A1865" s="20">
        <v>166.67716639812642</v>
      </c>
    </row>
    <row r="1866" spans="1:1" x14ac:dyDescent="0.35">
      <c r="A1866" s="20">
        <v>201.64319796203739</v>
      </c>
    </row>
    <row r="1867" spans="1:1" x14ac:dyDescent="0.35">
      <c r="A1867" s="20">
        <v>161.00352488866113</v>
      </c>
    </row>
    <row r="1868" spans="1:1" x14ac:dyDescent="0.35">
      <c r="A1868" s="20">
        <v>208.66782883112745</v>
      </c>
    </row>
    <row r="1869" spans="1:1" x14ac:dyDescent="0.35">
      <c r="A1869" s="20">
        <v>189.35983195018767</v>
      </c>
    </row>
    <row r="1870" spans="1:1" x14ac:dyDescent="0.35">
      <c r="A1870" s="20">
        <v>155.21644446885614</v>
      </c>
    </row>
    <row r="1871" spans="1:1" x14ac:dyDescent="0.35">
      <c r="A1871" s="20">
        <v>130.6844956539482</v>
      </c>
    </row>
    <row r="1872" spans="1:1" x14ac:dyDescent="0.35">
      <c r="A1872" s="20">
        <v>172.55715555530347</v>
      </c>
    </row>
    <row r="1873" spans="1:1" x14ac:dyDescent="0.35">
      <c r="A1873" s="20">
        <v>154.16677524824883</v>
      </c>
    </row>
    <row r="1874" spans="1:1" x14ac:dyDescent="0.35">
      <c r="A1874" s="20">
        <v>176.36633715642571</v>
      </c>
    </row>
    <row r="1875" spans="1:1" x14ac:dyDescent="0.35">
      <c r="A1875" s="20">
        <v>195.85479727344546</v>
      </c>
    </row>
    <row r="1876" spans="1:1" x14ac:dyDescent="0.35">
      <c r="A1876" s="20">
        <v>113.44162073314334</v>
      </c>
    </row>
    <row r="1877" spans="1:1" x14ac:dyDescent="0.35">
      <c r="A1877" s="20">
        <v>94.694908895826586</v>
      </c>
    </row>
    <row r="1878" spans="1:1" x14ac:dyDescent="0.35">
      <c r="A1878" s="20">
        <v>116.5063085604157</v>
      </c>
    </row>
    <row r="1879" spans="1:1" x14ac:dyDescent="0.35">
      <c r="A1879" s="20">
        <v>159.31520698741016</v>
      </c>
    </row>
    <row r="1880" spans="1:1" x14ac:dyDescent="0.35">
      <c r="A1880" s="20">
        <v>190.05216931445139</v>
      </c>
    </row>
    <row r="1881" spans="1:1" x14ac:dyDescent="0.35">
      <c r="A1881" s="20">
        <v>198.59742749667035</v>
      </c>
    </row>
    <row r="1882" spans="1:1" x14ac:dyDescent="0.35">
      <c r="A1882" s="20">
        <v>230.89308280543003</v>
      </c>
    </row>
    <row r="1883" spans="1:1" x14ac:dyDescent="0.35">
      <c r="A1883" s="20">
        <v>149.27988655366343</v>
      </c>
    </row>
    <row r="1884" spans="1:1" x14ac:dyDescent="0.35">
      <c r="A1884" s="20">
        <v>94.663039196798749</v>
      </c>
    </row>
    <row r="1885" spans="1:1" x14ac:dyDescent="0.35">
      <c r="A1885" s="20">
        <v>161.96572219817335</v>
      </c>
    </row>
    <row r="1886" spans="1:1" x14ac:dyDescent="0.35">
      <c r="A1886" s="20">
        <v>152.22545096546452</v>
      </c>
    </row>
    <row r="1887" spans="1:1" x14ac:dyDescent="0.35">
      <c r="A1887" s="20">
        <v>221.20855661459069</v>
      </c>
    </row>
    <row r="1888" spans="1:1" x14ac:dyDescent="0.35">
      <c r="A1888" s="20">
        <v>236.96924622149416</v>
      </c>
    </row>
    <row r="1889" spans="1:1" x14ac:dyDescent="0.35">
      <c r="A1889" s="20">
        <v>211.00222518467538</v>
      </c>
    </row>
    <row r="1890" spans="1:1" x14ac:dyDescent="0.35">
      <c r="A1890" s="20">
        <v>191.11412007812692</v>
      </c>
    </row>
    <row r="1891" spans="1:1" x14ac:dyDescent="0.35">
      <c r="A1891" s="20">
        <v>142.6909323233219</v>
      </c>
    </row>
    <row r="1892" spans="1:1" x14ac:dyDescent="0.35">
      <c r="A1892" s="20">
        <v>139.8181829790563</v>
      </c>
    </row>
    <row r="1893" spans="1:1" x14ac:dyDescent="0.35">
      <c r="A1893" s="20">
        <v>113.12075274861283</v>
      </c>
    </row>
    <row r="1894" spans="1:1" x14ac:dyDescent="0.35">
      <c r="A1894" s="20">
        <v>133.77705796301177</v>
      </c>
    </row>
    <row r="1895" spans="1:1" x14ac:dyDescent="0.35">
      <c r="A1895" s="20">
        <v>186.59330544467468</v>
      </c>
    </row>
    <row r="1896" spans="1:1" x14ac:dyDescent="0.35">
      <c r="A1896" s="20">
        <v>205.49434126823053</v>
      </c>
    </row>
    <row r="1897" spans="1:1" x14ac:dyDescent="0.35">
      <c r="A1897" s="20">
        <v>174.24300088549421</v>
      </c>
    </row>
    <row r="1898" spans="1:1" x14ac:dyDescent="0.35">
      <c r="A1898" s="20">
        <v>181.41051772266925</v>
      </c>
    </row>
    <row r="1899" spans="1:1" x14ac:dyDescent="0.35">
      <c r="A1899" s="20">
        <v>129.37961967821926</v>
      </c>
    </row>
    <row r="1900" spans="1:1" x14ac:dyDescent="0.35">
      <c r="A1900" s="20">
        <v>194.70736736967518</v>
      </c>
    </row>
    <row r="1901" spans="1:1" x14ac:dyDescent="0.35">
      <c r="A1901" s="20">
        <v>161.24091267139389</v>
      </c>
    </row>
    <row r="1902" spans="1:1" x14ac:dyDescent="0.35">
      <c r="A1902" s="20">
        <v>130.70114826357107</v>
      </c>
    </row>
    <row r="1903" spans="1:1" x14ac:dyDescent="0.35">
      <c r="A1903" s="20">
        <v>179.24908281659893</v>
      </c>
    </row>
    <row r="1904" spans="1:1" x14ac:dyDescent="0.35">
      <c r="A1904" s="20">
        <v>202.03430573266914</v>
      </c>
    </row>
    <row r="1905" spans="1:1" x14ac:dyDescent="0.35">
      <c r="A1905" s="20">
        <v>192.85527865843008</v>
      </c>
    </row>
    <row r="1906" spans="1:1" x14ac:dyDescent="0.35">
      <c r="A1906" s="20">
        <v>75.26983313461534</v>
      </c>
    </row>
    <row r="1907" spans="1:1" x14ac:dyDescent="0.35">
      <c r="A1907" s="20">
        <v>182.11346473310732</v>
      </c>
    </row>
    <row r="1908" spans="1:1" x14ac:dyDescent="0.35">
      <c r="A1908" s="20">
        <v>169.46887769328822</v>
      </c>
    </row>
    <row r="1909" spans="1:1" x14ac:dyDescent="0.35">
      <c r="A1909" s="20">
        <v>138.80314467054492</v>
      </c>
    </row>
    <row r="1910" spans="1:1" x14ac:dyDescent="0.35">
      <c r="A1910" s="20">
        <v>159.19054043270341</v>
      </c>
    </row>
    <row r="1911" spans="1:1" x14ac:dyDescent="0.35">
      <c r="A1911" s="20">
        <v>173.08023560342255</v>
      </c>
    </row>
    <row r="1912" spans="1:1" x14ac:dyDescent="0.35">
      <c r="A1912" s="20">
        <v>177.1919541347749</v>
      </c>
    </row>
    <row r="1913" spans="1:1" x14ac:dyDescent="0.35">
      <c r="A1913" s="20">
        <v>159.51075442347982</v>
      </c>
    </row>
    <row r="1914" spans="1:1" x14ac:dyDescent="0.35">
      <c r="A1914" s="20">
        <v>129.27731909089312</v>
      </c>
    </row>
    <row r="1915" spans="1:1" x14ac:dyDescent="0.35">
      <c r="A1915" s="20">
        <v>62.53086435932336</v>
      </c>
    </row>
    <row r="1916" spans="1:1" x14ac:dyDescent="0.35">
      <c r="A1916" s="20">
        <v>125.56642866111858</v>
      </c>
    </row>
    <row r="1917" spans="1:1" x14ac:dyDescent="0.35">
      <c r="A1917" s="20">
        <v>212.5049769940328</v>
      </c>
    </row>
    <row r="1918" spans="1:1" x14ac:dyDescent="0.35">
      <c r="A1918" s="20">
        <v>146.53023932661168</v>
      </c>
    </row>
    <row r="1919" spans="1:1" x14ac:dyDescent="0.35">
      <c r="A1919" s="20">
        <v>168.47027509548451</v>
      </c>
    </row>
    <row r="1920" spans="1:1" x14ac:dyDescent="0.35">
      <c r="A1920" s="20">
        <v>161.79018425570149</v>
      </c>
    </row>
    <row r="1921" spans="1:1" x14ac:dyDescent="0.35">
      <c r="A1921" s="20">
        <v>177.81972287571105</v>
      </c>
    </row>
    <row r="1922" spans="1:1" x14ac:dyDescent="0.35">
      <c r="A1922" s="20">
        <v>84.374108347185938</v>
      </c>
    </row>
    <row r="1923" spans="1:1" x14ac:dyDescent="0.35">
      <c r="A1923" s="20">
        <v>137.22078322738275</v>
      </c>
    </row>
    <row r="1924" spans="1:1" x14ac:dyDescent="0.35">
      <c r="A1924" s="20">
        <v>159.02705498539933</v>
      </c>
    </row>
    <row r="1925" spans="1:1" x14ac:dyDescent="0.35">
      <c r="A1925" s="20">
        <v>222.90273060414137</v>
      </c>
    </row>
    <row r="1926" spans="1:1" x14ac:dyDescent="0.35">
      <c r="A1926" s="20">
        <v>206.11654623055855</v>
      </c>
    </row>
    <row r="1927" spans="1:1" x14ac:dyDescent="0.35">
      <c r="A1927" s="20">
        <v>186.80349201814212</v>
      </c>
    </row>
    <row r="1928" spans="1:1" x14ac:dyDescent="0.35">
      <c r="A1928" s="20">
        <v>176.82484985231739</v>
      </c>
    </row>
    <row r="1929" spans="1:1" x14ac:dyDescent="0.35">
      <c r="A1929" s="20">
        <v>178.92516234056427</v>
      </c>
    </row>
    <row r="1930" spans="1:1" x14ac:dyDescent="0.35">
      <c r="A1930" s="20">
        <v>154.5140567707308</v>
      </c>
    </row>
    <row r="1931" spans="1:1" x14ac:dyDescent="0.35">
      <c r="A1931" s="20">
        <v>136.10167080746763</v>
      </c>
    </row>
    <row r="1932" spans="1:1" x14ac:dyDescent="0.35">
      <c r="A1932" s="20">
        <v>148.8520613388892</v>
      </c>
    </row>
    <row r="1933" spans="1:1" x14ac:dyDescent="0.35">
      <c r="A1933" s="20">
        <v>138.36409701800181</v>
      </c>
    </row>
    <row r="1934" spans="1:1" x14ac:dyDescent="0.35">
      <c r="A1934" s="20">
        <v>149.37249883584101</v>
      </c>
    </row>
    <row r="1935" spans="1:1" x14ac:dyDescent="0.35">
      <c r="A1935" s="20">
        <v>165.22299103804997</v>
      </c>
    </row>
    <row r="1936" spans="1:1" x14ac:dyDescent="0.35">
      <c r="A1936" s="20">
        <v>161.22869132080228</v>
      </c>
    </row>
    <row r="1937" spans="1:1" x14ac:dyDescent="0.35">
      <c r="A1937" s="20">
        <v>171.81043792979375</v>
      </c>
    </row>
    <row r="1938" spans="1:1" x14ac:dyDescent="0.35">
      <c r="A1938" s="20">
        <v>164.91676343583862</v>
      </c>
    </row>
    <row r="1939" spans="1:1" x14ac:dyDescent="0.35">
      <c r="A1939" s="20">
        <v>139.15958339389849</v>
      </c>
    </row>
    <row r="1940" spans="1:1" x14ac:dyDescent="0.35">
      <c r="A1940" s="20">
        <v>106.93613080998608</v>
      </c>
    </row>
    <row r="1941" spans="1:1" x14ac:dyDescent="0.35">
      <c r="A1941" s="20">
        <v>210.08858557217252</v>
      </c>
    </row>
    <row r="1942" spans="1:1" x14ac:dyDescent="0.35">
      <c r="A1942" s="20">
        <v>197.19161136894834</v>
      </c>
    </row>
    <row r="1943" spans="1:1" x14ac:dyDescent="0.35">
      <c r="A1943" s="20">
        <v>107.70910294826515</v>
      </c>
    </row>
    <row r="1944" spans="1:1" x14ac:dyDescent="0.35">
      <c r="A1944" s="20">
        <v>158.91851283990684</v>
      </c>
    </row>
    <row r="1945" spans="1:1" x14ac:dyDescent="0.35">
      <c r="A1945" s="20">
        <v>154.04686837760079</v>
      </c>
    </row>
    <row r="1946" spans="1:1" x14ac:dyDescent="0.35">
      <c r="A1946" s="20">
        <v>95.414668731748918</v>
      </c>
    </row>
    <row r="1947" spans="1:1" x14ac:dyDescent="0.35">
      <c r="A1947" s="20">
        <v>175.96284798327275</v>
      </c>
    </row>
    <row r="1948" spans="1:1" x14ac:dyDescent="0.35">
      <c r="A1948" s="20">
        <v>125.28069315694891</v>
      </c>
    </row>
    <row r="1949" spans="1:1" x14ac:dyDescent="0.35">
      <c r="A1949" s="20">
        <v>178.64630196983211</v>
      </c>
    </row>
    <row r="1950" spans="1:1" x14ac:dyDescent="0.35">
      <c r="A1950" s="20">
        <v>172.39775721867977</v>
      </c>
    </row>
    <row r="1951" spans="1:1" x14ac:dyDescent="0.35">
      <c r="A1951" s="20">
        <v>134.66267838396516</v>
      </c>
    </row>
    <row r="1952" spans="1:1" x14ac:dyDescent="0.35">
      <c r="A1952" s="20">
        <v>150.05977114835306</v>
      </c>
    </row>
    <row r="1953" spans="1:1" x14ac:dyDescent="0.35">
      <c r="A1953" s="20">
        <v>152.01680787550055</v>
      </c>
    </row>
    <row r="1954" spans="1:1" x14ac:dyDescent="0.35">
      <c r="A1954" s="20">
        <v>187.03248711736342</v>
      </c>
    </row>
    <row r="1955" spans="1:1" x14ac:dyDescent="0.35">
      <c r="A1955" s="20">
        <v>154.80676698829191</v>
      </c>
    </row>
    <row r="1956" spans="1:1" x14ac:dyDescent="0.35">
      <c r="A1956" s="20">
        <v>196.46081242242815</v>
      </c>
    </row>
    <row r="1957" spans="1:1" x14ac:dyDescent="0.35">
      <c r="A1957" s="20">
        <v>171.72331705571398</v>
      </c>
    </row>
    <row r="1958" spans="1:1" x14ac:dyDescent="0.35">
      <c r="A1958" s="20">
        <v>231.29888834992494</v>
      </c>
    </row>
    <row r="1959" spans="1:1" x14ac:dyDescent="0.35">
      <c r="A1959" s="20">
        <v>210.76081644015633</v>
      </c>
    </row>
    <row r="1960" spans="1:1" x14ac:dyDescent="0.35">
      <c r="A1960" s="20">
        <v>146.21369869179057</v>
      </c>
    </row>
    <row r="1961" spans="1:1" x14ac:dyDescent="0.35">
      <c r="A1961" s="20">
        <v>212.59754849490753</v>
      </c>
    </row>
    <row r="1962" spans="1:1" x14ac:dyDescent="0.35">
      <c r="A1962" s="20">
        <v>208.02991019035616</v>
      </c>
    </row>
    <row r="1963" spans="1:1" x14ac:dyDescent="0.35">
      <c r="A1963" s="20">
        <v>149.27185598867669</v>
      </c>
    </row>
    <row r="1964" spans="1:1" x14ac:dyDescent="0.35">
      <c r="A1964" s="20">
        <v>132.03530230418215</v>
      </c>
    </row>
    <row r="1965" spans="1:1" x14ac:dyDescent="0.35">
      <c r="A1965" s="20">
        <v>118.21981579166642</v>
      </c>
    </row>
    <row r="1966" spans="1:1" x14ac:dyDescent="0.35">
      <c r="A1966" s="20">
        <v>178.15110959493788</v>
      </c>
    </row>
    <row r="1967" spans="1:1" x14ac:dyDescent="0.35">
      <c r="A1967" s="20">
        <v>214.42482096450939</v>
      </c>
    </row>
    <row r="1968" spans="1:1" x14ac:dyDescent="0.35">
      <c r="A1968" s="20">
        <v>110.63027030118943</v>
      </c>
    </row>
    <row r="1969" spans="1:1" x14ac:dyDescent="0.35">
      <c r="A1969" s="20">
        <v>115.0990236912989</v>
      </c>
    </row>
    <row r="1970" spans="1:1" x14ac:dyDescent="0.35">
      <c r="A1970" s="20">
        <v>178.72543971826613</v>
      </c>
    </row>
    <row r="1971" spans="1:1" x14ac:dyDescent="0.35">
      <c r="A1971" s="20">
        <v>148.44145923051681</v>
      </c>
    </row>
    <row r="1972" spans="1:1" x14ac:dyDescent="0.35">
      <c r="A1972" s="20">
        <v>223.00562263678469</v>
      </c>
    </row>
    <row r="1973" spans="1:1" x14ac:dyDescent="0.35">
      <c r="A1973" s="20">
        <v>174.45001693052922</v>
      </c>
    </row>
    <row r="1974" spans="1:1" x14ac:dyDescent="0.35">
      <c r="A1974" s="20">
        <v>135.3417546327893</v>
      </c>
    </row>
    <row r="1975" spans="1:1" x14ac:dyDescent="0.35">
      <c r="A1975" s="20">
        <v>171.10307750165714</v>
      </c>
    </row>
    <row r="1976" spans="1:1" x14ac:dyDescent="0.35">
      <c r="A1976" s="20">
        <v>122.48119068480418</v>
      </c>
    </row>
    <row r="1977" spans="1:1" x14ac:dyDescent="0.35">
      <c r="A1977" s="20">
        <v>140.85340211175844</v>
      </c>
    </row>
    <row r="1978" spans="1:1" x14ac:dyDescent="0.35">
      <c r="A1978" s="20">
        <v>130.32846558045463</v>
      </c>
    </row>
    <row r="1979" spans="1:1" x14ac:dyDescent="0.35">
      <c r="A1979" s="20">
        <v>252.59575953597863</v>
      </c>
    </row>
    <row r="1980" spans="1:1" x14ac:dyDescent="0.35">
      <c r="A1980" s="20">
        <v>153.18823969268021</v>
      </c>
    </row>
    <row r="1981" spans="1:1" x14ac:dyDescent="0.35">
      <c r="A1981" s="20">
        <v>185.31843308842605</v>
      </c>
    </row>
    <row r="1982" spans="1:1" x14ac:dyDescent="0.35">
      <c r="A1982" s="20">
        <v>177.89290871084143</v>
      </c>
    </row>
    <row r="1983" spans="1:1" x14ac:dyDescent="0.35">
      <c r="A1983" s="20">
        <v>171.50924245797037</v>
      </c>
    </row>
    <row r="1984" spans="1:1" x14ac:dyDescent="0.35">
      <c r="A1984" s="20">
        <v>183.8724680734874</v>
      </c>
    </row>
    <row r="1985" spans="1:1" x14ac:dyDescent="0.35">
      <c r="A1985" s="20">
        <v>195.70688876825329</v>
      </c>
    </row>
    <row r="1986" spans="1:1" x14ac:dyDescent="0.35">
      <c r="A1986" s="20">
        <v>221.43173106844955</v>
      </c>
    </row>
    <row r="1987" spans="1:1" x14ac:dyDescent="0.35">
      <c r="A1987" s="20">
        <v>230.14148853954211</v>
      </c>
    </row>
    <row r="1988" spans="1:1" x14ac:dyDescent="0.35">
      <c r="A1988" s="20">
        <v>141.35319460530943</v>
      </c>
    </row>
    <row r="1989" spans="1:1" x14ac:dyDescent="0.35">
      <c r="A1989" s="20">
        <v>222.20374760567262</v>
      </c>
    </row>
    <row r="1990" spans="1:1" x14ac:dyDescent="0.35">
      <c r="A1990" s="20">
        <v>103.40651540171663</v>
      </c>
    </row>
    <row r="1991" spans="1:1" x14ac:dyDescent="0.35">
      <c r="A1991" s="20">
        <v>192.46754736068684</v>
      </c>
    </row>
    <row r="1992" spans="1:1" x14ac:dyDescent="0.35">
      <c r="A1992" s="20">
        <v>148.21693645681736</v>
      </c>
    </row>
    <row r="1993" spans="1:1" x14ac:dyDescent="0.35">
      <c r="A1993" s="20">
        <v>47.649358108541165</v>
      </c>
    </row>
    <row r="1994" spans="1:1" x14ac:dyDescent="0.35">
      <c r="A1994" s="20">
        <v>214.5694533023875</v>
      </c>
    </row>
    <row r="1995" spans="1:1" x14ac:dyDescent="0.35">
      <c r="A1995" s="20">
        <v>98.732803063561718</v>
      </c>
    </row>
    <row r="1996" spans="1:1" x14ac:dyDescent="0.35">
      <c r="A1996" s="20">
        <v>122.56451453111775</v>
      </c>
    </row>
    <row r="1997" spans="1:1" x14ac:dyDescent="0.35">
      <c r="A1997" s="20">
        <v>135.38859204472908</v>
      </c>
    </row>
    <row r="1998" spans="1:1" x14ac:dyDescent="0.35">
      <c r="A1998" s="20">
        <v>130.08715824880244</v>
      </c>
    </row>
    <row r="1999" spans="1:1" x14ac:dyDescent="0.35">
      <c r="A1999" s="20">
        <v>185.35917376379086</v>
      </c>
    </row>
    <row r="2000" spans="1:1" x14ac:dyDescent="0.35">
      <c r="A2000" s="20">
        <v>165.32707792439021</v>
      </c>
    </row>
    <row r="2001" spans="1:1" x14ac:dyDescent="0.35">
      <c r="A2001" s="20">
        <v>168.31976411420038</v>
      </c>
    </row>
    <row r="2002" spans="1:1" x14ac:dyDescent="0.35">
      <c r="A2002" s="20">
        <v>178.0061947513415</v>
      </c>
    </row>
    <row r="2003" spans="1:1" x14ac:dyDescent="0.35">
      <c r="A2003" s="20">
        <v>211.50749290887856</v>
      </c>
    </row>
    <row r="2004" spans="1:1" x14ac:dyDescent="0.35">
      <c r="A2004" s="20">
        <v>169.46535291103513</v>
      </c>
    </row>
    <row r="2005" spans="1:1" x14ac:dyDescent="0.35">
      <c r="A2005" s="20">
        <v>201.35826140183562</v>
      </c>
    </row>
    <row r="2006" spans="1:1" x14ac:dyDescent="0.35">
      <c r="A2006" s="20">
        <v>206.38972731156204</v>
      </c>
    </row>
    <row r="2007" spans="1:1" x14ac:dyDescent="0.35">
      <c r="A2007" s="20">
        <v>129.12592269304855</v>
      </c>
    </row>
    <row r="2008" spans="1:1" x14ac:dyDescent="0.35">
      <c r="A2008" s="20">
        <v>196.09954367866396</v>
      </c>
    </row>
    <row r="2009" spans="1:1" x14ac:dyDescent="0.35">
      <c r="A2009" s="20">
        <v>191.62480110302397</v>
      </c>
    </row>
    <row r="2010" spans="1:1" x14ac:dyDescent="0.35">
      <c r="A2010" s="20">
        <v>179.40940457348526</v>
      </c>
    </row>
    <row r="2011" spans="1:1" x14ac:dyDescent="0.35">
      <c r="A2011" s="20">
        <v>145.96888865596426</v>
      </c>
    </row>
    <row r="2012" spans="1:1" x14ac:dyDescent="0.35">
      <c r="A2012" s="20">
        <v>194.73698726069631</v>
      </c>
    </row>
    <row r="2013" spans="1:1" x14ac:dyDescent="0.35">
      <c r="A2013" s="20">
        <v>152.74790148233259</v>
      </c>
    </row>
    <row r="2014" spans="1:1" x14ac:dyDescent="0.35">
      <c r="A2014" s="20">
        <v>117.9857970778526</v>
      </c>
    </row>
    <row r="2015" spans="1:1" x14ac:dyDescent="0.35">
      <c r="A2015" s="20">
        <v>196.51111067798109</v>
      </c>
    </row>
    <row r="2016" spans="1:1" x14ac:dyDescent="0.35">
      <c r="A2016" s="20">
        <v>193.43751568573725</v>
      </c>
    </row>
    <row r="2017" spans="1:1" x14ac:dyDescent="0.35">
      <c r="A2017" s="20">
        <v>171.96401268494188</v>
      </c>
    </row>
    <row r="2018" spans="1:1" x14ac:dyDescent="0.35">
      <c r="A2018" s="20">
        <v>123.31587353711018</v>
      </c>
    </row>
    <row r="2019" spans="1:1" x14ac:dyDescent="0.35">
      <c r="A2019" s="20">
        <v>153.76467475902135</v>
      </c>
    </row>
    <row r="2020" spans="1:1" x14ac:dyDescent="0.35">
      <c r="A2020" s="20">
        <v>148.83211431252181</v>
      </c>
    </row>
    <row r="2021" spans="1:1" x14ac:dyDescent="0.35">
      <c r="A2021" s="20">
        <v>188.54153614261841</v>
      </c>
    </row>
    <row r="2022" spans="1:1" x14ac:dyDescent="0.35">
      <c r="A2022" s="20">
        <v>192.44210566537507</v>
      </c>
    </row>
    <row r="2023" spans="1:1" x14ac:dyDescent="0.35">
      <c r="A2023" s="20">
        <v>182.16319783070395</v>
      </c>
    </row>
    <row r="2024" spans="1:1" x14ac:dyDescent="0.35">
      <c r="A2024" s="20">
        <v>174.32199772816352</v>
      </c>
    </row>
    <row r="2025" spans="1:1" x14ac:dyDescent="0.35">
      <c r="A2025" s="20">
        <v>201.04031643657277</v>
      </c>
    </row>
    <row r="2026" spans="1:1" x14ac:dyDescent="0.35">
      <c r="A2026" s="20">
        <v>132.46802548985681</v>
      </c>
    </row>
    <row r="2027" spans="1:1" x14ac:dyDescent="0.35">
      <c r="A2027" s="20">
        <v>170.95796616367107</v>
      </c>
    </row>
    <row r="2028" spans="1:1" x14ac:dyDescent="0.35">
      <c r="A2028" s="20">
        <v>159.35048582385173</v>
      </c>
    </row>
    <row r="2029" spans="1:1" x14ac:dyDescent="0.35">
      <c r="A2029" s="20">
        <v>165.03118383716597</v>
      </c>
    </row>
    <row r="2030" spans="1:1" x14ac:dyDescent="0.35">
      <c r="A2030" s="20">
        <v>137.38257543505492</v>
      </c>
    </row>
    <row r="2031" spans="1:1" x14ac:dyDescent="0.35">
      <c r="A2031" s="20">
        <v>135.09944552367497</v>
      </c>
    </row>
    <row r="2032" spans="1:1" x14ac:dyDescent="0.35">
      <c r="A2032" s="20">
        <v>156.6789492279253</v>
      </c>
    </row>
    <row r="2033" spans="1:1" x14ac:dyDescent="0.35">
      <c r="A2033" s="20">
        <v>167.72457627254144</v>
      </c>
    </row>
    <row r="2034" spans="1:1" x14ac:dyDescent="0.35">
      <c r="A2034" s="20">
        <v>184.63551778381438</v>
      </c>
    </row>
    <row r="2035" spans="1:1" x14ac:dyDescent="0.35">
      <c r="A2035" s="20">
        <v>141.64968497151582</v>
      </c>
    </row>
    <row r="2036" spans="1:1" x14ac:dyDescent="0.35">
      <c r="A2036" s="20">
        <v>179.23501834209236</v>
      </c>
    </row>
    <row r="2037" spans="1:1" x14ac:dyDescent="0.35">
      <c r="A2037" s="20">
        <v>144.54115797324536</v>
      </c>
    </row>
    <row r="2038" spans="1:1" x14ac:dyDescent="0.35">
      <c r="A2038" s="20">
        <v>144.38173545078203</v>
      </c>
    </row>
    <row r="2039" spans="1:1" x14ac:dyDescent="0.35">
      <c r="A2039" s="20">
        <v>198.06877192061285</v>
      </c>
    </row>
    <row r="2040" spans="1:1" x14ac:dyDescent="0.35">
      <c r="A2040" s="20">
        <v>168.04225117283264</v>
      </c>
    </row>
    <row r="2041" spans="1:1" x14ac:dyDescent="0.35">
      <c r="A2041" s="20">
        <v>170.61195138857963</v>
      </c>
    </row>
    <row r="2042" spans="1:1" x14ac:dyDescent="0.35">
      <c r="A2042" s="20">
        <v>205.09632550701164</v>
      </c>
    </row>
    <row r="2043" spans="1:1" x14ac:dyDescent="0.35">
      <c r="A2043" s="20">
        <v>162.73652834697074</v>
      </c>
    </row>
    <row r="2044" spans="1:1" x14ac:dyDescent="0.35">
      <c r="A2044" s="20">
        <v>189.94358321074407</v>
      </c>
    </row>
    <row r="2045" spans="1:1" x14ac:dyDescent="0.35">
      <c r="A2045" s="20">
        <v>215.16847050851152</v>
      </c>
    </row>
    <row r="2046" spans="1:1" x14ac:dyDescent="0.35">
      <c r="A2046" s="20">
        <v>187.18168329405205</v>
      </c>
    </row>
    <row r="2047" spans="1:1" x14ac:dyDescent="0.35">
      <c r="A2047" s="20">
        <v>182.24082560089852</v>
      </c>
    </row>
    <row r="2048" spans="1:1" x14ac:dyDescent="0.35">
      <c r="A2048" s="20">
        <v>183.47589756161767</v>
      </c>
    </row>
    <row r="2049" spans="1:1" x14ac:dyDescent="0.35">
      <c r="A2049" s="20">
        <v>248.4566449327599</v>
      </c>
    </row>
    <row r="2050" spans="1:1" x14ac:dyDescent="0.35">
      <c r="A2050" s="20">
        <v>171.18097468144563</v>
      </c>
    </row>
    <row r="2051" spans="1:1" x14ac:dyDescent="0.35">
      <c r="A2051" s="20">
        <v>178.60478214072367</v>
      </c>
    </row>
    <row r="2052" spans="1:1" x14ac:dyDescent="0.35">
      <c r="A2052" s="20">
        <v>150.53864727573296</v>
      </c>
    </row>
    <row r="2053" spans="1:1" x14ac:dyDescent="0.35">
      <c r="A2053" s="20">
        <v>163.86019234894442</v>
      </c>
    </row>
    <row r="2054" spans="1:1" x14ac:dyDescent="0.35">
      <c r="A2054" s="20">
        <v>95.709263878438918</v>
      </c>
    </row>
    <row r="2055" spans="1:1" x14ac:dyDescent="0.35">
      <c r="A2055" s="20">
        <v>149.85752651200835</v>
      </c>
    </row>
    <row r="2056" spans="1:1" x14ac:dyDescent="0.35">
      <c r="A2056" s="20">
        <v>152.61715108114137</v>
      </c>
    </row>
    <row r="2057" spans="1:1" x14ac:dyDescent="0.35">
      <c r="A2057" s="20">
        <v>130.14390670016434</v>
      </c>
    </row>
    <row r="2058" spans="1:1" x14ac:dyDescent="0.35">
      <c r="A2058" s="20">
        <v>175.5239648695422</v>
      </c>
    </row>
    <row r="2059" spans="1:1" x14ac:dyDescent="0.35">
      <c r="A2059" s="20">
        <v>142.4027983074705</v>
      </c>
    </row>
    <row r="2060" spans="1:1" x14ac:dyDescent="0.35">
      <c r="A2060" s="20">
        <v>178.41873858445047</v>
      </c>
    </row>
    <row r="2061" spans="1:1" x14ac:dyDescent="0.35">
      <c r="A2061" s="20">
        <v>194.05074597226789</v>
      </c>
    </row>
    <row r="2062" spans="1:1" x14ac:dyDescent="0.35">
      <c r="A2062" s="20">
        <v>171.66516886323046</v>
      </c>
    </row>
    <row r="2063" spans="1:1" x14ac:dyDescent="0.35">
      <c r="A2063" s="20">
        <v>134.79885856948977</v>
      </c>
    </row>
    <row r="2064" spans="1:1" x14ac:dyDescent="0.35">
      <c r="A2064" s="20">
        <v>160.01538594661469</v>
      </c>
    </row>
    <row r="2065" spans="1:1" x14ac:dyDescent="0.35">
      <c r="A2065" s="20">
        <v>192.44650651301549</v>
      </c>
    </row>
    <row r="2066" spans="1:1" x14ac:dyDescent="0.35">
      <c r="A2066" s="20">
        <v>146.46822904563228</v>
      </c>
    </row>
    <row r="2067" spans="1:1" x14ac:dyDescent="0.35">
      <c r="A2067" s="20">
        <v>125.30700816372033</v>
      </c>
    </row>
    <row r="2068" spans="1:1" x14ac:dyDescent="0.35">
      <c r="A2068" s="20">
        <v>144.69076793951456</v>
      </c>
    </row>
    <row r="2069" spans="1:1" x14ac:dyDescent="0.35">
      <c r="A2069" s="20">
        <v>145.78570795722231</v>
      </c>
    </row>
    <row r="2070" spans="1:1" x14ac:dyDescent="0.35">
      <c r="A2070" s="20">
        <v>163.83313483159779</v>
      </c>
    </row>
    <row r="2071" spans="1:1" x14ac:dyDescent="0.35">
      <c r="A2071" s="20">
        <v>100.9622485237234</v>
      </c>
    </row>
    <row r="2072" spans="1:1" x14ac:dyDescent="0.35">
      <c r="A2072" s="20">
        <v>154.59349023342901</v>
      </c>
    </row>
    <row r="2073" spans="1:1" x14ac:dyDescent="0.35">
      <c r="A2073" s="20">
        <v>150.98830621978192</v>
      </c>
    </row>
    <row r="2074" spans="1:1" x14ac:dyDescent="0.35">
      <c r="A2074" s="20">
        <v>172.33344455446326</v>
      </c>
    </row>
    <row r="2075" spans="1:1" x14ac:dyDescent="0.35">
      <c r="A2075" s="20">
        <v>190.16620760995465</v>
      </c>
    </row>
    <row r="2076" spans="1:1" x14ac:dyDescent="0.35">
      <c r="A2076" s="20">
        <v>97.035538067180539</v>
      </c>
    </row>
    <row r="2077" spans="1:1" x14ac:dyDescent="0.35">
      <c r="A2077" s="20">
        <v>201.20331028104499</v>
      </c>
    </row>
    <row r="2078" spans="1:1" x14ac:dyDescent="0.35">
      <c r="A2078" s="20">
        <v>176.05033298297963</v>
      </c>
    </row>
    <row r="2079" spans="1:1" x14ac:dyDescent="0.35">
      <c r="A2079" s="20">
        <v>193.84812246263999</v>
      </c>
    </row>
    <row r="2080" spans="1:1" x14ac:dyDescent="0.35">
      <c r="A2080" s="20">
        <v>146.29183872857968</v>
      </c>
    </row>
    <row r="2081" spans="1:1" x14ac:dyDescent="0.35">
      <c r="A2081" s="20">
        <v>191.56152583173036</v>
      </c>
    </row>
    <row r="2082" spans="1:1" x14ac:dyDescent="0.35">
      <c r="A2082" s="20">
        <v>228.41635213341496</v>
      </c>
    </row>
    <row r="2083" spans="1:1" x14ac:dyDescent="0.35">
      <c r="A2083" s="20">
        <v>146.92416911711882</v>
      </c>
    </row>
    <row r="2084" spans="1:1" x14ac:dyDescent="0.35">
      <c r="A2084" s="20">
        <v>198.26624591601188</v>
      </c>
    </row>
    <row r="2085" spans="1:1" x14ac:dyDescent="0.35">
      <c r="A2085" s="20">
        <v>142.10013645608115</v>
      </c>
    </row>
    <row r="2086" spans="1:1" x14ac:dyDescent="0.35">
      <c r="A2086" s="20">
        <v>183.54466477007921</v>
      </c>
    </row>
    <row r="2087" spans="1:1" x14ac:dyDescent="0.35">
      <c r="A2087" s="20">
        <v>91.982552652748453</v>
      </c>
    </row>
    <row r="2088" spans="1:1" x14ac:dyDescent="0.35">
      <c r="A2088" s="20">
        <v>158.5082531632527</v>
      </c>
    </row>
    <row r="2089" spans="1:1" x14ac:dyDescent="0.35">
      <c r="A2089" s="20">
        <v>148.02977095123003</v>
      </c>
    </row>
    <row r="2090" spans="1:1" x14ac:dyDescent="0.35">
      <c r="A2090" s="20">
        <v>195.00604024181047</v>
      </c>
    </row>
    <row r="2091" spans="1:1" x14ac:dyDescent="0.35">
      <c r="A2091" s="20">
        <v>107.53369206635307</v>
      </c>
    </row>
    <row r="2092" spans="1:1" x14ac:dyDescent="0.35">
      <c r="A2092" s="20">
        <v>161.78648480366286</v>
      </c>
    </row>
    <row r="2093" spans="1:1" x14ac:dyDescent="0.35">
      <c r="A2093" s="20">
        <v>138.80905024594171</v>
      </c>
    </row>
    <row r="2094" spans="1:1" x14ac:dyDescent="0.35">
      <c r="A2094" s="20">
        <v>168.91019574613733</v>
      </c>
    </row>
    <row r="2095" spans="1:1" x14ac:dyDescent="0.35">
      <c r="A2095" s="20">
        <v>157.06805344482692</v>
      </c>
    </row>
    <row r="2096" spans="1:1" x14ac:dyDescent="0.35">
      <c r="A2096" s="20">
        <v>147.76820289339844</v>
      </c>
    </row>
    <row r="2097" spans="1:1" x14ac:dyDescent="0.35">
      <c r="A2097" s="20">
        <v>150.93967834002649</v>
      </c>
    </row>
    <row r="2098" spans="1:1" x14ac:dyDescent="0.35">
      <c r="A2098" s="20">
        <v>174.6319739767778</v>
      </c>
    </row>
    <row r="2099" spans="1:1" x14ac:dyDescent="0.35">
      <c r="A2099" s="20">
        <v>128.4317788029669</v>
      </c>
    </row>
    <row r="2100" spans="1:1" x14ac:dyDescent="0.35">
      <c r="A2100" s="20">
        <v>196.5107689002397</v>
      </c>
    </row>
    <row r="2101" spans="1:1" x14ac:dyDescent="0.35">
      <c r="A2101" s="20">
        <v>62.342624554124299</v>
      </c>
    </row>
    <row r="2102" spans="1:1" x14ac:dyDescent="0.35">
      <c r="A2102" s="20">
        <v>72.563755370138082</v>
      </c>
    </row>
    <row r="2103" spans="1:1" x14ac:dyDescent="0.35">
      <c r="A2103" s="20">
        <v>53.901855424631279</v>
      </c>
    </row>
    <row r="2104" spans="1:1" x14ac:dyDescent="0.35">
      <c r="A2104" s="20">
        <v>96.341160896558904</v>
      </c>
    </row>
    <row r="2105" spans="1:1" x14ac:dyDescent="0.35">
      <c r="A2105" s="20">
        <v>54.534879718909572</v>
      </c>
    </row>
    <row r="2106" spans="1:1" x14ac:dyDescent="0.35">
      <c r="A2106" s="20">
        <v>65.21529896785745</v>
      </c>
    </row>
    <row r="2107" spans="1:1" x14ac:dyDescent="0.35">
      <c r="A2107" s="20">
        <v>66.938025165392474</v>
      </c>
    </row>
    <row r="2108" spans="1:1" x14ac:dyDescent="0.35">
      <c r="A2108" s="20">
        <v>91.621199318068065</v>
      </c>
    </row>
    <row r="2109" spans="1:1" x14ac:dyDescent="0.35">
      <c r="A2109" s="20">
        <v>94.87112242712395</v>
      </c>
    </row>
    <row r="2110" spans="1:1" x14ac:dyDescent="0.35">
      <c r="A2110" s="20">
        <v>74.878788578381887</v>
      </c>
    </row>
    <row r="2111" spans="1:1" x14ac:dyDescent="0.35">
      <c r="A2111" s="20">
        <v>99.934135403962912</v>
      </c>
    </row>
    <row r="2112" spans="1:1" x14ac:dyDescent="0.35">
      <c r="A2112" s="20">
        <v>84.54477933538972</v>
      </c>
    </row>
    <row r="2113" spans="1:1" x14ac:dyDescent="0.35">
      <c r="A2113" s="20">
        <v>83.517647465514045</v>
      </c>
    </row>
    <row r="2114" spans="1:1" x14ac:dyDescent="0.35">
      <c r="A2114" s="20">
        <v>68.573203740402747</v>
      </c>
    </row>
    <row r="2115" spans="1:1" x14ac:dyDescent="0.35">
      <c r="A2115" s="20">
        <v>89.570439292254036</v>
      </c>
    </row>
    <row r="2116" spans="1:1" x14ac:dyDescent="0.35">
      <c r="A2116" s="20">
        <v>83.276684320329238</v>
      </c>
    </row>
    <row r="2117" spans="1:1" x14ac:dyDescent="0.35">
      <c r="A2117" s="20">
        <v>71.952479837234435</v>
      </c>
    </row>
    <row r="2118" spans="1:1" x14ac:dyDescent="0.35">
      <c r="A2118" s="20">
        <v>106.17553580696347</v>
      </c>
    </row>
    <row r="2119" spans="1:1" x14ac:dyDescent="0.35">
      <c r="A2119" s="20">
        <v>88.219913850869261</v>
      </c>
    </row>
    <row r="2120" spans="1:1" x14ac:dyDescent="0.35">
      <c r="A2120" s="20">
        <v>103.39894554636713</v>
      </c>
    </row>
    <row r="2121" spans="1:1" x14ac:dyDescent="0.35">
      <c r="A2121" s="20">
        <v>81.658210640228575</v>
      </c>
    </row>
    <row r="2122" spans="1:1" x14ac:dyDescent="0.35">
      <c r="A2122" s="20">
        <v>66.849824897139285</v>
      </c>
    </row>
    <row r="2123" spans="1:1" x14ac:dyDescent="0.35">
      <c r="A2123" s="20">
        <v>64.587819331223983</v>
      </c>
    </row>
    <row r="2124" spans="1:1" x14ac:dyDescent="0.35">
      <c r="A2124" s="20">
        <v>71.460240988378189</v>
      </c>
    </row>
    <row r="2125" spans="1:1" x14ac:dyDescent="0.35">
      <c r="A2125" s="20">
        <v>83.111461658230667</v>
      </c>
    </row>
    <row r="2126" spans="1:1" x14ac:dyDescent="0.35">
      <c r="A2126" s="20">
        <v>65.531695424177244</v>
      </c>
    </row>
    <row r="2127" spans="1:1" x14ac:dyDescent="0.35">
      <c r="A2127" s="20">
        <v>78.855335571098038</v>
      </c>
    </row>
    <row r="2128" spans="1:1" x14ac:dyDescent="0.35">
      <c r="A2128" s="20">
        <v>89.492074375880065</v>
      </c>
    </row>
    <row r="2129" spans="1:1" x14ac:dyDescent="0.35">
      <c r="A2129" s="20">
        <v>75.350444061064124</v>
      </c>
    </row>
    <row r="2130" spans="1:1" x14ac:dyDescent="0.35">
      <c r="A2130" s="20">
        <v>52.221005967032426</v>
      </c>
    </row>
    <row r="2131" spans="1:1" x14ac:dyDescent="0.35">
      <c r="A2131" s="20">
        <v>69.490667750727567</v>
      </c>
    </row>
    <row r="2132" spans="1:1" x14ac:dyDescent="0.35">
      <c r="A2132" s="20">
        <v>64.734307458581767</v>
      </c>
    </row>
    <row r="2133" spans="1:1" x14ac:dyDescent="0.35">
      <c r="A2133" s="20">
        <v>108.02846812964277</v>
      </c>
    </row>
    <row r="2134" spans="1:1" x14ac:dyDescent="0.35">
      <c r="A2134" s="20">
        <v>60.322104183813664</v>
      </c>
    </row>
    <row r="2135" spans="1:1" x14ac:dyDescent="0.35">
      <c r="A2135" s="20">
        <v>68.96119519014988</v>
      </c>
    </row>
    <row r="2136" spans="1:1" x14ac:dyDescent="0.35">
      <c r="A2136" s="20">
        <v>86.120031195585824</v>
      </c>
    </row>
    <row r="2137" spans="1:1" x14ac:dyDescent="0.35">
      <c r="A2137" s="20">
        <v>77.415105401576952</v>
      </c>
    </row>
    <row r="2138" spans="1:1" x14ac:dyDescent="0.35">
      <c r="A2138" s="20">
        <v>73.708174486374674</v>
      </c>
    </row>
    <row r="2139" spans="1:1" x14ac:dyDescent="0.35">
      <c r="A2139" s="20">
        <v>58.457262705072253</v>
      </c>
    </row>
    <row r="2140" spans="1:1" x14ac:dyDescent="0.35">
      <c r="A2140" s="20">
        <v>100.46043910900875</v>
      </c>
    </row>
    <row r="2141" spans="1:1" x14ac:dyDescent="0.35">
      <c r="A2141" s="20">
        <v>65.420767917740406</v>
      </c>
    </row>
    <row r="2142" spans="1:1" x14ac:dyDescent="0.35">
      <c r="A2142" s="20">
        <v>74.625909019332752</v>
      </c>
    </row>
    <row r="2143" spans="1:1" x14ac:dyDescent="0.35">
      <c r="A2143" s="20">
        <v>59.395996893734036</v>
      </c>
    </row>
    <row r="2144" spans="1:1" x14ac:dyDescent="0.35">
      <c r="A2144" s="20">
        <v>54.926047032232056</v>
      </c>
    </row>
    <row r="2145" spans="1:1" x14ac:dyDescent="0.35">
      <c r="A2145" s="20">
        <v>64.036447997565588</v>
      </c>
    </row>
    <row r="2146" spans="1:1" x14ac:dyDescent="0.35">
      <c r="A2146" s="20">
        <v>101.32194015722929</v>
      </c>
    </row>
    <row r="2147" spans="1:1" x14ac:dyDescent="0.35">
      <c r="A2147" s="20">
        <v>97.198021443883178</v>
      </c>
    </row>
    <row r="2148" spans="1:1" x14ac:dyDescent="0.35">
      <c r="A2148" s="20">
        <v>74.032406678516551</v>
      </c>
    </row>
    <row r="2149" spans="1:1" x14ac:dyDescent="0.35">
      <c r="A2149" s="20">
        <v>81.643506416753937</v>
      </c>
    </row>
    <row r="2150" spans="1:1" x14ac:dyDescent="0.35">
      <c r="A2150" s="20">
        <v>77.530850618848433</v>
      </c>
    </row>
    <row r="2151" spans="1:1" x14ac:dyDescent="0.35">
      <c r="A2151" s="20">
        <v>58.554605408941498</v>
      </c>
    </row>
    <row r="2152" spans="1:1" x14ac:dyDescent="0.35">
      <c r="A2152" s="20">
        <v>87.478961539842004</v>
      </c>
    </row>
    <row r="2153" spans="1:1" x14ac:dyDescent="0.35">
      <c r="A2153" s="20">
        <v>40.67345559438602</v>
      </c>
    </row>
    <row r="2154" spans="1:1" x14ac:dyDescent="0.35">
      <c r="A2154" s="20">
        <v>75.283410900337813</v>
      </c>
    </row>
    <row r="2155" spans="1:1" x14ac:dyDescent="0.35">
      <c r="A2155" s="20">
        <v>48.05356940744943</v>
      </c>
    </row>
    <row r="2156" spans="1:1" x14ac:dyDescent="0.35">
      <c r="A2156" s="20">
        <v>65.243786515683155</v>
      </c>
    </row>
    <row r="2157" spans="1:1" x14ac:dyDescent="0.35">
      <c r="A2157" s="20">
        <v>90.106714012676264</v>
      </c>
    </row>
    <row r="2158" spans="1:1" x14ac:dyDescent="0.35">
      <c r="A2158" s="20">
        <v>75.638954201798086</v>
      </c>
    </row>
    <row r="2159" spans="1:1" x14ac:dyDescent="0.35">
      <c r="A2159" s="20">
        <v>77.863243263034704</v>
      </c>
    </row>
    <row r="2160" spans="1:1" x14ac:dyDescent="0.35">
      <c r="A2160" s="20">
        <v>72.809256278448402</v>
      </c>
    </row>
    <row r="2161" spans="1:1" x14ac:dyDescent="0.35">
      <c r="A2161" s="20">
        <v>68.411814342697241</v>
      </c>
    </row>
    <row r="2162" spans="1:1" x14ac:dyDescent="0.35">
      <c r="A2162" s="20">
        <v>75.094307810528107</v>
      </c>
    </row>
    <row r="2163" spans="1:1" x14ac:dyDescent="0.35">
      <c r="A2163" s="20">
        <v>75.34109047686826</v>
      </c>
    </row>
    <row r="2164" spans="1:1" x14ac:dyDescent="0.35">
      <c r="A2164" s="20">
        <v>97.549446694210388</v>
      </c>
    </row>
    <row r="2165" spans="1:1" x14ac:dyDescent="0.35">
      <c r="A2165" s="20">
        <v>80.20838808009681</v>
      </c>
    </row>
    <row r="2166" spans="1:1" x14ac:dyDescent="0.35">
      <c r="A2166" s="20">
        <v>77.791485427281287</v>
      </c>
    </row>
    <row r="2167" spans="1:1" x14ac:dyDescent="0.35">
      <c r="A2167" s="20">
        <v>68.398755262563355</v>
      </c>
    </row>
    <row r="2168" spans="1:1" x14ac:dyDescent="0.35">
      <c r="A2168" s="20">
        <v>74.564970789073044</v>
      </c>
    </row>
    <row r="2169" spans="1:1" x14ac:dyDescent="0.35">
      <c r="A2169" s="20">
        <v>65.283321014913383</v>
      </c>
    </row>
    <row r="2170" spans="1:1" x14ac:dyDescent="0.35">
      <c r="A2170" s="20">
        <v>71.811434519403193</v>
      </c>
    </row>
    <row r="2171" spans="1:1" x14ac:dyDescent="0.35">
      <c r="A2171" s="20">
        <v>54.53201461620263</v>
      </c>
    </row>
    <row r="2172" spans="1:1" x14ac:dyDescent="0.35">
      <c r="A2172" s="20">
        <v>67.867937376576592</v>
      </c>
    </row>
    <row r="2173" spans="1:1" x14ac:dyDescent="0.35">
      <c r="A2173" s="20">
        <v>93.367714119613339</v>
      </c>
    </row>
    <row r="2174" spans="1:1" x14ac:dyDescent="0.35">
      <c r="A2174" s="20">
        <v>66.014154529085062</v>
      </c>
    </row>
    <row r="2175" spans="1:1" x14ac:dyDescent="0.35">
      <c r="A2175" s="20">
        <v>64.406860325388891</v>
      </c>
    </row>
    <row r="2176" spans="1:1" x14ac:dyDescent="0.35">
      <c r="A2176" s="20">
        <v>88.105289247478396</v>
      </c>
    </row>
    <row r="2177" spans="1:1" x14ac:dyDescent="0.35">
      <c r="A2177" s="20">
        <v>90.589885551182391</v>
      </c>
    </row>
    <row r="2178" spans="1:1" x14ac:dyDescent="0.35">
      <c r="A2178" s="20">
        <v>86.82504436763098</v>
      </c>
    </row>
    <row r="2179" spans="1:1" x14ac:dyDescent="0.35">
      <c r="A2179" s="20">
        <v>111.72769827644277</v>
      </c>
    </row>
    <row r="2180" spans="1:1" x14ac:dyDescent="0.35">
      <c r="A2180" s="20">
        <v>78.252708206649828</v>
      </c>
    </row>
    <row r="2181" spans="1:1" x14ac:dyDescent="0.35">
      <c r="A2181" s="20">
        <v>70.43230046586622</v>
      </c>
    </row>
    <row r="2182" spans="1:1" x14ac:dyDescent="0.35">
      <c r="A2182" s="20">
        <v>81.466657653230186</v>
      </c>
    </row>
    <row r="2183" spans="1:1" x14ac:dyDescent="0.35">
      <c r="A2183" s="20">
        <v>67.077495158670132</v>
      </c>
    </row>
    <row r="2184" spans="1:1" x14ac:dyDescent="0.35">
      <c r="A2184" s="20">
        <v>79.861709470229385</v>
      </c>
    </row>
    <row r="2185" spans="1:1" x14ac:dyDescent="0.35">
      <c r="A2185" s="20">
        <v>94.547118818628661</v>
      </c>
    </row>
    <row r="2186" spans="1:1" x14ac:dyDescent="0.35">
      <c r="A2186" s="20">
        <v>82.831493123303119</v>
      </c>
    </row>
    <row r="2187" spans="1:1" x14ac:dyDescent="0.35">
      <c r="A2187" s="20">
        <v>56.702740542293014</v>
      </c>
    </row>
    <row r="2188" spans="1:1" x14ac:dyDescent="0.35">
      <c r="A2188" s="20">
        <v>83.055321183653177</v>
      </c>
    </row>
    <row r="2189" spans="1:1" x14ac:dyDescent="0.35">
      <c r="A2189" s="20">
        <v>82.826803498697629</v>
      </c>
    </row>
    <row r="2190" spans="1:1" x14ac:dyDescent="0.35">
      <c r="A2190" s="20">
        <v>91.515269677419738</v>
      </c>
    </row>
    <row r="2191" spans="1:1" x14ac:dyDescent="0.35">
      <c r="A2191" s="20">
        <v>60.154521271229498</v>
      </c>
    </row>
    <row r="2192" spans="1:1" x14ac:dyDescent="0.35">
      <c r="A2192" s="20">
        <v>58.861019660898258</v>
      </c>
    </row>
    <row r="2193" spans="1:1" x14ac:dyDescent="0.35">
      <c r="A2193" s="20">
        <v>66.629442986771295</v>
      </c>
    </row>
    <row r="2194" spans="1:1" x14ac:dyDescent="0.35">
      <c r="A2194" s="20">
        <v>83.551575845779254</v>
      </c>
    </row>
    <row r="2195" spans="1:1" x14ac:dyDescent="0.35">
      <c r="A2195" s="20">
        <v>44.0094860157214</v>
      </c>
    </row>
    <row r="2196" spans="1:1" x14ac:dyDescent="0.35">
      <c r="A2196" s="20">
        <v>78.813231602000243</v>
      </c>
    </row>
    <row r="2197" spans="1:1" x14ac:dyDescent="0.35">
      <c r="A2197" s="20">
        <v>89.12436897221275</v>
      </c>
    </row>
    <row r="2198" spans="1:1" x14ac:dyDescent="0.35">
      <c r="A2198" s="20">
        <v>62.095946942303627</v>
      </c>
    </row>
    <row r="2199" spans="1:1" x14ac:dyDescent="0.35">
      <c r="A2199" s="20">
        <v>81.554657524021025</v>
      </c>
    </row>
    <row r="2200" spans="1:1" x14ac:dyDescent="0.35">
      <c r="A2200" s="20">
        <v>75.2897401031763</v>
      </c>
    </row>
    <row r="2201" spans="1:1" x14ac:dyDescent="0.35">
      <c r="A2201" s="20">
        <v>110.96254051223812</v>
      </c>
    </row>
    <row r="2202" spans="1:1" x14ac:dyDescent="0.35">
      <c r="A2202" s="20">
        <v>79.898028095854485</v>
      </c>
    </row>
    <row r="2203" spans="1:1" x14ac:dyDescent="0.35">
      <c r="A2203" s="20">
        <v>65.870503018941804</v>
      </c>
    </row>
    <row r="2204" spans="1:1" x14ac:dyDescent="0.35">
      <c r="A2204" s="20">
        <v>60.360055137450885</v>
      </c>
    </row>
    <row r="2205" spans="1:1" x14ac:dyDescent="0.35">
      <c r="A2205" s="20">
        <v>54.587122435778298</v>
      </c>
    </row>
    <row r="2206" spans="1:1" x14ac:dyDescent="0.35">
      <c r="A2206" s="20">
        <v>78.576446806061639</v>
      </c>
    </row>
    <row r="2207" spans="1:1" x14ac:dyDescent="0.35">
      <c r="A2207" s="20">
        <v>83.979237608858853</v>
      </c>
    </row>
    <row r="2208" spans="1:1" x14ac:dyDescent="0.35">
      <c r="A2208" s="20">
        <v>68.867039993126369</v>
      </c>
    </row>
    <row r="2209" spans="1:1" x14ac:dyDescent="0.35">
      <c r="A2209" s="20">
        <v>99.210704679423174</v>
      </c>
    </row>
    <row r="2210" spans="1:1" x14ac:dyDescent="0.35">
      <c r="A2210" s="20">
        <v>81.721242858729852</v>
      </c>
    </row>
    <row r="2211" spans="1:1" x14ac:dyDescent="0.35">
      <c r="A2211" s="20">
        <v>100.13802019334307</v>
      </c>
    </row>
    <row r="2212" spans="1:1" x14ac:dyDescent="0.35">
      <c r="A2212" s="20">
        <v>70.840358174918222</v>
      </c>
    </row>
    <row r="2213" spans="1:1" x14ac:dyDescent="0.35">
      <c r="A2213" s="20">
        <v>55.26883915270254</v>
      </c>
    </row>
    <row r="2214" spans="1:1" x14ac:dyDescent="0.35">
      <c r="A2214" s="20">
        <v>75.517821108051535</v>
      </c>
    </row>
    <row r="2215" spans="1:1" x14ac:dyDescent="0.35">
      <c r="A2215" s="20">
        <v>100.00221109579451</v>
      </c>
    </row>
    <row r="2216" spans="1:1" x14ac:dyDescent="0.35">
      <c r="A2216" s="20">
        <v>81.845753637070175</v>
      </c>
    </row>
    <row r="2217" spans="1:1" x14ac:dyDescent="0.35">
      <c r="A2217" s="20">
        <v>77.165713728935856</v>
      </c>
    </row>
    <row r="2218" spans="1:1" x14ac:dyDescent="0.35">
      <c r="A2218" s="20">
        <v>61.913716037697213</v>
      </c>
    </row>
    <row r="2219" spans="1:1" x14ac:dyDescent="0.35">
      <c r="A2219" s="20">
        <v>81.721716042399834</v>
      </c>
    </row>
    <row r="2220" spans="1:1" x14ac:dyDescent="0.35">
      <c r="A2220" s="20">
        <v>93.179832628393456</v>
      </c>
    </row>
    <row r="2221" spans="1:1" x14ac:dyDescent="0.35">
      <c r="A2221" s="20">
        <v>73.22896562666773</v>
      </c>
    </row>
    <row r="2222" spans="1:1" x14ac:dyDescent="0.35">
      <c r="A2222" s="20">
        <v>71.469855313146141</v>
      </c>
    </row>
    <row r="2223" spans="1:1" x14ac:dyDescent="0.35">
      <c r="A2223" s="20">
        <v>81.916486831691984</v>
      </c>
    </row>
    <row r="2224" spans="1:1" x14ac:dyDescent="0.35">
      <c r="A2224" s="20">
        <v>67.277021629688093</v>
      </c>
    </row>
    <row r="2225" spans="1:1" x14ac:dyDescent="0.35">
      <c r="A2225" s="20">
        <v>75.168027619531728</v>
      </c>
    </row>
    <row r="2226" spans="1:1" x14ac:dyDescent="0.35">
      <c r="A2226" s="20">
        <v>83.054664631029326</v>
      </c>
    </row>
    <row r="2227" spans="1:1" x14ac:dyDescent="0.35">
      <c r="A2227" s="20">
        <v>82.547258419114655</v>
      </c>
    </row>
    <row r="2228" spans="1:1" x14ac:dyDescent="0.35">
      <c r="A2228" s="20">
        <v>71.113175543071321</v>
      </c>
    </row>
    <row r="2229" spans="1:1" x14ac:dyDescent="0.35">
      <c r="A2229" s="20">
        <v>56.400970980667751</v>
      </c>
    </row>
    <row r="2230" spans="1:1" x14ac:dyDescent="0.35">
      <c r="A2230" s="20">
        <v>78.203917681709143</v>
      </c>
    </row>
    <row r="2231" spans="1:1" x14ac:dyDescent="0.35">
      <c r="A2231" s="20">
        <v>81.239559172763109</v>
      </c>
    </row>
    <row r="2232" spans="1:1" x14ac:dyDescent="0.35">
      <c r="A2232" s="20">
        <v>90.365910887560972</v>
      </c>
    </row>
    <row r="2233" spans="1:1" x14ac:dyDescent="0.35">
      <c r="A2233" s="20">
        <v>95.637067424991912</v>
      </c>
    </row>
    <row r="2234" spans="1:1" x14ac:dyDescent="0.35">
      <c r="A2234" s="20">
        <v>58.062224843069814</v>
      </c>
    </row>
    <row r="2235" spans="1:1" x14ac:dyDescent="0.35">
      <c r="A2235" s="20">
        <v>80.976698787596419</v>
      </c>
    </row>
    <row r="2236" spans="1:1" x14ac:dyDescent="0.35">
      <c r="A2236" s="20">
        <v>62.328454503338577</v>
      </c>
    </row>
    <row r="2237" spans="1:1" x14ac:dyDescent="0.35">
      <c r="A2237" s="20">
        <v>64.126109974382487</v>
      </c>
    </row>
    <row r="2238" spans="1:1" x14ac:dyDescent="0.35">
      <c r="A2238" s="20">
        <v>63.735233225912367</v>
      </c>
    </row>
    <row r="2239" spans="1:1" x14ac:dyDescent="0.35">
      <c r="A2239" s="20">
        <v>104.10047086937138</v>
      </c>
    </row>
    <row r="2240" spans="1:1" x14ac:dyDescent="0.35">
      <c r="A2240" s="20">
        <v>108.03823654562777</v>
      </c>
    </row>
    <row r="2241" spans="1:1" x14ac:dyDescent="0.35">
      <c r="A2241" s="20">
        <v>82.504532645313247</v>
      </c>
    </row>
    <row r="2242" spans="1:1" x14ac:dyDescent="0.35">
      <c r="A2242" s="20">
        <v>92.677120961369113</v>
      </c>
    </row>
    <row r="2243" spans="1:1" x14ac:dyDescent="0.35">
      <c r="A2243" s="20">
        <v>72.172243143158454</v>
      </c>
    </row>
    <row r="2244" spans="1:1" x14ac:dyDescent="0.35">
      <c r="A2244" s="20">
        <v>71.442963996147867</v>
      </c>
    </row>
    <row r="2245" spans="1:1" x14ac:dyDescent="0.35">
      <c r="A2245" s="20">
        <v>103.30623793718709</v>
      </c>
    </row>
    <row r="2246" spans="1:1" x14ac:dyDescent="0.35">
      <c r="A2246" s="20">
        <v>55.046191003678558</v>
      </c>
    </row>
    <row r="2247" spans="1:1" x14ac:dyDescent="0.35">
      <c r="A2247" s="20">
        <v>70.835164395254992</v>
      </c>
    </row>
    <row r="2248" spans="1:1" x14ac:dyDescent="0.35">
      <c r="A2248" s="20">
        <v>98.890975603728094</v>
      </c>
    </row>
    <row r="2249" spans="1:1" x14ac:dyDescent="0.35">
      <c r="A2249" s="20">
        <v>86.458572561946355</v>
      </c>
    </row>
    <row r="2250" spans="1:1" x14ac:dyDescent="0.35">
      <c r="A2250" s="20">
        <v>82.780241028212998</v>
      </c>
    </row>
    <row r="2251" spans="1:1" x14ac:dyDescent="0.35">
      <c r="A2251" s="20">
        <v>81.499136587792137</v>
      </c>
    </row>
    <row r="2252" spans="1:1" x14ac:dyDescent="0.35">
      <c r="A2252" s="20">
        <v>83.429600067358578</v>
      </c>
    </row>
    <row r="2253" spans="1:1" x14ac:dyDescent="0.35">
      <c r="A2253" s="20">
        <v>92.186748479111046</v>
      </c>
    </row>
    <row r="2254" spans="1:1" x14ac:dyDescent="0.35">
      <c r="A2254" s="20">
        <v>85.100470543583924</v>
      </c>
    </row>
    <row r="2255" spans="1:1" x14ac:dyDescent="0.35">
      <c r="A2255" s="20">
        <v>70.432860992144427</v>
      </c>
    </row>
    <row r="2256" spans="1:1" x14ac:dyDescent="0.35">
      <c r="A2256" s="20">
        <v>82.168565749778026</v>
      </c>
    </row>
    <row r="2257" spans="1:1" x14ac:dyDescent="0.35">
      <c r="A2257" s="20">
        <v>82.606778673340742</v>
      </c>
    </row>
    <row r="2258" spans="1:1" x14ac:dyDescent="0.35">
      <c r="A2258" s="20">
        <v>79.031411671917752</v>
      </c>
    </row>
    <row r="2259" spans="1:1" x14ac:dyDescent="0.35">
      <c r="A2259" s="20">
        <v>103.03801094749615</v>
      </c>
    </row>
    <row r="2260" spans="1:1" x14ac:dyDescent="0.35">
      <c r="A2260" s="20">
        <v>71.316380677724737</v>
      </c>
    </row>
    <row r="2261" spans="1:1" x14ac:dyDescent="0.35">
      <c r="A2261" s="20">
        <v>48.182329384132501</v>
      </c>
    </row>
    <row r="2262" spans="1:1" x14ac:dyDescent="0.35">
      <c r="A2262" s="20">
        <v>79.016427389280679</v>
      </c>
    </row>
    <row r="2263" spans="1:1" x14ac:dyDescent="0.35">
      <c r="A2263" s="20">
        <v>80.66419785072631</v>
      </c>
    </row>
    <row r="2264" spans="1:1" x14ac:dyDescent="0.35">
      <c r="A2264" s="20">
        <v>60.854058235516945</v>
      </c>
    </row>
    <row r="2265" spans="1:1" x14ac:dyDescent="0.35">
      <c r="A2265" s="20">
        <v>71.030021669709711</v>
      </c>
    </row>
    <row r="2266" spans="1:1" x14ac:dyDescent="0.35">
      <c r="A2266" s="20">
        <v>81.939077184982011</v>
      </c>
    </row>
    <row r="2267" spans="1:1" x14ac:dyDescent="0.35">
      <c r="A2267" s="20">
        <v>62.315873805372718</v>
      </c>
    </row>
    <row r="2268" spans="1:1" x14ac:dyDescent="0.35">
      <c r="A2268" s="20">
        <v>54.855093836174113</v>
      </c>
    </row>
    <row r="2269" spans="1:1" x14ac:dyDescent="0.35">
      <c r="A2269" s="20">
        <v>57.427135705203241</v>
      </c>
    </row>
    <row r="2270" spans="1:1" x14ac:dyDescent="0.35">
      <c r="A2270" s="20">
        <v>56.372870219834482</v>
      </c>
    </row>
    <row r="2271" spans="1:1" x14ac:dyDescent="0.35">
      <c r="A2271" s="20">
        <v>74.929216613092905</v>
      </c>
    </row>
    <row r="2272" spans="1:1" x14ac:dyDescent="0.35">
      <c r="A2272" s="20">
        <v>74.628630835981355</v>
      </c>
    </row>
    <row r="2273" spans="1:1" x14ac:dyDescent="0.35">
      <c r="A2273" s="20">
        <v>67.068264413054507</v>
      </c>
    </row>
    <row r="2274" spans="1:1" x14ac:dyDescent="0.35">
      <c r="A2274" s="20">
        <v>76.807158309608056</v>
      </c>
    </row>
    <row r="2275" spans="1:1" x14ac:dyDescent="0.35">
      <c r="A2275" s="20">
        <v>66.40563875423139</v>
      </c>
    </row>
    <row r="2276" spans="1:1" x14ac:dyDescent="0.35">
      <c r="A2276" s="20">
        <v>70.909685240475241</v>
      </c>
    </row>
    <row r="2277" spans="1:1" x14ac:dyDescent="0.35">
      <c r="A2277" s="20">
        <v>72.074779791161475</v>
      </c>
    </row>
    <row r="2278" spans="1:1" x14ac:dyDescent="0.35">
      <c r="A2278" s="20">
        <v>97.163379568590273</v>
      </c>
    </row>
    <row r="2279" spans="1:1" x14ac:dyDescent="0.35">
      <c r="A2279" s="20">
        <v>74.858611077960703</v>
      </c>
    </row>
    <row r="2280" spans="1:1" x14ac:dyDescent="0.35">
      <c r="A2280" s="20">
        <v>82.514821293425172</v>
      </c>
    </row>
    <row r="2281" spans="1:1" x14ac:dyDescent="0.35">
      <c r="A2281" s="20">
        <v>79.137256813510803</v>
      </c>
    </row>
    <row r="2282" spans="1:1" x14ac:dyDescent="0.35">
      <c r="A2282" s="20">
        <v>72.033851783477417</v>
      </c>
    </row>
    <row r="2283" spans="1:1" x14ac:dyDescent="0.35">
      <c r="A2283" s="20">
        <v>96.523120293942355</v>
      </c>
    </row>
    <row r="2284" spans="1:1" x14ac:dyDescent="0.35">
      <c r="A2284" s="20">
        <v>85.312033702124154</v>
      </c>
    </row>
    <row r="2285" spans="1:1" x14ac:dyDescent="0.35">
      <c r="A2285" s="20">
        <v>53.308643673219677</v>
      </c>
    </row>
    <row r="2286" spans="1:1" x14ac:dyDescent="0.35">
      <c r="A2286" s="20">
        <v>87.674466483920398</v>
      </c>
    </row>
    <row r="2287" spans="1:1" x14ac:dyDescent="0.35">
      <c r="A2287" s="20">
        <v>63.135718814881372</v>
      </c>
    </row>
    <row r="2288" spans="1:1" x14ac:dyDescent="0.35">
      <c r="A2288" s="20">
        <v>57.417687055769477</v>
      </c>
    </row>
    <row r="2289" spans="1:1" x14ac:dyDescent="0.35">
      <c r="A2289" s="20">
        <v>70.581528593858749</v>
      </c>
    </row>
    <row r="2290" spans="1:1" x14ac:dyDescent="0.35">
      <c r="A2290" s="20">
        <v>88.016057938860669</v>
      </c>
    </row>
    <row r="2291" spans="1:1" x14ac:dyDescent="0.35">
      <c r="A2291" s="20">
        <v>109.85851872924763</v>
      </c>
    </row>
    <row r="2292" spans="1:1" x14ac:dyDescent="0.35">
      <c r="A2292" s="20">
        <v>88.276772378828255</v>
      </c>
    </row>
    <row r="2293" spans="1:1" x14ac:dyDescent="0.35">
      <c r="A2293" s="20">
        <v>66.737078695130478</v>
      </c>
    </row>
    <row r="2294" spans="1:1" x14ac:dyDescent="0.35">
      <c r="A2294" s="20">
        <v>78.950013513265304</v>
      </c>
    </row>
    <row r="2295" spans="1:1" x14ac:dyDescent="0.35">
      <c r="A2295" s="20">
        <v>75.561335859573887</v>
      </c>
    </row>
    <row r="2296" spans="1:1" x14ac:dyDescent="0.35">
      <c r="A2296" s="20">
        <v>65.952575977358492</v>
      </c>
    </row>
    <row r="2297" spans="1:1" x14ac:dyDescent="0.35">
      <c r="A2297" s="20">
        <v>69.992558211369925</v>
      </c>
    </row>
    <row r="2298" spans="1:1" x14ac:dyDescent="0.35">
      <c r="A2298" s="20">
        <v>88.26984315638127</v>
      </c>
    </row>
    <row r="2299" spans="1:1" x14ac:dyDescent="0.35">
      <c r="A2299" s="20">
        <v>72.441889125031082</v>
      </c>
    </row>
    <row r="2300" spans="1:1" x14ac:dyDescent="0.35">
      <c r="A2300" s="20">
        <v>95.865862048576091</v>
      </c>
    </row>
    <row r="2301" spans="1:1" x14ac:dyDescent="0.35">
      <c r="A2301" s="20">
        <v>113.59529516388905</v>
      </c>
    </row>
    <row r="2302" spans="1:1" x14ac:dyDescent="0.35">
      <c r="A2302" s="20">
        <v>90.70850303661841</v>
      </c>
    </row>
    <row r="2303" spans="1:1" x14ac:dyDescent="0.35">
      <c r="A2303" s="20">
        <v>96.856175745409828</v>
      </c>
    </row>
    <row r="2304" spans="1:1" x14ac:dyDescent="0.35">
      <c r="A2304" s="20">
        <v>83.292954483544747</v>
      </c>
    </row>
    <row r="2305" spans="1:1" x14ac:dyDescent="0.35">
      <c r="A2305" s="20">
        <v>82.179438187625237</v>
      </c>
    </row>
    <row r="2306" spans="1:1" x14ac:dyDescent="0.35">
      <c r="A2306" s="20">
        <v>88.36597192346116</v>
      </c>
    </row>
    <row r="2307" spans="1:1" x14ac:dyDescent="0.35">
      <c r="A2307" s="20">
        <v>94.084614854039614</v>
      </c>
    </row>
    <row r="2308" spans="1:1" x14ac:dyDescent="0.35">
      <c r="A2308" s="20">
        <v>67.151992163435509</v>
      </c>
    </row>
    <row r="2309" spans="1:1" x14ac:dyDescent="0.35">
      <c r="A2309" s="20">
        <v>82.574650104746141</v>
      </c>
    </row>
    <row r="2310" spans="1:1" x14ac:dyDescent="0.35">
      <c r="A2310" s="20">
        <v>94.991821591073773</v>
      </c>
    </row>
    <row r="2311" spans="1:1" x14ac:dyDescent="0.35">
      <c r="A2311" s="20">
        <v>91.023016519729481</v>
      </c>
    </row>
    <row r="2312" spans="1:1" x14ac:dyDescent="0.35">
      <c r="A2312" s="20">
        <v>91.625978906941981</v>
      </c>
    </row>
    <row r="2313" spans="1:1" x14ac:dyDescent="0.35">
      <c r="A2313" s="20">
        <v>87.749081491062654</v>
      </c>
    </row>
    <row r="2314" spans="1:1" x14ac:dyDescent="0.35">
      <c r="A2314" s="20">
        <v>87.253093866148191</v>
      </c>
    </row>
    <row r="2315" spans="1:1" x14ac:dyDescent="0.35">
      <c r="A2315" s="20">
        <v>69.852971841115519</v>
      </c>
    </row>
    <row r="2316" spans="1:1" x14ac:dyDescent="0.35">
      <c r="A2316" s="20">
        <v>87.576407368198318</v>
      </c>
    </row>
    <row r="2317" spans="1:1" x14ac:dyDescent="0.35">
      <c r="A2317" s="20">
        <v>53.859756441360531</v>
      </c>
    </row>
    <row r="2318" spans="1:1" x14ac:dyDescent="0.35">
      <c r="A2318" s="20">
        <v>113.12313336486613</v>
      </c>
    </row>
    <row r="2319" spans="1:1" x14ac:dyDescent="0.35">
      <c r="A2319" s="20">
        <v>60.713353061380985</v>
      </c>
    </row>
    <row r="2320" spans="1:1" x14ac:dyDescent="0.35">
      <c r="A2320" s="20">
        <v>77.18948441779105</v>
      </c>
    </row>
    <row r="2321" spans="1:1" x14ac:dyDescent="0.35">
      <c r="A2321" s="20">
        <v>76.390486513314968</v>
      </c>
    </row>
    <row r="2322" spans="1:1" x14ac:dyDescent="0.35">
      <c r="A2322" s="20">
        <v>90.948107780273006</v>
      </c>
    </row>
    <row r="2323" spans="1:1" x14ac:dyDescent="0.35">
      <c r="A2323" s="20">
        <v>54.777807022780607</v>
      </c>
    </row>
    <row r="2324" spans="1:1" x14ac:dyDescent="0.35">
      <c r="A2324" s="20">
        <v>85.231735973146556</v>
      </c>
    </row>
    <row r="2325" spans="1:1" x14ac:dyDescent="0.35">
      <c r="A2325" s="20">
        <v>104.16260471786563</v>
      </c>
    </row>
    <row r="2326" spans="1:1" x14ac:dyDescent="0.35">
      <c r="A2326" s="20">
        <v>65.326466520988106</v>
      </c>
    </row>
    <row r="2327" spans="1:1" x14ac:dyDescent="0.35">
      <c r="A2327" s="20">
        <v>87.011029127813487</v>
      </c>
    </row>
    <row r="2328" spans="1:1" x14ac:dyDescent="0.35">
      <c r="A2328" s="20">
        <v>81.480668188028446</v>
      </c>
    </row>
    <row r="2329" spans="1:1" x14ac:dyDescent="0.35">
      <c r="A2329" s="20">
        <v>95.060761876389421</v>
      </c>
    </row>
    <row r="2330" spans="1:1" x14ac:dyDescent="0.35">
      <c r="A2330" s="20">
        <v>90.854218319623669</v>
      </c>
    </row>
    <row r="2331" spans="1:1" x14ac:dyDescent="0.35">
      <c r="A2331" s="20">
        <v>75.405029749829168</v>
      </c>
    </row>
    <row r="2332" spans="1:1" x14ac:dyDescent="0.35">
      <c r="A2332" s="20">
        <v>73.102643747206898</v>
      </c>
    </row>
    <row r="2333" spans="1:1" x14ac:dyDescent="0.35">
      <c r="A2333" s="20">
        <v>66.325525867410747</v>
      </c>
    </row>
    <row r="2334" spans="1:1" x14ac:dyDescent="0.35">
      <c r="A2334" s="20">
        <v>68.183130831055053</v>
      </c>
    </row>
    <row r="2335" spans="1:1" x14ac:dyDescent="0.35">
      <c r="A2335" s="20">
        <v>88.38108650224126</v>
      </c>
    </row>
    <row r="2336" spans="1:1" x14ac:dyDescent="0.35">
      <c r="A2336" s="20">
        <v>73.950617756328839</v>
      </c>
    </row>
    <row r="2337" spans="1:1" x14ac:dyDescent="0.35">
      <c r="A2337" s="20">
        <v>88.278228163964016</v>
      </c>
    </row>
    <row r="2338" spans="1:1" x14ac:dyDescent="0.35">
      <c r="A2338" s="20">
        <v>92.434799004147919</v>
      </c>
    </row>
    <row r="2339" spans="1:1" x14ac:dyDescent="0.35">
      <c r="A2339" s="20">
        <v>85.326455247964674</v>
      </c>
    </row>
    <row r="2340" spans="1:1" x14ac:dyDescent="0.35">
      <c r="A2340" s="20">
        <v>97.342414409934577</v>
      </c>
    </row>
    <row r="2341" spans="1:1" x14ac:dyDescent="0.35">
      <c r="A2341" s="20">
        <v>66.631510160644993</v>
      </c>
    </row>
    <row r="2342" spans="1:1" x14ac:dyDescent="0.35">
      <c r="A2342" s="20">
        <v>49.622781412359345</v>
      </c>
    </row>
    <row r="2343" spans="1:1" x14ac:dyDescent="0.35">
      <c r="A2343" s="20">
        <v>82.201787824578247</v>
      </c>
    </row>
    <row r="2344" spans="1:1" x14ac:dyDescent="0.35">
      <c r="A2344" s="20">
        <v>103.59462753244198</v>
      </c>
    </row>
    <row r="2345" spans="1:1" x14ac:dyDescent="0.35">
      <c r="A2345" s="20">
        <v>74.930316993881902</v>
      </c>
    </row>
    <row r="2346" spans="1:1" x14ac:dyDescent="0.35">
      <c r="A2346" s="20">
        <v>76.182121126132657</v>
      </c>
    </row>
    <row r="2347" spans="1:1" x14ac:dyDescent="0.35">
      <c r="A2347" s="20">
        <v>86.158520707746675</v>
      </c>
    </row>
    <row r="2348" spans="1:1" x14ac:dyDescent="0.35">
      <c r="A2348" s="20">
        <v>94.319025321216628</v>
      </c>
    </row>
    <row r="2349" spans="1:1" x14ac:dyDescent="0.35">
      <c r="A2349" s="20">
        <v>53.137733779826718</v>
      </c>
    </row>
    <row r="2350" spans="1:1" x14ac:dyDescent="0.35">
      <c r="A2350" s="20">
        <v>40.120786920483432</v>
      </c>
    </row>
    <row r="2351" spans="1:1" x14ac:dyDescent="0.35">
      <c r="A2351" s="20">
        <v>86.259065697826728</v>
      </c>
    </row>
    <row r="2352" spans="1:1" x14ac:dyDescent="0.35">
      <c r="A2352" s="20">
        <v>58.68380822624151</v>
      </c>
    </row>
    <row r="2353" spans="1:1" x14ac:dyDescent="0.35">
      <c r="A2353" s="20">
        <v>62.199557449002029</v>
      </c>
    </row>
    <row r="2354" spans="1:1" x14ac:dyDescent="0.35">
      <c r="A2354" s="20">
        <v>97.502682140502657</v>
      </c>
    </row>
    <row r="2355" spans="1:1" x14ac:dyDescent="0.35">
      <c r="A2355" s="20">
        <v>67.909124247721934</v>
      </c>
    </row>
    <row r="2356" spans="1:1" x14ac:dyDescent="0.35">
      <c r="A2356" s="20">
        <v>85.387178285896297</v>
      </c>
    </row>
    <row r="2357" spans="1:1" x14ac:dyDescent="0.35">
      <c r="A2357" s="20">
        <v>55.515464665641879</v>
      </c>
    </row>
    <row r="2358" spans="1:1" x14ac:dyDescent="0.35">
      <c r="A2358" s="20">
        <v>89.959933212974477</v>
      </c>
    </row>
    <row r="2359" spans="1:1" x14ac:dyDescent="0.35">
      <c r="A2359" s="20">
        <v>63.133182949237757</v>
      </c>
    </row>
    <row r="2360" spans="1:1" x14ac:dyDescent="0.35">
      <c r="A2360" s="20">
        <v>71.234797200886192</v>
      </c>
    </row>
    <row r="2361" spans="1:1" x14ac:dyDescent="0.35">
      <c r="A2361" s="20">
        <v>79.411633147729489</v>
      </c>
    </row>
    <row r="2362" spans="1:1" x14ac:dyDescent="0.35">
      <c r="A2362" s="20">
        <v>88.969985186180367</v>
      </c>
    </row>
    <row r="2363" spans="1:1" x14ac:dyDescent="0.35">
      <c r="A2363" s="20">
        <v>88.29040033677822</v>
      </c>
    </row>
    <row r="2364" spans="1:1" x14ac:dyDescent="0.35">
      <c r="A2364" s="20">
        <v>86.933461463037673</v>
      </c>
    </row>
    <row r="2365" spans="1:1" x14ac:dyDescent="0.35">
      <c r="A2365" s="20">
        <v>64.576497655460201</v>
      </c>
    </row>
    <row r="2366" spans="1:1" x14ac:dyDescent="0.35">
      <c r="A2366" s="20">
        <v>77.395475122878068</v>
      </c>
    </row>
    <row r="2367" spans="1:1" x14ac:dyDescent="0.35">
      <c r="A2367" s="20">
        <v>105.33578695468746</v>
      </c>
    </row>
    <row r="2368" spans="1:1" x14ac:dyDescent="0.35">
      <c r="A2368" s="20">
        <v>70.65603289302716</v>
      </c>
    </row>
    <row r="2369" spans="1:1" x14ac:dyDescent="0.35">
      <c r="A2369" s="20">
        <v>76.086063598240429</v>
      </c>
    </row>
    <row r="2370" spans="1:1" x14ac:dyDescent="0.35">
      <c r="A2370" s="20">
        <v>57.34023103402248</v>
      </c>
    </row>
    <row r="2371" spans="1:1" x14ac:dyDescent="0.35">
      <c r="A2371" s="20">
        <v>78.946755928705926</v>
      </c>
    </row>
    <row r="2372" spans="1:1" x14ac:dyDescent="0.35">
      <c r="A2372" s="20">
        <v>53.369137280987118</v>
      </c>
    </row>
    <row r="2373" spans="1:1" x14ac:dyDescent="0.35">
      <c r="A2373" s="20">
        <v>81.417727861286508</v>
      </c>
    </row>
    <row r="2374" spans="1:1" x14ac:dyDescent="0.35">
      <c r="A2374" s="20">
        <v>71.965166764987899</v>
      </c>
    </row>
    <row r="2375" spans="1:1" x14ac:dyDescent="0.35">
      <c r="A2375" s="20">
        <v>79.395629783449749</v>
      </c>
    </row>
    <row r="2376" spans="1:1" x14ac:dyDescent="0.35">
      <c r="A2376" s="20">
        <v>72.044782334563195</v>
      </c>
    </row>
    <row r="2377" spans="1:1" x14ac:dyDescent="0.35">
      <c r="A2377" s="20">
        <v>102.76211571181325</v>
      </c>
    </row>
    <row r="2378" spans="1:1" x14ac:dyDescent="0.35">
      <c r="A2378" s="20">
        <v>85.987953337171604</v>
      </c>
    </row>
    <row r="2379" spans="1:1" x14ac:dyDescent="0.35">
      <c r="A2379" s="20">
        <v>79.436055672939943</v>
      </c>
    </row>
    <row r="2380" spans="1:1" x14ac:dyDescent="0.35">
      <c r="A2380" s="20">
        <v>77.463404833953206</v>
      </c>
    </row>
    <row r="2381" spans="1:1" x14ac:dyDescent="0.35">
      <c r="A2381" s="20">
        <v>70.407353497953807</v>
      </c>
    </row>
    <row r="2382" spans="1:1" x14ac:dyDescent="0.35">
      <c r="A2382" s="20">
        <v>89.035474972802362</v>
      </c>
    </row>
    <row r="2383" spans="1:1" x14ac:dyDescent="0.35">
      <c r="A2383" s="20">
        <v>93.230285525320141</v>
      </c>
    </row>
    <row r="2384" spans="1:1" x14ac:dyDescent="0.35">
      <c r="A2384" s="20">
        <v>64.97889708341755</v>
      </c>
    </row>
    <row r="2385" spans="1:1" x14ac:dyDescent="0.35">
      <c r="A2385" s="20">
        <v>71.308187797614025</v>
      </c>
    </row>
    <row r="2386" spans="1:1" x14ac:dyDescent="0.35">
      <c r="A2386" s="20">
        <v>56.800418190648884</v>
      </c>
    </row>
    <row r="2387" spans="1:1" x14ac:dyDescent="0.35">
      <c r="A2387" s="20">
        <v>72.398564099232757</v>
      </c>
    </row>
    <row r="2388" spans="1:1" x14ac:dyDescent="0.35">
      <c r="A2388" s="20">
        <v>77.889273540344632</v>
      </c>
    </row>
    <row r="2389" spans="1:1" x14ac:dyDescent="0.35">
      <c r="A2389" s="20">
        <v>81.866496606563118</v>
      </c>
    </row>
    <row r="2390" spans="1:1" x14ac:dyDescent="0.35">
      <c r="A2390" s="20">
        <v>70.52070845291945</v>
      </c>
    </row>
    <row r="2391" spans="1:1" x14ac:dyDescent="0.35">
      <c r="A2391" s="20">
        <v>106.68095968070443</v>
      </c>
    </row>
    <row r="2392" spans="1:1" x14ac:dyDescent="0.35">
      <c r="A2392" s="20">
        <v>75.80420499495807</v>
      </c>
    </row>
    <row r="2393" spans="1:1" x14ac:dyDescent="0.35">
      <c r="A2393" s="20">
        <v>51.657964119998894</v>
      </c>
    </row>
    <row r="2394" spans="1:1" x14ac:dyDescent="0.35">
      <c r="A2394" s="20">
        <v>64.647354667130926</v>
      </c>
    </row>
    <row r="2395" spans="1:1" x14ac:dyDescent="0.35">
      <c r="A2395" s="20">
        <v>80.485603208147779</v>
      </c>
    </row>
    <row r="2396" spans="1:1" x14ac:dyDescent="0.35">
      <c r="A2396" s="20">
        <v>68.893782051034634</v>
      </c>
    </row>
    <row r="2397" spans="1:1" x14ac:dyDescent="0.35">
      <c r="A2397" s="20">
        <v>40.214553140462357</v>
      </c>
    </row>
    <row r="2398" spans="1:1" x14ac:dyDescent="0.35">
      <c r="A2398" s="20">
        <v>47.233567386578599</v>
      </c>
    </row>
    <row r="2399" spans="1:1" x14ac:dyDescent="0.35">
      <c r="A2399" s="20">
        <v>103.81366511525061</v>
      </c>
    </row>
    <row r="2400" spans="1:1" x14ac:dyDescent="0.35">
      <c r="A2400" s="20">
        <v>89.343148749958701</v>
      </c>
    </row>
    <row r="2401" spans="1:1" x14ac:dyDescent="0.35">
      <c r="A2401" s="20">
        <v>77.481816242000136</v>
      </c>
    </row>
    <row r="2402" spans="1:1" x14ac:dyDescent="0.35">
      <c r="A2402" s="20">
        <v>78.050193684215429</v>
      </c>
    </row>
    <row r="2403" spans="1:1" x14ac:dyDescent="0.35">
      <c r="A2403" s="20">
        <v>70.753301821931927</v>
      </c>
    </row>
    <row r="2404" spans="1:1" x14ac:dyDescent="0.35">
      <c r="A2404" s="20">
        <v>59.783811133575547</v>
      </c>
    </row>
    <row r="2405" spans="1:1" x14ac:dyDescent="0.35">
      <c r="A2405" s="20">
        <v>86.436956958670791</v>
      </c>
    </row>
    <row r="2406" spans="1:1" x14ac:dyDescent="0.35">
      <c r="A2406" s="20">
        <v>57.332890022961138</v>
      </c>
    </row>
    <row r="2407" spans="1:1" x14ac:dyDescent="0.35">
      <c r="A2407" s="20">
        <v>76.030791560351773</v>
      </c>
    </row>
    <row r="2408" spans="1:1" x14ac:dyDescent="0.35">
      <c r="A2408" s="20">
        <v>69.249859350166219</v>
      </c>
    </row>
    <row r="2409" spans="1:1" x14ac:dyDescent="0.35">
      <c r="A2409" s="20">
        <v>62.297274365870962</v>
      </c>
    </row>
    <row r="2410" spans="1:1" x14ac:dyDescent="0.35">
      <c r="A2410" s="20">
        <v>40.995539704522173</v>
      </c>
    </row>
    <row r="2411" spans="1:1" x14ac:dyDescent="0.35">
      <c r="A2411" s="20">
        <v>69.677791287778334</v>
      </c>
    </row>
    <row r="2412" spans="1:1" x14ac:dyDescent="0.35">
      <c r="A2412" s="20">
        <v>51.790561152109476</v>
      </c>
    </row>
    <row r="2413" spans="1:1" x14ac:dyDescent="0.35">
      <c r="A2413" s="20">
        <v>61.565724352397027</v>
      </c>
    </row>
    <row r="2414" spans="1:1" x14ac:dyDescent="0.35">
      <c r="A2414" s="20">
        <v>105.16216799712149</v>
      </c>
    </row>
    <row r="2415" spans="1:1" x14ac:dyDescent="0.35">
      <c r="A2415" s="20">
        <v>67.670521315678585</v>
      </c>
    </row>
    <row r="2416" spans="1:1" x14ac:dyDescent="0.35">
      <c r="A2416" s="20">
        <v>83.001679098365599</v>
      </c>
    </row>
    <row r="2417" spans="1:1" x14ac:dyDescent="0.35">
      <c r="A2417" s="20">
        <v>97.841397863217779</v>
      </c>
    </row>
    <row r="2418" spans="1:1" x14ac:dyDescent="0.35">
      <c r="A2418" s="20">
        <v>78.115986160930703</v>
      </c>
    </row>
    <row r="2419" spans="1:1" x14ac:dyDescent="0.35">
      <c r="A2419" s="20">
        <v>49.64329441679461</v>
      </c>
    </row>
    <row r="2420" spans="1:1" x14ac:dyDescent="0.35">
      <c r="A2420" s="20">
        <v>77.568136353782691</v>
      </c>
    </row>
    <row r="2421" spans="1:1" x14ac:dyDescent="0.35">
      <c r="A2421" s="20">
        <v>62.130931886744669</v>
      </c>
    </row>
    <row r="2422" spans="1:1" x14ac:dyDescent="0.35">
      <c r="A2422" s="20">
        <v>79.943829504697902</v>
      </c>
    </row>
    <row r="2423" spans="1:1" x14ac:dyDescent="0.35">
      <c r="A2423" s="20">
        <v>65.109762728068787</v>
      </c>
    </row>
    <row r="2424" spans="1:1" x14ac:dyDescent="0.35">
      <c r="A2424" s="20">
        <v>61.601229835487224</v>
      </c>
    </row>
    <row r="2425" spans="1:1" x14ac:dyDescent="0.35">
      <c r="A2425" s="20">
        <v>81.407136754427569</v>
      </c>
    </row>
    <row r="2426" spans="1:1" x14ac:dyDescent="0.35">
      <c r="A2426" s="20">
        <v>63.075619994897217</v>
      </c>
    </row>
    <row r="2427" spans="1:1" x14ac:dyDescent="0.35">
      <c r="A2427" s="20">
        <v>65.4666305926837</v>
      </c>
    </row>
    <row r="2428" spans="1:1" x14ac:dyDescent="0.35">
      <c r="A2428" s="20">
        <v>65.911668873338414</v>
      </c>
    </row>
    <row r="2429" spans="1:1" x14ac:dyDescent="0.35">
      <c r="A2429" s="20">
        <v>72.544980181436074</v>
      </c>
    </row>
    <row r="2430" spans="1:1" x14ac:dyDescent="0.35">
      <c r="A2430" s="20">
        <v>81.623231340873048</v>
      </c>
    </row>
    <row r="2431" spans="1:1" x14ac:dyDescent="0.35">
      <c r="A2431" s="20">
        <v>82.073340031832771</v>
      </c>
    </row>
    <row r="2432" spans="1:1" x14ac:dyDescent="0.35">
      <c r="A2432" s="20">
        <v>73.590568199493589</v>
      </c>
    </row>
    <row r="2433" spans="1:1" x14ac:dyDescent="0.35">
      <c r="A2433" s="20">
        <v>70.763452244867096</v>
      </c>
    </row>
    <row r="2434" spans="1:1" x14ac:dyDescent="0.35">
      <c r="A2434" s="20">
        <v>81.24842188319991</v>
      </c>
    </row>
    <row r="2435" spans="1:1" x14ac:dyDescent="0.35">
      <c r="A2435" s="20">
        <v>85.625028958478737</v>
      </c>
    </row>
    <row r="2436" spans="1:1" x14ac:dyDescent="0.35">
      <c r="A2436" s="20">
        <v>69.763372303646918</v>
      </c>
    </row>
    <row r="2437" spans="1:1" x14ac:dyDescent="0.35">
      <c r="A2437" s="20">
        <v>71.521481453715978</v>
      </c>
    </row>
    <row r="2438" spans="1:1" x14ac:dyDescent="0.35">
      <c r="A2438" s="20">
        <v>84.018444836330332</v>
      </c>
    </row>
    <row r="2439" spans="1:1" x14ac:dyDescent="0.35">
      <c r="A2439" s="20">
        <v>65.662848789646318</v>
      </c>
    </row>
    <row r="2440" spans="1:1" x14ac:dyDescent="0.35">
      <c r="A2440" s="20">
        <v>32.274748554278034</v>
      </c>
    </row>
    <row r="2441" spans="1:1" x14ac:dyDescent="0.35">
      <c r="A2441" s="20">
        <v>90.154520467027197</v>
      </c>
    </row>
    <row r="2442" spans="1:1" x14ac:dyDescent="0.35">
      <c r="A2442" s="20">
        <v>82.353124682771266</v>
      </c>
    </row>
    <row r="2443" spans="1:1" x14ac:dyDescent="0.35">
      <c r="A2443" s="20">
        <v>103.38283044125073</v>
      </c>
    </row>
    <row r="2444" spans="1:1" x14ac:dyDescent="0.35">
      <c r="A2444" s="20">
        <v>87.085088412130375</v>
      </c>
    </row>
    <row r="2445" spans="1:1" x14ac:dyDescent="0.35">
      <c r="A2445" s="20">
        <v>81.971999956146632</v>
      </c>
    </row>
    <row r="2446" spans="1:1" x14ac:dyDescent="0.35">
      <c r="A2446" s="20">
        <v>68.07559248572926</v>
      </c>
    </row>
    <row r="2447" spans="1:1" x14ac:dyDescent="0.35">
      <c r="A2447" s="20">
        <v>63.470598960588347</v>
      </c>
    </row>
    <row r="2448" spans="1:1" x14ac:dyDescent="0.35">
      <c r="A2448" s="20">
        <v>102.43958086631275</v>
      </c>
    </row>
    <row r="2449" spans="1:1" x14ac:dyDescent="0.35">
      <c r="A2449" s="20">
        <v>82.494488459473573</v>
      </c>
    </row>
    <row r="2450" spans="1:1" x14ac:dyDescent="0.35">
      <c r="A2450" s="20">
        <v>62.479702041428297</v>
      </c>
    </row>
    <row r="2451" spans="1:1" x14ac:dyDescent="0.35">
      <c r="A2451" s="20">
        <v>88.070269726464645</v>
      </c>
    </row>
    <row r="2452" spans="1:1" x14ac:dyDescent="0.35">
      <c r="A2452" s="20">
        <v>63.098280329276299</v>
      </c>
    </row>
    <row r="2453" spans="1:1" x14ac:dyDescent="0.35">
      <c r="A2453" s="20">
        <v>80.110428055934037</v>
      </c>
    </row>
    <row r="2454" spans="1:1" x14ac:dyDescent="0.35">
      <c r="A2454" s="20">
        <v>86.24202801490425</v>
      </c>
    </row>
    <row r="2455" spans="1:1" x14ac:dyDescent="0.35">
      <c r="A2455" s="20">
        <v>108.21074287323371</v>
      </c>
    </row>
    <row r="2456" spans="1:1" x14ac:dyDescent="0.35">
      <c r="A2456" s="20">
        <v>65.145031667279881</v>
      </c>
    </row>
    <row r="2457" spans="1:1" x14ac:dyDescent="0.35">
      <c r="A2457" s="20">
        <v>87.650286838792155</v>
      </c>
    </row>
    <row r="2458" spans="1:1" x14ac:dyDescent="0.35">
      <c r="A2458" s="20">
        <v>60.749734649951257</v>
      </c>
    </row>
    <row r="2459" spans="1:1" x14ac:dyDescent="0.35">
      <c r="A2459" s="20">
        <v>84.004867492517818</v>
      </c>
    </row>
    <row r="2460" spans="1:1" x14ac:dyDescent="0.35">
      <c r="A2460" s="20">
        <v>87.644024355293425</v>
      </c>
    </row>
    <row r="2461" spans="1:1" x14ac:dyDescent="0.35">
      <c r="A2461" s="20">
        <v>54.48529577372851</v>
      </c>
    </row>
    <row r="2462" spans="1:1" x14ac:dyDescent="0.35">
      <c r="A2462" s="20">
        <v>74.599826378316564</v>
      </c>
    </row>
    <row r="2463" spans="1:1" x14ac:dyDescent="0.35">
      <c r="A2463" s="20">
        <v>70.412431138550843</v>
      </c>
    </row>
    <row r="2464" spans="1:1" x14ac:dyDescent="0.35">
      <c r="A2464" s="20">
        <v>42.359666414555491</v>
      </c>
    </row>
    <row r="2465" spans="1:1" x14ac:dyDescent="0.35">
      <c r="A2465" s="20">
        <v>97.12905857267809</v>
      </c>
    </row>
    <row r="2466" spans="1:1" x14ac:dyDescent="0.35">
      <c r="A2466" s="20">
        <v>82.600817757735953</v>
      </c>
    </row>
    <row r="2467" spans="1:1" x14ac:dyDescent="0.35">
      <c r="A2467" s="20">
        <v>56.409131479779376</v>
      </c>
    </row>
    <row r="2468" spans="1:1" x14ac:dyDescent="0.35">
      <c r="A2468" s="20">
        <v>67.413647695332116</v>
      </c>
    </row>
    <row r="2469" spans="1:1" x14ac:dyDescent="0.35">
      <c r="A2469" s="20">
        <v>66.274453388490628</v>
      </c>
    </row>
    <row r="2470" spans="1:1" x14ac:dyDescent="0.35">
      <c r="A2470" s="20">
        <v>75.778968964146856</v>
      </c>
    </row>
    <row r="2471" spans="1:1" x14ac:dyDescent="0.35">
      <c r="A2471" s="20">
        <v>76.58159218225353</v>
      </c>
    </row>
    <row r="2472" spans="1:1" x14ac:dyDescent="0.35">
      <c r="A2472" s="20">
        <v>71.143111532426275</v>
      </c>
    </row>
    <row r="2473" spans="1:1" x14ac:dyDescent="0.35">
      <c r="A2473" s="20">
        <v>89.363079071131679</v>
      </c>
    </row>
    <row r="2474" spans="1:1" x14ac:dyDescent="0.35">
      <c r="A2474" s="20">
        <v>36.15636939985361</v>
      </c>
    </row>
    <row r="2475" spans="1:1" x14ac:dyDescent="0.35">
      <c r="A2475" s="20">
        <v>82.968369057253568</v>
      </c>
    </row>
    <row r="2476" spans="1:1" x14ac:dyDescent="0.35">
      <c r="A2476" s="20">
        <v>79.284465902473173</v>
      </c>
    </row>
    <row r="2477" spans="1:1" x14ac:dyDescent="0.35">
      <c r="A2477" s="20">
        <v>58.995951672405042</v>
      </c>
    </row>
    <row r="2478" spans="1:1" x14ac:dyDescent="0.35">
      <c r="A2478" s="20">
        <v>75.512817270165954</v>
      </c>
    </row>
    <row r="2479" spans="1:1" x14ac:dyDescent="0.35">
      <c r="A2479" s="20">
        <v>61.360615331434232</v>
      </c>
    </row>
    <row r="2480" spans="1:1" x14ac:dyDescent="0.35">
      <c r="A2480" s="20">
        <v>72.877109166399109</v>
      </c>
    </row>
    <row r="2481" spans="1:1" x14ac:dyDescent="0.35">
      <c r="A2481" s="20">
        <v>92.744016728063855</v>
      </c>
    </row>
    <row r="2482" spans="1:1" x14ac:dyDescent="0.35">
      <c r="A2482" s="20">
        <v>60.7931910166253</v>
      </c>
    </row>
    <row r="2483" spans="1:1" x14ac:dyDescent="0.35">
      <c r="A2483" s="20">
        <v>82.057567715961525</v>
      </c>
    </row>
    <row r="2484" spans="1:1" x14ac:dyDescent="0.35">
      <c r="A2484" s="20">
        <v>74.368415477754297</v>
      </c>
    </row>
    <row r="2485" spans="1:1" x14ac:dyDescent="0.35">
      <c r="A2485" s="20">
        <v>54.578851790377172</v>
      </c>
    </row>
    <row r="2486" spans="1:1" x14ac:dyDescent="0.35">
      <c r="A2486" s="20">
        <v>73.537177358470274</v>
      </c>
    </row>
    <row r="2487" spans="1:1" x14ac:dyDescent="0.35">
      <c r="A2487" s="20">
        <v>79.852606503910664</v>
      </c>
    </row>
    <row r="2488" spans="1:1" x14ac:dyDescent="0.35">
      <c r="A2488" s="20">
        <v>91.060699553325989</v>
      </c>
    </row>
    <row r="2489" spans="1:1" x14ac:dyDescent="0.35">
      <c r="A2489" s="20">
        <v>85.575170021741215</v>
      </c>
    </row>
    <row r="2490" spans="1:1" x14ac:dyDescent="0.35">
      <c r="A2490" s="20">
        <v>61.257434096395819</v>
      </c>
    </row>
    <row r="2491" spans="1:1" x14ac:dyDescent="0.35">
      <c r="A2491" s="20">
        <v>94.045093577847723</v>
      </c>
    </row>
    <row r="2492" spans="1:1" x14ac:dyDescent="0.35">
      <c r="A2492" s="20">
        <v>112.54987123868746</v>
      </c>
    </row>
    <row r="2493" spans="1:1" x14ac:dyDescent="0.35">
      <c r="A2493" s="20">
        <v>82.575616943606818</v>
      </c>
    </row>
    <row r="2494" spans="1:1" x14ac:dyDescent="0.35">
      <c r="A2494" s="20">
        <v>48.112258491701496</v>
      </c>
    </row>
    <row r="2495" spans="1:1" x14ac:dyDescent="0.35">
      <c r="A2495" s="20">
        <v>67.885762054769359</v>
      </c>
    </row>
    <row r="2496" spans="1:1" x14ac:dyDescent="0.35">
      <c r="A2496" s="20">
        <v>62.470398987564046</v>
      </c>
    </row>
    <row r="2497" spans="1:1" x14ac:dyDescent="0.35">
      <c r="A2497" s="20">
        <v>99.220332867733987</v>
      </c>
    </row>
    <row r="2498" spans="1:1" x14ac:dyDescent="0.35">
      <c r="A2498" s="20">
        <v>68.101076402101896</v>
      </c>
    </row>
    <row r="2499" spans="1:1" x14ac:dyDescent="0.35">
      <c r="A2499" s="20">
        <v>70.191872755409619</v>
      </c>
    </row>
    <row r="2500" spans="1:1" x14ac:dyDescent="0.35">
      <c r="A2500" s="20">
        <v>94.804120044526115</v>
      </c>
    </row>
    <row r="2501" spans="1:1" x14ac:dyDescent="0.35">
      <c r="A2501" s="20">
        <v>82.425506810473735</v>
      </c>
    </row>
    <row r="2502" spans="1:1" x14ac:dyDescent="0.35">
      <c r="A2502" s="20">
        <v>112.83472162505248</v>
      </c>
    </row>
    <row r="2503" spans="1:1" x14ac:dyDescent="0.35">
      <c r="A2503" s="20">
        <v>89.349943732378819</v>
      </c>
    </row>
    <row r="2504" spans="1:1" x14ac:dyDescent="0.35">
      <c r="A2504" s="20">
        <v>90.76206887904857</v>
      </c>
    </row>
    <row r="2505" spans="1:1" x14ac:dyDescent="0.35">
      <c r="A2505" s="20">
        <v>85.692737028251116</v>
      </c>
    </row>
    <row r="2506" spans="1:1" x14ac:dyDescent="0.35">
      <c r="A2506" s="20">
        <v>73.665202633658026</v>
      </c>
    </row>
    <row r="2507" spans="1:1" x14ac:dyDescent="0.35">
      <c r="A2507" s="20">
        <v>62.834139774006417</v>
      </c>
    </row>
    <row r="2508" spans="1:1" x14ac:dyDescent="0.35">
      <c r="A2508" s="20">
        <v>75.933666154981154</v>
      </c>
    </row>
    <row r="2509" spans="1:1" x14ac:dyDescent="0.35">
      <c r="A2509" s="20">
        <v>72.90881172844577</v>
      </c>
    </row>
    <row r="2510" spans="1:1" x14ac:dyDescent="0.35">
      <c r="A2510" s="20">
        <v>93.603307700619368</v>
      </c>
    </row>
    <row r="2511" spans="1:1" x14ac:dyDescent="0.35">
      <c r="A2511" s="20">
        <v>68.972191517430971</v>
      </c>
    </row>
    <row r="2512" spans="1:1" x14ac:dyDescent="0.35">
      <c r="A2512" s="20">
        <v>71.95772680023191</v>
      </c>
    </row>
    <row r="2513" spans="1:1" x14ac:dyDescent="0.35">
      <c r="A2513" s="20">
        <v>68.267363447609256</v>
      </c>
    </row>
    <row r="2514" spans="1:1" x14ac:dyDescent="0.35">
      <c r="A2514" s="20">
        <v>62.783076287183647</v>
      </c>
    </row>
    <row r="2515" spans="1:1" x14ac:dyDescent="0.35">
      <c r="A2515" s="20">
        <v>102.54991395408939</v>
      </c>
    </row>
    <row r="2516" spans="1:1" x14ac:dyDescent="0.35">
      <c r="A2516" s="20">
        <v>86.732471142721892</v>
      </c>
    </row>
    <row r="2517" spans="1:1" x14ac:dyDescent="0.35">
      <c r="A2517" s="20">
        <v>83.011899408819289</v>
      </c>
    </row>
    <row r="2518" spans="1:1" x14ac:dyDescent="0.35">
      <c r="A2518" s="20">
        <v>69.863051982282542</v>
      </c>
    </row>
    <row r="2519" spans="1:1" x14ac:dyDescent="0.35">
      <c r="A2519" s="20">
        <v>87.788856553403463</v>
      </c>
    </row>
    <row r="2520" spans="1:1" x14ac:dyDescent="0.35">
      <c r="A2520" s="20">
        <v>89.803527674872285</v>
      </c>
    </row>
    <row r="2521" spans="1:1" x14ac:dyDescent="0.35">
      <c r="A2521" s="20">
        <v>92.633932928651348</v>
      </c>
    </row>
    <row r="2522" spans="1:1" x14ac:dyDescent="0.35">
      <c r="A2522" s="20">
        <v>87.414016122318259</v>
      </c>
    </row>
    <row r="2523" spans="1:1" x14ac:dyDescent="0.35">
      <c r="A2523" s="20">
        <v>74.749127770712107</v>
      </c>
    </row>
    <row r="2524" spans="1:1" x14ac:dyDescent="0.35">
      <c r="A2524" s="20">
        <v>94.693307021954865</v>
      </c>
    </row>
    <row r="2525" spans="1:1" x14ac:dyDescent="0.35">
      <c r="A2525" s="20">
        <v>106.26487216573139</v>
      </c>
    </row>
    <row r="2526" spans="1:1" x14ac:dyDescent="0.35">
      <c r="A2526" s="20">
        <v>73.620578737713018</v>
      </c>
    </row>
    <row r="2527" spans="1:1" x14ac:dyDescent="0.35">
      <c r="A2527" s="20">
        <v>71.057017883614677</v>
      </c>
    </row>
    <row r="2528" spans="1:1" x14ac:dyDescent="0.35">
      <c r="A2528" s="20">
        <v>65.001740806381946</v>
      </c>
    </row>
    <row r="2529" spans="1:1" x14ac:dyDescent="0.35">
      <c r="A2529" s="20">
        <v>67.220403542932175</v>
      </c>
    </row>
    <row r="2530" spans="1:1" x14ac:dyDescent="0.35">
      <c r="A2530" s="20">
        <v>67.205671320085187</v>
      </c>
    </row>
    <row r="2531" spans="1:1" x14ac:dyDescent="0.35">
      <c r="A2531" s="20">
        <v>68.290151483339287</v>
      </c>
    </row>
    <row r="2532" spans="1:1" x14ac:dyDescent="0.35">
      <c r="A2532" s="20">
        <v>73.616151311990137</v>
      </c>
    </row>
    <row r="2533" spans="1:1" x14ac:dyDescent="0.35">
      <c r="A2533" s="20">
        <v>65.560686847159445</v>
      </c>
    </row>
    <row r="2534" spans="1:1" x14ac:dyDescent="0.35">
      <c r="A2534" s="20">
        <v>75.363705878261513</v>
      </c>
    </row>
    <row r="2535" spans="1:1" x14ac:dyDescent="0.35">
      <c r="A2535" s="20">
        <v>46.438028777718422</v>
      </c>
    </row>
    <row r="2536" spans="1:1" x14ac:dyDescent="0.35">
      <c r="A2536" s="20">
        <v>84.512955333887291</v>
      </c>
    </row>
    <row r="2537" spans="1:1" x14ac:dyDescent="0.35">
      <c r="A2537" s="20">
        <v>84.471790224737433</v>
      </c>
    </row>
    <row r="2538" spans="1:1" x14ac:dyDescent="0.35">
      <c r="A2538" s="20">
        <v>68.680702558081222</v>
      </c>
    </row>
    <row r="2539" spans="1:1" x14ac:dyDescent="0.35">
      <c r="A2539" s="20">
        <v>91.488233425609238</v>
      </c>
    </row>
    <row r="2540" spans="1:1" x14ac:dyDescent="0.35">
      <c r="A2540" s="20">
        <v>71.413923064239484</v>
      </c>
    </row>
    <row r="2541" spans="1:1" x14ac:dyDescent="0.35">
      <c r="A2541" s="20">
        <v>57.443766228669801</v>
      </c>
    </row>
    <row r="2542" spans="1:1" x14ac:dyDescent="0.35">
      <c r="A2542" s="20">
        <v>74.522784293484719</v>
      </c>
    </row>
    <row r="2543" spans="1:1" x14ac:dyDescent="0.35">
      <c r="A2543" s="20">
        <v>70.577256544366847</v>
      </c>
    </row>
    <row r="2544" spans="1:1" x14ac:dyDescent="0.35">
      <c r="A2544" s="20">
        <v>85.946186635636593</v>
      </c>
    </row>
    <row r="2545" spans="1:1" x14ac:dyDescent="0.35">
      <c r="A2545" s="20">
        <v>104.08384039083609</v>
      </c>
    </row>
    <row r="2546" spans="1:1" x14ac:dyDescent="0.35">
      <c r="A2546" s="20">
        <v>72.012154798655246</v>
      </c>
    </row>
    <row r="2547" spans="1:1" x14ac:dyDescent="0.35">
      <c r="A2547" s="20">
        <v>99.836954581905943</v>
      </c>
    </row>
    <row r="2548" spans="1:1" x14ac:dyDescent="0.35">
      <c r="A2548" s="20">
        <v>70.615496897656044</v>
      </c>
    </row>
    <row r="2549" spans="1:1" x14ac:dyDescent="0.35">
      <c r="A2549" s="20">
        <v>106.6129497011616</v>
      </c>
    </row>
    <row r="2550" spans="1:1" x14ac:dyDescent="0.35">
      <c r="A2550" s="20">
        <v>69.001000017561196</v>
      </c>
    </row>
    <row r="2551" spans="1:1" x14ac:dyDescent="0.35">
      <c r="A2551" s="20">
        <v>107.91556239732139</v>
      </c>
    </row>
    <row r="2552" spans="1:1" x14ac:dyDescent="0.35">
      <c r="A2552" s="20">
        <v>65.109647956603141</v>
      </c>
    </row>
    <row r="2553" spans="1:1" x14ac:dyDescent="0.35">
      <c r="A2553" s="20">
        <v>67.919518653037287</v>
      </c>
    </row>
    <row r="2554" spans="1:1" x14ac:dyDescent="0.35">
      <c r="A2554" s="20">
        <v>75.377430243475274</v>
      </c>
    </row>
    <row r="2555" spans="1:1" x14ac:dyDescent="0.35">
      <c r="A2555" s="20">
        <v>66.339393545448104</v>
      </c>
    </row>
    <row r="2556" spans="1:1" x14ac:dyDescent="0.35">
      <c r="A2556" s="20">
        <v>71.867077627132005</v>
      </c>
    </row>
    <row r="2557" spans="1:1" x14ac:dyDescent="0.35">
      <c r="A2557" s="20">
        <v>92.219736741168163</v>
      </c>
    </row>
    <row r="2558" spans="1:1" x14ac:dyDescent="0.35">
      <c r="A2558" s="20">
        <v>62.488284718471675</v>
      </c>
    </row>
    <row r="2559" spans="1:1" x14ac:dyDescent="0.35">
      <c r="A2559" s="20">
        <v>81.527652203731947</v>
      </c>
    </row>
    <row r="2560" spans="1:1" x14ac:dyDescent="0.35">
      <c r="A2560" s="20">
        <v>78.565332326769919</v>
      </c>
    </row>
    <row r="2561" spans="1:1" x14ac:dyDescent="0.35">
      <c r="A2561" s="20">
        <v>88.685904256828536</v>
      </c>
    </row>
    <row r="2562" spans="1:1" x14ac:dyDescent="0.35">
      <c r="A2562" s="20">
        <v>97.894175696110423</v>
      </c>
    </row>
    <row r="2563" spans="1:1" x14ac:dyDescent="0.35">
      <c r="A2563" s="20">
        <v>57.004181088991288</v>
      </c>
    </row>
    <row r="2564" spans="1:1" x14ac:dyDescent="0.35">
      <c r="A2564" s="20">
        <v>77.048791415452953</v>
      </c>
    </row>
    <row r="2565" spans="1:1" x14ac:dyDescent="0.35">
      <c r="A2565" s="20">
        <v>74.39557799402651</v>
      </c>
    </row>
    <row r="2566" spans="1:1" x14ac:dyDescent="0.35">
      <c r="A2566" s="20">
        <v>32.839910707899818</v>
      </c>
    </row>
    <row r="2567" spans="1:1" x14ac:dyDescent="0.35">
      <c r="A2567" s="20">
        <v>92.656172427400037</v>
      </c>
    </row>
    <row r="2568" spans="1:1" x14ac:dyDescent="0.35">
      <c r="A2568" s="20">
        <v>76.094781156013809</v>
      </c>
    </row>
    <row r="2569" spans="1:1" x14ac:dyDescent="0.35">
      <c r="A2569" s="20">
        <v>60.269130769975384</v>
      </c>
    </row>
    <row r="2570" spans="1:1" x14ac:dyDescent="0.35">
      <c r="A2570" s="20">
        <v>90.18659062786989</v>
      </c>
    </row>
    <row r="2571" spans="1:1" x14ac:dyDescent="0.35">
      <c r="A2571" s="20">
        <v>55.917633673807018</v>
      </c>
    </row>
    <row r="2572" spans="1:1" x14ac:dyDescent="0.35">
      <c r="A2572" s="20">
        <v>88.320952237486381</v>
      </c>
    </row>
    <row r="2573" spans="1:1" x14ac:dyDescent="0.35">
      <c r="A2573" s="20">
        <v>93.159898164279511</v>
      </c>
    </row>
    <row r="2574" spans="1:1" x14ac:dyDescent="0.35">
      <c r="A2574" s="20">
        <v>83.188015059421815</v>
      </c>
    </row>
    <row r="2575" spans="1:1" x14ac:dyDescent="0.35">
      <c r="A2575" s="20">
        <v>74.67856466587881</v>
      </c>
    </row>
    <row r="2576" spans="1:1" x14ac:dyDescent="0.35">
      <c r="A2576" s="20">
        <v>69.855188634861136</v>
      </c>
    </row>
    <row r="2577" spans="1:1" x14ac:dyDescent="0.35">
      <c r="A2577" s="20">
        <v>63.431976178141738</v>
      </c>
    </row>
    <row r="2578" spans="1:1" x14ac:dyDescent="0.35">
      <c r="A2578" s="20">
        <v>82.553059573025479</v>
      </c>
    </row>
    <row r="2579" spans="1:1" x14ac:dyDescent="0.35">
      <c r="A2579" s="20">
        <v>63.597362357622828</v>
      </c>
    </row>
    <row r="2580" spans="1:1" x14ac:dyDescent="0.35">
      <c r="A2580" s="20">
        <v>100.85128776488943</v>
      </c>
    </row>
    <row r="2581" spans="1:1" x14ac:dyDescent="0.35">
      <c r="A2581" s="20">
        <v>75.204411368535176</v>
      </c>
    </row>
    <row r="2582" spans="1:1" x14ac:dyDescent="0.35">
      <c r="A2582" s="20">
        <v>60.083255780168614</v>
      </c>
    </row>
    <row r="2583" spans="1:1" x14ac:dyDescent="0.35">
      <c r="A2583" s="20">
        <v>72.018321313591585</v>
      </c>
    </row>
    <row r="2584" spans="1:1" x14ac:dyDescent="0.35">
      <c r="A2584" s="20">
        <v>73.190685257603619</v>
      </c>
    </row>
    <row r="2585" spans="1:1" x14ac:dyDescent="0.35">
      <c r="A2585" s="20">
        <v>72.829302228474859</v>
      </c>
    </row>
    <row r="2586" spans="1:1" x14ac:dyDescent="0.35">
      <c r="A2586" s="20">
        <v>59.064081373826468</v>
      </c>
    </row>
    <row r="2587" spans="1:1" x14ac:dyDescent="0.35">
      <c r="A2587" s="20">
        <v>65.357062177349121</v>
      </c>
    </row>
    <row r="2588" spans="1:1" x14ac:dyDescent="0.35">
      <c r="A2588" s="20">
        <v>88.58340891106026</v>
      </c>
    </row>
    <row r="2589" spans="1:1" x14ac:dyDescent="0.35">
      <c r="A2589" s="20">
        <v>89.254827812894746</v>
      </c>
    </row>
    <row r="2590" spans="1:1" x14ac:dyDescent="0.35">
      <c r="A2590" s="20">
        <v>82.944836555204219</v>
      </c>
    </row>
    <row r="2591" spans="1:1" x14ac:dyDescent="0.35">
      <c r="A2591" s="20">
        <v>76.117947498741756</v>
      </c>
    </row>
    <row r="2592" spans="1:1" x14ac:dyDescent="0.35">
      <c r="A2592" s="20">
        <v>84.148170718952045</v>
      </c>
    </row>
    <row r="2593" spans="1:1" x14ac:dyDescent="0.35">
      <c r="A2593" s="20">
        <v>65.66465989802451</v>
      </c>
    </row>
    <row r="2594" spans="1:1" x14ac:dyDescent="0.35">
      <c r="A2594" s="20">
        <v>91.558637604939946</v>
      </c>
    </row>
    <row r="2595" spans="1:1" x14ac:dyDescent="0.35">
      <c r="A2595" s="20">
        <v>78.798309907196284</v>
      </c>
    </row>
    <row r="2596" spans="1:1" x14ac:dyDescent="0.35">
      <c r="A2596" s="20">
        <v>95.103286229490152</v>
      </c>
    </row>
    <row r="2597" spans="1:1" x14ac:dyDescent="0.35">
      <c r="A2597" s="20">
        <v>89.952742554347722</v>
      </c>
    </row>
    <row r="2598" spans="1:1" x14ac:dyDescent="0.35">
      <c r="A2598" s="20">
        <v>107.74670843210595</v>
      </c>
    </row>
    <row r="2599" spans="1:1" x14ac:dyDescent="0.35">
      <c r="A2599" s="20">
        <v>47.729563065034483</v>
      </c>
    </row>
    <row r="2600" spans="1:1" x14ac:dyDescent="0.35">
      <c r="A2600" s="20">
        <v>83.776948764854879</v>
      </c>
    </row>
    <row r="2601" spans="1:1" x14ac:dyDescent="0.35">
      <c r="A2601" s="20">
        <v>61.962363484522847</v>
      </c>
    </row>
    <row r="2602" spans="1:1" x14ac:dyDescent="0.35">
      <c r="A2602" s="20">
        <v>42.676633716320005</v>
      </c>
    </row>
    <row r="2603" spans="1:1" x14ac:dyDescent="0.35">
      <c r="A2603" s="20">
        <v>74.533523776815102</v>
      </c>
    </row>
    <row r="2604" spans="1:1" x14ac:dyDescent="0.35">
      <c r="A2604" s="20">
        <v>55.64280826767753</v>
      </c>
    </row>
    <row r="2605" spans="1:1" x14ac:dyDescent="0.35">
      <c r="A2605" s="20">
        <v>83.835818162647371</v>
      </c>
    </row>
    <row r="2606" spans="1:1" x14ac:dyDescent="0.35">
      <c r="A2606" s="20">
        <v>80.994231495531153</v>
      </c>
    </row>
    <row r="2607" spans="1:1" x14ac:dyDescent="0.35">
      <c r="A2607" s="20">
        <v>74.010102945812136</v>
      </c>
    </row>
    <row r="2608" spans="1:1" x14ac:dyDescent="0.35">
      <c r="A2608" s="20">
        <v>62.383808708318</v>
      </c>
    </row>
    <row r="2609" spans="1:1" x14ac:dyDescent="0.35">
      <c r="A2609" s="20">
        <v>59.472606176369318</v>
      </c>
    </row>
    <row r="2610" spans="1:1" x14ac:dyDescent="0.35">
      <c r="A2610" s="20">
        <v>90.481874557385098</v>
      </c>
    </row>
    <row r="2611" spans="1:1" x14ac:dyDescent="0.35">
      <c r="A2611" s="20">
        <v>83.146086328848355</v>
      </c>
    </row>
    <row r="2612" spans="1:1" x14ac:dyDescent="0.35">
      <c r="A2612" s="20">
        <v>98.781917802031685</v>
      </c>
    </row>
    <row r="2613" spans="1:1" x14ac:dyDescent="0.35">
      <c r="A2613" s="20">
        <v>52.759518222401361</v>
      </c>
    </row>
    <row r="2614" spans="1:1" x14ac:dyDescent="0.35">
      <c r="A2614" s="20">
        <v>54.272712337433212</v>
      </c>
    </row>
    <row r="2615" spans="1:1" x14ac:dyDescent="0.35">
      <c r="A2615" s="20">
        <v>57.573753389371191</v>
      </c>
    </row>
    <row r="2616" spans="1:1" x14ac:dyDescent="0.35">
      <c r="A2616" s="20">
        <v>75.291123645278404</v>
      </c>
    </row>
    <row r="2617" spans="1:1" x14ac:dyDescent="0.35">
      <c r="A2617" s="20">
        <v>47.128971468229651</v>
      </c>
    </row>
    <row r="2618" spans="1:1" x14ac:dyDescent="0.35">
      <c r="A2618" s="20">
        <v>90.124502491678214</v>
      </c>
    </row>
    <row r="2619" spans="1:1" x14ac:dyDescent="0.35">
      <c r="A2619" s="20">
        <v>76.035923406422157</v>
      </c>
    </row>
    <row r="2620" spans="1:1" x14ac:dyDescent="0.35">
      <c r="A2620" s="20">
        <v>67.310541030244281</v>
      </c>
    </row>
    <row r="2621" spans="1:1" x14ac:dyDescent="0.35">
      <c r="A2621" s="20">
        <v>79.5349738939492</v>
      </c>
    </row>
    <row r="2622" spans="1:1" x14ac:dyDescent="0.35">
      <c r="A2622" s="20">
        <v>85.137590689524927</v>
      </c>
    </row>
    <row r="2623" spans="1:1" x14ac:dyDescent="0.35">
      <c r="A2623" s="20">
        <v>61.881090633110638</v>
      </c>
    </row>
    <row r="2624" spans="1:1" x14ac:dyDescent="0.35">
      <c r="A2624" s="20">
        <v>86.931776127964312</v>
      </c>
    </row>
    <row r="2625" spans="1:1" x14ac:dyDescent="0.35">
      <c r="A2625" s="20">
        <v>66.974352360392487</v>
      </c>
    </row>
    <row r="2626" spans="1:1" x14ac:dyDescent="0.35">
      <c r="A2626" s="20">
        <v>91.324499125785408</v>
      </c>
    </row>
    <row r="2627" spans="1:1" x14ac:dyDescent="0.35">
      <c r="A2627" s="20">
        <v>99.993862194245409</v>
      </c>
    </row>
    <row r="2628" spans="1:1" x14ac:dyDescent="0.35">
      <c r="A2628" s="20">
        <v>71.654755807533149</v>
      </c>
    </row>
    <row r="2629" spans="1:1" x14ac:dyDescent="0.35">
      <c r="A2629" s="20">
        <v>73.887215843313015</v>
      </c>
    </row>
    <row r="2630" spans="1:1" x14ac:dyDescent="0.35">
      <c r="A2630" s="20">
        <v>68.14946477518491</v>
      </c>
    </row>
    <row r="2631" spans="1:1" x14ac:dyDescent="0.35">
      <c r="A2631" s="20">
        <v>77.751816089183563</v>
      </c>
    </row>
    <row r="2632" spans="1:1" x14ac:dyDescent="0.35">
      <c r="A2632" s="20">
        <v>68.358810782836485</v>
      </c>
    </row>
    <row r="2633" spans="1:1" x14ac:dyDescent="0.35">
      <c r="A2633" s="20">
        <v>96.868301109387886</v>
      </c>
    </row>
    <row r="2634" spans="1:1" x14ac:dyDescent="0.35">
      <c r="A2634" s="20">
        <v>65.153339037957892</v>
      </c>
    </row>
    <row r="2635" spans="1:1" x14ac:dyDescent="0.35">
      <c r="A2635" s="20">
        <v>103.63022875025219</v>
      </c>
    </row>
    <row r="2636" spans="1:1" x14ac:dyDescent="0.35">
      <c r="A2636" s="20">
        <v>49.681752528247571</v>
      </c>
    </row>
    <row r="2637" spans="1:1" x14ac:dyDescent="0.35">
      <c r="A2637" s="20">
        <v>39.964112012370236</v>
      </c>
    </row>
    <row r="2638" spans="1:1" x14ac:dyDescent="0.35">
      <c r="A2638" s="20">
        <v>75.751178765427497</v>
      </c>
    </row>
    <row r="2639" spans="1:1" x14ac:dyDescent="0.35">
      <c r="A2639" s="20">
        <v>68.127062154408577</v>
      </c>
    </row>
    <row r="2640" spans="1:1" x14ac:dyDescent="0.35">
      <c r="A2640" s="20">
        <v>86.626226394762881</v>
      </c>
    </row>
    <row r="2641" spans="1:1" x14ac:dyDescent="0.35">
      <c r="A2641" s="20">
        <v>85.616984490177686</v>
      </c>
    </row>
    <row r="2642" spans="1:1" x14ac:dyDescent="0.35">
      <c r="A2642" s="20">
        <v>74.765532226843234</v>
      </c>
    </row>
    <row r="2643" spans="1:1" x14ac:dyDescent="0.35">
      <c r="A2643" s="20">
        <v>63.952871224586922</v>
      </c>
    </row>
    <row r="2644" spans="1:1" x14ac:dyDescent="0.35">
      <c r="A2644" s="20">
        <v>78.672285763607206</v>
      </c>
    </row>
    <row r="2645" spans="1:1" x14ac:dyDescent="0.35">
      <c r="A2645" s="20">
        <v>69.089909414003884</v>
      </c>
    </row>
    <row r="2646" spans="1:1" x14ac:dyDescent="0.35">
      <c r="A2646" s="20">
        <v>58.39881825982242</v>
      </c>
    </row>
    <row r="2647" spans="1:1" x14ac:dyDescent="0.35">
      <c r="A2647" s="20">
        <v>25.963028335686374</v>
      </c>
    </row>
    <row r="2648" spans="1:1" x14ac:dyDescent="0.35">
      <c r="A2648" s="20">
        <v>64.484437890196659</v>
      </c>
    </row>
    <row r="2649" spans="1:1" x14ac:dyDescent="0.35">
      <c r="A2649" s="20">
        <v>67.295585901702736</v>
      </c>
    </row>
    <row r="2650" spans="1:1" x14ac:dyDescent="0.35">
      <c r="A2650" s="20">
        <v>87.437554542891789</v>
      </c>
    </row>
    <row r="2651" spans="1:1" x14ac:dyDescent="0.35">
      <c r="A2651" s="20">
        <v>72.079233595742863</v>
      </c>
    </row>
    <row r="2652" spans="1:1" x14ac:dyDescent="0.35">
      <c r="A2652" s="20">
        <v>79.123485489087457</v>
      </c>
    </row>
    <row r="2653" spans="1:1" x14ac:dyDescent="0.35">
      <c r="A2653" s="20">
        <v>76.528213558402726</v>
      </c>
    </row>
    <row r="2654" spans="1:1" x14ac:dyDescent="0.35">
      <c r="A2654" s="20">
        <v>58.909165980084069</v>
      </c>
    </row>
    <row r="2655" spans="1:1" x14ac:dyDescent="0.35">
      <c r="A2655" s="20">
        <v>92.624183792444029</v>
      </c>
    </row>
    <row r="2656" spans="1:1" x14ac:dyDescent="0.35">
      <c r="A2656" s="20">
        <v>100.65347168510351</v>
      </c>
    </row>
    <row r="2657" spans="1:1" x14ac:dyDescent="0.35">
      <c r="A2657" s="20">
        <v>76.134215732382486</v>
      </c>
    </row>
    <row r="2658" spans="1:1" x14ac:dyDescent="0.35">
      <c r="A2658" s="20">
        <v>49.242949040917068</v>
      </c>
    </row>
    <row r="2659" spans="1:1" x14ac:dyDescent="0.35">
      <c r="A2659" s="20">
        <v>66.945695296734016</v>
      </c>
    </row>
    <row r="2660" spans="1:1" x14ac:dyDescent="0.35">
      <c r="A2660" s="20">
        <v>72.57273791838476</v>
      </c>
    </row>
    <row r="2661" spans="1:1" x14ac:dyDescent="0.35">
      <c r="A2661" s="20">
        <v>84.614095589602613</v>
      </c>
    </row>
    <row r="2662" spans="1:1" x14ac:dyDescent="0.35">
      <c r="A2662" s="20">
        <v>102.71283280983282</v>
      </c>
    </row>
    <row r="2663" spans="1:1" x14ac:dyDescent="0.35">
      <c r="A2663" s="20">
        <v>83.709902178659064</v>
      </c>
    </row>
    <row r="2664" spans="1:1" x14ac:dyDescent="0.35">
      <c r="A2664" s="20">
        <v>97.500746129106929</v>
      </c>
    </row>
    <row r="2665" spans="1:1" x14ac:dyDescent="0.35">
      <c r="A2665" s="20">
        <v>64.823196865552873</v>
      </c>
    </row>
    <row r="2666" spans="1:1" x14ac:dyDescent="0.35">
      <c r="A2666" s="20">
        <v>76.541315947437027</v>
      </c>
    </row>
    <row r="2667" spans="1:1" x14ac:dyDescent="0.35">
      <c r="A2667" s="20">
        <v>72.265105517365626</v>
      </c>
    </row>
    <row r="2668" spans="1:1" x14ac:dyDescent="0.35">
      <c r="A2668" s="20">
        <v>61.251447829949583</v>
      </c>
    </row>
    <row r="2669" spans="1:1" x14ac:dyDescent="0.35">
      <c r="A2669" s="20">
        <v>77.299057969501831</v>
      </c>
    </row>
    <row r="2670" spans="1:1" x14ac:dyDescent="0.35">
      <c r="A2670" s="20">
        <v>72.471840302225743</v>
      </c>
    </row>
    <row r="2671" spans="1:1" x14ac:dyDescent="0.35">
      <c r="A2671" s="20">
        <v>80.972938528713925</v>
      </c>
    </row>
    <row r="2672" spans="1:1" x14ac:dyDescent="0.35">
      <c r="A2672" s="20">
        <v>69.767650269520885</v>
      </c>
    </row>
    <row r="2673" spans="1:1" x14ac:dyDescent="0.35">
      <c r="A2673" s="20">
        <v>86.710615810642992</v>
      </c>
    </row>
    <row r="2674" spans="1:1" x14ac:dyDescent="0.35">
      <c r="A2674" s="20">
        <v>54.998308572978196</v>
      </c>
    </row>
    <row r="2675" spans="1:1" x14ac:dyDescent="0.35">
      <c r="A2675" s="20">
        <v>89.299786080773231</v>
      </c>
    </row>
    <row r="2676" spans="1:1" x14ac:dyDescent="0.35">
      <c r="A2676" s="20">
        <v>89.766844854355654</v>
      </c>
    </row>
    <row r="2677" spans="1:1" x14ac:dyDescent="0.35">
      <c r="A2677" s="20">
        <v>68.52525827346534</v>
      </c>
    </row>
    <row r="2678" spans="1:1" x14ac:dyDescent="0.35">
      <c r="A2678" s="20">
        <v>73.971613529400685</v>
      </c>
    </row>
    <row r="2679" spans="1:1" x14ac:dyDescent="0.35">
      <c r="A2679" s="20">
        <v>102.43146168328073</v>
      </c>
    </row>
    <row r="2680" spans="1:1" x14ac:dyDescent="0.35">
      <c r="A2680" s="20">
        <v>77.409651013780717</v>
      </c>
    </row>
    <row r="2681" spans="1:1" x14ac:dyDescent="0.35">
      <c r="A2681" s="20">
        <v>91.634692049489104</v>
      </c>
    </row>
    <row r="2682" spans="1:1" x14ac:dyDescent="0.35">
      <c r="A2682" s="20">
        <v>60.025235384520478</v>
      </c>
    </row>
    <row r="2683" spans="1:1" x14ac:dyDescent="0.35">
      <c r="A2683" s="20">
        <v>89.29027775148279</v>
      </c>
    </row>
    <row r="2684" spans="1:1" x14ac:dyDescent="0.35">
      <c r="A2684" s="20">
        <v>65.076674872295598</v>
      </c>
    </row>
    <row r="2685" spans="1:1" x14ac:dyDescent="0.35">
      <c r="A2685" s="20">
        <v>82.591621810431889</v>
      </c>
    </row>
    <row r="2686" spans="1:1" x14ac:dyDescent="0.35">
      <c r="A2686" s="20">
        <v>59.696490648567391</v>
      </c>
    </row>
    <row r="2687" spans="1:1" x14ac:dyDescent="0.35">
      <c r="A2687" s="20">
        <v>81.459136814634135</v>
      </c>
    </row>
    <row r="2688" spans="1:1" x14ac:dyDescent="0.35">
      <c r="A2688" s="20">
        <v>73.110561961328187</v>
      </c>
    </row>
    <row r="2689" spans="1:1" x14ac:dyDescent="0.35">
      <c r="A2689" s="20">
        <v>84.97363315658076</v>
      </c>
    </row>
    <row r="2690" spans="1:1" x14ac:dyDescent="0.35">
      <c r="A2690" s="20">
        <v>91.06939425095733</v>
      </c>
    </row>
    <row r="2691" spans="1:1" x14ac:dyDescent="0.35">
      <c r="A2691" s="20">
        <v>81.741446911137729</v>
      </c>
    </row>
    <row r="2692" spans="1:1" x14ac:dyDescent="0.35">
      <c r="A2692" s="20">
        <v>86.272890116406501</v>
      </c>
    </row>
    <row r="2693" spans="1:1" x14ac:dyDescent="0.35">
      <c r="A2693" s="20">
        <v>96.869742378846809</v>
      </c>
    </row>
    <row r="2694" spans="1:1" x14ac:dyDescent="0.35">
      <c r="A2694" s="20">
        <v>97.665571711188335</v>
      </c>
    </row>
    <row r="2695" spans="1:1" x14ac:dyDescent="0.35">
      <c r="A2695" s="20">
        <v>95.973882987605151</v>
      </c>
    </row>
    <row r="2696" spans="1:1" x14ac:dyDescent="0.35">
      <c r="A2696" s="20">
        <v>63.195670766245442</v>
      </c>
    </row>
    <row r="2697" spans="1:1" x14ac:dyDescent="0.35">
      <c r="A2697" s="20">
        <v>82.596908445549559</v>
      </c>
    </row>
    <row r="2698" spans="1:1" x14ac:dyDescent="0.35">
      <c r="A2698" s="20">
        <v>76.776197332874489</v>
      </c>
    </row>
    <row r="2699" spans="1:1" x14ac:dyDescent="0.35">
      <c r="A2699" s="20">
        <v>86.563951329379449</v>
      </c>
    </row>
    <row r="2700" spans="1:1" x14ac:dyDescent="0.35">
      <c r="A2700" s="20">
        <v>90.61497199900748</v>
      </c>
    </row>
    <row r="2701" spans="1:1" x14ac:dyDescent="0.35">
      <c r="A2701" s="20">
        <v>71.264723494325651</v>
      </c>
    </row>
    <row r="2702" spans="1:1" x14ac:dyDescent="0.35">
      <c r="A2702" s="20">
        <v>83.492627492435986</v>
      </c>
    </row>
    <row r="2703" spans="1:1" x14ac:dyDescent="0.35">
      <c r="A2703" s="20">
        <v>71.21133191253476</v>
      </c>
    </row>
    <row r="2704" spans="1:1" x14ac:dyDescent="0.35">
      <c r="A2704" s="20">
        <v>48.792374768588715</v>
      </c>
    </row>
    <row r="2705" spans="1:1" x14ac:dyDescent="0.35">
      <c r="A2705" s="20">
        <v>84.153115731980876</v>
      </c>
    </row>
    <row r="2706" spans="1:1" x14ac:dyDescent="0.35">
      <c r="A2706" s="20">
        <v>81.569893025459237</v>
      </c>
    </row>
    <row r="2707" spans="1:1" x14ac:dyDescent="0.35">
      <c r="A2707" s="20">
        <v>92.125002003974771</v>
      </c>
    </row>
    <row r="2708" spans="1:1" x14ac:dyDescent="0.35">
      <c r="A2708" s="20">
        <v>52.577836560935445</v>
      </c>
    </row>
    <row r="2709" spans="1:1" x14ac:dyDescent="0.35">
      <c r="A2709" s="20">
        <v>123.15448437971048</v>
      </c>
    </row>
    <row r="2710" spans="1:1" x14ac:dyDescent="0.35">
      <c r="A2710" s="20">
        <v>55.11711266294644</v>
      </c>
    </row>
    <row r="2711" spans="1:1" x14ac:dyDescent="0.35">
      <c r="A2711" s="20">
        <v>82.53076570199616</v>
      </c>
    </row>
    <row r="2712" spans="1:1" x14ac:dyDescent="0.35">
      <c r="A2712" s="20">
        <v>79.957075819282949</v>
      </c>
    </row>
    <row r="2713" spans="1:1" x14ac:dyDescent="0.35">
      <c r="A2713" s="20">
        <v>67.610278930871459</v>
      </c>
    </row>
    <row r="2714" spans="1:1" x14ac:dyDescent="0.35">
      <c r="A2714" s="20">
        <v>99.790179714458105</v>
      </c>
    </row>
    <row r="2715" spans="1:1" x14ac:dyDescent="0.35">
      <c r="A2715" s="20">
        <v>80.199908214199027</v>
      </c>
    </row>
    <row r="2716" spans="1:1" x14ac:dyDescent="0.35">
      <c r="A2716" s="20">
        <v>75.483450681731654</v>
      </c>
    </row>
    <row r="2717" spans="1:1" x14ac:dyDescent="0.35">
      <c r="A2717" s="20">
        <v>76.619751347321397</v>
      </c>
    </row>
    <row r="2718" spans="1:1" x14ac:dyDescent="0.35">
      <c r="A2718" s="20">
        <v>73.886812263026115</v>
      </c>
    </row>
    <row r="2719" spans="1:1" x14ac:dyDescent="0.35">
      <c r="A2719" s="20">
        <v>81.465511716838606</v>
      </c>
    </row>
    <row r="2720" spans="1:1" x14ac:dyDescent="0.35">
      <c r="A2720" s="20">
        <v>69.360512384560977</v>
      </c>
    </row>
    <row r="2721" spans="1:1" x14ac:dyDescent="0.35">
      <c r="A2721" s="20">
        <v>102.42477971185346</v>
      </c>
    </row>
    <row r="2722" spans="1:1" x14ac:dyDescent="0.35">
      <c r="A2722" s="20">
        <v>108.11735731076236</v>
      </c>
    </row>
    <row r="2723" spans="1:1" x14ac:dyDescent="0.35">
      <c r="A2723" s="20">
        <v>50.296105668389437</v>
      </c>
    </row>
    <row r="2724" spans="1:1" x14ac:dyDescent="0.35">
      <c r="A2724" s="20">
        <v>74.905354693676784</v>
      </c>
    </row>
    <row r="2725" spans="1:1" x14ac:dyDescent="0.35">
      <c r="A2725" s="20">
        <v>85.660436956158307</v>
      </c>
    </row>
    <row r="2726" spans="1:1" x14ac:dyDescent="0.35">
      <c r="A2726" s="20">
        <v>84.63092460888879</v>
      </c>
    </row>
    <row r="2727" spans="1:1" x14ac:dyDescent="0.35">
      <c r="A2727" s="20">
        <v>74.739569485461914</v>
      </c>
    </row>
    <row r="2728" spans="1:1" x14ac:dyDescent="0.35">
      <c r="A2728" s="20">
        <v>64.72811817645362</v>
      </c>
    </row>
    <row r="2729" spans="1:1" x14ac:dyDescent="0.35">
      <c r="A2729" s="20">
        <v>84.838446653688322</v>
      </c>
    </row>
    <row r="2730" spans="1:1" x14ac:dyDescent="0.35">
      <c r="A2730" s="20">
        <v>63.945181873655002</v>
      </c>
    </row>
    <row r="2731" spans="1:1" x14ac:dyDescent="0.35">
      <c r="A2731" s="20">
        <v>50.721592680081699</v>
      </c>
    </row>
    <row r="2732" spans="1:1" x14ac:dyDescent="0.35">
      <c r="A2732" s="20">
        <v>87.450712396846498</v>
      </c>
    </row>
    <row r="2733" spans="1:1" x14ac:dyDescent="0.35">
      <c r="A2733" s="20">
        <v>66.936333762585576</v>
      </c>
    </row>
    <row r="2734" spans="1:1" x14ac:dyDescent="0.35">
      <c r="A2734" s="20">
        <v>120.67544117179557</v>
      </c>
    </row>
    <row r="2735" spans="1:1" x14ac:dyDescent="0.35">
      <c r="A2735" s="20">
        <v>79.85188192046202</v>
      </c>
    </row>
    <row r="2736" spans="1:1" x14ac:dyDescent="0.35">
      <c r="A2736" s="20">
        <v>55.645485195466364</v>
      </c>
    </row>
    <row r="2737" spans="1:1" x14ac:dyDescent="0.35">
      <c r="A2737" s="20">
        <v>79.021283876798975</v>
      </c>
    </row>
    <row r="2738" spans="1:1" x14ac:dyDescent="0.35">
      <c r="A2738" s="20">
        <v>80.740305742950966</v>
      </c>
    </row>
    <row r="2739" spans="1:1" x14ac:dyDescent="0.35">
      <c r="A2739" s="20">
        <v>67.840436004575452</v>
      </c>
    </row>
    <row r="2740" spans="1:1" x14ac:dyDescent="0.35">
      <c r="A2740" s="20">
        <v>58.86896416440409</v>
      </c>
    </row>
    <row r="2741" spans="1:1" x14ac:dyDescent="0.35">
      <c r="A2741" s="20">
        <v>86.466187649639622</v>
      </c>
    </row>
    <row r="2742" spans="1:1" x14ac:dyDescent="0.35">
      <c r="A2742" s="20">
        <v>66.770903675768821</v>
      </c>
    </row>
    <row r="2743" spans="1:1" x14ac:dyDescent="0.35">
      <c r="A2743" s="20">
        <v>67.371815640723099</v>
      </c>
    </row>
    <row r="2744" spans="1:1" x14ac:dyDescent="0.35">
      <c r="A2744" s="20">
        <v>83.609734190797425</v>
      </c>
    </row>
    <row r="2745" spans="1:1" x14ac:dyDescent="0.35">
      <c r="A2745" s="20">
        <v>103.67313041437532</v>
      </c>
    </row>
    <row r="2746" spans="1:1" x14ac:dyDescent="0.35">
      <c r="A2746" s="20">
        <v>72.178881527604602</v>
      </c>
    </row>
    <row r="2747" spans="1:1" x14ac:dyDescent="0.35">
      <c r="A2747" s="20">
        <v>59.451332286499522</v>
      </c>
    </row>
    <row r="2748" spans="1:1" x14ac:dyDescent="0.35">
      <c r="A2748" s="20">
        <v>82.510714422959495</v>
      </c>
    </row>
    <row r="2749" spans="1:1" x14ac:dyDescent="0.35">
      <c r="A2749" s="20">
        <v>68.678242456799424</v>
      </c>
    </row>
    <row r="2750" spans="1:1" x14ac:dyDescent="0.35">
      <c r="A2750" s="20">
        <v>93.195382256787866</v>
      </c>
    </row>
    <row r="2751" spans="1:1" x14ac:dyDescent="0.35">
      <c r="A2751" s="20">
        <v>96.832322365948016</v>
      </c>
    </row>
    <row r="2752" spans="1:1" x14ac:dyDescent="0.35">
      <c r="A2752" s="20">
        <v>69.5661489394369</v>
      </c>
    </row>
    <row r="2753" spans="1:1" x14ac:dyDescent="0.35">
      <c r="A2753" s="20">
        <v>63.766343057418126</v>
      </c>
    </row>
    <row r="2754" spans="1:1" x14ac:dyDescent="0.35">
      <c r="A2754" s="20">
        <v>64.029942832687922</v>
      </c>
    </row>
    <row r="2755" spans="1:1" x14ac:dyDescent="0.35">
      <c r="A2755" s="20">
        <v>75.982445494301643</v>
      </c>
    </row>
    <row r="2756" spans="1:1" x14ac:dyDescent="0.35">
      <c r="A2756" s="20">
        <v>76.507669545368358</v>
      </c>
    </row>
    <row r="2757" spans="1:1" x14ac:dyDescent="0.35">
      <c r="A2757" s="20">
        <v>107.1894792655599</v>
      </c>
    </row>
    <row r="2758" spans="1:1" x14ac:dyDescent="0.35">
      <c r="A2758" s="20">
        <v>78.390201861933818</v>
      </c>
    </row>
    <row r="2759" spans="1:1" x14ac:dyDescent="0.35">
      <c r="A2759" s="20">
        <v>100.25839155369906</v>
      </c>
    </row>
    <row r="2760" spans="1:1" x14ac:dyDescent="0.35">
      <c r="A2760" s="20">
        <v>51.414543808895957</v>
      </c>
    </row>
    <row r="2761" spans="1:1" x14ac:dyDescent="0.35">
      <c r="A2761" s="20">
        <v>74.338264584037518</v>
      </c>
    </row>
    <row r="2762" spans="1:1" x14ac:dyDescent="0.35">
      <c r="A2762" s="20">
        <v>78.828749628979494</v>
      </c>
    </row>
    <row r="2763" spans="1:1" x14ac:dyDescent="0.35">
      <c r="A2763" s="20">
        <v>70.973903179715549</v>
      </c>
    </row>
    <row r="2764" spans="1:1" x14ac:dyDescent="0.35">
      <c r="A2764" s="20">
        <v>91.829535770880426</v>
      </c>
    </row>
    <row r="2765" spans="1:1" x14ac:dyDescent="0.35">
      <c r="A2765" s="20">
        <v>71.423488107034188</v>
      </c>
    </row>
    <row r="2766" spans="1:1" x14ac:dyDescent="0.35">
      <c r="A2766" s="20">
        <v>51.933098576446326</v>
      </c>
    </row>
    <row r="2767" spans="1:1" x14ac:dyDescent="0.35">
      <c r="A2767" s="20">
        <v>74.38756840237933</v>
      </c>
    </row>
    <row r="2768" spans="1:1" x14ac:dyDescent="0.35">
      <c r="A2768" s="20">
        <v>64.904888682740889</v>
      </c>
    </row>
    <row r="2769" spans="1:1" x14ac:dyDescent="0.35">
      <c r="A2769" s="20">
        <v>73.309270798370818</v>
      </c>
    </row>
    <row r="2770" spans="1:1" x14ac:dyDescent="0.35">
      <c r="A2770" s="20">
        <v>77.566517482686663</v>
      </c>
    </row>
    <row r="2771" spans="1:1" x14ac:dyDescent="0.35">
      <c r="A2771" s="20">
        <v>84.911007251315453</v>
      </c>
    </row>
    <row r="2772" spans="1:1" x14ac:dyDescent="0.35">
      <c r="A2772" s="20">
        <v>94.108079872604847</v>
      </c>
    </row>
    <row r="2773" spans="1:1" x14ac:dyDescent="0.35">
      <c r="A2773" s="20">
        <v>71.242375248302281</v>
      </c>
    </row>
    <row r="2774" spans="1:1" x14ac:dyDescent="0.35">
      <c r="A2774" s="20">
        <v>94.404740137354111</v>
      </c>
    </row>
    <row r="2775" spans="1:1" x14ac:dyDescent="0.35">
      <c r="A2775" s="20">
        <v>95.054396018341308</v>
      </c>
    </row>
    <row r="2776" spans="1:1" x14ac:dyDescent="0.35">
      <c r="A2776" s="20">
        <v>78.721850618665442</v>
      </c>
    </row>
    <row r="2777" spans="1:1" x14ac:dyDescent="0.35">
      <c r="A2777" s="20">
        <v>59.029029561619879</v>
      </c>
    </row>
    <row r="2778" spans="1:1" x14ac:dyDescent="0.35">
      <c r="A2778" s="20">
        <v>83.211813610122519</v>
      </c>
    </row>
    <row r="2779" spans="1:1" x14ac:dyDescent="0.35">
      <c r="A2779" s="20">
        <v>70.756529581800436</v>
      </c>
    </row>
    <row r="2780" spans="1:1" x14ac:dyDescent="0.35">
      <c r="A2780" s="20">
        <v>83.522897998166286</v>
      </c>
    </row>
    <row r="2781" spans="1:1" x14ac:dyDescent="0.35">
      <c r="A2781" s="20">
        <v>69.841382505810117</v>
      </c>
    </row>
    <row r="2782" spans="1:1" x14ac:dyDescent="0.35">
      <c r="A2782" s="20">
        <v>69.632664926673442</v>
      </c>
    </row>
    <row r="2783" spans="1:1" x14ac:dyDescent="0.35">
      <c r="A2783" s="20">
        <v>63.762178913462805</v>
      </c>
    </row>
    <row r="2784" spans="1:1" x14ac:dyDescent="0.35">
      <c r="A2784" s="20">
        <v>87.374130168484939</v>
      </c>
    </row>
    <row r="2785" spans="1:1" x14ac:dyDescent="0.35">
      <c r="A2785" s="20">
        <v>64.136510987912246</v>
      </c>
    </row>
    <row r="2786" spans="1:1" x14ac:dyDescent="0.35">
      <c r="A2786" s="20">
        <v>62.902988255609543</v>
      </c>
    </row>
    <row r="2787" spans="1:1" x14ac:dyDescent="0.35">
      <c r="A2787" s="20">
        <v>64.497455758726417</v>
      </c>
    </row>
    <row r="2788" spans="1:1" x14ac:dyDescent="0.35">
      <c r="A2788" s="20">
        <v>81.979124347115629</v>
      </c>
    </row>
    <row r="2789" spans="1:1" x14ac:dyDescent="0.35">
      <c r="A2789" s="20">
        <v>75.545140169386926</v>
      </c>
    </row>
    <row r="2790" spans="1:1" x14ac:dyDescent="0.35">
      <c r="A2790" s="20">
        <v>77.230637948307105</v>
      </c>
    </row>
    <row r="2791" spans="1:1" x14ac:dyDescent="0.35">
      <c r="A2791" s="20">
        <v>100.26504861805095</v>
      </c>
    </row>
    <row r="2792" spans="1:1" x14ac:dyDescent="0.35">
      <c r="A2792" s="20">
        <v>66.901061212305052</v>
      </c>
    </row>
    <row r="2793" spans="1:1" x14ac:dyDescent="0.35">
      <c r="A2793" s="20">
        <v>97.637909675118138</v>
      </c>
    </row>
    <row r="2794" spans="1:1" x14ac:dyDescent="0.35">
      <c r="A2794" s="20">
        <v>68.156427646705481</v>
      </c>
    </row>
    <row r="2795" spans="1:1" x14ac:dyDescent="0.35">
      <c r="A2795" s="20">
        <v>75.357705906639623</v>
      </c>
    </row>
    <row r="2796" spans="1:1" x14ac:dyDescent="0.35">
      <c r="A2796" s="20">
        <v>91.393478981329821</v>
      </c>
    </row>
    <row r="2797" spans="1:1" x14ac:dyDescent="0.35">
      <c r="A2797" s="20">
        <v>71.16254435347669</v>
      </c>
    </row>
    <row r="2798" spans="1:1" x14ac:dyDescent="0.35">
      <c r="A2798" s="20">
        <v>74.549957496746543</v>
      </c>
    </row>
    <row r="2799" spans="1:1" x14ac:dyDescent="0.35">
      <c r="A2799" s="20">
        <v>84.902210733936585</v>
      </c>
    </row>
    <row r="2800" spans="1:1" x14ac:dyDescent="0.35">
      <c r="A2800" s="20">
        <v>108.46867295291014</v>
      </c>
    </row>
    <row r="2801" spans="1:1" x14ac:dyDescent="0.35">
      <c r="A2801" s="20">
        <v>82.296738650605434</v>
      </c>
    </row>
    <row r="2802" spans="1:1" x14ac:dyDescent="0.35">
      <c r="A2802" s="20">
        <v>85.330761235466724</v>
      </c>
    </row>
    <row r="2803" spans="1:1" x14ac:dyDescent="0.35">
      <c r="A2803" s="20">
        <v>73.003922157426743</v>
      </c>
    </row>
    <row r="2804" spans="1:1" x14ac:dyDescent="0.35">
      <c r="A2804" s="20">
        <v>75.273376263751089</v>
      </c>
    </row>
    <row r="2805" spans="1:1" x14ac:dyDescent="0.35">
      <c r="A2805" s="20">
        <v>83.768711531752771</v>
      </c>
    </row>
    <row r="2806" spans="1:1" x14ac:dyDescent="0.35">
      <c r="A2806" s="20">
        <v>63.319779245365694</v>
      </c>
    </row>
    <row r="2807" spans="1:1" x14ac:dyDescent="0.35">
      <c r="A2807" s="20">
        <v>72.484990959316505</v>
      </c>
    </row>
    <row r="2808" spans="1:1" x14ac:dyDescent="0.35">
      <c r="A2808" s="20">
        <v>72.473287135705192</v>
      </c>
    </row>
    <row r="2809" spans="1:1" x14ac:dyDescent="0.35">
      <c r="A2809" s="20">
        <v>72.595252471682684</v>
      </c>
    </row>
    <row r="2810" spans="1:1" x14ac:dyDescent="0.35">
      <c r="A2810" s="20">
        <v>65.136380061965326</v>
      </c>
    </row>
    <row r="2811" spans="1:1" x14ac:dyDescent="0.35">
      <c r="A2811" s="20">
        <v>59.704773534125124</v>
      </c>
    </row>
    <row r="2812" spans="1:1" x14ac:dyDescent="0.35">
      <c r="A2812" s="20">
        <v>82.785034117846223</v>
      </c>
    </row>
    <row r="2813" spans="1:1" x14ac:dyDescent="0.35">
      <c r="A2813" s="20">
        <v>89.410785259976734</v>
      </c>
    </row>
    <row r="2814" spans="1:1" x14ac:dyDescent="0.35">
      <c r="A2814" s="20">
        <v>64.147014778262744</v>
      </c>
    </row>
    <row r="2815" spans="1:1" x14ac:dyDescent="0.35">
      <c r="A2815" s="20">
        <v>75.893532499790368</v>
      </c>
    </row>
    <row r="2816" spans="1:1" x14ac:dyDescent="0.35">
      <c r="A2816" s="20">
        <v>71.754059846857487</v>
      </c>
    </row>
    <row r="2817" spans="1:1" x14ac:dyDescent="0.35">
      <c r="A2817" s="20">
        <v>84.97050875169333</v>
      </c>
    </row>
    <row r="2818" spans="1:1" x14ac:dyDescent="0.35">
      <c r="A2818" s="20">
        <v>78.963266854063832</v>
      </c>
    </row>
    <row r="2819" spans="1:1" x14ac:dyDescent="0.35">
      <c r="A2819" s="20">
        <v>76.904168327379381</v>
      </c>
    </row>
    <row r="2820" spans="1:1" x14ac:dyDescent="0.35">
      <c r="A2820" s="20">
        <v>91.686477069250301</v>
      </c>
    </row>
    <row r="2821" spans="1:1" x14ac:dyDescent="0.35">
      <c r="A2821" s="20">
        <v>111.70530619147719</v>
      </c>
    </row>
    <row r="2822" spans="1:1" x14ac:dyDescent="0.35">
      <c r="A2822" s="20">
        <v>50.457325074671473</v>
      </c>
    </row>
    <row r="2823" spans="1:1" x14ac:dyDescent="0.35">
      <c r="A2823" s="20">
        <v>73.261132376482252</v>
      </c>
    </row>
    <row r="2824" spans="1:1" x14ac:dyDescent="0.35">
      <c r="A2824" s="20">
        <v>94.11309874721384</v>
      </c>
    </row>
    <row r="2825" spans="1:1" x14ac:dyDescent="0.35">
      <c r="A2825" s="20">
        <v>45.295401053466463</v>
      </c>
    </row>
    <row r="2826" spans="1:1" x14ac:dyDescent="0.35">
      <c r="A2826" s="20">
        <v>72.692259389955083</v>
      </c>
    </row>
    <row r="2827" spans="1:1" x14ac:dyDescent="0.35">
      <c r="A2827" s="20">
        <v>73.50831974163853</v>
      </c>
    </row>
    <row r="2828" spans="1:1" x14ac:dyDescent="0.35">
      <c r="A2828" s="20">
        <v>93.311286688376597</v>
      </c>
    </row>
    <row r="2829" spans="1:1" x14ac:dyDescent="0.35">
      <c r="A2829" s="20">
        <v>68.717339981701443</v>
      </c>
    </row>
    <row r="2830" spans="1:1" x14ac:dyDescent="0.35">
      <c r="A2830" s="20">
        <v>63.519830892448311</v>
      </c>
    </row>
    <row r="2831" spans="1:1" x14ac:dyDescent="0.35">
      <c r="A2831" s="20">
        <v>74.546857242986363</v>
      </c>
    </row>
    <row r="2832" spans="1:1" x14ac:dyDescent="0.35">
      <c r="A2832" s="20">
        <v>81.008604498329177</v>
      </c>
    </row>
    <row r="2833" spans="1:1" x14ac:dyDescent="0.35">
      <c r="A2833" s="20">
        <v>84.710991096580642</v>
      </c>
    </row>
    <row r="2834" spans="1:1" x14ac:dyDescent="0.35">
      <c r="A2834" s="20">
        <v>68.795752207562714</v>
      </c>
    </row>
    <row r="2835" spans="1:1" x14ac:dyDescent="0.35">
      <c r="A2835" s="20">
        <v>85.676980234997529</v>
      </c>
    </row>
    <row r="2836" spans="1:1" x14ac:dyDescent="0.35">
      <c r="A2836" s="20">
        <v>87.196993681447196</v>
      </c>
    </row>
    <row r="2837" spans="1:1" x14ac:dyDescent="0.35">
      <c r="A2837" s="20">
        <v>75.226419359047824</v>
      </c>
    </row>
    <row r="2838" spans="1:1" x14ac:dyDescent="0.35">
      <c r="A2838" s="20">
        <v>45.178865640381737</v>
      </c>
    </row>
    <row r="2839" spans="1:1" x14ac:dyDescent="0.35">
      <c r="A2839" s="20">
        <v>89.570264197562153</v>
      </c>
    </row>
    <row r="2840" spans="1:1" x14ac:dyDescent="0.35">
      <c r="A2840" s="20">
        <v>75.772350243439206</v>
      </c>
    </row>
    <row r="2841" spans="1:1" x14ac:dyDescent="0.35">
      <c r="A2841" s="20">
        <v>76.239522049182057</v>
      </c>
    </row>
    <row r="2842" spans="1:1" x14ac:dyDescent="0.35">
      <c r="A2842" s="20">
        <v>86.508200357021025</v>
      </c>
    </row>
    <row r="2843" spans="1:1" x14ac:dyDescent="0.35">
      <c r="A2843" s="20">
        <v>94.74229695359584</v>
      </c>
    </row>
    <row r="2844" spans="1:1" x14ac:dyDescent="0.35">
      <c r="A2844" s="20">
        <v>79.295982627550316</v>
      </c>
    </row>
    <row r="2845" spans="1:1" x14ac:dyDescent="0.35">
      <c r="A2845" s="20">
        <v>93.034610278291851</v>
      </c>
    </row>
    <row r="2846" spans="1:1" x14ac:dyDescent="0.35">
      <c r="A2846" s="20">
        <v>90.43594269152311</v>
      </c>
    </row>
    <row r="2847" spans="1:1" x14ac:dyDescent="0.35">
      <c r="A2847" s="20">
        <v>84.509162496804407</v>
      </c>
    </row>
    <row r="2848" spans="1:1" x14ac:dyDescent="0.35">
      <c r="A2848" s="20">
        <v>77.404814388714129</v>
      </c>
    </row>
    <row r="2849" spans="1:1" x14ac:dyDescent="0.35">
      <c r="A2849" s="20">
        <v>85.983018223844198</v>
      </c>
    </row>
    <row r="2850" spans="1:1" x14ac:dyDescent="0.35">
      <c r="A2850" s="20">
        <v>76.068509417045234</v>
      </c>
    </row>
    <row r="2851" spans="1:1" x14ac:dyDescent="0.35">
      <c r="A2851" s="20">
        <v>58.991026149473754</v>
      </c>
    </row>
    <row r="2852" spans="1:1" x14ac:dyDescent="0.35">
      <c r="A2852" s="20">
        <v>86.034931816710127</v>
      </c>
    </row>
    <row r="2853" spans="1:1" x14ac:dyDescent="0.35">
      <c r="A2853" s="20">
        <v>89.121250744430512</v>
      </c>
    </row>
    <row r="2854" spans="1:1" x14ac:dyDescent="0.35">
      <c r="A2854" s="20">
        <v>74.458115621347474</v>
      </c>
    </row>
    <row r="2855" spans="1:1" x14ac:dyDescent="0.35">
      <c r="A2855" s="20">
        <v>72.341061034150172</v>
      </c>
    </row>
    <row r="2856" spans="1:1" x14ac:dyDescent="0.35">
      <c r="A2856" s="20">
        <v>57.540979734362615</v>
      </c>
    </row>
    <row r="2857" spans="1:1" x14ac:dyDescent="0.35">
      <c r="A2857" s="20">
        <v>82.66266231816499</v>
      </c>
    </row>
    <row r="2858" spans="1:1" x14ac:dyDescent="0.35">
      <c r="A2858" s="20">
        <v>34.715634754595797</v>
      </c>
    </row>
    <row r="2859" spans="1:1" x14ac:dyDescent="0.35">
      <c r="A2859" s="20">
        <v>83.123284515712115</v>
      </c>
    </row>
    <row r="2860" spans="1:1" x14ac:dyDescent="0.35">
      <c r="A2860" s="20">
        <v>59.073039981471915</v>
      </c>
    </row>
    <row r="2861" spans="1:1" x14ac:dyDescent="0.35">
      <c r="A2861" s="20">
        <v>67.149684471340692</v>
      </c>
    </row>
    <row r="2862" spans="1:1" x14ac:dyDescent="0.35">
      <c r="A2862" s="20">
        <v>65.536720009976065</v>
      </c>
    </row>
    <row r="2863" spans="1:1" x14ac:dyDescent="0.35">
      <c r="A2863" s="20">
        <v>87.557613020569462</v>
      </c>
    </row>
    <row r="2864" spans="1:1" x14ac:dyDescent="0.35">
      <c r="A2864" s="20">
        <v>79.741213966077112</v>
      </c>
    </row>
    <row r="2865" spans="1:1" x14ac:dyDescent="0.35">
      <c r="A2865" s="20">
        <v>84.524121100804052</v>
      </c>
    </row>
    <row r="2866" spans="1:1" x14ac:dyDescent="0.35">
      <c r="A2866" s="20">
        <v>67.112671671507286</v>
      </c>
    </row>
    <row r="2867" spans="1:1" x14ac:dyDescent="0.35">
      <c r="A2867" s="20">
        <v>53.027545959532773</v>
      </c>
    </row>
    <row r="2868" spans="1:1" x14ac:dyDescent="0.35">
      <c r="A2868" s="20">
        <v>57.255202861739029</v>
      </c>
    </row>
    <row r="2869" spans="1:1" x14ac:dyDescent="0.35">
      <c r="A2869" s="20">
        <v>97.094328592801901</v>
      </c>
    </row>
    <row r="2870" spans="1:1" x14ac:dyDescent="0.35">
      <c r="A2870" s="20">
        <v>70.308956800390803</v>
      </c>
    </row>
    <row r="2871" spans="1:1" x14ac:dyDescent="0.35">
      <c r="A2871" s="20">
        <v>75.170408783490217</v>
      </c>
    </row>
    <row r="2872" spans="1:1" x14ac:dyDescent="0.35">
      <c r="A2872" s="20">
        <v>85.121373637323487</v>
      </c>
    </row>
    <row r="2873" spans="1:1" x14ac:dyDescent="0.35">
      <c r="A2873" s="20">
        <v>60.182792034125285</v>
      </c>
    </row>
    <row r="2874" spans="1:1" x14ac:dyDescent="0.35">
      <c r="A2874" s="20">
        <v>95.164670712111942</v>
      </c>
    </row>
    <row r="2875" spans="1:1" x14ac:dyDescent="0.35">
      <c r="A2875" s="20">
        <v>93.079228820653412</v>
      </c>
    </row>
    <row r="2876" spans="1:1" x14ac:dyDescent="0.35">
      <c r="A2876" s="20">
        <v>74.191297190330047</v>
      </c>
    </row>
    <row r="2877" spans="1:1" x14ac:dyDescent="0.35">
      <c r="A2877" s="20">
        <v>85.389645152941426</v>
      </c>
    </row>
    <row r="2878" spans="1:1" x14ac:dyDescent="0.35">
      <c r="A2878" s="20">
        <v>64.983941415887443</v>
      </c>
    </row>
    <row r="2879" spans="1:1" x14ac:dyDescent="0.35">
      <c r="A2879" s="20">
        <v>42.093135660418348</v>
      </c>
    </row>
    <row r="2880" spans="1:1" x14ac:dyDescent="0.35">
      <c r="A2880" s="20">
        <v>81.37436802987915</v>
      </c>
    </row>
    <row r="2881" spans="1:1" x14ac:dyDescent="0.35">
      <c r="A2881" s="20">
        <v>69.19877498668653</v>
      </c>
    </row>
    <row r="2882" spans="1:1" x14ac:dyDescent="0.35">
      <c r="A2882" s="20">
        <v>83.717932159284899</v>
      </c>
    </row>
    <row r="2883" spans="1:1" x14ac:dyDescent="0.35">
      <c r="A2883" s="20">
        <v>91.512973899956478</v>
      </c>
    </row>
    <row r="2884" spans="1:1" x14ac:dyDescent="0.35">
      <c r="A2884" s="20">
        <v>115.12534999523362</v>
      </c>
    </row>
    <row r="2885" spans="1:1" x14ac:dyDescent="0.35">
      <c r="A2885" s="20">
        <v>50.628950334763509</v>
      </c>
    </row>
    <row r="2886" spans="1:1" x14ac:dyDescent="0.35">
      <c r="A2886" s="20">
        <v>66.874537046248847</v>
      </c>
    </row>
    <row r="2887" spans="1:1" x14ac:dyDescent="0.35">
      <c r="A2887" s="20">
        <v>73.048292007582077</v>
      </c>
    </row>
    <row r="2888" spans="1:1" x14ac:dyDescent="0.35">
      <c r="A2888" s="20">
        <v>85.606658951114298</v>
      </c>
    </row>
    <row r="2889" spans="1:1" x14ac:dyDescent="0.35">
      <c r="A2889" s="20">
        <v>87.577907811790197</v>
      </c>
    </row>
    <row r="2890" spans="1:1" x14ac:dyDescent="0.35">
      <c r="A2890" s="20">
        <v>71.677966920224335</v>
      </c>
    </row>
    <row r="2891" spans="1:1" x14ac:dyDescent="0.35">
      <c r="A2891" s="20">
        <v>78.779130222411027</v>
      </c>
    </row>
    <row r="2892" spans="1:1" x14ac:dyDescent="0.35">
      <c r="A2892" s="20">
        <v>56.145115013528034</v>
      </c>
    </row>
    <row r="2893" spans="1:1" x14ac:dyDescent="0.35">
      <c r="A2893" s="20">
        <v>106.24833500870315</v>
      </c>
    </row>
    <row r="2894" spans="1:1" x14ac:dyDescent="0.35">
      <c r="A2894" s="20">
        <v>51.159080034045289</v>
      </c>
    </row>
    <row r="2895" spans="1:1" x14ac:dyDescent="0.35">
      <c r="A2895" s="20">
        <v>64.054420184424217</v>
      </c>
    </row>
    <row r="2896" spans="1:1" x14ac:dyDescent="0.35">
      <c r="A2896" s="20">
        <v>55.157441009540548</v>
      </c>
    </row>
    <row r="2897" spans="1:1" x14ac:dyDescent="0.35">
      <c r="A2897" s="20">
        <v>65.629792522821447</v>
      </c>
    </row>
    <row r="2898" spans="1:1" x14ac:dyDescent="0.35">
      <c r="A2898" s="20">
        <v>97.280930475831667</v>
      </c>
    </row>
    <row r="2899" spans="1:1" x14ac:dyDescent="0.35">
      <c r="A2899" s="20">
        <v>115.84183978559558</v>
      </c>
    </row>
    <row r="2900" spans="1:1" x14ac:dyDescent="0.35">
      <c r="A2900" s="20">
        <v>87.221316371802459</v>
      </c>
    </row>
    <row r="2901" spans="1:1" x14ac:dyDescent="0.35">
      <c r="A2901" s="20">
        <v>78.161684993276637</v>
      </c>
    </row>
    <row r="2902" spans="1:1" x14ac:dyDescent="0.35">
      <c r="A2902" s="20">
        <v>50.693055273867003</v>
      </c>
    </row>
    <row r="2903" spans="1:1" x14ac:dyDescent="0.35">
      <c r="A2903" s="20">
        <v>56.776991946076464</v>
      </c>
    </row>
    <row r="2904" spans="1:1" x14ac:dyDescent="0.35">
      <c r="A2904" s="20">
        <v>83.390998091507228</v>
      </c>
    </row>
    <row r="2905" spans="1:1" x14ac:dyDescent="0.35">
      <c r="A2905" s="20">
        <v>48.007080999023898</v>
      </c>
    </row>
    <row r="2906" spans="1:1" x14ac:dyDescent="0.35">
      <c r="A2906" s="20">
        <v>44.739446957168809</v>
      </c>
    </row>
    <row r="2907" spans="1:1" x14ac:dyDescent="0.35">
      <c r="A2907" s="20">
        <v>84.337637983643759</v>
      </c>
    </row>
    <row r="2908" spans="1:1" x14ac:dyDescent="0.35">
      <c r="A2908" s="20">
        <v>106.82606666820951</v>
      </c>
    </row>
    <row r="2909" spans="1:1" x14ac:dyDescent="0.35">
      <c r="A2909" s="20">
        <v>60.650470673253267</v>
      </c>
    </row>
    <row r="2910" spans="1:1" x14ac:dyDescent="0.35">
      <c r="A2910" s="20">
        <v>99.359383910589074</v>
      </c>
    </row>
    <row r="2911" spans="1:1" x14ac:dyDescent="0.35">
      <c r="A2911" s="20">
        <v>56.991210207557629</v>
      </c>
    </row>
    <row r="2912" spans="1:1" x14ac:dyDescent="0.35">
      <c r="A2912" s="20">
        <v>67.251998391369256</v>
      </c>
    </row>
    <row r="2913" spans="1:1" x14ac:dyDescent="0.35">
      <c r="A2913" s="20">
        <v>70.246854295255133</v>
      </c>
    </row>
    <row r="2914" spans="1:1" x14ac:dyDescent="0.35">
      <c r="A2914" s="20">
        <v>117.81837372384958</v>
      </c>
    </row>
    <row r="2915" spans="1:1" x14ac:dyDescent="0.35">
      <c r="A2915" s="20">
        <v>95.479229873756054</v>
      </c>
    </row>
    <row r="2916" spans="1:1" x14ac:dyDescent="0.35">
      <c r="A2916" s="20">
        <v>46.417913527986883</v>
      </c>
    </row>
    <row r="2917" spans="1:1" x14ac:dyDescent="0.35">
      <c r="A2917" s="20">
        <v>66.302842956018196</v>
      </c>
    </row>
    <row r="2918" spans="1:1" x14ac:dyDescent="0.35">
      <c r="A2918" s="20">
        <v>102.34103502014125</v>
      </c>
    </row>
    <row r="2919" spans="1:1" x14ac:dyDescent="0.35">
      <c r="A2919" s="20">
        <v>71.153393620466588</v>
      </c>
    </row>
    <row r="2920" spans="1:1" x14ac:dyDescent="0.35">
      <c r="A2920" s="20">
        <v>82.720879772370296</v>
      </c>
    </row>
    <row r="2921" spans="1:1" x14ac:dyDescent="0.35">
      <c r="A2921" s="20">
        <v>101.0463099662379</v>
      </c>
    </row>
    <row r="2922" spans="1:1" x14ac:dyDescent="0.35">
      <c r="A2922" s="20">
        <v>72.936530063979689</v>
      </c>
    </row>
    <row r="2923" spans="1:1" x14ac:dyDescent="0.35">
      <c r="A2923" s="20">
        <v>69.960613089025301</v>
      </c>
    </row>
    <row r="2924" spans="1:1" x14ac:dyDescent="0.35">
      <c r="A2924" s="20">
        <v>82.877177649368733</v>
      </c>
    </row>
    <row r="2925" spans="1:1" x14ac:dyDescent="0.35">
      <c r="A2925" s="20">
        <v>99.128905076996787</v>
      </c>
    </row>
    <row r="2926" spans="1:1" x14ac:dyDescent="0.35">
      <c r="A2926" s="20">
        <v>76.040541212059338</v>
      </c>
    </row>
    <row r="2927" spans="1:1" x14ac:dyDescent="0.35">
      <c r="A2927" s="20">
        <v>85.660790380487725</v>
      </c>
    </row>
    <row r="2928" spans="1:1" x14ac:dyDescent="0.35">
      <c r="A2928" s="20">
        <v>98.33412500155697</v>
      </c>
    </row>
    <row r="2929" spans="1:1" x14ac:dyDescent="0.35">
      <c r="A2929" s="20">
        <v>98.069043713910048</v>
      </c>
    </row>
    <row r="2930" spans="1:1" x14ac:dyDescent="0.35">
      <c r="A2930" s="20">
        <v>92.714109973710435</v>
      </c>
    </row>
    <row r="2931" spans="1:1" x14ac:dyDescent="0.35">
      <c r="A2931" s="20">
        <v>82.80881072001425</v>
      </c>
    </row>
    <row r="2932" spans="1:1" x14ac:dyDescent="0.35">
      <c r="A2932" s="20">
        <v>73.754226875706792</v>
      </c>
    </row>
    <row r="2933" spans="1:1" x14ac:dyDescent="0.35">
      <c r="A2933" s="20">
        <v>94.315570727573387</v>
      </c>
    </row>
    <row r="2934" spans="1:1" x14ac:dyDescent="0.35">
      <c r="A2934" s="20">
        <v>88.528550939951842</v>
      </c>
    </row>
    <row r="2935" spans="1:1" x14ac:dyDescent="0.35">
      <c r="A2935" s="20">
        <v>72.19978534498216</v>
      </c>
    </row>
    <row r="2936" spans="1:1" x14ac:dyDescent="0.35">
      <c r="A2936" s="20">
        <v>83.188554167940282</v>
      </c>
    </row>
    <row r="2937" spans="1:1" x14ac:dyDescent="0.35">
      <c r="A2937" s="20">
        <v>87.651370814436049</v>
      </c>
    </row>
    <row r="2938" spans="1:1" x14ac:dyDescent="0.35">
      <c r="A2938" s="20">
        <v>71.238948106423251</v>
      </c>
    </row>
    <row r="2939" spans="1:1" x14ac:dyDescent="0.35">
      <c r="A2939" s="20">
        <v>100.21563302925375</v>
      </c>
    </row>
    <row r="2940" spans="1:1" x14ac:dyDescent="0.35">
      <c r="A2940" s="20">
        <v>66.820194824447981</v>
      </c>
    </row>
    <row r="2941" spans="1:1" x14ac:dyDescent="0.35">
      <c r="A2941" s="20">
        <v>111.98411052102861</v>
      </c>
    </row>
    <row r="2942" spans="1:1" x14ac:dyDescent="0.35">
      <c r="A2942" s="20">
        <v>58.103835738108629</v>
      </c>
    </row>
    <row r="2943" spans="1:1" x14ac:dyDescent="0.35">
      <c r="A2943" s="20">
        <v>59.208843939084161</v>
      </c>
    </row>
    <row r="2944" spans="1:1" x14ac:dyDescent="0.35">
      <c r="A2944" s="20">
        <v>80.16161646092111</v>
      </c>
    </row>
    <row r="2945" spans="1:1" x14ac:dyDescent="0.35">
      <c r="A2945" s="20">
        <v>78.888541753393156</v>
      </c>
    </row>
    <row r="2946" spans="1:1" x14ac:dyDescent="0.35">
      <c r="A2946" s="20">
        <v>76.137717324211422</v>
      </c>
    </row>
    <row r="2947" spans="1:1" x14ac:dyDescent="0.35">
      <c r="A2947" s="20">
        <v>71.959660103005518</v>
      </c>
    </row>
    <row r="2948" spans="1:1" x14ac:dyDescent="0.35">
      <c r="A2948" s="20">
        <v>67.240828526679607</v>
      </c>
    </row>
    <row r="2949" spans="1:1" x14ac:dyDescent="0.35">
      <c r="A2949" s="20">
        <v>67.661275169884163</v>
      </c>
    </row>
    <row r="2950" spans="1:1" x14ac:dyDescent="0.35">
      <c r="A2950" s="20">
        <v>79.665572595016613</v>
      </c>
    </row>
    <row r="2951" spans="1:1" x14ac:dyDescent="0.35">
      <c r="A2951" s="20">
        <v>84.75292479579781</v>
      </c>
    </row>
    <row r="2952" spans="1:1" x14ac:dyDescent="0.35">
      <c r="A2952" s="20">
        <v>68.859044617139517</v>
      </c>
    </row>
    <row r="2953" spans="1:1" x14ac:dyDescent="0.35">
      <c r="A2953" s="20">
        <v>91.766231826083597</v>
      </c>
    </row>
    <row r="2954" spans="1:1" x14ac:dyDescent="0.35">
      <c r="A2954" s="20">
        <v>69.716741274168896</v>
      </c>
    </row>
    <row r="2955" spans="1:1" x14ac:dyDescent="0.35">
      <c r="A2955" s="20">
        <v>82.276646113427631</v>
      </c>
    </row>
    <row r="2956" spans="1:1" x14ac:dyDescent="0.35">
      <c r="A2956" s="20">
        <v>70.694460421145109</v>
      </c>
    </row>
    <row r="2957" spans="1:1" x14ac:dyDescent="0.35">
      <c r="A2957" s="20">
        <v>94.721740963534074</v>
      </c>
    </row>
    <row r="2958" spans="1:1" x14ac:dyDescent="0.35">
      <c r="A2958" s="20">
        <v>58.165960184715317</v>
      </c>
    </row>
    <row r="2959" spans="1:1" x14ac:dyDescent="0.35">
      <c r="A2959" s="20">
        <v>72.745142152749082</v>
      </c>
    </row>
    <row r="2960" spans="1:1" x14ac:dyDescent="0.35">
      <c r="A2960" s="20">
        <v>77.829911247897286</v>
      </c>
    </row>
    <row r="2961" spans="1:1" x14ac:dyDescent="0.35">
      <c r="A2961" s="20">
        <v>92.848804851216556</v>
      </c>
    </row>
    <row r="2962" spans="1:1" x14ac:dyDescent="0.35">
      <c r="A2962" s="20">
        <v>71.312180625940897</v>
      </c>
    </row>
    <row r="2963" spans="1:1" x14ac:dyDescent="0.35">
      <c r="A2963" s="20">
        <v>86.777191711564498</v>
      </c>
    </row>
    <row r="2964" spans="1:1" x14ac:dyDescent="0.35">
      <c r="A2964" s="20">
        <v>81.786660984121482</v>
      </c>
    </row>
    <row r="2965" spans="1:1" x14ac:dyDescent="0.35">
      <c r="A2965" s="20">
        <v>87.978446282903334</v>
      </c>
    </row>
    <row r="2966" spans="1:1" x14ac:dyDescent="0.35">
      <c r="A2966" s="20">
        <v>73.074191102774265</v>
      </c>
    </row>
    <row r="2967" spans="1:1" x14ac:dyDescent="0.35">
      <c r="A2967" s="20">
        <v>83.205740267787021</v>
      </c>
    </row>
    <row r="2968" spans="1:1" x14ac:dyDescent="0.35">
      <c r="A2968" s="20">
        <v>86.727899085028625</v>
      </c>
    </row>
    <row r="2969" spans="1:1" x14ac:dyDescent="0.35">
      <c r="A2969" s="20">
        <v>80.389902608732839</v>
      </c>
    </row>
    <row r="2970" spans="1:1" x14ac:dyDescent="0.35">
      <c r="A2970" s="20">
        <v>80.931131409236158</v>
      </c>
    </row>
    <row r="2971" spans="1:1" x14ac:dyDescent="0.35">
      <c r="A2971" s="20">
        <v>72.101065377455285</v>
      </c>
    </row>
    <row r="2972" spans="1:1" x14ac:dyDescent="0.35">
      <c r="A2972" s="20">
        <v>89.07701173402917</v>
      </c>
    </row>
    <row r="2973" spans="1:1" x14ac:dyDescent="0.35">
      <c r="A2973" s="20">
        <v>73.307908088895459</v>
      </c>
    </row>
    <row r="2974" spans="1:1" x14ac:dyDescent="0.35">
      <c r="A2974" s="20">
        <v>70.224440445855919</v>
      </c>
    </row>
    <row r="2975" spans="1:1" x14ac:dyDescent="0.35">
      <c r="A2975" s="20">
        <v>90.060130978085567</v>
      </c>
    </row>
    <row r="2976" spans="1:1" x14ac:dyDescent="0.35">
      <c r="A2976" s="20">
        <v>76.627025751746388</v>
      </c>
    </row>
    <row r="2977" spans="1:1" x14ac:dyDescent="0.35">
      <c r="A2977" s="20">
        <v>56.716900066092911</v>
      </c>
    </row>
    <row r="2978" spans="1:1" x14ac:dyDescent="0.35">
      <c r="A2978" s="20">
        <v>100.74172784833857</v>
      </c>
    </row>
    <row r="2979" spans="1:1" x14ac:dyDescent="0.35">
      <c r="A2979" s="20">
        <v>88.873257213095172</v>
      </c>
    </row>
    <row r="2980" spans="1:1" x14ac:dyDescent="0.35">
      <c r="A2980" s="20">
        <v>79.950278350859492</v>
      </c>
    </row>
    <row r="2981" spans="1:1" x14ac:dyDescent="0.35">
      <c r="A2981" s="20">
        <v>67.306386260208498</v>
      </c>
    </row>
    <row r="2982" spans="1:1" x14ac:dyDescent="0.35">
      <c r="A2982" s="20">
        <v>69.38721351471176</v>
      </c>
    </row>
    <row r="2983" spans="1:1" x14ac:dyDescent="0.35">
      <c r="A2983" s="20">
        <v>72.59714007045028</v>
      </c>
    </row>
    <row r="2984" spans="1:1" x14ac:dyDescent="0.35">
      <c r="A2984" s="20">
        <v>81.476429166606721</v>
      </c>
    </row>
    <row r="2985" spans="1:1" x14ac:dyDescent="0.35">
      <c r="A2985" s="20">
        <v>87.79614386093975</v>
      </c>
    </row>
    <row r="2986" spans="1:1" x14ac:dyDescent="0.35">
      <c r="A2986" s="20">
        <v>78.985591935230701</v>
      </c>
    </row>
    <row r="2987" spans="1:1" x14ac:dyDescent="0.35">
      <c r="A2987" s="20">
        <v>82.819719153213413</v>
      </c>
    </row>
    <row r="2988" spans="1:1" x14ac:dyDescent="0.35">
      <c r="A2988" s="20">
        <v>73.865474571444338</v>
      </c>
    </row>
    <row r="2989" spans="1:1" x14ac:dyDescent="0.35">
      <c r="A2989" s="20">
        <v>106.47114690993106</v>
      </c>
    </row>
    <row r="2990" spans="1:1" x14ac:dyDescent="0.35">
      <c r="A2990" s="20">
        <v>68.550886323153534</v>
      </c>
    </row>
    <row r="2991" spans="1:1" x14ac:dyDescent="0.35">
      <c r="A2991" s="20">
        <v>69.088416229132832</v>
      </c>
    </row>
    <row r="2992" spans="1:1" x14ac:dyDescent="0.35">
      <c r="A2992" s="20">
        <v>59.549378973563734</v>
      </c>
    </row>
    <row r="2993" spans="1:1" x14ac:dyDescent="0.35">
      <c r="A2993" s="20">
        <v>87.145356361910672</v>
      </c>
    </row>
    <row r="2994" spans="1:1" x14ac:dyDescent="0.35">
      <c r="A2994" s="20">
        <v>88.719052113205763</v>
      </c>
    </row>
    <row r="2995" spans="1:1" x14ac:dyDescent="0.35">
      <c r="A2995" s="20">
        <v>78.272355471556921</v>
      </c>
    </row>
    <row r="2996" spans="1:1" x14ac:dyDescent="0.35">
      <c r="A2996" s="20">
        <v>73.896614260140112</v>
      </c>
    </row>
    <row r="2997" spans="1:1" x14ac:dyDescent="0.35">
      <c r="A2997" s="20">
        <v>76.540275397661489</v>
      </c>
    </row>
    <row r="2998" spans="1:1" x14ac:dyDescent="0.35">
      <c r="A2998" s="20">
        <v>76.412394913556483</v>
      </c>
    </row>
    <row r="2999" spans="1:1" x14ac:dyDescent="0.35">
      <c r="A2999" s="20">
        <v>95.341372204635661</v>
      </c>
    </row>
    <row r="3000" spans="1:1" x14ac:dyDescent="0.35">
      <c r="A3000" s="20">
        <v>31.964034235786961</v>
      </c>
    </row>
    <row r="3001" spans="1:1" x14ac:dyDescent="0.35">
      <c r="A3001" s="20">
        <v>84.027733563273728</v>
      </c>
    </row>
    <row r="3002" spans="1:1" x14ac:dyDescent="0.35">
      <c r="A3002" s="20">
        <v>92.11935085302008</v>
      </c>
    </row>
    <row r="3003" spans="1:1" x14ac:dyDescent="0.35">
      <c r="A3003" s="20">
        <v>102.27559435793296</v>
      </c>
    </row>
    <row r="3004" spans="1:1" x14ac:dyDescent="0.35">
      <c r="A3004" s="20">
        <v>48.655559568097189</v>
      </c>
    </row>
    <row r="3005" spans="1:1" x14ac:dyDescent="0.35">
      <c r="A3005" s="20">
        <v>62.751731229037567</v>
      </c>
    </row>
    <row r="3006" spans="1:1" x14ac:dyDescent="0.35">
      <c r="A3006" s="20">
        <v>48.193677428250645</v>
      </c>
    </row>
    <row r="3007" spans="1:1" x14ac:dyDescent="0.35">
      <c r="A3007" s="20">
        <v>66.342134475619176</v>
      </c>
    </row>
    <row r="3008" spans="1:1" x14ac:dyDescent="0.35">
      <c r="A3008" s="20">
        <v>88.581558896409234</v>
      </c>
    </row>
    <row r="3009" spans="1:1" x14ac:dyDescent="0.35">
      <c r="A3009" s="20">
        <v>74.423790216436714</v>
      </c>
    </row>
    <row r="3010" spans="1:1" x14ac:dyDescent="0.35">
      <c r="A3010" s="20">
        <v>93.243668815108848</v>
      </c>
    </row>
    <row r="3011" spans="1:1" x14ac:dyDescent="0.35">
      <c r="A3011" s="20">
        <v>104.13022723613923</v>
      </c>
    </row>
    <row r="3012" spans="1:1" x14ac:dyDescent="0.35">
      <c r="A3012" s="20">
        <v>100.787604764303</v>
      </c>
    </row>
    <row r="3013" spans="1:1" x14ac:dyDescent="0.35">
      <c r="A3013" s="20">
        <v>82.023535093134228</v>
      </c>
    </row>
    <row r="3014" spans="1:1" x14ac:dyDescent="0.35">
      <c r="A3014" s="20">
        <v>64.451630496759762</v>
      </c>
    </row>
    <row r="3015" spans="1:1" x14ac:dyDescent="0.35">
      <c r="A3015" s="20">
        <v>94.169629317578767</v>
      </c>
    </row>
    <row r="3016" spans="1:1" x14ac:dyDescent="0.35">
      <c r="A3016" s="20">
        <v>71.939141019172752</v>
      </c>
    </row>
    <row r="3017" spans="1:1" x14ac:dyDescent="0.35">
      <c r="A3017" s="20">
        <v>79.126845119403328</v>
      </c>
    </row>
    <row r="3018" spans="1:1" x14ac:dyDescent="0.35">
      <c r="A3018" s="20">
        <v>73.81957785040268</v>
      </c>
    </row>
    <row r="3019" spans="1:1" x14ac:dyDescent="0.35">
      <c r="A3019" s="20">
        <v>57.852996909255282</v>
      </c>
    </row>
    <row r="3020" spans="1:1" x14ac:dyDescent="0.35">
      <c r="A3020" s="20">
        <v>60.096671139309763</v>
      </c>
    </row>
    <row r="3021" spans="1:1" x14ac:dyDescent="0.35">
      <c r="A3021" s="20">
        <v>98.680176907267096</v>
      </c>
    </row>
    <row r="3022" spans="1:1" x14ac:dyDescent="0.35">
      <c r="A3022" s="20">
        <v>39.409023258185414</v>
      </c>
    </row>
    <row r="3023" spans="1:1" x14ac:dyDescent="0.35">
      <c r="A3023" s="20">
        <v>87.481721121358987</v>
      </c>
    </row>
    <row r="3024" spans="1:1" x14ac:dyDescent="0.35">
      <c r="A3024" s="20">
        <v>55.553389435201481</v>
      </c>
    </row>
    <row r="3025" spans="1:1" x14ac:dyDescent="0.35">
      <c r="A3025" s="20">
        <v>82.325450906603209</v>
      </c>
    </row>
    <row r="3026" spans="1:1" x14ac:dyDescent="0.35">
      <c r="A3026" s="20">
        <v>76.616248173722894</v>
      </c>
    </row>
    <row r="3027" spans="1:1" x14ac:dyDescent="0.35">
      <c r="A3027" s="20">
        <v>72.273434301143155</v>
      </c>
    </row>
    <row r="3028" spans="1:1" x14ac:dyDescent="0.35">
      <c r="A3028" s="20">
        <v>70.215503960848579</v>
      </c>
    </row>
    <row r="3029" spans="1:1" x14ac:dyDescent="0.35">
      <c r="A3029" s="20">
        <v>82.799216808103495</v>
      </c>
    </row>
    <row r="3030" spans="1:1" x14ac:dyDescent="0.35">
      <c r="A3030" s="20">
        <v>65.832694566177224</v>
      </c>
    </row>
    <row r="3031" spans="1:1" x14ac:dyDescent="0.35">
      <c r="A3031" s="20">
        <v>78.779336253381459</v>
      </c>
    </row>
    <row r="3032" spans="1:1" x14ac:dyDescent="0.35">
      <c r="A3032" s="20">
        <v>81.975407823379712</v>
      </c>
    </row>
    <row r="3033" spans="1:1" x14ac:dyDescent="0.35">
      <c r="A3033" s="20">
        <v>59.079718412137126</v>
      </c>
    </row>
    <row r="3034" spans="1:1" x14ac:dyDescent="0.35">
      <c r="A3034" s="20">
        <v>73.381289902540431</v>
      </c>
    </row>
    <row r="3035" spans="1:1" x14ac:dyDescent="0.35">
      <c r="A3035" s="20">
        <v>50.57356166350489</v>
      </c>
    </row>
    <row r="3036" spans="1:1" x14ac:dyDescent="0.35">
      <c r="A3036" s="20">
        <v>71.90200843949043</v>
      </c>
    </row>
    <row r="3037" spans="1:1" x14ac:dyDescent="0.35">
      <c r="A3037" s="20">
        <v>78.403821662014167</v>
      </c>
    </row>
    <row r="3038" spans="1:1" x14ac:dyDescent="0.35">
      <c r="A3038" s="20">
        <v>70.395512999257136</v>
      </c>
    </row>
    <row r="3039" spans="1:1" x14ac:dyDescent="0.35">
      <c r="A3039" s="20">
        <v>52.409113194567922</v>
      </c>
    </row>
    <row r="3040" spans="1:1" x14ac:dyDescent="0.35">
      <c r="A3040" s="20">
        <v>78.377856679124278</v>
      </c>
    </row>
    <row r="3041" spans="1:1" x14ac:dyDescent="0.35">
      <c r="A3041" s="20">
        <v>73.35590832459657</v>
      </c>
    </row>
    <row r="3042" spans="1:1" x14ac:dyDescent="0.35">
      <c r="A3042" s="20">
        <v>64.49553538952344</v>
      </c>
    </row>
    <row r="3043" spans="1:1" x14ac:dyDescent="0.35">
      <c r="A3043" s="20">
        <v>103.43665432556614</v>
      </c>
    </row>
    <row r="3044" spans="1:1" x14ac:dyDescent="0.35">
      <c r="A3044" s="20">
        <v>100.20849300720339</v>
      </c>
    </row>
    <row r="3045" spans="1:1" x14ac:dyDescent="0.35">
      <c r="A3045" s="20">
        <v>78.806801284588943</v>
      </c>
    </row>
    <row r="3046" spans="1:1" x14ac:dyDescent="0.35">
      <c r="A3046" s="20">
        <v>66.892982458337201</v>
      </c>
    </row>
    <row r="3047" spans="1:1" x14ac:dyDescent="0.35">
      <c r="A3047" s="20">
        <v>81.553598533859315</v>
      </c>
    </row>
    <row r="3048" spans="1:1" x14ac:dyDescent="0.35">
      <c r="A3048" s="20">
        <v>82.00095774237262</v>
      </c>
    </row>
    <row r="3049" spans="1:1" x14ac:dyDescent="0.35">
      <c r="A3049" s="20">
        <v>115.9934334095224</v>
      </c>
    </row>
    <row r="3050" spans="1:1" x14ac:dyDescent="0.35">
      <c r="A3050" s="20">
        <v>90.70028466692105</v>
      </c>
    </row>
    <row r="3051" spans="1:1" x14ac:dyDescent="0.35">
      <c r="A3051" s="20">
        <v>86.908991257386802</v>
      </c>
    </row>
    <row r="3052" spans="1:1" x14ac:dyDescent="0.35">
      <c r="A3052" s="20">
        <v>57.106860718126569</v>
      </c>
    </row>
    <row r="3053" spans="1:1" x14ac:dyDescent="0.35">
      <c r="A3053" s="20">
        <v>104.93470211680737</v>
      </c>
    </row>
    <row r="3054" spans="1:1" x14ac:dyDescent="0.35">
      <c r="A3054" s="20">
        <v>83.597486999962911</v>
      </c>
    </row>
    <row r="3055" spans="1:1" x14ac:dyDescent="0.35">
      <c r="A3055" s="20">
        <v>96.689531641525363</v>
      </c>
    </row>
    <row r="3056" spans="1:1" x14ac:dyDescent="0.35">
      <c r="A3056" s="20">
        <v>79.93757146429499</v>
      </c>
    </row>
    <row r="3057" spans="1:1" x14ac:dyDescent="0.35">
      <c r="A3057" s="20">
        <v>94.589789967182867</v>
      </c>
    </row>
    <row r="3058" spans="1:1" x14ac:dyDescent="0.35">
      <c r="A3058" s="20">
        <v>51.889235693619405</v>
      </c>
    </row>
    <row r="3059" spans="1:1" x14ac:dyDescent="0.35">
      <c r="A3059" s="20">
        <v>75.27356518937431</v>
      </c>
    </row>
    <row r="3060" spans="1:1" x14ac:dyDescent="0.35">
      <c r="A3060" s="20">
        <v>63.367558705704226</v>
      </c>
    </row>
    <row r="3061" spans="1:1" x14ac:dyDescent="0.35">
      <c r="A3061" s="20">
        <v>94.218482750303409</v>
      </c>
    </row>
    <row r="3062" spans="1:1" x14ac:dyDescent="0.35">
      <c r="A3062" s="20">
        <v>82.912459671568598</v>
      </c>
    </row>
    <row r="3063" spans="1:1" x14ac:dyDescent="0.35">
      <c r="A3063" s="20">
        <v>69.416276721163314</v>
      </c>
    </row>
    <row r="3064" spans="1:1" x14ac:dyDescent="0.35">
      <c r="A3064" s="20">
        <v>92.653302624620252</v>
      </c>
    </row>
    <row r="3065" spans="1:1" x14ac:dyDescent="0.35">
      <c r="A3065" s="20">
        <v>112.59602997132453</v>
      </c>
    </row>
    <row r="3066" spans="1:1" x14ac:dyDescent="0.35">
      <c r="A3066" s="20">
        <v>68.881399263854547</v>
      </c>
    </row>
    <row r="3067" spans="1:1" x14ac:dyDescent="0.35">
      <c r="A3067" s="20">
        <v>75.995508795067238</v>
      </c>
    </row>
    <row r="3068" spans="1:1" x14ac:dyDescent="0.35">
      <c r="A3068" s="20">
        <v>102.13789096751503</v>
      </c>
    </row>
    <row r="3069" spans="1:1" x14ac:dyDescent="0.35">
      <c r="A3069" s="20">
        <v>67.651253809256161</v>
      </c>
    </row>
    <row r="3070" spans="1:1" x14ac:dyDescent="0.35">
      <c r="A3070" s="20">
        <v>65.628882346924001</v>
      </c>
    </row>
    <row r="3071" spans="1:1" x14ac:dyDescent="0.35">
      <c r="A3071" s="20">
        <v>59.825414281876292</v>
      </c>
    </row>
    <row r="3072" spans="1:1" x14ac:dyDescent="0.35">
      <c r="A3072" s="20">
        <v>71.934046478570579</v>
      </c>
    </row>
    <row r="3073" spans="1:1" x14ac:dyDescent="0.35">
      <c r="A3073" s="20">
        <v>78.73761376111635</v>
      </c>
    </row>
    <row r="3074" spans="1:1" x14ac:dyDescent="0.35">
      <c r="A3074" s="20">
        <v>88.194948730279975</v>
      </c>
    </row>
    <row r="3075" spans="1:1" x14ac:dyDescent="0.35">
      <c r="A3075" s="20">
        <v>102.53340044348269</v>
      </c>
    </row>
    <row r="3076" spans="1:1" x14ac:dyDescent="0.35">
      <c r="A3076" s="20">
        <v>87.222069640230288</v>
      </c>
    </row>
    <row r="3077" spans="1:1" x14ac:dyDescent="0.35">
      <c r="A3077" s="20">
        <v>71.045074484196235</v>
      </c>
    </row>
    <row r="3078" spans="1:1" x14ac:dyDescent="0.35">
      <c r="A3078" s="20">
        <v>80.824216896434763</v>
      </c>
    </row>
    <row r="3079" spans="1:1" x14ac:dyDescent="0.35">
      <c r="A3079" s="20">
        <v>63.109329186003762</v>
      </c>
    </row>
    <row r="3080" spans="1:1" x14ac:dyDescent="0.35">
      <c r="A3080" s="20">
        <v>60.713704520788077</v>
      </c>
    </row>
    <row r="3081" spans="1:1" x14ac:dyDescent="0.35">
      <c r="A3081" s="20">
        <v>83.507197478853925</v>
      </c>
    </row>
    <row r="3082" spans="1:1" x14ac:dyDescent="0.35">
      <c r="A3082" s="20">
        <v>84.98667230056131</v>
      </c>
    </row>
    <row r="3083" spans="1:1" x14ac:dyDescent="0.35">
      <c r="A3083" s="20">
        <v>87.721962114136915</v>
      </c>
    </row>
    <row r="3084" spans="1:1" x14ac:dyDescent="0.35">
      <c r="A3084" s="20">
        <v>94.771435990236625</v>
      </c>
    </row>
    <row r="3085" spans="1:1" x14ac:dyDescent="0.35">
      <c r="A3085" s="20">
        <v>79.479277773783394</v>
      </c>
    </row>
    <row r="3086" spans="1:1" x14ac:dyDescent="0.35">
      <c r="A3086" s="20">
        <v>75.134839210947817</v>
      </c>
    </row>
    <row r="3087" spans="1:1" x14ac:dyDescent="0.35">
      <c r="A3087" s="20">
        <v>28.217118182634181</v>
      </c>
    </row>
    <row r="3088" spans="1:1" x14ac:dyDescent="0.35">
      <c r="A3088" s="20">
        <v>89.364943270055676</v>
      </c>
    </row>
    <row r="3089" spans="1:1" x14ac:dyDescent="0.35">
      <c r="A3089" s="20">
        <v>62.794269115739098</v>
      </c>
    </row>
    <row r="3090" spans="1:1" x14ac:dyDescent="0.35">
      <c r="A3090" s="20">
        <v>42.015100305031822</v>
      </c>
    </row>
    <row r="3091" spans="1:1" x14ac:dyDescent="0.35">
      <c r="A3091" s="20">
        <v>59.606615202291756</v>
      </c>
    </row>
    <row r="3092" spans="1:1" x14ac:dyDescent="0.35">
      <c r="A3092" s="20">
        <v>91.908980406652631</v>
      </c>
    </row>
    <row r="3093" spans="1:1" x14ac:dyDescent="0.35">
      <c r="A3093" s="20">
        <v>104.589927810379</v>
      </c>
    </row>
    <row r="3094" spans="1:1" x14ac:dyDescent="0.35">
      <c r="A3094" s="20">
        <v>98.010120853657725</v>
      </c>
    </row>
    <row r="3095" spans="1:1" x14ac:dyDescent="0.35">
      <c r="A3095" s="20">
        <v>108.38914789317005</v>
      </c>
    </row>
    <row r="3096" spans="1:1" x14ac:dyDescent="0.35">
      <c r="A3096" s="20">
        <v>63.502651699115987</v>
      </c>
    </row>
    <row r="3097" spans="1:1" x14ac:dyDescent="0.35">
      <c r="A3097" s="20">
        <v>68.404231422613123</v>
      </c>
    </row>
    <row r="3098" spans="1:1" x14ac:dyDescent="0.35">
      <c r="A3098" s="20">
        <v>59.037395648492776</v>
      </c>
    </row>
    <row r="3099" spans="1:1" x14ac:dyDescent="0.35">
      <c r="A3099" s="20">
        <v>86.988789580807577</v>
      </c>
    </row>
    <row r="3100" spans="1:1" x14ac:dyDescent="0.35">
      <c r="A3100" s="20">
        <v>36.907512141534731</v>
      </c>
    </row>
    <row r="3101" spans="1:1" x14ac:dyDescent="0.35">
      <c r="A3101" s="20">
        <v>68.938488559416911</v>
      </c>
    </row>
    <row r="3102" spans="1:1" x14ac:dyDescent="0.35">
      <c r="A3102" s="20">
        <v>46.761615791446928</v>
      </c>
    </row>
    <row r="3103" spans="1:1" x14ac:dyDescent="0.35">
      <c r="A3103" s="20">
        <v>51.006979807142521</v>
      </c>
    </row>
    <row r="3104" spans="1:1" x14ac:dyDescent="0.35">
      <c r="A3104" s="20">
        <v>80.764685827604325</v>
      </c>
    </row>
    <row r="3105" spans="1:1" x14ac:dyDescent="0.35">
      <c r="A3105" s="20">
        <v>72.740226572376685</v>
      </c>
    </row>
    <row r="3106" spans="1:1" x14ac:dyDescent="0.35">
      <c r="A3106" s="20">
        <v>65.430767819371169</v>
      </c>
    </row>
    <row r="3107" spans="1:1" x14ac:dyDescent="0.35">
      <c r="A3107" s="20">
        <v>84.611082506812551</v>
      </c>
    </row>
    <row r="3108" spans="1:1" x14ac:dyDescent="0.35">
      <c r="A3108" s="20">
        <v>71.665365304721405</v>
      </c>
    </row>
    <row r="3109" spans="1:1" x14ac:dyDescent="0.35">
      <c r="A3109" s="20">
        <v>105.71091590205508</v>
      </c>
    </row>
    <row r="3110" spans="1:1" x14ac:dyDescent="0.35">
      <c r="A3110" s="20">
        <v>52.25538489218448</v>
      </c>
    </row>
    <row r="3111" spans="1:1" x14ac:dyDescent="0.35">
      <c r="A3111" s="20">
        <v>84.417759825891281</v>
      </c>
    </row>
    <row r="3112" spans="1:1" x14ac:dyDescent="0.35">
      <c r="A3112" s="20">
        <v>71.669419541412523</v>
      </c>
    </row>
    <row r="3113" spans="1:1" x14ac:dyDescent="0.35">
      <c r="A3113" s="20">
        <v>88.878863674004322</v>
      </c>
    </row>
    <row r="3114" spans="1:1" x14ac:dyDescent="0.35">
      <c r="A3114" s="20">
        <v>71.069102991335185</v>
      </c>
    </row>
    <row r="3115" spans="1:1" x14ac:dyDescent="0.35">
      <c r="A3115" s="20">
        <v>68.803352627432574</v>
      </c>
    </row>
    <row r="3116" spans="1:1" x14ac:dyDescent="0.35">
      <c r="A3116" s="20">
        <v>88.857744395696002</v>
      </c>
    </row>
    <row r="3117" spans="1:1" x14ac:dyDescent="0.35">
      <c r="A3117" s="20">
        <v>64.812030091142077</v>
      </c>
    </row>
    <row r="3118" spans="1:1" x14ac:dyDescent="0.35">
      <c r="A3118" s="20">
        <v>68.117746564874068</v>
      </c>
    </row>
    <row r="3119" spans="1:1" x14ac:dyDescent="0.35">
      <c r="A3119" s="20">
        <v>92.149343415671893</v>
      </c>
    </row>
    <row r="3120" spans="1:1" x14ac:dyDescent="0.35">
      <c r="A3120" s="20">
        <v>71.500920362490248</v>
      </c>
    </row>
    <row r="3121" spans="1:1" x14ac:dyDescent="0.35">
      <c r="A3121" s="20">
        <v>74.428484294808513</v>
      </c>
    </row>
    <row r="3122" spans="1:1" x14ac:dyDescent="0.35">
      <c r="A3122" s="20">
        <v>73.314744382824401</v>
      </c>
    </row>
    <row r="3123" spans="1:1" x14ac:dyDescent="0.35">
      <c r="A3123" s="20">
        <v>74.688169212657641</v>
      </c>
    </row>
    <row r="3124" spans="1:1" x14ac:dyDescent="0.35">
      <c r="A3124" s="20">
        <v>89.856399671810919</v>
      </c>
    </row>
    <row r="3125" spans="1:1" x14ac:dyDescent="0.35">
      <c r="A3125" s="20">
        <v>77.508011878901215</v>
      </c>
    </row>
    <row r="3126" spans="1:1" x14ac:dyDescent="0.35">
      <c r="A3126" s="20">
        <v>67.350044870778078</v>
      </c>
    </row>
    <row r="3127" spans="1:1" x14ac:dyDescent="0.35">
      <c r="A3127" s="20">
        <v>66.216949742934247</v>
      </c>
    </row>
    <row r="3128" spans="1:1" x14ac:dyDescent="0.35">
      <c r="A3128" s="20">
        <v>72.101042365896205</v>
      </c>
    </row>
    <row r="3129" spans="1:1" x14ac:dyDescent="0.35">
      <c r="A3129" s="20">
        <v>75.487173983331246</v>
      </c>
    </row>
    <row r="3130" spans="1:1" x14ac:dyDescent="0.35">
      <c r="A3130" s="20">
        <v>103.65184709145225</v>
      </c>
    </row>
    <row r="3131" spans="1:1" x14ac:dyDescent="0.35">
      <c r="A3131" s="20">
        <v>89.220598208581109</v>
      </c>
    </row>
    <row r="3132" spans="1:1" x14ac:dyDescent="0.35">
      <c r="A3132" s="20">
        <v>85.11923952276976</v>
      </c>
    </row>
    <row r="3133" spans="1:1" x14ac:dyDescent="0.35">
      <c r="A3133" s="20">
        <v>61.515577680061782</v>
      </c>
    </row>
    <row r="3134" spans="1:1" x14ac:dyDescent="0.35">
      <c r="A3134" s="20">
        <v>75.461067785844023</v>
      </c>
    </row>
    <row r="3135" spans="1:1" x14ac:dyDescent="0.35">
      <c r="A3135" s="20">
        <v>65.268970939303173</v>
      </c>
    </row>
    <row r="3136" spans="1:1" x14ac:dyDescent="0.35">
      <c r="A3136" s="20">
        <v>99.239582831538144</v>
      </c>
    </row>
    <row r="3137" spans="1:1" x14ac:dyDescent="0.35">
      <c r="A3137" s="20">
        <v>59.935772833142821</v>
      </c>
    </row>
    <row r="3138" spans="1:1" x14ac:dyDescent="0.35">
      <c r="A3138" s="20">
        <v>81.705581414672466</v>
      </c>
    </row>
    <row r="3139" spans="1:1" x14ac:dyDescent="0.35">
      <c r="A3139" s="20">
        <v>87.143437030051444</v>
      </c>
    </row>
    <row r="3140" spans="1:1" x14ac:dyDescent="0.35">
      <c r="A3140" s="20">
        <v>62.93649888170691</v>
      </c>
    </row>
    <row r="3141" spans="1:1" x14ac:dyDescent="0.35">
      <c r="A3141" s="20">
        <v>70.734650517354652</v>
      </c>
    </row>
    <row r="3142" spans="1:1" x14ac:dyDescent="0.35">
      <c r="A3142" s="20">
        <v>105.55675121499566</v>
      </c>
    </row>
    <row r="3143" spans="1:1" x14ac:dyDescent="0.35">
      <c r="A3143" s="20">
        <v>64.185631975512166</v>
      </c>
    </row>
    <row r="3144" spans="1:1" x14ac:dyDescent="0.35">
      <c r="A3144" s="20">
        <v>70.986744853201415</v>
      </c>
    </row>
    <row r="3145" spans="1:1" x14ac:dyDescent="0.35">
      <c r="A3145" s="20">
        <v>71.582510625214326</v>
      </c>
    </row>
    <row r="3146" spans="1:1" x14ac:dyDescent="0.35">
      <c r="A3146" s="20">
        <v>98.693753717821807</v>
      </c>
    </row>
    <row r="3147" spans="1:1" x14ac:dyDescent="0.35">
      <c r="A3147" s="20">
        <v>95.275165232757317</v>
      </c>
    </row>
    <row r="3148" spans="1:1" x14ac:dyDescent="0.35">
      <c r="A3148" s="20">
        <v>75.951186571593439</v>
      </c>
    </row>
    <row r="3149" spans="1:1" x14ac:dyDescent="0.35">
      <c r="A3149" s="20">
        <v>84.893962993338718</v>
      </c>
    </row>
    <row r="3150" spans="1:1" x14ac:dyDescent="0.35">
      <c r="A3150" s="20">
        <v>79.353335412591093</v>
      </c>
    </row>
    <row r="3151" spans="1:1" x14ac:dyDescent="0.35">
      <c r="A3151" s="20">
        <v>45.488858921361825</v>
      </c>
    </row>
    <row r="3152" spans="1:1" x14ac:dyDescent="0.35">
      <c r="A3152" s="20">
        <v>112.93823625740625</v>
      </c>
    </row>
    <row r="3153" spans="1:1" x14ac:dyDescent="0.35">
      <c r="A3153" s="20">
        <v>60.096739956808499</v>
      </c>
    </row>
    <row r="3154" spans="1:1" x14ac:dyDescent="0.35">
      <c r="A3154" s="20">
        <v>91.851122666888969</v>
      </c>
    </row>
    <row r="3155" spans="1:1" x14ac:dyDescent="0.35">
      <c r="A3155" s="20">
        <v>48.059057470958948</v>
      </c>
    </row>
    <row r="3156" spans="1:1" x14ac:dyDescent="0.35">
      <c r="A3156" s="20">
        <v>58.849576374293477</v>
      </c>
    </row>
    <row r="3157" spans="1:1" x14ac:dyDescent="0.35">
      <c r="A3157" s="20">
        <v>77.950886433414482</v>
      </c>
    </row>
    <row r="3158" spans="1:1" x14ac:dyDescent="0.35">
      <c r="A3158" s="20">
        <v>92.741656586454098</v>
      </c>
    </row>
    <row r="3159" spans="1:1" x14ac:dyDescent="0.35">
      <c r="A3159" s="20">
        <v>119.81935872563231</v>
      </c>
    </row>
    <row r="3160" spans="1:1" x14ac:dyDescent="0.35">
      <c r="A3160" s="20">
        <v>81.943588476837505</v>
      </c>
    </row>
    <row r="3161" spans="1:1" x14ac:dyDescent="0.35">
      <c r="A3161" s="20">
        <v>78.627711720578745</v>
      </c>
    </row>
    <row r="3162" spans="1:1" x14ac:dyDescent="0.35">
      <c r="A3162" s="20">
        <v>80.34041406514946</v>
      </c>
    </row>
    <row r="3163" spans="1:1" x14ac:dyDescent="0.35">
      <c r="A3163" s="20">
        <v>75.542513394181285</v>
      </c>
    </row>
    <row r="3164" spans="1:1" x14ac:dyDescent="0.35">
      <c r="A3164" s="20">
        <v>68.258230036188323</v>
      </c>
    </row>
    <row r="3165" spans="1:1" x14ac:dyDescent="0.35">
      <c r="A3165" s="20">
        <v>68.082010061206674</v>
      </c>
    </row>
    <row r="3166" spans="1:1" x14ac:dyDescent="0.35">
      <c r="A3166" s="20">
        <v>66.446140894598145</v>
      </c>
    </row>
    <row r="3167" spans="1:1" x14ac:dyDescent="0.35">
      <c r="A3167" s="20">
        <v>75.741667394430479</v>
      </c>
    </row>
    <row r="3168" spans="1:1" x14ac:dyDescent="0.35">
      <c r="A3168" s="20">
        <v>54.042544420332526</v>
      </c>
    </row>
    <row r="3169" spans="1:1" x14ac:dyDescent="0.35">
      <c r="A3169" s="20">
        <v>92.248230984456853</v>
      </c>
    </row>
    <row r="3170" spans="1:1" x14ac:dyDescent="0.35">
      <c r="A3170" s="20">
        <v>64.596971086608661</v>
      </c>
    </row>
    <row r="3171" spans="1:1" x14ac:dyDescent="0.35">
      <c r="A3171" s="20">
        <v>68.920039502262696</v>
      </c>
    </row>
    <row r="3172" spans="1:1" x14ac:dyDescent="0.35">
      <c r="A3172" s="20">
        <v>58.426719404525755</v>
      </c>
    </row>
    <row r="3173" spans="1:1" x14ac:dyDescent="0.35">
      <c r="A3173" s="20">
        <v>60.820272442959265</v>
      </c>
    </row>
    <row r="3174" spans="1:1" x14ac:dyDescent="0.35">
      <c r="A3174" s="20">
        <v>88.978353764542888</v>
      </c>
    </row>
    <row r="3175" spans="1:1" x14ac:dyDescent="0.35">
      <c r="A3175" s="20">
        <v>86.431421815587939</v>
      </c>
    </row>
    <row r="3176" spans="1:1" x14ac:dyDescent="0.35">
      <c r="A3176" s="20">
        <v>55.629280637740749</v>
      </c>
    </row>
    <row r="3177" spans="1:1" x14ac:dyDescent="0.35">
      <c r="A3177" s="20">
        <v>83.630974282933153</v>
      </c>
    </row>
    <row r="3178" spans="1:1" x14ac:dyDescent="0.35">
      <c r="A3178" s="20">
        <v>91.831766566003353</v>
      </c>
    </row>
    <row r="3179" spans="1:1" x14ac:dyDescent="0.35">
      <c r="A3179" s="20">
        <v>68.243512112065119</v>
      </c>
    </row>
    <row r="3180" spans="1:1" x14ac:dyDescent="0.35">
      <c r="A3180" s="20">
        <v>77.586200598685977</v>
      </c>
    </row>
    <row r="3181" spans="1:1" x14ac:dyDescent="0.35">
      <c r="A3181" s="20">
        <v>100.834288071207</v>
      </c>
    </row>
    <row r="3182" spans="1:1" x14ac:dyDescent="0.35">
      <c r="A3182" s="20">
        <v>58.159532037236403</v>
      </c>
    </row>
    <row r="3183" spans="1:1" x14ac:dyDescent="0.35">
      <c r="A3183" s="20">
        <v>57.126377869524752</v>
      </c>
    </row>
    <row r="3184" spans="1:1" x14ac:dyDescent="0.35">
      <c r="A3184" s="20">
        <v>63.3908957660013</v>
      </c>
    </row>
    <row r="3185" spans="1:1" x14ac:dyDescent="0.35">
      <c r="A3185" s="20">
        <v>76.398183650039897</v>
      </c>
    </row>
    <row r="3186" spans="1:1" x14ac:dyDescent="0.35">
      <c r="A3186" s="20">
        <v>73.364367095297226</v>
      </c>
    </row>
    <row r="3187" spans="1:1" x14ac:dyDescent="0.35">
      <c r="A3187" s="20">
        <v>93.669468016585867</v>
      </c>
    </row>
    <row r="3188" spans="1:1" x14ac:dyDescent="0.35">
      <c r="A3188" s="20">
        <v>70.658297721550554</v>
      </c>
    </row>
    <row r="3189" spans="1:1" x14ac:dyDescent="0.35">
      <c r="A3189" s="20">
        <v>79.041096563771106</v>
      </c>
    </row>
    <row r="3190" spans="1:1" x14ac:dyDescent="0.35">
      <c r="A3190" s="20">
        <v>85.886471696972961</v>
      </c>
    </row>
    <row r="3191" spans="1:1" x14ac:dyDescent="0.35">
      <c r="A3191" s="20">
        <v>76.27773810726903</v>
      </c>
    </row>
    <row r="3192" spans="1:1" x14ac:dyDescent="0.35">
      <c r="A3192" s="20">
        <v>74.505480264647133</v>
      </c>
    </row>
    <row r="3193" spans="1:1" x14ac:dyDescent="0.35">
      <c r="A3193" s="20">
        <v>66.595709279526034</v>
      </c>
    </row>
    <row r="3194" spans="1:1" x14ac:dyDescent="0.35">
      <c r="A3194" s="20">
        <v>76.510179114922948</v>
      </c>
    </row>
    <row r="3195" spans="1:1" x14ac:dyDescent="0.35">
      <c r="A3195" s="20">
        <v>97.307069070066433</v>
      </c>
    </row>
    <row r="3196" spans="1:1" x14ac:dyDescent="0.35">
      <c r="A3196" s="20">
        <v>83.635473110172455</v>
      </c>
    </row>
    <row r="3197" spans="1:1" x14ac:dyDescent="0.35">
      <c r="A3197" s="20">
        <v>75.499929354149685</v>
      </c>
    </row>
    <row r="3198" spans="1:1" x14ac:dyDescent="0.35">
      <c r="A3198" s="20">
        <v>73.317743251615553</v>
      </c>
    </row>
    <row r="3199" spans="1:1" x14ac:dyDescent="0.35">
      <c r="A3199" s="20">
        <v>68.301330617219492</v>
      </c>
    </row>
    <row r="3200" spans="1:1" x14ac:dyDescent="0.35">
      <c r="A3200" s="20">
        <v>48.61742982289509</v>
      </c>
    </row>
    <row r="3201" spans="1:1" x14ac:dyDescent="0.35">
      <c r="A3201" s="20">
        <v>90.290042142146021</v>
      </c>
    </row>
    <row r="3202" spans="1:1" x14ac:dyDescent="0.35">
      <c r="A3202" s="20">
        <v>100.90873380722276</v>
      </c>
    </row>
    <row r="3203" spans="1:1" x14ac:dyDescent="0.35">
      <c r="A3203" s="20">
        <v>85.149953425594063</v>
      </c>
    </row>
    <row r="3204" spans="1:1" x14ac:dyDescent="0.35">
      <c r="A3204" s="20">
        <v>64.62290861358494</v>
      </c>
    </row>
    <row r="3205" spans="1:1" x14ac:dyDescent="0.35">
      <c r="A3205" s="20">
        <v>72.222145545421498</v>
      </c>
    </row>
    <row r="3206" spans="1:1" x14ac:dyDescent="0.35">
      <c r="A3206" s="20">
        <v>77.006185756722033</v>
      </c>
    </row>
    <row r="3207" spans="1:1" x14ac:dyDescent="0.35">
      <c r="A3207" s="20">
        <v>109.51095251242407</v>
      </c>
    </row>
    <row r="3208" spans="1:1" x14ac:dyDescent="0.35">
      <c r="A3208" s="20">
        <v>77.706303086475515</v>
      </c>
    </row>
    <row r="3209" spans="1:1" x14ac:dyDescent="0.35">
      <c r="A3209" s="20">
        <v>77.196949760990847</v>
      </c>
    </row>
    <row r="3210" spans="1:1" x14ac:dyDescent="0.35">
      <c r="A3210" s="20">
        <v>87.003236634635414</v>
      </c>
    </row>
    <row r="3211" spans="1:1" x14ac:dyDescent="0.35">
      <c r="A3211" s="20">
        <v>67.039845891776764</v>
      </c>
    </row>
    <row r="3212" spans="1:1" x14ac:dyDescent="0.35">
      <c r="A3212" s="20">
        <v>93.36759576657083</v>
      </c>
    </row>
    <row r="3213" spans="1:1" x14ac:dyDescent="0.35">
      <c r="A3213" s="20">
        <v>43.753172692269409</v>
      </c>
    </row>
    <row r="3214" spans="1:1" x14ac:dyDescent="0.35">
      <c r="A3214" s="20">
        <v>69.295019037519126</v>
      </c>
    </row>
    <row r="3215" spans="1:1" x14ac:dyDescent="0.35">
      <c r="A3215" s="20">
        <v>95.009473959361884</v>
      </c>
    </row>
    <row r="3216" spans="1:1" x14ac:dyDescent="0.35">
      <c r="A3216" s="20">
        <v>71.429405782648587</v>
      </c>
    </row>
    <row r="3217" spans="1:1" x14ac:dyDescent="0.35">
      <c r="A3217" s="20">
        <v>62.998655146554157</v>
      </c>
    </row>
    <row r="3218" spans="1:1" x14ac:dyDescent="0.35">
      <c r="A3218" s="20">
        <v>52.211307097490419</v>
      </c>
    </row>
    <row r="3219" spans="1:1" x14ac:dyDescent="0.35">
      <c r="A3219" s="20">
        <v>82.094925787509396</v>
      </c>
    </row>
    <row r="3220" spans="1:1" x14ac:dyDescent="0.35">
      <c r="A3220" s="20">
        <v>88.998509821409399</v>
      </c>
    </row>
    <row r="3221" spans="1:1" x14ac:dyDescent="0.35">
      <c r="A3221" s="20">
        <v>56.970969867948767</v>
      </c>
    </row>
    <row r="3222" spans="1:1" x14ac:dyDescent="0.35">
      <c r="A3222" s="20">
        <v>91.526738246631453</v>
      </c>
    </row>
    <row r="3223" spans="1:1" x14ac:dyDescent="0.35">
      <c r="A3223" s="20">
        <v>82.489423313335109</v>
      </c>
    </row>
    <row r="3224" spans="1:1" x14ac:dyDescent="0.35">
      <c r="A3224" s="20">
        <v>80.786634218277428</v>
      </c>
    </row>
    <row r="3225" spans="1:1" x14ac:dyDescent="0.35">
      <c r="A3225" s="20">
        <v>72.978461726095944</v>
      </c>
    </row>
    <row r="3226" spans="1:1" x14ac:dyDescent="0.35">
      <c r="A3226" s="20">
        <v>71.02505819964307</v>
      </c>
    </row>
    <row r="3227" spans="1:1" x14ac:dyDescent="0.35">
      <c r="A3227" s="20">
        <v>76.922835389508805</v>
      </c>
    </row>
    <row r="3228" spans="1:1" x14ac:dyDescent="0.35">
      <c r="A3228" s="20">
        <v>82.599836595582033</v>
      </c>
    </row>
    <row r="3229" spans="1:1" x14ac:dyDescent="0.35">
      <c r="A3229" s="20">
        <v>65.78182961315936</v>
      </c>
    </row>
    <row r="3230" spans="1:1" x14ac:dyDescent="0.35">
      <c r="A3230" s="20">
        <v>53.986639659100575</v>
      </c>
    </row>
    <row r="3231" spans="1:1" x14ac:dyDescent="0.35">
      <c r="A3231" s="20">
        <v>67.108177281597079</v>
      </c>
    </row>
    <row r="3232" spans="1:1" x14ac:dyDescent="0.35">
      <c r="A3232" s="20">
        <v>81.642877862158187</v>
      </c>
    </row>
    <row r="3233" spans="1:1" x14ac:dyDescent="0.35">
      <c r="A3233" s="20">
        <v>107.83402407688939</v>
      </c>
    </row>
    <row r="3234" spans="1:1" x14ac:dyDescent="0.35">
      <c r="A3234" s="20">
        <v>105.6844827690656</v>
      </c>
    </row>
    <row r="3235" spans="1:1" x14ac:dyDescent="0.35">
      <c r="A3235" s="20">
        <v>72.35180210326773</v>
      </c>
    </row>
    <row r="3236" spans="1:1" x14ac:dyDescent="0.35">
      <c r="A3236" s="20">
        <v>81.342762519767405</v>
      </c>
    </row>
    <row r="3237" spans="1:1" x14ac:dyDescent="0.35">
      <c r="A3237" s="20">
        <v>52.805793330009209</v>
      </c>
    </row>
    <row r="3238" spans="1:1" x14ac:dyDescent="0.35">
      <c r="A3238" s="20">
        <v>68.297345673908168</v>
      </c>
    </row>
    <row r="3239" spans="1:1" x14ac:dyDescent="0.35">
      <c r="A3239" s="20">
        <v>87.631963845559895</v>
      </c>
    </row>
    <row r="3240" spans="1:1" x14ac:dyDescent="0.35">
      <c r="A3240" s="20">
        <v>76.755375518900735</v>
      </c>
    </row>
    <row r="3241" spans="1:1" x14ac:dyDescent="0.35">
      <c r="A3241" s="20">
        <v>75.676475319526574</v>
      </c>
    </row>
    <row r="3242" spans="1:1" x14ac:dyDescent="0.35">
      <c r="A3242" s="20">
        <v>59.088954364271565</v>
      </c>
    </row>
    <row r="3243" spans="1:1" x14ac:dyDescent="0.35">
      <c r="A3243" s="20">
        <v>89.222888947726958</v>
      </c>
    </row>
    <row r="3244" spans="1:1" x14ac:dyDescent="0.35">
      <c r="A3244" s="20">
        <v>89.299413458387562</v>
      </c>
    </row>
    <row r="3245" spans="1:1" x14ac:dyDescent="0.35">
      <c r="A3245" s="20">
        <v>64.894095125022929</v>
      </c>
    </row>
    <row r="3246" spans="1:1" x14ac:dyDescent="0.35">
      <c r="A3246" s="20">
        <v>66.799296909359967</v>
      </c>
    </row>
    <row r="3247" spans="1:1" x14ac:dyDescent="0.35">
      <c r="A3247" s="20">
        <v>89.155829687092961</v>
      </c>
    </row>
    <row r="3248" spans="1:1" x14ac:dyDescent="0.35">
      <c r="A3248" s="20">
        <v>78.637755004568348</v>
      </c>
    </row>
    <row r="3249" spans="1:1" x14ac:dyDescent="0.35">
      <c r="A3249" s="20">
        <v>80.818999087551262</v>
      </c>
    </row>
    <row r="3250" spans="1:1" x14ac:dyDescent="0.35">
      <c r="A3250" s="20">
        <v>58.527543710844029</v>
      </c>
    </row>
    <row r="3251" spans="1:1" x14ac:dyDescent="0.35">
      <c r="A3251" s="20">
        <v>69.124333597860897</v>
      </c>
    </row>
    <row r="3252" spans="1:1" x14ac:dyDescent="0.35">
      <c r="A3252" s="20">
        <v>89.837211459394624</v>
      </c>
    </row>
    <row r="3253" spans="1:1" x14ac:dyDescent="0.35">
      <c r="A3253" s="20">
        <v>65.891186598170748</v>
      </c>
    </row>
    <row r="3254" spans="1:1" x14ac:dyDescent="0.35">
      <c r="A3254" s="20">
        <v>55.267629743061377</v>
      </c>
    </row>
    <row r="3255" spans="1:1" x14ac:dyDescent="0.35">
      <c r="A3255" s="20">
        <v>72.583459434956524</v>
      </c>
    </row>
    <row r="3256" spans="1:1" x14ac:dyDescent="0.35">
      <c r="A3256" s="20">
        <v>69.217433307614456</v>
      </c>
    </row>
    <row r="3257" spans="1:1" x14ac:dyDescent="0.35">
      <c r="A3257" s="20">
        <v>84.518838473042535</v>
      </c>
    </row>
    <row r="3258" spans="1:1" x14ac:dyDescent="0.35">
      <c r="A3258" s="20">
        <v>72.567683771790882</v>
      </c>
    </row>
    <row r="3259" spans="1:1" x14ac:dyDescent="0.35">
      <c r="A3259" s="20">
        <v>62.345182706453727</v>
      </c>
    </row>
    <row r="3260" spans="1:1" x14ac:dyDescent="0.35">
      <c r="A3260" s="20">
        <v>84.806139893276963</v>
      </c>
    </row>
    <row r="3261" spans="1:1" x14ac:dyDescent="0.35">
      <c r="A3261" s="20">
        <v>85.614538943104478</v>
      </c>
    </row>
    <row r="3262" spans="1:1" x14ac:dyDescent="0.35">
      <c r="A3262" s="20">
        <v>63.52901213850545</v>
      </c>
    </row>
    <row r="3263" spans="1:1" x14ac:dyDescent="0.35">
      <c r="A3263" s="20">
        <v>64.732644134445081</v>
      </c>
    </row>
    <row r="3264" spans="1:1" x14ac:dyDescent="0.35">
      <c r="A3264" s="20">
        <v>61.814820964466556</v>
      </c>
    </row>
    <row r="3265" spans="1:1" x14ac:dyDescent="0.35">
      <c r="A3265" s="20">
        <v>85.111258116459382</v>
      </c>
    </row>
    <row r="3266" spans="1:1" x14ac:dyDescent="0.35">
      <c r="A3266" s="20">
        <v>45.475790348816147</v>
      </c>
    </row>
    <row r="3267" spans="1:1" x14ac:dyDescent="0.35">
      <c r="A3267" s="20">
        <v>57.537635474782583</v>
      </c>
    </row>
    <row r="3268" spans="1:1" x14ac:dyDescent="0.35">
      <c r="A3268" s="20">
        <v>44.429563648358645</v>
      </c>
    </row>
    <row r="3269" spans="1:1" x14ac:dyDescent="0.35">
      <c r="A3269" s="20">
        <v>74.05942958745554</v>
      </c>
    </row>
    <row r="3270" spans="1:1" x14ac:dyDescent="0.35">
      <c r="A3270" s="20">
        <v>83.272627303698059</v>
      </c>
    </row>
    <row r="3271" spans="1:1" x14ac:dyDescent="0.35">
      <c r="A3271" s="20">
        <v>75.524037728756113</v>
      </c>
    </row>
    <row r="3272" spans="1:1" x14ac:dyDescent="0.35">
      <c r="A3272" s="20">
        <v>114.71626231351527</v>
      </c>
    </row>
    <row r="3273" spans="1:1" x14ac:dyDescent="0.35">
      <c r="A3273" s="20">
        <v>82.257242486890362</v>
      </c>
    </row>
    <row r="3274" spans="1:1" x14ac:dyDescent="0.35">
      <c r="A3274" s="20">
        <v>78.615998890830369</v>
      </c>
    </row>
    <row r="3275" spans="1:1" x14ac:dyDescent="0.35">
      <c r="A3275" s="20">
        <v>51.017955473428017</v>
      </c>
    </row>
    <row r="3276" spans="1:1" x14ac:dyDescent="0.35">
      <c r="A3276" s="20">
        <v>79.632756559729728</v>
      </c>
    </row>
    <row r="3277" spans="1:1" x14ac:dyDescent="0.35">
      <c r="A3277" s="20">
        <v>97.375469064660507</v>
      </c>
    </row>
    <row r="3278" spans="1:1" x14ac:dyDescent="0.35">
      <c r="A3278" s="20">
        <v>67.322193584140265</v>
      </c>
    </row>
    <row r="3279" spans="1:1" x14ac:dyDescent="0.35">
      <c r="A3279" s="20">
        <v>93.650228223598731</v>
      </c>
    </row>
    <row r="3280" spans="1:1" x14ac:dyDescent="0.35">
      <c r="A3280" s="20">
        <v>95.759477216429417</v>
      </c>
    </row>
    <row r="3281" spans="1:1" x14ac:dyDescent="0.35">
      <c r="A3281" s="20">
        <v>64.969320857090224</v>
      </c>
    </row>
    <row r="3282" spans="1:1" x14ac:dyDescent="0.35">
      <c r="A3282" s="20">
        <v>67.930173261624191</v>
      </c>
    </row>
    <row r="3283" spans="1:1" x14ac:dyDescent="0.35">
      <c r="A3283" s="20">
        <v>68.555294550616409</v>
      </c>
    </row>
    <row r="3284" spans="1:1" x14ac:dyDescent="0.35">
      <c r="A3284" s="20">
        <v>38.086295260945931</v>
      </c>
    </row>
    <row r="3285" spans="1:1" x14ac:dyDescent="0.35">
      <c r="A3285" s="20">
        <v>86.572703166324644</v>
      </c>
    </row>
    <row r="3286" spans="1:1" x14ac:dyDescent="0.35">
      <c r="A3286" s="20">
        <v>99.295401805469126</v>
      </c>
    </row>
    <row r="3287" spans="1:1" x14ac:dyDescent="0.35">
      <c r="A3287" s="20">
        <v>67.543007990366078</v>
      </c>
    </row>
    <row r="3288" spans="1:1" x14ac:dyDescent="0.35">
      <c r="A3288" s="20">
        <v>73.82946291512684</v>
      </c>
    </row>
    <row r="3289" spans="1:1" x14ac:dyDescent="0.35">
      <c r="A3289" s="20">
        <v>81.250114456658352</v>
      </c>
    </row>
    <row r="3290" spans="1:1" x14ac:dyDescent="0.35">
      <c r="A3290" s="20">
        <v>76.153493676558995</v>
      </c>
    </row>
    <row r="3291" spans="1:1" x14ac:dyDescent="0.35">
      <c r="A3291" s="20">
        <v>95.415317230915591</v>
      </c>
    </row>
    <row r="3292" spans="1:1" x14ac:dyDescent="0.35">
      <c r="A3292" s="20">
        <v>87.01886217362113</v>
      </c>
    </row>
    <row r="3293" spans="1:1" x14ac:dyDescent="0.35">
      <c r="A3293" s="20">
        <v>80.009376949346517</v>
      </c>
    </row>
    <row r="3294" spans="1:1" x14ac:dyDescent="0.35">
      <c r="A3294" s="20">
        <v>67.719346120870654</v>
      </c>
    </row>
    <row r="3295" spans="1:1" x14ac:dyDescent="0.35">
      <c r="A3295" s="20">
        <v>56.708333832955233</v>
      </c>
    </row>
    <row r="3296" spans="1:1" x14ac:dyDescent="0.35">
      <c r="A3296" s="20">
        <v>65.176719427314978</v>
      </c>
    </row>
    <row r="3297" spans="1:1" x14ac:dyDescent="0.35">
      <c r="A3297" s="20">
        <v>86.582858650092859</v>
      </c>
    </row>
    <row r="3298" spans="1:1" x14ac:dyDescent="0.35">
      <c r="A3298" s="20">
        <v>49.46277799730737</v>
      </c>
    </row>
    <row r="3299" spans="1:1" x14ac:dyDescent="0.35">
      <c r="A3299" s="20">
        <v>97.655278782913513</v>
      </c>
    </row>
    <row r="3300" spans="1:1" x14ac:dyDescent="0.35">
      <c r="A3300" s="20">
        <v>67.794239727486215</v>
      </c>
    </row>
    <row r="3301" spans="1:1" x14ac:dyDescent="0.35">
      <c r="A3301" s="20">
        <v>84.322310044668853</v>
      </c>
    </row>
    <row r="3302" spans="1:1" x14ac:dyDescent="0.35">
      <c r="A3302" s="20">
        <v>75.202783137806193</v>
      </c>
    </row>
    <row r="3303" spans="1:1" x14ac:dyDescent="0.35">
      <c r="A3303" s="20">
        <v>92.829533648187919</v>
      </c>
    </row>
    <row r="3304" spans="1:1" x14ac:dyDescent="0.35">
      <c r="A3304" s="20">
        <v>70.680937787415218</v>
      </c>
    </row>
    <row r="3305" spans="1:1" x14ac:dyDescent="0.35">
      <c r="A3305" s="20">
        <v>52.84746634128939</v>
      </c>
    </row>
    <row r="3306" spans="1:1" x14ac:dyDescent="0.35">
      <c r="A3306" s="20">
        <v>75.565464313934285</v>
      </c>
    </row>
    <row r="3307" spans="1:1" x14ac:dyDescent="0.35">
      <c r="A3307" s="20">
        <v>94.728813072873621</v>
      </c>
    </row>
    <row r="3308" spans="1:1" x14ac:dyDescent="0.35">
      <c r="A3308" s="20">
        <v>60.556895209362878</v>
      </c>
    </row>
    <row r="3309" spans="1:1" x14ac:dyDescent="0.35">
      <c r="A3309" s="20">
        <v>55.073049356181826</v>
      </c>
    </row>
    <row r="3310" spans="1:1" x14ac:dyDescent="0.35">
      <c r="A3310" s="20">
        <v>96.360739952266286</v>
      </c>
    </row>
    <row r="3311" spans="1:1" x14ac:dyDescent="0.35">
      <c r="A3311" s="20">
        <v>91.341482777306709</v>
      </c>
    </row>
    <row r="3312" spans="1:1" x14ac:dyDescent="0.35">
      <c r="A3312" s="20">
        <v>74.730092192652108</v>
      </c>
    </row>
    <row r="3313" spans="1:1" x14ac:dyDescent="0.35">
      <c r="A3313" s="20">
        <v>68.335225966993974</v>
      </c>
    </row>
    <row r="3314" spans="1:1" x14ac:dyDescent="0.35">
      <c r="A3314" s="20">
        <v>55.241627034669577</v>
      </c>
    </row>
    <row r="3315" spans="1:1" x14ac:dyDescent="0.35">
      <c r="A3315" s="20">
        <v>72.08254306784994</v>
      </c>
    </row>
    <row r="3316" spans="1:1" x14ac:dyDescent="0.35">
      <c r="A3316" s="20">
        <v>73.062521997943435</v>
      </c>
    </row>
    <row r="3317" spans="1:1" x14ac:dyDescent="0.35">
      <c r="A3317" s="20">
        <v>82.70870404602681</v>
      </c>
    </row>
    <row r="3318" spans="1:1" x14ac:dyDescent="0.35">
      <c r="A3318" s="20">
        <v>80.958939437902558</v>
      </c>
    </row>
    <row r="3319" spans="1:1" x14ac:dyDescent="0.35">
      <c r="A3319" s="20">
        <v>82.550730669049855</v>
      </c>
    </row>
    <row r="3320" spans="1:1" x14ac:dyDescent="0.35">
      <c r="A3320" s="20">
        <v>66.366674044988116</v>
      </c>
    </row>
    <row r="3321" spans="1:1" x14ac:dyDescent="0.35">
      <c r="A3321" s="20">
        <v>80.092642005321835</v>
      </c>
    </row>
    <row r="3322" spans="1:1" x14ac:dyDescent="0.35">
      <c r="A3322" s="20">
        <v>96.92139567713474</v>
      </c>
    </row>
    <row r="3323" spans="1:1" x14ac:dyDescent="0.35">
      <c r="A3323" s="20">
        <v>53.792315535301896</v>
      </c>
    </row>
    <row r="3324" spans="1:1" x14ac:dyDescent="0.35">
      <c r="A3324" s="20">
        <v>99.903070326871116</v>
      </c>
    </row>
    <row r="3325" spans="1:1" x14ac:dyDescent="0.35">
      <c r="A3325" s="20">
        <v>67.38676982638934</v>
      </c>
    </row>
    <row r="3326" spans="1:1" x14ac:dyDescent="0.35">
      <c r="A3326" s="20">
        <v>86.918367343145917</v>
      </c>
    </row>
    <row r="3327" spans="1:1" x14ac:dyDescent="0.35">
      <c r="A3327" s="20">
        <v>73.345460219058694</v>
      </c>
    </row>
    <row r="3328" spans="1:1" x14ac:dyDescent="0.35">
      <c r="A3328" s="20">
        <v>95.008520483605906</v>
      </c>
    </row>
    <row r="3329" spans="1:1" x14ac:dyDescent="0.35">
      <c r="A3329" s="20">
        <v>77.782243247492474</v>
      </c>
    </row>
    <row r="3330" spans="1:1" x14ac:dyDescent="0.35">
      <c r="A3330" s="20">
        <v>83.583988311036421</v>
      </c>
    </row>
    <row r="3331" spans="1:1" x14ac:dyDescent="0.35">
      <c r="A3331" s="20">
        <v>65.039959571075258</v>
      </c>
    </row>
    <row r="3332" spans="1:1" x14ac:dyDescent="0.35">
      <c r="A3332" s="20">
        <v>89.390190251000917</v>
      </c>
    </row>
    <row r="3333" spans="1:1" x14ac:dyDescent="0.35">
      <c r="A3333" s="20">
        <v>65.226544288052438</v>
      </c>
    </row>
    <row r="3334" spans="1:1" x14ac:dyDescent="0.35">
      <c r="A3334" s="20">
        <v>83.695982922785788</v>
      </c>
    </row>
    <row r="3335" spans="1:1" x14ac:dyDescent="0.35">
      <c r="A3335" s="20">
        <v>73.779907570661152</v>
      </c>
    </row>
    <row r="3336" spans="1:1" x14ac:dyDescent="0.35">
      <c r="A3336" s="20">
        <v>64.730670833936841</v>
      </c>
    </row>
    <row r="3337" spans="1:1" x14ac:dyDescent="0.35">
      <c r="A3337" s="20">
        <v>88.167256701880206</v>
      </c>
    </row>
    <row r="3338" spans="1:1" x14ac:dyDescent="0.35">
      <c r="A3338" s="20">
        <v>76.558248467965726</v>
      </c>
    </row>
    <row r="3339" spans="1:1" x14ac:dyDescent="0.35">
      <c r="A3339" s="20">
        <v>87.463640691815073</v>
      </c>
    </row>
    <row r="3340" spans="1:1" x14ac:dyDescent="0.35">
      <c r="A3340" s="20">
        <v>74.6175387972105</v>
      </c>
    </row>
    <row r="3341" spans="1:1" x14ac:dyDescent="0.35">
      <c r="A3341" s="20">
        <v>84.466151318197021</v>
      </c>
    </row>
    <row r="3342" spans="1:1" x14ac:dyDescent="0.35">
      <c r="A3342" s="20">
        <v>85.742549184693644</v>
      </c>
    </row>
    <row r="3343" spans="1:1" x14ac:dyDescent="0.35">
      <c r="A3343" s="20">
        <v>65.426773742594577</v>
      </c>
    </row>
    <row r="3344" spans="1:1" x14ac:dyDescent="0.35">
      <c r="A3344" s="20">
        <v>74.035781246592151</v>
      </c>
    </row>
    <row r="3345" spans="1:1" x14ac:dyDescent="0.35">
      <c r="A3345" s="20">
        <v>93.279614585353045</v>
      </c>
    </row>
    <row r="3346" spans="1:1" x14ac:dyDescent="0.35">
      <c r="A3346" s="20">
        <v>59.606846606189606</v>
      </c>
    </row>
    <row r="3347" spans="1:1" x14ac:dyDescent="0.35">
      <c r="A3347" s="20">
        <v>85.312010877831042</v>
      </c>
    </row>
    <row r="3348" spans="1:1" x14ac:dyDescent="0.35">
      <c r="A3348" s="20">
        <v>72.559001824293176</v>
      </c>
    </row>
    <row r="3349" spans="1:1" x14ac:dyDescent="0.35">
      <c r="A3349" s="20">
        <v>99.181757666816907</v>
      </c>
    </row>
    <row r="3350" spans="1:1" x14ac:dyDescent="0.35">
      <c r="A3350" s="20">
        <v>81.384743705426999</v>
      </c>
    </row>
    <row r="3351" spans="1:1" x14ac:dyDescent="0.35">
      <c r="A3351" s="20">
        <v>104.00777605665556</v>
      </c>
    </row>
    <row r="3352" spans="1:1" x14ac:dyDescent="0.35">
      <c r="A3352" s="20">
        <v>84.730230060930026</v>
      </c>
    </row>
    <row r="3353" spans="1:1" x14ac:dyDescent="0.35">
      <c r="A3353" s="20">
        <v>74.385514562447298</v>
      </c>
    </row>
    <row r="3354" spans="1:1" x14ac:dyDescent="0.35">
      <c r="A3354" s="20">
        <v>88.835498113359051</v>
      </c>
    </row>
    <row r="3355" spans="1:1" x14ac:dyDescent="0.35">
      <c r="A3355" s="20">
        <v>90.924392363438301</v>
      </c>
    </row>
    <row r="3356" spans="1:1" x14ac:dyDescent="0.35">
      <c r="A3356" s="20">
        <v>75.27941221764921</v>
      </c>
    </row>
    <row r="3357" spans="1:1" x14ac:dyDescent="0.35">
      <c r="A3357" s="20">
        <v>83.034457935835221</v>
      </c>
    </row>
    <row r="3358" spans="1:1" x14ac:dyDescent="0.35">
      <c r="A3358" s="20">
        <v>80.167808254370243</v>
      </c>
    </row>
    <row r="3359" spans="1:1" x14ac:dyDescent="0.35">
      <c r="A3359" s="20">
        <v>60.014603773739232</v>
      </c>
    </row>
    <row r="3360" spans="1:1" x14ac:dyDescent="0.35">
      <c r="A3360" s="20">
        <v>86.634373683410445</v>
      </c>
    </row>
    <row r="3361" spans="1:1" x14ac:dyDescent="0.35">
      <c r="A3361" s="20">
        <v>73.403694641885565</v>
      </c>
    </row>
    <row r="3362" spans="1:1" x14ac:dyDescent="0.35">
      <c r="A3362" s="20">
        <v>68.272621832848117</v>
      </c>
    </row>
    <row r="3363" spans="1:1" x14ac:dyDescent="0.35">
      <c r="A3363" s="20">
        <v>71.150537439827261</v>
      </c>
    </row>
    <row r="3364" spans="1:1" x14ac:dyDescent="0.35">
      <c r="A3364" s="20">
        <v>108.58053438243134</v>
      </c>
    </row>
    <row r="3365" spans="1:1" x14ac:dyDescent="0.35">
      <c r="A3365" s="20">
        <v>66.243474780717477</v>
      </c>
    </row>
    <row r="3366" spans="1:1" x14ac:dyDescent="0.35">
      <c r="A3366" s="20">
        <v>81.5046833582809</v>
      </c>
    </row>
    <row r="3367" spans="1:1" x14ac:dyDescent="0.35">
      <c r="A3367" s="20">
        <v>74.776304891295624</v>
      </c>
    </row>
    <row r="3368" spans="1:1" x14ac:dyDescent="0.35">
      <c r="A3368" s="20">
        <v>55.573354145350365</v>
      </c>
    </row>
    <row r="3369" spans="1:1" x14ac:dyDescent="0.35">
      <c r="A3369" s="20">
        <v>58.758195092634281</v>
      </c>
    </row>
    <row r="3370" spans="1:1" x14ac:dyDescent="0.35">
      <c r="A3370" s="20">
        <v>91.018184638795887</v>
      </c>
    </row>
    <row r="3371" spans="1:1" x14ac:dyDescent="0.35">
      <c r="A3371" s="20">
        <v>44.002316114320429</v>
      </c>
    </row>
    <row r="3372" spans="1:1" x14ac:dyDescent="0.35">
      <c r="A3372" s="20">
        <v>68.910486338165555</v>
      </c>
    </row>
    <row r="3373" spans="1:1" x14ac:dyDescent="0.35">
      <c r="A3373" s="20">
        <v>69.910631457757191</v>
      </c>
    </row>
    <row r="3374" spans="1:1" x14ac:dyDescent="0.35">
      <c r="A3374" s="20">
        <v>79.846687367529483</v>
      </c>
    </row>
    <row r="3375" spans="1:1" x14ac:dyDescent="0.35">
      <c r="A3375" s="20">
        <v>97.035682317234631</v>
      </c>
    </row>
    <row r="3376" spans="1:1" x14ac:dyDescent="0.35">
      <c r="A3376" s="20">
        <v>91.477415127209241</v>
      </c>
    </row>
    <row r="3377" spans="1:1" x14ac:dyDescent="0.35">
      <c r="A3377" s="20">
        <v>62.740792266791807</v>
      </c>
    </row>
    <row r="3378" spans="1:1" x14ac:dyDescent="0.35">
      <c r="A3378" s="20">
        <v>76.888532897212286</v>
      </c>
    </row>
    <row r="3379" spans="1:1" x14ac:dyDescent="0.35">
      <c r="A3379" s="20">
        <v>97.761002936013725</v>
      </c>
    </row>
    <row r="3380" spans="1:1" x14ac:dyDescent="0.35">
      <c r="A3380" s="20">
        <v>103.44810683528364</v>
      </c>
    </row>
    <row r="3381" spans="1:1" x14ac:dyDescent="0.35">
      <c r="A3381" s="20">
        <v>94.172864875769889</v>
      </c>
    </row>
    <row r="3382" spans="1:1" x14ac:dyDescent="0.35">
      <c r="A3382" s="20">
        <v>81.748093090430586</v>
      </c>
    </row>
    <row r="3383" spans="1:1" x14ac:dyDescent="0.35">
      <c r="A3383" s="20">
        <v>95.278344402921476</v>
      </c>
    </row>
    <row r="3384" spans="1:1" x14ac:dyDescent="0.35">
      <c r="A3384" s="20">
        <v>88.284851934351622</v>
      </c>
    </row>
    <row r="3385" spans="1:1" x14ac:dyDescent="0.35">
      <c r="A3385" s="20">
        <v>86.608111111358141</v>
      </c>
    </row>
    <row r="3386" spans="1:1" x14ac:dyDescent="0.35">
      <c r="A3386" s="20">
        <v>79.865441467539952</v>
      </c>
    </row>
    <row r="3387" spans="1:1" x14ac:dyDescent="0.35">
      <c r="A3387" s="20">
        <v>60.061447247753314</v>
      </c>
    </row>
    <row r="3388" spans="1:1" x14ac:dyDescent="0.35">
      <c r="A3388" s="20">
        <v>69.602048540934774</v>
      </c>
    </row>
    <row r="3389" spans="1:1" x14ac:dyDescent="0.35">
      <c r="A3389" s="20">
        <v>63.338362417582033</v>
      </c>
    </row>
    <row r="3390" spans="1:1" x14ac:dyDescent="0.35">
      <c r="A3390" s="20">
        <v>70.032579506736496</v>
      </c>
    </row>
    <row r="3391" spans="1:1" x14ac:dyDescent="0.35">
      <c r="A3391" s="20">
        <v>86.092243564808442</v>
      </c>
    </row>
    <row r="3392" spans="1:1" x14ac:dyDescent="0.35">
      <c r="A3392" s="20">
        <v>70.332793562517836</v>
      </c>
    </row>
    <row r="3393" spans="1:1" x14ac:dyDescent="0.35">
      <c r="A3393" s="20">
        <v>55.774713788795545</v>
      </c>
    </row>
    <row r="3394" spans="1:1" x14ac:dyDescent="0.35">
      <c r="A3394" s="20">
        <v>60.351804840113132</v>
      </c>
    </row>
    <row r="3395" spans="1:1" x14ac:dyDescent="0.35">
      <c r="A3395" s="20">
        <v>83.176310572982175</v>
      </c>
    </row>
    <row r="3396" spans="1:1" x14ac:dyDescent="0.35">
      <c r="A3396" s="20">
        <v>64.569381143654269</v>
      </c>
    </row>
    <row r="3397" spans="1:1" x14ac:dyDescent="0.35">
      <c r="A3397" s="20">
        <v>82.322048319256396</v>
      </c>
    </row>
    <row r="3398" spans="1:1" x14ac:dyDescent="0.35">
      <c r="A3398" s="20">
        <v>100.61136945640428</v>
      </c>
    </row>
    <row r="3399" spans="1:1" x14ac:dyDescent="0.35">
      <c r="A3399" s="20">
        <v>86.803307991881894</v>
      </c>
    </row>
    <row r="3400" spans="1:1" x14ac:dyDescent="0.35">
      <c r="A3400" s="20">
        <v>115.52313702248631</v>
      </c>
    </row>
    <row r="3401" spans="1:1" x14ac:dyDescent="0.35">
      <c r="A3401" s="20">
        <v>101.4508674213607</v>
      </c>
    </row>
    <row r="3402" spans="1:1" x14ac:dyDescent="0.35">
      <c r="A3402" s="20">
        <v>89.285782058229685</v>
      </c>
    </row>
    <row r="3403" spans="1:1" x14ac:dyDescent="0.35">
      <c r="A3403" s="20">
        <v>78.92713244998977</v>
      </c>
    </row>
    <row r="3404" spans="1:1" x14ac:dyDescent="0.35">
      <c r="A3404" s="20">
        <v>54.112966793191731</v>
      </c>
    </row>
    <row r="3405" spans="1:1" x14ac:dyDescent="0.35">
      <c r="A3405" s="20">
        <v>94.804941565444025</v>
      </c>
    </row>
    <row r="3406" spans="1:1" x14ac:dyDescent="0.35">
      <c r="A3406" s="20">
        <v>95.86982706032461</v>
      </c>
    </row>
    <row r="3407" spans="1:1" x14ac:dyDescent="0.35">
      <c r="A3407" s="20">
        <v>87.461590126632331</v>
      </c>
    </row>
    <row r="3408" spans="1:1" x14ac:dyDescent="0.35">
      <c r="A3408" s="20">
        <v>86.286212700768289</v>
      </c>
    </row>
    <row r="3409" spans="1:1" x14ac:dyDescent="0.35">
      <c r="A3409" s="20">
        <v>78.487075524872694</v>
      </c>
    </row>
    <row r="3410" spans="1:1" x14ac:dyDescent="0.35">
      <c r="A3410" s="20">
        <v>87.821530692252978</v>
      </c>
    </row>
    <row r="3411" spans="1:1" x14ac:dyDescent="0.35">
      <c r="A3411" s="20">
        <v>53.355269560338542</v>
      </c>
    </row>
    <row r="3412" spans="1:1" x14ac:dyDescent="0.35">
      <c r="A3412" s="20">
        <v>63.533864666784559</v>
      </c>
    </row>
    <row r="3413" spans="1:1" x14ac:dyDescent="0.35">
      <c r="A3413" s="20">
        <v>68.789685675018887</v>
      </c>
    </row>
    <row r="3414" spans="1:1" x14ac:dyDescent="0.35">
      <c r="A3414" s="20">
        <v>71.719521008659171</v>
      </c>
    </row>
    <row r="3415" spans="1:1" x14ac:dyDescent="0.35">
      <c r="A3415" s="20">
        <v>110.35261507493375</v>
      </c>
    </row>
    <row r="3416" spans="1:1" x14ac:dyDescent="0.35">
      <c r="A3416" s="20">
        <v>67.520498954972794</v>
      </c>
    </row>
    <row r="3417" spans="1:1" x14ac:dyDescent="0.35">
      <c r="A3417" s="20">
        <v>74.096784922914594</v>
      </c>
    </row>
    <row r="3418" spans="1:1" x14ac:dyDescent="0.35">
      <c r="A3418" s="20">
        <v>85.570096035062065</v>
      </c>
    </row>
    <row r="3419" spans="1:1" x14ac:dyDescent="0.35">
      <c r="A3419" s="20">
        <v>87.649490534543773</v>
      </c>
    </row>
    <row r="3420" spans="1:1" x14ac:dyDescent="0.35">
      <c r="A3420" s="20">
        <v>89.630832661154173</v>
      </c>
    </row>
    <row r="3421" spans="1:1" x14ac:dyDescent="0.35">
      <c r="A3421" s="20">
        <v>75.471494900640792</v>
      </c>
    </row>
    <row r="3422" spans="1:1" x14ac:dyDescent="0.35">
      <c r="A3422" s="20">
        <v>88.635457226597936</v>
      </c>
    </row>
    <row r="3423" spans="1:1" x14ac:dyDescent="0.35">
      <c r="A3423" s="20">
        <v>46.389369949553647</v>
      </c>
    </row>
    <row r="3424" spans="1:1" x14ac:dyDescent="0.35">
      <c r="A3424" s="20">
        <v>84.10061012836897</v>
      </c>
    </row>
    <row r="3425" spans="1:1" x14ac:dyDescent="0.35">
      <c r="A3425" s="20">
        <v>70.489892641293579</v>
      </c>
    </row>
    <row r="3426" spans="1:1" x14ac:dyDescent="0.35">
      <c r="A3426" s="20">
        <v>71.691619006950958</v>
      </c>
    </row>
    <row r="3427" spans="1:1" x14ac:dyDescent="0.35">
      <c r="A3427" s="20">
        <v>93.622509713360145</v>
      </c>
    </row>
    <row r="3428" spans="1:1" x14ac:dyDescent="0.35">
      <c r="A3428" s="20">
        <v>66.778995223523282</v>
      </c>
    </row>
    <row r="3429" spans="1:1" x14ac:dyDescent="0.35">
      <c r="A3429" s="20">
        <v>83.378436592785491</v>
      </c>
    </row>
    <row r="3430" spans="1:1" x14ac:dyDescent="0.35">
      <c r="A3430" s="20">
        <v>49.091299337786054</v>
      </c>
    </row>
    <row r="3431" spans="1:1" x14ac:dyDescent="0.35">
      <c r="A3431" s="20">
        <v>99.067625576904334</v>
      </c>
    </row>
    <row r="3432" spans="1:1" x14ac:dyDescent="0.35">
      <c r="A3432" s="20">
        <v>68.11865161281878</v>
      </c>
    </row>
    <row r="3433" spans="1:1" x14ac:dyDescent="0.35">
      <c r="A3433" s="20">
        <v>76.533642905009344</v>
      </c>
    </row>
    <row r="3434" spans="1:1" x14ac:dyDescent="0.35">
      <c r="A3434" s="20">
        <v>82.68633323003435</v>
      </c>
    </row>
    <row r="3435" spans="1:1" x14ac:dyDescent="0.35">
      <c r="A3435" s="20">
        <v>86.701188041251172</v>
      </c>
    </row>
    <row r="3436" spans="1:1" x14ac:dyDescent="0.35">
      <c r="A3436" s="20">
        <v>63.986815012645309</v>
      </c>
    </row>
    <row r="3437" spans="1:1" x14ac:dyDescent="0.35">
      <c r="A3437" s="20">
        <v>84.321229005696424</v>
      </c>
    </row>
    <row r="3438" spans="1:1" x14ac:dyDescent="0.35">
      <c r="A3438" s="20">
        <v>33.001678865805452</v>
      </c>
    </row>
    <row r="3439" spans="1:1" x14ac:dyDescent="0.35">
      <c r="A3439" s="20">
        <v>75.627045859306989</v>
      </c>
    </row>
    <row r="3440" spans="1:1" x14ac:dyDescent="0.35">
      <c r="A3440" s="20">
        <v>59.677610837401261</v>
      </c>
    </row>
    <row r="3441" spans="1:1" x14ac:dyDescent="0.35">
      <c r="A3441" s="20">
        <v>90.822811006517497</v>
      </c>
    </row>
    <row r="3442" spans="1:1" x14ac:dyDescent="0.35">
      <c r="A3442" s="20">
        <v>82.131418740468646</v>
      </c>
    </row>
    <row r="3443" spans="1:1" x14ac:dyDescent="0.35">
      <c r="A3443" s="20">
        <v>86.946358934187344</v>
      </c>
    </row>
    <row r="3444" spans="1:1" x14ac:dyDescent="0.35">
      <c r="A3444" s="20">
        <v>67.630776910483277</v>
      </c>
    </row>
    <row r="3445" spans="1:1" x14ac:dyDescent="0.35">
      <c r="A3445" s="20">
        <v>77.728085668234186</v>
      </c>
    </row>
    <row r="3446" spans="1:1" x14ac:dyDescent="0.35">
      <c r="A3446" s="20">
        <v>66.33158602109259</v>
      </c>
    </row>
    <row r="3447" spans="1:1" x14ac:dyDescent="0.35">
      <c r="A3447" s="20">
        <v>83.710354892925253</v>
      </c>
    </row>
    <row r="3448" spans="1:1" x14ac:dyDescent="0.35">
      <c r="A3448" s="20">
        <v>59.902909688417651</v>
      </c>
    </row>
    <row r="3449" spans="1:1" x14ac:dyDescent="0.35">
      <c r="A3449" s="20">
        <v>88.347704578894593</v>
      </c>
    </row>
    <row r="3450" spans="1:1" x14ac:dyDescent="0.35">
      <c r="A3450" s="20">
        <v>37.288112770042602</v>
      </c>
    </row>
    <row r="3451" spans="1:1" x14ac:dyDescent="0.35">
      <c r="A3451" s="20">
        <v>88.781534546869295</v>
      </c>
    </row>
    <row r="3452" spans="1:1" x14ac:dyDescent="0.35">
      <c r="A3452" s="20">
        <v>83.461644019321469</v>
      </c>
    </row>
    <row r="3453" spans="1:1" x14ac:dyDescent="0.35">
      <c r="A3453" s="20">
        <v>59.933771785390547</v>
      </c>
    </row>
    <row r="3454" spans="1:1" x14ac:dyDescent="0.35">
      <c r="A3454" s="20">
        <v>62.787074639856186</v>
      </c>
    </row>
    <row r="3455" spans="1:1" x14ac:dyDescent="0.35">
      <c r="A3455" s="20">
        <v>49.552662149543011</v>
      </c>
    </row>
    <row r="3456" spans="1:1" x14ac:dyDescent="0.35">
      <c r="A3456" s="20">
        <v>85.658121221459439</v>
      </c>
    </row>
    <row r="3457" spans="1:1" x14ac:dyDescent="0.35">
      <c r="A3457" s="20">
        <v>64.457862885440122</v>
      </c>
    </row>
    <row r="3458" spans="1:1" x14ac:dyDescent="0.35">
      <c r="A3458" s="20">
        <v>64.304099108701024</v>
      </c>
    </row>
    <row r="3459" spans="1:1" x14ac:dyDescent="0.35">
      <c r="A3459" s="20">
        <v>80.75968992576594</v>
      </c>
    </row>
    <row r="3460" spans="1:1" x14ac:dyDescent="0.35">
      <c r="A3460" s="20">
        <v>57.419548309612622</v>
      </c>
    </row>
    <row r="3461" spans="1:1" x14ac:dyDescent="0.35">
      <c r="A3461" s="20">
        <v>74.718158021591506</v>
      </c>
    </row>
    <row r="3462" spans="1:1" x14ac:dyDescent="0.35">
      <c r="A3462" s="20">
        <v>94.561763844331068</v>
      </c>
    </row>
    <row r="3463" spans="1:1" x14ac:dyDescent="0.35">
      <c r="A3463" s="20">
        <v>99.681858059688139</v>
      </c>
    </row>
    <row r="3464" spans="1:1" x14ac:dyDescent="0.35">
      <c r="A3464" s="20">
        <v>87.850276783982196</v>
      </c>
    </row>
    <row r="3465" spans="1:1" x14ac:dyDescent="0.35">
      <c r="A3465" s="20">
        <v>57.621300584265242</v>
      </c>
    </row>
    <row r="3466" spans="1:1" x14ac:dyDescent="0.35">
      <c r="A3466" s="20">
        <v>62.181678869510129</v>
      </c>
    </row>
    <row r="3467" spans="1:1" x14ac:dyDescent="0.35">
      <c r="A3467" s="20">
        <v>73.886230306445142</v>
      </c>
    </row>
    <row r="3468" spans="1:1" x14ac:dyDescent="0.35">
      <c r="A3468" s="20">
        <v>67.594328943052034</v>
      </c>
    </row>
    <row r="3469" spans="1:1" x14ac:dyDescent="0.35">
      <c r="A3469" s="20">
        <v>81.058206812192793</v>
      </c>
    </row>
    <row r="3470" spans="1:1" x14ac:dyDescent="0.35">
      <c r="A3470" s="20">
        <v>76.340213909032371</v>
      </c>
    </row>
    <row r="3471" spans="1:1" x14ac:dyDescent="0.35">
      <c r="A3471" s="20">
        <v>95.67600206658139</v>
      </c>
    </row>
    <row r="3472" spans="1:1" x14ac:dyDescent="0.35">
      <c r="A3472" s="20">
        <v>60.881066163819646</v>
      </c>
    </row>
    <row r="3473" spans="1:1" x14ac:dyDescent="0.35">
      <c r="A3473" s="20">
        <v>70.173745995329895</v>
      </c>
    </row>
    <row r="3474" spans="1:1" x14ac:dyDescent="0.35">
      <c r="A3474" s="20">
        <v>91.441657352893429</v>
      </c>
    </row>
    <row r="3475" spans="1:1" x14ac:dyDescent="0.35">
      <c r="A3475" s="20">
        <v>69.719188741500759</v>
      </c>
    </row>
    <row r="3476" spans="1:1" x14ac:dyDescent="0.35">
      <c r="A3476" s="20">
        <v>91.429378903081584</v>
      </c>
    </row>
    <row r="3477" spans="1:1" x14ac:dyDescent="0.35">
      <c r="A3477" s="20">
        <v>55.86245012644973</v>
      </c>
    </row>
    <row r="3478" spans="1:1" x14ac:dyDescent="0.35">
      <c r="A3478" s="20">
        <v>76.458169035095779</v>
      </c>
    </row>
    <row r="3479" spans="1:1" x14ac:dyDescent="0.35">
      <c r="A3479" s="20">
        <v>86.86484110054036</v>
      </c>
    </row>
    <row r="3480" spans="1:1" x14ac:dyDescent="0.35">
      <c r="A3480" s="20">
        <v>101.60790036245746</v>
      </c>
    </row>
    <row r="3481" spans="1:1" x14ac:dyDescent="0.35">
      <c r="A3481" s="20">
        <v>73.065186944167166</v>
      </c>
    </row>
    <row r="3482" spans="1:1" x14ac:dyDescent="0.35">
      <c r="A3482" s="20">
        <v>83.044562715395486</v>
      </c>
    </row>
    <row r="3483" spans="1:1" x14ac:dyDescent="0.35">
      <c r="A3483" s="20">
        <v>73.459879034533913</v>
      </c>
    </row>
    <row r="3484" spans="1:1" x14ac:dyDescent="0.35">
      <c r="A3484" s="20">
        <v>86.970626712479969</v>
      </c>
    </row>
    <row r="3485" spans="1:1" x14ac:dyDescent="0.35">
      <c r="A3485" s="20">
        <v>110.78917571365946</v>
      </c>
    </row>
    <row r="3486" spans="1:1" x14ac:dyDescent="0.35">
      <c r="A3486" s="20">
        <v>83.126949256262677</v>
      </c>
    </row>
    <row r="3487" spans="1:1" x14ac:dyDescent="0.35">
      <c r="A3487" s="20">
        <v>78.150800355377527</v>
      </c>
    </row>
    <row r="3488" spans="1:1" x14ac:dyDescent="0.35">
      <c r="A3488" s="20">
        <v>82.707530399079516</v>
      </c>
    </row>
    <row r="3489" spans="1:1" x14ac:dyDescent="0.35">
      <c r="A3489" s="20">
        <v>81.874577835075812</v>
      </c>
    </row>
    <row r="3490" spans="1:1" x14ac:dyDescent="0.35">
      <c r="A3490" s="20">
        <v>86.232736504852923</v>
      </c>
    </row>
    <row r="3491" spans="1:1" x14ac:dyDescent="0.35">
      <c r="A3491" s="20">
        <v>82.410254201912949</v>
      </c>
    </row>
    <row r="3492" spans="1:1" x14ac:dyDescent="0.35">
      <c r="A3492" s="20">
        <v>65.419024382055511</v>
      </c>
    </row>
    <row r="3493" spans="1:1" x14ac:dyDescent="0.35">
      <c r="A3493" s="20">
        <v>61.049529582189649</v>
      </c>
    </row>
    <row r="3494" spans="1:1" x14ac:dyDescent="0.35">
      <c r="A3494" s="20">
        <v>53.733548362394018</v>
      </c>
    </row>
    <row r="3495" spans="1:1" x14ac:dyDescent="0.35">
      <c r="A3495" s="20">
        <v>68.698828890664956</v>
      </c>
    </row>
    <row r="3496" spans="1:1" x14ac:dyDescent="0.35">
      <c r="A3496" s="20">
        <v>57.552777860999456</v>
      </c>
    </row>
    <row r="3497" spans="1:1" x14ac:dyDescent="0.35">
      <c r="A3497" s="20">
        <v>46.629812538775312</v>
      </c>
    </row>
    <row r="3498" spans="1:1" x14ac:dyDescent="0.35">
      <c r="A3498" s="20">
        <v>69.108324599933255</v>
      </c>
    </row>
    <row r="3499" spans="1:1" x14ac:dyDescent="0.35">
      <c r="A3499" s="20">
        <v>83.86329488258238</v>
      </c>
    </row>
    <row r="3500" spans="1:1" x14ac:dyDescent="0.35">
      <c r="A3500" s="20">
        <v>53.532485182255655</v>
      </c>
    </row>
    <row r="3501" spans="1:1" x14ac:dyDescent="0.35">
      <c r="A3501" s="20">
        <v>68.332369575311077</v>
      </c>
    </row>
    <row r="3502" spans="1:1" x14ac:dyDescent="0.35">
      <c r="A3502" s="20">
        <v>77.447604449887791</v>
      </c>
    </row>
    <row r="3503" spans="1:1" x14ac:dyDescent="0.35">
      <c r="A3503" s="20">
        <v>73.651347286788265</v>
      </c>
    </row>
    <row r="3504" spans="1:1" x14ac:dyDescent="0.35">
      <c r="A3504" s="20">
        <v>76.085931751832234</v>
      </c>
    </row>
    <row r="3505" spans="1:1" x14ac:dyDescent="0.35">
      <c r="A3505" s="20">
        <v>92.542245302409597</v>
      </c>
    </row>
    <row r="3506" spans="1:1" x14ac:dyDescent="0.35">
      <c r="A3506" s="20">
        <v>51.742117475470508</v>
      </c>
    </row>
    <row r="3507" spans="1:1" x14ac:dyDescent="0.35">
      <c r="A3507" s="20">
        <v>77.360741310142686</v>
      </c>
    </row>
    <row r="3508" spans="1:1" x14ac:dyDescent="0.35">
      <c r="A3508" s="20">
        <v>86.058897031764928</v>
      </c>
    </row>
    <row r="3509" spans="1:1" x14ac:dyDescent="0.35">
      <c r="A3509" s="20">
        <v>76.496663031313986</v>
      </c>
    </row>
    <row r="3510" spans="1:1" x14ac:dyDescent="0.35">
      <c r="A3510" s="20">
        <v>69.456481376357146</v>
      </c>
    </row>
    <row r="3511" spans="1:1" x14ac:dyDescent="0.35">
      <c r="A3511" s="20">
        <v>59.258833992569684</v>
      </c>
    </row>
    <row r="3512" spans="1:1" x14ac:dyDescent="0.35">
      <c r="A3512" s="20">
        <v>63.167014234813678</v>
      </c>
    </row>
    <row r="3513" spans="1:1" x14ac:dyDescent="0.35">
      <c r="A3513" s="20">
        <v>84.866138242501208</v>
      </c>
    </row>
    <row r="3514" spans="1:1" x14ac:dyDescent="0.35">
      <c r="A3514" s="20">
        <v>95.588807571750692</v>
      </c>
    </row>
    <row r="3515" spans="1:1" x14ac:dyDescent="0.35">
      <c r="A3515" s="20">
        <v>83.137327243531772</v>
      </c>
    </row>
    <row r="3516" spans="1:1" x14ac:dyDescent="0.35">
      <c r="A3516" s="20">
        <v>70.636260093705388</v>
      </c>
    </row>
    <row r="3517" spans="1:1" x14ac:dyDescent="0.35">
      <c r="A3517" s="20">
        <v>71.284118396574243</v>
      </c>
    </row>
    <row r="3518" spans="1:1" x14ac:dyDescent="0.35">
      <c r="A3518" s="20">
        <v>83.351662816042037</v>
      </c>
    </row>
    <row r="3519" spans="1:1" x14ac:dyDescent="0.35">
      <c r="A3519" s="20">
        <v>67.163352270676626</v>
      </c>
    </row>
    <row r="3520" spans="1:1" x14ac:dyDescent="0.35">
      <c r="A3520" s="20">
        <v>67.291755095598248</v>
      </c>
    </row>
    <row r="3521" spans="1:1" x14ac:dyDescent="0.35">
      <c r="A3521" s="20">
        <v>74.748574352017812</v>
      </c>
    </row>
    <row r="3522" spans="1:1" x14ac:dyDescent="0.35">
      <c r="A3522" s="20">
        <v>82.177778549509526</v>
      </c>
    </row>
    <row r="3523" spans="1:1" x14ac:dyDescent="0.35">
      <c r="A3523" s="20">
        <v>85.475346771758552</v>
      </c>
    </row>
    <row r="3524" spans="1:1" x14ac:dyDescent="0.35">
      <c r="A3524" s="20">
        <v>80.207469348405041</v>
      </c>
    </row>
    <row r="3525" spans="1:1" x14ac:dyDescent="0.35">
      <c r="A3525" s="20">
        <v>95.678094265336114</v>
      </c>
    </row>
    <row r="3526" spans="1:1" x14ac:dyDescent="0.35">
      <c r="A3526" s="20">
        <v>67.129588450216062</v>
      </c>
    </row>
    <row r="3527" spans="1:1" x14ac:dyDescent="0.35">
      <c r="A3527" s="20">
        <v>63.39590017854038</v>
      </c>
    </row>
    <row r="3528" spans="1:1" x14ac:dyDescent="0.35">
      <c r="A3528" s="20">
        <v>88.143707019706113</v>
      </c>
    </row>
    <row r="3529" spans="1:1" x14ac:dyDescent="0.35">
      <c r="A3529" s="20">
        <v>81.262006203121885</v>
      </c>
    </row>
    <row r="3530" spans="1:1" x14ac:dyDescent="0.35">
      <c r="A3530" s="20">
        <v>73.302280767451592</v>
      </c>
    </row>
    <row r="3531" spans="1:1" x14ac:dyDescent="0.35">
      <c r="A3531" s="20">
        <v>69.198123098485993</v>
      </c>
    </row>
    <row r="3532" spans="1:1" x14ac:dyDescent="0.35">
      <c r="A3532" s="20">
        <v>79.825429916300507</v>
      </c>
    </row>
    <row r="3533" spans="1:1" x14ac:dyDescent="0.35">
      <c r="A3533" s="20">
        <v>53.336750074622145</v>
      </c>
    </row>
    <row r="3534" spans="1:1" x14ac:dyDescent="0.35">
      <c r="A3534" s="20">
        <v>82.604616347853167</v>
      </c>
    </row>
    <row r="3535" spans="1:1" x14ac:dyDescent="0.35">
      <c r="A3535" s="20">
        <v>58.825889034222335</v>
      </c>
    </row>
    <row r="3536" spans="1:1" x14ac:dyDescent="0.35">
      <c r="A3536" s="20">
        <v>80.070876888412513</v>
      </c>
    </row>
    <row r="3537" spans="1:1" x14ac:dyDescent="0.35">
      <c r="A3537" s="20">
        <v>71.443357139431043</v>
      </c>
    </row>
    <row r="3538" spans="1:1" x14ac:dyDescent="0.35">
      <c r="A3538" s="20">
        <v>74.626668962044604</v>
      </c>
    </row>
    <row r="3539" spans="1:1" x14ac:dyDescent="0.35">
      <c r="A3539" s="20">
        <v>76.044593042118862</v>
      </c>
    </row>
    <row r="3540" spans="1:1" x14ac:dyDescent="0.35">
      <c r="A3540" s="20">
        <v>88.515860437797699</v>
      </c>
    </row>
    <row r="3541" spans="1:1" x14ac:dyDescent="0.35">
      <c r="A3541" s="20">
        <v>48.694318190352007</v>
      </c>
    </row>
    <row r="3542" spans="1:1" x14ac:dyDescent="0.35">
      <c r="A3542" s="20">
        <v>77.773024503130372</v>
      </c>
    </row>
    <row r="3543" spans="1:1" x14ac:dyDescent="0.35">
      <c r="A3543" s="20">
        <v>58.097357280874604</v>
      </c>
    </row>
    <row r="3544" spans="1:1" x14ac:dyDescent="0.35">
      <c r="A3544" s="20">
        <v>65.199450771664033</v>
      </c>
    </row>
    <row r="3545" spans="1:1" x14ac:dyDescent="0.35">
      <c r="A3545" s="20">
        <v>62.291176934836635</v>
      </c>
    </row>
    <row r="3546" spans="1:1" x14ac:dyDescent="0.35">
      <c r="A3546" s="20">
        <v>82.091837935780688</v>
      </c>
    </row>
    <row r="3547" spans="1:1" x14ac:dyDescent="0.35">
      <c r="A3547" s="20">
        <v>69.461182150976015</v>
      </c>
    </row>
    <row r="3548" spans="1:1" x14ac:dyDescent="0.35">
      <c r="A3548" s="20">
        <v>65.147041430891818</v>
      </c>
    </row>
    <row r="3549" spans="1:1" x14ac:dyDescent="0.35">
      <c r="A3549" s="20">
        <v>73.110877703478835</v>
      </c>
    </row>
    <row r="3550" spans="1:1" x14ac:dyDescent="0.35">
      <c r="A3550" s="20">
        <v>80.168435323616848</v>
      </c>
    </row>
    <row r="3551" spans="1:1" x14ac:dyDescent="0.35">
      <c r="A3551" s="20">
        <v>60.364288267127847</v>
      </c>
    </row>
    <row r="3552" spans="1:1" x14ac:dyDescent="0.35">
      <c r="A3552" s="20">
        <v>43.786807223164359</v>
      </c>
    </row>
    <row r="3553" spans="1:1" x14ac:dyDescent="0.35">
      <c r="A3553" s="20">
        <v>91.317954911982696</v>
      </c>
    </row>
    <row r="3554" spans="1:1" x14ac:dyDescent="0.35">
      <c r="A3554" s="20">
        <v>75.861791814425615</v>
      </c>
    </row>
    <row r="3555" spans="1:1" x14ac:dyDescent="0.35">
      <c r="A3555" s="20">
        <v>113.02987982771174</v>
      </c>
    </row>
    <row r="3556" spans="1:1" x14ac:dyDescent="0.35">
      <c r="A3556" s="20">
        <v>95.978400493983088</v>
      </c>
    </row>
    <row r="3557" spans="1:1" x14ac:dyDescent="0.35">
      <c r="A3557" s="20">
        <v>83.736544732502068</v>
      </c>
    </row>
    <row r="3558" spans="1:1" x14ac:dyDescent="0.35">
      <c r="A3558" s="20">
        <v>103.8071602407822</v>
      </c>
    </row>
    <row r="3559" spans="1:1" x14ac:dyDescent="0.35">
      <c r="A3559" s="20">
        <v>76.880586091169349</v>
      </c>
    </row>
    <row r="3560" spans="1:1" x14ac:dyDescent="0.35">
      <c r="A3560" s="20">
        <v>71.004820732802187</v>
      </c>
    </row>
    <row r="3561" spans="1:1" x14ac:dyDescent="0.35">
      <c r="A3561" s="20">
        <v>65.090389833806015</v>
      </c>
    </row>
    <row r="3562" spans="1:1" x14ac:dyDescent="0.35">
      <c r="A3562" s="20">
        <v>81.871363758107591</v>
      </c>
    </row>
    <row r="3563" spans="1:1" x14ac:dyDescent="0.35">
      <c r="A3563" s="20">
        <v>88.240312743776315</v>
      </c>
    </row>
    <row r="3564" spans="1:1" x14ac:dyDescent="0.35">
      <c r="A3564" s="20">
        <v>71.045472181030192</v>
      </c>
    </row>
    <row r="3565" spans="1:1" x14ac:dyDescent="0.35">
      <c r="A3565" s="20">
        <v>76.283683503792005</v>
      </c>
    </row>
    <row r="3566" spans="1:1" x14ac:dyDescent="0.35">
      <c r="A3566" s="20">
        <v>77.852787598701497</v>
      </c>
    </row>
    <row r="3567" spans="1:1" x14ac:dyDescent="0.35">
      <c r="A3567" s="20">
        <v>102.87524039105924</v>
      </c>
    </row>
    <row r="3568" spans="1:1" x14ac:dyDescent="0.35">
      <c r="A3568" s="20">
        <v>87.331458055498501</v>
      </c>
    </row>
    <row r="3569" spans="1:1" x14ac:dyDescent="0.35">
      <c r="A3569" s="20">
        <v>79.03327535579561</v>
      </c>
    </row>
    <row r="3570" spans="1:1" x14ac:dyDescent="0.35">
      <c r="A3570" s="20">
        <v>78.87200677544665</v>
      </c>
    </row>
    <row r="3571" spans="1:1" x14ac:dyDescent="0.35">
      <c r="A3571" s="20">
        <v>78.78788694387579</v>
      </c>
    </row>
    <row r="3572" spans="1:1" x14ac:dyDescent="0.35">
      <c r="A3572" s="20">
        <v>63.754122621187861</v>
      </c>
    </row>
    <row r="3573" spans="1:1" x14ac:dyDescent="0.35">
      <c r="A3573" s="20">
        <v>88.444710373610931</v>
      </c>
    </row>
    <row r="3574" spans="1:1" x14ac:dyDescent="0.35">
      <c r="A3574" s="20">
        <v>72.914365473669022</v>
      </c>
    </row>
    <row r="3575" spans="1:1" x14ac:dyDescent="0.35">
      <c r="A3575" s="20">
        <v>83.529998099972161</v>
      </c>
    </row>
    <row r="3576" spans="1:1" x14ac:dyDescent="0.35">
      <c r="A3576" s="20">
        <v>74.09977061726056</v>
      </c>
    </row>
    <row r="3577" spans="1:1" x14ac:dyDescent="0.35">
      <c r="A3577" s="20">
        <v>115.37525689371701</v>
      </c>
    </row>
    <row r="3578" spans="1:1" x14ac:dyDescent="0.35">
      <c r="A3578" s="20">
        <v>79.071271419166266</v>
      </c>
    </row>
    <row r="3579" spans="1:1" x14ac:dyDescent="0.35">
      <c r="A3579" s="20">
        <v>85.186456059314636</v>
      </c>
    </row>
    <row r="3580" spans="1:1" x14ac:dyDescent="0.35">
      <c r="A3580" s="20">
        <v>76.186814036781669</v>
      </c>
    </row>
    <row r="3581" spans="1:1" x14ac:dyDescent="0.35">
      <c r="A3581" s="20">
        <v>75.364187851089824</v>
      </c>
    </row>
    <row r="3582" spans="1:1" x14ac:dyDescent="0.35">
      <c r="A3582" s="20">
        <v>78.861203810996159</v>
      </c>
    </row>
    <row r="3583" spans="1:1" x14ac:dyDescent="0.35">
      <c r="A3583" s="20">
        <v>87.108699964934601</v>
      </c>
    </row>
    <row r="3584" spans="1:1" x14ac:dyDescent="0.35">
      <c r="A3584" s="20">
        <v>80.310624469917627</v>
      </c>
    </row>
    <row r="3585" spans="1:1" x14ac:dyDescent="0.35">
      <c r="A3585" s="20">
        <v>60.504806804816752</v>
      </c>
    </row>
    <row r="3586" spans="1:1" x14ac:dyDescent="0.35">
      <c r="A3586" s="20">
        <v>66.049860985984424</v>
      </c>
    </row>
    <row r="3587" spans="1:1" x14ac:dyDescent="0.35">
      <c r="A3587" s="20">
        <v>75.112814418806408</v>
      </c>
    </row>
    <row r="3588" spans="1:1" x14ac:dyDescent="0.35">
      <c r="A3588" s="20">
        <v>62.429107098212171</v>
      </c>
    </row>
    <row r="3589" spans="1:1" x14ac:dyDescent="0.35">
      <c r="A3589" s="20">
        <v>86.041038897628979</v>
      </c>
    </row>
    <row r="3590" spans="1:1" x14ac:dyDescent="0.35">
      <c r="A3590" s="20">
        <v>63.12582509228541</v>
      </c>
    </row>
    <row r="3591" spans="1:1" x14ac:dyDescent="0.35">
      <c r="A3591" s="20">
        <v>68.349299777623216</v>
      </c>
    </row>
    <row r="3592" spans="1:1" x14ac:dyDescent="0.35">
      <c r="A3592" s="20">
        <v>64.2829287449959</v>
      </c>
    </row>
    <row r="3593" spans="1:1" x14ac:dyDescent="0.35">
      <c r="A3593" s="20">
        <v>88.089253470955299</v>
      </c>
    </row>
    <row r="3594" spans="1:1" x14ac:dyDescent="0.35">
      <c r="A3594" s="20">
        <v>93.277638890865106</v>
      </c>
    </row>
    <row r="3595" spans="1:1" x14ac:dyDescent="0.35">
      <c r="A3595" s="20">
        <v>104.33891923238659</v>
      </c>
    </row>
    <row r="3596" spans="1:1" x14ac:dyDescent="0.35">
      <c r="A3596" s="20">
        <v>61.49371045674792</v>
      </c>
    </row>
    <row r="3597" spans="1:1" x14ac:dyDescent="0.35">
      <c r="A3597" s="20">
        <v>84.250064859688521</v>
      </c>
    </row>
    <row r="3598" spans="1:1" x14ac:dyDescent="0.35">
      <c r="A3598" s="20">
        <v>56.880974236705327</v>
      </c>
    </row>
    <row r="3599" spans="1:1" x14ac:dyDescent="0.35">
      <c r="A3599" s="20">
        <v>95.890674961752822</v>
      </c>
    </row>
    <row r="3600" spans="1:1" x14ac:dyDescent="0.35">
      <c r="A3600" s="20">
        <v>98.961198315976162</v>
      </c>
    </row>
    <row r="3601" spans="1:1" x14ac:dyDescent="0.35">
      <c r="A3601" s="20">
        <v>54.012026197925167</v>
      </c>
    </row>
    <row r="3602" spans="1:1" x14ac:dyDescent="0.35">
      <c r="A3602" s="20">
        <v>74.329723911631504</v>
      </c>
    </row>
    <row r="3603" spans="1:1" x14ac:dyDescent="0.35">
      <c r="A3603" s="20">
        <v>88.776984188653046</v>
      </c>
    </row>
    <row r="3604" spans="1:1" x14ac:dyDescent="0.35">
      <c r="A3604" s="20">
        <v>91.053079650985467</v>
      </c>
    </row>
    <row r="3605" spans="1:1" x14ac:dyDescent="0.35">
      <c r="A3605" s="20">
        <v>74.413081790796284</v>
      </c>
    </row>
    <row r="3606" spans="1:1" x14ac:dyDescent="0.35">
      <c r="A3606" s="20">
        <v>71.997566941899862</v>
      </c>
    </row>
    <row r="3607" spans="1:1" x14ac:dyDescent="0.35">
      <c r="A3607" s="20">
        <v>100.62046802217435</v>
      </c>
    </row>
    <row r="3608" spans="1:1" x14ac:dyDescent="0.35">
      <c r="A3608" s="20">
        <v>88.745435477575498</v>
      </c>
    </row>
    <row r="3609" spans="1:1" x14ac:dyDescent="0.35">
      <c r="A3609" s="20">
        <v>65.405177363619273</v>
      </c>
    </row>
    <row r="3610" spans="1:1" x14ac:dyDescent="0.35">
      <c r="A3610" s="20">
        <v>59.457277782933495</v>
      </c>
    </row>
    <row r="3611" spans="1:1" x14ac:dyDescent="0.35">
      <c r="A3611" s="20">
        <v>101.40048256317677</v>
      </c>
    </row>
    <row r="3612" spans="1:1" x14ac:dyDescent="0.35">
      <c r="A3612" s="20">
        <v>89.002363301326255</v>
      </c>
    </row>
    <row r="3613" spans="1:1" x14ac:dyDescent="0.35">
      <c r="A3613" s="20">
        <v>76.810526732990695</v>
      </c>
    </row>
    <row r="3614" spans="1:1" x14ac:dyDescent="0.35">
      <c r="A3614" s="20">
        <v>48.765279238977207</v>
      </c>
    </row>
    <row r="3615" spans="1:1" x14ac:dyDescent="0.35">
      <c r="A3615" s="20">
        <v>89.559024901649494</v>
      </c>
    </row>
    <row r="3616" spans="1:1" x14ac:dyDescent="0.35">
      <c r="A3616" s="20">
        <v>97.490576558765554</v>
      </c>
    </row>
    <row r="3617" spans="1:1" x14ac:dyDescent="0.35">
      <c r="A3617" s="20">
        <v>53.949242017540186</v>
      </c>
    </row>
    <row r="3618" spans="1:1" x14ac:dyDescent="0.35">
      <c r="A3618" s="20">
        <v>99.776044427448298</v>
      </c>
    </row>
    <row r="3619" spans="1:1" x14ac:dyDescent="0.35">
      <c r="A3619" s="20">
        <v>63.113995098775248</v>
      </c>
    </row>
    <row r="3620" spans="1:1" x14ac:dyDescent="0.35">
      <c r="A3620" s="20">
        <v>69.247723936413408</v>
      </c>
    </row>
    <row r="3621" spans="1:1" x14ac:dyDescent="0.35">
      <c r="A3621" s="20">
        <v>80.023352316914696</v>
      </c>
    </row>
    <row r="3622" spans="1:1" x14ac:dyDescent="0.35">
      <c r="A3622" s="20">
        <v>96.628874343559474</v>
      </c>
    </row>
    <row r="3623" spans="1:1" x14ac:dyDescent="0.35">
      <c r="A3623" s="20">
        <v>78.15410960602901</v>
      </c>
    </row>
    <row r="3624" spans="1:1" x14ac:dyDescent="0.35">
      <c r="A3624" s="20">
        <v>68.495592964697877</v>
      </c>
    </row>
    <row r="3625" spans="1:1" x14ac:dyDescent="0.35">
      <c r="A3625" s="20">
        <v>70.224548640365882</v>
      </c>
    </row>
    <row r="3626" spans="1:1" x14ac:dyDescent="0.35">
      <c r="A3626" s="20">
        <v>82.743496447665393</v>
      </c>
    </row>
    <row r="3627" spans="1:1" x14ac:dyDescent="0.35">
      <c r="A3627" s="20">
        <v>60.88122464965862</v>
      </c>
    </row>
    <row r="3628" spans="1:1" x14ac:dyDescent="0.35">
      <c r="A3628" s="20">
        <v>79.978756354247722</v>
      </c>
    </row>
    <row r="3629" spans="1:1" x14ac:dyDescent="0.35">
      <c r="A3629" s="20">
        <v>81.842345733224505</v>
      </c>
    </row>
    <row r="3630" spans="1:1" x14ac:dyDescent="0.35">
      <c r="A3630" s="20">
        <v>87.021596049078084</v>
      </c>
    </row>
    <row r="3631" spans="1:1" x14ac:dyDescent="0.35">
      <c r="A3631" s="20">
        <v>61.418997001444424</v>
      </c>
    </row>
    <row r="3632" spans="1:1" x14ac:dyDescent="0.35">
      <c r="A3632" s="20">
        <v>67.560611481556165</v>
      </c>
    </row>
    <row r="3633" spans="1:1" x14ac:dyDescent="0.35">
      <c r="A3633" s="20">
        <v>69.674465775734049</v>
      </c>
    </row>
    <row r="3634" spans="1:1" x14ac:dyDescent="0.35">
      <c r="A3634" s="20">
        <v>80.998846661040545</v>
      </c>
    </row>
    <row r="3635" spans="1:1" x14ac:dyDescent="0.35">
      <c r="A3635" s="20">
        <v>86.417645822248744</v>
      </c>
    </row>
    <row r="3636" spans="1:1" x14ac:dyDescent="0.35">
      <c r="A3636" s="20">
        <v>81.15292367483832</v>
      </c>
    </row>
    <row r="3637" spans="1:1" x14ac:dyDescent="0.35">
      <c r="A3637" s="20">
        <v>68.313098263063722</v>
      </c>
    </row>
    <row r="3638" spans="1:1" x14ac:dyDescent="0.35">
      <c r="A3638" s="20">
        <v>70.428402005447097</v>
      </c>
    </row>
    <row r="3639" spans="1:1" x14ac:dyDescent="0.35">
      <c r="A3639" s="20">
        <v>70.448791542535076</v>
      </c>
    </row>
    <row r="3640" spans="1:1" x14ac:dyDescent="0.35">
      <c r="A3640" s="20">
        <v>72.985203496181072</v>
      </c>
    </row>
    <row r="3641" spans="1:1" x14ac:dyDescent="0.35">
      <c r="A3641" s="20">
        <v>90.367928373917138</v>
      </c>
    </row>
    <row r="3642" spans="1:1" x14ac:dyDescent="0.35">
      <c r="A3642" s="20">
        <v>56.544275201121053</v>
      </c>
    </row>
    <row r="3643" spans="1:1" x14ac:dyDescent="0.35">
      <c r="A3643" s="20">
        <v>75.746870353716389</v>
      </c>
    </row>
    <row r="3644" spans="1:1" x14ac:dyDescent="0.35">
      <c r="A3644" s="20">
        <v>60.442097948211476</v>
      </c>
    </row>
    <row r="3645" spans="1:1" x14ac:dyDescent="0.35">
      <c r="A3645" s="20">
        <v>78.193984953666231</v>
      </c>
    </row>
    <row r="3646" spans="1:1" x14ac:dyDescent="0.35">
      <c r="A3646" s="20">
        <v>83.885804838140743</v>
      </c>
    </row>
    <row r="3647" spans="1:1" x14ac:dyDescent="0.35">
      <c r="A3647" s="20">
        <v>55.603030207829633</v>
      </c>
    </row>
    <row r="3648" spans="1:1" x14ac:dyDescent="0.35">
      <c r="A3648" s="20">
        <v>60.230056259299232</v>
      </c>
    </row>
    <row r="3649" spans="1:1" x14ac:dyDescent="0.35">
      <c r="A3649" s="20">
        <v>80.474001347124499</v>
      </c>
    </row>
    <row r="3650" spans="1:1" x14ac:dyDescent="0.35">
      <c r="A3650" s="20">
        <v>80.965539542476279</v>
      </c>
    </row>
    <row r="3651" spans="1:1" x14ac:dyDescent="0.35">
      <c r="A3651" s="20">
        <v>96.596280508653763</v>
      </c>
    </row>
    <row r="3652" spans="1:1" x14ac:dyDescent="0.35">
      <c r="A3652" s="20">
        <v>31.578847522193151</v>
      </c>
    </row>
    <row r="3653" spans="1:1" x14ac:dyDescent="0.35">
      <c r="A3653" s="20">
        <v>91.287047189189309</v>
      </c>
    </row>
    <row r="3654" spans="1:1" x14ac:dyDescent="0.35">
      <c r="A3654" s="20">
        <v>71.764329363850024</v>
      </c>
    </row>
    <row r="3655" spans="1:1" x14ac:dyDescent="0.35">
      <c r="A3655" s="20">
        <v>78.160220731426406</v>
      </c>
    </row>
    <row r="3656" spans="1:1" x14ac:dyDescent="0.35">
      <c r="A3656" s="20">
        <v>86.274233536543747</v>
      </c>
    </row>
    <row r="3657" spans="1:1" x14ac:dyDescent="0.35">
      <c r="A3657" s="20">
        <v>82.864019747066578</v>
      </c>
    </row>
    <row r="3658" spans="1:1" x14ac:dyDescent="0.35">
      <c r="A3658" s="20">
        <v>84.764830392837368</v>
      </c>
    </row>
    <row r="3659" spans="1:1" x14ac:dyDescent="0.35">
      <c r="A3659" s="20">
        <v>54.328002057741571</v>
      </c>
    </row>
    <row r="3660" spans="1:1" x14ac:dyDescent="0.35">
      <c r="A3660" s="20">
        <v>76.616134811057705</v>
      </c>
    </row>
    <row r="3661" spans="1:1" x14ac:dyDescent="0.35">
      <c r="A3661" s="20">
        <v>88.877274085891216</v>
      </c>
    </row>
    <row r="3662" spans="1:1" x14ac:dyDescent="0.35">
      <c r="A3662" s="20">
        <v>73.635812758709733</v>
      </c>
    </row>
    <row r="3663" spans="1:1" x14ac:dyDescent="0.35">
      <c r="A3663" s="20">
        <v>59.177070127424244</v>
      </c>
    </row>
    <row r="3664" spans="1:1" x14ac:dyDescent="0.35">
      <c r="A3664" s="20">
        <v>60.873561868457756</v>
      </c>
    </row>
    <row r="3665" spans="1:1" x14ac:dyDescent="0.35">
      <c r="A3665" s="20">
        <v>102.69700042752271</v>
      </c>
    </row>
    <row r="3666" spans="1:1" x14ac:dyDescent="0.35">
      <c r="A3666" s="20">
        <v>42.042049536348884</v>
      </c>
    </row>
    <row r="3667" spans="1:1" x14ac:dyDescent="0.35">
      <c r="A3667" s="20">
        <v>66.598290251174788</v>
      </c>
    </row>
    <row r="3668" spans="1:1" x14ac:dyDescent="0.35">
      <c r="A3668" s="20">
        <v>64.643513242408147</v>
      </c>
    </row>
    <row r="3669" spans="1:1" x14ac:dyDescent="0.35">
      <c r="A3669" s="20">
        <v>80.035634188135759</v>
      </c>
    </row>
    <row r="3670" spans="1:1" x14ac:dyDescent="0.35">
      <c r="A3670" s="20">
        <v>75.683265672492652</v>
      </c>
    </row>
    <row r="3671" spans="1:1" x14ac:dyDescent="0.35">
      <c r="A3671" s="20">
        <v>87.774014027985118</v>
      </c>
    </row>
    <row r="3672" spans="1:1" x14ac:dyDescent="0.35">
      <c r="A3672" s="20">
        <v>67.442148480524196</v>
      </c>
    </row>
    <row r="3673" spans="1:1" x14ac:dyDescent="0.35">
      <c r="A3673" s="20">
        <v>87.400508100385494</v>
      </c>
    </row>
    <row r="3674" spans="1:1" x14ac:dyDescent="0.35">
      <c r="A3674" s="20">
        <v>88.949754430567708</v>
      </c>
    </row>
    <row r="3675" spans="1:1" x14ac:dyDescent="0.35">
      <c r="A3675" s="20">
        <v>81.310332840506945</v>
      </c>
    </row>
    <row r="3676" spans="1:1" x14ac:dyDescent="0.35">
      <c r="A3676" s="20">
        <v>92.895013363828014</v>
      </c>
    </row>
    <row r="3677" spans="1:1" x14ac:dyDescent="0.35">
      <c r="A3677" s="20">
        <v>103.73395791261893</v>
      </c>
    </row>
    <row r="3678" spans="1:1" x14ac:dyDescent="0.35">
      <c r="A3678" s="20">
        <v>78.350078615281092</v>
      </c>
    </row>
    <row r="3679" spans="1:1" x14ac:dyDescent="0.35">
      <c r="A3679" s="20">
        <v>76.18727048491958</v>
      </c>
    </row>
    <row r="3680" spans="1:1" x14ac:dyDescent="0.35">
      <c r="A3680" s="20">
        <v>67.976177377602667</v>
      </c>
    </row>
    <row r="3681" spans="1:1" x14ac:dyDescent="0.35">
      <c r="A3681" s="20">
        <v>66.922545938400049</v>
      </c>
    </row>
    <row r="3682" spans="1:1" x14ac:dyDescent="0.35">
      <c r="A3682" s="20">
        <v>66.6413674264208</v>
      </c>
    </row>
    <row r="3683" spans="1:1" x14ac:dyDescent="0.35">
      <c r="A3683" s="20">
        <v>75.908993296715337</v>
      </c>
    </row>
    <row r="3684" spans="1:1" x14ac:dyDescent="0.35">
      <c r="A3684" s="20">
        <v>74.34628003144401</v>
      </c>
    </row>
    <row r="3685" spans="1:1" x14ac:dyDescent="0.35">
      <c r="A3685" s="20">
        <v>108.10897131092958</v>
      </c>
    </row>
    <row r="3686" spans="1:1" x14ac:dyDescent="0.35">
      <c r="A3686" s="20">
        <v>78.335500894240909</v>
      </c>
    </row>
    <row r="3687" spans="1:1" x14ac:dyDescent="0.35">
      <c r="A3687" s="20">
        <v>80.420867133845562</v>
      </c>
    </row>
    <row r="3688" spans="1:1" x14ac:dyDescent="0.35">
      <c r="A3688" s="20">
        <v>56.602229120903957</v>
      </c>
    </row>
    <row r="3689" spans="1:1" x14ac:dyDescent="0.35">
      <c r="A3689" s="20">
        <v>68.990325760930261</v>
      </c>
    </row>
    <row r="3690" spans="1:1" x14ac:dyDescent="0.35">
      <c r="A3690" s="20">
        <v>78.519753572256093</v>
      </c>
    </row>
    <row r="3691" spans="1:1" x14ac:dyDescent="0.35">
      <c r="A3691" s="20">
        <v>87.104171835835857</v>
      </c>
    </row>
    <row r="3692" spans="1:1" x14ac:dyDescent="0.35">
      <c r="A3692" s="20">
        <v>67.876514965041878</v>
      </c>
    </row>
    <row r="3693" spans="1:1" x14ac:dyDescent="0.35">
      <c r="A3693" s="20">
        <v>88.798703405069432</v>
      </c>
    </row>
    <row r="3694" spans="1:1" x14ac:dyDescent="0.35">
      <c r="A3694" s="20">
        <v>85.393971988367952</v>
      </c>
    </row>
    <row r="3695" spans="1:1" x14ac:dyDescent="0.35">
      <c r="A3695" s="20">
        <v>92.729779364908637</v>
      </c>
    </row>
    <row r="3696" spans="1:1" x14ac:dyDescent="0.35">
      <c r="A3696" s="20">
        <v>76.809119705684964</v>
      </c>
    </row>
    <row r="3697" spans="1:1" x14ac:dyDescent="0.35">
      <c r="A3697" s="20">
        <v>87.14895432818679</v>
      </c>
    </row>
    <row r="3698" spans="1:1" x14ac:dyDescent="0.35">
      <c r="A3698" s="20">
        <v>93.606041038670952</v>
      </c>
    </row>
    <row r="3699" spans="1:1" x14ac:dyDescent="0.35">
      <c r="A3699" s="20">
        <v>76.902111874303344</v>
      </c>
    </row>
    <row r="3700" spans="1:1" x14ac:dyDescent="0.35">
      <c r="A3700" s="20">
        <v>56.307166464209573</v>
      </c>
    </row>
    <row r="3701" spans="1:1" x14ac:dyDescent="0.35">
      <c r="A3701" s="20">
        <v>56.831649006780793</v>
      </c>
    </row>
    <row r="3702" spans="1:1" x14ac:dyDescent="0.35">
      <c r="A3702" s="20">
        <v>67.19559816756356</v>
      </c>
    </row>
    <row r="3703" spans="1:1" x14ac:dyDescent="0.35">
      <c r="A3703" s="20">
        <v>60.9757009725339</v>
      </c>
    </row>
    <row r="3704" spans="1:1" x14ac:dyDescent="0.35">
      <c r="A3704" s="20">
        <v>60.49551479962247</v>
      </c>
    </row>
    <row r="3705" spans="1:1" x14ac:dyDescent="0.35">
      <c r="A3705" s="20">
        <v>61.476980557738798</v>
      </c>
    </row>
    <row r="3706" spans="1:1" x14ac:dyDescent="0.35">
      <c r="A3706" s="20">
        <v>86.055701878732677</v>
      </c>
    </row>
    <row r="3707" spans="1:1" x14ac:dyDescent="0.35">
      <c r="A3707" s="20">
        <v>82.372887662261746</v>
      </c>
    </row>
    <row r="3708" spans="1:1" x14ac:dyDescent="0.35">
      <c r="A3708" s="20">
        <v>88.915450307958594</v>
      </c>
    </row>
    <row r="3709" spans="1:1" x14ac:dyDescent="0.35">
      <c r="A3709" s="20">
        <v>69.417003627408661</v>
      </c>
    </row>
    <row r="3710" spans="1:1" x14ac:dyDescent="0.35">
      <c r="A3710" s="20">
        <v>53.226070240799835</v>
      </c>
    </row>
    <row r="3711" spans="1:1" x14ac:dyDescent="0.35">
      <c r="A3711" s="20">
        <v>74.893901645047336</v>
      </c>
    </row>
    <row r="3712" spans="1:1" x14ac:dyDescent="0.35">
      <c r="A3712" s="20">
        <v>77.147529801472373</v>
      </c>
    </row>
    <row r="3713" spans="1:1" x14ac:dyDescent="0.35">
      <c r="A3713" s="20">
        <v>84.015330519474389</v>
      </c>
    </row>
    <row r="3714" spans="1:1" x14ac:dyDescent="0.35">
      <c r="A3714" s="20">
        <v>81.83671146467735</v>
      </c>
    </row>
    <row r="3715" spans="1:1" x14ac:dyDescent="0.35">
      <c r="A3715" s="20">
        <v>93.046931699605935</v>
      </c>
    </row>
    <row r="3716" spans="1:1" x14ac:dyDescent="0.35">
      <c r="A3716" s="20">
        <v>78.68665763729922</v>
      </c>
    </row>
    <row r="3717" spans="1:1" x14ac:dyDescent="0.35">
      <c r="A3717" s="20">
        <v>70.365605325244644</v>
      </c>
    </row>
    <row r="3718" spans="1:1" x14ac:dyDescent="0.35">
      <c r="A3718" s="20">
        <v>87.746717968748456</v>
      </c>
    </row>
    <row r="3719" spans="1:1" x14ac:dyDescent="0.35">
      <c r="A3719" s="20">
        <v>65.591212089084777</v>
      </c>
    </row>
    <row r="3720" spans="1:1" x14ac:dyDescent="0.35">
      <c r="A3720" s="20">
        <v>77.910569055237474</v>
      </c>
    </row>
    <row r="3721" spans="1:1" x14ac:dyDescent="0.35">
      <c r="A3721" s="20">
        <v>78.914871445827771</v>
      </c>
    </row>
    <row r="3722" spans="1:1" x14ac:dyDescent="0.35">
      <c r="A3722" s="20">
        <v>64.291878059778497</v>
      </c>
    </row>
    <row r="3723" spans="1:1" x14ac:dyDescent="0.35">
      <c r="A3723" s="20">
        <v>66.038034334127587</v>
      </c>
    </row>
    <row r="3724" spans="1:1" x14ac:dyDescent="0.35">
      <c r="A3724" s="20">
        <v>97.949275321682308</v>
      </c>
    </row>
    <row r="3725" spans="1:1" x14ac:dyDescent="0.35">
      <c r="A3725" s="20">
        <v>58.172547709470948</v>
      </c>
    </row>
    <row r="3726" spans="1:1" x14ac:dyDescent="0.35">
      <c r="A3726" s="20">
        <v>77.304150450070011</v>
      </c>
    </row>
    <row r="3727" spans="1:1" x14ac:dyDescent="0.35">
      <c r="A3727" s="20">
        <v>84.889555262052937</v>
      </c>
    </row>
    <row r="3728" spans="1:1" x14ac:dyDescent="0.35">
      <c r="A3728" s="20">
        <v>46.212238684489463</v>
      </c>
    </row>
    <row r="3729" spans="1:1" x14ac:dyDescent="0.35">
      <c r="A3729" s="20">
        <v>72.002308262730921</v>
      </c>
    </row>
    <row r="3730" spans="1:1" x14ac:dyDescent="0.35">
      <c r="A3730" s="20">
        <v>81.61889986158792</v>
      </c>
    </row>
    <row r="3731" spans="1:1" x14ac:dyDescent="0.35">
      <c r="A3731" s="20">
        <v>70.606254027410131</v>
      </c>
    </row>
    <row r="3732" spans="1:1" x14ac:dyDescent="0.35">
      <c r="A3732" s="20">
        <v>72.636579415371557</v>
      </c>
    </row>
    <row r="3733" spans="1:1" x14ac:dyDescent="0.35">
      <c r="A3733" s="20">
        <v>66.619277751267589</v>
      </c>
    </row>
    <row r="3734" spans="1:1" x14ac:dyDescent="0.35">
      <c r="A3734" s="20">
        <v>77.101510189619361</v>
      </c>
    </row>
    <row r="3735" spans="1:1" x14ac:dyDescent="0.35">
      <c r="A3735" s="20">
        <v>65.715865733999252</v>
      </c>
    </row>
    <row r="3736" spans="1:1" x14ac:dyDescent="0.35">
      <c r="A3736" s="20">
        <v>89.600051590469732</v>
      </c>
    </row>
    <row r="3737" spans="1:1" x14ac:dyDescent="0.35">
      <c r="A3737" s="20">
        <v>75.130967706223203</v>
      </c>
    </row>
    <row r="3738" spans="1:1" x14ac:dyDescent="0.35">
      <c r="A3738" s="20">
        <v>90.873828161510488</v>
      </c>
    </row>
    <row r="3739" spans="1:1" x14ac:dyDescent="0.35">
      <c r="A3739" s="20">
        <v>91.998301952456643</v>
      </c>
    </row>
    <row r="3740" spans="1:1" x14ac:dyDescent="0.35">
      <c r="A3740" s="20">
        <v>44.30418143310952</v>
      </c>
    </row>
    <row r="3741" spans="1:1" x14ac:dyDescent="0.35">
      <c r="A3741" s="20">
        <v>65.71064490014092</v>
      </c>
    </row>
    <row r="3742" spans="1:1" x14ac:dyDescent="0.35">
      <c r="A3742" s="20">
        <v>80.038959747511541</v>
      </c>
    </row>
    <row r="3743" spans="1:1" x14ac:dyDescent="0.35">
      <c r="A3743" s="20">
        <v>87.471951791193746</v>
      </c>
    </row>
    <row r="3744" spans="1:1" x14ac:dyDescent="0.35">
      <c r="A3744" s="20">
        <v>59.675224065902185</v>
      </c>
    </row>
    <row r="3745" spans="1:1" x14ac:dyDescent="0.35">
      <c r="A3745" s="20">
        <v>77.508225248563093</v>
      </c>
    </row>
    <row r="3746" spans="1:1" x14ac:dyDescent="0.35">
      <c r="A3746" s="20">
        <v>63.609723931108547</v>
      </c>
    </row>
    <row r="3747" spans="1:1" x14ac:dyDescent="0.35">
      <c r="A3747" s="20">
        <v>83.906554447494258</v>
      </c>
    </row>
    <row r="3748" spans="1:1" x14ac:dyDescent="0.35">
      <c r="A3748" s="20">
        <v>72.161883375142764</v>
      </c>
    </row>
    <row r="3749" spans="1:1" x14ac:dyDescent="0.35">
      <c r="A3749" s="20">
        <v>51.107341856255495</v>
      </c>
    </row>
    <row r="3750" spans="1:1" x14ac:dyDescent="0.35">
      <c r="A3750" s="20">
        <v>76.533833396781716</v>
      </c>
    </row>
    <row r="3751" spans="1:1" x14ac:dyDescent="0.35">
      <c r="A3751" s="20">
        <v>79.73822101647508</v>
      </c>
    </row>
    <row r="3752" spans="1:1" x14ac:dyDescent="0.35">
      <c r="A3752" s="20">
        <v>50.049673499451757</v>
      </c>
    </row>
    <row r="3753" spans="1:1" x14ac:dyDescent="0.35">
      <c r="A3753" s="20">
        <v>81.311352106998328</v>
      </c>
    </row>
    <row r="3754" spans="1:1" x14ac:dyDescent="0.35">
      <c r="A3754" s="20">
        <v>101.5025786348766</v>
      </c>
    </row>
    <row r="3755" spans="1:1" x14ac:dyDescent="0.35">
      <c r="A3755" s="20">
        <v>94.117567881656925</v>
      </c>
    </row>
    <row r="3756" spans="1:1" x14ac:dyDescent="0.35">
      <c r="A3756" s="20">
        <v>61.247861816930751</v>
      </c>
    </row>
    <row r="3757" spans="1:1" x14ac:dyDescent="0.35">
      <c r="A3757" s="20">
        <v>58.446322665911552</v>
      </c>
    </row>
    <row r="3758" spans="1:1" x14ac:dyDescent="0.35">
      <c r="A3758" s="20">
        <v>72.854007353853532</v>
      </c>
    </row>
    <row r="3759" spans="1:1" x14ac:dyDescent="0.35">
      <c r="A3759" s="20">
        <v>63.970428918922934</v>
      </c>
    </row>
    <row r="3760" spans="1:1" x14ac:dyDescent="0.35">
      <c r="A3760" s="20">
        <v>57.923620415029731</v>
      </c>
    </row>
    <row r="3761" spans="1:1" x14ac:dyDescent="0.35">
      <c r="A3761" s="20">
        <v>76.316893631285467</v>
      </c>
    </row>
    <row r="3762" spans="1:1" x14ac:dyDescent="0.35">
      <c r="A3762" s="20">
        <v>78.595895242498045</v>
      </c>
    </row>
    <row r="3763" spans="1:1" x14ac:dyDescent="0.35">
      <c r="A3763" s="20">
        <v>85.709020237925643</v>
      </c>
    </row>
    <row r="3764" spans="1:1" x14ac:dyDescent="0.35">
      <c r="A3764" s="20">
        <v>67.331648883191448</v>
      </c>
    </row>
    <row r="3765" spans="1:1" x14ac:dyDescent="0.35">
      <c r="A3765" s="20">
        <v>84.185189703018722</v>
      </c>
    </row>
    <row r="3766" spans="1:1" x14ac:dyDescent="0.35">
      <c r="A3766" s="20">
        <v>76.500934594314216</v>
      </c>
    </row>
    <row r="3767" spans="1:1" x14ac:dyDescent="0.35">
      <c r="A3767" s="20">
        <v>62.397551168016101</v>
      </c>
    </row>
    <row r="3768" spans="1:1" x14ac:dyDescent="0.35">
      <c r="A3768" s="20">
        <v>62.131918633106636</v>
      </c>
    </row>
    <row r="3769" spans="1:1" x14ac:dyDescent="0.35">
      <c r="A3769" s="20">
        <v>83.824684133794591</v>
      </c>
    </row>
    <row r="3770" spans="1:1" x14ac:dyDescent="0.35">
      <c r="A3770" s="20">
        <v>64.749620532015456</v>
      </c>
    </row>
    <row r="3771" spans="1:1" x14ac:dyDescent="0.35">
      <c r="A3771" s="20">
        <v>90.69760360187766</v>
      </c>
    </row>
    <row r="3772" spans="1:1" x14ac:dyDescent="0.35">
      <c r="A3772" s="20">
        <v>64.910936558220286</v>
      </c>
    </row>
    <row r="3773" spans="1:1" x14ac:dyDescent="0.35">
      <c r="A3773" s="20">
        <v>89.663656610110706</v>
      </c>
    </row>
    <row r="3774" spans="1:1" x14ac:dyDescent="0.35">
      <c r="A3774" s="20">
        <v>82.742727491069189</v>
      </c>
    </row>
    <row r="3775" spans="1:1" x14ac:dyDescent="0.35">
      <c r="A3775" s="20">
        <v>99.560870195610249</v>
      </c>
    </row>
    <row r="3776" spans="1:1" x14ac:dyDescent="0.35">
      <c r="A3776" s="20">
        <v>62.520621745059209</v>
      </c>
    </row>
    <row r="3777" spans="1:1" x14ac:dyDescent="0.35">
      <c r="A3777" s="20">
        <v>61.369299263133705</v>
      </c>
    </row>
    <row r="3778" spans="1:1" x14ac:dyDescent="0.35">
      <c r="A3778" s="20">
        <v>62.354431497126818</v>
      </c>
    </row>
    <row r="3779" spans="1:1" x14ac:dyDescent="0.35">
      <c r="A3779" s="20">
        <v>91.029708242503901</v>
      </c>
    </row>
    <row r="3780" spans="1:1" x14ac:dyDescent="0.35">
      <c r="A3780" s="20">
        <v>81.780478543415256</v>
      </c>
    </row>
    <row r="3781" spans="1:1" x14ac:dyDescent="0.35">
      <c r="A3781" s="20">
        <v>62.539641580877209</v>
      </c>
    </row>
    <row r="3782" spans="1:1" x14ac:dyDescent="0.35">
      <c r="A3782" s="20">
        <v>84.269830193284832</v>
      </c>
    </row>
    <row r="3783" spans="1:1" x14ac:dyDescent="0.35">
      <c r="A3783" s="20">
        <v>87.834451203430291</v>
      </c>
    </row>
    <row r="3784" spans="1:1" x14ac:dyDescent="0.35">
      <c r="A3784" s="20">
        <v>79.091113247928234</v>
      </c>
    </row>
    <row r="3785" spans="1:1" x14ac:dyDescent="0.35">
      <c r="A3785" s="20">
        <v>65.107249322256635</v>
      </c>
    </row>
    <row r="3786" spans="1:1" x14ac:dyDescent="0.35">
      <c r="A3786" s="20">
        <v>73.603337975654668</v>
      </c>
    </row>
    <row r="3787" spans="1:1" x14ac:dyDescent="0.35">
      <c r="A3787" s="20">
        <v>51.690957653405334</v>
      </c>
    </row>
    <row r="3788" spans="1:1" x14ac:dyDescent="0.35">
      <c r="A3788" s="20">
        <v>68.892162688953064</v>
      </c>
    </row>
    <row r="3789" spans="1:1" x14ac:dyDescent="0.35">
      <c r="A3789" s="20">
        <v>85.297656700889334</v>
      </c>
    </row>
    <row r="3790" spans="1:1" x14ac:dyDescent="0.35">
      <c r="A3790" s="20">
        <v>82.223495206769485</v>
      </c>
    </row>
    <row r="3791" spans="1:1" x14ac:dyDescent="0.35">
      <c r="A3791" s="20">
        <v>52.030895414897131</v>
      </c>
    </row>
    <row r="3792" spans="1:1" x14ac:dyDescent="0.35">
      <c r="A3792" s="20">
        <v>66.626970976789266</v>
      </c>
    </row>
    <row r="3793" spans="1:1" x14ac:dyDescent="0.35">
      <c r="A3793" s="20">
        <v>51.696477181322457</v>
      </c>
    </row>
    <row r="3794" spans="1:1" x14ac:dyDescent="0.35">
      <c r="A3794" s="20">
        <v>77.566390771241473</v>
      </c>
    </row>
    <row r="3795" spans="1:1" x14ac:dyDescent="0.35">
      <c r="A3795" s="20">
        <v>73.524002442258222</v>
      </c>
    </row>
    <row r="3796" spans="1:1" x14ac:dyDescent="0.35">
      <c r="A3796" s="20">
        <v>64.01647191502515</v>
      </c>
    </row>
    <row r="3797" spans="1:1" x14ac:dyDescent="0.35">
      <c r="A3797" s="20">
        <v>74.343206567417852</v>
      </c>
    </row>
    <row r="3798" spans="1:1" x14ac:dyDescent="0.35">
      <c r="A3798" s="20">
        <v>67.975774819513859</v>
      </c>
    </row>
    <row r="3799" spans="1:1" x14ac:dyDescent="0.35">
      <c r="A3799" s="20">
        <v>62.125341701905164</v>
      </c>
    </row>
    <row r="3800" spans="1:1" x14ac:dyDescent="0.35">
      <c r="A3800" s="20">
        <v>82.516169826411343</v>
      </c>
    </row>
    <row r="3801" spans="1:1" x14ac:dyDescent="0.35">
      <c r="A3801" s="20">
        <v>94.490419304155438</v>
      </c>
    </row>
    <row r="3802" spans="1:1" x14ac:dyDescent="0.35">
      <c r="A3802" s="20">
        <v>88.024373798449815</v>
      </c>
    </row>
    <row r="3803" spans="1:1" x14ac:dyDescent="0.35">
      <c r="A3803" s="20">
        <v>83.088306373671813</v>
      </c>
    </row>
    <row r="3804" spans="1:1" x14ac:dyDescent="0.35">
      <c r="A3804" s="20">
        <v>74.935834854395097</v>
      </c>
    </row>
    <row r="3805" spans="1:1" x14ac:dyDescent="0.35">
      <c r="A3805" s="20">
        <v>73.669790007706879</v>
      </c>
    </row>
    <row r="3806" spans="1:1" x14ac:dyDescent="0.35">
      <c r="A3806" s="20">
        <v>90.211324366861689</v>
      </c>
    </row>
    <row r="3807" spans="1:1" x14ac:dyDescent="0.35">
      <c r="A3807" s="20">
        <v>82.173610680839133</v>
      </c>
    </row>
    <row r="3808" spans="1:1" x14ac:dyDescent="0.35">
      <c r="A3808" s="20">
        <v>76.610190743094734</v>
      </c>
    </row>
    <row r="3809" spans="1:1" x14ac:dyDescent="0.35">
      <c r="A3809" s="20">
        <v>65.831438908418306</v>
      </c>
    </row>
    <row r="3810" spans="1:1" x14ac:dyDescent="0.35">
      <c r="A3810" s="20">
        <v>86.306611792736476</v>
      </c>
    </row>
    <row r="3811" spans="1:1" x14ac:dyDescent="0.35">
      <c r="A3811" s="20">
        <v>111.14648788703559</v>
      </c>
    </row>
    <row r="3812" spans="1:1" x14ac:dyDescent="0.35">
      <c r="A3812" s="20">
        <v>66.839079879268439</v>
      </c>
    </row>
    <row r="3813" spans="1:1" x14ac:dyDescent="0.35">
      <c r="A3813" s="20">
        <v>63.627366397285961</v>
      </c>
    </row>
    <row r="3814" spans="1:1" x14ac:dyDescent="0.35">
      <c r="A3814" s="20">
        <v>83.729895844002712</v>
      </c>
    </row>
    <row r="3815" spans="1:1" x14ac:dyDescent="0.35">
      <c r="A3815" s="20">
        <v>60.180489220539968</v>
      </c>
    </row>
    <row r="3816" spans="1:1" x14ac:dyDescent="0.35">
      <c r="A3816" s="20">
        <v>61.674160697440477</v>
      </c>
    </row>
    <row r="3817" spans="1:1" x14ac:dyDescent="0.35">
      <c r="A3817" s="20">
        <v>83.26435009808101</v>
      </c>
    </row>
    <row r="3818" spans="1:1" x14ac:dyDescent="0.35">
      <c r="A3818" s="20">
        <v>80.495083525164134</v>
      </c>
    </row>
    <row r="3819" spans="1:1" x14ac:dyDescent="0.35">
      <c r="A3819" s="20">
        <v>83.592809627670903</v>
      </c>
    </row>
    <row r="3820" spans="1:1" x14ac:dyDescent="0.35">
      <c r="A3820" s="20">
        <v>79.158433952144293</v>
      </c>
    </row>
    <row r="3821" spans="1:1" x14ac:dyDescent="0.35">
      <c r="A3821" s="20">
        <v>77.577541081098374</v>
      </c>
    </row>
    <row r="3822" spans="1:1" x14ac:dyDescent="0.35">
      <c r="A3822" s="20">
        <v>71.662110841592892</v>
      </c>
    </row>
    <row r="3823" spans="1:1" x14ac:dyDescent="0.35">
      <c r="A3823" s="20">
        <v>86.286470590049362</v>
      </c>
    </row>
    <row r="3824" spans="1:1" x14ac:dyDescent="0.35">
      <c r="A3824" s="20">
        <v>55.441535943822061</v>
      </c>
    </row>
    <row r="3825" spans="1:1" x14ac:dyDescent="0.35">
      <c r="A3825" s="20">
        <v>80.167586977706279</v>
      </c>
    </row>
    <row r="3826" spans="1:1" x14ac:dyDescent="0.35">
      <c r="A3826" s="20">
        <v>83.604440037272809</v>
      </c>
    </row>
    <row r="3827" spans="1:1" x14ac:dyDescent="0.35">
      <c r="A3827" s="20">
        <v>48.067200098757638</v>
      </c>
    </row>
    <row r="3828" spans="1:1" x14ac:dyDescent="0.35">
      <c r="A3828" s="20">
        <v>65.206014045112937</v>
      </c>
    </row>
    <row r="3829" spans="1:1" x14ac:dyDescent="0.35">
      <c r="A3829" s="20">
        <v>75.328827699562865</v>
      </c>
    </row>
    <row r="3830" spans="1:1" x14ac:dyDescent="0.35">
      <c r="A3830" s="20">
        <v>67.36201908585663</v>
      </c>
    </row>
    <row r="3831" spans="1:1" x14ac:dyDescent="0.35">
      <c r="A3831" s="20">
        <v>79.0100581887868</v>
      </c>
    </row>
    <row r="3832" spans="1:1" x14ac:dyDescent="0.35">
      <c r="A3832" s="20">
        <v>72.797341026589663</v>
      </c>
    </row>
    <row r="3833" spans="1:1" x14ac:dyDescent="0.35">
      <c r="A3833" s="20">
        <v>74.647749412076564</v>
      </c>
    </row>
    <row r="3834" spans="1:1" x14ac:dyDescent="0.35">
      <c r="A3834" s="20">
        <v>90.168398053071741</v>
      </c>
    </row>
    <row r="3835" spans="1:1" x14ac:dyDescent="0.35">
      <c r="A3835" s="20">
        <v>97.59275032845963</v>
      </c>
    </row>
    <row r="3836" spans="1:1" x14ac:dyDescent="0.35">
      <c r="A3836" s="20">
        <v>49.012848980465911</v>
      </c>
    </row>
    <row r="3837" spans="1:1" x14ac:dyDescent="0.35">
      <c r="A3837" s="20">
        <v>63.015866958310411</v>
      </c>
    </row>
    <row r="3838" spans="1:1" x14ac:dyDescent="0.35">
      <c r="A3838" s="20">
        <v>71.259027395615291</v>
      </c>
    </row>
    <row r="3839" spans="1:1" x14ac:dyDescent="0.35">
      <c r="A3839" s="20">
        <v>90.846519687381203</v>
      </c>
    </row>
    <row r="3840" spans="1:1" x14ac:dyDescent="0.35">
      <c r="A3840" s="20">
        <v>76.305389109075008</v>
      </c>
    </row>
    <row r="3841" spans="1:1" x14ac:dyDescent="0.35">
      <c r="A3841" s="20">
        <v>40.544527376620906</v>
      </c>
    </row>
    <row r="3842" spans="1:1" x14ac:dyDescent="0.35">
      <c r="A3842" s="20">
        <v>90.013763343219054</v>
      </c>
    </row>
    <row r="3843" spans="1:1" x14ac:dyDescent="0.35">
      <c r="A3843" s="20">
        <v>78.855579397789953</v>
      </c>
    </row>
    <row r="3844" spans="1:1" x14ac:dyDescent="0.35">
      <c r="A3844" s="20">
        <v>47.357858220454347</v>
      </c>
    </row>
    <row r="3845" spans="1:1" x14ac:dyDescent="0.35">
      <c r="A3845" s="20">
        <v>80.976496718823597</v>
      </c>
    </row>
    <row r="3846" spans="1:1" x14ac:dyDescent="0.35">
      <c r="A3846" s="20">
        <v>77.831032296588447</v>
      </c>
    </row>
    <row r="3847" spans="1:1" x14ac:dyDescent="0.35">
      <c r="A3847" s="20">
        <v>77.622383706419242</v>
      </c>
    </row>
    <row r="3848" spans="1:1" x14ac:dyDescent="0.35">
      <c r="A3848" s="20">
        <v>85.704465202861925</v>
      </c>
    </row>
    <row r="3849" spans="1:1" x14ac:dyDescent="0.35">
      <c r="A3849" s="20">
        <v>82.825300827208409</v>
      </c>
    </row>
    <row r="3850" spans="1:1" x14ac:dyDescent="0.35">
      <c r="A3850" s="20">
        <v>97.571390861017775</v>
      </c>
    </row>
    <row r="3851" spans="1:1" x14ac:dyDescent="0.35">
      <c r="A3851" s="20">
        <v>85.038544550015359</v>
      </c>
    </row>
    <row r="3852" spans="1:1" x14ac:dyDescent="0.35">
      <c r="A3852" s="20">
        <v>79.123721593481662</v>
      </c>
    </row>
    <row r="3853" spans="1:1" x14ac:dyDescent="0.35">
      <c r="A3853" s="20">
        <v>62.460604248625138</v>
      </c>
    </row>
    <row r="3854" spans="1:1" x14ac:dyDescent="0.35">
      <c r="A3854" s="20">
        <v>87.724077725305705</v>
      </c>
    </row>
    <row r="3855" spans="1:1" x14ac:dyDescent="0.35">
      <c r="A3855" s="20">
        <v>94.409928684661949</v>
      </c>
    </row>
    <row r="3856" spans="1:1" x14ac:dyDescent="0.35">
      <c r="A3856" s="20">
        <v>81.789053676834669</v>
      </c>
    </row>
    <row r="3857" spans="1:1" x14ac:dyDescent="0.35">
      <c r="A3857" s="20">
        <v>74.527986824327968</v>
      </c>
    </row>
    <row r="3858" spans="1:1" x14ac:dyDescent="0.35">
      <c r="A3858" s="20">
        <v>73.652434222326704</v>
      </c>
    </row>
    <row r="3859" spans="1:1" x14ac:dyDescent="0.35">
      <c r="A3859" s="20">
        <v>89.603990994375877</v>
      </c>
    </row>
    <row r="3860" spans="1:1" x14ac:dyDescent="0.35">
      <c r="A3860" s="20">
        <v>87.473938031436703</v>
      </c>
    </row>
    <row r="3861" spans="1:1" x14ac:dyDescent="0.35">
      <c r="A3861" s="20">
        <v>80.398471032364782</v>
      </c>
    </row>
    <row r="3862" spans="1:1" x14ac:dyDescent="0.35">
      <c r="A3862" s="20">
        <v>67.952496319768656</v>
      </c>
    </row>
    <row r="3863" spans="1:1" x14ac:dyDescent="0.35">
      <c r="A3863" s="20">
        <v>57.225589422970749</v>
      </c>
    </row>
    <row r="3864" spans="1:1" x14ac:dyDescent="0.35">
      <c r="A3864" s="20">
        <v>76.342477784038167</v>
      </c>
    </row>
    <row r="3865" spans="1:1" x14ac:dyDescent="0.35">
      <c r="A3865" s="20">
        <v>63.436388665646433</v>
      </c>
    </row>
    <row r="3866" spans="1:1" x14ac:dyDescent="0.35">
      <c r="A3866" s="20">
        <v>63.645272021351673</v>
      </c>
    </row>
    <row r="3867" spans="1:1" x14ac:dyDescent="0.35">
      <c r="A3867" s="20">
        <v>62.316289126918015</v>
      </c>
    </row>
    <row r="3868" spans="1:1" x14ac:dyDescent="0.35">
      <c r="A3868" s="20">
        <v>52.941178535624864</v>
      </c>
    </row>
    <row r="3869" spans="1:1" x14ac:dyDescent="0.35">
      <c r="A3869" s="20">
        <v>87.398837539932416</v>
      </c>
    </row>
    <row r="3870" spans="1:1" x14ac:dyDescent="0.35">
      <c r="A3870" s="20">
        <v>87.652011953205346</v>
      </c>
    </row>
    <row r="3871" spans="1:1" x14ac:dyDescent="0.35">
      <c r="A3871" s="20">
        <v>58.822209127027989</v>
      </c>
    </row>
    <row r="3872" spans="1:1" x14ac:dyDescent="0.35">
      <c r="A3872" s="20">
        <v>53.429257232655416</v>
      </c>
    </row>
    <row r="3873" spans="1:1" x14ac:dyDescent="0.35">
      <c r="A3873" s="20">
        <v>91.684462483557112</v>
      </c>
    </row>
    <row r="3874" spans="1:1" x14ac:dyDescent="0.35">
      <c r="A3874" s="20">
        <v>70.693640644487772</v>
      </c>
    </row>
    <row r="3875" spans="1:1" x14ac:dyDescent="0.35">
      <c r="A3875" s="20">
        <v>91.192471789902015</v>
      </c>
    </row>
    <row r="3876" spans="1:1" x14ac:dyDescent="0.35">
      <c r="A3876" s="20">
        <v>83.126204990565981</v>
      </c>
    </row>
    <row r="3877" spans="1:1" x14ac:dyDescent="0.35">
      <c r="A3877" s="20">
        <v>95.696162767983736</v>
      </c>
    </row>
    <row r="3878" spans="1:1" x14ac:dyDescent="0.35">
      <c r="A3878" s="20">
        <v>76.001880100490709</v>
      </c>
    </row>
    <row r="3879" spans="1:1" x14ac:dyDescent="0.35">
      <c r="A3879" s="20">
        <v>78.792179053759611</v>
      </c>
    </row>
    <row r="3880" spans="1:1" x14ac:dyDescent="0.35">
      <c r="A3880" s="20">
        <v>72.957850703341464</v>
      </c>
    </row>
    <row r="3881" spans="1:1" x14ac:dyDescent="0.35">
      <c r="A3881" s="20">
        <v>92.16387857621217</v>
      </c>
    </row>
    <row r="3882" spans="1:1" x14ac:dyDescent="0.35">
      <c r="A3882" s="20">
        <v>57.47963157748439</v>
      </c>
    </row>
    <row r="3883" spans="1:1" x14ac:dyDescent="0.35">
      <c r="A3883" s="20">
        <v>70.648805651099693</v>
      </c>
    </row>
    <row r="3884" spans="1:1" x14ac:dyDescent="0.35">
      <c r="A3884" s="20">
        <v>73.331839470655567</v>
      </c>
    </row>
    <row r="3885" spans="1:1" x14ac:dyDescent="0.35">
      <c r="A3885" s="20">
        <v>87.711708811111578</v>
      </c>
    </row>
    <row r="3886" spans="1:1" x14ac:dyDescent="0.35">
      <c r="A3886" s="20">
        <v>61.658515898082712</v>
      </c>
    </row>
    <row r="3887" spans="1:1" x14ac:dyDescent="0.35">
      <c r="A3887" s="20">
        <v>98.079063452428173</v>
      </c>
    </row>
    <row r="3888" spans="1:1" x14ac:dyDescent="0.35">
      <c r="A3888" s="20">
        <v>59.947062941146271</v>
      </c>
    </row>
    <row r="3889" spans="1:1" x14ac:dyDescent="0.35">
      <c r="A3889" s="20">
        <v>76.927198434467215</v>
      </c>
    </row>
    <row r="3890" spans="1:1" x14ac:dyDescent="0.35">
      <c r="A3890" s="20">
        <v>81.030730790577977</v>
      </c>
    </row>
    <row r="3891" spans="1:1" x14ac:dyDescent="0.35">
      <c r="A3891" s="20">
        <v>68.973271060663677</v>
      </c>
    </row>
    <row r="3892" spans="1:1" x14ac:dyDescent="0.35">
      <c r="A3892" s="20">
        <v>74.00444308480472</v>
      </c>
    </row>
    <row r="3893" spans="1:1" x14ac:dyDescent="0.35">
      <c r="A3893" s="20">
        <v>48.517978030138636</v>
      </c>
    </row>
    <row r="3894" spans="1:1" x14ac:dyDescent="0.35">
      <c r="A3894" s="20">
        <v>56.565794752790097</v>
      </c>
    </row>
    <row r="3895" spans="1:1" x14ac:dyDescent="0.35">
      <c r="A3895" s="20">
        <v>81.362307072876902</v>
      </c>
    </row>
    <row r="3896" spans="1:1" x14ac:dyDescent="0.35">
      <c r="A3896" s="20">
        <v>66.06586936789725</v>
      </c>
    </row>
    <row r="3897" spans="1:1" x14ac:dyDescent="0.35">
      <c r="A3897" s="20">
        <v>76.608953555284586</v>
      </c>
    </row>
    <row r="3898" spans="1:1" x14ac:dyDescent="0.35">
      <c r="A3898" s="20">
        <v>67.01831801491015</v>
      </c>
    </row>
    <row r="3899" spans="1:1" x14ac:dyDescent="0.35">
      <c r="A3899" s="20">
        <v>78.458000443993498</v>
      </c>
    </row>
    <row r="3900" spans="1:1" x14ac:dyDescent="0.35">
      <c r="A3900" s="20">
        <v>83.647493453934615</v>
      </c>
    </row>
    <row r="3901" spans="1:1" x14ac:dyDescent="0.35">
      <c r="A3901" s="20">
        <v>64.144035608620968</v>
      </c>
    </row>
    <row r="3902" spans="1:1" x14ac:dyDescent="0.35">
      <c r="A3902" s="20">
        <v>102.06738452433527</v>
      </c>
    </row>
    <row r="3903" spans="1:1" x14ac:dyDescent="0.35">
      <c r="A3903" s="20">
        <v>62.632006291202174</v>
      </c>
    </row>
    <row r="3904" spans="1:1" x14ac:dyDescent="0.35">
      <c r="A3904" s="20">
        <v>120.25723684828387</v>
      </c>
    </row>
    <row r="3905" spans="1:1" x14ac:dyDescent="0.35">
      <c r="A3905" s="20">
        <v>97.558155605831658</v>
      </c>
    </row>
    <row r="3906" spans="1:1" x14ac:dyDescent="0.35">
      <c r="A3906" s="20">
        <v>97.302368653175719</v>
      </c>
    </row>
    <row r="3907" spans="1:1" x14ac:dyDescent="0.35">
      <c r="A3907" s="20">
        <v>112.9728931028373</v>
      </c>
    </row>
    <row r="3908" spans="1:1" x14ac:dyDescent="0.35">
      <c r="A3908" s="20">
        <v>99.539424415394905</v>
      </c>
    </row>
    <row r="3909" spans="1:1" x14ac:dyDescent="0.35">
      <c r="A3909" s="20">
        <v>129.59925700143725</v>
      </c>
    </row>
    <row r="3910" spans="1:1" x14ac:dyDescent="0.35">
      <c r="A3910" s="20">
        <v>94.592575938200426</v>
      </c>
    </row>
    <row r="3911" spans="1:1" x14ac:dyDescent="0.35">
      <c r="A3911" s="20">
        <v>121.41121148410632</v>
      </c>
    </row>
    <row r="3912" spans="1:1" x14ac:dyDescent="0.35">
      <c r="A3912" s="20">
        <v>78.564330121021129</v>
      </c>
    </row>
    <row r="3913" spans="1:1" x14ac:dyDescent="0.35">
      <c r="A3913" s="20">
        <v>88.216495843210708</v>
      </c>
    </row>
    <row r="3914" spans="1:1" x14ac:dyDescent="0.35">
      <c r="A3914" s="20">
        <v>111.12191835211524</v>
      </c>
    </row>
    <row r="3915" spans="1:1" x14ac:dyDescent="0.35">
      <c r="A3915" s="20">
        <v>133.57565835066919</v>
      </c>
    </row>
    <row r="3916" spans="1:1" x14ac:dyDescent="0.35">
      <c r="A3916" s="20">
        <v>123.26991519925933</v>
      </c>
    </row>
    <row r="3917" spans="1:1" x14ac:dyDescent="0.35">
      <c r="A3917" s="20">
        <v>125.68720743294105</v>
      </c>
    </row>
    <row r="3918" spans="1:1" x14ac:dyDescent="0.35">
      <c r="A3918" s="20">
        <v>96.060821311139748</v>
      </c>
    </row>
    <row r="3919" spans="1:1" x14ac:dyDescent="0.35">
      <c r="A3919" s="20">
        <v>106.28681067191185</v>
      </c>
    </row>
    <row r="3920" spans="1:1" x14ac:dyDescent="0.35">
      <c r="A3920" s="20">
        <v>125.06703231384125</v>
      </c>
    </row>
    <row r="3921" spans="1:1" x14ac:dyDescent="0.35">
      <c r="A3921" s="20">
        <v>75.62885518854867</v>
      </c>
    </row>
    <row r="3922" spans="1:1" x14ac:dyDescent="0.35">
      <c r="A3922" s="20">
        <v>147.34793171958893</v>
      </c>
    </row>
    <row r="3923" spans="1:1" x14ac:dyDescent="0.35">
      <c r="A3923" s="20">
        <v>121.55106699387167</v>
      </c>
    </row>
    <row r="3924" spans="1:1" x14ac:dyDescent="0.35">
      <c r="A3924" s="20">
        <v>95.355906217798392</v>
      </c>
    </row>
    <row r="3925" spans="1:1" x14ac:dyDescent="0.35">
      <c r="A3925" s="20">
        <v>111.19905693171405</v>
      </c>
    </row>
    <row r="3926" spans="1:1" x14ac:dyDescent="0.35">
      <c r="A3926" s="20">
        <v>107.96204223906625</v>
      </c>
    </row>
    <row r="3927" spans="1:1" x14ac:dyDescent="0.35">
      <c r="A3927" s="20">
        <v>81.490316715846191</v>
      </c>
    </row>
    <row r="3928" spans="1:1" x14ac:dyDescent="0.35">
      <c r="A3928" s="20">
        <v>128.17178558439517</v>
      </c>
    </row>
    <row r="3929" spans="1:1" x14ac:dyDescent="0.35">
      <c r="A3929" s="20">
        <v>128.24993627120938</v>
      </c>
    </row>
    <row r="3930" spans="1:1" x14ac:dyDescent="0.35">
      <c r="A3930" s="20">
        <v>82.745459922513575</v>
      </c>
    </row>
    <row r="3931" spans="1:1" x14ac:dyDescent="0.35">
      <c r="A3931" s="20">
        <v>103.28839213740376</v>
      </c>
    </row>
    <row r="3932" spans="1:1" x14ac:dyDescent="0.35">
      <c r="A3932" s="20">
        <v>141.02440813886668</v>
      </c>
    </row>
    <row r="3933" spans="1:1" x14ac:dyDescent="0.35">
      <c r="A3933" s="20">
        <v>124.68207978654223</v>
      </c>
    </row>
    <row r="3934" spans="1:1" x14ac:dyDescent="0.35">
      <c r="A3934" s="20">
        <v>120.73445674026415</v>
      </c>
    </row>
    <row r="3935" spans="1:1" x14ac:dyDescent="0.35">
      <c r="A3935" s="20">
        <v>105.95941787069214</v>
      </c>
    </row>
    <row r="3936" spans="1:1" x14ac:dyDescent="0.35">
      <c r="A3936" s="20">
        <v>110.65970465723005</v>
      </c>
    </row>
    <row r="3937" spans="1:1" x14ac:dyDescent="0.35">
      <c r="A3937" s="20">
        <v>101.09876167829401</v>
      </c>
    </row>
    <row r="3938" spans="1:1" x14ac:dyDescent="0.35">
      <c r="A3938" s="20">
        <v>135.84367939796527</v>
      </c>
    </row>
    <row r="3939" spans="1:1" x14ac:dyDescent="0.35">
      <c r="A3939" s="20">
        <v>107.66722389543978</v>
      </c>
    </row>
    <row r="3940" spans="1:1" x14ac:dyDescent="0.35">
      <c r="A3940" s="20">
        <v>104.91353221408902</v>
      </c>
    </row>
    <row r="3941" spans="1:1" x14ac:dyDescent="0.35">
      <c r="A3941" s="20">
        <v>101.87253257159139</v>
      </c>
    </row>
    <row r="3942" spans="1:1" x14ac:dyDescent="0.35">
      <c r="A3942" s="20">
        <v>127.48643237784376</v>
      </c>
    </row>
    <row r="3943" spans="1:1" x14ac:dyDescent="0.35">
      <c r="A3943" s="20">
        <v>91.657866816183926</v>
      </c>
    </row>
    <row r="3944" spans="1:1" x14ac:dyDescent="0.35">
      <c r="A3944" s="20">
        <v>152.24172017020263</v>
      </c>
    </row>
    <row r="3945" spans="1:1" x14ac:dyDescent="0.35">
      <c r="A3945" s="20">
        <v>160.87959583962581</v>
      </c>
    </row>
    <row r="3946" spans="1:1" x14ac:dyDescent="0.35">
      <c r="A3946" s="20">
        <v>142.9342419368549</v>
      </c>
    </row>
    <row r="3947" spans="1:1" x14ac:dyDescent="0.35">
      <c r="A3947" s="20">
        <v>90.039679930328489</v>
      </c>
    </row>
    <row r="3948" spans="1:1" x14ac:dyDescent="0.35">
      <c r="A3948" s="20">
        <v>135.02836085538266</v>
      </c>
    </row>
    <row r="3949" spans="1:1" x14ac:dyDescent="0.35">
      <c r="A3949" s="20">
        <v>71.967601471700561</v>
      </c>
    </row>
    <row r="3950" spans="1:1" x14ac:dyDescent="0.35">
      <c r="A3950" s="20">
        <v>50.375308949860326</v>
      </c>
    </row>
    <row r="3951" spans="1:1" x14ac:dyDescent="0.35">
      <c r="A3951" s="20">
        <v>94.87915265877146</v>
      </c>
    </row>
    <row r="3952" spans="1:1" x14ac:dyDescent="0.35">
      <c r="A3952" s="20">
        <v>136.76549160146695</v>
      </c>
    </row>
    <row r="3953" spans="1:1" x14ac:dyDescent="0.35">
      <c r="A3953" s="20">
        <v>118.60906074081204</v>
      </c>
    </row>
    <row r="3954" spans="1:1" x14ac:dyDescent="0.35">
      <c r="A3954" s="20">
        <v>129.96863312311831</v>
      </c>
    </row>
    <row r="3955" spans="1:1" x14ac:dyDescent="0.35">
      <c r="A3955" s="20">
        <v>124.21687072237422</v>
      </c>
    </row>
    <row r="3956" spans="1:1" x14ac:dyDescent="0.35">
      <c r="A3956" s="20">
        <v>131.97445095294913</v>
      </c>
    </row>
    <row r="3957" spans="1:1" x14ac:dyDescent="0.35">
      <c r="A3957" s="20">
        <v>81.342949408535674</v>
      </c>
    </row>
    <row r="3958" spans="1:1" x14ac:dyDescent="0.35">
      <c r="A3958" s="20">
        <v>141.72676158288783</v>
      </c>
    </row>
    <row r="3959" spans="1:1" x14ac:dyDescent="0.35">
      <c r="A3959" s="20">
        <v>125.60847386000694</v>
      </c>
    </row>
    <row r="3960" spans="1:1" x14ac:dyDescent="0.35">
      <c r="A3960" s="20">
        <v>91.103980806139674</v>
      </c>
    </row>
    <row r="3961" spans="1:1" x14ac:dyDescent="0.35">
      <c r="A3961" s="20">
        <v>146.46964145867247</v>
      </c>
    </row>
    <row r="3962" spans="1:1" x14ac:dyDescent="0.35">
      <c r="A3962" s="20">
        <v>122.90058020067353</v>
      </c>
    </row>
    <row r="3963" spans="1:1" x14ac:dyDescent="0.35">
      <c r="A3963" s="20">
        <v>139.54760546750529</v>
      </c>
    </row>
    <row r="3964" spans="1:1" x14ac:dyDescent="0.35">
      <c r="A3964" s="20">
        <v>130.7596200470314</v>
      </c>
    </row>
    <row r="3965" spans="1:1" x14ac:dyDescent="0.35">
      <c r="A3965" s="20">
        <v>42.834266182212616</v>
      </c>
    </row>
    <row r="3966" spans="1:1" x14ac:dyDescent="0.35">
      <c r="A3966" s="20">
        <v>106.65285523582222</v>
      </c>
    </row>
    <row r="3967" spans="1:1" x14ac:dyDescent="0.35">
      <c r="A3967" s="20">
        <v>70.182135948979663</v>
      </c>
    </row>
    <row r="3968" spans="1:1" x14ac:dyDescent="0.35">
      <c r="A3968" s="20">
        <v>85.002948720126383</v>
      </c>
    </row>
    <row r="3969" spans="1:1" x14ac:dyDescent="0.35">
      <c r="A3969" s="20">
        <v>105.09916903955394</v>
      </c>
    </row>
    <row r="3970" spans="1:1" x14ac:dyDescent="0.35">
      <c r="A3970" s="20">
        <v>111.80297911118411</v>
      </c>
    </row>
    <row r="3971" spans="1:1" x14ac:dyDescent="0.35">
      <c r="A3971" s="20">
        <v>101.80403374129305</v>
      </c>
    </row>
    <row r="3972" spans="1:1" x14ac:dyDescent="0.35">
      <c r="A3972" s="20">
        <v>87.231350343309771</v>
      </c>
    </row>
    <row r="3973" spans="1:1" x14ac:dyDescent="0.35">
      <c r="A3973" s="20">
        <v>116.1142277546916</v>
      </c>
    </row>
    <row r="3974" spans="1:1" x14ac:dyDescent="0.35">
      <c r="A3974" s="20">
        <v>125.56299839170671</v>
      </c>
    </row>
    <row r="3975" spans="1:1" x14ac:dyDescent="0.35">
      <c r="A3975" s="20">
        <v>106.95649957525251</v>
      </c>
    </row>
    <row r="3976" spans="1:1" x14ac:dyDescent="0.35">
      <c r="A3976" s="20">
        <v>110.35210879721775</v>
      </c>
    </row>
    <row r="3977" spans="1:1" x14ac:dyDescent="0.35">
      <c r="A3977" s="20">
        <v>116.81651842328021</v>
      </c>
    </row>
    <row r="3978" spans="1:1" x14ac:dyDescent="0.35">
      <c r="A3978" s="20">
        <v>136.79155846017329</v>
      </c>
    </row>
    <row r="3979" spans="1:1" x14ac:dyDescent="0.35">
      <c r="A3979" s="20">
        <v>136.16529003373785</v>
      </c>
    </row>
    <row r="3980" spans="1:1" x14ac:dyDescent="0.35">
      <c r="A3980" s="20">
        <v>102.85547275311984</v>
      </c>
    </row>
    <row r="3981" spans="1:1" x14ac:dyDescent="0.35">
      <c r="A3981" s="20">
        <v>115.5025118654227</v>
      </c>
    </row>
    <row r="3982" spans="1:1" x14ac:dyDescent="0.35">
      <c r="A3982" s="20">
        <v>88.34440317977365</v>
      </c>
    </row>
    <row r="3983" spans="1:1" x14ac:dyDescent="0.35">
      <c r="A3983" s="20">
        <v>110.38608890190736</v>
      </c>
    </row>
    <row r="3984" spans="1:1" x14ac:dyDescent="0.35">
      <c r="A3984" s="20">
        <v>128.68632420235488</v>
      </c>
    </row>
    <row r="3985" spans="1:1" x14ac:dyDescent="0.35">
      <c r="A3985" s="20">
        <v>113.85963269608517</v>
      </c>
    </row>
    <row r="3986" spans="1:1" x14ac:dyDescent="0.35">
      <c r="A3986" s="20">
        <v>101.8076890973567</v>
      </c>
    </row>
    <row r="3987" spans="1:1" x14ac:dyDescent="0.35">
      <c r="A3987" s="20">
        <v>159.29586865844681</v>
      </c>
    </row>
    <row r="3988" spans="1:1" x14ac:dyDescent="0.35">
      <c r="A3988" s="20">
        <v>102.33434817741018</v>
      </c>
    </row>
    <row r="3989" spans="1:1" x14ac:dyDescent="0.35">
      <c r="A3989" s="20">
        <v>61.599145052491721</v>
      </c>
    </row>
    <row r="3990" spans="1:1" x14ac:dyDescent="0.35">
      <c r="A3990" s="20">
        <v>128.92108357427981</v>
      </c>
    </row>
    <row r="3991" spans="1:1" x14ac:dyDescent="0.35">
      <c r="A3991" s="20">
        <v>78.458053431812985</v>
      </c>
    </row>
    <row r="3992" spans="1:1" x14ac:dyDescent="0.35">
      <c r="A3992" s="20">
        <v>82.443343283597116</v>
      </c>
    </row>
    <row r="3993" spans="1:1" x14ac:dyDescent="0.35">
      <c r="A3993" s="20">
        <v>97.717944133922614</v>
      </c>
    </row>
    <row r="3994" spans="1:1" x14ac:dyDescent="0.35">
      <c r="A3994" s="20">
        <v>61.934216162588719</v>
      </c>
    </row>
    <row r="3995" spans="1:1" x14ac:dyDescent="0.35">
      <c r="A3995" s="20">
        <v>141.76098078867699</v>
      </c>
    </row>
    <row r="3996" spans="1:1" x14ac:dyDescent="0.35">
      <c r="A3996" s="20">
        <v>78.199438589328423</v>
      </c>
    </row>
    <row r="3997" spans="1:1" x14ac:dyDescent="0.35">
      <c r="A3997" s="20">
        <v>91.770844398096358</v>
      </c>
    </row>
    <row r="3998" spans="1:1" x14ac:dyDescent="0.35">
      <c r="A3998" s="20">
        <v>93.497239872145926</v>
      </c>
    </row>
    <row r="3999" spans="1:1" x14ac:dyDescent="0.35">
      <c r="A3999" s="20">
        <v>133.12883523146715</v>
      </c>
    </row>
    <row r="4000" spans="1:1" x14ac:dyDescent="0.35">
      <c r="A4000" s="20">
        <v>120.07543277112649</v>
      </c>
    </row>
    <row r="4001" spans="1:1" x14ac:dyDescent="0.35">
      <c r="A4001" s="20">
        <v>101.13591042028067</v>
      </c>
    </row>
    <row r="4002" spans="1:1" x14ac:dyDescent="0.35">
      <c r="A4002" s="20">
        <v>117.28741131790436</v>
      </c>
    </row>
    <row r="4003" spans="1:1" x14ac:dyDescent="0.35">
      <c r="A4003" s="20">
        <v>73.197154391506132</v>
      </c>
    </row>
    <row r="4004" spans="1:1" x14ac:dyDescent="0.35">
      <c r="A4004" s="20">
        <v>64.062988077278391</v>
      </c>
    </row>
    <row r="4005" spans="1:1" x14ac:dyDescent="0.35">
      <c r="A4005" s="20">
        <v>88.77159418222648</v>
      </c>
    </row>
    <row r="4006" spans="1:1" x14ac:dyDescent="0.35">
      <c r="A4006" s="20">
        <v>134.35709078322191</v>
      </c>
    </row>
    <row r="4007" spans="1:1" x14ac:dyDescent="0.35">
      <c r="A4007" s="20">
        <v>130.50019589045104</v>
      </c>
    </row>
    <row r="4008" spans="1:1" x14ac:dyDescent="0.35">
      <c r="A4008" s="20">
        <v>87.209776453944627</v>
      </c>
    </row>
    <row r="4009" spans="1:1" x14ac:dyDescent="0.35">
      <c r="A4009" s="20">
        <v>106.27207410151932</v>
      </c>
    </row>
    <row r="4010" spans="1:1" x14ac:dyDescent="0.35">
      <c r="A4010" s="20">
        <v>80.792197984972034</v>
      </c>
    </row>
    <row r="4011" spans="1:1" x14ac:dyDescent="0.35">
      <c r="A4011" s="20">
        <v>104.45984385905363</v>
      </c>
    </row>
    <row r="4012" spans="1:1" x14ac:dyDescent="0.35">
      <c r="A4012" s="20">
        <v>119.39071397767796</v>
      </c>
    </row>
    <row r="4013" spans="1:1" x14ac:dyDescent="0.35">
      <c r="A4013" s="20">
        <v>86.437319632283774</v>
      </c>
    </row>
    <row r="4014" spans="1:1" x14ac:dyDescent="0.35">
      <c r="A4014" s="20">
        <v>73.577133035911714</v>
      </c>
    </row>
    <row r="4015" spans="1:1" x14ac:dyDescent="0.35">
      <c r="A4015" s="20">
        <v>85.314868736803035</v>
      </c>
    </row>
    <row r="4016" spans="1:1" x14ac:dyDescent="0.35">
      <c r="A4016" s="20">
        <v>117.17952228423769</v>
      </c>
    </row>
    <row r="4017" spans="1:1" x14ac:dyDescent="0.35">
      <c r="A4017" s="20">
        <v>73.82993617722444</v>
      </c>
    </row>
    <row r="4018" spans="1:1" x14ac:dyDescent="0.35">
      <c r="A4018" s="20">
        <v>119.12053964475574</v>
      </c>
    </row>
    <row r="4019" spans="1:1" x14ac:dyDescent="0.35">
      <c r="A4019" s="20">
        <v>122.00482943127338</v>
      </c>
    </row>
    <row r="4020" spans="1:1" x14ac:dyDescent="0.35">
      <c r="A4020" s="20">
        <v>114.28586521859313</v>
      </c>
    </row>
    <row r="4021" spans="1:1" x14ac:dyDescent="0.35">
      <c r="A4021" s="20">
        <v>97.642442348111601</v>
      </c>
    </row>
    <row r="4022" spans="1:1" x14ac:dyDescent="0.35">
      <c r="A4022" s="20">
        <v>110.31897430275833</v>
      </c>
    </row>
    <row r="4023" spans="1:1" x14ac:dyDescent="0.35">
      <c r="A4023" s="20">
        <v>102.00591979907463</v>
      </c>
    </row>
    <row r="4024" spans="1:1" x14ac:dyDescent="0.35">
      <c r="A4024" s="20">
        <v>107.86592246998426</v>
      </c>
    </row>
    <row r="4025" spans="1:1" x14ac:dyDescent="0.35">
      <c r="A4025" s="20">
        <v>90.430242632785394</v>
      </c>
    </row>
    <row r="4026" spans="1:1" x14ac:dyDescent="0.35">
      <c r="A4026" s="20">
        <v>106.76797714811043</v>
      </c>
    </row>
    <row r="4027" spans="1:1" x14ac:dyDescent="0.35">
      <c r="A4027" s="20">
        <v>49.911766510557499</v>
      </c>
    </row>
    <row r="4028" spans="1:1" x14ac:dyDescent="0.35">
      <c r="A4028" s="20">
        <v>101.27140650247364</v>
      </c>
    </row>
    <row r="4029" spans="1:1" x14ac:dyDescent="0.35">
      <c r="A4029" s="20">
        <v>124.05320148736344</v>
      </c>
    </row>
    <row r="4030" spans="1:1" x14ac:dyDescent="0.35">
      <c r="A4030" s="20">
        <v>78.615207872115406</v>
      </c>
    </row>
    <row r="4031" spans="1:1" x14ac:dyDescent="0.35">
      <c r="A4031" s="20">
        <v>94.058672612442308</v>
      </c>
    </row>
    <row r="4032" spans="1:1" x14ac:dyDescent="0.35">
      <c r="A4032" s="20">
        <v>148.77728824988125</v>
      </c>
    </row>
    <row r="4033" spans="1:1" x14ac:dyDescent="0.35">
      <c r="A4033" s="20">
        <v>120.89137131763482</v>
      </c>
    </row>
    <row r="4034" spans="1:1" x14ac:dyDescent="0.35">
      <c r="A4034" s="20">
        <v>101.76981891333007</v>
      </c>
    </row>
    <row r="4035" spans="1:1" x14ac:dyDescent="0.35">
      <c r="A4035" s="20">
        <v>96.453355242935899</v>
      </c>
    </row>
    <row r="4036" spans="1:1" x14ac:dyDescent="0.35">
      <c r="A4036" s="20">
        <v>112.62109873796453</v>
      </c>
    </row>
    <row r="4037" spans="1:1" x14ac:dyDescent="0.35">
      <c r="A4037" s="20">
        <v>112.37624010999701</v>
      </c>
    </row>
    <row r="4038" spans="1:1" x14ac:dyDescent="0.35">
      <c r="A4038" s="20">
        <v>123.44988019003952</v>
      </c>
    </row>
    <row r="4039" spans="1:1" x14ac:dyDescent="0.35">
      <c r="A4039" s="20">
        <v>119.63648744623264</v>
      </c>
    </row>
    <row r="4040" spans="1:1" x14ac:dyDescent="0.35">
      <c r="A4040" s="20">
        <v>103.13049605504855</v>
      </c>
    </row>
    <row r="4041" spans="1:1" x14ac:dyDescent="0.35">
      <c r="A4041" s="20">
        <v>117.64605331226946</v>
      </c>
    </row>
    <row r="4042" spans="1:1" x14ac:dyDescent="0.35">
      <c r="A4042" s="20">
        <v>95.846061045271441</v>
      </c>
    </row>
    <row r="4043" spans="1:1" x14ac:dyDescent="0.35">
      <c r="A4043" s="20">
        <v>84.481843443086305</v>
      </c>
    </row>
    <row r="4044" spans="1:1" x14ac:dyDescent="0.35">
      <c r="A4044" s="20">
        <v>106.08886668198215</v>
      </c>
    </row>
    <row r="4045" spans="1:1" x14ac:dyDescent="0.35">
      <c r="A4045" s="20">
        <v>112.63778671337816</v>
      </c>
    </row>
    <row r="4046" spans="1:1" x14ac:dyDescent="0.35">
      <c r="A4046" s="20">
        <v>71.798726070018006</v>
      </c>
    </row>
    <row r="4047" spans="1:1" x14ac:dyDescent="0.35">
      <c r="A4047" s="20">
        <v>58.074096639546546</v>
      </c>
    </row>
    <row r="4048" spans="1:1" x14ac:dyDescent="0.35">
      <c r="A4048" s="20">
        <v>138.80025124205633</v>
      </c>
    </row>
    <row r="4049" spans="1:1" x14ac:dyDescent="0.35">
      <c r="A4049" s="20">
        <v>125.99347554592217</v>
      </c>
    </row>
    <row r="4050" spans="1:1" x14ac:dyDescent="0.35">
      <c r="A4050" s="20">
        <v>99.065851256707703</v>
      </c>
    </row>
    <row r="4051" spans="1:1" x14ac:dyDescent="0.35">
      <c r="A4051" s="20">
        <v>129.81996102312493</v>
      </c>
    </row>
    <row r="4052" spans="1:1" x14ac:dyDescent="0.35">
      <c r="A4052" s="20">
        <v>127.89474844633614</v>
      </c>
    </row>
    <row r="4053" spans="1:1" x14ac:dyDescent="0.35">
      <c r="A4053" s="20">
        <v>70.349920663655794</v>
      </c>
    </row>
    <row r="4054" spans="1:1" x14ac:dyDescent="0.35">
      <c r="A4054" s="20">
        <v>137.89340240042483</v>
      </c>
    </row>
    <row r="4055" spans="1:1" x14ac:dyDescent="0.35">
      <c r="A4055" s="20">
        <v>146.90230789699353</v>
      </c>
    </row>
    <row r="4056" spans="1:1" x14ac:dyDescent="0.35">
      <c r="A4056" s="20">
        <v>121.07026871924927</v>
      </c>
    </row>
    <row r="4057" spans="1:1" x14ac:dyDescent="0.35">
      <c r="A4057" s="20">
        <v>113.79729277953901</v>
      </c>
    </row>
    <row r="4058" spans="1:1" x14ac:dyDescent="0.35">
      <c r="A4058" s="20">
        <v>103.24222057056303</v>
      </c>
    </row>
    <row r="4059" spans="1:1" x14ac:dyDescent="0.35">
      <c r="A4059" s="20">
        <v>154.0820967688413</v>
      </c>
    </row>
    <row r="4060" spans="1:1" x14ac:dyDescent="0.35">
      <c r="A4060" s="20">
        <v>154.03396751273911</v>
      </c>
    </row>
    <row r="4061" spans="1:1" x14ac:dyDescent="0.35">
      <c r="A4061" s="20">
        <v>99.995519906213147</v>
      </c>
    </row>
    <row r="4062" spans="1:1" x14ac:dyDescent="0.35">
      <c r="A4062" s="20">
        <v>116.15678712719819</v>
      </c>
    </row>
    <row r="4063" spans="1:1" x14ac:dyDescent="0.35">
      <c r="A4063" s="20">
        <v>102.31037046207129</v>
      </c>
    </row>
    <row r="4064" spans="1:1" x14ac:dyDescent="0.35">
      <c r="A4064" s="20">
        <v>113.18465197684868</v>
      </c>
    </row>
    <row r="4065" spans="1:1" x14ac:dyDescent="0.35">
      <c r="A4065" s="20">
        <v>85.553462417523633</v>
      </c>
    </row>
    <row r="4066" spans="1:1" x14ac:dyDescent="0.35">
      <c r="A4066" s="20">
        <v>125.51840923748659</v>
      </c>
    </row>
    <row r="4067" spans="1:1" x14ac:dyDescent="0.35">
      <c r="A4067" s="20">
        <v>90.859889399627463</v>
      </c>
    </row>
    <row r="4068" spans="1:1" x14ac:dyDescent="0.35">
      <c r="A4068" s="20">
        <v>121.03190848074635</v>
      </c>
    </row>
    <row r="4069" spans="1:1" x14ac:dyDescent="0.35">
      <c r="A4069" s="20">
        <v>113.13378013567751</v>
      </c>
    </row>
    <row r="4070" spans="1:1" x14ac:dyDescent="0.35">
      <c r="A4070" s="20">
        <v>98.382225187765741</v>
      </c>
    </row>
    <row r="4071" spans="1:1" x14ac:dyDescent="0.35">
      <c r="A4071" s="20">
        <v>79.321903370911826</v>
      </c>
    </row>
    <row r="4072" spans="1:1" x14ac:dyDescent="0.35">
      <c r="A4072" s="20">
        <v>145.98848198798316</v>
      </c>
    </row>
    <row r="4073" spans="1:1" x14ac:dyDescent="0.35">
      <c r="A4073" s="20">
        <v>124.82837923692753</v>
      </c>
    </row>
    <row r="4074" spans="1:1" x14ac:dyDescent="0.35">
      <c r="A4074" s="20">
        <v>114.376806947269</v>
      </c>
    </row>
    <row r="4075" spans="1:1" x14ac:dyDescent="0.35">
      <c r="A4075" s="20">
        <v>89.000359505670588</v>
      </c>
    </row>
    <row r="4076" spans="1:1" x14ac:dyDescent="0.35">
      <c r="A4076" s="20">
        <v>125.24828117460109</v>
      </c>
    </row>
    <row r="4077" spans="1:1" x14ac:dyDescent="0.35">
      <c r="A4077" s="20">
        <v>42.009861291631196</v>
      </c>
    </row>
    <row r="4078" spans="1:1" x14ac:dyDescent="0.35">
      <c r="A4078" s="20">
        <v>133.198246779068</v>
      </c>
    </row>
    <row r="4079" spans="1:1" x14ac:dyDescent="0.35">
      <c r="A4079" s="20">
        <v>98.595624359296806</v>
      </c>
    </row>
    <row r="4080" spans="1:1" x14ac:dyDescent="0.35">
      <c r="A4080" s="20">
        <v>124.88828041409683</v>
      </c>
    </row>
    <row r="4081" spans="1:1" x14ac:dyDescent="0.35">
      <c r="A4081" s="20">
        <v>75.109868679871653</v>
      </c>
    </row>
    <row r="4082" spans="1:1" x14ac:dyDescent="0.35">
      <c r="A4082" s="20">
        <v>138.06947807947819</v>
      </c>
    </row>
    <row r="4083" spans="1:1" x14ac:dyDescent="0.35">
      <c r="A4083" s="20">
        <v>108.20819886907556</v>
      </c>
    </row>
    <row r="4084" spans="1:1" x14ac:dyDescent="0.35">
      <c r="A4084" s="20">
        <v>109.63729561570685</v>
      </c>
    </row>
    <row r="4085" spans="1:1" x14ac:dyDescent="0.35">
      <c r="A4085" s="20">
        <v>92.555252218823028</v>
      </c>
    </row>
    <row r="4086" spans="1:1" x14ac:dyDescent="0.35">
      <c r="A4086" s="20">
        <v>92.150962349170015</v>
      </c>
    </row>
    <row r="4087" spans="1:1" x14ac:dyDescent="0.35">
      <c r="A4087" s="20">
        <v>62.645134704032984</v>
      </c>
    </row>
    <row r="4088" spans="1:1" x14ac:dyDescent="0.35">
      <c r="A4088" s="20">
        <v>143.92807711459156</v>
      </c>
    </row>
    <row r="4089" spans="1:1" x14ac:dyDescent="0.35">
      <c r="A4089" s="20">
        <v>72.946184211835913</v>
      </c>
    </row>
    <row r="4090" spans="1:1" x14ac:dyDescent="0.35">
      <c r="A4090" s="20">
        <v>130.34727622512537</v>
      </c>
    </row>
    <row r="4091" spans="1:1" x14ac:dyDescent="0.35">
      <c r="A4091" s="20">
        <v>119.3815678551523</v>
      </c>
    </row>
    <row r="4092" spans="1:1" x14ac:dyDescent="0.35">
      <c r="A4092" s="20">
        <v>107.97763297332769</v>
      </c>
    </row>
    <row r="4093" spans="1:1" x14ac:dyDescent="0.35">
      <c r="A4093" s="20">
        <v>83.475051684651334</v>
      </c>
    </row>
    <row r="4094" spans="1:1" x14ac:dyDescent="0.35">
      <c r="A4094" s="20">
        <v>81.111942290150907</v>
      </c>
    </row>
    <row r="4095" spans="1:1" x14ac:dyDescent="0.35">
      <c r="A4095" s="20">
        <v>116.3809473165592</v>
      </c>
    </row>
    <row r="4096" spans="1:1" x14ac:dyDescent="0.35">
      <c r="A4096" s="20">
        <v>85.410940918828047</v>
      </c>
    </row>
    <row r="4097" spans="1:1" x14ac:dyDescent="0.35">
      <c r="A4097" s="20">
        <v>124.78010859692199</v>
      </c>
    </row>
    <row r="4098" spans="1:1" x14ac:dyDescent="0.35">
      <c r="A4098" s="20">
        <v>106.38471721556336</v>
      </c>
    </row>
    <row r="4099" spans="1:1" x14ac:dyDescent="0.35">
      <c r="A4099" s="20">
        <v>87.019332115085049</v>
      </c>
    </row>
    <row r="4100" spans="1:1" x14ac:dyDescent="0.35">
      <c r="A4100" s="20">
        <v>113.8607160591567</v>
      </c>
    </row>
    <row r="4101" spans="1:1" x14ac:dyDescent="0.35">
      <c r="A4101" s="20">
        <v>107.0699902979306</v>
      </c>
    </row>
    <row r="4102" spans="1:1" x14ac:dyDescent="0.35">
      <c r="A4102" s="20">
        <v>109.21362411485336</v>
      </c>
    </row>
    <row r="4103" spans="1:1" x14ac:dyDescent="0.35">
      <c r="A4103" s="20">
        <v>99.284140785045153</v>
      </c>
    </row>
    <row r="4104" spans="1:1" x14ac:dyDescent="0.35">
      <c r="A4104" s="20">
        <v>143.61143906294987</v>
      </c>
    </row>
    <row r="4105" spans="1:1" x14ac:dyDescent="0.35">
      <c r="A4105" s="20">
        <v>113.06144453414628</v>
      </c>
    </row>
    <row r="4106" spans="1:1" x14ac:dyDescent="0.35">
      <c r="A4106" s="20">
        <v>108.48989161179621</v>
      </c>
    </row>
    <row r="4107" spans="1:1" x14ac:dyDescent="0.35">
      <c r="A4107" s="20">
        <v>101.03663399942157</v>
      </c>
    </row>
    <row r="4108" spans="1:1" x14ac:dyDescent="0.35">
      <c r="A4108" s="20">
        <v>95.461104680681387</v>
      </c>
    </row>
    <row r="4109" spans="1:1" x14ac:dyDescent="0.35">
      <c r="A4109" s="20">
        <v>114.46293810237786</v>
      </c>
    </row>
    <row r="4110" spans="1:1" x14ac:dyDescent="0.35">
      <c r="A4110" s="20">
        <v>65.422091434127722</v>
      </c>
    </row>
    <row r="4111" spans="1:1" x14ac:dyDescent="0.35">
      <c r="A4111" s="20">
        <v>48.00690706929565</v>
      </c>
    </row>
    <row r="4112" spans="1:1" x14ac:dyDescent="0.35">
      <c r="A4112" s="20">
        <v>100.80591531129622</v>
      </c>
    </row>
    <row r="4113" spans="1:1" x14ac:dyDescent="0.35">
      <c r="A4113" s="20">
        <v>88.028343445325149</v>
      </c>
    </row>
    <row r="4114" spans="1:1" x14ac:dyDescent="0.35">
      <c r="A4114" s="20">
        <v>89.265032644559255</v>
      </c>
    </row>
    <row r="4115" spans="1:1" x14ac:dyDescent="0.35">
      <c r="A4115" s="20">
        <v>82.869321115395195</v>
      </c>
    </row>
    <row r="4116" spans="1:1" x14ac:dyDescent="0.35">
      <c r="A4116" s="20">
        <v>77.542191719469287</v>
      </c>
    </row>
    <row r="4117" spans="1:1" x14ac:dyDescent="0.35">
      <c r="A4117" s="20">
        <v>105.67971668214572</v>
      </c>
    </row>
    <row r="4118" spans="1:1" x14ac:dyDescent="0.35">
      <c r="A4118" s="20">
        <v>119.514507660386</v>
      </c>
    </row>
    <row r="4119" spans="1:1" x14ac:dyDescent="0.35">
      <c r="A4119" s="20">
        <v>111.8719182903278</v>
      </c>
    </row>
    <row r="4120" spans="1:1" x14ac:dyDescent="0.35">
      <c r="A4120" s="20">
        <v>99.18490835292809</v>
      </c>
    </row>
    <row r="4121" spans="1:1" x14ac:dyDescent="0.35">
      <c r="A4121" s="20">
        <v>83.063697410115509</v>
      </c>
    </row>
    <row r="4122" spans="1:1" x14ac:dyDescent="0.35">
      <c r="A4122" s="20">
        <v>72.623849298179721</v>
      </c>
    </row>
    <row r="4123" spans="1:1" x14ac:dyDescent="0.35">
      <c r="A4123" s="20">
        <v>101.48436788093881</v>
      </c>
    </row>
    <row r="4124" spans="1:1" x14ac:dyDescent="0.35">
      <c r="A4124" s="20">
        <v>76.428879514700029</v>
      </c>
    </row>
    <row r="4125" spans="1:1" x14ac:dyDescent="0.35">
      <c r="A4125" s="20">
        <v>102.99539844693996</v>
      </c>
    </row>
    <row r="4126" spans="1:1" x14ac:dyDescent="0.35">
      <c r="A4126" s="20">
        <v>126.58062864985696</v>
      </c>
    </row>
    <row r="4127" spans="1:1" x14ac:dyDescent="0.35">
      <c r="A4127" s="20">
        <v>124.67767036473998</v>
      </c>
    </row>
    <row r="4128" spans="1:1" x14ac:dyDescent="0.35">
      <c r="A4128" s="20">
        <v>81.003277561444023</v>
      </c>
    </row>
    <row r="4129" spans="1:1" x14ac:dyDescent="0.35">
      <c r="A4129" s="20">
        <v>126.01342425183151</v>
      </c>
    </row>
    <row r="4130" spans="1:1" x14ac:dyDescent="0.35">
      <c r="A4130" s="20">
        <v>106.669010443932</v>
      </c>
    </row>
    <row r="4131" spans="1:1" x14ac:dyDescent="0.35">
      <c r="A4131" s="20">
        <v>119.92416569852503</v>
      </c>
    </row>
    <row r="4132" spans="1:1" x14ac:dyDescent="0.35">
      <c r="A4132" s="20">
        <v>147.54731844964533</v>
      </c>
    </row>
    <row r="4133" spans="1:1" x14ac:dyDescent="0.35">
      <c r="A4133" s="20">
        <v>95.444815515018078</v>
      </c>
    </row>
    <row r="4134" spans="1:1" x14ac:dyDescent="0.35">
      <c r="A4134" s="20">
        <v>57.545850367208573</v>
      </c>
    </row>
    <row r="4135" spans="1:1" x14ac:dyDescent="0.35">
      <c r="A4135" s="20">
        <v>114.90678700326146</v>
      </c>
    </row>
    <row r="4136" spans="1:1" x14ac:dyDescent="0.35">
      <c r="A4136" s="20">
        <v>115.97262349785262</v>
      </c>
    </row>
    <row r="4137" spans="1:1" x14ac:dyDescent="0.35">
      <c r="A4137" s="20">
        <v>99.662271000513641</v>
      </c>
    </row>
    <row r="4138" spans="1:1" x14ac:dyDescent="0.35">
      <c r="A4138" s="20">
        <v>104.88632217086388</v>
      </c>
    </row>
    <row r="4139" spans="1:1" x14ac:dyDescent="0.35">
      <c r="A4139" s="20">
        <v>110.96224929519316</v>
      </c>
    </row>
    <row r="4140" spans="1:1" x14ac:dyDescent="0.35">
      <c r="A4140" s="20">
        <v>106.14640988876812</v>
      </c>
    </row>
    <row r="4141" spans="1:1" x14ac:dyDescent="0.35">
      <c r="A4141" s="20">
        <v>106.98486948377631</v>
      </c>
    </row>
    <row r="4142" spans="1:1" x14ac:dyDescent="0.35">
      <c r="A4142" s="20">
        <v>70.670499470789764</v>
      </c>
    </row>
    <row r="4143" spans="1:1" x14ac:dyDescent="0.35">
      <c r="A4143" s="20">
        <v>106.33295005409187</v>
      </c>
    </row>
    <row r="4144" spans="1:1" x14ac:dyDescent="0.35">
      <c r="A4144" s="20">
        <v>86.2312718573517</v>
      </c>
    </row>
    <row r="4145" spans="1:1" x14ac:dyDescent="0.35">
      <c r="A4145" s="20">
        <v>128.22456729327678</v>
      </c>
    </row>
    <row r="4146" spans="1:1" x14ac:dyDescent="0.35">
      <c r="A4146" s="20">
        <v>90.227342149265482</v>
      </c>
    </row>
    <row r="4147" spans="1:1" x14ac:dyDescent="0.35">
      <c r="A4147" s="20">
        <v>65.608747214197152</v>
      </c>
    </row>
    <row r="4148" spans="1:1" x14ac:dyDescent="0.35">
      <c r="A4148" s="20">
        <v>116.15239188800575</v>
      </c>
    </row>
    <row r="4149" spans="1:1" x14ac:dyDescent="0.35">
      <c r="A4149" s="20">
        <v>116.81642397504866</v>
      </c>
    </row>
    <row r="4150" spans="1:1" x14ac:dyDescent="0.35">
      <c r="A4150" s="20">
        <v>115.89296951876011</v>
      </c>
    </row>
    <row r="4151" spans="1:1" x14ac:dyDescent="0.35">
      <c r="A4151" s="20">
        <v>78.351465135005782</v>
      </c>
    </row>
    <row r="4152" spans="1:1" x14ac:dyDescent="0.35">
      <c r="A4152" s="20">
        <v>112.60678920745067</v>
      </c>
    </row>
    <row r="4153" spans="1:1" x14ac:dyDescent="0.35">
      <c r="A4153" s="20">
        <v>144.37063448018594</v>
      </c>
    </row>
    <row r="4154" spans="1:1" x14ac:dyDescent="0.35">
      <c r="A4154" s="20">
        <v>86.052995626043995</v>
      </c>
    </row>
    <row r="4155" spans="1:1" x14ac:dyDescent="0.35">
      <c r="A4155" s="20">
        <v>114.3538702375041</v>
      </c>
    </row>
    <row r="4156" spans="1:1" x14ac:dyDescent="0.35">
      <c r="A4156" s="20">
        <v>107.36207013975014</v>
      </c>
    </row>
    <row r="4157" spans="1:1" x14ac:dyDescent="0.35">
      <c r="A4157" s="20">
        <v>91.57914007500564</v>
      </c>
    </row>
    <row r="4158" spans="1:1" x14ac:dyDescent="0.35">
      <c r="A4158" s="20">
        <v>91.698379043799846</v>
      </c>
    </row>
    <row r="4159" spans="1:1" x14ac:dyDescent="0.35">
      <c r="A4159" s="20">
        <v>124.46038949696718</v>
      </c>
    </row>
    <row r="4160" spans="1:1" x14ac:dyDescent="0.35">
      <c r="A4160" s="20">
        <v>71.599773129660505</v>
      </c>
    </row>
    <row r="4161" spans="1:1" x14ac:dyDescent="0.35">
      <c r="A4161" s="20">
        <v>136.31318425069122</v>
      </c>
    </row>
    <row r="4162" spans="1:1" x14ac:dyDescent="0.35">
      <c r="A4162" s="20">
        <v>110.33463098991385</v>
      </c>
    </row>
    <row r="4163" spans="1:1" x14ac:dyDescent="0.35">
      <c r="A4163" s="20">
        <v>80.428478343814646</v>
      </c>
    </row>
    <row r="4164" spans="1:1" x14ac:dyDescent="0.35">
      <c r="A4164" s="20">
        <v>132.68146428598544</v>
      </c>
    </row>
    <row r="4165" spans="1:1" x14ac:dyDescent="0.35">
      <c r="A4165" s="20">
        <v>115.16087448043312</v>
      </c>
    </row>
    <row r="4166" spans="1:1" x14ac:dyDescent="0.35">
      <c r="A4166" s="20">
        <v>83.951941070593278</v>
      </c>
    </row>
    <row r="4167" spans="1:1" x14ac:dyDescent="0.35">
      <c r="A4167" s="20">
        <v>101.54508757893848</v>
      </c>
    </row>
    <row r="4168" spans="1:1" x14ac:dyDescent="0.35">
      <c r="A4168" s="20">
        <v>152.23516208501653</v>
      </c>
    </row>
    <row r="4169" spans="1:1" x14ac:dyDescent="0.35">
      <c r="A4169" s="20">
        <v>115.45711739561999</v>
      </c>
    </row>
    <row r="4170" spans="1:1" x14ac:dyDescent="0.35">
      <c r="A4170" s="20">
        <v>130.73811763211231</v>
      </c>
    </row>
    <row r="4171" spans="1:1" x14ac:dyDescent="0.35">
      <c r="A4171" s="20">
        <v>122.17926098926598</v>
      </c>
    </row>
    <row r="4172" spans="1:1" x14ac:dyDescent="0.35">
      <c r="A4172" s="20">
        <v>134.36233300352652</v>
      </c>
    </row>
    <row r="4173" spans="1:1" x14ac:dyDescent="0.35">
      <c r="A4173" s="20">
        <v>100.57687776654335</v>
      </c>
    </row>
    <row r="4174" spans="1:1" x14ac:dyDescent="0.35">
      <c r="A4174" s="20">
        <v>146.83595030329607</v>
      </c>
    </row>
    <row r="4175" spans="1:1" x14ac:dyDescent="0.35">
      <c r="A4175" s="20">
        <v>149.34365380334702</v>
      </c>
    </row>
    <row r="4176" spans="1:1" x14ac:dyDescent="0.35">
      <c r="A4176" s="20">
        <v>99.58274542493497</v>
      </c>
    </row>
    <row r="4177" spans="1:1" x14ac:dyDescent="0.35">
      <c r="A4177" s="20">
        <v>89.668256743158395</v>
      </c>
    </row>
    <row r="4178" spans="1:1" x14ac:dyDescent="0.35">
      <c r="A4178" s="20">
        <v>89.50338630553081</v>
      </c>
    </row>
    <row r="4179" spans="1:1" x14ac:dyDescent="0.35">
      <c r="A4179" s="20">
        <v>102.49486107152015</v>
      </c>
    </row>
    <row r="4180" spans="1:1" x14ac:dyDescent="0.35">
      <c r="A4180" s="20">
        <v>141.08091569436758</v>
      </c>
    </row>
    <row r="4181" spans="1:1" x14ac:dyDescent="0.35">
      <c r="A4181" s="20">
        <v>86.622909655509659</v>
      </c>
    </row>
    <row r="4182" spans="1:1" x14ac:dyDescent="0.35">
      <c r="A4182" s="20">
        <v>88.27520787634937</v>
      </c>
    </row>
    <row r="4183" spans="1:1" x14ac:dyDescent="0.35">
      <c r="A4183" s="20">
        <v>108.67005492508451</v>
      </c>
    </row>
    <row r="4184" spans="1:1" x14ac:dyDescent="0.35">
      <c r="A4184" s="20">
        <v>128.52482138176074</v>
      </c>
    </row>
    <row r="4185" spans="1:1" x14ac:dyDescent="0.35">
      <c r="A4185" s="20">
        <v>98.701447461604772</v>
      </c>
    </row>
    <row r="4186" spans="1:1" x14ac:dyDescent="0.35">
      <c r="A4186" s="20">
        <v>120.1055682375342</v>
      </c>
    </row>
    <row r="4187" spans="1:1" x14ac:dyDescent="0.35">
      <c r="A4187" s="20">
        <v>119.24935083507727</v>
      </c>
    </row>
    <row r="4188" spans="1:1" x14ac:dyDescent="0.35">
      <c r="A4188" s="20">
        <v>94.221448846572699</v>
      </c>
    </row>
    <row r="4189" spans="1:1" x14ac:dyDescent="0.35">
      <c r="A4189" s="20">
        <v>87.695383685999317</v>
      </c>
    </row>
    <row r="4190" spans="1:1" x14ac:dyDescent="0.35">
      <c r="A4190" s="20">
        <v>124.05913077534973</v>
      </c>
    </row>
    <row r="4191" spans="1:1" x14ac:dyDescent="0.35">
      <c r="A4191" s="20">
        <v>114.96693130042024</v>
      </c>
    </row>
    <row r="4192" spans="1:1" x14ac:dyDescent="0.35">
      <c r="A4192" s="20">
        <v>93.507372359210933</v>
      </c>
    </row>
    <row r="4193" spans="1:1" x14ac:dyDescent="0.35">
      <c r="A4193" s="20">
        <v>130.66609629506712</v>
      </c>
    </row>
    <row r="4194" spans="1:1" x14ac:dyDescent="0.35">
      <c r="A4194" s="20">
        <v>133.26693489980414</v>
      </c>
    </row>
    <row r="4195" spans="1:1" x14ac:dyDescent="0.35">
      <c r="A4195" s="20">
        <v>107.07827987704366</v>
      </c>
    </row>
    <row r="4196" spans="1:1" x14ac:dyDescent="0.35">
      <c r="A4196" s="20">
        <v>56.559906233117488</v>
      </c>
    </row>
    <row r="4197" spans="1:1" x14ac:dyDescent="0.35">
      <c r="A4197" s="20">
        <v>83.485346389248519</v>
      </c>
    </row>
    <row r="4198" spans="1:1" x14ac:dyDescent="0.35">
      <c r="A4198" s="20">
        <v>83.915760799023758</v>
      </c>
    </row>
    <row r="4199" spans="1:1" x14ac:dyDescent="0.35">
      <c r="A4199" s="20">
        <v>89.974824451589043</v>
      </c>
    </row>
    <row r="4200" spans="1:1" x14ac:dyDescent="0.35">
      <c r="A4200" s="20">
        <v>115.43436452494798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295D-22C3-494B-9443-890DFEEFA002}">
  <dimension ref="A1:I34"/>
  <sheetViews>
    <sheetView zoomScaleNormal="100" workbookViewId="0">
      <selection activeCell="C34" sqref="C34"/>
    </sheetView>
  </sheetViews>
  <sheetFormatPr defaultColWidth="9.109375" defaultRowHeight="17.399999999999999" x14ac:dyDescent="0.4"/>
  <cols>
    <col min="1" max="1" width="31.88671875" style="25" bestFit="1" customWidth="1"/>
    <col min="2" max="2" width="12.6640625" style="25" bestFit="1" customWidth="1"/>
    <col min="3" max="3" width="20.33203125" style="25" bestFit="1" customWidth="1"/>
    <col min="4" max="5" width="22" style="25" bestFit="1" customWidth="1"/>
    <col min="6" max="16384" width="9.109375" style="25"/>
  </cols>
  <sheetData>
    <row r="1" spans="1:9" x14ac:dyDescent="0.4">
      <c r="A1" s="22" t="s">
        <v>71</v>
      </c>
      <c r="B1" s="23" t="s">
        <v>72</v>
      </c>
      <c r="C1" s="23" t="s">
        <v>73</v>
      </c>
      <c r="D1" s="40" t="s">
        <v>74</v>
      </c>
      <c r="E1" s="24"/>
    </row>
    <row r="2" spans="1:9" x14ac:dyDescent="0.4">
      <c r="A2" s="26" t="s">
        <v>75</v>
      </c>
      <c r="B2" s="27">
        <v>3.99</v>
      </c>
      <c r="C2" s="27">
        <f>B2/100</f>
        <v>3.9900000000000005E-2</v>
      </c>
      <c r="D2" s="41">
        <v>6.7999999999999996E-3</v>
      </c>
      <c r="E2" s="28"/>
    </row>
    <row r="3" spans="1:9" x14ac:dyDescent="0.4">
      <c r="A3" s="26" t="s">
        <v>76</v>
      </c>
      <c r="B3" s="26">
        <v>1.22</v>
      </c>
      <c r="C3" s="27">
        <f t="shared" ref="C3:C7" si="0">B3/100</f>
        <v>1.2199999999999999E-2</v>
      </c>
      <c r="D3" s="41">
        <v>1.8E-3</v>
      </c>
    </row>
    <row r="4" spans="1:9" x14ac:dyDescent="0.4">
      <c r="A4" s="26" t="s">
        <v>77</v>
      </c>
      <c r="B4" s="29">
        <v>0.21</v>
      </c>
      <c r="C4" s="27">
        <f t="shared" si="0"/>
        <v>2.0999999999999999E-3</v>
      </c>
      <c r="D4" s="41">
        <v>5.0000000000000001E-3</v>
      </c>
      <c r="E4" s="30"/>
    </row>
    <row r="5" spans="1:9" x14ac:dyDescent="0.4">
      <c r="A5" s="26" t="s">
        <v>70</v>
      </c>
      <c r="B5" s="29">
        <v>36.1</v>
      </c>
      <c r="C5" s="27">
        <f t="shared" si="0"/>
        <v>0.36099999999999999</v>
      </c>
      <c r="D5" s="41">
        <v>0.1173</v>
      </c>
      <c r="E5" s="30"/>
    </row>
    <row r="6" spans="1:9" x14ac:dyDescent="0.4">
      <c r="A6" s="26" t="s">
        <v>78</v>
      </c>
      <c r="B6" s="29">
        <v>12.18</v>
      </c>
      <c r="C6" s="27">
        <f t="shared" si="0"/>
        <v>0.12179999999999999</v>
      </c>
      <c r="D6" s="41">
        <v>5.0599999999999999E-2</v>
      </c>
      <c r="E6" s="30"/>
    </row>
    <row r="7" spans="1:9" x14ac:dyDescent="0.4">
      <c r="A7" s="26" t="s">
        <v>79</v>
      </c>
      <c r="B7" s="29">
        <v>8.66</v>
      </c>
      <c r="C7" s="27">
        <f t="shared" si="0"/>
        <v>8.6599999999999996E-2</v>
      </c>
      <c r="D7" s="41">
        <v>1.49E-2</v>
      </c>
      <c r="E7" s="30"/>
    </row>
    <row r="9" spans="1:9" x14ac:dyDescent="0.4">
      <c r="A9" s="22" t="s">
        <v>80</v>
      </c>
      <c r="B9" s="26" t="s">
        <v>81</v>
      </c>
      <c r="C9" s="26" t="s">
        <v>82</v>
      </c>
      <c r="D9" s="26" t="s">
        <v>83</v>
      </c>
      <c r="I9" s="31"/>
    </row>
    <row r="10" spans="1:9" x14ac:dyDescent="0.4">
      <c r="A10" s="26" t="s">
        <v>84</v>
      </c>
      <c r="B10" s="26">
        <v>1</v>
      </c>
      <c r="C10" s="26">
        <v>0.15</v>
      </c>
      <c r="D10" s="26">
        <v>8.33</v>
      </c>
    </row>
    <row r="11" spans="1:9" x14ac:dyDescent="0.4">
      <c r="A11" s="26" t="s">
        <v>85</v>
      </c>
      <c r="B11" s="32">
        <v>1.64</v>
      </c>
      <c r="C11" s="32">
        <v>0.14899999999999999</v>
      </c>
      <c r="D11" s="32">
        <v>4.74</v>
      </c>
    </row>
    <row r="12" spans="1:9" x14ac:dyDescent="0.4">
      <c r="A12" s="26" t="s">
        <v>86</v>
      </c>
      <c r="B12" s="32">
        <v>0.57999999999999996</v>
      </c>
      <c r="C12" s="32">
        <v>8.2000000000000003E-2</v>
      </c>
      <c r="D12" s="32">
        <v>2.36</v>
      </c>
    </row>
    <row r="13" spans="1:9" x14ac:dyDescent="0.4">
      <c r="A13" s="26" t="s">
        <v>87</v>
      </c>
      <c r="B13" s="32">
        <v>0.08</v>
      </c>
      <c r="C13" s="32">
        <f>AVERAGE(0.004,0.007,0.004,0.004)</f>
        <v>4.7499999999999999E-3</v>
      </c>
      <c r="D13" s="32">
        <f>AVERAGE(0.27,0.3,0.17,0.39)</f>
        <v>0.28250000000000003</v>
      </c>
    </row>
    <row r="14" spans="1:9" x14ac:dyDescent="0.4">
      <c r="A14" s="26" t="s">
        <v>88</v>
      </c>
      <c r="B14" s="32"/>
      <c r="C14" s="32">
        <v>3.6999999999999998E-2</v>
      </c>
      <c r="D14" s="32">
        <v>0.87</v>
      </c>
    </row>
    <row r="15" spans="1:9" x14ac:dyDescent="0.4">
      <c r="A15" s="26" t="s">
        <v>89</v>
      </c>
      <c r="B15" s="32"/>
      <c r="C15" s="32">
        <v>3.0000000000000001E-3</v>
      </c>
      <c r="D15" s="32">
        <v>0.23</v>
      </c>
    </row>
    <row r="16" spans="1:9" x14ac:dyDescent="0.4">
      <c r="B16" s="33"/>
      <c r="C16" s="33"/>
      <c r="D16" s="33"/>
    </row>
    <row r="17" spans="1:4" x14ac:dyDescent="0.4">
      <c r="A17" s="22" t="s">
        <v>90</v>
      </c>
      <c r="B17" s="26"/>
      <c r="C17" s="26"/>
      <c r="D17" s="26"/>
    </row>
    <row r="18" spans="1:4" x14ac:dyDescent="0.4">
      <c r="A18" s="26" t="s">
        <v>91</v>
      </c>
      <c r="B18" s="26">
        <f t="shared" ref="B18:D21" si="1">B10*$B2</f>
        <v>3.99</v>
      </c>
      <c r="C18" s="32">
        <f t="shared" si="1"/>
        <v>0.59850000000000003</v>
      </c>
      <c r="D18" s="26">
        <f t="shared" si="1"/>
        <v>33.236699999999999</v>
      </c>
    </row>
    <row r="19" spans="1:4" x14ac:dyDescent="0.4">
      <c r="A19" s="26" t="s">
        <v>92</v>
      </c>
      <c r="B19" s="34">
        <f t="shared" si="1"/>
        <v>2.0007999999999999</v>
      </c>
      <c r="C19" s="32">
        <f t="shared" si="1"/>
        <v>0.18178</v>
      </c>
      <c r="D19" s="34">
        <f t="shared" si="1"/>
        <v>5.7827999999999999</v>
      </c>
    </row>
    <row r="20" spans="1:4" x14ac:dyDescent="0.4">
      <c r="A20" s="26" t="s">
        <v>93</v>
      </c>
      <c r="B20" s="34">
        <f t="shared" si="1"/>
        <v>0.12179999999999999</v>
      </c>
      <c r="C20" s="32">
        <f t="shared" si="1"/>
        <v>1.7219999999999999E-2</v>
      </c>
      <c r="D20" s="34">
        <f t="shared" si="1"/>
        <v>0.49559999999999993</v>
      </c>
    </row>
    <row r="21" spans="1:4" x14ac:dyDescent="0.4">
      <c r="A21" s="26" t="s">
        <v>94</v>
      </c>
      <c r="B21" s="34">
        <f t="shared" si="1"/>
        <v>2.8880000000000003</v>
      </c>
      <c r="C21" s="32">
        <f t="shared" si="1"/>
        <v>0.17147500000000002</v>
      </c>
      <c r="D21" s="34">
        <f t="shared" si="1"/>
        <v>10.198250000000002</v>
      </c>
    </row>
    <row r="22" spans="1:4" x14ac:dyDescent="0.4">
      <c r="A22" s="26" t="s">
        <v>95</v>
      </c>
      <c r="B22" s="34"/>
      <c r="C22" s="32">
        <f t="shared" ref="C22:D23" si="2">C14*$B6</f>
        <v>0.45065999999999995</v>
      </c>
      <c r="D22" s="34">
        <f t="shared" si="2"/>
        <v>10.5966</v>
      </c>
    </row>
    <row r="23" spans="1:4" x14ac:dyDescent="0.4">
      <c r="A23" s="26" t="s">
        <v>96</v>
      </c>
      <c r="B23" s="34"/>
      <c r="C23" s="32">
        <f t="shared" si="2"/>
        <v>2.598E-2</v>
      </c>
      <c r="D23" s="34">
        <f t="shared" si="2"/>
        <v>1.9918</v>
      </c>
    </row>
    <row r="24" spans="1:4" x14ac:dyDescent="0.4">
      <c r="B24" s="35"/>
      <c r="C24" s="33"/>
      <c r="D24" s="35"/>
    </row>
    <row r="25" spans="1:4" x14ac:dyDescent="0.4">
      <c r="A25" s="26" t="s">
        <v>97</v>
      </c>
      <c r="B25" s="34">
        <f>SUM(B18:B21)</f>
        <v>9.0006000000000004</v>
      </c>
      <c r="C25" s="32">
        <f>SUM(C18:C23)</f>
        <v>1.4456149999999999</v>
      </c>
      <c r="D25" s="34">
        <f>SUM(D18:D23)</f>
        <v>62.301750000000006</v>
      </c>
    </row>
    <row r="26" spans="1:4" x14ac:dyDescent="0.4">
      <c r="A26" s="26" t="s">
        <v>98</v>
      </c>
      <c r="B26" s="39">
        <f>(B21)/B25</f>
        <v>0.32086749772237411</v>
      </c>
      <c r="C26" s="32">
        <f>(C21)/C25</f>
        <v>0.11861733587435108</v>
      </c>
      <c r="D26" s="32">
        <f>(D21)/D25</f>
        <v>0.1636912285770464</v>
      </c>
    </row>
    <row r="27" spans="1:4" s="33" customFormat="1" x14ac:dyDescent="0.4">
      <c r="A27" s="36" t="s">
        <v>99</v>
      </c>
      <c r="B27" s="39">
        <f>B13/B10</f>
        <v>0.08</v>
      </c>
      <c r="C27" s="32"/>
      <c r="D27" s="32"/>
    </row>
    <row r="29" spans="1:4" x14ac:dyDescent="0.4">
      <c r="A29" s="37"/>
      <c r="B29" s="37" t="s">
        <v>100</v>
      </c>
      <c r="C29" s="37"/>
    </row>
    <row r="30" spans="1:4" x14ac:dyDescent="0.4">
      <c r="A30" s="25" t="s">
        <v>81</v>
      </c>
      <c r="B30" s="33">
        <v>0.32100000000000001</v>
      </c>
      <c r="C30" s="152"/>
    </row>
    <row r="31" spans="1:4" x14ac:dyDescent="0.4">
      <c r="A31" s="25" t="s">
        <v>101</v>
      </c>
      <c r="B31" s="33">
        <f>(0.119+0.164)/2</f>
        <v>0.14150000000000001</v>
      </c>
      <c r="C31" s="152"/>
    </row>
    <row r="32" spans="1:4" x14ac:dyDescent="0.4">
      <c r="A32" s="25" t="s">
        <v>102</v>
      </c>
      <c r="B32" s="33">
        <f>AVERAGE(B30:B31)</f>
        <v>0.23125000000000001</v>
      </c>
      <c r="C32" s="152"/>
    </row>
    <row r="33" spans="1:3" x14ac:dyDescent="0.4">
      <c r="A33" s="38" t="s">
        <v>103</v>
      </c>
      <c r="B33" s="33">
        <f>_xlfn.STDEV.P(B30:B31)</f>
        <v>8.975000000000001E-2</v>
      </c>
      <c r="C33" s="152"/>
    </row>
    <row r="34" spans="1:3" x14ac:dyDescent="0.4">
      <c r="A34" s="3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0E339-617F-4E29-B985-5348FDB5E0C5}">
  <dimension ref="A1:P27"/>
  <sheetViews>
    <sheetView tabSelected="1" topLeftCell="A14" workbookViewId="0">
      <selection activeCell="J43" sqref="J43"/>
    </sheetView>
  </sheetViews>
  <sheetFormatPr defaultRowHeight="14.4" x14ac:dyDescent="0.3"/>
  <cols>
    <col min="1" max="1" width="8.88671875" style="4"/>
    <col min="2" max="3" width="22.6640625" customWidth="1"/>
    <col min="4" max="4" width="23.5546875" customWidth="1"/>
    <col min="5" max="5" width="25.33203125" customWidth="1"/>
    <col min="6" max="6" width="25.6640625" customWidth="1"/>
    <col min="7" max="7" width="30" customWidth="1"/>
    <col min="8" max="8" width="17.6640625" customWidth="1"/>
    <col min="9" max="9" width="18.33203125" customWidth="1"/>
    <col min="11" max="11" width="26" customWidth="1"/>
    <col min="12" max="12" width="16.109375" customWidth="1"/>
  </cols>
  <sheetData>
    <row r="1" spans="2:16" ht="15" thickBot="1" x14ac:dyDescent="0.35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5" thickBot="1" x14ac:dyDescent="0.35">
      <c r="B2" s="180" t="s">
        <v>104</v>
      </c>
      <c r="C2" s="178" t="s">
        <v>105</v>
      </c>
      <c r="D2" s="178"/>
      <c r="E2" s="179"/>
      <c r="F2" s="182" t="s">
        <v>106</v>
      </c>
      <c r="G2" s="182" t="s">
        <v>107</v>
      </c>
      <c r="H2" s="4"/>
      <c r="I2" s="2"/>
      <c r="J2" s="4"/>
      <c r="K2" s="4"/>
      <c r="L2" s="4"/>
      <c r="M2" s="4"/>
      <c r="N2" s="4"/>
      <c r="O2" s="4"/>
      <c r="P2" s="4"/>
    </row>
    <row r="3" spans="2:16" ht="15" thickBot="1" x14ac:dyDescent="0.35">
      <c r="B3" s="181"/>
      <c r="C3" s="92" t="s">
        <v>108</v>
      </c>
      <c r="D3" s="85" t="s">
        <v>109</v>
      </c>
      <c r="E3" s="86" t="s">
        <v>110</v>
      </c>
      <c r="F3" s="183"/>
      <c r="G3" s="183"/>
      <c r="H3" s="47"/>
      <c r="I3" s="3"/>
      <c r="J3" s="57"/>
      <c r="K3" s="57"/>
      <c r="L3" s="57"/>
      <c r="M3" s="57"/>
      <c r="N3" s="57"/>
      <c r="O3" s="57"/>
      <c r="P3" s="57"/>
    </row>
    <row r="4" spans="2:16" x14ac:dyDescent="0.3">
      <c r="B4" s="95">
        <v>30</v>
      </c>
      <c r="C4" s="87">
        <v>11.14</v>
      </c>
      <c r="D4" s="88">
        <v>11.96</v>
      </c>
      <c r="E4" s="89">
        <v>13.6</v>
      </c>
      <c r="F4" s="94">
        <f>AVERAGE(C4:E4)</f>
        <v>12.233333333333334</v>
      </c>
      <c r="G4" s="81">
        <f>_xlfn.STDEV.P(C4:E4)</f>
        <v>1.0227196857182101</v>
      </c>
      <c r="H4" s="2"/>
      <c r="I4" s="3"/>
      <c r="J4" s="16"/>
      <c r="K4" s="16"/>
      <c r="L4" s="16"/>
      <c r="M4" s="16"/>
      <c r="N4" s="16"/>
      <c r="O4" s="16"/>
      <c r="P4" s="3"/>
    </row>
    <row r="5" spans="2:16" x14ac:dyDescent="0.3">
      <c r="B5" s="93">
        <v>60</v>
      </c>
      <c r="C5" s="65">
        <v>11.4</v>
      </c>
      <c r="D5" s="8">
        <v>12.23</v>
      </c>
      <c r="E5" s="54">
        <v>13.42</v>
      </c>
      <c r="F5" s="65">
        <f t="shared" ref="F5:F10" si="0">AVERAGE(C5:E5)</f>
        <v>12.350000000000001</v>
      </c>
      <c r="G5" s="54">
        <f t="shared" ref="G5:G10" si="1">_xlfn.STDEV.P(C5:E5)</f>
        <v>0.82901548035405614</v>
      </c>
      <c r="H5" s="2"/>
      <c r="I5" s="3"/>
      <c r="J5" s="16"/>
      <c r="K5" s="16"/>
      <c r="L5" s="16"/>
      <c r="M5" s="16"/>
      <c r="N5" s="16"/>
      <c r="O5" s="16"/>
      <c r="P5" s="3"/>
    </row>
    <row r="6" spans="2:16" x14ac:dyDescent="0.3">
      <c r="B6" s="93">
        <v>90</v>
      </c>
      <c r="C6" s="65">
        <v>12.12</v>
      </c>
      <c r="D6" s="8">
        <v>12.72</v>
      </c>
      <c r="E6" s="54">
        <v>13.79</v>
      </c>
      <c r="F6" s="65">
        <f t="shared" si="0"/>
        <v>12.876666666666665</v>
      </c>
      <c r="G6" s="54">
        <f t="shared" si="1"/>
        <v>0.69071621443896103</v>
      </c>
      <c r="H6" s="2"/>
      <c r="I6" s="3"/>
      <c r="J6" s="16"/>
      <c r="K6" s="16"/>
      <c r="L6" s="16"/>
      <c r="M6" s="16"/>
      <c r="N6" s="16"/>
      <c r="O6" s="16"/>
      <c r="P6" s="3"/>
    </row>
    <row r="7" spans="2:16" x14ac:dyDescent="0.3">
      <c r="B7" s="93">
        <v>120</v>
      </c>
      <c r="C7" s="65">
        <v>11.83</v>
      </c>
      <c r="D7" s="8">
        <v>12.43</v>
      </c>
      <c r="E7" s="54">
        <v>13.5</v>
      </c>
      <c r="F7" s="65">
        <f t="shared" si="0"/>
        <v>12.586666666666666</v>
      </c>
      <c r="G7" s="54">
        <f t="shared" si="1"/>
        <v>0.69071621443896114</v>
      </c>
      <c r="H7" s="2"/>
      <c r="I7" s="3"/>
      <c r="J7" s="16"/>
      <c r="K7" s="16"/>
      <c r="L7" s="16"/>
      <c r="M7" s="16"/>
      <c r="N7" s="16"/>
      <c r="O7" s="16"/>
      <c r="P7" s="3"/>
    </row>
    <row r="8" spans="2:16" x14ac:dyDescent="0.3">
      <c r="B8" s="93">
        <v>150</v>
      </c>
      <c r="C8" s="65">
        <v>11.54</v>
      </c>
      <c r="D8" s="8">
        <v>12.14</v>
      </c>
      <c r="E8" s="54">
        <v>13.21</v>
      </c>
      <c r="F8" s="65">
        <f t="shared" si="0"/>
        <v>12.296666666666667</v>
      </c>
      <c r="G8" s="54">
        <f t="shared" si="1"/>
        <v>0.6907162144389617</v>
      </c>
      <c r="H8" s="2"/>
      <c r="I8" s="3"/>
      <c r="J8" s="16"/>
      <c r="K8" s="16"/>
      <c r="L8" s="16"/>
      <c r="M8" s="16"/>
      <c r="N8" s="16"/>
      <c r="O8" s="16"/>
      <c r="P8" s="3"/>
    </row>
    <row r="9" spans="2:16" x14ac:dyDescent="0.3">
      <c r="B9" s="93">
        <v>180</v>
      </c>
      <c r="C9" s="65">
        <v>11.3</v>
      </c>
      <c r="D9" s="8">
        <v>11.9</v>
      </c>
      <c r="E9" s="54">
        <v>12.97</v>
      </c>
      <c r="F9" s="65">
        <f t="shared" si="0"/>
        <v>12.056666666666667</v>
      </c>
      <c r="G9" s="54">
        <f t="shared" si="1"/>
        <v>0.69071621443896114</v>
      </c>
      <c r="H9" s="2"/>
      <c r="I9" s="3"/>
      <c r="J9" s="16"/>
      <c r="K9" s="16"/>
      <c r="L9" s="16"/>
      <c r="M9" s="16"/>
      <c r="N9" s="16"/>
      <c r="O9" s="16"/>
      <c r="P9" s="3"/>
    </row>
    <row r="10" spans="2:16" ht="15" thickBot="1" x14ac:dyDescent="0.35">
      <c r="B10" s="68">
        <v>210</v>
      </c>
      <c r="C10" s="90">
        <v>10.68</v>
      </c>
      <c r="D10" s="55">
        <v>11.28</v>
      </c>
      <c r="E10" s="56">
        <v>12.35</v>
      </c>
      <c r="F10" s="90">
        <f t="shared" si="0"/>
        <v>11.436666666666667</v>
      </c>
      <c r="G10" s="56">
        <f t="shared" si="1"/>
        <v>0.69071621443896114</v>
      </c>
      <c r="H10" s="4"/>
      <c r="I10" s="4"/>
      <c r="J10" s="4"/>
      <c r="K10" s="4"/>
      <c r="L10" s="4"/>
      <c r="M10" s="4"/>
      <c r="N10" s="4"/>
      <c r="O10" s="4"/>
      <c r="P10" s="4"/>
    </row>
    <row r="11" spans="2:16" s="4" customFormat="1" x14ac:dyDescent="0.3">
      <c r="B11" s="57"/>
      <c r="C11" s="16"/>
      <c r="D11" s="16"/>
      <c r="E11" s="16"/>
      <c r="F11" s="16"/>
      <c r="G11" s="16"/>
    </row>
    <row r="12" spans="2:16" s="4" customFormat="1" ht="15" thickBot="1" x14ac:dyDescent="0.35">
      <c r="B12" s="57"/>
      <c r="C12" s="16"/>
      <c r="D12" s="16"/>
      <c r="E12" s="16"/>
      <c r="F12" s="16"/>
      <c r="G12" s="16"/>
    </row>
    <row r="13" spans="2:16" x14ac:dyDescent="0.3">
      <c r="B13" s="182" t="s">
        <v>104</v>
      </c>
      <c r="C13" s="184" t="s">
        <v>111</v>
      </c>
      <c r="D13" s="185"/>
      <c r="E13" s="185"/>
      <c r="F13" s="186"/>
      <c r="G13" s="187" t="s">
        <v>112</v>
      </c>
      <c r="H13" s="175" t="s">
        <v>113</v>
      </c>
      <c r="I13" s="5"/>
      <c r="J13" s="5"/>
      <c r="K13" s="6"/>
      <c r="L13" s="2"/>
      <c r="M13" s="4"/>
      <c r="N13" s="4"/>
      <c r="O13" s="4"/>
      <c r="P13" s="4"/>
    </row>
    <row r="14" spans="2:16" ht="15" thickBot="1" x14ac:dyDescent="0.35">
      <c r="B14" s="183"/>
      <c r="C14" s="96">
        <v>5</v>
      </c>
      <c r="D14" s="97">
        <v>8</v>
      </c>
      <c r="E14" s="97">
        <v>11</v>
      </c>
      <c r="F14" s="98">
        <v>14</v>
      </c>
      <c r="G14" s="183"/>
      <c r="H14" s="176"/>
      <c r="I14" s="5"/>
      <c r="J14" s="5"/>
      <c r="K14" s="6"/>
      <c r="L14" s="2"/>
      <c r="M14" s="4"/>
      <c r="N14" s="4"/>
      <c r="O14" s="4"/>
      <c r="P14" s="4"/>
    </row>
    <row r="15" spans="2:16" x14ac:dyDescent="0.3">
      <c r="B15" s="95">
        <v>30</v>
      </c>
      <c r="C15" s="87">
        <v>3.99999727443375</v>
      </c>
      <c r="D15" s="88">
        <v>6.42754445421114</v>
      </c>
      <c r="E15" s="88">
        <v>8.8146000000000004</v>
      </c>
      <c r="F15" s="89">
        <v>11.2</v>
      </c>
      <c r="G15" s="94">
        <v>7.610535432161222</v>
      </c>
      <c r="H15" s="81">
        <v>2.6818594673105167</v>
      </c>
      <c r="I15" s="5"/>
      <c r="J15" s="5"/>
      <c r="K15" s="6"/>
      <c r="L15" s="2"/>
      <c r="M15" s="4"/>
      <c r="N15" s="4"/>
      <c r="O15" s="4"/>
      <c r="P15" s="4"/>
    </row>
    <row r="16" spans="2:16" x14ac:dyDescent="0.3">
      <c r="B16" s="93">
        <v>60</v>
      </c>
      <c r="C16" s="65">
        <v>5.0329960743390298</v>
      </c>
      <c r="D16" s="8">
        <v>8.0459092407294008</v>
      </c>
      <c r="E16" s="8">
        <v>11.0071724671245</v>
      </c>
      <c r="F16" s="54">
        <v>14.054518926845001</v>
      </c>
      <c r="G16" s="65">
        <v>9.5351491772594823</v>
      </c>
      <c r="H16" s="54">
        <v>3.3570364032158677</v>
      </c>
      <c r="I16" s="5"/>
      <c r="J16" s="5"/>
      <c r="K16" s="6"/>
      <c r="L16" s="2"/>
      <c r="M16" s="4"/>
      <c r="N16" s="4"/>
      <c r="O16" s="4"/>
      <c r="P16" s="4"/>
    </row>
    <row r="17" spans="2:15" x14ac:dyDescent="0.3">
      <c r="B17" s="93">
        <v>90</v>
      </c>
      <c r="C17" s="65">
        <v>4.7747463743627101</v>
      </c>
      <c r="D17" s="8">
        <v>7.5294098407767702</v>
      </c>
      <c r="E17" s="8">
        <v>10.335723247185999</v>
      </c>
      <c r="F17" s="54">
        <v>13.1936865935906</v>
      </c>
      <c r="G17" s="65">
        <v>8.95839151397902</v>
      </c>
      <c r="H17" s="54">
        <v>3.137660051346546</v>
      </c>
      <c r="I17" s="5"/>
      <c r="J17" s="5"/>
      <c r="K17" s="6"/>
      <c r="L17" s="2"/>
      <c r="M17" s="4"/>
      <c r="N17" s="4"/>
      <c r="O17" s="4"/>
    </row>
    <row r="18" spans="2:15" x14ac:dyDescent="0.3">
      <c r="B18" s="93">
        <v>120</v>
      </c>
      <c r="C18" s="65">
        <v>3.9483473344384898</v>
      </c>
      <c r="D18" s="8">
        <v>6.3242445742206197</v>
      </c>
      <c r="E18" s="8">
        <v>8.6312752273423907</v>
      </c>
      <c r="F18" s="54">
        <v>10.955522527129199</v>
      </c>
      <c r="G18" s="65">
        <v>7.4648474157826747</v>
      </c>
      <c r="H18" s="54">
        <v>2.6082615971575374</v>
      </c>
      <c r="I18" s="5"/>
      <c r="J18" s="5"/>
      <c r="K18" s="6"/>
      <c r="L18" s="2"/>
      <c r="M18" s="4"/>
      <c r="N18" s="4"/>
      <c r="O18" s="4"/>
    </row>
    <row r="19" spans="2:15" x14ac:dyDescent="0.3">
      <c r="B19" s="93">
        <v>150</v>
      </c>
      <c r="C19" s="65">
        <v>3.0702983545190099</v>
      </c>
      <c r="D19" s="8">
        <v>4.9296961943484998</v>
      </c>
      <c r="E19" s="8">
        <v>6.8235273275081703</v>
      </c>
      <c r="F19" s="54">
        <v>8.6484918740074797</v>
      </c>
      <c r="G19" s="65">
        <v>5.8680034375957897</v>
      </c>
      <c r="H19" s="54">
        <v>2.0827695542123958</v>
      </c>
      <c r="I19" s="5"/>
      <c r="J19" s="5"/>
      <c r="K19" s="6"/>
      <c r="L19" s="2"/>
      <c r="M19" s="4"/>
      <c r="N19" s="4"/>
      <c r="O19" s="4"/>
    </row>
    <row r="20" spans="2:15" x14ac:dyDescent="0.3">
      <c r="B20" s="93">
        <v>180</v>
      </c>
      <c r="C20" s="65">
        <v>2.3299825479202299</v>
      </c>
      <c r="D20" s="8">
        <v>3.6900976344621701</v>
      </c>
      <c r="E20" s="8">
        <v>5.1190793076644701</v>
      </c>
      <c r="F20" s="19">
        <v>6.4619777475413196</v>
      </c>
      <c r="G20" s="18">
        <v>4.4002843093970476</v>
      </c>
      <c r="H20" s="19">
        <v>1.5457814026610039</v>
      </c>
      <c r="I20" s="11"/>
      <c r="J20" s="2"/>
      <c r="K20" s="4"/>
      <c r="L20" s="4"/>
      <c r="M20" s="4"/>
      <c r="N20" s="4"/>
      <c r="O20" s="4"/>
    </row>
    <row r="21" spans="2:15" ht="15" thickBot="1" x14ac:dyDescent="0.35">
      <c r="B21" s="68">
        <v>210</v>
      </c>
      <c r="C21" s="90">
        <v>1.7273999146421599</v>
      </c>
      <c r="D21" s="55">
        <v>2.7087487745521699</v>
      </c>
      <c r="E21" s="55">
        <v>3.67288098779709</v>
      </c>
      <c r="F21" s="56">
        <v>4.6714464943721801</v>
      </c>
      <c r="G21" s="90">
        <v>3.1951190428408998</v>
      </c>
      <c r="H21" s="56">
        <v>1.0952801807470189</v>
      </c>
      <c r="I21" s="10"/>
      <c r="J21" s="2"/>
      <c r="K21" s="4"/>
      <c r="L21" s="4"/>
      <c r="M21" s="4"/>
      <c r="N21" s="4"/>
      <c r="O21" s="4"/>
    </row>
    <row r="22" spans="2:15" x14ac:dyDescent="0.3">
      <c r="B22" s="4"/>
      <c r="C22" s="4"/>
      <c r="D22" s="4"/>
      <c r="E22" s="4"/>
      <c r="F22" s="3"/>
      <c r="G22" s="3"/>
      <c r="H22" s="3"/>
      <c r="I22" s="10"/>
      <c r="J22" s="2"/>
      <c r="K22" s="4"/>
      <c r="L22" s="4"/>
      <c r="M22" s="4"/>
      <c r="N22" s="4"/>
      <c r="O22" s="4"/>
    </row>
    <row r="23" spans="2:15" x14ac:dyDescent="0.3">
      <c r="B23" s="4"/>
      <c r="C23" s="4"/>
      <c r="D23" s="4"/>
      <c r="E23" s="4"/>
      <c r="F23" s="3"/>
      <c r="G23" s="3"/>
      <c r="H23" s="3"/>
      <c r="I23" s="10"/>
      <c r="J23" s="2"/>
      <c r="K23" s="4"/>
      <c r="L23" s="2"/>
      <c r="M23" s="4"/>
      <c r="N23" s="4"/>
      <c r="O23" s="4"/>
    </row>
    <row r="24" spans="2:15" x14ac:dyDescent="0.3">
      <c r="B24" s="177"/>
      <c r="C24" s="177"/>
      <c r="D24" s="177"/>
      <c r="E24" s="177"/>
      <c r="F24" s="3"/>
      <c r="G24" s="3"/>
      <c r="H24" s="3"/>
      <c r="I24" s="10"/>
      <c r="J24" s="2"/>
      <c r="K24" s="4"/>
      <c r="L24" s="4"/>
      <c r="M24" s="4"/>
      <c r="N24" s="4"/>
      <c r="O24" s="4"/>
    </row>
    <row r="25" spans="2:15" x14ac:dyDescent="0.3">
      <c r="B25" s="4"/>
      <c r="C25" s="4"/>
      <c r="D25" s="4"/>
      <c r="E25" s="4"/>
      <c r="F25" s="3"/>
      <c r="G25" s="3"/>
      <c r="H25" s="3"/>
      <c r="I25" s="10"/>
      <c r="J25" s="2"/>
      <c r="K25" s="2"/>
      <c r="L25" s="4"/>
      <c r="M25" s="4"/>
      <c r="N25" s="4"/>
      <c r="O25" s="4"/>
    </row>
    <row r="26" spans="2:15" x14ac:dyDescent="0.3">
      <c r="B26" s="4"/>
      <c r="C26" s="4"/>
      <c r="D26" s="4"/>
      <c r="E26" s="2"/>
      <c r="F26" s="3"/>
      <c r="G26" s="3"/>
      <c r="H26" s="3"/>
      <c r="I26" s="10"/>
      <c r="J26" s="2"/>
      <c r="K26" s="2"/>
      <c r="L26" s="4"/>
      <c r="M26" s="4"/>
      <c r="N26" s="4"/>
      <c r="O26" s="4"/>
    </row>
    <row r="27" spans="2:15" x14ac:dyDescent="0.3">
      <c r="B27" s="4"/>
      <c r="C27" s="4"/>
      <c r="D27" s="4"/>
      <c r="E27" s="4"/>
      <c r="F27" s="10"/>
      <c r="G27" s="10"/>
      <c r="H27" s="10"/>
      <c r="I27" s="10"/>
      <c r="J27" s="4"/>
      <c r="K27" s="4"/>
      <c r="L27" s="4"/>
      <c r="M27" s="4"/>
      <c r="N27" s="4"/>
      <c r="O27" s="4"/>
    </row>
  </sheetData>
  <mergeCells count="9">
    <mergeCell ref="H13:H14"/>
    <mergeCell ref="B24:E24"/>
    <mergeCell ref="C2:E2"/>
    <mergeCell ref="B2:B3"/>
    <mergeCell ref="F2:F3"/>
    <mergeCell ref="G2:G3"/>
    <mergeCell ref="C13:F13"/>
    <mergeCell ref="B13:B14"/>
    <mergeCell ref="G13:G14"/>
  </mergeCells>
  <pageMargins left="0.7" right="0.7" top="0.75" bottom="0.75" header="0.3" footer="0.3"/>
  <ignoredErrors>
    <ignoredError sqref="F4:F10 G4:G10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9603-438C-40AF-935D-9E8C3BD57191}">
  <dimension ref="A3:P32"/>
  <sheetViews>
    <sheetView topLeftCell="A29" workbookViewId="0">
      <selection activeCell="O61" sqref="O61"/>
    </sheetView>
  </sheetViews>
  <sheetFormatPr defaultRowHeight="14.4" x14ac:dyDescent="0.3"/>
  <cols>
    <col min="3" max="3" width="14.33203125" customWidth="1"/>
    <col min="4" max="4" width="13.33203125" customWidth="1"/>
    <col min="5" max="5" width="12.33203125" customWidth="1"/>
    <col min="6" max="6" width="11.33203125" customWidth="1"/>
    <col min="7" max="7" width="10.6640625" customWidth="1"/>
    <col min="13" max="13" width="32.6640625" customWidth="1"/>
    <col min="15" max="15" width="30.6640625" customWidth="1"/>
  </cols>
  <sheetData>
    <row r="3" spans="1:16" x14ac:dyDescent="0.3">
      <c r="A3" s="4"/>
      <c r="B3" s="4"/>
      <c r="C3" s="4"/>
      <c r="D3" s="4"/>
      <c r="E3" s="4"/>
      <c r="F3" s="4"/>
      <c r="G3" s="4"/>
      <c r="H3" s="2"/>
      <c r="I3" s="2"/>
      <c r="J3" s="2"/>
      <c r="K3" s="2"/>
      <c r="L3" s="2"/>
      <c r="M3" s="2"/>
      <c r="N3" s="4"/>
      <c r="O3" s="4"/>
      <c r="P3" s="4"/>
    </row>
    <row r="4" spans="1:16" x14ac:dyDescent="0.3">
      <c r="A4" s="4"/>
      <c r="B4" s="4"/>
      <c r="C4" s="4"/>
      <c r="D4" s="4"/>
      <c r="E4" s="4"/>
      <c r="F4" s="4"/>
      <c r="G4" s="4"/>
      <c r="H4" s="2"/>
      <c r="I4" s="2"/>
      <c r="J4" s="2"/>
      <c r="K4" s="2"/>
      <c r="L4" s="2"/>
      <c r="M4" s="2"/>
      <c r="N4" s="4"/>
      <c r="O4" s="4"/>
      <c r="P4" s="4"/>
    </row>
    <row r="5" spans="1:16" ht="15.6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4"/>
      <c r="O5" s="4"/>
      <c r="P5" s="4"/>
    </row>
    <row r="6" spans="1:16" ht="16.2" x14ac:dyDescent="0.4">
      <c r="A6" s="4"/>
      <c r="B6" s="4"/>
      <c r="C6" s="4"/>
      <c r="D6" s="4"/>
      <c r="E6" s="4"/>
      <c r="F6" s="4"/>
      <c r="G6" s="4"/>
      <c r="H6" s="2"/>
      <c r="I6" s="4"/>
      <c r="J6" s="4"/>
      <c r="K6" s="4"/>
      <c r="L6" s="4"/>
      <c r="M6" s="61" t="s">
        <v>114</v>
      </c>
      <c r="N6" s="61" t="s">
        <v>115</v>
      </c>
      <c r="O6" s="61" t="s">
        <v>114</v>
      </c>
      <c r="P6" s="61" t="s">
        <v>115</v>
      </c>
    </row>
    <row r="7" spans="1:16" ht="15.6" x14ac:dyDescent="0.35">
      <c r="A7" s="7" t="s">
        <v>116</v>
      </c>
      <c r="B7" s="15" t="s">
        <v>117</v>
      </c>
      <c r="C7" s="15" t="s">
        <v>118</v>
      </c>
      <c r="D7" s="15" t="s">
        <v>119</v>
      </c>
      <c r="E7" s="15" t="s">
        <v>120</v>
      </c>
      <c r="F7" s="15" t="s">
        <v>121</v>
      </c>
      <c r="G7" s="43" t="s">
        <v>122</v>
      </c>
      <c r="H7" s="4"/>
      <c r="I7" s="4"/>
      <c r="J7" s="4"/>
      <c r="K7" s="4"/>
      <c r="L7" s="4"/>
      <c r="M7" s="58" t="s">
        <v>123</v>
      </c>
      <c r="N7" s="59">
        <v>2.4300000000000002</v>
      </c>
      <c r="O7" s="58" t="s">
        <v>124</v>
      </c>
      <c r="P7" s="59">
        <v>2.39</v>
      </c>
    </row>
    <row r="8" spans="1:16" ht="15" x14ac:dyDescent="0.3">
      <c r="A8" s="1">
        <v>0</v>
      </c>
      <c r="B8" s="14">
        <v>35.451612903225808</v>
      </c>
      <c r="C8" s="48">
        <f>G8-(4.87*E9)/P$31</f>
        <v>-0.90115102884693354</v>
      </c>
      <c r="D8" s="17">
        <f>C8*P$32</f>
        <v>-0.23699936266178506</v>
      </c>
      <c r="E8" s="8"/>
      <c r="F8" s="8"/>
      <c r="G8" s="8">
        <f>(0.0783*B8)/P$31</f>
        <v>1.2247887797046333</v>
      </c>
      <c r="H8" s="4"/>
      <c r="I8" s="4"/>
      <c r="J8" s="4"/>
      <c r="K8" s="4"/>
      <c r="L8" s="4"/>
      <c r="M8" s="58" t="s">
        <v>125</v>
      </c>
      <c r="N8" s="59">
        <v>2.89</v>
      </c>
      <c r="O8" s="58" t="s">
        <v>126</v>
      </c>
      <c r="P8" s="59">
        <v>2.0699999999999998</v>
      </c>
    </row>
    <row r="9" spans="1:16" ht="15" x14ac:dyDescent="0.3">
      <c r="A9" s="1">
        <v>30</v>
      </c>
      <c r="B9" s="14">
        <v>53.769010983225805</v>
      </c>
      <c r="C9" s="48">
        <f t="shared" ref="C9:C16" si="0">G9-(4.87*E10)/P$31</f>
        <v>-0.80594307453953351</v>
      </c>
      <c r="D9" s="17">
        <f t="shared" ref="D9:D16" si="1">C9*P$32</f>
        <v>-0.21196002544873413</v>
      </c>
      <c r="E9" s="44">
        <f>'SW3'!$G$15*0.13</f>
        <v>0.98936960618095893</v>
      </c>
      <c r="F9" s="8">
        <f>'SW3'!H15*0.13</f>
        <v>0.3486417307503672</v>
      </c>
      <c r="G9" s="8">
        <f t="shared" ref="G9:G16" si="2">(0.0783*B9)/P$31</f>
        <v>1.8576215848864195</v>
      </c>
      <c r="H9" s="4"/>
      <c r="I9" s="4"/>
      <c r="J9" s="4"/>
      <c r="K9" s="4"/>
      <c r="L9" s="4"/>
      <c r="M9" s="58" t="s">
        <v>127</v>
      </c>
      <c r="N9" s="59">
        <v>2.2799999999999998</v>
      </c>
      <c r="O9" s="58" t="s">
        <v>128</v>
      </c>
      <c r="P9" s="59">
        <v>2.25</v>
      </c>
    </row>
    <row r="10" spans="1:16" ht="15" x14ac:dyDescent="0.3">
      <c r="A10" s="1">
        <v>60</v>
      </c>
      <c r="B10" s="14">
        <v>75.0369661832258</v>
      </c>
      <c r="C10" s="48">
        <f t="shared" si="0"/>
        <v>8.9938574235113755E-2</v>
      </c>
      <c r="D10" s="17">
        <f t="shared" si="1"/>
        <v>2.3653509889131095E-2</v>
      </c>
      <c r="E10" s="44">
        <f>'SW3'!G16*0.13</f>
        <v>1.2395693930437328</v>
      </c>
      <c r="F10" s="8">
        <f>'SW3'!H16*0.13</f>
        <v>0.43641473241806283</v>
      </c>
      <c r="G10" s="8">
        <f t="shared" si="2"/>
        <v>2.5923907748617108</v>
      </c>
      <c r="H10" s="4"/>
      <c r="I10" s="4"/>
      <c r="J10" s="4"/>
      <c r="K10" s="4"/>
      <c r="L10" s="4"/>
      <c r="M10" s="58" t="s">
        <v>129</v>
      </c>
      <c r="N10" s="59">
        <v>1.87</v>
      </c>
      <c r="O10" s="58" t="s">
        <v>130</v>
      </c>
      <c r="P10" s="59">
        <v>2.11</v>
      </c>
    </row>
    <row r="11" spans="1:16" ht="15" x14ac:dyDescent="0.3">
      <c r="A11" s="1">
        <v>90</v>
      </c>
      <c r="B11" s="14">
        <v>98.965699383225811</v>
      </c>
      <c r="C11" s="48">
        <f t="shared" si="0"/>
        <v>1.3338419355694358</v>
      </c>
      <c r="D11" s="17">
        <f t="shared" si="1"/>
        <v>0.35079545881006041</v>
      </c>
      <c r="E11" s="44">
        <f>'SW3'!G17*0.13</f>
        <v>1.1645908968172727</v>
      </c>
      <c r="F11" s="8">
        <f>'SW3'!H17*0.13</f>
        <v>0.40789580667505099</v>
      </c>
      <c r="G11" s="8">
        <f t="shared" si="2"/>
        <v>3.4190850078126465</v>
      </c>
      <c r="H11" s="4"/>
      <c r="I11" s="4"/>
      <c r="J11" s="4"/>
      <c r="K11" s="4"/>
      <c r="L11" s="4"/>
      <c r="M11" s="58" t="s">
        <v>131</v>
      </c>
      <c r="N11" s="59">
        <v>1.86</v>
      </c>
      <c r="O11" s="58" t="s">
        <v>132</v>
      </c>
      <c r="P11" s="59">
        <v>2.46</v>
      </c>
    </row>
    <row r="12" spans="1:16" ht="15" x14ac:dyDescent="0.3">
      <c r="A12" s="1">
        <v>120</v>
      </c>
      <c r="B12" s="14">
        <v>125.23953738322581</v>
      </c>
      <c r="C12" s="48">
        <f t="shared" si="0"/>
        <v>2.687620367439413</v>
      </c>
      <c r="D12" s="17">
        <f t="shared" si="1"/>
        <v>0.70683414185855198</v>
      </c>
      <c r="E12" s="44">
        <f>'SW3'!G18*0.13</f>
        <v>0.97043016405174776</v>
      </c>
      <c r="F12" s="8">
        <f>'SW3'!H18*0.13</f>
        <v>0.33907400763047985</v>
      </c>
      <c r="G12" s="8">
        <f t="shared" si="2"/>
        <v>4.3267983485292012</v>
      </c>
      <c r="H12" s="4"/>
      <c r="I12" s="4"/>
      <c r="J12" s="4"/>
      <c r="K12" s="4"/>
      <c r="L12" s="4"/>
      <c r="M12" s="58" t="s">
        <v>133</v>
      </c>
      <c r="N12" s="59">
        <v>2.4500000000000002</v>
      </c>
      <c r="O12" s="58" t="s">
        <v>134</v>
      </c>
      <c r="P12" s="59">
        <v>2.35</v>
      </c>
    </row>
    <row r="13" spans="1:16" ht="15" x14ac:dyDescent="0.3">
      <c r="A13" s="1">
        <v>150</v>
      </c>
      <c r="B13" s="14">
        <v>153.5169129032258</v>
      </c>
      <c r="C13" s="48">
        <f t="shared" si="0"/>
        <v>4.0745474250102856</v>
      </c>
      <c r="D13" s="17">
        <f t="shared" si="1"/>
        <v>1.0715907899459101</v>
      </c>
      <c r="E13" s="44">
        <f>'SW3'!G19*0.13</f>
        <v>0.76284044688745267</v>
      </c>
      <c r="F13" s="8">
        <f>'SW3'!H19*0.13</f>
        <v>0.27076004204761145</v>
      </c>
      <c r="G13" s="8">
        <f t="shared" si="2"/>
        <v>5.3037302684091872</v>
      </c>
      <c r="H13" s="4"/>
      <c r="I13" s="4"/>
      <c r="J13" s="4"/>
      <c r="K13" s="4"/>
      <c r="L13" s="4"/>
      <c r="M13" s="58" t="s">
        <v>135</v>
      </c>
      <c r="N13" s="59">
        <v>2.78</v>
      </c>
      <c r="O13" s="58" t="s">
        <v>136</v>
      </c>
      <c r="P13" s="59">
        <v>2.08</v>
      </c>
    </row>
    <row r="14" spans="1:16" ht="15" x14ac:dyDescent="0.3">
      <c r="A14" s="1">
        <v>180</v>
      </c>
      <c r="B14" s="14">
        <v>183.43036458322578</v>
      </c>
      <c r="C14" s="48">
        <f t="shared" si="0"/>
        <v>5.4446557010430663</v>
      </c>
      <c r="D14" s="17">
        <f t="shared" si="1"/>
        <v>1.4319241611599389</v>
      </c>
      <c r="E14" s="44">
        <f>'SW3'!G20*0.13</f>
        <v>0.57203696022161621</v>
      </c>
      <c r="F14" s="8">
        <f>'SW3'!H20*0.13</f>
        <v>0.20095158234593052</v>
      </c>
      <c r="G14" s="8">
        <f t="shared" si="2"/>
        <v>6.3371856454582511</v>
      </c>
      <c r="H14" s="4"/>
      <c r="I14" s="4"/>
      <c r="J14" s="4"/>
      <c r="K14" s="4"/>
      <c r="L14" s="4"/>
      <c r="M14" s="58" t="s">
        <v>137</v>
      </c>
      <c r="N14" s="59">
        <v>2.75</v>
      </c>
      <c r="O14" s="58" t="s">
        <v>138</v>
      </c>
      <c r="P14" s="59">
        <v>2.19</v>
      </c>
    </row>
    <row r="15" spans="1:16" ht="15" x14ac:dyDescent="0.3">
      <c r="A15" s="1">
        <v>210</v>
      </c>
      <c r="B15" s="14">
        <v>214.58653698322578</v>
      </c>
      <c r="C15" s="48">
        <f t="shared" si="0"/>
        <v>7.4135747642898782</v>
      </c>
      <c r="D15" s="17">
        <f t="shared" si="1"/>
        <v>1.9497425380852944</v>
      </c>
      <c r="E15" s="44">
        <f>'SW3'!G21*0.13</f>
        <v>0.41536547556931697</v>
      </c>
      <c r="F15" s="8">
        <f>'SW3'!H21*0.13</f>
        <v>0.14238642349711247</v>
      </c>
      <c r="G15" s="8">
        <f t="shared" si="2"/>
        <v>7.4135747642898782</v>
      </c>
      <c r="H15" s="4"/>
      <c r="I15" s="4"/>
      <c r="J15" s="4"/>
      <c r="K15" s="4"/>
      <c r="L15" s="4"/>
      <c r="M15" s="58" t="s">
        <v>139</v>
      </c>
      <c r="N15" s="59">
        <v>1.76</v>
      </c>
      <c r="O15" s="58" t="s">
        <v>140</v>
      </c>
      <c r="P15" s="59">
        <v>2.19</v>
      </c>
    </row>
    <row r="16" spans="1:16" ht="15" x14ac:dyDescent="0.3">
      <c r="A16" s="1">
        <v>240</v>
      </c>
      <c r="B16" s="14">
        <v>246.56618058322582</v>
      </c>
      <c r="C16" s="48">
        <f t="shared" si="0"/>
        <v>8.5184133161253914</v>
      </c>
      <c r="D16" s="17">
        <f t="shared" si="1"/>
        <v>2.2403109602999711</v>
      </c>
      <c r="E16" s="45"/>
      <c r="F16" s="8"/>
      <c r="G16" s="8">
        <f t="shared" si="2"/>
        <v>8.5184133161253914</v>
      </c>
      <c r="H16" s="4"/>
      <c r="I16" s="4"/>
      <c r="J16" s="4"/>
      <c r="K16" s="4"/>
      <c r="L16" s="4"/>
      <c r="M16" s="58" t="s">
        <v>141</v>
      </c>
      <c r="N16" s="59">
        <v>1.69</v>
      </c>
      <c r="O16" s="58" t="s">
        <v>142</v>
      </c>
      <c r="P16" s="59">
        <v>2.34</v>
      </c>
    </row>
    <row r="17" spans="1:16" ht="15.6" x14ac:dyDescent="0.35">
      <c r="A17" s="4"/>
      <c r="B17" s="4" t="s">
        <v>143</v>
      </c>
      <c r="C17" s="4"/>
      <c r="D17" s="4"/>
      <c r="E17" s="4"/>
      <c r="F17" s="4"/>
      <c r="G17" s="4"/>
      <c r="H17" s="2"/>
      <c r="I17" s="4"/>
      <c r="J17" s="4"/>
      <c r="K17" s="4"/>
      <c r="L17" s="4"/>
      <c r="M17" s="58" t="s">
        <v>144</v>
      </c>
      <c r="N17" s="59">
        <v>2.89</v>
      </c>
      <c r="O17" s="58" t="s">
        <v>145</v>
      </c>
      <c r="P17" s="59">
        <v>2.0099999999999998</v>
      </c>
    </row>
    <row r="18" spans="1:16" ht="15.6" x14ac:dyDescent="0.35">
      <c r="A18" s="4"/>
      <c r="B18" s="4" t="s">
        <v>146</v>
      </c>
      <c r="C18" s="46"/>
      <c r="D18" s="46"/>
      <c r="E18" s="46"/>
      <c r="F18" s="4"/>
      <c r="G18" s="4"/>
      <c r="H18" s="2"/>
      <c r="I18" s="4"/>
      <c r="J18" s="4"/>
      <c r="K18" s="4"/>
      <c r="L18" s="4"/>
      <c r="M18" s="58" t="s">
        <v>147</v>
      </c>
      <c r="N18" s="59">
        <v>2.04</v>
      </c>
      <c r="O18" s="58" t="s">
        <v>148</v>
      </c>
      <c r="P18" s="59">
        <v>2.4900000000000002</v>
      </c>
    </row>
    <row r="19" spans="1:16" ht="15.6" x14ac:dyDescent="0.35">
      <c r="A19" s="4"/>
      <c r="B19" s="4" t="s">
        <v>149</v>
      </c>
      <c r="C19" s="4"/>
      <c r="D19" s="4"/>
      <c r="E19" s="4"/>
      <c r="F19" s="4"/>
      <c r="G19" s="4"/>
      <c r="H19" s="2"/>
      <c r="I19" s="4"/>
      <c r="J19" s="4"/>
      <c r="K19" s="4"/>
      <c r="L19" s="4"/>
      <c r="M19" s="58" t="s">
        <v>150</v>
      </c>
      <c r="N19" s="59">
        <v>2.36</v>
      </c>
      <c r="O19" s="58" t="s">
        <v>151</v>
      </c>
      <c r="P19" s="59">
        <v>2.2000000000000002</v>
      </c>
    </row>
    <row r="20" spans="1:16" ht="15.6" x14ac:dyDescent="0.35">
      <c r="A20" s="4"/>
      <c r="B20" s="4" t="s">
        <v>152</v>
      </c>
      <c r="C20" s="4"/>
      <c r="D20" s="4"/>
      <c r="E20" s="4"/>
      <c r="F20" s="4"/>
      <c r="G20" s="4"/>
      <c r="H20" s="2"/>
      <c r="I20" s="4"/>
      <c r="J20" s="4"/>
      <c r="K20" s="4"/>
      <c r="L20" s="4"/>
      <c r="M20" s="58" t="s">
        <v>153</v>
      </c>
      <c r="N20" s="59">
        <v>2.1800000000000002</v>
      </c>
      <c r="O20" s="58" t="s">
        <v>154</v>
      </c>
      <c r="P20" s="59">
        <v>2.35</v>
      </c>
    </row>
    <row r="21" spans="1:16" ht="15" x14ac:dyDescent="0.3">
      <c r="A21" s="4"/>
      <c r="B21" s="4" t="s">
        <v>155</v>
      </c>
      <c r="C21" s="4"/>
      <c r="D21" s="4"/>
      <c r="E21" s="4"/>
      <c r="F21" s="4"/>
      <c r="G21" s="4"/>
      <c r="H21" s="2"/>
      <c r="I21" s="12"/>
      <c r="J21" s="4"/>
      <c r="K21" s="4"/>
      <c r="L21" s="4"/>
      <c r="M21" s="58" t="s">
        <v>156</v>
      </c>
      <c r="N21" s="59">
        <v>2.39</v>
      </c>
      <c r="O21" s="58" t="s">
        <v>157</v>
      </c>
      <c r="P21" s="59">
        <v>2.38</v>
      </c>
    </row>
    <row r="22" spans="1:16" s="4" customFormat="1" ht="15.6" x14ac:dyDescent="0.35">
      <c r="B22" s="4" t="s">
        <v>158</v>
      </c>
      <c r="H22" s="2"/>
      <c r="I22" s="12"/>
      <c r="M22" s="58" t="s">
        <v>159</v>
      </c>
      <c r="N22" s="59">
        <v>2.2999999999999998</v>
      </c>
      <c r="O22" s="58" t="s">
        <v>160</v>
      </c>
      <c r="P22" s="59">
        <v>2.27</v>
      </c>
    </row>
    <row r="23" spans="1:16" ht="15" x14ac:dyDescent="0.3">
      <c r="A23" s="4"/>
      <c r="B23" s="4"/>
      <c r="C23" s="4"/>
      <c r="D23" s="4"/>
      <c r="E23" s="4"/>
      <c r="F23" s="4"/>
      <c r="G23" s="4"/>
      <c r="H23" s="2"/>
      <c r="I23" s="4"/>
      <c r="J23" s="4"/>
      <c r="K23" s="4"/>
      <c r="L23" s="4"/>
      <c r="M23" s="58" t="s">
        <v>161</v>
      </c>
      <c r="N23" s="59">
        <v>1.98</v>
      </c>
      <c r="O23" s="58" t="s">
        <v>162</v>
      </c>
      <c r="P23" s="59">
        <v>2.11</v>
      </c>
    </row>
    <row r="24" spans="1:16" ht="15" x14ac:dyDescent="0.3">
      <c r="A24" s="4"/>
      <c r="B24" s="4"/>
      <c r="C24" s="4"/>
      <c r="D24" s="2"/>
      <c r="E24" s="2"/>
      <c r="F24" s="4"/>
      <c r="G24" s="4"/>
      <c r="H24" s="2"/>
      <c r="I24" s="4"/>
      <c r="J24" s="4"/>
      <c r="K24" s="4"/>
      <c r="L24" s="4"/>
      <c r="M24" s="58" t="s">
        <v>163</v>
      </c>
      <c r="N24" s="59">
        <v>2.16</v>
      </c>
      <c r="O24" s="58" t="s">
        <v>164</v>
      </c>
      <c r="P24" s="59">
        <v>2.16</v>
      </c>
    </row>
    <row r="25" spans="1:16" ht="15" x14ac:dyDescent="0.3">
      <c r="A25" s="4"/>
      <c r="B25" s="4"/>
      <c r="C25" s="4"/>
      <c r="D25" s="2"/>
      <c r="E25" s="2"/>
      <c r="F25" s="4"/>
      <c r="G25" s="4"/>
      <c r="H25" s="2"/>
      <c r="I25" s="2"/>
      <c r="J25" s="4"/>
      <c r="K25" s="4"/>
      <c r="L25" s="4"/>
      <c r="M25" s="58" t="s">
        <v>165</v>
      </c>
      <c r="N25" s="59">
        <v>2.62</v>
      </c>
      <c r="O25" s="58" t="s">
        <v>166</v>
      </c>
      <c r="P25" s="59">
        <v>2.04</v>
      </c>
    </row>
    <row r="26" spans="1:16" ht="15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58" t="s">
        <v>167</v>
      </c>
      <c r="N26" s="59">
        <v>2.21</v>
      </c>
      <c r="O26" s="58" t="s">
        <v>168</v>
      </c>
      <c r="P26" s="59">
        <v>2.12</v>
      </c>
    </row>
    <row r="27" spans="1:16" ht="15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58" t="s">
        <v>169</v>
      </c>
      <c r="N27" s="59">
        <v>2.4300000000000002</v>
      </c>
      <c r="O27" s="58" t="s">
        <v>170</v>
      </c>
      <c r="P27" s="59">
        <v>2.17</v>
      </c>
    </row>
    <row r="28" spans="1:16" ht="15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58" t="s">
        <v>171</v>
      </c>
      <c r="N28" s="59">
        <v>2.71</v>
      </c>
      <c r="O28" s="58" t="s">
        <v>172</v>
      </c>
      <c r="P28" s="59">
        <v>2</v>
      </c>
    </row>
    <row r="29" spans="1:16" ht="15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58" t="s">
        <v>173</v>
      </c>
      <c r="N29" s="59">
        <v>2.35</v>
      </c>
      <c r="O29" s="58" t="s">
        <v>174</v>
      </c>
      <c r="P29" s="59">
        <v>1.95</v>
      </c>
    </row>
    <row r="30" spans="1:16" ht="15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58" t="s">
        <v>175</v>
      </c>
      <c r="N30" s="59">
        <v>2.52</v>
      </c>
      <c r="O30" s="58" t="s">
        <v>176</v>
      </c>
      <c r="P30" s="59">
        <v>2.25</v>
      </c>
    </row>
    <row r="31" spans="1:16" ht="15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58" t="s">
        <v>177</v>
      </c>
      <c r="N31" s="60">
        <v>2.19</v>
      </c>
      <c r="O31" s="58" t="s">
        <v>102</v>
      </c>
      <c r="P31" s="59">
        <f>AVERAGE(N7:N32,P7:P30)</f>
        <v>2.2663999999999995</v>
      </c>
    </row>
    <row r="32" spans="1:16" ht="15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58" t="s">
        <v>178</v>
      </c>
      <c r="N32" s="60">
        <v>2.2999999999999998</v>
      </c>
      <c r="O32" s="58" t="s">
        <v>74</v>
      </c>
      <c r="P32" s="59">
        <f>_xlfn.STDEV.P(N7:N32,P7:P30)</f>
        <v>0.26299627373786305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C51D-EA42-4391-9E56-AE4942F4B78A}">
  <dimension ref="A2:T19"/>
  <sheetViews>
    <sheetView topLeftCell="A15" workbookViewId="0">
      <selection activeCell="Q47" sqref="Q47"/>
    </sheetView>
  </sheetViews>
  <sheetFormatPr defaultRowHeight="14.4" x14ac:dyDescent="0.3"/>
  <cols>
    <col min="1" max="1" width="8.88671875" style="4"/>
    <col min="2" max="2" width="14.33203125" customWidth="1"/>
    <col min="4" max="4" width="18" customWidth="1"/>
    <col min="6" max="6" width="15.5546875" customWidth="1"/>
    <col min="7" max="7" width="8.88671875" customWidth="1"/>
    <col min="8" max="8" width="14.6640625" customWidth="1"/>
    <col min="12" max="13" width="8.88671875" customWidth="1"/>
    <col min="14" max="15" width="8.88671875" style="4" customWidth="1"/>
    <col min="17" max="17" width="13.5546875" customWidth="1"/>
    <col min="18" max="18" width="7.6640625" customWidth="1"/>
    <col min="23" max="23" width="12.109375" customWidth="1"/>
  </cols>
  <sheetData>
    <row r="2" spans="2:20" ht="15" thickBot="1" x14ac:dyDescent="0.3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P2" s="4"/>
      <c r="Q2" s="4"/>
      <c r="R2" s="4"/>
      <c r="S2" s="4"/>
      <c r="T2" s="4"/>
    </row>
    <row r="3" spans="2:20" ht="15" thickBot="1" x14ac:dyDescent="0.35">
      <c r="B3" s="189" t="s">
        <v>116</v>
      </c>
      <c r="C3" s="182" t="s">
        <v>117</v>
      </c>
      <c r="D3" s="188" t="s">
        <v>179</v>
      </c>
      <c r="E3" s="179"/>
      <c r="F3" s="188" t="s">
        <v>180</v>
      </c>
      <c r="G3" s="179"/>
      <c r="H3" s="188" t="s">
        <v>181</v>
      </c>
      <c r="I3" s="179"/>
      <c r="J3" s="4"/>
      <c r="K3" s="4"/>
      <c r="L3" s="4"/>
      <c r="M3" s="4"/>
      <c r="P3" s="4"/>
      <c r="Q3" s="4"/>
      <c r="R3" s="4"/>
      <c r="S3" s="4"/>
      <c r="T3" s="4"/>
    </row>
    <row r="4" spans="2:20" ht="15" thickBot="1" x14ac:dyDescent="0.35">
      <c r="B4" s="190"/>
      <c r="C4" s="183"/>
      <c r="D4" s="102" t="s">
        <v>182</v>
      </c>
      <c r="E4" s="103" t="s">
        <v>74</v>
      </c>
      <c r="F4" s="104" t="s">
        <v>183</v>
      </c>
      <c r="G4" s="103" t="s">
        <v>74</v>
      </c>
      <c r="H4" s="104" t="s">
        <v>182</v>
      </c>
      <c r="I4" s="103" t="s">
        <v>74</v>
      </c>
      <c r="J4" s="11"/>
      <c r="K4" s="11"/>
      <c r="L4" s="4"/>
      <c r="M4" s="4"/>
      <c r="P4" s="4"/>
      <c r="Q4" s="4"/>
      <c r="R4" s="4"/>
      <c r="S4" s="4"/>
      <c r="T4" s="4"/>
    </row>
    <row r="5" spans="2:20" x14ac:dyDescent="0.3">
      <c r="B5" s="99">
        <v>60</v>
      </c>
      <c r="C5" s="100">
        <v>75.0369661832258</v>
      </c>
      <c r="D5" s="94">
        <f>'SW4'!C10</f>
        <v>8.9938574235113755E-2</v>
      </c>
      <c r="E5" s="81">
        <f>'SW4'!D10</f>
        <v>2.3653509889131095E-2</v>
      </c>
      <c r="F5" s="91"/>
      <c r="G5" s="101"/>
      <c r="H5" s="67">
        <f t="shared" ref="H5:I8" si="0">D5</f>
        <v>8.9938574235113755E-2</v>
      </c>
      <c r="I5" s="81">
        <f t="shared" si="0"/>
        <v>2.3653509889131095E-2</v>
      </c>
      <c r="J5" s="16"/>
      <c r="K5" s="16"/>
      <c r="L5" s="4"/>
      <c r="M5" s="4"/>
      <c r="P5" s="4"/>
      <c r="Q5" s="4"/>
      <c r="R5" s="4"/>
      <c r="S5" s="4"/>
      <c r="T5" s="4"/>
    </row>
    <row r="6" spans="2:20" x14ac:dyDescent="0.3">
      <c r="B6" s="49">
        <v>90</v>
      </c>
      <c r="C6" s="62">
        <v>98.965699383225811</v>
      </c>
      <c r="D6" s="65">
        <f>'SW4'!C11</f>
        <v>1.3338419355694358</v>
      </c>
      <c r="E6" s="54">
        <f>'SW4'!D11</f>
        <v>0.35079545881006041</v>
      </c>
      <c r="F6" s="9"/>
      <c r="G6" s="50"/>
      <c r="H6" s="8">
        <f t="shared" si="0"/>
        <v>1.3338419355694358</v>
      </c>
      <c r="I6" s="54">
        <f t="shared" si="0"/>
        <v>0.35079545881006041</v>
      </c>
      <c r="J6" s="16"/>
      <c r="K6" s="16"/>
      <c r="L6" s="4"/>
      <c r="M6" s="4"/>
      <c r="P6" s="4"/>
      <c r="Q6" s="4"/>
      <c r="R6" s="4"/>
      <c r="S6" s="4"/>
      <c r="T6" s="4"/>
    </row>
    <row r="7" spans="2:20" x14ac:dyDescent="0.3">
      <c r="B7" s="49">
        <v>120</v>
      </c>
      <c r="C7" s="62">
        <v>125.23953738322581</v>
      </c>
      <c r="D7" s="65">
        <f>'SW4'!C12</f>
        <v>2.687620367439413</v>
      </c>
      <c r="E7" s="54">
        <f>'SW4'!D12</f>
        <v>0.70683414185855198</v>
      </c>
      <c r="F7" s="9"/>
      <c r="G7" s="50"/>
      <c r="H7" s="8">
        <f t="shared" si="0"/>
        <v>2.687620367439413</v>
      </c>
      <c r="I7" s="54">
        <f t="shared" si="0"/>
        <v>0.70683414185855198</v>
      </c>
      <c r="J7" s="16"/>
      <c r="K7" s="16"/>
      <c r="L7" s="4"/>
      <c r="M7" s="4"/>
      <c r="P7" s="4"/>
      <c r="Q7" s="4"/>
      <c r="R7" s="4"/>
      <c r="S7" s="4"/>
      <c r="T7" s="4"/>
    </row>
    <row r="8" spans="2:20" x14ac:dyDescent="0.3">
      <c r="B8" s="49">
        <v>150</v>
      </c>
      <c r="C8" s="62">
        <v>153.5169129032258</v>
      </c>
      <c r="D8" s="65">
        <f>'SW4'!C13</f>
        <v>4.0745474250102856</v>
      </c>
      <c r="E8" s="54">
        <f>'SW4'!D13</f>
        <v>1.0715907899459101</v>
      </c>
      <c r="F8" s="9"/>
      <c r="G8" s="50"/>
      <c r="H8" s="8">
        <f t="shared" si="0"/>
        <v>4.0745474250102856</v>
      </c>
      <c r="I8" s="54">
        <f t="shared" si="0"/>
        <v>1.0715907899459101</v>
      </c>
      <c r="J8" s="16"/>
      <c r="K8" s="16"/>
      <c r="L8" s="4"/>
      <c r="M8" s="4"/>
      <c r="P8" s="4"/>
      <c r="Q8" s="4"/>
      <c r="R8" s="4"/>
      <c r="S8" s="4"/>
      <c r="T8" s="4"/>
    </row>
    <row r="9" spans="2:20" x14ac:dyDescent="0.3">
      <c r="B9" s="49">
        <v>180</v>
      </c>
      <c r="C9" s="62">
        <v>183.43036458322578</v>
      </c>
      <c r="D9" s="65">
        <f>'SW4'!C14</f>
        <v>5.4446557010430663</v>
      </c>
      <c r="E9" s="54">
        <f>'SW4'!D14</f>
        <v>1.4319241611599389</v>
      </c>
      <c r="F9" s="8">
        <f>(0.0186*B9) + 2.5417</f>
        <v>5.8896999999999995</v>
      </c>
      <c r="G9" s="54">
        <v>0.44988887516807979</v>
      </c>
      <c r="H9" s="8">
        <f t="shared" ref="H9:I11" si="1">(D9+F9)/2</f>
        <v>5.6671778505215329</v>
      </c>
      <c r="I9" s="54">
        <f t="shared" si="1"/>
        <v>0.94090651816400939</v>
      </c>
      <c r="J9" s="16"/>
      <c r="K9" s="16"/>
      <c r="L9" s="4"/>
      <c r="M9" s="4"/>
      <c r="P9" s="4"/>
      <c r="Q9" s="4"/>
      <c r="R9" s="4"/>
      <c r="S9" s="4"/>
      <c r="T9" s="4"/>
    </row>
    <row r="10" spans="2:20" ht="15" thickBot="1" x14ac:dyDescent="0.35">
      <c r="B10" s="49">
        <v>210</v>
      </c>
      <c r="C10" s="62">
        <v>214.58653698322578</v>
      </c>
      <c r="D10" s="65">
        <f>'SW4'!C15</f>
        <v>7.4135747642898782</v>
      </c>
      <c r="E10" s="54">
        <f>'SW4'!D15</f>
        <v>1.9497425380852944</v>
      </c>
      <c r="F10" s="8">
        <f>(0.0186*B10) + 2.5417</f>
        <v>6.4476999999999993</v>
      </c>
      <c r="G10" s="54">
        <v>0.44988887516807979</v>
      </c>
      <c r="H10" s="8">
        <f t="shared" si="1"/>
        <v>6.9306373821449387</v>
      </c>
      <c r="I10" s="54">
        <f t="shared" si="1"/>
        <v>1.199815706626687</v>
      </c>
      <c r="J10" s="16"/>
      <c r="K10" s="16"/>
      <c r="L10" s="4"/>
      <c r="M10" s="4"/>
      <c r="P10" s="4"/>
      <c r="Q10" s="4"/>
      <c r="R10" s="4"/>
      <c r="S10" s="4"/>
      <c r="T10" s="4"/>
    </row>
    <row r="11" spans="2:20" x14ac:dyDescent="0.3">
      <c r="B11" s="49">
        <v>240</v>
      </c>
      <c r="C11" s="62">
        <v>246.56618058322582</v>
      </c>
      <c r="D11" s="65">
        <f>'SW4'!C16</f>
        <v>8.5184133161253914</v>
      </c>
      <c r="E11" s="54">
        <f>'SW4'!D16</f>
        <v>2.2403109602999711</v>
      </c>
      <c r="F11" s="8">
        <f>(0.0186*B11) + 2.5417</f>
        <v>7.0056999999999992</v>
      </c>
      <c r="G11" s="54">
        <v>0.44988887516807979</v>
      </c>
      <c r="H11" s="8">
        <f t="shared" si="1"/>
        <v>7.7620566580626953</v>
      </c>
      <c r="I11" s="54">
        <f t="shared" si="1"/>
        <v>1.3450999177340255</v>
      </c>
      <c r="J11" s="16"/>
      <c r="K11" s="16"/>
      <c r="L11" s="4"/>
      <c r="M11" s="182" t="s">
        <v>117</v>
      </c>
      <c r="N11" s="191" t="s">
        <v>184</v>
      </c>
      <c r="O11" s="192"/>
      <c r="P11" s="192"/>
      <c r="Q11" s="192"/>
      <c r="R11" s="193"/>
      <c r="S11" s="182" t="s">
        <v>102</v>
      </c>
      <c r="T11" s="182" t="s">
        <v>185</v>
      </c>
    </row>
    <row r="12" spans="2:20" ht="15" thickBot="1" x14ac:dyDescent="0.35">
      <c r="B12" s="49">
        <v>270</v>
      </c>
      <c r="C12" s="63">
        <v>279</v>
      </c>
      <c r="D12" s="49"/>
      <c r="E12" s="50"/>
      <c r="F12" s="8">
        <f>(0.0186*B12) + 2.5417</f>
        <v>7.563699999999999</v>
      </c>
      <c r="G12" s="54">
        <v>0.44988887516807979</v>
      </c>
      <c r="H12" s="8">
        <f t="shared" ref="H12:I12" si="2">F12</f>
        <v>7.563699999999999</v>
      </c>
      <c r="I12" s="54">
        <f t="shared" si="2"/>
        <v>0.44988887516807979</v>
      </c>
      <c r="J12" s="16"/>
      <c r="K12" s="16"/>
      <c r="L12" s="4"/>
      <c r="M12" s="183"/>
      <c r="N12" s="82" t="s">
        <v>108</v>
      </c>
      <c r="O12" s="83" t="s">
        <v>109</v>
      </c>
      <c r="P12" s="83" t="s">
        <v>110</v>
      </c>
      <c r="Q12" s="83" t="s">
        <v>186</v>
      </c>
      <c r="R12" s="84" t="s">
        <v>187</v>
      </c>
      <c r="S12" s="183"/>
      <c r="T12" s="183"/>
    </row>
    <row r="13" spans="2:20" x14ac:dyDescent="0.3">
      <c r="B13" s="49">
        <v>290</v>
      </c>
      <c r="C13" s="63">
        <v>300</v>
      </c>
      <c r="D13" s="65">
        <f t="shared" ref="D13:E18" si="3">S13</f>
        <v>7.8600000000000012</v>
      </c>
      <c r="E13" s="54">
        <f t="shared" si="3"/>
        <v>0.44988887516807979</v>
      </c>
      <c r="F13" s="9"/>
      <c r="G13" s="50"/>
      <c r="H13" s="8">
        <f t="shared" ref="H13:I18" si="4">S13</f>
        <v>7.8600000000000012</v>
      </c>
      <c r="I13" s="54">
        <f t="shared" si="4"/>
        <v>0.44988887516807979</v>
      </c>
      <c r="J13" s="16"/>
      <c r="K13" s="16"/>
      <c r="L13" s="4"/>
      <c r="M13" s="77">
        <v>300</v>
      </c>
      <c r="N13" s="69">
        <v>7.9</v>
      </c>
      <c r="O13" s="70">
        <v>8.4</v>
      </c>
      <c r="P13" s="70">
        <v>8.1999999999999993</v>
      </c>
      <c r="Q13" s="70">
        <v>7.7</v>
      </c>
      <c r="R13" s="71">
        <v>7.1</v>
      </c>
      <c r="S13" s="80">
        <f t="shared" ref="S13:S18" si="5">AVERAGE(N13:R13)</f>
        <v>7.8600000000000012</v>
      </c>
      <c r="T13" s="81">
        <f t="shared" ref="T13:T18" si="6">_xlfn.STDEV.P(N13:R13)</f>
        <v>0.44988887516807979</v>
      </c>
    </row>
    <row r="14" spans="2:20" x14ac:dyDescent="0.3">
      <c r="B14" s="49">
        <v>313</v>
      </c>
      <c r="C14" s="63">
        <v>325</v>
      </c>
      <c r="D14" s="65">
        <f t="shared" si="3"/>
        <v>8.3600000000000012</v>
      </c>
      <c r="E14" s="54">
        <f t="shared" si="3"/>
        <v>0.44988887516807985</v>
      </c>
      <c r="F14" s="9"/>
      <c r="G14" s="50"/>
      <c r="H14" s="8">
        <f t="shared" si="4"/>
        <v>8.3600000000000012</v>
      </c>
      <c r="I14" s="54">
        <f t="shared" si="4"/>
        <v>0.44988887516807985</v>
      </c>
      <c r="J14" s="16"/>
      <c r="K14" s="16"/>
      <c r="L14" s="4"/>
      <c r="M14" s="78">
        <v>325</v>
      </c>
      <c r="N14" s="72">
        <v>8.4</v>
      </c>
      <c r="O14" s="66">
        <v>8.9</v>
      </c>
      <c r="P14" s="66">
        <v>8.6999999999999993</v>
      </c>
      <c r="Q14" s="66">
        <v>8.1999999999999993</v>
      </c>
      <c r="R14" s="73">
        <v>7.6</v>
      </c>
      <c r="S14" s="72">
        <f t="shared" si="5"/>
        <v>8.3600000000000012</v>
      </c>
      <c r="T14" s="54">
        <f t="shared" si="6"/>
        <v>0.44988887516807985</v>
      </c>
    </row>
    <row r="15" spans="2:20" x14ac:dyDescent="0.3">
      <c r="B15" s="49">
        <v>337</v>
      </c>
      <c r="C15" s="63">
        <v>350</v>
      </c>
      <c r="D15" s="65">
        <f t="shared" si="3"/>
        <v>8.86</v>
      </c>
      <c r="E15" s="54">
        <f t="shared" si="3"/>
        <v>0.50039984012787242</v>
      </c>
      <c r="F15" s="9"/>
      <c r="G15" s="50"/>
      <c r="H15" s="8">
        <f t="shared" si="4"/>
        <v>8.86</v>
      </c>
      <c r="I15" s="54">
        <f t="shared" si="4"/>
        <v>0.50039984012787242</v>
      </c>
      <c r="J15" s="16"/>
      <c r="K15" s="16"/>
      <c r="L15" s="4"/>
      <c r="M15" s="78">
        <v>350</v>
      </c>
      <c r="N15" s="72">
        <v>8.9</v>
      </c>
      <c r="O15" s="66">
        <v>9.4</v>
      </c>
      <c r="P15" s="66">
        <v>9.3000000000000007</v>
      </c>
      <c r="Q15" s="66">
        <v>8.6999999999999993</v>
      </c>
      <c r="R15" s="73">
        <v>8</v>
      </c>
      <c r="S15" s="72">
        <f t="shared" si="5"/>
        <v>8.86</v>
      </c>
      <c r="T15" s="54">
        <f t="shared" si="6"/>
        <v>0.50039984012787242</v>
      </c>
    </row>
    <row r="16" spans="2:20" x14ac:dyDescent="0.3">
      <c r="B16" s="49">
        <v>362</v>
      </c>
      <c r="C16" s="63">
        <v>375</v>
      </c>
      <c r="D16" s="65">
        <f t="shared" si="3"/>
        <v>9.3000000000000007</v>
      </c>
      <c r="E16" s="54">
        <f t="shared" si="3"/>
        <v>0.52535702146254781</v>
      </c>
      <c r="F16" s="9" t="s">
        <v>188</v>
      </c>
      <c r="G16" s="50"/>
      <c r="H16" s="8">
        <f t="shared" si="4"/>
        <v>9.3000000000000007</v>
      </c>
      <c r="I16" s="54">
        <f t="shared" si="4"/>
        <v>0.52535702146254781</v>
      </c>
      <c r="J16" s="16"/>
      <c r="K16" s="16"/>
      <c r="L16" s="4"/>
      <c r="M16" s="78">
        <v>375</v>
      </c>
      <c r="N16" s="72">
        <v>9.4</v>
      </c>
      <c r="O16" s="66">
        <v>9.9</v>
      </c>
      <c r="P16" s="66">
        <v>9.6999999999999993</v>
      </c>
      <c r="Q16" s="66">
        <v>9.1</v>
      </c>
      <c r="R16" s="73">
        <v>8.4</v>
      </c>
      <c r="S16" s="72">
        <f t="shared" si="5"/>
        <v>9.3000000000000007</v>
      </c>
      <c r="T16" s="54">
        <f t="shared" si="6"/>
        <v>0.52535702146254781</v>
      </c>
    </row>
    <row r="17" spans="2:20" x14ac:dyDescent="0.3">
      <c r="B17" s="49">
        <v>388</v>
      </c>
      <c r="C17" s="63">
        <v>400</v>
      </c>
      <c r="D17" s="65">
        <f t="shared" si="3"/>
        <v>9.76</v>
      </c>
      <c r="E17" s="54">
        <f t="shared" si="3"/>
        <v>0.55713553108736458</v>
      </c>
      <c r="F17" s="9"/>
      <c r="G17" s="50"/>
      <c r="H17" s="8">
        <f t="shared" si="4"/>
        <v>9.76</v>
      </c>
      <c r="I17" s="54">
        <f t="shared" si="4"/>
        <v>0.55713553108736458</v>
      </c>
      <c r="J17" s="16"/>
      <c r="K17" s="16"/>
      <c r="L17" s="4"/>
      <c r="M17" s="78">
        <v>400</v>
      </c>
      <c r="N17" s="72">
        <v>9.8000000000000007</v>
      </c>
      <c r="O17" s="66">
        <v>10.4</v>
      </c>
      <c r="P17" s="66">
        <v>10.199999999999999</v>
      </c>
      <c r="Q17" s="66">
        <v>9.6</v>
      </c>
      <c r="R17" s="73">
        <v>8.8000000000000007</v>
      </c>
      <c r="S17" s="72">
        <f t="shared" si="5"/>
        <v>9.76</v>
      </c>
      <c r="T17" s="54">
        <f t="shared" si="6"/>
        <v>0.55713553108736458</v>
      </c>
    </row>
    <row r="18" spans="2:20" ht="15" thickBot="1" x14ac:dyDescent="0.35">
      <c r="B18" s="51">
        <v>416</v>
      </c>
      <c r="C18" s="64">
        <v>425</v>
      </c>
      <c r="D18" s="90">
        <f t="shared" si="3"/>
        <v>10.220000000000002</v>
      </c>
      <c r="E18" s="56">
        <f t="shared" si="3"/>
        <v>0.54918120870983911</v>
      </c>
      <c r="F18" s="52"/>
      <c r="G18" s="53"/>
      <c r="H18" s="55">
        <f t="shared" si="4"/>
        <v>10.220000000000002</v>
      </c>
      <c r="I18" s="56">
        <f t="shared" si="4"/>
        <v>0.54918120870983911</v>
      </c>
      <c r="J18" s="16"/>
      <c r="K18" s="16"/>
      <c r="L18" s="4"/>
      <c r="M18" s="79">
        <v>425</v>
      </c>
      <c r="N18" s="74">
        <v>10.3</v>
      </c>
      <c r="O18" s="75">
        <v>10.9</v>
      </c>
      <c r="P18" s="75">
        <v>10.6</v>
      </c>
      <c r="Q18" s="75">
        <v>10</v>
      </c>
      <c r="R18" s="76">
        <v>9.3000000000000007</v>
      </c>
      <c r="S18" s="74">
        <f t="shared" si="5"/>
        <v>10.220000000000002</v>
      </c>
      <c r="T18" s="56">
        <f t="shared" si="6"/>
        <v>0.54918120870983911</v>
      </c>
    </row>
    <row r="19" spans="2:20" x14ac:dyDescent="0.3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P19" s="4"/>
      <c r="Q19" s="4"/>
      <c r="R19" s="4"/>
      <c r="S19" s="4"/>
      <c r="T19" s="4"/>
    </row>
  </sheetData>
  <mergeCells count="9">
    <mergeCell ref="D3:E3"/>
    <mergeCell ref="B3:B4"/>
    <mergeCell ref="C3:C4"/>
    <mergeCell ref="S11:S12"/>
    <mergeCell ref="T11:T12"/>
    <mergeCell ref="N11:R11"/>
    <mergeCell ref="M11:M12"/>
    <mergeCell ref="F3:G3"/>
    <mergeCell ref="H3:I3"/>
  </mergeCells>
  <pageMargins left="0.7" right="0.7" top="0.75" bottom="0.75" header="0.3" footer="0.3"/>
  <ignoredErrors>
    <ignoredError sqref="S13:T18" formulaRange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AA790-9384-46E2-8588-427F9F025277}">
  <dimension ref="B2:M11"/>
  <sheetViews>
    <sheetView workbookViewId="0">
      <selection activeCell="L17" sqref="L17"/>
    </sheetView>
  </sheetViews>
  <sheetFormatPr defaultRowHeight="14.4" x14ac:dyDescent="0.3"/>
  <cols>
    <col min="2" max="2" width="15.6640625" customWidth="1"/>
    <col min="3" max="3" width="24.6640625" customWidth="1"/>
    <col min="5" max="5" width="12.109375" customWidth="1"/>
    <col min="12" max="12" width="13.109375" customWidth="1"/>
  </cols>
  <sheetData>
    <row r="2" spans="2:13" ht="15" thickBot="1" x14ac:dyDescent="0.3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2:13" ht="15" thickBot="1" x14ac:dyDescent="0.35">
      <c r="B3" s="105" t="s">
        <v>189</v>
      </c>
      <c r="C3" s="106" t="s">
        <v>190</v>
      </c>
      <c r="D3" s="4"/>
      <c r="E3" s="189" t="s">
        <v>191</v>
      </c>
      <c r="F3" s="184" t="s">
        <v>192</v>
      </c>
      <c r="G3" s="185"/>
      <c r="H3" s="185"/>
      <c r="I3" s="185"/>
      <c r="J3" s="185"/>
      <c r="K3" s="186"/>
      <c r="L3" s="194" t="s">
        <v>193</v>
      </c>
      <c r="M3" s="182" t="s">
        <v>74</v>
      </c>
    </row>
    <row r="4" spans="2:13" ht="15.6" customHeight="1" thickBot="1" x14ac:dyDescent="0.35">
      <c r="B4" s="107">
        <v>4.4000000000000004</v>
      </c>
      <c r="C4" s="108">
        <v>43.1</v>
      </c>
      <c r="D4" s="4"/>
      <c r="E4" s="190"/>
      <c r="F4" s="114">
        <v>4.4000000000000004</v>
      </c>
      <c r="G4" s="113">
        <v>10</v>
      </c>
      <c r="H4" s="113">
        <v>14.4</v>
      </c>
      <c r="I4" s="113">
        <v>21.1</v>
      </c>
      <c r="J4" s="113">
        <v>26.6</v>
      </c>
      <c r="K4" s="115">
        <v>32.200000000000003</v>
      </c>
      <c r="L4" s="195"/>
      <c r="M4" s="183"/>
    </row>
    <row r="5" spans="2:13" x14ac:dyDescent="0.3">
      <c r="B5" s="72">
        <v>10</v>
      </c>
      <c r="C5" s="73">
        <v>47.7</v>
      </c>
      <c r="D5" s="4"/>
      <c r="E5" s="95">
        <v>273</v>
      </c>
      <c r="F5" s="116">
        <v>22.7</v>
      </c>
      <c r="G5" s="117">
        <v>24.6</v>
      </c>
      <c r="H5" s="117">
        <v>28</v>
      </c>
      <c r="I5" s="117">
        <v>32.9</v>
      </c>
      <c r="J5" s="117">
        <v>37.9</v>
      </c>
      <c r="K5" s="89">
        <v>54.1</v>
      </c>
      <c r="L5" s="69">
        <f>AVERAGE(F5:K5)</f>
        <v>33.366666666666667</v>
      </c>
      <c r="M5" s="71">
        <f>_xlfn.STDEV.P(F5:K5)</f>
        <v>10.567823280547842</v>
      </c>
    </row>
    <row r="6" spans="2:13" x14ac:dyDescent="0.3">
      <c r="B6" s="72">
        <v>14.4</v>
      </c>
      <c r="C6" s="73">
        <v>54.9</v>
      </c>
      <c r="D6" s="4"/>
      <c r="E6" s="93">
        <v>364</v>
      </c>
      <c r="F6" s="49">
        <v>27.6</v>
      </c>
      <c r="G6" s="9">
        <v>29.9</v>
      </c>
      <c r="H6" s="9">
        <v>34.4</v>
      </c>
      <c r="I6" s="9">
        <v>40.5</v>
      </c>
      <c r="J6" s="9">
        <v>46.6</v>
      </c>
      <c r="K6" s="54">
        <v>65.900000000000006</v>
      </c>
      <c r="L6" s="72">
        <f>AVERAGE(F6:K6)</f>
        <v>40.81666666666667</v>
      </c>
      <c r="M6" s="73">
        <f>_xlfn.STDEV.P(F6:K6)</f>
        <v>12.895401850616709</v>
      </c>
    </row>
    <row r="7" spans="2:13" ht="15" thickBot="1" x14ac:dyDescent="0.35">
      <c r="B7" s="72">
        <v>21.1</v>
      </c>
      <c r="C7" s="73">
        <v>64</v>
      </c>
      <c r="D7" s="4"/>
      <c r="E7" s="68">
        <v>454</v>
      </c>
      <c r="F7" s="51">
        <v>32.9</v>
      </c>
      <c r="G7" s="52">
        <v>35.6</v>
      </c>
      <c r="H7" s="52">
        <v>40.9</v>
      </c>
      <c r="I7" s="52">
        <v>47.7</v>
      </c>
      <c r="J7" s="52">
        <v>54.9</v>
      </c>
      <c r="K7" s="56">
        <v>78</v>
      </c>
      <c r="L7" s="74">
        <f>AVERAGE(F7:K7)</f>
        <v>48.333333333333336</v>
      </c>
      <c r="M7" s="76">
        <f>_xlfn.STDEV.P(F7:K7)</f>
        <v>15.161427666578398</v>
      </c>
    </row>
    <row r="8" spans="2:13" ht="15" thickBot="1" x14ac:dyDescent="0.35">
      <c r="B8" s="72">
        <v>26.6</v>
      </c>
      <c r="C8" s="73">
        <v>67.8</v>
      </c>
      <c r="D8" s="4"/>
      <c r="E8" s="4"/>
      <c r="F8" s="4"/>
      <c r="G8" s="2"/>
      <c r="H8" s="2"/>
      <c r="I8" s="2"/>
      <c r="J8" s="2"/>
      <c r="K8" s="2"/>
      <c r="L8" s="118">
        <f>AVERAGE(L5:L7)</f>
        <v>40.838888888888896</v>
      </c>
      <c r="M8" s="119">
        <f>AVERAGE(M5:M7)</f>
        <v>12.874884265914316</v>
      </c>
    </row>
    <row r="9" spans="2:13" ht="15" thickBot="1" x14ac:dyDescent="0.35">
      <c r="B9" s="74">
        <v>32.200000000000003</v>
      </c>
      <c r="C9" s="76">
        <v>61.3</v>
      </c>
      <c r="D9" s="4"/>
      <c r="E9" s="4"/>
      <c r="F9" s="4"/>
      <c r="G9" s="4"/>
      <c r="H9" s="4"/>
      <c r="I9" s="4"/>
      <c r="J9" s="4"/>
      <c r="K9" s="4"/>
      <c r="L9" s="4"/>
      <c r="M9" s="4"/>
    </row>
    <row r="10" spans="2:13" x14ac:dyDescent="0.3">
      <c r="B10" s="111" t="s">
        <v>102</v>
      </c>
      <c r="C10" s="109">
        <f>AVERAGE(C4:C9)</f>
        <v>56.466666666666669</v>
      </c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2:13" ht="15" thickBot="1" x14ac:dyDescent="0.35">
      <c r="B11" s="112" t="s">
        <v>74</v>
      </c>
      <c r="C11" s="110">
        <f>_xlfn.STDEV.P(C4:C10)</f>
        <v>8.1637993022623441</v>
      </c>
      <c r="D11" s="4"/>
      <c r="E11" s="4"/>
      <c r="F11" s="4"/>
      <c r="G11" s="4"/>
      <c r="H11" s="4"/>
      <c r="I11" s="4"/>
      <c r="J11" s="4"/>
      <c r="K11" s="4"/>
      <c r="L11" s="4"/>
      <c r="M11" s="4"/>
    </row>
  </sheetData>
  <mergeCells count="4">
    <mergeCell ref="F3:K3"/>
    <mergeCell ref="E3:E4"/>
    <mergeCell ref="L3:L4"/>
    <mergeCell ref="M3:M4"/>
  </mergeCells>
  <pageMargins left="0.7" right="0.7" top="0.75" bottom="0.75" header="0.3" footer="0.3"/>
  <ignoredErrors>
    <ignoredError sqref="M5:M7 L5:L7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791E5-4BEF-4787-A10C-2B3F0C7C8DC7}">
  <dimension ref="A1:D17"/>
  <sheetViews>
    <sheetView workbookViewId="0">
      <selection activeCell="D4" sqref="D4"/>
    </sheetView>
  </sheetViews>
  <sheetFormatPr defaultColWidth="9.109375" defaultRowHeight="15.6" x14ac:dyDescent="0.35"/>
  <cols>
    <col min="1" max="1" width="23" style="21" bestFit="1" customWidth="1"/>
    <col min="2" max="2" width="5.44140625" style="21" bestFit="1" customWidth="1"/>
    <col min="3" max="3" width="50.6640625" style="21" bestFit="1" customWidth="1"/>
    <col min="4" max="4" width="10.109375" style="21" bestFit="1" customWidth="1"/>
    <col min="5" max="5" width="10.33203125" style="21" bestFit="1" customWidth="1"/>
    <col min="6" max="6" width="25.6640625" style="21" bestFit="1" customWidth="1"/>
    <col min="7" max="16384" width="9.109375" style="21"/>
  </cols>
  <sheetData>
    <row r="1" spans="1:4" x14ac:dyDescent="0.35">
      <c r="A1" s="61" t="s">
        <v>194</v>
      </c>
      <c r="B1" s="61" t="s">
        <v>195</v>
      </c>
      <c r="C1" s="155" t="s">
        <v>196</v>
      </c>
      <c r="D1" s="61" t="s">
        <v>74</v>
      </c>
    </row>
    <row r="2" spans="1:4" x14ac:dyDescent="0.35">
      <c r="A2" s="120" t="s">
        <v>197</v>
      </c>
      <c r="B2" s="120" t="s">
        <v>198</v>
      </c>
      <c r="C2" s="156">
        <v>108.9</v>
      </c>
      <c r="D2" s="121">
        <v>40.5</v>
      </c>
    </row>
    <row r="3" spans="1:4" x14ac:dyDescent="0.35">
      <c r="A3" s="120" t="s">
        <v>199</v>
      </c>
      <c r="B3" s="120"/>
      <c r="C3" s="157">
        <v>0.23100000000000001</v>
      </c>
      <c r="D3" s="122">
        <v>0.09</v>
      </c>
    </row>
    <row r="4" spans="1:4" x14ac:dyDescent="0.35">
      <c r="A4" s="120" t="s">
        <v>200</v>
      </c>
      <c r="B4" s="120"/>
      <c r="C4" s="157">
        <v>0.36099999999999999</v>
      </c>
      <c r="D4" s="122">
        <v>0.11700000000000001</v>
      </c>
    </row>
    <row r="5" spans="1:4" s="42" customFormat="1" x14ac:dyDescent="0.35">
      <c r="A5" s="153" t="s">
        <v>99</v>
      </c>
      <c r="B5" s="153"/>
      <c r="C5" s="158">
        <v>0.08</v>
      </c>
      <c r="D5" s="154">
        <f>C5*0.2</f>
        <v>1.6E-2</v>
      </c>
    </row>
    <row r="6" spans="1:4" x14ac:dyDescent="0.35">
      <c r="A6" s="120" t="s">
        <v>201</v>
      </c>
      <c r="B6" s="120" t="s">
        <v>202</v>
      </c>
      <c r="C6" s="157">
        <v>35.450000000000003</v>
      </c>
      <c r="D6" s="122">
        <v>3.27</v>
      </c>
    </row>
    <row r="7" spans="1:4" ht="16.2" x14ac:dyDescent="0.35">
      <c r="A7" s="120" t="s">
        <v>203</v>
      </c>
      <c r="B7" s="120" t="s">
        <v>202</v>
      </c>
      <c r="C7" s="159" t="s">
        <v>204</v>
      </c>
      <c r="D7" s="120" t="s">
        <v>205</v>
      </c>
    </row>
    <row r="8" spans="1:4" x14ac:dyDescent="0.35">
      <c r="A8" s="120" t="s">
        <v>206</v>
      </c>
      <c r="B8" s="120" t="s">
        <v>202</v>
      </c>
      <c r="C8" s="159" t="s">
        <v>207</v>
      </c>
      <c r="D8" s="120">
        <f>0.32*0.35</f>
        <v>0.11199999999999999</v>
      </c>
    </row>
    <row r="9" spans="1:4" ht="16.2" x14ac:dyDescent="0.35">
      <c r="A9" s="120" t="s">
        <v>208</v>
      </c>
      <c r="B9" s="120" t="s">
        <v>202</v>
      </c>
      <c r="C9" s="159" t="s">
        <v>209</v>
      </c>
      <c r="D9" s="120" t="s">
        <v>210</v>
      </c>
    </row>
    <row r="10" spans="1:4" ht="16.2" x14ac:dyDescent="0.35">
      <c r="A10" s="120" t="s">
        <v>211</v>
      </c>
      <c r="B10" s="120" t="s">
        <v>202</v>
      </c>
      <c r="C10" s="159" t="s">
        <v>212</v>
      </c>
      <c r="D10" s="120" t="s">
        <v>213</v>
      </c>
    </row>
    <row r="11" spans="1:4" x14ac:dyDescent="0.35">
      <c r="A11" s="120" t="s">
        <v>214</v>
      </c>
      <c r="B11" s="120" t="s">
        <v>202</v>
      </c>
      <c r="C11" s="159" t="s">
        <v>215</v>
      </c>
      <c r="D11" s="123" t="s">
        <v>216</v>
      </c>
    </row>
    <row r="12" spans="1:4" x14ac:dyDescent="0.35">
      <c r="A12" s="120" t="s">
        <v>217</v>
      </c>
      <c r="B12" s="120" t="s">
        <v>218</v>
      </c>
      <c r="C12" s="160">
        <v>56.47</v>
      </c>
      <c r="D12" s="120">
        <v>8.16</v>
      </c>
    </row>
    <row r="13" spans="1:4" x14ac:dyDescent="0.35">
      <c r="A13" s="120" t="s">
        <v>219</v>
      </c>
      <c r="B13" s="120" t="s">
        <v>220</v>
      </c>
      <c r="C13" s="160">
        <v>2.1299999999999999E-2</v>
      </c>
      <c r="D13" s="120"/>
    </row>
    <row r="14" spans="1:4" x14ac:dyDescent="0.35">
      <c r="A14" s="120" t="s">
        <v>221</v>
      </c>
      <c r="B14" s="120" t="s">
        <v>202</v>
      </c>
      <c r="C14" s="160">
        <v>0</v>
      </c>
      <c r="D14" s="120"/>
    </row>
    <row r="15" spans="1:4" x14ac:dyDescent="0.35">
      <c r="A15" s="120" t="s">
        <v>222</v>
      </c>
      <c r="B15" s="120" t="s">
        <v>202</v>
      </c>
      <c r="C15" s="159" t="s">
        <v>223</v>
      </c>
      <c r="D15" s="120" t="s">
        <v>224</v>
      </c>
    </row>
    <row r="16" spans="1:4" ht="16.2" x14ac:dyDescent="0.4">
      <c r="A16" s="120" t="s">
        <v>225</v>
      </c>
      <c r="B16" s="120" t="s">
        <v>218</v>
      </c>
      <c r="C16" s="159" t="s">
        <v>226</v>
      </c>
      <c r="D16" s="120"/>
    </row>
    <row r="17" spans="1:4" x14ac:dyDescent="0.35">
      <c r="A17" s="120" t="s">
        <v>227</v>
      </c>
      <c r="B17" s="120" t="s">
        <v>218</v>
      </c>
      <c r="C17" s="161">
        <v>40.840000000000003</v>
      </c>
      <c r="D17" s="120">
        <v>12.87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20E97-57C7-490B-939C-97B5A688A71A}">
  <dimension ref="A1:Y678"/>
  <sheetViews>
    <sheetView zoomScaleNormal="100" workbookViewId="0">
      <pane ySplit="1" topLeftCell="A221" activePane="bottomLeft" state="frozen"/>
      <selection pane="bottomLeft" activeCell="I250" sqref="I250"/>
    </sheetView>
  </sheetViews>
  <sheetFormatPr defaultColWidth="8.88671875" defaultRowHeight="15" x14ac:dyDescent="0.35"/>
  <cols>
    <col min="1" max="1" width="5.109375" style="142" bestFit="1" customWidth="1"/>
    <col min="2" max="2" width="9.109375" style="146" bestFit="1" customWidth="1"/>
    <col min="3" max="3" width="11.44140625" style="142" bestFit="1" customWidth="1"/>
    <col min="4" max="4" width="10" style="142" bestFit="1" customWidth="1"/>
    <col min="5" max="5" width="9.6640625" style="166" bestFit="1" customWidth="1"/>
    <col min="6" max="6" width="8.5546875" style="146" bestFit="1" customWidth="1"/>
    <col min="7" max="7" width="17.33203125" style="146" bestFit="1" customWidth="1"/>
    <col min="8" max="8" width="16.6640625" style="146" bestFit="1" customWidth="1"/>
    <col min="9" max="9" width="17.5546875" style="146" bestFit="1" customWidth="1"/>
    <col min="10" max="10" width="10.33203125" style="146" bestFit="1" customWidth="1"/>
    <col min="11" max="11" width="12.109375" style="146" bestFit="1" customWidth="1"/>
    <col min="12" max="12" width="10.44140625" style="143" bestFit="1" customWidth="1"/>
    <col min="13" max="13" width="13.6640625" style="146" bestFit="1" customWidth="1"/>
    <col min="14" max="14" width="13.33203125" style="146" bestFit="1" customWidth="1"/>
    <col min="15" max="15" width="17.6640625" style="146" bestFit="1" customWidth="1"/>
    <col min="16" max="16" width="17.33203125" style="146" bestFit="1" customWidth="1"/>
    <col min="17" max="17" width="17.44140625" style="146" bestFit="1" customWidth="1"/>
    <col min="18" max="18" width="17" style="146" bestFit="1" customWidth="1"/>
    <col min="19" max="19" width="18.6640625" style="143" bestFit="1" customWidth="1"/>
    <col min="20" max="20" width="14.88671875" style="143" bestFit="1" customWidth="1"/>
    <col min="21" max="21" width="10.44140625" style="143" bestFit="1" customWidth="1"/>
    <col min="22" max="22" width="11.44140625" style="142" bestFit="1" customWidth="1"/>
    <col min="23" max="23" width="10.5546875" style="142" bestFit="1" customWidth="1"/>
    <col min="24" max="24" width="21.5546875" style="144" bestFit="1" customWidth="1"/>
    <col min="25" max="25" width="50.6640625" style="146" customWidth="1"/>
    <col min="26" max="26" width="23.33203125" style="146" bestFit="1" customWidth="1"/>
    <col min="27" max="16384" width="8.88671875" style="146"/>
  </cols>
  <sheetData>
    <row r="1" spans="1:25" s="141" customFormat="1" ht="15" customHeight="1" x14ac:dyDescent="0.4">
      <c r="A1" s="138" t="s">
        <v>228</v>
      </c>
      <c r="B1" s="138" t="s">
        <v>229</v>
      </c>
      <c r="C1" s="138" t="s">
        <v>230</v>
      </c>
      <c r="D1" s="138" t="s">
        <v>231</v>
      </c>
      <c r="E1" s="165" t="s">
        <v>232</v>
      </c>
      <c r="F1" s="138" t="s">
        <v>233</v>
      </c>
      <c r="G1" s="138" t="s">
        <v>234</v>
      </c>
      <c r="H1" s="138" t="s">
        <v>235</v>
      </c>
      <c r="I1" s="138" t="s">
        <v>236</v>
      </c>
      <c r="J1" s="138" t="s">
        <v>237</v>
      </c>
      <c r="K1" s="138" t="s">
        <v>238</v>
      </c>
      <c r="L1" s="138" t="s">
        <v>239</v>
      </c>
      <c r="M1" s="138" t="s">
        <v>240</v>
      </c>
      <c r="N1" s="138" t="s">
        <v>241</v>
      </c>
      <c r="O1" s="138" t="s">
        <v>242</v>
      </c>
      <c r="P1" s="138" t="s">
        <v>243</v>
      </c>
      <c r="Q1" s="138" t="s">
        <v>244</v>
      </c>
      <c r="R1" s="138" t="s">
        <v>245</v>
      </c>
      <c r="S1" s="138" t="s">
        <v>246</v>
      </c>
      <c r="T1" s="138" t="s">
        <v>247</v>
      </c>
      <c r="U1" s="138" t="s">
        <v>248</v>
      </c>
      <c r="V1" s="138" t="s">
        <v>249</v>
      </c>
      <c r="W1" s="138" t="s">
        <v>250</v>
      </c>
      <c r="X1" s="139"/>
      <c r="Y1" s="140"/>
    </row>
    <row r="2" spans="1:25" ht="15" customHeight="1" x14ac:dyDescent="0.35">
      <c r="A2" s="142" t="s">
        <v>198</v>
      </c>
      <c r="B2" s="143" t="s">
        <v>202</v>
      </c>
      <c r="C2" s="142" t="s">
        <v>251</v>
      </c>
      <c r="D2" s="142" t="s">
        <v>251</v>
      </c>
      <c r="E2" s="166" t="s">
        <v>252</v>
      </c>
      <c r="F2" s="143" t="s">
        <v>202</v>
      </c>
      <c r="G2" s="143" t="s">
        <v>202</v>
      </c>
      <c r="H2" s="143" t="s">
        <v>218</v>
      </c>
      <c r="I2" s="143" t="s">
        <v>253</v>
      </c>
      <c r="J2" s="143" t="s">
        <v>254</v>
      </c>
      <c r="K2" s="143" t="s">
        <v>202</v>
      </c>
      <c r="L2" s="143" t="s">
        <v>202</v>
      </c>
      <c r="M2" s="143" t="s">
        <v>202</v>
      </c>
      <c r="N2" s="143" t="s">
        <v>218</v>
      </c>
      <c r="O2" s="143" t="s">
        <v>253</v>
      </c>
      <c r="P2" s="143" t="s">
        <v>253</v>
      </c>
      <c r="Q2" s="143" t="s">
        <v>253</v>
      </c>
      <c r="R2" s="143" t="s">
        <v>253</v>
      </c>
      <c r="S2" s="143" t="s">
        <v>253</v>
      </c>
      <c r="T2" s="143" t="s">
        <v>253</v>
      </c>
      <c r="U2" s="143" t="s">
        <v>253</v>
      </c>
      <c r="V2" s="142" t="s">
        <v>255</v>
      </c>
      <c r="W2" s="142" t="s">
        <v>255</v>
      </c>
      <c r="Y2" s="145"/>
    </row>
    <row r="3" spans="1:25" ht="15" customHeight="1" x14ac:dyDescent="0.35">
      <c r="A3" s="142">
        <v>0</v>
      </c>
      <c r="B3" s="143">
        <f>'SW7'!C6</f>
        <v>35.450000000000003</v>
      </c>
      <c r="C3" s="133">
        <v>50</v>
      </c>
      <c r="D3" s="133">
        <v>550</v>
      </c>
      <c r="E3" s="166">
        <v>1.3</v>
      </c>
      <c r="F3" s="143">
        <f>-0.0001*A3^2+0.0196*A3+11.697</f>
        <v>11.696999999999999</v>
      </c>
      <c r="G3" s="143">
        <f>F3*0.0243</f>
        <v>0.28423709999999996</v>
      </c>
      <c r="H3" s="143">
        <f>'SW7'!C$12</f>
        <v>56.47</v>
      </c>
      <c r="I3" s="143">
        <f>F3*C3+G3*D3+H3*E3</f>
        <v>814.5914049999999</v>
      </c>
      <c r="J3" s="143">
        <f>I3*'SW7'!C$13</f>
        <v>17.350796926499996</v>
      </c>
      <c r="K3" s="143">
        <f>-0.0000000257*A3^4+0.0000163*A3^3-0.003686*A3^2+0.3024*A3+1.445</f>
        <v>1.4450000000000001</v>
      </c>
      <c r="M3" s="143">
        <f>0.0243*L3</f>
        <v>0</v>
      </c>
      <c r="N3" s="143">
        <f>4*L3</f>
        <v>0</v>
      </c>
      <c r="O3" s="143">
        <f>J3*K3</f>
        <v>25.071901558792494</v>
      </c>
      <c r="P3" s="143">
        <f>C3*L3</f>
        <v>0</v>
      </c>
      <c r="Q3" s="143">
        <f>D3*M3</f>
        <v>0</v>
      </c>
      <c r="R3" s="143">
        <f>E3*N3</f>
        <v>0</v>
      </c>
      <c r="S3" s="143">
        <f>SUM(O3:R3)</f>
        <v>25.071901558792494</v>
      </c>
      <c r="T3" s="143">
        <v>0</v>
      </c>
      <c r="U3" s="143">
        <v>0</v>
      </c>
      <c r="V3" s="147">
        <f>(U3*'SW7'!C$3/(B3*'SW7'!C$4)/1000)</f>
        <v>0</v>
      </c>
      <c r="W3" s="147">
        <f>V3/'SW7'!C$5</f>
        <v>0</v>
      </c>
      <c r="Y3" s="143"/>
    </row>
    <row r="4" spans="1:25" ht="15" customHeight="1" x14ac:dyDescent="0.35">
      <c r="A4" s="142">
        <f>A3+1</f>
        <v>1</v>
      </c>
      <c r="B4" s="143">
        <f>B3+0.5584 + 2*0.001787*A4 -3*0.00000155*A4^2 - 4*0.00000000133*A4^3</f>
        <v>36.011969344680004</v>
      </c>
      <c r="C4" s="133">
        <v>50</v>
      </c>
      <c r="D4" s="133">
        <v>550</v>
      </c>
      <c r="E4" s="166">
        <v>1.3</v>
      </c>
      <c r="F4" s="143">
        <f t="shared" ref="F4:F48" si="0">-0.0001*A4^2+0.0196*A4+11.697</f>
        <v>11.7165</v>
      </c>
      <c r="G4" s="143">
        <f t="shared" ref="G4:G67" si="1">F4*0.0243</f>
        <v>0.28471094999999996</v>
      </c>
      <c r="H4" s="143">
        <f>'SW7'!C$12</f>
        <v>56.47</v>
      </c>
      <c r="I4" s="143">
        <f t="shared" ref="I4:I48" si="2">F4*C4+G4*D4+H4*E4</f>
        <v>815.82702250000011</v>
      </c>
      <c r="J4" s="143">
        <f>I4*'SW7'!C$13</f>
        <v>17.377115579250002</v>
      </c>
      <c r="K4" s="143">
        <f t="shared" ref="K4:K48" si="3">-0.0000000257*A4^4+0.0000163*A4^3-0.003686*A4^2+0.3024*A4+1.445</f>
        <v>1.7437302743</v>
      </c>
      <c r="M4" s="143">
        <f t="shared" ref="M4:M67" si="4">0.0243*L4</f>
        <v>0</v>
      </c>
      <c r="N4" s="143">
        <f t="shared" ref="N4:N67" si="5">4*L4</f>
        <v>0</v>
      </c>
      <c r="O4" s="143">
        <f t="shared" ref="O4:O67" si="6">J4*K4</f>
        <v>30.301002515548412</v>
      </c>
      <c r="P4" s="143">
        <f t="shared" ref="P4:P67" si="7">C4*L4</f>
        <v>0</v>
      </c>
      <c r="Q4" s="143">
        <f t="shared" ref="Q4:Q67" si="8">D4*M4</f>
        <v>0</v>
      </c>
      <c r="R4" s="143">
        <f t="shared" ref="R4:R67" si="9">E4*N4</f>
        <v>0</v>
      </c>
      <c r="S4" s="143">
        <f t="shared" ref="S4:S67" si="10">SUM(O4:R4)</f>
        <v>30.301002515548412</v>
      </c>
      <c r="T4" s="143">
        <f>U3-(U3*(0.5^(1/'SW7'!C$2)))</f>
        <v>0</v>
      </c>
      <c r="U4" s="143">
        <f>U3+S3-T3</f>
        <v>25.071901558792494</v>
      </c>
      <c r="V4" s="147">
        <f>(U4*'SW7'!C$3/(B4*'SW7'!C$4)/1000)</f>
        <v>4.4549740654388915E-4</v>
      </c>
      <c r="W4" s="147">
        <f>V4/'SW7'!C$5</f>
        <v>5.5687175817986144E-3</v>
      </c>
    </row>
    <row r="5" spans="1:25" ht="15" customHeight="1" x14ac:dyDescent="0.35">
      <c r="A5" s="142">
        <f t="shared" ref="A5:A20" si="11">A4+1</f>
        <v>2</v>
      </c>
      <c r="B5" s="143">
        <f t="shared" ref="B5:B68" si="12">B4+0.5584 + 2*0.001787*A5 -3*0.00000155*A5^2 - 4*0.00000000133*A5^3</f>
        <v>36.577498702120003</v>
      </c>
      <c r="C5" s="133">
        <v>50</v>
      </c>
      <c r="D5" s="133">
        <v>550</v>
      </c>
      <c r="E5" s="166">
        <v>1.3</v>
      </c>
      <c r="F5" s="143">
        <f t="shared" si="0"/>
        <v>11.735799999999999</v>
      </c>
      <c r="G5" s="143">
        <f t="shared" si="1"/>
        <v>0.28517993999999997</v>
      </c>
      <c r="H5" s="143">
        <f>'SW7'!C$12</f>
        <v>56.47</v>
      </c>
      <c r="I5" s="143">
        <f t="shared" si="2"/>
        <v>817.04996699999992</v>
      </c>
      <c r="J5" s="143">
        <f>I5*'SW7'!C$13</f>
        <v>17.403164297099998</v>
      </c>
      <c r="K5" s="143">
        <f t="shared" si="3"/>
        <v>2.0351859887999999</v>
      </c>
      <c r="M5" s="143">
        <f t="shared" si="4"/>
        <v>0</v>
      </c>
      <c r="N5" s="143">
        <f t="shared" si="5"/>
        <v>0</v>
      </c>
      <c r="O5" s="143">
        <f t="shared" si="6"/>
        <v>35.418676138242319</v>
      </c>
      <c r="P5" s="143">
        <f t="shared" si="7"/>
        <v>0</v>
      </c>
      <c r="Q5" s="143">
        <f t="shared" si="8"/>
        <v>0</v>
      </c>
      <c r="R5" s="143">
        <f t="shared" si="9"/>
        <v>0</v>
      </c>
      <c r="S5" s="143">
        <f t="shared" si="10"/>
        <v>35.418676138242319</v>
      </c>
      <c r="T5" s="143">
        <f>U4-(U4*(0.5^(1/'SW7'!C$2)))</f>
        <v>0.15907555560385944</v>
      </c>
      <c r="U5" s="143">
        <f t="shared" ref="U5:U68" si="13">U4+S4-T4</f>
        <v>55.372904074340909</v>
      </c>
      <c r="V5" s="147">
        <f>(U5*'SW7'!C$3/(B5*'SW7'!C$4)/1000)</f>
        <v>9.6869726916805408E-4</v>
      </c>
      <c r="W5" s="147">
        <f>V5/'SW7'!C$5</f>
        <v>1.2108715864600677E-2</v>
      </c>
    </row>
    <row r="6" spans="1:25" x14ac:dyDescent="0.35">
      <c r="A6" s="142">
        <f t="shared" si="11"/>
        <v>3</v>
      </c>
      <c r="B6" s="143">
        <f t="shared" si="12"/>
        <v>37.14657870848</v>
      </c>
      <c r="C6" s="133">
        <v>50</v>
      </c>
      <c r="D6" s="133">
        <v>550</v>
      </c>
      <c r="E6" s="166">
        <v>1.3</v>
      </c>
      <c r="F6" s="143">
        <f t="shared" si="0"/>
        <v>11.754899999999999</v>
      </c>
      <c r="G6" s="143">
        <f t="shared" si="1"/>
        <v>0.28564406999999997</v>
      </c>
      <c r="H6" s="143">
        <f>'SW7'!C$12</f>
        <v>56.47</v>
      </c>
      <c r="I6" s="143">
        <f t="shared" si="2"/>
        <v>818.26023850000001</v>
      </c>
      <c r="J6" s="143">
        <f>I6*'SW7'!C$13</f>
        <v>17.428943080050001</v>
      </c>
      <c r="K6" s="143">
        <f t="shared" si="3"/>
        <v>2.3194640183000002</v>
      </c>
      <c r="M6" s="143">
        <f t="shared" si="4"/>
        <v>0</v>
      </c>
      <c r="N6" s="143">
        <f t="shared" si="5"/>
        <v>0</v>
      </c>
      <c r="O6" s="143">
        <f t="shared" si="6"/>
        <v>40.425806351174757</v>
      </c>
      <c r="P6" s="143">
        <f t="shared" si="7"/>
        <v>0</v>
      </c>
      <c r="Q6" s="143">
        <f t="shared" si="8"/>
        <v>0</v>
      </c>
      <c r="R6" s="143">
        <f t="shared" si="9"/>
        <v>0</v>
      </c>
      <c r="S6" s="143">
        <f t="shared" si="10"/>
        <v>40.425806351174757</v>
      </c>
      <c r="T6" s="143">
        <f>U5-(U5*(0.5^(1/'SW7'!C$2)))</f>
        <v>0.35132857634948778</v>
      </c>
      <c r="U6" s="143">
        <f t="shared" si="13"/>
        <v>90.632504656979364</v>
      </c>
      <c r="V6" s="147">
        <f>(U6*'SW7'!C$3/(B6*'SW7'!C$4)/1000)</f>
        <v>1.5612409706103028E-3</v>
      </c>
      <c r="W6" s="147">
        <f>V6/'SW7'!C$5</f>
        <v>1.9515512132628785E-2</v>
      </c>
    </row>
    <row r="7" spans="1:25" x14ac:dyDescent="0.35">
      <c r="A7" s="142">
        <f t="shared" si="11"/>
        <v>4</v>
      </c>
      <c r="B7" s="143">
        <f t="shared" si="12"/>
        <v>37.719199967999998</v>
      </c>
      <c r="C7" s="133">
        <v>50</v>
      </c>
      <c r="D7" s="133">
        <v>550</v>
      </c>
      <c r="E7" s="166">
        <v>1.3</v>
      </c>
      <c r="F7" s="143">
        <f t="shared" si="0"/>
        <v>11.7738</v>
      </c>
      <c r="G7" s="143">
        <f t="shared" si="1"/>
        <v>0.28610333999999998</v>
      </c>
      <c r="H7" s="143">
        <f>'SW7'!C$12</f>
        <v>56.47</v>
      </c>
      <c r="I7" s="143">
        <f t="shared" si="2"/>
        <v>819.45783699999993</v>
      </c>
      <c r="J7" s="143">
        <f>I7*'SW7'!C$13</f>
        <v>17.454451928099999</v>
      </c>
      <c r="K7" s="143">
        <f t="shared" si="3"/>
        <v>2.5966606207999998</v>
      </c>
      <c r="M7" s="143">
        <f t="shared" si="4"/>
        <v>0</v>
      </c>
      <c r="N7" s="143">
        <f t="shared" si="5"/>
        <v>0</v>
      </c>
      <c r="O7" s="143">
        <f t="shared" si="6"/>
        <v>45.323287979343895</v>
      </c>
      <c r="P7" s="143">
        <f t="shared" si="7"/>
        <v>0</v>
      </c>
      <c r="Q7" s="143">
        <f t="shared" si="8"/>
        <v>0</v>
      </c>
      <c r="R7" s="143">
        <f t="shared" si="9"/>
        <v>0</v>
      </c>
      <c r="S7" s="143">
        <f t="shared" si="10"/>
        <v>45.323287979343895</v>
      </c>
      <c r="T7" s="143">
        <f>U6-(U6*(0.5^(1/'SW7'!C$2)))</f>
        <v>0.57504278246587148</v>
      </c>
      <c r="U7" s="143">
        <f t="shared" si="13"/>
        <v>130.70698243180465</v>
      </c>
      <c r="V7" s="147">
        <f>(U7*'SW7'!C$3/(B7*'SW7'!C$4)/1000)</f>
        <v>2.2173849408040156E-3</v>
      </c>
      <c r="W7" s="147">
        <f>V7/'SW7'!C$5</f>
        <v>2.7717311760050194E-2</v>
      </c>
    </row>
    <row r="8" spans="1:25" x14ac:dyDescent="0.35">
      <c r="A8" s="142">
        <f t="shared" si="11"/>
        <v>5</v>
      </c>
      <c r="B8" s="143">
        <f t="shared" si="12"/>
        <v>38.295353052999999</v>
      </c>
      <c r="C8" s="133">
        <v>50</v>
      </c>
      <c r="D8" s="133">
        <v>550</v>
      </c>
      <c r="E8" s="166">
        <v>1.3</v>
      </c>
      <c r="F8" s="143">
        <f t="shared" si="0"/>
        <v>11.792499999999999</v>
      </c>
      <c r="G8" s="143">
        <f t="shared" si="1"/>
        <v>0.28655774999999994</v>
      </c>
      <c r="H8" s="143">
        <f>'SW7'!C$12</f>
        <v>56.47</v>
      </c>
      <c r="I8" s="143">
        <f t="shared" si="2"/>
        <v>820.64276249999989</v>
      </c>
      <c r="J8" s="143">
        <f>I8*'SW7'!C$13</f>
        <v>17.479690841249997</v>
      </c>
      <c r="K8" s="143">
        <f t="shared" si="3"/>
        <v>2.8668714375000004</v>
      </c>
      <c r="M8" s="143">
        <f t="shared" si="4"/>
        <v>0</v>
      </c>
      <c r="N8" s="143">
        <f t="shared" si="5"/>
        <v>0</v>
      </c>
      <c r="O8" s="143">
        <f t="shared" si="6"/>
        <v>50.112026409109973</v>
      </c>
      <c r="P8" s="143">
        <f t="shared" si="7"/>
        <v>0</v>
      </c>
      <c r="Q8" s="143">
        <f t="shared" si="8"/>
        <v>0</v>
      </c>
      <c r="R8" s="143">
        <f t="shared" si="9"/>
        <v>0</v>
      </c>
      <c r="S8" s="143">
        <f t="shared" si="10"/>
        <v>50.112026409109973</v>
      </c>
      <c r="T8" s="143">
        <f>U7-(U7*(0.5^(1/'SW7'!C$2)))</f>
        <v>0.82930629744561202</v>
      </c>
      <c r="U8" s="143">
        <f t="shared" si="13"/>
        <v>175.45522762868268</v>
      </c>
      <c r="V8" s="147">
        <f>(U8*'SW7'!C$3/(B8*'SW7'!C$4)/1000)</f>
        <v>2.9317370309792658E-3</v>
      </c>
      <c r="W8" s="147">
        <f>V8/'SW7'!C$5</f>
        <v>3.664671288724082E-2</v>
      </c>
    </row>
    <row r="9" spans="1:25" x14ac:dyDescent="0.35">
      <c r="A9" s="142">
        <f t="shared" si="11"/>
        <v>6</v>
      </c>
      <c r="B9" s="143">
        <f t="shared" si="12"/>
        <v>38.875028503879996</v>
      </c>
      <c r="C9" s="133">
        <v>50</v>
      </c>
      <c r="D9" s="133">
        <v>550</v>
      </c>
      <c r="E9" s="166">
        <v>1.3</v>
      </c>
      <c r="F9" s="143">
        <f t="shared" si="0"/>
        <v>11.811</v>
      </c>
      <c r="G9" s="143">
        <f t="shared" si="1"/>
        <v>0.28700729999999997</v>
      </c>
      <c r="H9" s="143">
        <f>'SW7'!C$12</f>
        <v>56.47</v>
      </c>
      <c r="I9" s="143">
        <f t="shared" si="2"/>
        <v>821.8150149999999</v>
      </c>
      <c r="J9" s="143">
        <f>I9*'SW7'!C$13</f>
        <v>17.504659819499999</v>
      </c>
      <c r="K9" s="143">
        <f t="shared" si="3"/>
        <v>3.1301914927999999</v>
      </c>
      <c r="M9" s="143">
        <f t="shared" si="4"/>
        <v>0</v>
      </c>
      <c r="N9" s="143">
        <f t="shared" si="5"/>
        <v>0</v>
      </c>
      <c r="O9" s="143">
        <f t="shared" si="6"/>
        <v>54.792937251356875</v>
      </c>
      <c r="P9" s="143">
        <f t="shared" si="7"/>
        <v>0</v>
      </c>
      <c r="Q9" s="143">
        <f t="shared" si="8"/>
        <v>0</v>
      </c>
      <c r="R9" s="143">
        <f t="shared" si="9"/>
        <v>0</v>
      </c>
      <c r="S9" s="143">
        <f t="shared" si="10"/>
        <v>54.792937251356875</v>
      </c>
      <c r="T9" s="143">
        <f>U8-(U8*(0.5^(1/'SW7'!C$2)))</f>
        <v>1.1132238116516646</v>
      </c>
      <c r="U9" s="143">
        <f t="shared" si="13"/>
        <v>224.73794774034704</v>
      </c>
      <c r="V9" s="147">
        <f>(U9*'SW7'!C$3/(B9*'SW7'!C$4)/1000)</f>
        <v>3.6992226212209257E-3</v>
      </c>
      <c r="W9" s="147">
        <f>V9/'SW7'!C$5</f>
        <v>4.624028276526157E-2</v>
      </c>
    </row>
    <row r="10" spans="1:25" x14ac:dyDescent="0.35">
      <c r="A10" s="142">
        <f t="shared" si="11"/>
        <v>7</v>
      </c>
      <c r="B10" s="143">
        <f t="shared" si="12"/>
        <v>39.458216829119998</v>
      </c>
      <c r="C10" s="133">
        <v>50</v>
      </c>
      <c r="D10" s="133">
        <v>550</v>
      </c>
      <c r="E10" s="166">
        <v>1.3</v>
      </c>
      <c r="F10" s="143">
        <f t="shared" si="0"/>
        <v>11.8293</v>
      </c>
      <c r="G10" s="143">
        <f t="shared" si="1"/>
        <v>0.28745198999999999</v>
      </c>
      <c r="H10" s="143">
        <f>'SW7'!C$12</f>
        <v>56.47</v>
      </c>
      <c r="I10" s="143">
        <f t="shared" si="2"/>
        <v>822.97459449999997</v>
      </c>
      <c r="J10" s="143">
        <f>I10*'SW7'!C$13</f>
        <v>17.52935886285</v>
      </c>
      <c r="K10" s="143">
        <f t="shared" si="3"/>
        <v>3.3867151942999998</v>
      </c>
      <c r="M10" s="143">
        <f t="shared" si="4"/>
        <v>0</v>
      </c>
      <c r="N10" s="143">
        <f t="shared" si="5"/>
        <v>0</v>
      </c>
      <c r="O10" s="143">
        <f t="shared" si="6"/>
        <v>59.366946007151462</v>
      </c>
      <c r="P10" s="143">
        <f t="shared" si="7"/>
        <v>0</v>
      </c>
      <c r="Q10" s="143">
        <f t="shared" si="8"/>
        <v>0</v>
      </c>
      <c r="R10" s="143">
        <f t="shared" si="9"/>
        <v>0</v>
      </c>
      <c r="S10" s="143">
        <f t="shared" si="10"/>
        <v>59.366946007151462</v>
      </c>
      <c r="T10" s="143">
        <f>U9-(U9*(0.5^(1/'SW7'!C$2)))</f>
        <v>1.425911545569619</v>
      </c>
      <c r="U10" s="143">
        <f t="shared" si="13"/>
        <v>278.41766118005228</v>
      </c>
      <c r="V10" s="147">
        <f>(U10*'SW7'!C$3/(B10*'SW7'!C$4)/1000)</f>
        <v>4.5150660082897602E-3</v>
      </c>
      <c r="W10" s="147">
        <f>V10/'SW7'!C$5</f>
        <v>5.6438325103622004E-2</v>
      </c>
    </row>
    <row r="11" spans="1:25" x14ac:dyDescent="0.35">
      <c r="A11" s="142">
        <f t="shared" si="11"/>
        <v>8</v>
      </c>
      <c r="B11" s="143">
        <f t="shared" si="12"/>
        <v>40.044908505279999</v>
      </c>
      <c r="C11" s="133">
        <v>50</v>
      </c>
      <c r="D11" s="133">
        <v>550</v>
      </c>
      <c r="E11" s="166">
        <v>1.3</v>
      </c>
      <c r="F11" s="143">
        <f t="shared" si="0"/>
        <v>11.847399999999999</v>
      </c>
      <c r="G11" s="143">
        <f t="shared" si="1"/>
        <v>0.28789181999999996</v>
      </c>
      <c r="H11" s="143">
        <f>'SW7'!C$12</f>
        <v>56.47</v>
      </c>
      <c r="I11" s="143">
        <f t="shared" si="2"/>
        <v>824.12150099999985</v>
      </c>
      <c r="J11" s="143">
        <f>I11*'SW7'!C$13</f>
        <v>17.553787971299997</v>
      </c>
      <c r="K11" s="143">
        <f t="shared" si="3"/>
        <v>3.6365363328000004</v>
      </c>
      <c r="M11" s="143">
        <f t="shared" si="4"/>
        <v>0</v>
      </c>
      <c r="N11" s="143">
        <f t="shared" si="5"/>
        <v>0</v>
      </c>
      <c r="O11" s="143">
        <f t="shared" si="6"/>
        <v>63.83498773590005</v>
      </c>
      <c r="P11" s="143">
        <f t="shared" si="7"/>
        <v>0</v>
      </c>
      <c r="Q11" s="143">
        <f t="shared" si="8"/>
        <v>0</v>
      </c>
      <c r="R11" s="143">
        <f t="shared" si="9"/>
        <v>0</v>
      </c>
      <c r="S11" s="143">
        <f t="shared" si="10"/>
        <v>63.83498773590005</v>
      </c>
      <c r="T11" s="143">
        <f>U10-(U10*(0.5^(1/'SW7'!C$2)))</f>
        <v>1.7664972095669214</v>
      </c>
      <c r="U11" s="143">
        <f t="shared" si="13"/>
        <v>336.35869564163409</v>
      </c>
      <c r="V11" s="147">
        <f>(U11*'SW7'!C$3/(B11*'SW7'!C$4)/1000)</f>
        <v>5.3747730631148799E-3</v>
      </c>
      <c r="W11" s="147">
        <f>V11/'SW7'!C$5</f>
        <v>6.7184663288935992E-2</v>
      </c>
    </row>
    <row r="12" spans="1:25" x14ac:dyDescent="0.35">
      <c r="A12" s="142">
        <f t="shared" si="11"/>
        <v>9</v>
      </c>
      <c r="B12" s="143">
        <f t="shared" si="12"/>
        <v>40.635093976999997</v>
      </c>
      <c r="C12" s="133">
        <v>50</v>
      </c>
      <c r="D12" s="133">
        <v>550</v>
      </c>
      <c r="E12" s="166">
        <v>1.3</v>
      </c>
      <c r="F12" s="143">
        <f t="shared" si="0"/>
        <v>11.8653</v>
      </c>
      <c r="G12" s="143">
        <f t="shared" si="1"/>
        <v>0.28832679</v>
      </c>
      <c r="H12" s="143">
        <f>'SW7'!C$12</f>
        <v>56.47</v>
      </c>
      <c r="I12" s="143">
        <f t="shared" si="2"/>
        <v>825.25573450000002</v>
      </c>
      <c r="J12" s="143">
        <f>I12*'SW7'!C$13</f>
        <v>17.57794714485</v>
      </c>
      <c r="K12" s="143">
        <f t="shared" si="3"/>
        <v>3.8797480822999999</v>
      </c>
      <c r="M12" s="143">
        <f t="shared" si="4"/>
        <v>0</v>
      </c>
      <c r="N12" s="143">
        <f t="shared" si="5"/>
        <v>0</v>
      </c>
      <c r="O12" s="143">
        <f t="shared" si="6"/>
        <v>68.198006726002546</v>
      </c>
      <c r="P12" s="143">
        <f t="shared" si="7"/>
        <v>0</v>
      </c>
      <c r="Q12" s="143">
        <f t="shared" si="8"/>
        <v>0</v>
      </c>
      <c r="R12" s="143">
        <f t="shared" si="9"/>
        <v>0</v>
      </c>
      <c r="S12" s="143">
        <f t="shared" si="10"/>
        <v>68.198006726002546</v>
      </c>
      <c r="T12" s="143">
        <f>U11-(U11*(0.5^(1/'SW7'!C$2)))</f>
        <v>2.1341199934880137</v>
      </c>
      <c r="U12" s="143">
        <f t="shared" si="13"/>
        <v>398.42718616796719</v>
      </c>
      <c r="V12" s="147">
        <f>(U12*'SW7'!C$3/(B12*'SW7'!C$4)/1000)</f>
        <v>6.2741149863013625E-3</v>
      </c>
      <c r="W12" s="147">
        <f>V12/'SW7'!C$5</f>
        <v>7.8426437328767029E-2</v>
      </c>
    </row>
    <row r="13" spans="1:25" x14ac:dyDescent="0.35">
      <c r="A13" s="142">
        <f t="shared" si="11"/>
        <v>10</v>
      </c>
      <c r="B13" s="143">
        <f t="shared" si="12"/>
        <v>41.228763656999995</v>
      </c>
      <c r="C13" s="133">
        <v>50</v>
      </c>
      <c r="D13" s="133">
        <v>550</v>
      </c>
      <c r="E13" s="166">
        <v>1.3</v>
      </c>
      <c r="F13" s="143">
        <f t="shared" si="0"/>
        <v>11.882999999999999</v>
      </c>
      <c r="G13" s="143">
        <f t="shared" si="1"/>
        <v>0.28875689999999998</v>
      </c>
      <c r="H13" s="143">
        <f>'SW7'!C$12</f>
        <v>56.47</v>
      </c>
      <c r="I13" s="143">
        <f t="shared" si="2"/>
        <v>826.377295</v>
      </c>
      <c r="J13" s="143">
        <f>I13*'SW7'!C$13</f>
        <v>17.6018363835</v>
      </c>
      <c r="K13" s="143">
        <f t="shared" si="3"/>
        <v>4.1164430000000003</v>
      </c>
      <c r="M13" s="143">
        <f t="shared" si="4"/>
        <v>0</v>
      </c>
      <c r="N13" s="143">
        <f t="shared" si="5"/>
        <v>0</v>
      </c>
      <c r="O13" s="143">
        <f t="shared" si="6"/>
        <v>72.456956168003899</v>
      </c>
      <c r="P13" s="143">
        <f t="shared" si="7"/>
        <v>0</v>
      </c>
      <c r="Q13" s="143">
        <f t="shared" si="8"/>
        <v>0</v>
      </c>
      <c r="R13" s="143">
        <f t="shared" si="9"/>
        <v>0</v>
      </c>
      <c r="S13" s="143">
        <f t="shared" si="10"/>
        <v>72.456956168003899</v>
      </c>
      <c r="T13" s="143">
        <f>U12-(U12*(0.5^(1/'SW7'!C$2)))</f>
        <v>2.5279305543988357</v>
      </c>
      <c r="U13" s="143">
        <f t="shared" si="13"/>
        <v>464.4910729004817</v>
      </c>
      <c r="V13" s="147">
        <f>(U13*'SW7'!C$3/(B13*'SW7'!C$4)/1000)</f>
        <v>7.2091130836263286E-3</v>
      </c>
      <c r="W13" s="147">
        <f>V13/'SW7'!C$5</f>
        <v>9.0113913545329105E-2</v>
      </c>
    </row>
    <row r="14" spans="1:25" x14ac:dyDescent="0.35">
      <c r="A14" s="142">
        <f t="shared" si="11"/>
        <v>11</v>
      </c>
      <c r="B14" s="143">
        <f t="shared" si="12"/>
        <v>41.825907926079992</v>
      </c>
      <c r="C14" s="133">
        <v>50</v>
      </c>
      <c r="D14" s="133">
        <v>550</v>
      </c>
      <c r="E14" s="166">
        <v>1.3</v>
      </c>
      <c r="F14" s="143">
        <f t="shared" si="0"/>
        <v>11.900499999999999</v>
      </c>
      <c r="G14" s="143">
        <f t="shared" si="1"/>
        <v>0.28918214999999997</v>
      </c>
      <c r="H14" s="143">
        <f>'SW7'!C$12</f>
        <v>56.47</v>
      </c>
      <c r="I14" s="143">
        <f t="shared" si="2"/>
        <v>827.48618250000004</v>
      </c>
      <c r="J14" s="143">
        <f>I14*'SW7'!C$13</f>
        <v>17.62545568725</v>
      </c>
      <c r="K14" s="143">
        <f t="shared" si="3"/>
        <v>4.3467130262999998</v>
      </c>
      <c r="M14" s="143">
        <f t="shared" si="4"/>
        <v>0</v>
      </c>
      <c r="N14" s="143">
        <f t="shared" si="5"/>
        <v>0</v>
      </c>
      <c r="O14" s="143">
        <f t="shared" si="6"/>
        <v>76.612797830242982</v>
      </c>
      <c r="P14" s="143">
        <f t="shared" si="7"/>
        <v>0</v>
      </c>
      <c r="Q14" s="143">
        <f t="shared" si="8"/>
        <v>0</v>
      </c>
      <c r="R14" s="143">
        <f t="shared" si="9"/>
        <v>0</v>
      </c>
      <c r="S14" s="143">
        <f t="shared" si="10"/>
        <v>76.612797830242982</v>
      </c>
      <c r="T14" s="143">
        <f>U13-(U13*(0.5^(1/'SW7'!C$2)))</f>
        <v>2.9470910023082979</v>
      </c>
      <c r="U14" s="143">
        <f t="shared" si="13"/>
        <v>534.4200985140867</v>
      </c>
      <c r="V14" s="147">
        <f>(U14*'SW7'!C$3/(B14*'SW7'!C$4)/1000)</f>
        <v>8.1760244901319598E-3</v>
      </c>
      <c r="W14" s="147">
        <f>V14/'SW7'!C$5</f>
        <v>0.1022003061266495</v>
      </c>
    </row>
    <row r="15" spans="1:25" x14ac:dyDescent="0.35">
      <c r="A15" s="142">
        <f t="shared" si="11"/>
        <v>12</v>
      </c>
      <c r="B15" s="143">
        <f t="shared" si="12"/>
        <v>42.426517133119987</v>
      </c>
      <c r="C15" s="133">
        <v>50</v>
      </c>
      <c r="D15" s="133">
        <v>550</v>
      </c>
      <c r="E15" s="166">
        <v>1.3</v>
      </c>
      <c r="F15" s="143">
        <f t="shared" si="0"/>
        <v>11.9178</v>
      </c>
      <c r="G15" s="143">
        <f t="shared" si="1"/>
        <v>0.28960253999999996</v>
      </c>
      <c r="H15" s="143">
        <f>'SW7'!C$12</f>
        <v>56.47</v>
      </c>
      <c r="I15" s="143">
        <f t="shared" si="2"/>
        <v>828.5823969999999</v>
      </c>
      <c r="J15" s="143">
        <f>I15*'SW7'!C$13</f>
        <v>17.648805056099999</v>
      </c>
      <c r="K15" s="143">
        <f t="shared" si="3"/>
        <v>4.5706494848000006</v>
      </c>
      <c r="M15" s="143">
        <f t="shared" si="4"/>
        <v>0</v>
      </c>
      <c r="N15" s="143">
        <f t="shared" si="5"/>
        <v>0</v>
      </c>
      <c r="O15" s="143">
        <f t="shared" si="6"/>
        <v>80.666501736999109</v>
      </c>
      <c r="P15" s="143">
        <f t="shared" si="7"/>
        <v>0</v>
      </c>
      <c r="Q15" s="143">
        <f t="shared" si="8"/>
        <v>0</v>
      </c>
      <c r="R15" s="143">
        <f t="shared" si="9"/>
        <v>0</v>
      </c>
      <c r="S15" s="143">
        <f t="shared" si="10"/>
        <v>80.666501736999109</v>
      </c>
      <c r="T15" s="143">
        <f>U14-(U14*(0.5^(1/'SW7'!C$2)))</f>
        <v>3.3907748838933003</v>
      </c>
      <c r="U15" s="143">
        <f t="shared" si="13"/>
        <v>608.08580534202133</v>
      </c>
      <c r="V15" s="147">
        <f>(U15*'SW7'!C$3/(B15*'SW7'!C$4)/1000)</f>
        <v>9.1713287769872032E-3</v>
      </c>
      <c r="W15" s="147">
        <f>V15/'SW7'!C$5</f>
        <v>0.11464160971234004</v>
      </c>
    </row>
    <row r="16" spans="1:25" x14ac:dyDescent="0.35">
      <c r="A16" s="142">
        <f t="shared" si="11"/>
        <v>13</v>
      </c>
      <c r="B16" s="143">
        <f t="shared" si="12"/>
        <v>43.030581595079987</v>
      </c>
      <c r="C16" s="133">
        <v>50</v>
      </c>
      <c r="D16" s="133">
        <v>550</v>
      </c>
      <c r="E16" s="166">
        <v>1.3</v>
      </c>
      <c r="F16" s="143">
        <f t="shared" si="0"/>
        <v>11.934899999999999</v>
      </c>
      <c r="G16" s="143">
        <f t="shared" si="1"/>
        <v>0.29001806999999996</v>
      </c>
      <c r="H16" s="143">
        <f>'SW7'!C$12</f>
        <v>56.47</v>
      </c>
      <c r="I16" s="143">
        <f t="shared" si="2"/>
        <v>829.66593849999981</v>
      </c>
      <c r="J16" s="143">
        <f>I16*'SW7'!C$13</f>
        <v>17.671884490049994</v>
      </c>
      <c r="K16" s="143">
        <f t="shared" si="3"/>
        <v>4.7883430822999999</v>
      </c>
      <c r="M16" s="143">
        <f t="shared" si="4"/>
        <v>0</v>
      </c>
      <c r="N16" s="143">
        <f t="shared" si="5"/>
        <v>0</v>
      </c>
      <c r="O16" s="143">
        <f t="shared" si="6"/>
        <v>84.619045849135546</v>
      </c>
      <c r="P16" s="143">
        <f t="shared" si="7"/>
        <v>0</v>
      </c>
      <c r="Q16" s="143">
        <f t="shared" si="8"/>
        <v>0</v>
      </c>
      <c r="R16" s="143">
        <f t="shared" si="9"/>
        <v>0</v>
      </c>
      <c r="S16" s="143">
        <f t="shared" si="10"/>
        <v>84.619045849135546</v>
      </c>
      <c r="T16" s="143">
        <f>U15-(U15*(0.5^(1/'SW7'!C$2)))</f>
        <v>3.8581671642564288</v>
      </c>
      <c r="U16" s="143">
        <f t="shared" si="13"/>
        <v>685.3615321951271</v>
      </c>
      <c r="V16" s="147">
        <f>(U16*'SW7'!C$3/(B16*'SW7'!C$4)/1000)</f>
        <v>1.0191715380371421E-2</v>
      </c>
      <c r="W16" s="147">
        <f>V16/'SW7'!C$5</f>
        <v>0.12739644225464275</v>
      </c>
    </row>
    <row r="17" spans="1:23" x14ac:dyDescent="0.35">
      <c r="A17" s="142">
        <f t="shared" si="11"/>
        <v>14</v>
      </c>
      <c r="B17" s="143">
        <f t="shared" si="12"/>
        <v>43.638091596999985</v>
      </c>
      <c r="C17" s="133">
        <v>50</v>
      </c>
      <c r="D17" s="133">
        <v>550</v>
      </c>
      <c r="E17" s="166">
        <v>1.3</v>
      </c>
      <c r="F17" s="143">
        <f t="shared" si="0"/>
        <v>11.951799999999999</v>
      </c>
      <c r="G17" s="143">
        <f t="shared" si="1"/>
        <v>0.29042873999999996</v>
      </c>
      <c r="H17" s="143">
        <f>'SW7'!C$12</f>
        <v>56.47</v>
      </c>
      <c r="I17" s="143">
        <f t="shared" si="2"/>
        <v>830.736807</v>
      </c>
      <c r="J17" s="143">
        <f>I17*'SW7'!C$13</f>
        <v>17.694693989099999</v>
      </c>
      <c r="K17" s="143">
        <f t="shared" si="3"/>
        <v>4.9998839088000002</v>
      </c>
      <c r="M17" s="143">
        <f t="shared" si="4"/>
        <v>0</v>
      </c>
      <c r="N17" s="143">
        <f t="shared" si="5"/>
        <v>0</v>
      </c>
      <c r="O17" s="143">
        <f t="shared" si="6"/>
        <v>88.471415747241167</v>
      </c>
      <c r="P17" s="143">
        <f t="shared" si="7"/>
        <v>0</v>
      </c>
      <c r="Q17" s="143">
        <f t="shared" si="8"/>
        <v>0</v>
      </c>
      <c r="R17" s="143">
        <f t="shared" si="9"/>
        <v>0</v>
      </c>
      <c r="S17" s="143">
        <f t="shared" si="10"/>
        <v>88.471415747241167</v>
      </c>
      <c r="T17" s="143">
        <f>U16-(U16*(0.5^(1/'SW7'!C$2)))</f>
        <v>4.3484642067453478</v>
      </c>
      <c r="U17" s="143">
        <f t="shared" si="13"/>
        <v>766.12241088000621</v>
      </c>
      <c r="V17" s="147">
        <f>(U17*'SW7'!C$3/(B17*'SW7'!C$4)/1000)</f>
        <v>1.1234071796281615E-2</v>
      </c>
      <c r="W17" s="147">
        <f>V17/'SW7'!C$5</f>
        <v>0.14042589745352019</v>
      </c>
    </row>
    <row r="18" spans="1:23" x14ac:dyDescent="0.35">
      <c r="A18" s="142">
        <f t="shared" si="11"/>
        <v>15</v>
      </c>
      <c r="B18" s="143">
        <f t="shared" si="12"/>
        <v>44.249037391999984</v>
      </c>
      <c r="C18" s="133">
        <v>50</v>
      </c>
      <c r="D18" s="133">
        <v>550</v>
      </c>
      <c r="E18" s="166">
        <v>1.3</v>
      </c>
      <c r="F18" s="143">
        <f t="shared" si="0"/>
        <v>11.968499999999999</v>
      </c>
      <c r="G18" s="143">
        <f t="shared" si="1"/>
        <v>0.29083454999999997</v>
      </c>
      <c r="H18" s="143">
        <f>'SW7'!C$12</f>
        <v>56.47</v>
      </c>
      <c r="I18" s="143">
        <f t="shared" si="2"/>
        <v>831.79500250000001</v>
      </c>
      <c r="J18" s="143">
        <f>I18*'SW7'!C$13</f>
        <v>17.717233553250001</v>
      </c>
      <c r="K18" s="143">
        <f t="shared" si="3"/>
        <v>5.2053614374999997</v>
      </c>
      <c r="M18" s="143">
        <f t="shared" si="4"/>
        <v>0</v>
      </c>
      <c r="N18" s="143">
        <f t="shared" si="5"/>
        <v>0</v>
      </c>
      <c r="O18" s="143">
        <f t="shared" si="6"/>
        <v>92.224604317268657</v>
      </c>
      <c r="P18" s="143">
        <f t="shared" si="7"/>
        <v>0</v>
      </c>
      <c r="Q18" s="143">
        <f t="shared" si="8"/>
        <v>0</v>
      </c>
      <c r="R18" s="143">
        <f t="shared" si="9"/>
        <v>0</v>
      </c>
      <c r="S18" s="143">
        <f t="shared" si="10"/>
        <v>92.224604317268657</v>
      </c>
      <c r="T18" s="143">
        <f>U17-(U17*(0.5^(1/'SW7'!C$2)))</f>
        <v>4.8608737508610602</v>
      </c>
      <c r="U18" s="143">
        <f t="shared" si="13"/>
        <v>850.24536242050203</v>
      </c>
      <c r="V18" s="147">
        <f>(U18*'SW7'!C$3/(B18*'SW7'!C$4)/1000)</f>
        <v>1.2295472489420273E-2</v>
      </c>
      <c r="W18" s="147">
        <f>V18/'SW7'!C$5</f>
        <v>0.15369340611775342</v>
      </c>
    </row>
    <row r="19" spans="1:23" x14ac:dyDescent="0.35">
      <c r="A19" s="142">
        <f t="shared" si="11"/>
        <v>16</v>
      </c>
      <c r="B19" s="143">
        <f t="shared" si="12"/>
        <v>44.863409201279985</v>
      </c>
      <c r="C19" s="133">
        <v>50</v>
      </c>
      <c r="D19" s="133">
        <v>550</v>
      </c>
      <c r="E19" s="166">
        <v>1.3</v>
      </c>
      <c r="F19" s="143">
        <f t="shared" si="0"/>
        <v>11.984999999999999</v>
      </c>
      <c r="G19" s="143">
        <f t="shared" si="1"/>
        <v>0.29123549999999998</v>
      </c>
      <c r="H19" s="143">
        <f>'SW7'!C$12</f>
        <v>56.47</v>
      </c>
      <c r="I19" s="143">
        <f t="shared" si="2"/>
        <v>832.84052500000007</v>
      </c>
      <c r="J19" s="143">
        <f>I19*'SW7'!C$13</f>
        <v>17.739503182500002</v>
      </c>
      <c r="K19" s="143">
        <f t="shared" si="3"/>
        <v>5.4048645247999998</v>
      </c>
      <c r="M19" s="143">
        <f t="shared" si="4"/>
        <v>0</v>
      </c>
      <c r="N19" s="143">
        <f t="shared" si="5"/>
        <v>0</v>
      </c>
      <c r="O19" s="143">
        <f t="shared" si="6"/>
        <v>95.879611438670963</v>
      </c>
      <c r="P19" s="143">
        <f t="shared" si="7"/>
        <v>0</v>
      </c>
      <c r="Q19" s="143">
        <f t="shared" si="8"/>
        <v>0</v>
      </c>
      <c r="R19" s="143">
        <f t="shared" si="9"/>
        <v>0</v>
      </c>
      <c r="S19" s="143">
        <f t="shared" si="10"/>
        <v>95.879611438670963</v>
      </c>
      <c r="T19" s="143">
        <f>U18-(U18*(0.5^(1/'SW7'!C$2)))</f>
        <v>5.3946148882837406</v>
      </c>
      <c r="U19" s="143">
        <f t="shared" si="13"/>
        <v>937.60909298690967</v>
      </c>
      <c r="V19" s="147">
        <f>(U19*'SW7'!C$3/(B19*'SW7'!C$4)/1000)</f>
        <v>1.3373168468220103E-2</v>
      </c>
      <c r="W19" s="147">
        <f>V19/'SW7'!C$5</f>
        <v>0.16716460585275128</v>
      </c>
    </row>
    <row r="20" spans="1:23" x14ac:dyDescent="0.35">
      <c r="A20" s="142">
        <f t="shared" si="11"/>
        <v>17</v>
      </c>
      <c r="B20" s="143">
        <f t="shared" si="12"/>
        <v>45.481197214119987</v>
      </c>
      <c r="C20" s="133">
        <v>50</v>
      </c>
      <c r="D20" s="133">
        <v>550</v>
      </c>
      <c r="E20" s="166">
        <v>1.3</v>
      </c>
      <c r="F20" s="143">
        <f t="shared" si="0"/>
        <v>12.001299999999999</v>
      </c>
      <c r="G20" s="143">
        <f t="shared" si="1"/>
        <v>0.29163158999999994</v>
      </c>
      <c r="H20" s="143">
        <f>'SW7'!C$12</f>
        <v>56.47</v>
      </c>
      <c r="I20" s="143">
        <f t="shared" si="2"/>
        <v>833.87337449999995</v>
      </c>
      <c r="J20" s="143">
        <f>I20*'SW7'!C$13</f>
        <v>17.761502876849999</v>
      </c>
      <c r="K20" s="143">
        <f t="shared" si="3"/>
        <v>5.5984814103000007</v>
      </c>
      <c r="M20" s="143">
        <f t="shared" si="4"/>
        <v>0</v>
      </c>
      <c r="N20" s="143">
        <f t="shared" si="5"/>
        <v>0</v>
      </c>
      <c r="O20" s="143">
        <f t="shared" si="6"/>
        <v>99.4374436750347</v>
      </c>
      <c r="P20" s="143">
        <f t="shared" si="7"/>
        <v>0</v>
      </c>
      <c r="Q20" s="143">
        <f t="shared" si="8"/>
        <v>0</v>
      </c>
      <c r="R20" s="143">
        <f t="shared" si="9"/>
        <v>0</v>
      </c>
      <c r="S20" s="143">
        <f t="shared" si="10"/>
        <v>99.4374436750347</v>
      </c>
      <c r="T20" s="143">
        <f>U19-(U19*(0.5^(1/'SW7'!C$2)))</f>
        <v>5.9489180370452459</v>
      </c>
      <c r="U20" s="143">
        <f t="shared" si="13"/>
        <v>1028.0940895372969</v>
      </c>
      <c r="V20" s="147">
        <f>(U20*'SW7'!C$3/(B20*'SW7'!C$4)/1000)</f>
        <v>1.4464577481637235E-2</v>
      </c>
      <c r="W20" s="147">
        <f>V20/'SW7'!C$5</f>
        <v>0.18080721852046544</v>
      </c>
    </row>
    <row r="21" spans="1:23" x14ac:dyDescent="0.35">
      <c r="A21" s="142">
        <f t="shared" ref="A21:A36" si="14">A20+1</f>
        <v>18</v>
      </c>
      <c r="B21" s="143">
        <f t="shared" si="12"/>
        <v>46.102391587879985</v>
      </c>
      <c r="C21" s="133">
        <v>50</v>
      </c>
      <c r="D21" s="133">
        <v>550</v>
      </c>
      <c r="E21" s="166">
        <v>1.3</v>
      </c>
      <c r="F21" s="143">
        <f t="shared" si="0"/>
        <v>12.017399999999999</v>
      </c>
      <c r="G21" s="143">
        <f t="shared" si="1"/>
        <v>0.29202281999999996</v>
      </c>
      <c r="H21" s="143">
        <f>'SW7'!C$12</f>
        <v>56.47</v>
      </c>
      <c r="I21" s="143">
        <f t="shared" si="2"/>
        <v>834.89355099999989</v>
      </c>
      <c r="J21" s="143">
        <f>I21*'SW7'!C$13</f>
        <v>17.783232636299996</v>
      </c>
      <c r="K21" s="143">
        <f t="shared" si="3"/>
        <v>5.7862997168000003</v>
      </c>
      <c r="M21" s="143">
        <f t="shared" si="4"/>
        <v>0</v>
      </c>
      <c r="N21" s="143">
        <f t="shared" si="5"/>
        <v>0</v>
      </c>
      <c r="O21" s="143">
        <f t="shared" si="6"/>
        <v>102.89911396721119</v>
      </c>
      <c r="P21" s="143">
        <f t="shared" si="7"/>
        <v>0</v>
      </c>
      <c r="Q21" s="143">
        <f t="shared" si="8"/>
        <v>0</v>
      </c>
      <c r="R21" s="143">
        <f t="shared" si="9"/>
        <v>0</v>
      </c>
      <c r="S21" s="143">
        <f t="shared" si="10"/>
        <v>102.89911396721119</v>
      </c>
      <c r="T21" s="143">
        <f>U20-(U20*(0.5^(1/'SW7'!C$2)))</f>
        <v>6.5230249138736554</v>
      </c>
      <c r="U21" s="143">
        <f t="shared" si="13"/>
        <v>1121.5826151752863</v>
      </c>
      <c r="V21" s="147">
        <f>(U21*'SW7'!C$3/(B21*'SW7'!C$4)/1000)</f>
        <v>1.5567274796625627E-2</v>
      </c>
      <c r="W21" s="147">
        <f>V21/'SW7'!C$5</f>
        <v>0.19459093495782034</v>
      </c>
    </row>
    <row r="22" spans="1:23" x14ac:dyDescent="0.35">
      <c r="A22" s="142">
        <f t="shared" si="14"/>
        <v>19</v>
      </c>
      <c r="B22" s="143">
        <f t="shared" si="12"/>
        <v>46.72698244799998</v>
      </c>
      <c r="C22" s="133">
        <v>50</v>
      </c>
      <c r="D22" s="133">
        <v>550</v>
      </c>
      <c r="E22" s="166">
        <v>1.3</v>
      </c>
      <c r="F22" s="143">
        <f t="shared" si="0"/>
        <v>12.033299999999999</v>
      </c>
      <c r="G22" s="143">
        <f t="shared" si="1"/>
        <v>0.29240918999999993</v>
      </c>
      <c r="H22" s="143">
        <f>'SW7'!C$12</f>
        <v>56.47</v>
      </c>
      <c r="I22" s="143">
        <f t="shared" si="2"/>
        <v>835.90105449999987</v>
      </c>
      <c r="J22" s="143">
        <f>I22*'SW7'!C$13</f>
        <v>17.804692460849996</v>
      </c>
      <c r="K22" s="143">
        <f t="shared" si="3"/>
        <v>5.9684064502999998</v>
      </c>
      <c r="M22" s="143">
        <f t="shared" si="4"/>
        <v>0</v>
      </c>
      <c r="N22" s="143">
        <f t="shared" si="5"/>
        <v>0</v>
      </c>
      <c r="O22" s="143">
        <f t="shared" si="6"/>
        <v>106.26564132894489</v>
      </c>
      <c r="P22" s="143">
        <f t="shared" si="7"/>
        <v>0</v>
      </c>
      <c r="Q22" s="143">
        <f t="shared" si="8"/>
        <v>0</v>
      </c>
      <c r="R22" s="143">
        <f t="shared" si="9"/>
        <v>0</v>
      </c>
      <c r="S22" s="143">
        <f t="shared" si="10"/>
        <v>106.26564132894489</v>
      </c>
      <c r="T22" s="143">
        <f>U21-(U21*(0.5^(1/'SW7'!C$2)))</f>
        <v>7.1161885047395117</v>
      </c>
      <c r="U22" s="143">
        <f t="shared" si="13"/>
        <v>1217.9587042286239</v>
      </c>
      <c r="V22" s="147">
        <f>(U22*'SW7'!C$3/(B22*'SW7'!C$4)/1000)</f>
        <v>1.667898451821883E-2</v>
      </c>
      <c r="W22" s="147">
        <f>V22/'SW7'!C$5</f>
        <v>0.20848730647773536</v>
      </c>
    </row>
    <row r="23" spans="1:23" x14ac:dyDescent="0.35">
      <c r="A23" s="142">
        <f t="shared" si="14"/>
        <v>20</v>
      </c>
      <c r="B23" s="143">
        <f t="shared" si="12"/>
        <v>47.354959887999982</v>
      </c>
      <c r="C23" s="133">
        <v>50</v>
      </c>
      <c r="D23" s="133">
        <v>550</v>
      </c>
      <c r="E23" s="166">
        <v>1.3</v>
      </c>
      <c r="F23" s="143">
        <f t="shared" si="0"/>
        <v>12.048999999999999</v>
      </c>
      <c r="G23" s="143">
        <f t="shared" si="1"/>
        <v>0.29279069999999996</v>
      </c>
      <c r="H23" s="143">
        <f>'SW7'!C$12</f>
        <v>56.47</v>
      </c>
      <c r="I23" s="143">
        <f t="shared" si="2"/>
        <v>836.89588499999991</v>
      </c>
      <c r="J23" s="143">
        <f>I23*'SW7'!C$13</f>
        <v>17.825882350499999</v>
      </c>
      <c r="K23" s="143">
        <f t="shared" si="3"/>
        <v>6.1448879999999999</v>
      </c>
      <c r="M23" s="143">
        <f t="shared" si="4"/>
        <v>0</v>
      </c>
      <c r="N23" s="143">
        <f t="shared" si="5"/>
        <v>0</v>
      </c>
      <c r="O23" s="143">
        <f t="shared" si="6"/>
        <v>109.53805054499924</v>
      </c>
      <c r="P23" s="143">
        <f t="shared" si="7"/>
        <v>0</v>
      </c>
      <c r="Q23" s="143">
        <f t="shared" si="8"/>
        <v>0</v>
      </c>
      <c r="R23" s="143">
        <f t="shared" si="9"/>
        <v>0</v>
      </c>
      <c r="S23" s="143">
        <f t="shared" si="10"/>
        <v>109.53805054499924</v>
      </c>
      <c r="T23" s="143">
        <f>U22-(U22*(0.5^(1/'SW7'!C$2)))</f>
        <v>7.7276730336307082</v>
      </c>
      <c r="U23" s="143">
        <f t="shared" si="13"/>
        <v>1317.1081570528293</v>
      </c>
      <c r="V23" s="147">
        <f>(U23*'SW7'!C$3/(B23*'SW7'!C$4)/1000)</f>
        <v>1.7797571416914692E-2</v>
      </c>
      <c r="W23" s="147">
        <f>V23/'SW7'!C$5</f>
        <v>0.22246964271143366</v>
      </c>
    </row>
    <row r="24" spans="1:23" x14ac:dyDescent="0.35">
      <c r="A24" s="142">
        <f t="shared" si="14"/>
        <v>21</v>
      </c>
      <c r="B24" s="143">
        <f t="shared" si="12"/>
        <v>47.98631396947998</v>
      </c>
      <c r="C24" s="133">
        <v>50</v>
      </c>
      <c r="D24" s="133">
        <v>550</v>
      </c>
      <c r="E24" s="166">
        <v>1.3</v>
      </c>
      <c r="F24" s="143">
        <f t="shared" si="0"/>
        <v>12.064499999999999</v>
      </c>
      <c r="G24" s="143">
        <f t="shared" si="1"/>
        <v>0.29316734999999994</v>
      </c>
      <c r="H24" s="143">
        <f>'SW7'!C$12</f>
        <v>56.47</v>
      </c>
      <c r="I24" s="143">
        <f t="shared" si="2"/>
        <v>837.87804249999999</v>
      </c>
      <c r="J24" s="143">
        <f>I24*'SW7'!C$13</f>
        <v>17.846802305249998</v>
      </c>
      <c r="K24" s="143">
        <f t="shared" si="3"/>
        <v>6.3158301383000008</v>
      </c>
      <c r="M24" s="143">
        <f t="shared" si="4"/>
        <v>0</v>
      </c>
      <c r="N24" s="143">
        <f t="shared" si="5"/>
        <v>0</v>
      </c>
      <c r="O24" s="143">
        <f t="shared" si="6"/>
        <v>112.71737187177987</v>
      </c>
      <c r="P24" s="143">
        <f t="shared" si="7"/>
        <v>0</v>
      </c>
      <c r="Q24" s="143">
        <f t="shared" si="8"/>
        <v>0</v>
      </c>
      <c r="R24" s="143">
        <f t="shared" si="9"/>
        <v>0</v>
      </c>
      <c r="S24" s="143">
        <f t="shared" si="10"/>
        <v>112.71737187177987</v>
      </c>
      <c r="T24" s="143">
        <f>U23-(U23*(0.5^(1/'SW7'!C$2)))</f>
        <v>8.3567539295829647</v>
      </c>
      <c r="U24" s="143">
        <f t="shared" si="13"/>
        <v>1418.9185345641977</v>
      </c>
      <c r="V24" s="147">
        <f>(U24*'SW7'!C$3/(B24*'SW7'!C$4)/1000)</f>
        <v>1.8921033230606135E-2</v>
      </c>
      <c r="W24" s="147">
        <f>V24/'SW7'!C$5</f>
        <v>0.23651291538257668</v>
      </c>
    </row>
    <row r="25" spans="1:23" x14ac:dyDescent="0.35">
      <c r="A25" s="142">
        <f t="shared" si="14"/>
        <v>22</v>
      </c>
      <c r="B25" s="143">
        <f t="shared" si="12"/>
        <v>48.62103472211998</v>
      </c>
      <c r="C25" s="133">
        <v>50</v>
      </c>
      <c r="D25" s="133">
        <v>550</v>
      </c>
      <c r="E25" s="166">
        <v>1.3</v>
      </c>
      <c r="F25" s="143">
        <f t="shared" si="0"/>
        <v>12.079799999999999</v>
      </c>
      <c r="G25" s="143">
        <f t="shared" si="1"/>
        <v>0.29353913999999998</v>
      </c>
      <c r="H25" s="143">
        <f>'SW7'!C$12</f>
        <v>56.47</v>
      </c>
      <c r="I25" s="143">
        <f t="shared" si="2"/>
        <v>838.8475269999999</v>
      </c>
      <c r="J25" s="143">
        <f>I25*'SW7'!C$13</f>
        <v>17.867452325099997</v>
      </c>
      <c r="K25" s="143">
        <f t="shared" si="3"/>
        <v>6.4813180207999999</v>
      </c>
      <c r="M25" s="143">
        <f t="shared" si="4"/>
        <v>0</v>
      </c>
      <c r="N25" s="143">
        <f t="shared" si="5"/>
        <v>0</v>
      </c>
      <c r="O25" s="143">
        <f t="shared" si="6"/>
        <v>115.80464074045547</v>
      </c>
      <c r="P25" s="143">
        <f t="shared" si="7"/>
        <v>0</v>
      </c>
      <c r="Q25" s="143">
        <f t="shared" si="8"/>
        <v>0</v>
      </c>
      <c r="R25" s="143">
        <f t="shared" si="9"/>
        <v>0</v>
      </c>
      <c r="S25" s="143">
        <f t="shared" si="10"/>
        <v>115.80464074045547</v>
      </c>
      <c r="T25" s="143">
        <f>U24-(U24*(0.5^(1/'SW7'!C$2)))</f>
        <v>9.0027177919921542</v>
      </c>
      <c r="U25" s="143">
        <f t="shared" si="13"/>
        <v>1523.2791525063947</v>
      </c>
      <c r="V25" s="147">
        <f>(U25*'SW7'!C$3/(B25*'SW7'!C$4)/1000)</f>
        <v>2.0047493410645437E-2</v>
      </c>
      <c r="W25" s="147">
        <f>V25/'SW7'!C$5</f>
        <v>0.25059366763306795</v>
      </c>
    </row>
    <row r="26" spans="1:23" x14ac:dyDescent="0.35">
      <c r="A26" s="142">
        <f t="shared" si="14"/>
        <v>23</v>
      </c>
      <c r="B26" s="143">
        <f t="shared" si="12"/>
        <v>49.259112143679978</v>
      </c>
      <c r="C26" s="133">
        <v>50</v>
      </c>
      <c r="D26" s="133">
        <v>550</v>
      </c>
      <c r="E26" s="166">
        <v>1.3</v>
      </c>
      <c r="F26" s="143">
        <f t="shared" si="0"/>
        <v>12.094899999999999</v>
      </c>
      <c r="G26" s="143">
        <f t="shared" si="1"/>
        <v>0.29390606999999996</v>
      </c>
      <c r="H26" s="143">
        <f>'SW7'!C$12</f>
        <v>56.47</v>
      </c>
      <c r="I26" s="143">
        <f t="shared" si="2"/>
        <v>839.80433850000009</v>
      </c>
      <c r="J26" s="143">
        <f>I26*'SW7'!C$13</f>
        <v>17.887832410050002</v>
      </c>
      <c r="K26" s="143">
        <f t="shared" si="3"/>
        <v>6.6414361863</v>
      </c>
      <c r="M26" s="143">
        <f t="shared" si="4"/>
        <v>0</v>
      </c>
      <c r="N26" s="143">
        <f t="shared" si="5"/>
        <v>0</v>
      </c>
      <c r="O26" s="143">
        <f t="shared" si="6"/>
        <v>118.80089746257603</v>
      </c>
      <c r="P26" s="143">
        <f t="shared" si="7"/>
        <v>0</v>
      </c>
      <c r="Q26" s="143">
        <f t="shared" si="8"/>
        <v>0</v>
      </c>
      <c r="R26" s="143">
        <f t="shared" si="9"/>
        <v>0</v>
      </c>
      <c r="S26" s="143">
        <f t="shared" si="10"/>
        <v>118.80089746257603</v>
      </c>
      <c r="T26" s="143">
        <f>U25-(U25*(0.5^(1/'SW7'!C$2)))</f>
        <v>9.6648623542378118</v>
      </c>
      <c r="U26" s="143">
        <f t="shared" si="13"/>
        <v>1630.0810754548579</v>
      </c>
      <c r="V26" s="147">
        <f>(U26*'SW7'!C$3/(B26*'SW7'!C$4)/1000)</f>
        <v>2.1175194283789465E-2</v>
      </c>
      <c r="W26" s="147">
        <f>V26/'SW7'!C$5</f>
        <v>0.26468992854736834</v>
      </c>
    </row>
    <row r="27" spans="1:23" x14ac:dyDescent="0.35">
      <c r="A27" s="142">
        <f t="shared" si="14"/>
        <v>24</v>
      </c>
      <c r="B27" s="143">
        <f t="shared" si="12"/>
        <v>49.900536199999976</v>
      </c>
      <c r="C27" s="133">
        <v>50</v>
      </c>
      <c r="D27" s="133">
        <v>550</v>
      </c>
      <c r="E27" s="166">
        <v>1.3</v>
      </c>
      <c r="F27" s="143">
        <f t="shared" si="0"/>
        <v>12.1098</v>
      </c>
      <c r="G27" s="143">
        <f t="shared" si="1"/>
        <v>0.29426813999999996</v>
      </c>
      <c r="H27" s="143">
        <f>'SW7'!C$12</f>
        <v>56.47</v>
      </c>
      <c r="I27" s="143">
        <f t="shared" si="2"/>
        <v>840.74847700000009</v>
      </c>
      <c r="J27" s="143">
        <f>I27*'SW7'!C$13</f>
        <v>17.9079425601</v>
      </c>
      <c r="K27" s="143">
        <f t="shared" si="3"/>
        <v>6.7962685568000003</v>
      </c>
      <c r="M27" s="143">
        <f t="shared" si="4"/>
        <v>0</v>
      </c>
      <c r="N27" s="143">
        <f t="shared" si="5"/>
        <v>0</v>
      </c>
      <c r="O27" s="143">
        <f t="shared" si="6"/>
        <v>121.70718693818813</v>
      </c>
      <c r="P27" s="143">
        <f t="shared" si="7"/>
        <v>0</v>
      </c>
      <c r="Q27" s="143">
        <f t="shared" si="8"/>
        <v>0</v>
      </c>
      <c r="R27" s="143">
        <f t="shared" si="9"/>
        <v>0</v>
      </c>
      <c r="S27" s="143">
        <f t="shared" si="10"/>
        <v>121.70718693818813</v>
      </c>
      <c r="T27" s="143">
        <f>U26-(U26*(0.5^(1/'SW7'!C$2)))</f>
        <v>10.342496445642837</v>
      </c>
      <c r="U27" s="143">
        <f t="shared" si="13"/>
        <v>1739.2171105631962</v>
      </c>
      <c r="V27" s="147">
        <f>(U27*'SW7'!C$3/(B27*'SW7'!C$4)/1000)</f>
        <v>2.2302490603763589E-2</v>
      </c>
      <c r="W27" s="147">
        <f>V27/'SW7'!C$5</f>
        <v>0.27878113254704484</v>
      </c>
    </row>
    <row r="28" spans="1:23" x14ac:dyDescent="0.35">
      <c r="A28" s="142">
        <f t="shared" si="14"/>
        <v>25</v>
      </c>
      <c r="B28" s="143">
        <f t="shared" si="12"/>
        <v>50.545296824999973</v>
      </c>
      <c r="C28" s="133">
        <v>50</v>
      </c>
      <c r="D28" s="133">
        <v>550</v>
      </c>
      <c r="E28" s="166">
        <v>1.3</v>
      </c>
      <c r="F28" s="143">
        <f t="shared" si="0"/>
        <v>12.124499999999999</v>
      </c>
      <c r="G28" s="143">
        <f t="shared" si="1"/>
        <v>0.29462534999999995</v>
      </c>
      <c r="H28" s="143">
        <f>'SW7'!C$12</f>
        <v>56.47</v>
      </c>
      <c r="I28" s="143">
        <f t="shared" si="2"/>
        <v>841.67994249999992</v>
      </c>
      <c r="J28" s="143">
        <f>I28*'SW7'!C$13</f>
        <v>17.927782775249998</v>
      </c>
      <c r="K28" s="143">
        <f t="shared" si="3"/>
        <v>6.9458984375000004</v>
      </c>
      <c r="M28" s="143">
        <f t="shared" si="4"/>
        <v>0</v>
      </c>
      <c r="N28" s="143">
        <f t="shared" si="5"/>
        <v>0</v>
      </c>
      <c r="O28" s="143">
        <f t="shared" si="6"/>
        <v>124.52455836644839</v>
      </c>
      <c r="P28" s="143">
        <f t="shared" si="7"/>
        <v>0</v>
      </c>
      <c r="Q28" s="143">
        <f t="shared" si="8"/>
        <v>0</v>
      </c>
      <c r="R28" s="143">
        <f t="shared" si="9"/>
        <v>0</v>
      </c>
      <c r="S28" s="143">
        <f t="shared" si="10"/>
        <v>124.52455836644839</v>
      </c>
      <c r="T28" s="143">
        <f>U27-(U27*(0.5^(1/'SW7'!C$2)))</f>
        <v>11.034939951794513</v>
      </c>
      <c r="U28" s="143">
        <f t="shared" si="13"/>
        <v>1850.5818010557416</v>
      </c>
      <c r="V28" s="147">
        <f>(U28*'SW7'!C$3/(B28*'SW7'!C$4)/1000)</f>
        <v>2.3427843468017857E-2</v>
      </c>
      <c r="W28" s="147">
        <f>V28/'SW7'!C$5</f>
        <v>0.29284804335022319</v>
      </c>
    </row>
    <row r="29" spans="1:23" x14ac:dyDescent="0.35">
      <c r="A29" s="142">
        <f t="shared" si="14"/>
        <v>26</v>
      </c>
      <c r="B29" s="143">
        <f t="shared" si="12"/>
        <v>51.19338392067997</v>
      </c>
      <c r="C29" s="133">
        <v>50</v>
      </c>
      <c r="D29" s="133">
        <v>550</v>
      </c>
      <c r="E29" s="166">
        <v>1.3</v>
      </c>
      <c r="F29" s="143">
        <f t="shared" si="0"/>
        <v>12.138999999999999</v>
      </c>
      <c r="G29" s="143">
        <f t="shared" si="1"/>
        <v>0.29497769999999995</v>
      </c>
      <c r="H29" s="143">
        <f>'SW7'!C$12</f>
        <v>56.47</v>
      </c>
      <c r="I29" s="143">
        <f t="shared" si="2"/>
        <v>842.59873500000003</v>
      </c>
      <c r="J29" s="143">
        <f>I29*'SW7'!C$13</f>
        <v>17.947353055499999</v>
      </c>
      <c r="K29" s="143">
        <f t="shared" si="3"/>
        <v>7.0904085168000002</v>
      </c>
      <c r="M29" s="143">
        <f t="shared" si="4"/>
        <v>0</v>
      </c>
      <c r="N29" s="143">
        <f t="shared" si="5"/>
        <v>0</v>
      </c>
      <c r="O29" s="143">
        <f t="shared" si="6"/>
        <v>127.25406495873369</v>
      </c>
      <c r="P29" s="143">
        <f t="shared" si="7"/>
        <v>0</v>
      </c>
      <c r="Q29" s="143">
        <f t="shared" si="8"/>
        <v>0</v>
      </c>
      <c r="R29" s="143">
        <f t="shared" si="9"/>
        <v>0</v>
      </c>
      <c r="S29" s="143">
        <f t="shared" si="10"/>
        <v>127.25406495873369</v>
      </c>
      <c r="T29" s="143">
        <f>U28-(U28*(0.5^(1/'SW7'!C$2)))</f>
        <v>11.741523773257541</v>
      </c>
      <c r="U29" s="143">
        <f t="shared" si="13"/>
        <v>1964.0714194703955</v>
      </c>
      <c r="V29" s="147">
        <f>(U29*'SW7'!C$3/(B29*'SW7'!C$4)/1000)</f>
        <v>2.4549814576944134E-2</v>
      </c>
      <c r="W29" s="147">
        <f>V29/'SW7'!C$5</f>
        <v>0.3068726822118017</v>
      </c>
    </row>
    <row r="30" spans="1:23" x14ac:dyDescent="0.35">
      <c r="A30" s="142">
        <f t="shared" si="14"/>
        <v>27</v>
      </c>
      <c r="B30" s="143">
        <f t="shared" si="12"/>
        <v>51.844787357119969</v>
      </c>
      <c r="C30" s="133">
        <v>50</v>
      </c>
      <c r="D30" s="133">
        <v>550</v>
      </c>
      <c r="E30" s="166">
        <v>1.3</v>
      </c>
      <c r="F30" s="143">
        <f t="shared" si="0"/>
        <v>12.1533</v>
      </c>
      <c r="G30" s="143">
        <f t="shared" si="1"/>
        <v>0.29532518999999996</v>
      </c>
      <c r="H30" s="143">
        <f>'SW7'!C$12</f>
        <v>56.47</v>
      </c>
      <c r="I30" s="143">
        <f t="shared" si="2"/>
        <v>843.50485449999996</v>
      </c>
      <c r="J30" s="143">
        <f>I30*'SW7'!C$13</f>
        <v>17.966653400849999</v>
      </c>
      <c r="K30" s="143">
        <f t="shared" si="3"/>
        <v>7.2298808663000003</v>
      </c>
      <c r="M30" s="143">
        <f t="shared" si="4"/>
        <v>0</v>
      </c>
      <c r="N30" s="143">
        <f t="shared" si="5"/>
        <v>0</v>
      </c>
      <c r="O30" s="143">
        <f t="shared" si="6"/>
        <v>129.89676365424924</v>
      </c>
      <c r="P30" s="143">
        <f t="shared" si="7"/>
        <v>0</v>
      </c>
      <c r="Q30" s="143">
        <f t="shared" si="8"/>
        <v>0</v>
      </c>
      <c r="R30" s="143">
        <f t="shared" si="9"/>
        <v>0</v>
      </c>
      <c r="S30" s="143">
        <f t="shared" si="10"/>
        <v>129.89676365424924</v>
      </c>
      <c r="T30" s="143">
        <f>U29-(U29*(0.5^(1/'SW7'!C$2)))</f>
        <v>12.46158978270023</v>
      </c>
      <c r="U30" s="143">
        <f t="shared" si="13"/>
        <v>2079.5839606558716</v>
      </c>
      <c r="V30" s="147">
        <f>(U30*'SW7'!C$3/(B30*'SW7'!C$4)/1000)</f>
        <v>2.5667060814387237E-2</v>
      </c>
      <c r="W30" s="147">
        <f>V30/'SW7'!C$5</f>
        <v>0.32083826017984046</v>
      </c>
    </row>
    <row r="31" spans="1:23" x14ac:dyDescent="0.35">
      <c r="A31" s="142">
        <f t="shared" si="14"/>
        <v>28</v>
      </c>
      <c r="B31" s="143">
        <f t="shared" si="12"/>
        <v>52.499496972479967</v>
      </c>
      <c r="C31" s="133">
        <v>50</v>
      </c>
      <c r="D31" s="133">
        <v>550</v>
      </c>
      <c r="E31" s="166">
        <v>1.3</v>
      </c>
      <c r="F31" s="143">
        <f t="shared" si="0"/>
        <v>12.167399999999999</v>
      </c>
      <c r="G31" s="143">
        <f t="shared" si="1"/>
        <v>0.29566781999999997</v>
      </c>
      <c r="H31" s="143">
        <f>'SW7'!C$12</f>
        <v>56.47</v>
      </c>
      <c r="I31" s="143">
        <f t="shared" si="2"/>
        <v>844.39830099999995</v>
      </c>
      <c r="J31" s="143">
        <f>I31*'SW7'!C$13</f>
        <v>17.985683811299999</v>
      </c>
      <c r="K31" s="143">
        <f t="shared" si="3"/>
        <v>7.3643969408000007</v>
      </c>
      <c r="M31" s="143">
        <f t="shared" si="4"/>
        <v>0</v>
      </c>
      <c r="N31" s="143">
        <f t="shared" si="5"/>
        <v>0</v>
      </c>
      <c r="O31" s="143">
        <f t="shared" si="6"/>
        <v>132.45371483813381</v>
      </c>
      <c r="P31" s="143">
        <f t="shared" si="7"/>
        <v>0</v>
      </c>
      <c r="Q31" s="143">
        <f t="shared" si="8"/>
        <v>0</v>
      </c>
      <c r="R31" s="143">
        <f t="shared" si="9"/>
        <v>0</v>
      </c>
      <c r="S31" s="143">
        <f t="shared" si="10"/>
        <v>132.45371483813381</v>
      </c>
      <c r="T31" s="143">
        <f>U30-(U30*(0.5^(1/'SW7'!C$2)))</f>
        <v>13.194490780465003</v>
      </c>
      <c r="U31" s="143">
        <f t="shared" si="13"/>
        <v>2197.0191345274206</v>
      </c>
      <c r="V31" s="147">
        <f>(U31*'SW7'!C$3/(B31*'SW7'!C$4)/1000)</f>
        <v>2.6778329129730015E-2</v>
      </c>
      <c r="W31" s="147">
        <f>V31/'SW7'!C$5</f>
        <v>0.3347291141216252</v>
      </c>
    </row>
    <row r="32" spans="1:23" x14ac:dyDescent="0.35">
      <c r="A32" s="142">
        <f t="shared" si="14"/>
        <v>29</v>
      </c>
      <c r="B32" s="143">
        <f t="shared" si="12"/>
        <v>53.15750257299996</v>
      </c>
      <c r="C32" s="133">
        <v>50</v>
      </c>
      <c r="D32" s="133">
        <v>550</v>
      </c>
      <c r="E32" s="166">
        <v>1.3</v>
      </c>
      <c r="F32" s="143">
        <f t="shared" si="0"/>
        <v>12.181299999999998</v>
      </c>
      <c r="G32" s="143">
        <f t="shared" si="1"/>
        <v>0.29600558999999993</v>
      </c>
      <c r="H32" s="143">
        <f>'SW7'!C$12</f>
        <v>56.47</v>
      </c>
      <c r="I32" s="143">
        <f t="shared" si="2"/>
        <v>845.27907449999998</v>
      </c>
      <c r="J32" s="143">
        <f>I32*'SW7'!C$13</f>
        <v>18.004444286849999</v>
      </c>
      <c r="K32" s="143">
        <f t="shared" si="3"/>
        <v>7.4940375783000004</v>
      </c>
      <c r="M32" s="143">
        <f t="shared" si="4"/>
        <v>0</v>
      </c>
      <c r="N32" s="143">
        <f t="shared" si="5"/>
        <v>0</v>
      </c>
      <c r="O32" s="143">
        <f t="shared" si="6"/>
        <v>134.92598206206264</v>
      </c>
      <c r="P32" s="143">
        <f t="shared" si="7"/>
        <v>0</v>
      </c>
      <c r="Q32" s="143">
        <f t="shared" si="8"/>
        <v>0</v>
      </c>
      <c r="R32" s="143">
        <f t="shared" si="9"/>
        <v>0</v>
      </c>
      <c r="S32" s="143">
        <f t="shared" si="10"/>
        <v>134.92598206206264</v>
      </c>
      <c r="T32" s="143">
        <f>U31-(U31*(0.5^(1/'SW7'!C$2)))</f>
        <v>13.939590448603212</v>
      </c>
      <c r="U32" s="143">
        <f t="shared" si="13"/>
        <v>2316.2783585850893</v>
      </c>
      <c r="V32" s="147">
        <f>(U32*'SW7'!C$3/(B32*'SW7'!C$4)/1000)</f>
        <v>2.7882451703169612E-2</v>
      </c>
      <c r="W32" s="147">
        <f>V32/'SW7'!C$5</f>
        <v>0.34853064628962016</v>
      </c>
    </row>
    <row r="33" spans="1:23" x14ac:dyDescent="0.35">
      <c r="A33" s="142">
        <f t="shared" si="14"/>
        <v>30</v>
      </c>
      <c r="B33" s="143">
        <f t="shared" si="12"/>
        <v>53.818793932999959</v>
      </c>
      <c r="C33" s="133">
        <v>50</v>
      </c>
      <c r="D33" s="133">
        <v>550</v>
      </c>
      <c r="E33" s="166">
        <v>1.3</v>
      </c>
      <c r="F33" s="143">
        <f t="shared" si="0"/>
        <v>12.194999999999999</v>
      </c>
      <c r="G33" s="143">
        <f t="shared" si="1"/>
        <v>0.29633849999999995</v>
      </c>
      <c r="H33" s="143">
        <f>'SW7'!C$12</f>
        <v>56.47</v>
      </c>
      <c r="I33" s="143">
        <f t="shared" si="2"/>
        <v>846.14717499999983</v>
      </c>
      <c r="J33" s="143">
        <f>I33*'SW7'!C$13</f>
        <v>18.022934827499995</v>
      </c>
      <c r="K33" s="143">
        <f t="shared" si="3"/>
        <v>7.6188829999999994</v>
      </c>
      <c r="M33" s="143">
        <f t="shared" si="4"/>
        <v>0</v>
      </c>
      <c r="N33" s="143">
        <f t="shared" si="5"/>
        <v>0</v>
      </c>
      <c r="O33" s="143">
        <f t="shared" si="6"/>
        <v>137.31463176734763</v>
      </c>
      <c r="P33" s="143">
        <f t="shared" si="7"/>
        <v>0</v>
      </c>
      <c r="Q33" s="143">
        <f t="shared" si="8"/>
        <v>0</v>
      </c>
      <c r="R33" s="143">
        <f t="shared" si="9"/>
        <v>0</v>
      </c>
      <c r="S33" s="143">
        <f t="shared" si="10"/>
        <v>137.31463176734763</v>
      </c>
      <c r="T33" s="143">
        <f>U32-(U32*(0.5^(1/'SW7'!C$2)))</f>
        <v>14.69626330340725</v>
      </c>
      <c r="U33" s="143">
        <f t="shared" si="13"/>
        <v>2437.2647501985489</v>
      </c>
      <c r="V33" s="147">
        <f>(U33*'SW7'!C$3/(B33*'SW7'!C$4)/1000)</f>
        <v>2.8978341377039935E-2</v>
      </c>
      <c r="W33" s="147">
        <f>V33/'SW7'!C$5</f>
        <v>0.3622292672129992</v>
      </c>
    </row>
    <row r="34" spans="1:23" x14ac:dyDescent="0.35">
      <c r="A34" s="142">
        <f t="shared" si="14"/>
        <v>31</v>
      </c>
      <c r="B34" s="143">
        <f t="shared" si="12"/>
        <v>54.483360794879957</v>
      </c>
      <c r="C34" s="133">
        <v>50</v>
      </c>
      <c r="D34" s="133">
        <v>550</v>
      </c>
      <c r="E34" s="166">
        <v>1.3</v>
      </c>
      <c r="F34" s="143">
        <f t="shared" si="0"/>
        <v>12.208499999999999</v>
      </c>
      <c r="G34" s="143">
        <f t="shared" si="1"/>
        <v>0.29666654999999997</v>
      </c>
      <c r="H34" s="143">
        <f>'SW7'!C$12</f>
        <v>56.47</v>
      </c>
      <c r="I34" s="143">
        <f t="shared" si="2"/>
        <v>847.00260249999997</v>
      </c>
      <c r="J34" s="143">
        <f>I34*'SW7'!C$13</f>
        <v>18.041155433249997</v>
      </c>
      <c r="K34" s="143">
        <f t="shared" si="3"/>
        <v>7.7390128103000002</v>
      </c>
      <c r="M34" s="143">
        <f t="shared" si="4"/>
        <v>0</v>
      </c>
      <c r="N34" s="143">
        <f t="shared" si="5"/>
        <v>0</v>
      </c>
      <c r="O34" s="143">
        <f t="shared" si="6"/>
        <v>139.62073301053519</v>
      </c>
      <c r="P34" s="143">
        <f t="shared" si="7"/>
        <v>0</v>
      </c>
      <c r="Q34" s="143">
        <f t="shared" si="8"/>
        <v>0</v>
      </c>
      <c r="R34" s="143">
        <f t="shared" si="9"/>
        <v>0</v>
      </c>
      <c r="S34" s="143">
        <f t="shared" si="10"/>
        <v>139.62073301053519</v>
      </c>
      <c r="T34" s="143">
        <f>U33-(U33*(0.5^(1/'SW7'!C$2)))</f>
        <v>15.463894646458357</v>
      </c>
      <c r="U34" s="143">
        <f t="shared" si="13"/>
        <v>2559.8831186624893</v>
      </c>
      <c r="V34" s="147">
        <f>(U34*'SW7'!C$3/(B34*'SW7'!C$4)/1000)</f>
        <v>3.006498733718117E-2</v>
      </c>
      <c r="W34" s="147">
        <f>V34/'SW7'!C$5</f>
        <v>0.37581234171476463</v>
      </c>
    </row>
    <row r="35" spans="1:23" x14ac:dyDescent="0.35">
      <c r="A35" s="142">
        <f t="shared" si="14"/>
        <v>32</v>
      </c>
      <c r="B35" s="143">
        <f t="shared" si="12"/>
        <v>55.151192869119953</v>
      </c>
      <c r="C35" s="133">
        <v>50</v>
      </c>
      <c r="D35" s="133">
        <v>550</v>
      </c>
      <c r="E35" s="166">
        <v>1.3</v>
      </c>
      <c r="F35" s="143">
        <f t="shared" si="0"/>
        <v>12.221799999999998</v>
      </c>
      <c r="G35" s="143">
        <f t="shared" si="1"/>
        <v>0.29698973999999995</v>
      </c>
      <c r="H35" s="143">
        <f>'SW7'!C$12</f>
        <v>56.47</v>
      </c>
      <c r="I35" s="143">
        <f t="shared" si="2"/>
        <v>847.84535699999992</v>
      </c>
      <c r="J35" s="143">
        <f>I35*'SW7'!C$13</f>
        <v>18.0591061041</v>
      </c>
      <c r="K35" s="143">
        <f t="shared" si="3"/>
        <v>7.8545059968000004</v>
      </c>
      <c r="M35" s="143">
        <f t="shared" si="4"/>
        <v>0</v>
      </c>
      <c r="N35" s="143">
        <f t="shared" si="5"/>
        <v>0</v>
      </c>
      <c r="O35" s="143">
        <f t="shared" si="6"/>
        <v>141.84535719150094</v>
      </c>
      <c r="P35" s="143">
        <f t="shared" si="7"/>
        <v>0</v>
      </c>
      <c r="Q35" s="143">
        <f t="shared" si="8"/>
        <v>0</v>
      </c>
      <c r="R35" s="143">
        <f t="shared" si="9"/>
        <v>0</v>
      </c>
      <c r="S35" s="143">
        <f t="shared" si="10"/>
        <v>141.84535719150094</v>
      </c>
      <c r="T35" s="143">
        <f>U34-(U34*(0.5^(1/'SW7'!C$2)))</f>
        <v>16.241880514219247</v>
      </c>
      <c r="U35" s="143">
        <f t="shared" si="13"/>
        <v>2684.0399570265663</v>
      </c>
      <c r="V35" s="147">
        <f>(U35*'SW7'!C$3/(B35*'SW7'!C$4)/1000)</f>
        <v>3.1141451029419114E-2</v>
      </c>
      <c r="W35" s="147">
        <f>V35/'SW7'!C$5</f>
        <v>0.38926813786773889</v>
      </c>
    </row>
    <row r="36" spans="1:23" x14ac:dyDescent="0.35">
      <c r="A36" s="142">
        <f t="shared" si="14"/>
        <v>33</v>
      </c>
      <c r="B36" s="143">
        <f t="shared" si="12"/>
        <v>55.822279834279954</v>
      </c>
      <c r="C36" s="133">
        <v>50</v>
      </c>
      <c r="D36" s="133">
        <v>550</v>
      </c>
      <c r="E36" s="166">
        <v>1.3</v>
      </c>
      <c r="F36" s="143">
        <f t="shared" si="0"/>
        <v>12.2349</v>
      </c>
      <c r="G36" s="143">
        <f t="shared" si="1"/>
        <v>0.29730806999999998</v>
      </c>
      <c r="H36" s="143">
        <f>'SW7'!C$12</f>
        <v>56.47</v>
      </c>
      <c r="I36" s="143">
        <f t="shared" si="2"/>
        <v>848.67543849999993</v>
      </c>
      <c r="J36" s="143">
        <f>I36*'SW7'!C$13</f>
        <v>18.076786840049998</v>
      </c>
      <c r="K36" s="143">
        <f t="shared" si="3"/>
        <v>7.9654409303000016</v>
      </c>
      <c r="M36" s="143">
        <f t="shared" si="4"/>
        <v>0</v>
      </c>
      <c r="N36" s="143">
        <f t="shared" si="5"/>
        <v>0</v>
      </c>
      <c r="O36" s="143">
        <f t="shared" si="6"/>
        <v>143.98957778404267</v>
      </c>
      <c r="P36" s="143">
        <f t="shared" si="7"/>
        <v>0</v>
      </c>
      <c r="Q36" s="143">
        <f t="shared" si="8"/>
        <v>0</v>
      </c>
      <c r="R36" s="143">
        <f t="shared" si="9"/>
        <v>0</v>
      </c>
      <c r="S36" s="143">
        <f t="shared" si="10"/>
        <v>143.98957778404267</v>
      </c>
      <c r="T36" s="143">
        <f>U35-(U35*(0.5^(1/'SW7'!C$2)))</f>
        <v>17.029627626199272</v>
      </c>
      <c r="U36" s="143">
        <f t="shared" si="13"/>
        <v>2809.6434337038481</v>
      </c>
      <c r="V36" s="147">
        <f>(U36*'SW7'!C$3/(B36*'SW7'!C$4)/1000)</f>
        <v>3.2206862297200975E-2</v>
      </c>
      <c r="W36" s="147">
        <f>V36/'SW7'!C$5</f>
        <v>0.40258577871501217</v>
      </c>
    </row>
    <row r="37" spans="1:23" x14ac:dyDescent="0.35">
      <c r="A37" s="142">
        <f t="shared" ref="A37:A52" si="15">A36+1</f>
        <v>34</v>
      </c>
      <c r="B37" s="143">
        <f t="shared" si="12"/>
        <v>56.496611336999955</v>
      </c>
      <c r="C37" s="133">
        <v>50</v>
      </c>
      <c r="D37" s="133">
        <v>550</v>
      </c>
      <c r="E37" s="166">
        <v>1.3</v>
      </c>
      <c r="F37" s="143">
        <f t="shared" si="0"/>
        <v>12.2478</v>
      </c>
      <c r="G37" s="143">
        <f t="shared" si="1"/>
        <v>0.29762153999999996</v>
      </c>
      <c r="H37" s="143">
        <f>'SW7'!C$12</f>
        <v>56.47</v>
      </c>
      <c r="I37" s="143">
        <f t="shared" si="2"/>
        <v>849.49284699999998</v>
      </c>
      <c r="J37" s="143">
        <f>I37*'SW7'!C$13</f>
        <v>18.094197641099999</v>
      </c>
      <c r="K37" s="143">
        <f t="shared" si="3"/>
        <v>8.0718953648000014</v>
      </c>
      <c r="M37" s="143">
        <f t="shared" si="4"/>
        <v>0</v>
      </c>
      <c r="N37" s="143">
        <f t="shared" si="5"/>
        <v>0</v>
      </c>
      <c r="O37" s="143">
        <f t="shared" si="6"/>
        <v>146.0544700689702</v>
      </c>
      <c r="P37" s="143">
        <f t="shared" si="7"/>
        <v>0</v>
      </c>
      <c r="Q37" s="143">
        <f t="shared" si="8"/>
        <v>0</v>
      </c>
      <c r="R37" s="143">
        <f t="shared" si="9"/>
        <v>0</v>
      </c>
      <c r="S37" s="143">
        <f t="shared" si="10"/>
        <v>146.0544700689702</v>
      </c>
      <c r="T37" s="143">
        <f>U36-(U36*(0.5^(1/'SW7'!C$2)))</f>
        <v>17.82655333170942</v>
      </c>
      <c r="U37" s="143">
        <f t="shared" si="13"/>
        <v>2936.6033838616913</v>
      </c>
      <c r="V37" s="147">
        <f>(U37*'SW7'!C$3/(B37*'SW7'!C$4)/1000)</f>
        <v>3.3260415727347427E-2</v>
      </c>
      <c r="W37" s="147">
        <f>V37/'SW7'!C$5</f>
        <v>0.41575519659184285</v>
      </c>
    </row>
    <row r="38" spans="1:23" x14ac:dyDescent="0.35">
      <c r="A38" s="142">
        <f t="shared" si="15"/>
        <v>35</v>
      </c>
      <c r="B38" s="143">
        <f t="shared" si="12"/>
        <v>57.174176991999957</v>
      </c>
      <c r="C38" s="133">
        <v>50</v>
      </c>
      <c r="D38" s="133">
        <v>550</v>
      </c>
      <c r="E38" s="166">
        <v>1.3</v>
      </c>
      <c r="F38" s="143">
        <f t="shared" si="0"/>
        <v>12.260499999999999</v>
      </c>
      <c r="G38" s="143">
        <f t="shared" si="1"/>
        <v>0.29793014999999995</v>
      </c>
      <c r="H38" s="143">
        <f>'SW7'!C$12</f>
        <v>56.47</v>
      </c>
      <c r="I38" s="143">
        <f t="shared" si="2"/>
        <v>850.29758249999986</v>
      </c>
      <c r="J38" s="143">
        <f>I38*'SW7'!C$13</f>
        <v>18.111338507249997</v>
      </c>
      <c r="K38" s="143">
        <f t="shared" si="3"/>
        <v>8.1739464374999997</v>
      </c>
      <c r="M38" s="143">
        <f t="shared" si="4"/>
        <v>0</v>
      </c>
      <c r="N38" s="143">
        <f t="shared" si="5"/>
        <v>0</v>
      </c>
      <c r="O38" s="143">
        <f t="shared" si="6"/>
        <v>148.04111086969266</v>
      </c>
      <c r="P38" s="143">
        <f t="shared" si="7"/>
        <v>0</v>
      </c>
      <c r="Q38" s="143">
        <f t="shared" si="8"/>
        <v>0</v>
      </c>
      <c r="R38" s="143">
        <f t="shared" si="9"/>
        <v>0</v>
      </c>
      <c r="S38" s="143">
        <f t="shared" si="10"/>
        <v>148.04111086969266</v>
      </c>
      <c r="T38" s="143">
        <f>U37-(U37*(0.5^(1/'SW7'!C$2)))</f>
        <v>18.632085555239883</v>
      </c>
      <c r="U38" s="143">
        <f t="shared" si="13"/>
        <v>3064.8313005989521</v>
      </c>
      <c r="V38" s="147">
        <f>(U38*'SW7'!C$3/(B38*'SW7'!C$4)/1000)</f>
        <v>3.4301367191727668E-2</v>
      </c>
      <c r="W38" s="147">
        <f>V38/'SW7'!C$5</f>
        <v>0.42876708989659584</v>
      </c>
    </row>
    <row r="39" spans="1:23" x14ac:dyDescent="0.35">
      <c r="A39" s="142">
        <f t="shared" si="15"/>
        <v>36</v>
      </c>
      <c r="B39" s="143">
        <f t="shared" si="12"/>
        <v>57.854966382079951</v>
      </c>
      <c r="C39" s="133">
        <v>50</v>
      </c>
      <c r="D39" s="133">
        <v>550</v>
      </c>
      <c r="E39" s="166">
        <v>1.3</v>
      </c>
      <c r="F39" s="143">
        <f t="shared" si="0"/>
        <v>12.273</v>
      </c>
      <c r="G39" s="143">
        <f t="shared" si="1"/>
        <v>0.2982339</v>
      </c>
      <c r="H39" s="143">
        <f>'SW7'!C$12</f>
        <v>56.47</v>
      </c>
      <c r="I39" s="143">
        <f t="shared" si="2"/>
        <v>851.08964500000002</v>
      </c>
      <c r="J39" s="143">
        <f>I39*'SW7'!C$13</f>
        <v>18.128209438500001</v>
      </c>
      <c r="K39" s="143">
        <f t="shared" si="3"/>
        <v>8.2716706688000006</v>
      </c>
      <c r="M39" s="143">
        <f t="shared" si="4"/>
        <v>0</v>
      </c>
      <c r="N39" s="143">
        <f t="shared" si="5"/>
        <v>0</v>
      </c>
      <c r="O39" s="143">
        <f t="shared" si="6"/>
        <v>149.95057829030378</v>
      </c>
      <c r="P39" s="143">
        <f t="shared" si="7"/>
        <v>0</v>
      </c>
      <c r="Q39" s="143">
        <f t="shared" si="8"/>
        <v>0</v>
      </c>
      <c r="R39" s="143">
        <f t="shared" si="9"/>
        <v>0</v>
      </c>
      <c r="S39" s="143">
        <f t="shared" si="10"/>
        <v>149.95057829030378</v>
      </c>
      <c r="T39" s="143">
        <f>U38-(U38*(0.5^(1/'SW7'!C$2)))</f>
        <v>19.445662740483385</v>
      </c>
      <c r="U39" s="143">
        <f t="shared" si="13"/>
        <v>3194.2403259134048</v>
      </c>
      <c r="V39" s="147">
        <f>(U39*'SW7'!C$3/(B39*'SW7'!C$4)/1000)</f>
        <v>3.5329030573451214E-2</v>
      </c>
      <c r="W39" s="147">
        <f>V39/'SW7'!C$5</f>
        <v>0.44161288216814015</v>
      </c>
    </row>
    <row r="40" spans="1:23" x14ac:dyDescent="0.35">
      <c r="A40" s="142">
        <f t="shared" si="15"/>
        <v>37</v>
      </c>
      <c r="B40" s="143">
        <f t="shared" si="12"/>
        <v>58.538969058119946</v>
      </c>
      <c r="C40" s="133">
        <v>50</v>
      </c>
      <c r="D40" s="133">
        <v>550</v>
      </c>
      <c r="E40" s="166">
        <v>1.3</v>
      </c>
      <c r="F40" s="143">
        <f t="shared" si="0"/>
        <v>12.285299999999999</v>
      </c>
      <c r="G40" s="143">
        <f t="shared" si="1"/>
        <v>0.29853278999999999</v>
      </c>
      <c r="H40" s="143">
        <f>'SW7'!C$12</f>
        <v>56.47</v>
      </c>
      <c r="I40" s="143">
        <f t="shared" si="2"/>
        <v>851.8690345</v>
      </c>
      <c r="J40" s="143">
        <f>I40*'SW7'!C$13</f>
        <v>18.144810434850001</v>
      </c>
      <c r="K40" s="143">
        <f t="shared" si="3"/>
        <v>8.3651439622999995</v>
      </c>
      <c r="M40" s="143">
        <f t="shared" si="4"/>
        <v>0</v>
      </c>
      <c r="N40" s="143">
        <f t="shared" si="5"/>
        <v>0</v>
      </c>
      <c r="O40" s="143">
        <f t="shared" si="6"/>
        <v>151.78395145616352</v>
      </c>
      <c r="P40" s="143">
        <f t="shared" si="7"/>
        <v>0</v>
      </c>
      <c r="Q40" s="143">
        <f t="shared" si="8"/>
        <v>0</v>
      </c>
      <c r="R40" s="143">
        <f t="shared" si="9"/>
        <v>0</v>
      </c>
      <c r="S40" s="143">
        <f t="shared" si="10"/>
        <v>151.78395145616352</v>
      </c>
      <c r="T40" s="143">
        <f>U39-(U39*(0.5^(1/'SW7'!C$2)))</f>
        <v>20.266733793023377</v>
      </c>
      <c r="U40" s="143">
        <f t="shared" si="13"/>
        <v>3324.7452414632253</v>
      </c>
      <c r="V40" s="147">
        <f>(U40*'SW7'!C$3/(B40*'SW7'!C$4)/1000)</f>
        <v>3.6342774666900703E-2</v>
      </c>
      <c r="W40" s="147">
        <f>V40/'SW7'!C$5</f>
        <v>0.45428468333625877</v>
      </c>
    </row>
    <row r="41" spans="1:23" x14ac:dyDescent="0.35">
      <c r="A41" s="142">
        <f t="shared" si="15"/>
        <v>38</v>
      </c>
      <c r="B41" s="143">
        <f t="shared" si="12"/>
        <v>59.226174539079942</v>
      </c>
      <c r="C41" s="133">
        <v>50</v>
      </c>
      <c r="D41" s="133">
        <v>550</v>
      </c>
      <c r="E41" s="166">
        <v>1.3</v>
      </c>
      <c r="F41" s="143">
        <f t="shared" si="0"/>
        <v>12.2974</v>
      </c>
      <c r="G41" s="143">
        <f t="shared" si="1"/>
        <v>0.29882681999999999</v>
      </c>
      <c r="H41" s="143">
        <f>'SW7'!C$12</f>
        <v>56.47</v>
      </c>
      <c r="I41" s="143">
        <f t="shared" si="2"/>
        <v>852.63575100000003</v>
      </c>
      <c r="J41" s="143">
        <f>I41*'SW7'!C$13</f>
        <v>18.161141496300001</v>
      </c>
      <c r="K41" s="143">
        <f t="shared" si="3"/>
        <v>8.4544416047999995</v>
      </c>
      <c r="M41" s="143">
        <f t="shared" si="4"/>
        <v>0</v>
      </c>
      <c r="N41" s="143">
        <f t="shared" si="5"/>
        <v>0</v>
      </c>
      <c r="O41" s="143">
        <f t="shared" si="6"/>
        <v>153.54231025697845</v>
      </c>
      <c r="P41" s="143">
        <f t="shared" si="7"/>
        <v>0</v>
      </c>
      <c r="Q41" s="143">
        <f t="shared" si="8"/>
        <v>0</v>
      </c>
      <c r="R41" s="143">
        <f t="shared" si="9"/>
        <v>0</v>
      </c>
      <c r="S41" s="143">
        <f t="shared" si="10"/>
        <v>153.54231025697845</v>
      </c>
      <c r="T41" s="143">
        <f>U40-(U40*(0.5^(1/'SW7'!C$2)))</f>
        <v>21.094758021717553</v>
      </c>
      <c r="U41" s="143">
        <f t="shared" si="13"/>
        <v>3456.2624591263652</v>
      </c>
      <c r="V41" s="147">
        <f>(U41*'SW7'!C$3/(B41*'SW7'!C$4)/1000)</f>
        <v>3.7342020241609868E-2</v>
      </c>
      <c r="W41" s="147">
        <f>V41/'SW7'!C$5</f>
        <v>0.46677525302012335</v>
      </c>
    </row>
    <row r="42" spans="1:23" x14ac:dyDescent="0.35">
      <c r="A42" s="142">
        <f t="shared" si="15"/>
        <v>39</v>
      </c>
      <c r="B42" s="143">
        <f t="shared" si="12"/>
        <v>59.916572311999943</v>
      </c>
      <c r="C42" s="133">
        <v>50</v>
      </c>
      <c r="D42" s="133">
        <v>550</v>
      </c>
      <c r="E42" s="166">
        <v>1.3</v>
      </c>
      <c r="F42" s="143">
        <f t="shared" si="0"/>
        <v>12.309299999999999</v>
      </c>
      <c r="G42" s="143">
        <f t="shared" si="1"/>
        <v>0.29911598999999994</v>
      </c>
      <c r="H42" s="143">
        <f>'SW7'!C$12</f>
        <v>56.47</v>
      </c>
      <c r="I42" s="143">
        <f t="shared" si="2"/>
        <v>853.38979449999988</v>
      </c>
      <c r="J42" s="143">
        <f>I42*'SW7'!C$13</f>
        <v>18.177202622849997</v>
      </c>
      <c r="K42" s="143">
        <f t="shared" si="3"/>
        <v>8.539638266299999</v>
      </c>
      <c r="M42" s="143">
        <f t="shared" si="4"/>
        <v>0</v>
      </c>
      <c r="N42" s="143">
        <f t="shared" si="5"/>
        <v>0</v>
      </c>
      <c r="O42" s="143">
        <f t="shared" si="6"/>
        <v>155.22673509237853</v>
      </c>
      <c r="P42" s="143">
        <f t="shared" si="7"/>
        <v>0</v>
      </c>
      <c r="Q42" s="143">
        <f t="shared" si="8"/>
        <v>0</v>
      </c>
      <c r="R42" s="143">
        <f t="shared" si="9"/>
        <v>0</v>
      </c>
      <c r="S42" s="143">
        <f t="shared" si="10"/>
        <v>155.22673509237853</v>
      </c>
      <c r="T42" s="143">
        <f>U41-(U41*(0.5^(1/'SW7'!C$2)))</f>
        <v>21.929205078801715</v>
      </c>
      <c r="U42" s="143">
        <f t="shared" si="13"/>
        <v>3588.7100113616261</v>
      </c>
      <c r="V42" s="147">
        <f>(U42*'SW7'!C$3/(B42*'SW7'!C$4)/1000)</f>
        <v>3.8326237260622446E-2</v>
      </c>
      <c r="W42" s="147">
        <f>V42/'SW7'!C$5</f>
        <v>0.47907796575778056</v>
      </c>
    </row>
    <row r="43" spans="1:23" x14ac:dyDescent="0.35">
      <c r="A43" s="142">
        <f t="shared" si="15"/>
        <v>40</v>
      </c>
      <c r="B43" s="143">
        <f t="shared" si="12"/>
        <v>60.610151831999943</v>
      </c>
      <c r="C43" s="133">
        <v>50</v>
      </c>
      <c r="D43" s="133">
        <v>550</v>
      </c>
      <c r="E43" s="166">
        <v>1.3</v>
      </c>
      <c r="F43" s="143">
        <f t="shared" si="0"/>
        <v>12.321</v>
      </c>
      <c r="G43" s="143">
        <f t="shared" si="1"/>
        <v>0.29940029999999995</v>
      </c>
      <c r="H43" s="143">
        <f>'SW7'!C$12</f>
        <v>56.47</v>
      </c>
      <c r="I43" s="143">
        <f t="shared" si="2"/>
        <v>854.13116500000001</v>
      </c>
      <c r="J43" s="143">
        <f>I43*'SW7'!C$13</f>
        <v>18.192993814499999</v>
      </c>
      <c r="K43" s="143">
        <f t="shared" si="3"/>
        <v>8.6208080000000002</v>
      </c>
      <c r="M43" s="143">
        <f t="shared" si="4"/>
        <v>0</v>
      </c>
      <c r="N43" s="143">
        <f t="shared" si="5"/>
        <v>0</v>
      </c>
      <c r="O43" s="143">
        <f t="shared" si="6"/>
        <v>156.83830661999212</v>
      </c>
      <c r="P43" s="143">
        <f t="shared" si="7"/>
        <v>0</v>
      </c>
      <c r="Q43" s="143">
        <f t="shared" si="8"/>
        <v>0</v>
      </c>
      <c r="R43" s="143">
        <f t="shared" si="9"/>
        <v>0</v>
      </c>
      <c r="S43" s="143">
        <f t="shared" si="10"/>
        <v>156.83830661999212</v>
      </c>
      <c r="T43" s="143">
        <f>U42-(U42*(0.5^(1/'SW7'!C$2)))</f>
        <v>22.769554898730348</v>
      </c>
      <c r="U43" s="143">
        <f t="shared" si="13"/>
        <v>3722.0075413752029</v>
      </c>
      <c r="V43" s="147">
        <f>(U43*'SW7'!C$3/(B43*'SW7'!C$4)/1000)</f>
        <v>3.9294942244556222E-2</v>
      </c>
      <c r="W43" s="147">
        <f>V43/'SW7'!C$5</f>
        <v>0.49118677805695277</v>
      </c>
    </row>
    <row r="44" spans="1:23" x14ac:dyDescent="0.35">
      <c r="A44" s="142">
        <f t="shared" si="15"/>
        <v>41</v>
      </c>
      <c r="B44" s="143">
        <f t="shared" si="12"/>
        <v>61.306902522279941</v>
      </c>
      <c r="C44" s="133">
        <v>50</v>
      </c>
      <c r="D44" s="133">
        <v>550</v>
      </c>
      <c r="E44" s="166">
        <v>1.3</v>
      </c>
      <c r="F44" s="143">
        <f t="shared" si="0"/>
        <v>12.3325</v>
      </c>
      <c r="G44" s="143">
        <f t="shared" si="1"/>
        <v>0.29967974999999997</v>
      </c>
      <c r="H44" s="143">
        <f>'SW7'!C$12</f>
        <v>56.47</v>
      </c>
      <c r="I44" s="143">
        <f t="shared" si="2"/>
        <v>854.85986249999996</v>
      </c>
      <c r="J44" s="143">
        <f>I44*'SW7'!C$13</f>
        <v>18.208515071249998</v>
      </c>
      <c r="K44" s="143">
        <f t="shared" si="3"/>
        <v>8.6980242423000007</v>
      </c>
      <c r="M44" s="143">
        <f t="shared" si="4"/>
        <v>0</v>
      </c>
      <c r="N44" s="143">
        <f t="shared" si="5"/>
        <v>0</v>
      </c>
      <c r="O44" s="143">
        <f t="shared" si="6"/>
        <v>158.37810550601742</v>
      </c>
      <c r="P44" s="143">
        <f t="shared" si="7"/>
        <v>0</v>
      </c>
      <c r="Q44" s="143">
        <f t="shared" si="8"/>
        <v>0</v>
      </c>
      <c r="R44" s="143">
        <f t="shared" si="9"/>
        <v>0</v>
      </c>
      <c r="S44" s="143">
        <f t="shared" si="10"/>
        <v>158.37810550601742</v>
      </c>
      <c r="T44" s="143">
        <f>U43-(U43*(0.5^(1/'SW7'!C$2)))</f>
        <v>23.615297635786192</v>
      </c>
      <c r="U44" s="143">
        <f t="shared" si="13"/>
        <v>3856.0762930964647</v>
      </c>
      <c r="V44" s="147">
        <f>(U44*'SW7'!C$3/(B44*'SW7'!C$4)/1000)</f>
        <v>4.0247695773143397E-2</v>
      </c>
      <c r="W44" s="147">
        <f>V44/'SW7'!C$5</f>
        <v>0.50309619716429244</v>
      </c>
    </row>
    <row r="45" spans="1:23" x14ac:dyDescent="0.35">
      <c r="A45" s="142">
        <f t="shared" si="15"/>
        <v>42</v>
      </c>
      <c r="B45" s="143">
        <f t="shared" si="12"/>
        <v>62.006813774119948</v>
      </c>
      <c r="C45" s="133">
        <v>50</v>
      </c>
      <c r="D45" s="133">
        <v>550</v>
      </c>
      <c r="E45" s="166">
        <v>1.3</v>
      </c>
      <c r="F45" s="143">
        <f t="shared" si="0"/>
        <v>12.3438</v>
      </c>
      <c r="G45" s="143">
        <f t="shared" si="1"/>
        <v>0.29995433999999999</v>
      </c>
      <c r="H45" s="143">
        <f>'SW7'!C$12</f>
        <v>56.47</v>
      </c>
      <c r="I45" s="143">
        <f t="shared" si="2"/>
        <v>855.57588699999997</v>
      </c>
      <c r="J45" s="143">
        <f>I45*'SW7'!C$13</f>
        <v>18.2237663931</v>
      </c>
      <c r="K45" s="143">
        <f t="shared" si="3"/>
        <v>8.7713598128000001</v>
      </c>
      <c r="M45" s="143">
        <f t="shared" si="4"/>
        <v>0</v>
      </c>
      <c r="N45" s="143">
        <f t="shared" si="5"/>
        <v>0</v>
      </c>
      <c r="O45" s="143">
        <f t="shared" si="6"/>
        <v>159.84721217829255</v>
      </c>
      <c r="P45" s="143">
        <f t="shared" si="7"/>
        <v>0</v>
      </c>
      <c r="Q45" s="143">
        <f t="shared" si="8"/>
        <v>0</v>
      </c>
      <c r="R45" s="143">
        <f t="shared" si="9"/>
        <v>0</v>
      </c>
      <c r="S45" s="143">
        <f t="shared" si="10"/>
        <v>159.84721217829255</v>
      </c>
      <c r="T45" s="143">
        <f>U44-(U44*(0.5^(1/'SW7'!C$2)))</f>
        <v>24.465933600480184</v>
      </c>
      <c r="U45" s="143">
        <f t="shared" si="13"/>
        <v>3990.8391009666962</v>
      </c>
      <c r="V45" s="147">
        <f>(U45*'SW7'!C$3/(B45*'SW7'!C$4)/1000)</f>
        <v>4.1184100116529419E-2</v>
      </c>
      <c r="W45" s="147">
        <f>V45/'SW7'!C$5</f>
        <v>0.5148012514566177</v>
      </c>
    </row>
    <row r="46" spans="1:23" x14ac:dyDescent="0.35">
      <c r="A46" s="142">
        <f t="shared" si="15"/>
        <v>43</v>
      </c>
      <c r="B46" s="143">
        <f t="shared" si="12"/>
        <v>62.70987494687995</v>
      </c>
      <c r="C46" s="133">
        <v>50</v>
      </c>
      <c r="D46" s="133">
        <v>550</v>
      </c>
      <c r="E46" s="166">
        <v>1.3</v>
      </c>
      <c r="F46" s="143">
        <f t="shared" si="0"/>
        <v>12.354899999999999</v>
      </c>
      <c r="G46" s="143">
        <f t="shared" si="1"/>
        <v>0.30022406999999995</v>
      </c>
      <c r="H46" s="143">
        <f>'SW7'!C$12</f>
        <v>56.47</v>
      </c>
      <c r="I46" s="143">
        <f t="shared" si="2"/>
        <v>856.27923849999979</v>
      </c>
      <c r="J46" s="143">
        <f>I46*'SW7'!C$13</f>
        <v>18.238747780049994</v>
      </c>
      <c r="K46" s="143">
        <f t="shared" si="3"/>
        <v>8.8408869143000004</v>
      </c>
      <c r="M46" s="143">
        <f t="shared" si="4"/>
        <v>0</v>
      </c>
      <c r="N46" s="143">
        <f t="shared" si="5"/>
        <v>0</v>
      </c>
      <c r="O46" s="143">
        <f t="shared" si="6"/>
        <v>161.24670658186218</v>
      </c>
      <c r="P46" s="143">
        <f t="shared" si="7"/>
        <v>0</v>
      </c>
      <c r="Q46" s="143">
        <f t="shared" si="8"/>
        <v>0</v>
      </c>
      <c r="R46" s="143">
        <f t="shared" si="9"/>
        <v>0</v>
      </c>
      <c r="S46" s="143">
        <f t="shared" si="10"/>
        <v>161.24670658186218</v>
      </c>
      <c r="T46" s="143">
        <f>U45-(U45*(0.5^(1/'SW7'!C$2)))</f>
        <v>25.320973194761791</v>
      </c>
      <c r="U46" s="143">
        <f t="shared" si="13"/>
        <v>4126.2203795445093</v>
      </c>
      <c r="V46" s="147">
        <f>(U46*'SW7'!C$3/(B46*'SW7'!C$4)/1000)</f>
        <v>4.2103796989086971E-2</v>
      </c>
      <c r="W46" s="147">
        <f>V46/'SW7'!C$5</f>
        <v>0.5262974623635871</v>
      </c>
    </row>
    <row r="47" spans="1:23" x14ac:dyDescent="0.35">
      <c r="A47" s="142">
        <f t="shared" si="15"/>
        <v>44</v>
      </c>
      <c r="B47" s="143">
        <f t="shared" si="12"/>
        <v>63.416075367999944</v>
      </c>
      <c r="C47" s="133">
        <v>50</v>
      </c>
      <c r="D47" s="133">
        <v>550</v>
      </c>
      <c r="E47" s="166">
        <v>1.3</v>
      </c>
      <c r="F47" s="143">
        <f t="shared" si="0"/>
        <v>12.365799999999998</v>
      </c>
      <c r="G47" s="143">
        <f t="shared" si="1"/>
        <v>0.30048893999999993</v>
      </c>
      <c r="H47" s="143">
        <f>'SW7'!C$12</f>
        <v>56.47</v>
      </c>
      <c r="I47" s="143">
        <f t="shared" si="2"/>
        <v>856.9699169999999</v>
      </c>
      <c r="J47" s="143">
        <f>I47*'SW7'!C$13</f>
        <v>18.253459232099999</v>
      </c>
      <c r="K47" s="143">
        <f t="shared" si="3"/>
        <v>8.9066771328000005</v>
      </c>
      <c r="M47" s="143">
        <f t="shared" si="4"/>
        <v>0</v>
      </c>
      <c r="N47" s="143">
        <f t="shared" si="5"/>
        <v>0</v>
      </c>
      <c r="O47" s="143">
        <f t="shared" si="6"/>
        <v>162.57766793704212</v>
      </c>
      <c r="P47" s="143">
        <f t="shared" si="7"/>
        <v>0</v>
      </c>
      <c r="Q47" s="143">
        <f t="shared" si="8"/>
        <v>0</v>
      </c>
      <c r="R47" s="143">
        <f t="shared" si="9"/>
        <v>0</v>
      </c>
      <c r="S47" s="143">
        <f t="shared" si="10"/>
        <v>162.57766793704212</v>
      </c>
      <c r="T47" s="143">
        <f>U46-(U46*(0.5^(1/'SW7'!C$2)))</f>
        <v>26.179936846067903</v>
      </c>
      <c r="U47" s="143">
        <f t="shared" si="13"/>
        <v>4262.1461129316094</v>
      </c>
      <c r="V47" s="147">
        <f>(U47*'SW7'!C$3/(B47*'SW7'!C$4)/1000)</f>
        <v>4.3006465418945303E-2</v>
      </c>
      <c r="W47" s="147">
        <f>V47/'SW7'!C$5</f>
        <v>0.53758081773681632</v>
      </c>
    </row>
    <row r="48" spans="1:23" x14ac:dyDescent="0.35">
      <c r="A48" s="142">
        <f t="shared" si="15"/>
        <v>45</v>
      </c>
      <c r="B48" s="143">
        <f t="shared" si="12"/>
        <v>64.125404332999949</v>
      </c>
      <c r="C48" s="133">
        <v>50</v>
      </c>
      <c r="D48" s="133">
        <v>550</v>
      </c>
      <c r="E48" s="166">
        <v>1.3</v>
      </c>
      <c r="F48" s="143">
        <f t="shared" si="0"/>
        <v>12.3765</v>
      </c>
      <c r="G48" s="143">
        <f t="shared" si="1"/>
        <v>0.30074894999999996</v>
      </c>
      <c r="H48" s="143">
        <f>'SW7'!C$12</f>
        <v>56.47</v>
      </c>
      <c r="I48" s="143">
        <f t="shared" si="2"/>
        <v>857.64792250000005</v>
      </c>
      <c r="J48" s="143">
        <f>I48*'SW7'!C$13</f>
        <v>18.26790074925</v>
      </c>
      <c r="K48" s="143">
        <f t="shared" si="3"/>
        <v>8.9688014374999998</v>
      </c>
      <c r="M48" s="143">
        <f t="shared" si="4"/>
        <v>0</v>
      </c>
      <c r="N48" s="143">
        <f t="shared" si="5"/>
        <v>0</v>
      </c>
      <c r="O48" s="143">
        <f t="shared" si="6"/>
        <v>163.84117449998072</v>
      </c>
      <c r="P48" s="143">
        <f t="shared" si="7"/>
        <v>0</v>
      </c>
      <c r="Q48" s="143">
        <f t="shared" si="8"/>
        <v>0</v>
      </c>
      <c r="R48" s="143">
        <f t="shared" si="9"/>
        <v>0</v>
      </c>
      <c r="S48" s="143">
        <f t="shared" si="10"/>
        <v>163.84117449998072</v>
      </c>
      <c r="T48" s="143">
        <f>U47-(U47*(0.5^(1/'SW7'!C$2)))</f>
        <v>27.042354940232144</v>
      </c>
      <c r="U48" s="143">
        <f t="shared" si="13"/>
        <v>4398.5438440225835</v>
      </c>
      <c r="V48" s="147">
        <f>(U48*'SW7'!C$3/(B48*'SW7'!C$4)/1000)</f>
        <v>4.3891819726849031E-2</v>
      </c>
      <c r="W48" s="147">
        <f>V48/'SW7'!C$5</f>
        <v>0.54864774658561288</v>
      </c>
    </row>
    <row r="49" spans="1:23" x14ac:dyDescent="0.35">
      <c r="A49" s="142">
        <f t="shared" si="15"/>
        <v>46</v>
      </c>
      <c r="B49" s="143">
        <f t="shared" si="12"/>
        <v>64.837851105479956</v>
      </c>
      <c r="C49" s="133">
        <v>30</v>
      </c>
      <c r="D49" s="133">
        <v>310</v>
      </c>
      <c r="E49" s="166">
        <v>1.3</v>
      </c>
      <c r="F49" s="143">
        <f t="shared" ref="F49" si="16">-0.0001*A49^2+0.0196*A49+11.697</f>
        <v>12.386999999999999</v>
      </c>
      <c r="G49" s="143">
        <f t="shared" si="1"/>
        <v>0.30100409999999994</v>
      </c>
      <c r="H49" s="143">
        <f>'SW7'!C$12</f>
        <v>56.47</v>
      </c>
      <c r="I49" s="143">
        <f t="shared" ref="I49" si="17">F49*C49+G49*D49+H49*E49</f>
        <v>538.33227099999999</v>
      </c>
      <c r="J49" s="143">
        <f>I49*'SW7'!C$13</f>
        <v>11.4664773723</v>
      </c>
      <c r="K49" s="143">
        <f t="shared" ref="K49" si="18">-0.0000000257*A49^4+0.0000163*A49^3-0.003686*A49^2+0.3024*A49+1.445</f>
        <v>9.0273301807999999</v>
      </c>
      <c r="M49" s="143">
        <f t="shared" si="4"/>
        <v>0</v>
      </c>
      <c r="N49" s="143">
        <f t="shared" si="5"/>
        <v>0</v>
      </c>
      <c r="O49" s="143">
        <f t="shared" si="6"/>
        <v>103.51167725042407</v>
      </c>
      <c r="P49" s="143">
        <f t="shared" si="7"/>
        <v>0</v>
      </c>
      <c r="Q49" s="143">
        <f t="shared" si="8"/>
        <v>0</v>
      </c>
      <c r="R49" s="143">
        <f t="shared" si="9"/>
        <v>0</v>
      </c>
      <c r="S49" s="143">
        <f t="shared" si="10"/>
        <v>103.51167725042407</v>
      </c>
      <c r="T49" s="143">
        <f>U48-(U48*(0.5^(1/'SW7'!C$2)))</f>
        <v>27.907767753277767</v>
      </c>
      <c r="U49" s="143">
        <f t="shared" si="13"/>
        <v>4535.3426635823316</v>
      </c>
      <c r="V49" s="147">
        <f>(U49*'SW7'!C$3/(B49*'SW7'!C$4)/1000)</f>
        <v>4.475960760834586E-2</v>
      </c>
      <c r="W49" s="147">
        <f>V49/'SW7'!C$5</f>
        <v>0.55949509510432327</v>
      </c>
    </row>
    <row r="50" spans="1:23" x14ac:dyDescent="0.35">
      <c r="A50" s="142">
        <f t="shared" si="15"/>
        <v>47</v>
      </c>
      <c r="B50" s="143">
        <f t="shared" si="12"/>
        <v>65.553404917119977</v>
      </c>
      <c r="C50" s="133">
        <v>30</v>
      </c>
      <c r="D50" s="133">
        <v>310</v>
      </c>
      <c r="E50" s="166">
        <v>1.3</v>
      </c>
      <c r="F50" s="143">
        <f t="shared" ref="F50:F93" si="19">-0.0001*A50^2+0.0196*A50+11.697</f>
        <v>12.3973</v>
      </c>
      <c r="G50" s="143">
        <f t="shared" si="1"/>
        <v>0.30125438999999998</v>
      </c>
      <c r="H50" s="143">
        <f>'SW7'!C$12</f>
        <v>56.47</v>
      </c>
      <c r="I50" s="143">
        <f t="shared" ref="I50:I93" si="20">F50*C50+G50*D50+H50*E50</f>
        <v>538.71886089999998</v>
      </c>
      <c r="J50" s="143">
        <f>I50*'SW7'!C$13</f>
        <v>11.474711737169999</v>
      </c>
      <c r="K50" s="143">
        <f t="shared" ref="K50:K93" si="21">-0.0000000257*A50^4+0.0000163*A50^3-0.003686*A50^2+0.3024*A50+1.445</f>
        <v>9.0823330982999995</v>
      </c>
      <c r="M50" s="143">
        <f t="shared" si="4"/>
        <v>0</v>
      </c>
      <c r="N50" s="143">
        <f t="shared" si="5"/>
        <v>0</v>
      </c>
      <c r="O50" s="143">
        <f t="shared" si="6"/>
        <v>104.21715420395057</v>
      </c>
      <c r="P50" s="143">
        <f t="shared" si="7"/>
        <v>0</v>
      </c>
      <c r="Q50" s="143">
        <f t="shared" si="8"/>
        <v>0</v>
      </c>
      <c r="R50" s="143">
        <f t="shared" si="9"/>
        <v>0</v>
      </c>
      <c r="S50" s="143">
        <f t="shared" si="10"/>
        <v>104.21715420395057</v>
      </c>
      <c r="T50" s="143">
        <f>U49-(U49*(0.5^(1/'SW7'!C$2)))</f>
        <v>28.775725382115525</v>
      </c>
      <c r="U50" s="143">
        <f t="shared" si="13"/>
        <v>4610.9465730794782</v>
      </c>
      <c r="V50" s="147">
        <f>(U50*'SW7'!C$3/(B50*'SW7'!C$4)/1000)</f>
        <v>4.5009025881930488E-2</v>
      </c>
      <c r="W50" s="147">
        <f>V50/'SW7'!C$5</f>
        <v>0.56261282352413111</v>
      </c>
    </row>
    <row r="51" spans="1:23" x14ac:dyDescent="0.35">
      <c r="A51" s="142">
        <f t="shared" si="15"/>
        <v>48</v>
      </c>
      <c r="B51" s="143">
        <f t="shared" si="12"/>
        <v>66.272054967679992</v>
      </c>
      <c r="C51" s="133">
        <v>30</v>
      </c>
      <c r="D51" s="133">
        <v>310</v>
      </c>
      <c r="E51" s="166">
        <v>1.3</v>
      </c>
      <c r="F51" s="143">
        <f t="shared" si="19"/>
        <v>12.407399999999999</v>
      </c>
      <c r="G51" s="143">
        <f t="shared" si="1"/>
        <v>0.30149981999999997</v>
      </c>
      <c r="H51" s="143">
        <f>'SW7'!C$12</f>
        <v>56.47</v>
      </c>
      <c r="I51" s="143">
        <f t="shared" si="20"/>
        <v>539.09794420000003</v>
      </c>
      <c r="J51" s="143">
        <f>I51*'SW7'!C$13</f>
        <v>11.482786211460001</v>
      </c>
      <c r="K51" s="143">
        <f t="shared" si="21"/>
        <v>9.1338793087999992</v>
      </c>
      <c r="M51" s="143">
        <f t="shared" si="4"/>
        <v>0</v>
      </c>
      <c r="N51" s="143">
        <f t="shared" si="5"/>
        <v>0</v>
      </c>
      <c r="O51" s="143">
        <f t="shared" si="6"/>
        <v>104.88238338422843</v>
      </c>
      <c r="P51" s="143">
        <f t="shared" si="7"/>
        <v>0</v>
      </c>
      <c r="Q51" s="143">
        <f t="shared" si="8"/>
        <v>0</v>
      </c>
      <c r="R51" s="143">
        <f t="shared" si="9"/>
        <v>0</v>
      </c>
      <c r="S51" s="143">
        <f t="shared" si="10"/>
        <v>104.88238338422843</v>
      </c>
      <c r="T51" s="143">
        <f>U50-(U50*(0.5^(1/'SW7'!C$2)))</f>
        <v>29.255415120880571</v>
      </c>
      <c r="U51" s="143">
        <f t="shared" si="13"/>
        <v>4686.3880019013131</v>
      </c>
      <c r="V51" s="147">
        <f>(U51*'SW7'!C$3/(B51*'SW7'!C$4)/1000)</f>
        <v>4.5249374797728385E-2</v>
      </c>
      <c r="W51" s="147">
        <f>V51/'SW7'!C$5</f>
        <v>0.56561718497160485</v>
      </c>
    </row>
    <row r="52" spans="1:23" x14ac:dyDescent="0.35">
      <c r="A52" s="142">
        <f t="shared" si="15"/>
        <v>49</v>
      </c>
      <c r="B52" s="143">
        <f t="shared" si="12"/>
        <v>66.993790425</v>
      </c>
      <c r="C52" s="133">
        <v>30</v>
      </c>
      <c r="D52" s="133">
        <v>310</v>
      </c>
      <c r="E52" s="166">
        <v>1.3</v>
      </c>
      <c r="F52" s="143">
        <f t="shared" si="19"/>
        <v>12.417299999999999</v>
      </c>
      <c r="G52" s="143">
        <f t="shared" si="1"/>
        <v>0.30174038999999997</v>
      </c>
      <c r="H52" s="143">
        <f>'SW7'!C$12</f>
        <v>56.47</v>
      </c>
      <c r="I52" s="143">
        <f t="shared" si="20"/>
        <v>539.46952089999991</v>
      </c>
      <c r="J52" s="143">
        <f>I52*'SW7'!C$13</f>
        <v>11.490700795169998</v>
      </c>
      <c r="K52" s="143">
        <f t="shared" si="21"/>
        <v>9.1820373143000005</v>
      </c>
      <c r="M52" s="143">
        <f t="shared" si="4"/>
        <v>0</v>
      </c>
      <c r="N52" s="143">
        <f t="shared" si="5"/>
        <v>0</v>
      </c>
      <c r="O52" s="143">
        <f t="shared" si="6"/>
        <v>105.50804346870761</v>
      </c>
      <c r="P52" s="143">
        <f t="shared" si="7"/>
        <v>0</v>
      </c>
      <c r="Q52" s="143">
        <f t="shared" si="8"/>
        <v>0</v>
      </c>
      <c r="R52" s="143">
        <f t="shared" si="9"/>
        <v>0</v>
      </c>
      <c r="S52" s="143">
        <f t="shared" si="10"/>
        <v>105.50804346870761</v>
      </c>
      <c r="T52" s="143">
        <f>U51-(U51*(0.5^(1/'SW7'!C$2)))</f>
        <v>29.734073956439715</v>
      </c>
      <c r="U52" s="143">
        <f t="shared" si="13"/>
        <v>4762.0149701646606</v>
      </c>
      <c r="V52" s="147">
        <f>(U52*'SW7'!C$3/(B52*'SW7'!C$4)/1000)</f>
        <v>4.5484244352894089E-2</v>
      </c>
      <c r="W52" s="147">
        <f>V52/'SW7'!C$5</f>
        <v>0.5685530544111761</v>
      </c>
    </row>
    <row r="53" spans="1:23" x14ac:dyDescent="0.35">
      <c r="A53" s="142">
        <f t="shared" ref="A53:A68" si="22">A52+1</f>
        <v>50</v>
      </c>
      <c r="B53" s="143">
        <f t="shared" si="12"/>
        <v>67.71860042500002</v>
      </c>
      <c r="C53" s="133">
        <v>30</v>
      </c>
      <c r="D53" s="133">
        <v>310</v>
      </c>
      <c r="E53" s="166">
        <v>1.3</v>
      </c>
      <c r="F53" s="143">
        <f t="shared" si="19"/>
        <v>12.427</v>
      </c>
      <c r="G53" s="143">
        <f t="shared" si="1"/>
        <v>0.30197609999999997</v>
      </c>
      <c r="H53" s="143">
        <f>'SW7'!C$12</f>
        <v>56.47</v>
      </c>
      <c r="I53" s="143">
        <f t="shared" si="20"/>
        <v>539.83359100000007</v>
      </c>
      <c r="J53" s="143">
        <f>I53*'SW7'!C$13</f>
        <v>11.498455488300001</v>
      </c>
      <c r="K53" s="143">
        <f t="shared" si="21"/>
        <v>9.2268750000000015</v>
      </c>
      <c r="M53" s="143">
        <f t="shared" si="4"/>
        <v>0</v>
      </c>
      <c r="N53" s="143">
        <f t="shared" si="5"/>
        <v>0</v>
      </c>
      <c r="O53" s="143">
        <f t="shared" si="6"/>
        <v>106.0948114836081</v>
      </c>
      <c r="P53" s="143">
        <f t="shared" si="7"/>
        <v>0</v>
      </c>
      <c r="Q53" s="143">
        <f t="shared" si="8"/>
        <v>0</v>
      </c>
      <c r="R53" s="143">
        <f t="shared" si="9"/>
        <v>0</v>
      </c>
      <c r="S53" s="143">
        <f t="shared" si="10"/>
        <v>106.0948114836081</v>
      </c>
      <c r="T53" s="143">
        <f>U52-(U52*(0.5^(1/'SW7'!C$2)))</f>
        <v>30.213909997871269</v>
      </c>
      <c r="U53" s="143">
        <f t="shared" si="13"/>
        <v>4837.7889396769287</v>
      </c>
      <c r="V53" s="147">
        <f>(U53*'SW7'!C$3/(B53*'SW7'!C$4)/1000)</f>
        <v>4.5713420815982911E-2</v>
      </c>
      <c r="W53" s="147">
        <f>V53/'SW7'!C$5</f>
        <v>0.57141776019978641</v>
      </c>
    </row>
    <row r="54" spans="1:23" x14ac:dyDescent="0.35">
      <c r="A54" s="142">
        <f t="shared" si="22"/>
        <v>51</v>
      </c>
      <c r="B54" s="143">
        <f t="shared" si="12"/>
        <v>68.446474071680043</v>
      </c>
      <c r="C54" s="133">
        <v>30</v>
      </c>
      <c r="D54" s="133">
        <v>310</v>
      </c>
      <c r="E54" s="166">
        <v>1.3</v>
      </c>
      <c r="F54" s="143">
        <f t="shared" si="19"/>
        <v>12.436499999999999</v>
      </c>
      <c r="G54" s="143">
        <f t="shared" si="1"/>
        <v>0.30220694999999997</v>
      </c>
      <c r="H54" s="143">
        <f>'SW7'!C$12</f>
        <v>56.47</v>
      </c>
      <c r="I54" s="143">
        <f t="shared" si="20"/>
        <v>540.19015449999995</v>
      </c>
      <c r="J54" s="143">
        <f>I54*'SW7'!C$13</f>
        <v>11.506050290849998</v>
      </c>
      <c r="K54" s="143">
        <f t="shared" si="21"/>
        <v>9.2684596342999992</v>
      </c>
      <c r="M54" s="143">
        <f t="shared" si="4"/>
        <v>0</v>
      </c>
      <c r="N54" s="143">
        <f t="shared" si="5"/>
        <v>0</v>
      </c>
      <c r="O54" s="143">
        <f t="shared" si="6"/>
        <v>106.64336267096897</v>
      </c>
      <c r="P54" s="143">
        <f t="shared" si="7"/>
        <v>0</v>
      </c>
      <c r="Q54" s="143">
        <f t="shared" si="8"/>
        <v>0</v>
      </c>
      <c r="R54" s="143">
        <f t="shared" si="9"/>
        <v>0</v>
      </c>
      <c r="S54" s="143">
        <f t="shared" si="10"/>
        <v>106.64336267096897</v>
      </c>
      <c r="T54" s="143">
        <f>U53-(U53*(0.5^(1/'SW7'!C$2)))</f>
        <v>30.694678729042607</v>
      </c>
      <c r="U54" s="143">
        <f t="shared" si="13"/>
        <v>4913.6698411626658</v>
      </c>
      <c r="V54" s="147">
        <f>(U54*'SW7'!C$3/(B54*'SW7'!C$4)/1000)</f>
        <v>4.5936686878851246E-2</v>
      </c>
      <c r="W54" s="147">
        <f>V54/'SW7'!C$5</f>
        <v>0.57420858598564062</v>
      </c>
    </row>
    <row r="55" spans="1:23" x14ac:dyDescent="0.35">
      <c r="A55" s="142">
        <f t="shared" si="22"/>
        <v>52</v>
      </c>
      <c r="B55" s="143">
        <f t="shared" si="12"/>
        <v>69.177400437120042</v>
      </c>
      <c r="C55" s="133">
        <v>30</v>
      </c>
      <c r="D55" s="133">
        <v>310</v>
      </c>
      <c r="E55" s="166">
        <v>1.3</v>
      </c>
      <c r="F55" s="143">
        <f t="shared" si="19"/>
        <v>12.445799999999998</v>
      </c>
      <c r="G55" s="143">
        <f t="shared" si="1"/>
        <v>0.30243293999999993</v>
      </c>
      <c r="H55" s="143">
        <f>'SW7'!C$12</f>
        <v>56.47</v>
      </c>
      <c r="I55" s="143">
        <f t="shared" si="20"/>
        <v>540.53921139999989</v>
      </c>
      <c r="J55" s="143">
        <f>I55*'SW7'!C$13</f>
        <v>11.513485202819997</v>
      </c>
      <c r="K55" s="143">
        <f t="shared" si="21"/>
        <v>9.3068578687999999</v>
      </c>
      <c r="M55" s="143">
        <f t="shared" si="4"/>
        <v>0</v>
      </c>
      <c r="N55" s="143">
        <f t="shared" si="5"/>
        <v>0</v>
      </c>
      <c r="O55" s="143">
        <f t="shared" si="6"/>
        <v>107.15437035717764</v>
      </c>
      <c r="P55" s="143">
        <f t="shared" si="7"/>
        <v>0</v>
      </c>
      <c r="Q55" s="143">
        <f t="shared" si="8"/>
        <v>0</v>
      </c>
      <c r="R55" s="143">
        <f t="shared" si="9"/>
        <v>0</v>
      </c>
      <c r="S55" s="143">
        <f t="shared" si="10"/>
        <v>107.15437035717764</v>
      </c>
      <c r="T55" s="143">
        <f>U54-(U54*(0.5^(1/'SW7'!C$2)))</f>
        <v>31.176125919446349</v>
      </c>
      <c r="U55" s="143">
        <f t="shared" si="13"/>
        <v>4989.6185251045918</v>
      </c>
      <c r="V55" s="147">
        <f>(U55*'SW7'!C$3/(B55*'SW7'!C$4)/1000)</f>
        <v>4.6153844602046294E-2</v>
      </c>
      <c r="W55" s="147">
        <f>V55/'SW7'!C$5</f>
        <v>0.57692305752557871</v>
      </c>
    </row>
    <row r="56" spans="1:23" x14ac:dyDescent="0.35">
      <c r="A56" s="142">
        <f t="shared" si="22"/>
        <v>53</v>
      </c>
      <c r="B56" s="143">
        <f t="shared" si="12"/>
        <v>69.911368561480046</v>
      </c>
      <c r="C56" s="133">
        <v>30</v>
      </c>
      <c r="D56" s="133">
        <v>310</v>
      </c>
      <c r="E56" s="166">
        <v>1.3</v>
      </c>
      <c r="F56" s="143">
        <f t="shared" si="19"/>
        <v>12.454899999999999</v>
      </c>
      <c r="G56" s="143">
        <f t="shared" si="1"/>
        <v>0.30265406999999994</v>
      </c>
      <c r="H56" s="143">
        <f>'SW7'!C$12</f>
        <v>56.47</v>
      </c>
      <c r="I56" s="143">
        <f t="shared" si="20"/>
        <v>540.88076169999999</v>
      </c>
      <c r="J56" s="143">
        <f>I56*'SW7'!C$13</f>
        <v>11.520760224209999</v>
      </c>
      <c r="K56" s="143">
        <f t="shared" si="21"/>
        <v>9.3421357382999997</v>
      </c>
      <c r="M56" s="143">
        <f t="shared" si="4"/>
        <v>0</v>
      </c>
      <c r="N56" s="143">
        <f t="shared" si="5"/>
        <v>0</v>
      </c>
      <c r="O56" s="143">
        <f t="shared" si="6"/>
        <v>107.62850582297735</v>
      </c>
      <c r="P56" s="143">
        <f t="shared" si="7"/>
        <v>0</v>
      </c>
      <c r="Q56" s="143">
        <f t="shared" si="8"/>
        <v>0</v>
      </c>
      <c r="R56" s="143">
        <f t="shared" si="9"/>
        <v>0</v>
      </c>
      <c r="S56" s="143">
        <f t="shared" si="10"/>
        <v>107.62850582297735</v>
      </c>
      <c r="T56" s="143">
        <f>U55-(U55*(0.5^(1/'SW7'!C$2)))</f>
        <v>31.658003174233272</v>
      </c>
      <c r="U56" s="143">
        <f t="shared" si="13"/>
        <v>5065.5967695423233</v>
      </c>
      <c r="V56" s="147">
        <f>(U56*'SW7'!C$3/(B56*'SW7'!C$4)/1000)</f>
        <v>4.6364714555630071E-2</v>
      </c>
      <c r="W56" s="147">
        <f>V56/'SW7'!C$5</f>
        <v>0.57955893194537589</v>
      </c>
    </row>
    <row r="57" spans="1:23" x14ac:dyDescent="0.35">
      <c r="A57" s="142">
        <f t="shared" si="22"/>
        <v>54</v>
      </c>
      <c r="B57" s="143">
        <f t="shared" si="12"/>
        <v>70.648367453000034</v>
      </c>
      <c r="C57" s="133">
        <v>30</v>
      </c>
      <c r="D57" s="133">
        <v>310</v>
      </c>
      <c r="E57" s="166">
        <v>1.3</v>
      </c>
      <c r="F57" s="143">
        <f t="shared" si="19"/>
        <v>12.463799999999999</v>
      </c>
      <c r="G57" s="143">
        <f t="shared" si="1"/>
        <v>0.30287033999999996</v>
      </c>
      <c r="H57" s="143">
        <f>'SW7'!C$12</f>
        <v>56.47</v>
      </c>
      <c r="I57" s="143">
        <f t="shared" si="20"/>
        <v>541.21480539999993</v>
      </c>
      <c r="J57" s="143">
        <f>I57*'SW7'!C$13</f>
        <v>11.527875355019999</v>
      </c>
      <c r="K57" s="143">
        <f t="shared" si="21"/>
        <v>9.3743586607999987</v>
      </c>
      <c r="M57" s="143">
        <f t="shared" si="4"/>
        <v>0</v>
      </c>
      <c r="N57" s="143">
        <f t="shared" si="5"/>
        <v>0</v>
      </c>
      <c r="O57" s="143">
        <f t="shared" si="6"/>
        <v>108.06643817495458</v>
      </c>
      <c r="P57" s="143">
        <f t="shared" si="7"/>
        <v>0</v>
      </c>
      <c r="Q57" s="143">
        <f t="shared" si="8"/>
        <v>0</v>
      </c>
      <c r="R57" s="143">
        <f t="shared" si="9"/>
        <v>0</v>
      </c>
      <c r="S57" s="143">
        <f t="shared" si="10"/>
        <v>108.06643817495458</v>
      </c>
      <c r="T57" s="143">
        <f>U56-(U56*(0.5^(1/'SW7'!C$2)))</f>
        <v>32.14006798369337</v>
      </c>
      <c r="U57" s="143">
        <f t="shared" si="13"/>
        <v>5141.5672721910678</v>
      </c>
      <c r="V57" s="147">
        <f>(U57*'SW7'!C$3/(B57*'SW7'!C$4)/1000)</f>
        <v>4.6569134858582405E-2</v>
      </c>
      <c r="W57" s="147">
        <f>V57/'SW7'!C$5</f>
        <v>0.58211418573228002</v>
      </c>
    </row>
    <row r="58" spans="1:23" x14ac:dyDescent="0.35">
      <c r="A58" s="142">
        <f t="shared" si="22"/>
        <v>55</v>
      </c>
      <c r="B58" s="143">
        <f t="shared" si="12"/>
        <v>71.388386088000033</v>
      </c>
      <c r="C58" s="133">
        <v>30</v>
      </c>
      <c r="D58" s="133">
        <v>310</v>
      </c>
      <c r="E58" s="166">
        <v>1.3</v>
      </c>
      <c r="F58" s="143">
        <f t="shared" si="19"/>
        <v>12.4725</v>
      </c>
      <c r="G58" s="143">
        <f t="shared" si="1"/>
        <v>0.30308174999999998</v>
      </c>
      <c r="H58" s="143">
        <f>'SW7'!C$12</f>
        <v>56.47</v>
      </c>
      <c r="I58" s="143">
        <f t="shared" si="20"/>
        <v>541.54134249999993</v>
      </c>
      <c r="J58" s="143">
        <f>I58*'SW7'!C$13</f>
        <v>11.534830595249998</v>
      </c>
      <c r="K58" s="143">
        <f t="shared" si="21"/>
        <v>9.4035914375000011</v>
      </c>
      <c r="M58" s="143">
        <f t="shared" si="4"/>
        <v>0</v>
      </c>
      <c r="N58" s="143">
        <f t="shared" si="5"/>
        <v>0</v>
      </c>
      <c r="O58" s="143">
        <f t="shared" si="6"/>
        <v>108.46883421850592</v>
      </c>
      <c r="P58" s="143">
        <f t="shared" si="7"/>
        <v>0</v>
      </c>
      <c r="Q58" s="143">
        <f t="shared" si="8"/>
        <v>0</v>
      </c>
      <c r="R58" s="143">
        <f t="shared" si="9"/>
        <v>0</v>
      </c>
      <c r="S58" s="143">
        <f t="shared" si="10"/>
        <v>108.46883421850592</v>
      </c>
      <c r="T58" s="143">
        <f>U57-(U57*(0.5^(1/'SW7'!C$2)))</f>
        <v>32.622083673250017</v>
      </c>
      <c r="U58" s="143">
        <f t="shared" si="13"/>
        <v>5217.4936423823292</v>
      </c>
      <c r="V58" s="147">
        <f>(U58*'SW7'!C$3/(B58*'SW7'!C$4)/1000)</f>
        <v>4.6766960263958789E-2</v>
      </c>
      <c r="W58" s="147">
        <f>V58/'SW7'!C$5</f>
        <v>0.58458700329948488</v>
      </c>
    </row>
    <row r="59" spans="1:23" x14ac:dyDescent="0.35">
      <c r="A59" s="142">
        <f t="shared" si="22"/>
        <v>56</v>
      </c>
      <c r="B59" s="143">
        <f t="shared" si="12"/>
        <v>72.131413410880043</v>
      </c>
      <c r="C59" s="133">
        <v>30</v>
      </c>
      <c r="D59" s="133">
        <v>310</v>
      </c>
      <c r="E59" s="166">
        <v>1.3</v>
      </c>
      <c r="F59" s="143">
        <f t="shared" si="19"/>
        <v>12.481</v>
      </c>
      <c r="G59" s="143">
        <f t="shared" si="1"/>
        <v>0.30328829999999996</v>
      </c>
      <c r="H59" s="143">
        <f>'SW7'!C$12</f>
        <v>56.47</v>
      </c>
      <c r="I59" s="143">
        <f t="shared" si="20"/>
        <v>541.86037299999998</v>
      </c>
      <c r="J59" s="143">
        <f>I59*'SW7'!C$13</f>
        <v>11.5416259449</v>
      </c>
      <c r="K59" s="143">
        <f t="shared" si="21"/>
        <v>9.429898252800001</v>
      </c>
      <c r="M59" s="143">
        <f t="shared" si="4"/>
        <v>0</v>
      </c>
      <c r="N59" s="143">
        <f t="shared" si="5"/>
        <v>0</v>
      </c>
      <c r="O59" s="143">
        <f t="shared" si="6"/>
        <v>108.83635833228367</v>
      </c>
      <c r="P59" s="143">
        <f t="shared" si="7"/>
        <v>0</v>
      </c>
      <c r="Q59" s="143">
        <f t="shared" si="8"/>
        <v>0</v>
      </c>
      <c r="R59" s="143">
        <f t="shared" si="9"/>
        <v>0</v>
      </c>
      <c r="S59" s="143">
        <f t="shared" si="10"/>
        <v>108.83635833228367</v>
      </c>
      <c r="T59" s="143">
        <f>U58-(U58*(0.5^(1/'SW7'!C$2)))</f>
        <v>33.103819352326354</v>
      </c>
      <c r="U59" s="143">
        <f t="shared" si="13"/>
        <v>5293.3403929275855</v>
      </c>
      <c r="V59" s="147">
        <f>(U59*'SW7'!C$3/(B59*'SW7'!C$4)/1000)</f>
        <v>4.6958061288337669E-2</v>
      </c>
      <c r="W59" s="147">
        <f>V59/'SW7'!C$5</f>
        <v>0.58697576610422086</v>
      </c>
    </row>
    <row r="60" spans="1:23" x14ac:dyDescent="0.35">
      <c r="A60" s="142">
        <f t="shared" si="22"/>
        <v>57</v>
      </c>
      <c r="B60" s="143">
        <f t="shared" si="12"/>
        <v>72.877438334120043</v>
      </c>
      <c r="C60" s="133">
        <v>30</v>
      </c>
      <c r="D60" s="133">
        <v>310</v>
      </c>
      <c r="E60" s="166">
        <v>1.3</v>
      </c>
      <c r="F60" s="143">
        <f t="shared" si="19"/>
        <v>12.4893</v>
      </c>
      <c r="G60" s="143">
        <f t="shared" si="1"/>
        <v>0.30348998999999999</v>
      </c>
      <c r="H60" s="143">
        <f>'SW7'!C$12</f>
        <v>56.47</v>
      </c>
      <c r="I60" s="143">
        <f t="shared" si="20"/>
        <v>542.17189689999998</v>
      </c>
      <c r="J60" s="143">
        <f>I60*'SW7'!C$13</f>
        <v>11.548261403969999</v>
      </c>
      <c r="K60" s="143">
        <f t="shared" si="21"/>
        <v>9.4533426743</v>
      </c>
      <c r="M60" s="143">
        <f t="shared" si="4"/>
        <v>0</v>
      </c>
      <c r="N60" s="143">
        <f t="shared" si="5"/>
        <v>0</v>
      </c>
      <c r="O60" s="143">
        <f t="shared" si="6"/>
        <v>109.16967234412122</v>
      </c>
      <c r="P60" s="143">
        <f t="shared" si="7"/>
        <v>0</v>
      </c>
      <c r="Q60" s="143">
        <f t="shared" si="8"/>
        <v>0</v>
      </c>
      <c r="R60" s="143">
        <f t="shared" si="9"/>
        <v>0</v>
      </c>
      <c r="S60" s="143">
        <f t="shared" si="10"/>
        <v>109.16967234412122</v>
      </c>
      <c r="T60" s="143">
        <f>U59-(U59*(0.5^(1/'SW7'!C$2)))</f>
        <v>33.585049862722371</v>
      </c>
      <c r="U60" s="143">
        <f t="shared" si="13"/>
        <v>5369.0729319075426</v>
      </c>
      <c r="V60" s="147">
        <f>(U60*'SW7'!C$3/(B60*'SW7'!C$4)/1000)</f>
        <v>4.714232338328693E-2</v>
      </c>
      <c r="W60" s="147">
        <f>V60/'SW7'!C$5</f>
        <v>0.58927904229108663</v>
      </c>
    </row>
    <row r="61" spans="1:23" x14ac:dyDescent="0.35">
      <c r="A61" s="142">
        <f t="shared" si="22"/>
        <v>58</v>
      </c>
      <c r="B61" s="143">
        <f t="shared" si="12"/>
        <v>73.626449738280044</v>
      </c>
      <c r="C61" s="133">
        <v>30</v>
      </c>
      <c r="D61" s="133">
        <v>310</v>
      </c>
      <c r="E61" s="166">
        <v>1.3</v>
      </c>
      <c r="F61" s="143">
        <f t="shared" si="19"/>
        <v>12.497399999999999</v>
      </c>
      <c r="G61" s="143">
        <f t="shared" si="1"/>
        <v>0.30368681999999997</v>
      </c>
      <c r="H61" s="143">
        <f>'SW7'!C$12</f>
        <v>56.47</v>
      </c>
      <c r="I61" s="143">
        <f t="shared" si="20"/>
        <v>542.47591420000003</v>
      </c>
      <c r="J61" s="143">
        <f>I61*'SW7'!C$13</f>
        <v>11.554736972460001</v>
      </c>
      <c r="K61" s="143">
        <f t="shared" si="21"/>
        <v>9.4739876528000018</v>
      </c>
      <c r="M61" s="143">
        <f t="shared" si="4"/>
        <v>0</v>
      </c>
      <c r="N61" s="143">
        <f t="shared" si="5"/>
        <v>0</v>
      </c>
      <c r="O61" s="143">
        <f t="shared" si="6"/>
        <v>109.46943540843772</v>
      </c>
      <c r="P61" s="143">
        <f t="shared" si="7"/>
        <v>0</v>
      </c>
      <c r="Q61" s="143">
        <f t="shared" si="8"/>
        <v>0</v>
      </c>
      <c r="R61" s="143">
        <f t="shared" si="9"/>
        <v>0</v>
      </c>
      <c r="S61" s="143">
        <f t="shared" si="10"/>
        <v>109.46943540843772</v>
      </c>
      <c r="T61" s="143">
        <f>U60-(U60*(0.5^(1/'SW7'!C$2)))</f>
        <v>34.065555726519051</v>
      </c>
      <c r="U61" s="143">
        <f t="shared" si="13"/>
        <v>5444.6575543889412</v>
      </c>
      <c r="V61" s="147">
        <f>(U61*'SW7'!C$3/(B61*'SW7'!C$4)/1000)</f>
        <v>4.731964614670145E-2</v>
      </c>
      <c r="W61" s="147">
        <f>V61/'SW7'!C$5</f>
        <v>0.59149557683376808</v>
      </c>
    </row>
    <row r="62" spans="1:23" x14ac:dyDescent="0.35">
      <c r="A62" s="142">
        <f t="shared" si="22"/>
        <v>59</v>
      </c>
      <c r="B62" s="143">
        <f t="shared" si="12"/>
        <v>74.378436472000047</v>
      </c>
      <c r="C62" s="133">
        <v>30</v>
      </c>
      <c r="D62" s="133">
        <v>310</v>
      </c>
      <c r="E62" s="166">
        <v>1.3</v>
      </c>
      <c r="F62" s="143">
        <f t="shared" si="19"/>
        <v>12.505299999999998</v>
      </c>
      <c r="G62" s="143">
        <f t="shared" si="1"/>
        <v>0.30387878999999995</v>
      </c>
      <c r="H62" s="143">
        <f>'SW7'!C$12</f>
        <v>56.47</v>
      </c>
      <c r="I62" s="143">
        <f t="shared" si="20"/>
        <v>542.77242489999992</v>
      </c>
      <c r="J62" s="143">
        <f>I62*'SW7'!C$13</f>
        <v>11.561052650369998</v>
      </c>
      <c r="K62" s="143">
        <f t="shared" si="21"/>
        <v>9.4918955223000001</v>
      </c>
      <c r="M62" s="143">
        <f t="shared" si="4"/>
        <v>0</v>
      </c>
      <c r="N62" s="143">
        <f t="shared" si="5"/>
        <v>0</v>
      </c>
      <c r="O62" s="143">
        <f t="shared" si="6"/>
        <v>109.73630388512153</v>
      </c>
      <c r="P62" s="143">
        <f t="shared" si="7"/>
        <v>0</v>
      </c>
      <c r="Q62" s="143">
        <f t="shared" si="8"/>
        <v>0</v>
      </c>
      <c r="R62" s="143">
        <f t="shared" si="9"/>
        <v>0</v>
      </c>
      <c r="S62" s="143">
        <f t="shared" si="10"/>
        <v>109.73630388512153</v>
      </c>
      <c r="T62" s="143">
        <f>U61-(U61*(0.5^(1/'SW7'!C$2)))</f>
        <v>34.545123093523216</v>
      </c>
      <c r="U62" s="143">
        <f t="shared" si="13"/>
        <v>5520.0614340708598</v>
      </c>
      <c r="V62" s="147">
        <f>(U62*'SW7'!C$3/(B62*'SW7'!C$4)/1000)</f>
        <v>4.7489942571983711E-2</v>
      </c>
      <c r="W62" s="147">
        <f>V62/'SW7'!C$5</f>
        <v>0.59362428214979635</v>
      </c>
    </row>
    <row r="63" spans="1:23" x14ac:dyDescent="0.35">
      <c r="A63" s="142">
        <f t="shared" si="22"/>
        <v>60</v>
      </c>
      <c r="B63" s="143">
        <f t="shared" si="12"/>
        <v>75.133387352000057</v>
      </c>
      <c r="C63" s="133">
        <v>30</v>
      </c>
      <c r="D63" s="133">
        <v>310</v>
      </c>
      <c r="E63" s="166">
        <v>1.3</v>
      </c>
      <c r="F63" s="143">
        <f t="shared" si="19"/>
        <v>12.512999999999998</v>
      </c>
      <c r="G63" s="143">
        <f t="shared" si="1"/>
        <v>0.30406589999999994</v>
      </c>
      <c r="H63" s="143">
        <f>'SW7'!C$12</f>
        <v>56.47</v>
      </c>
      <c r="I63" s="143">
        <f t="shared" si="20"/>
        <v>543.06142899999986</v>
      </c>
      <c r="J63" s="143">
        <f>I63*'SW7'!C$13</f>
        <v>11.567208437699996</v>
      </c>
      <c r="K63" s="143">
        <f t="shared" si="21"/>
        <v>9.507127999999998</v>
      </c>
      <c r="M63" s="143">
        <f t="shared" si="4"/>
        <v>0</v>
      </c>
      <c r="N63" s="143">
        <f t="shared" si="5"/>
        <v>0</v>
      </c>
      <c r="O63" s="143">
        <f t="shared" si="6"/>
        <v>109.97093121989387</v>
      </c>
      <c r="P63" s="143">
        <f t="shared" si="7"/>
        <v>0</v>
      </c>
      <c r="Q63" s="143">
        <f t="shared" si="8"/>
        <v>0</v>
      </c>
      <c r="R63" s="143">
        <f t="shared" si="9"/>
        <v>0</v>
      </c>
      <c r="S63" s="143">
        <f t="shared" si="10"/>
        <v>109.97093121989387</v>
      </c>
      <c r="T63" s="143">
        <f>U62-(U62*(0.5^(1/'SW7'!C$2)))</f>
        <v>35.023543688265818</v>
      </c>
      <c r="U63" s="143">
        <f t="shared" si="13"/>
        <v>5595.2526148624584</v>
      </c>
      <c r="V63" s="147">
        <f>(U63*'SW7'!C$3/(B63*'SW7'!C$4)/1000)</f>
        <v>4.76531383331509E-2</v>
      </c>
      <c r="W63" s="147">
        <f>V63/'SW7'!C$5</f>
        <v>0.59566422916438622</v>
      </c>
    </row>
    <row r="64" spans="1:23" x14ac:dyDescent="0.35">
      <c r="A64" s="142">
        <f t="shared" si="22"/>
        <v>61</v>
      </c>
      <c r="B64" s="143">
        <f t="shared" si="12"/>
        <v>75.891291163080055</v>
      </c>
      <c r="C64" s="133">
        <v>30</v>
      </c>
      <c r="D64" s="133">
        <v>310</v>
      </c>
      <c r="E64" s="166">
        <v>1.3</v>
      </c>
      <c r="F64" s="143">
        <f t="shared" si="19"/>
        <v>12.520499999999998</v>
      </c>
      <c r="G64" s="143">
        <f t="shared" si="1"/>
        <v>0.30424814999999994</v>
      </c>
      <c r="H64" s="143">
        <f>'SW7'!C$12</f>
        <v>56.47</v>
      </c>
      <c r="I64" s="143">
        <f t="shared" si="20"/>
        <v>543.34292649999998</v>
      </c>
      <c r="J64" s="143">
        <f>I64*'SW7'!C$13</f>
        <v>11.573204334449999</v>
      </c>
      <c r="K64" s="143">
        <f t="shared" si="21"/>
        <v>9.5197461863000008</v>
      </c>
      <c r="M64" s="143">
        <f t="shared" si="4"/>
        <v>0</v>
      </c>
      <c r="N64" s="143">
        <f t="shared" si="5"/>
        <v>0</v>
      </c>
      <c r="O64" s="143">
        <f t="shared" si="6"/>
        <v>110.17396782615101</v>
      </c>
      <c r="P64" s="143">
        <f t="shared" si="7"/>
        <v>0</v>
      </c>
      <c r="Q64" s="143">
        <f t="shared" si="8"/>
        <v>0</v>
      </c>
      <c r="R64" s="143">
        <f t="shared" si="9"/>
        <v>0</v>
      </c>
      <c r="S64" s="143">
        <f t="shared" si="10"/>
        <v>110.17396782615101</v>
      </c>
      <c r="T64" s="143">
        <f>U63-(U63*(0.5^(1/'SW7'!C$2)))</f>
        <v>35.500614756564573</v>
      </c>
      <c r="U64" s="143">
        <f t="shared" si="13"/>
        <v>5670.2000023940864</v>
      </c>
      <c r="V64" s="147">
        <f>(U64*'SW7'!C$3/(B64*'SW7'!C$4)/1000)</f>
        <v>4.7809171104058801E-2</v>
      </c>
      <c r="W64" s="147">
        <f>V64/'SW7'!C$5</f>
        <v>0.59761463880073495</v>
      </c>
    </row>
    <row r="65" spans="1:23" x14ac:dyDescent="0.35">
      <c r="A65" s="142">
        <f t="shared" si="22"/>
        <v>62</v>
      </c>
      <c r="B65" s="143">
        <f t="shared" si="12"/>
        <v>76.652136658120057</v>
      </c>
      <c r="C65" s="133">
        <v>30</v>
      </c>
      <c r="D65" s="133">
        <v>310</v>
      </c>
      <c r="E65" s="166">
        <v>1.3</v>
      </c>
      <c r="F65" s="143">
        <f t="shared" si="19"/>
        <v>12.527799999999999</v>
      </c>
      <c r="G65" s="143">
        <f t="shared" si="1"/>
        <v>0.30442553999999994</v>
      </c>
      <c r="H65" s="143">
        <f>'SW7'!C$12</f>
        <v>56.47</v>
      </c>
      <c r="I65" s="143">
        <f t="shared" si="20"/>
        <v>543.61691739999992</v>
      </c>
      <c r="J65" s="143">
        <f>I65*'SW7'!C$13</f>
        <v>11.579040340619999</v>
      </c>
      <c r="K65" s="143">
        <f t="shared" si="21"/>
        <v>9.5298105648</v>
      </c>
      <c r="M65" s="143">
        <f t="shared" si="4"/>
        <v>0</v>
      </c>
      <c r="N65" s="143">
        <f t="shared" si="5"/>
        <v>0</v>
      </c>
      <c r="O65" s="143">
        <f t="shared" si="6"/>
        <v>110.34606096828585</v>
      </c>
      <c r="P65" s="143">
        <f t="shared" si="7"/>
        <v>0</v>
      </c>
      <c r="Q65" s="143">
        <f t="shared" si="8"/>
        <v>0</v>
      </c>
      <c r="R65" s="143">
        <f t="shared" si="9"/>
        <v>0</v>
      </c>
      <c r="S65" s="143">
        <f t="shared" si="10"/>
        <v>110.34606096828585</v>
      </c>
      <c r="T65" s="143">
        <f>U64-(U64*(0.5^(1/'SW7'!C$2)))</f>
        <v>35.976139011662781</v>
      </c>
      <c r="U65" s="143">
        <f t="shared" si="13"/>
        <v>5744.8733554636729</v>
      </c>
      <c r="V65" s="147">
        <f>(U65*'SW7'!C$3/(B65*'SW7'!C$4)/1000)</f>
        <v>4.7957989910030932E-2</v>
      </c>
      <c r="W65" s="147">
        <f>V65/'SW7'!C$5</f>
        <v>0.59947487387538667</v>
      </c>
    </row>
    <row r="66" spans="1:23" x14ac:dyDescent="0.35">
      <c r="A66" s="142">
        <f t="shared" si="22"/>
        <v>63</v>
      </c>
      <c r="B66" s="143">
        <f t="shared" si="12"/>
        <v>77.415912558080066</v>
      </c>
      <c r="C66" s="133">
        <v>30</v>
      </c>
      <c r="D66" s="133">
        <v>310</v>
      </c>
      <c r="E66" s="166">
        <v>1.3</v>
      </c>
      <c r="F66" s="143">
        <f t="shared" si="19"/>
        <v>12.534899999999999</v>
      </c>
      <c r="G66" s="143">
        <f t="shared" si="1"/>
        <v>0.30459806999999994</v>
      </c>
      <c r="H66" s="143">
        <f>'SW7'!C$12</f>
        <v>56.47</v>
      </c>
      <c r="I66" s="143">
        <f t="shared" si="20"/>
        <v>543.88340169999992</v>
      </c>
      <c r="J66" s="143">
        <f>I66*'SW7'!C$13</f>
        <v>11.584716456209998</v>
      </c>
      <c r="K66" s="143">
        <f t="shared" si="21"/>
        <v>9.5373810023000019</v>
      </c>
      <c r="M66" s="143">
        <f t="shared" si="4"/>
        <v>0</v>
      </c>
      <c r="N66" s="143">
        <f t="shared" si="5"/>
        <v>0</v>
      </c>
      <c r="O66" s="143">
        <f t="shared" si="6"/>
        <v>110.48785464648944</v>
      </c>
      <c r="P66" s="143">
        <f t="shared" si="7"/>
        <v>0</v>
      </c>
      <c r="Q66" s="143">
        <f t="shared" si="8"/>
        <v>0</v>
      </c>
      <c r="R66" s="143">
        <f t="shared" si="9"/>
        <v>0</v>
      </c>
      <c r="S66" s="143">
        <f t="shared" si="10"/>
        <v>110.48785464648944</v>
      </c>
      <c r="T66" s="143">
        <f>U65-(U65*(0.5^(1/'SW7'!C$2)))</f>
        <v>36.449924579961589</v>
      </c>
      <c r="U66" s="143">
        <f t="shared" si="13"/>
        <v>5819.2432774202962</v>
      </c>
      <c r="V66" s="147">
        <f>(U66*'SW7'!C$3/(B66*'SW7'!C$4)/1000)</f>
        <v>4.8099554510275665E-2</v>
      </c>
      <c r="W66" s="147">
        <f>V66/'SW7'!C$5</f>
        <v>0.60124443137844574</v>
      </c>
    </row>
    <row r="67" spans="1:23" x14ac:dyDescent="0.35">
      <c r="A67" s="142">
        <f t="shared" si="22"/>
        <v>64</v>
      </c>
      <c r="B67" s="143">
        <f t="shared" si="12"/>
        <v>78.182607552000078</v>
      </c>
      <c r="C67" s="133">
        <v>30</v>
      </c>
      <c r="D67" s="133">
        <v>310</v>
      </c>
      <c r="E67" s="166">
        <v>1.3</v>
      </c>
      <c r="F67" s="143">
        <f t="shared" si="19"/>
        <v>12.541799999999999</v>
      </c>
      <c r="G67" s="143">
        <f t="shared" si="1"/>
        <v>0.30476573999999995</v>
      </c>
      <c r="H67" s="143">
        <f>'SW7'!C$12</f>
        <v>56.47</v>
      </c>
      <c r="I67" s="143">
        <f t="shared" si="20"/>
        <v>544.14237939999998</v>
      </c>
      <c r="J67" s="143">
        <f>I67*'SW7'!C$13</f>
        <v>11.59023268122</v>
      </c>
      <c r="K67" s="143">
        <f t="shared" si="21"/>
        <v>9.5425167488000007</v>
      </c>
      <c r="M67" s="143">
        <f t="shared" si="4"/>
        <v>0</v>
      </c>
      <c r="N67" s="143">
        <f t="shared" si="5"/>
        <v>0</v>
      </c>
      <c r="O67" s="143">
        <f t="shared" si="6"/>
        <v>110.59998948303098</v>
      </c>
      <c r="P67" s="143">
        <f t="shared" si="7"/>
        <v>0</v>
      </c>
      <c r="Q67" s="143">
        <f t="shared" si="8"/>
        <v>0</v>
      </c>
      <c r="R67" s="143">
        <f t="shared" si="9"/>
        <v>0</v>
      </c>
      <c r="S67" s="143">
        <f t="shared" si="10"/>
        <v>110.59998948303098</v>
      </c>
      <c r="T67" s="143">
        <f>U66-(U66*(0.5^(1/'SW7'!C$2)))</f>
        <v>36.921784946344815</v>
      </c>
      <c r="U67" s="143">
        <f t="shared" si="13"/>
        <v>5893.2812074868243</v>
      </c>
      <c r="V67" s="147">
        <f>(U67*'SW7'!C$3/(B67*'SW7'!C$4)/1000)</f>
        <v>4.8233834809561206E-2</v>
      </c>
      <c r="W67" s="147">
        <f>V67/'SW7'!C$5</f>
        <v>0.60292293511951511</v>
      </c>
    </row>
    <row r="68" spans="1:23" x14ac:dyDescent="0.35">
      <c r="A68" s="142">
        <f t="shared" si="22"/>
        <v>65</v>
      </c>
      <c r="B68" s="143">
        <f t="shared" si="12"/>
        <v>78.952210297000093</v>
      </c>
      <c r="C68" s="133">
        <v>30</v>
      </c>
      <c r="D68" s="133">
        <v>310</v>
      </c>
      <c r="E68" s="166">
        <v>1.3</v>
      </c>
      <c r="F68" s="143">
        <f t="shared" si="19"/>
        <v>12.548499999999999</v>
      </c>
      <c r="G68" s="143">
        <f t="shared" ref="G68:G131" si="23">F68*0.0243</f>
        <v>0.30492854999999996</v>
      </c>
      <c r="H68" s="143">
        <f>'SW7'!C$12</f>
        <v>56.47</v>
      </c>
      <c r="I68" s="143">
        <f t="shared" si="20"/>
        <v>544.39385049999999</v>
      </c>
      <c r="J68" s="143">
        <f>I68*'SW7'!C$13</f>
        <v>11.595589015649999</v>
      </c>
      <c r="K68" s="143">
        <f t="shared" si="21"/>
        <v>9.5452764375000001</v>
      </c>
      <c r="M68" s="143">
        <f t="shared" ref="M68:M131" si="24">0.0243*L68</f>
        <v>0</v>
      </c>
      <c r="N68" s="143">
        <f t="shared" ref="N68:N131" si="25">4*L68</f>
        <v>0</v>
      </c>
      <c r="O68" s="143">
        <f t="shared" ref="O68:O131" si="26">J68*K68</f>
        <v>110.68310261001776</v>
      </c>
      <c r="P68" s="143">
        <f t="shared" ref="P68:P131" si="27">C68*L68</f>
        <v>0</v>
      </c>
      <c r="Q68" s="143">
        <f t="shared" ref="Q68:Q131" si="28">D68*M68</f>
        <v>0</v>
      </c>
      <c r="R68" s="143">
        <f t="shared" ref="R68:R131" si="29">E68*N68</f>
        <v>0</v>
      </c>
      <c r="S68" s="143">
        <f t="shared" ref="S68:S131" si="30">SUM(O68:R68)</f>
        <v>110.68310261001776</v>
      </c>
      <c r="T68" s="143">
        <f>U67-(U67*(0.5^(1/'SW7'!C$2)))</f>
        <v>37.391538899129955</v>
      </c>
      <c r="U68" s="143">
        <f t="shared" si="13"/>
        <v>5966.9594120235106</v>
      </c>
      <c r="V68" s="147">
        <f>(U68*'SW7'!C$3/(B68*'SW7'!C$4)/1000)</f>
        <v>4.8360810297701132E-2</v>
      </c>
      <c r="W68" s="147">
        <f>V68/'SW7'!C$5</f>
        <v>0.60451012872126408</v>
      </c>
    </row>
    <row r="69" spans="1:23" x14ac:dyDescent="0.35">
      <c r="A69" s="142">
        <f t="shared" ref="A69:A84" si="31">A68+1</f>
        <v>66</v>
      </c>
      <c r="B69" s="143">
        <f t="shared" ref="B69:B132" si="32">B68+0.5584 + 2*0.001787*A69 -3*0.00000155*A69^2 - 4*0.00000000133*A69^3</f>
        <v>79.724709418280099</v>
      </c>
      <c r="C69" s="133">
        <v>30</v>
      </c>
      <c r="D69" s="133">
        <v>310</v>
      </c>
      <c r="E69" s="166">
        <v>1.3</v>
      </c>
      <c r="F69" s="143">
        <f t="shared" si="19"/>
        <v>12.555</v>
      </c>
      <c r="G69" s="143">
        <f t="shared" si="23"/>
        <v>0.30508649999999998</v>
      </c>
      <c r="H69" s="143">
        <f>'SW7'!C$12</f>
        <v>56.47</v>
      </c>
      <c r="I69" s="143">
        <f t="shared" si="20"/>
        <v>544.63781500000005</v>
      </c>
      <c r="J69" s="143">
        <f>I69*'SW7'!C$13</f>
        <v>11.600785459500001</v>
      </c>
      <c r="K69" s="143">
        <f t="shared" si="21"/>
        <v>9.5457180848000025</v>
      </c>
      <c r="M69" s="143">
        <f t="shared" si="24"/>
        <v>0</v>
      </c>
      <c r="N69" s="143">
        <f t="shared" si="25"/>
        <v>0</v>
      </c>
      <c r="O69" s="143">
        <f t="shared" si="26"/>
        <v>110.73782755863407</v>
      </c>
      <c r="P69" s="143">
        <f t="shared" si="27"/>
        <v>0</v>
      </c>
      <c r="Q69" s="143">
        <f t="shared" si="28"/>
        <v>0</v>
      </c>
      <c r="R69" s="143">
        <f t="shared" si="29"/>
        <v>0</v>
      </c>
      <c r="S69" s="143">
        <f t="shared" si="30"/>
        <v>110.73782755863407</v>
      </c>
      <c r="T69" s="143">
        <f>U68-(U68*(0.5^(1/'SW7'!C$2)))</f>
        <v>37.859010474634488</v>
      </c>
      <c r="U69" s="143">
        <f t="shared" ref="U69:U132" si="33">U68+S68-T68</f>
        <v>6040.2509757343987</v>
      </c>
      <c r="V69" s="147">
        <f>(U69*'SW7'!C$3/(B69*'SW7'!C$4)/1000)</f>
        <v>4.8480469515480976E-2</v>
      </c>
      <c r="W69" s="147">
        <f>V69/'SW7'!C$5</f>
        <v>0.60600586894351216</v>
      </c>
    </row>
    <row r="70" spans="1:23" x14ac:dyDescent="0.35">
      <c r="A70" s="142">
        <f t="shared" si="31"/>
        <v>67</v>
      </c>
      <c r="B70" s="143">
        <f t="shared" si="32"/>
        <v>80.500093509120106</v>
      </c>
      <c r="C70" s="133">
        <v>30</v>
      </c>
      <c r="D70" s="133">
        <v>310</v>
      </c>
      <c r="E70" s="166">
        <v>1.3</v>
      </c>
      <c r="F70" s="143">
        <f t="shared" si="19"/>
        <v>12.561299999999999</v>
      </c>
      <c r="G70" s="143">
        <f t="shared" si="23"/>
        <v>0.30523958999999995</v>
      </c>
      <c r="H70" s="143">
        <f>'SW7'!C$12</f>
        <v>56.47</v>
      </c>
      <c r="I70" s="143">
        <f t="shared" si="20"/>
        <v>544.87427290000005</v>
      </c>
      <c r="J70" s="143">
        <f>I70*'SW7'!C$13</f>
        <v>11.60582201277</v>
      </c>
      <c r="K70" s="143">
        <f t="shared" si="21"/>
        <v>9.5438990902999983</v>
      </c>
      <c r="L70" s="167">
        <f>5.4702 * LN(A70) - 22.889</f>
        <v>0.11150956659246347</v>
      </c>
      <c r="M70" s="143">
        <f t="shared" si="24"/>
        <v>2.7096824681968621E-3</v>
      </c>
      <c r="N70" s="143">
        <f t="shared" si="25"/>
        <v>0.44603826636985389</v>
      </c>
      <c r="O70" s="143">
        <f t="shared" si="26"/>
        <v>110.7647941498593</v>
      </c>
      <c r="P70" s="143">
        <f t="shared" si="27"/>
        <v>3.3452869977739041</v>
      </c>
      <c r="Q70" s="143">
        <f t="shared" si="28"/>
        <v>0.8400015651410272</v>
      </c>
      <c r="R70" s="143">
        <f t="shared" si="29"/>
        <v>0.5798497462808101</v>
      </c>
      <c r="S70" s="143">
        <f t="shared" si="30"/>
        <v>115.52993245905503</v>
      </c>
      <c r="T70" s="143">
        <f>U69-(U69*(0.5^(1/'SW7'!C$2)))</f>
        <v>38.324028901379279</v>
      </c>
      <c r="U70" s="143">
        <f t="shared" si="33"/>
        <v>6113.1297928183985</v>
      </c>
      <c r="V70" s="147">
        <f>(U70*'SW7'!C$3/(B70*'SW7'!C$4)/1000)</f>
        <v>4.8592809545729372E-2</v>
      </c>
      <c r="W70" s="147">
        <f>V70/'SW7'!C$5</f>
        <v>0.60741011932161715</v>
      </c>
    </row>
    <row r="71" spans="1:23" x14ac:dyDescent="0.35">
      <c r="A71" s="142">
        <f t="shared" si="31"/>
        <v>68</v>
      </c>
      <c r="B71" s="143">
        <f t="shared" si="32"/>
        <v>81.278351130880111</v>
      </c>
      <c r="C71" s="133">
        <v>30</v>
      </c>
      <c r="D71" s="133">
        <v>310</v>
      </c>
      <c r="E71" s="166">
        <v>1.3</v>
      </c>
      <c r="F71" s="143">
        <f t="shared" si="19"/>
        <v>12.567399999999999</v>
      </c>
      <c r="G71" s="143">
        <f t="shared" si="23"/>
        <v>0.30538781999999998</v>
      </c>
      <c r="H71" s="143">
        <f>'SW7'!C$12</f>
        <v>56.47</v>
      </c>
      <c r="I71" s="143">
        <f t="shared" si="20"/>
        <v>545.1032242</v>
      </c>
      <c r="J71" s="143">
        <f>I71*'SW7'!C$13</f>
        <v>11.61069867546</v>
      </c>
      <c r="K71" s="143">
        <f t="shared" si="21"/>
        <v>9.5398762368000032</v>
      </c>
      <c r="L71" s="167">
        <f t="shared" ref="L71:L134" si="34">5.4702 * LN(A71) - 22.889</f>
        <v>0.19255104885434093</v>
      </c>
      <c r="M71" s="143">
        <f t="shared" si="24"/>
        <v>4.6789904871604848E-3</v>
      </c>
      <c r="N71" s="143">
        <f t="shared" si="25"/>
        <v>0.77020419541736374</v>
      </c>
      <c r="O71" s="143">
        <f t="shared" si="26"/>
        <v>110.76462838666613</v>
      </c>
      <c r="P71" s="143">
        <f t="shared" si="27"/>
        <v>5.776531465630228</v>
      </c>
      <c r="Q71" s="143">
        <f t="shared" si="28"/>
        <v>1.4504870510197503</v>
      </c>
      <c r="R71" s="143">
        <f t="shared" si="29"/>
        <v>1.0012654540425729</v>
      </c>
      <c r="S71" s="143">
        <f t="shared" si="30"/>
        <v>118.99291235735868</v>
      </c>
      <c r="T71" s="143">
        <f>U70-(U70*(0.5^(1/'SW7'!C$2)))</f>
        <v>38.786428543951843</v>
      </c>
      <c r="U71" s="143">
        <f t="shared" si="33"/>
        <v>6190.3356963760743</v>
      </c>
      <c r="V71" s="147">
        <f>(U71*'SW7'!C$3/(B71*'SW7'!C$4)/1000)</f>
        <v>4.873535056745612E-2</v>
      </c>
      <c r="W71" s="147">
        <f>V71/'SW7'!C$5</f>
        <v>0.60919188209320152</v>
      </c>
    </row>
    <row r="72" spans="1:23" x14ac:dyDescent="0.35">
      <c r="A72" s="142">
        <f t="shared" si="31"/>
        <v>69</v>
      </c>
      <c r="B72" s="143">
        <f t="shared" si="32"/>
        <v>82.059470813000118</v>
      </c>
      <c r="C72" s="133">
        <v>30</v>
      </c>
      <c r="D72" s="133">
        <v>310</v>
      </c>
      <c r="E72" s="166">
        <v>1.3</v>
      </c>
      <c r="F72" s="143">
        <f t="shared" si="19"/>
        <v>12.5733</v>
      </c>
      <c r="G72" s="143">
        <f t="shared" si="23"/>
        <v>0.30553118999999995</v>
      </c>
      <c r="H72" s="143">
        <f>'SW7'!C$12</f>
        <v>56.47</v>
      </c>
      <c r="I72" s="143">
        <f t="shared" si="20"/>
        <v>545.32466890000001</v>
      </c>
      <c r="J72" s="143">
        <f>I72*'SW7'!C$13</f>
        <v>11.615415447569999</v>
      </c>
      <c r="K72" s="143">
        <f t="shared" si="21"/>
        <v>9.5337056902999997</v>
      </c>
      <c r="L72" s="167">
        <f t="shared" si="34"/>
        <v>0.27240940144793058</v>
      </c>
      <c r="M72" s="143">
        <f t="shared" si="24"/>
        <v>6.6195484551847122E-3</v>
      </c>
      <c r="N72" s="143">
        <f t="shared" si="25"/>
        <v>1.0896376057917223</v>
      </c>
      <c r="O72" s="143">
        <f t="shared" si="26"/>
        <v>110.73795234769662</v>
      </c>
      <c r="P72" s="143">
        <f t="shared" si="27"/>
        <v>8.1722820434379173</v>
      </c>
      <c r="Q72" s="143">
        <f t="shared" si="28"/>
        <v>2.0520600211072608</v>
      </c>
      <c r="R72" s="143">
        <f t="shared" si="29"/>
        <v>1.416528887529239</v>
      </c>
      <c r="S72" s="143">
        <f t="shared" si="30"/>
        <v>122.37882329977104</v>
      </c>
      <c r="T72" s="143">
        <f>U71-(U71*(0.5^(1/'SW7'!C$2)))</f>
        <v>39.276282573393473</v>
      </c>
      <c r="U72" s="143">
        <f t="shared" si="33"/>
        <v>6270.5421801894809</v>
      </c>
      <c r="V72" s="147">
        <f>(U72*'SW7'!C$3/(B72*'SW7'!C$4)/1000)</f>
        <v>4.8896881233215679E-2</v>
      </c>
      <c r="W72" s="147">
        <f>V72/'SW7'!C$5</f>
        <v>0.61121101541519596</v>
      </c>
    </row>
    <row r="73" spans="1:23" x14ac:dyDescent="0.35">
      <c r="A73" s="142">
        <f t="shared" si="31"/>
        <v>70</v>
      </c>
      <c r="B73" s="143">
        <f t="shared" si="32"/>
        <v>82.84344105300012</v>
      </c>
      <c r="C73" s="133">
        <v>30</v>
      </c>
      <c r="D73" s="133">
        <v>310</v>
      </c>
      <c r="E73" s="166">
        <v>1.3</v>
      </c>
      <c r="F73" s="143">
        <f t="shared" si="19"/>
        <v>12.578999999999999</v>
      </c>
      <c r="G73" s="143">
        <f t="shared" si="23"/>
        <v>0.30566969999999993</v>
      </c>
      <c r="H73" s="143">
        <f>'SW7'!C$12</f>
        <v>56.47</v>
      </c>
      <c r="I73" s="143">
        <f t="shared" si="20"/>
        <v>545.53860699999996</v>
      </c>
      <c r="J73" s="143">
        <f>I73*'SW7'!C$13</f>
        <v>11.619972329099999</v>
      </c>
      <c r="K73" s="143">
        <f t="shared" si="21"/>
        <v>9.5254429999999992</v>
      </c>
      <c r="L73" s="167">
        <f t="shared" si="34"/>
        <v>0.3511186730584086</v>
      </c>
      <c r="M73" s="143">
        <f t="shared" si="24"/>
        <v>8.5321837553193284E-3</v>
      </c>
      <c r="N73" s="143">
        <f t="shared" si="25"/>
        <v>1.4044746922336344</v>
      </c>
      <c r="O73" s="143">
        <f t="shared" si="26"/>
        <v>110.68538408241928</v>
      </c>
      <c r="P73" s="143">
        <f t="shared" si="27"/>
        <v>10.533560191752258</v>
      </c>
      <c r="Q73" s="143">
        <f t="shared" si="28"/>
        <v>2.644976964148992</v>
      </c>
      <c r="R73" s="143">
        <f t="shared" si="29"/>
        <v>1.8258170999037249</v>
      </c>
      <c r="S73" s="143">
        <f t="shared" si="30"/>
        <v>125.68973833822426</v>
      </c>
      <c r="T73" s="143">
        <f>U72-(U72*(0.5^(1/'SW7'!C$2)))</f>
        <v>39.785174607200133</v>
      </c>
      <c r="U73" s="143">
        <f t="shared" si="33"/>
        <v>6353.6447209158587</v>
      </c>
      <c r="V73" s="147">
        <f>(U73*'SW7'!C$3/(B73*'SW7'!C$4)/1000)</f>
        <v>4.9076047116752279E-2</v>
      </c>
      <c r="W73" s="147">
        <f>V73/'SW7'!C$5</f>
        <v>0.61345058895940352</v>
      </c>
    </row>
    <row r="74" spans="1:23" x14ac:dyDescent="0.35">
      <c r="A74" s="142">
        <f t="shared" si="31"/>
        <v>71</v>
      </c>
      <c r="B74" s="143">
        <f t="shared" si="32"/>
        <v>83.630250316480129</v>
      </c>
      <c r="C74" s="133">
        <v>30</v>
      </c>
      <c r="D74" s="133">
        <v>310</v>
      </c>
      <c r="E74" s="166">
        <v>1.3</v>
      </c>
      <c r="F74" s="143">
        <f t="shared" si="19"/>
        <v>12.584499999999998</v>
      </c>
      <c r="G74" s="143">
        <f t="shared" si="23"/>
        <v>0.30580334999999997</v>
      </c>
      <c r="H74" s="143">
        <f>'SW7'!C$12</f>
        <v>56.47</v>
      </c>
      <c r="I74" s="143">
        <f t="shared" si="20"/>
        <v>545.74503849999996</v>
      </c>
      <c r="J74" s="143">
        <f>I74*'SW7'!C$13</f>
        <v>11.624369320049999</v>
      </c>
      <c r="K74" s="143">
        <f t="shared" si="21"/>
        <v>9.5151430983000012</v>
      </c>
      <c r="L74" s="167">
        <f t="shared" si="34"/>
        <v>0.42871146339140509</v>
      </c>
      <c r="M74" s="143">
        <f t="shared" si="24"/>
        <v>1.0417688560411142E-2</v>
      </c>
      <c r="N74" s="143">
        <f t="shared" si="25"/>
        <v>1.7148458535656204</v>
      </c>
      <c r="O74" s="143">
        <f t="shared" si="26"/>
        <v>110.60753750776402</v>
      </c>
      <c r="P74" s="143">
        <f t="shared" si="27"/>
        <v>12.861343901742153</v>
      </c>
      <c r="Q74" s="143">
        <f t="shared" si="28"/>
        <v>3.2294834537274539</v>
      </c>
      <c r="R74" s="143">
        <f t="shared" si="29"/>
        <v>2.2292996096353064</v>
      </c>
      <c r="S74" s="143">
        <f t="shared" si="30"/>
        <v>128.92766447286894</v>
      </c>
      <c r="T74" s="143">
        <f>U73-(U73*(0.5^(1/'SW7'!C$2)))</f>
        <v>40.312441468357065</v>
      </c>
      <c r="U74" s="143">
        <f t="shared" si="33"/>
        <v>6439.5492846468824</v>
      </c>
      <c r="V74" s="147">
        <f>(U74*'SW7'!C$3/(B74*'SW7'!C$4)/1000)</f>
        <v>4.9271621250852084E-2</v>
      </c>
      <c r="W74" s="147">
        <f>V74/'SW7'!C$5</f>
        <v>0.615895265635651</v>
      </c>
    </row>
    <row r="75" spans="1:23" x14ac:dyDescent="0.35">
      <c r="A75" s="142">
        <f t="shared" si="31"/>
        <v>72</v>
      </c>
      <c r="B75" s="143">
        <f t="shared" si="32"/>
        <v>84.419887037120134</v>
      </c>
      <c r="C75" s="133">
        <v>30</v>
      </c>
      <c r="D75" s="133">
        <v>310</v>
      </c>
      <c r="E75" s="166">
        <v>1.3</v>
      </c>
      <c r="F75" s="143">
        <f t="shared" si="19"/>
        <v>12.589799999999999</v>
      </c>
      <c r="G75" s="143">
        <f t="shared" si="23"/>
        <v>0.30593213999999996</v>
      </c>
      <c r="H75" s="143">
        <f>'SW7'!C$12</f>
        <v>56.47</v>
      </c>
      <c r="I75" s="143">
        <f t="shared" si="20"/>
        <v>545.94396340000003</v>
      </c>
      <c r="J75" s="143">
        <f>I75*'SW7'!C$13</f>
        <v>11.628606420420001</v>
      </c>
      <c r="K75" s="143">
        <f t="shared" si="21"/>
        <v>9.5028603008000001</v>
      </c>
      <c r="L75" s="167">
        <f t="shared" si="34"/>
        <v>0.5052190042416278</v>
      </c>
      <c r="M75" s="143">
        <f t="shared" si="24"/>
        <v>1.2276821803071556E-2</v>
      </c>
      <c r="N75" s="143">
        <f t="shared" si="25"/>
        <v>2.0208760169665112</v>
      </c>
      <c r="O75" s="143">
        <f t="shared" si="26"/>
        <v>110.50502230623722</v>
      </c>
      <c r="P75" s="143">
        <f t="shared" si="27"/>
        <v>15.156570127248834</v>
      </c>
      <c r="Q75" s="143">
        <f t="shared" si="28"/>
        <v>3.8058147589521822</v>
      </c>
      <c r="R75" s="143">
        <f t="shared" si="29"/>
        <v>2.6271388220564647</v>
      </c>
      <c r="S75" s="143">
        <f t="shared" si="30"/>
        <v>132.09454601449468</v>
      </c>
      <c r="T75" s="143">
        <f>U74-(U74*(0.5^(1/'SW7'!C$2)))</f>
        <v>40.857486532942858</v>
      </c>
      <c r="U75" s="143">
        <f t="shared" si="33"/>
        <v>6528.1645076513942</v>
      </c>
      <c r="V75" s="147">
        <f>(U75*'SW7'!C$3/(B75*'SW7'!C$4)/1000)</f>
        <v>4.9482439377493838E-2</v>
      </c>
      <c r="W75" s="147">
        <f>V75/'SW7'!C$5</f>
        <v>0.61853049221867296</v>
      </c>
    </row>
    <row r="76" spans="1:23" x14ac:dyDescent="0.35">
      <c r="A76" s="142">
        <f t="shared" si="31"/>
        <v>73</v>
      </c>
      <c r="B76" s="143">
        <f t="shared" si="32"/>
        <v>85.21233961668014</v>
      </c>
      <c r="C76" s="133">
        <v>30</v>
      </c>
      <c r="D76" s="133">
        <v>310</v>
      </c>
      <c r="E76" s="166">
        <v>1.3</v>
      </c>
      <c r="F76" s="143">
        <f t="shared" si="19"/>
        <v>12.594899999999999</v>
      </c>
      <c r="G76" s="143">
        <f t="shared" si="23"/>
        <v>0.30605606999999996</v>
      </c>
      <c r="H76" s="143">
        <f>'SW7'!C$12</f>
        <v>56.47</v>
      </c>
      <c r="I76" s="143">
        <f t="shared" si="20"/>
        <v>546.13538169999993</v>
      </c>
      <c r="J76" s="143">
        <f>I76*'SW7'!C$13</f>
        <v>11.632683630209998</v>
      </c>
      <c r="K76" s="143">
        <f t="shared" si="21"/>
        <v>9.4886483063</v>
      </c>
      <c r="L76" s="167">
        <f t="shared" si="34"/>
        <v>0.58067123496993034</v>
      </c>
      <c r="M76" s="143">
        <f t="shared" si="24"/>
        <v>1.4110311009769307E-2</v>
      </c>
      <c r="N76" s="143">
        <f t="shared" si="25"/>
        <v>2.3226849398797214</v>
      </c>
      <c r="O76" s="143">
        <f t="shared" si="26"/>
        <v>110.37844382551583</v>
      </c>
      <c r="P76" s="143">
        <f t="shared" si="27"/>
        <v>17.42013704909791</v>
      </c>
      <c r="Q76" s="143">
        <f t="shared" si="28"/>
        <v>4.3741964130284856</v>
      </c>
      <c r="R76" s="143">
        <f t="shared" si="29"/>
        <v>3.019490421843638</v>
      </c>
      <c r="S76" s="143">
        <f t="shared" si="30"/>
        <v>135.19226770948589</v>
      </c>
      <c r="T76" s="143">
        <f>U75-(U75*(0.5^(1/'SW7'!C$2)))</f>
        <v>41.419730118709595</v>
      </c>
      <c r="U76" s="143">
        <f t="shared" si="33"/>
        <v>6619.4015671329462</v>
      </c>
      <c r="V76" s="147">
        <f>(U76*'SW7'!C$3/(B76*'SW7'!C$4)/1000)</f>
        <v>4.9707396491185774E-2</v>
      </c>
      <c r="W76" s="147">
        <f>V76/'SW7'!C$5</f>
        <v>0.6213424561398222</v>
      </c>
    </row>
    <row r="77" spans="1:23" x14ac:dyDescent="0.35">
      <c r="A77" s="142">
        <f t="shared" si="31"/>
        <v>74</v>
      </c>
      <c r="B77" s="143">
        <f t="shared" si="32"/>
        <v>86.007596425000145</v>
      </c>
      <c r="C77" s="133">
        <v>30</v>
      </c>
      <c r="D77" s="133">
        <v>310</v>
      </c>
      <c r="E77" s="166">
        <v>1.3</v>
      </c>
      <c r="F77" s="143">
        <f t="shared" si="19"/>
        <v>12.599799999999998</v>
      </c>
      <c r="G77" s="143">
        <f t="shared" si="23"/>
        <v>0.30617513999999996</v>
      </c>
      <c r="H77" s="143">
        <f>'SW7'!C$12</f>
        <v>56.47</v>
      </c>
      <c r="I77" s="143">
        <f t="shared" si="20"/>
        <v>546.31929339999988</v>
      </c>
      <c r="J77" s="143">
        <f>I77*'SW7'!C$13</f>
        <v>11.636600949419996</v>
      </c>
      <c r="K77" s="143">
        <f t="shared" si="21"/>
        <v>9.4725601967999999</v>
      </c>
      <c r="L77" s="167">
        <f t="shared" si="34"/>
        <v>0.65509687284545493</v>
      </c>
      <c r="M77" s="143">
        <f t="shared" si="24"/>
        <v>1.5918854010144555E-2</v>
      </c>
      <c r="N77" s="143">
        <f t="shared" si="25"/>
        <v>2.6203874913818197</v>
      </c>
      <c r="O77" s="143">
        <f t="shared" si="26"/>
        <v>110.22840297952095</v>
      </c>
      <c r="P77" s="143">
        <f t="shared" si="27"/>
        <v>19.652906185363648</v>
      </c>
      <c r="Q77" s="143">
        <f t="shared" si="28"/>
        <v>4.9348447431448124</v>
      </c>
      <c r="R77" s="143">
        <f t="shared" si="29"/>
        <v>3.4065037387963657</v>
      </c>
      <c r="S77" s="143">
        <f t="shared" si="30"/>
        <v>138.22265764682581</v>
      </c>
      <c r="T77" s="143">
        <f>U76-(U76*(0.5^(1/'SW7'!C$2)))</f>
        <v>41.998608665064239</v>
      </c>
      <c r="U77" s="143">
        <f t="shared" si="33"/>
        <v>6713.1741047237228</v>
      </c>
      <c r="V77" s="147">
        <f>(U77*'SW7'!C$3/(B77*'SW7'!C$4)/1000)</f>
        <v>4.9945443932537054E-2</v>
      </c>
      <c r="W77" s="147">
        <f>V77/'SW7'!C$5</f>
        <v>0.62431804915671318</v>
      </c>
    </row>
    <row r="78" spans="1:23" x14ac:dyDescent="0.35">
      <c r="A78" s="142">
        <f t="shared" si="31"/>
        <v>75</v>
      </c>
      <c r="B78" s="143">
        <f t="shared" si="32"/>
        <v>86.80564580000015</v>
      </c>
      <c r="C78" s="133">
        <v>30</v>
      </c>
      <c r="D78" s="133">
        <v>310</v>
      </c>
      <c r="E78" s="166">
        <v>1.3</v>
      </c>
      <c r="F78" s="143">
        <f t="shared" si="19"/>
        <v>12.6045</v>
      </c>
      <c r="G78" s="143">
        <f t="shared" si="23"/>
        <v>0.30628934999999996</v>
      </c>
      <c r="H78" s="143">
        <f>'SW7'!C$12</f>
        <v>56.47</v>
      </c>
      <c r="I78" s="143">
        <f t="shared" si="20"/>
        <v>546.49569849999989</v>
      </c>
      <c r="J78" s="143">
        <f>I78*'SW7'!C$13</f>
        <v>11.640358378049998</v>
      </c>
      <c r="K78" s="143">
        <f t="shared" si="21"/>
        <v>9.4546484374999995</v>
      </c>
      <c r="L78" s="167">
        <f t="shared" si="34"/>
        <v>0.72852347866632527</v>
      </c>
      <c r="M78" s="143">
        <f t="shared" si="24"/>
        <v>1.7703120531591704E-2</v>
      </c>
      <c r="N78" s="143">
        <f t="shared" si="25"/>
        <v>2.9140939146653011</v>
      </c>
      <c r="O78" s="143">
        <f t="shared" si="26"/>
        <v>110.05549615097044</v>
      </c>
      <c r="P78" s="143">
        <f t="shared" si="27"/>
        <v>21.855704359989758</v>
      </c>
      <c r="Q78" s="143">
        <f t="shared" si="28"/>
        <v>5.4879673647934286</v>
      </c>
      <c r="R78" s="143">
        <f t="shared" si="29"/>
        <v>3.7883220890648914</v>
      </c>
      <c r="S78" s="143">
        <f t="shared" si="30"/>
        <v>141.18748996481855</v>
      </c>
      <c r="T78" s="143">
        <f>U77-(U77*(0.5^(1/'SW7'!C$2)))</f>
        <v>42.593574247656761</v>
      </c>
      <c r="U78" s="143">
        <f t="shared" si="33"/>
        <v>6809.3981537054842</v>
      </c>
      <c r="V78" s="147">
        <f>(U78*'SW7'!C$3/(B78*'SW7'!C$4)/1000)</f>
        <v>5.019558663799438E-2</v>
      </c>
      <c r="W78" s="147">
        <f>V78/'SW7'!C$5</f>
        <v>0.6274448329749297</v>
      </c>
    </row>
    <row r="79" spans="1:23" x14ac:dyDescent="0.35">
      <c r="A79" s="142">
        <f t="shared" si="31"/>
        <v>76</v>
      </c>
      <c r="B79" s="143">
        <f t="shared" si="32"/>
        <v>87.606476047680161</v>
      </c>
      <c r="C79" s="133">
        <v>30</v>
      </c>
      <c r="D79" s="133">
        <v>310</v>
      </c>
      <c r="E79" s="166">
        <v>1.3</v>
      </c>
      <c r="F79" s="143">
        <f t="shared" si="19"/>
        <v>12.609</v>
      </c>
      <c r="G79" s="143">
        <f t="shared" si="23"/>
        <v>0.30639869999999997</v>
      </c>
      <c r="H79" s="143">
        <f>'SW7'!C$12</f>
        <v>56.47</v>
      </c>
      <c r="I79" s="143">
        <f t="shared" si="20"/>
        <v>546.66459699999996</v>
      </c>
      <c r="J79" s="143">
        <f>I79*'SW7'!C$13</f>
        <v>11.643955916099999</v>
      </c>
      <c r="K79" s="143">
        <f t="shared" si="21"/>
        <v>9.4349648767999987</v>
      </c>
      <c r="L79" s="167">
        <f t="shared" si="34"/>
        <v>0.80097751803429063</v>
      </c>
      <c r="M79" s="143">
        <f t="shared" si="24"/>
        <v>1.9463753688233262E-2</v>
      </c>
      <c r="N79" s="143">
        <f t="shared" si="25"/>
        <v>3.2039100721371625</v>
      </c>
      <c r="O79" s="143">
        <f t="shared" si="26"/>
        <v>109.86031509541105</v>
      </c>
      <c r="P79" s="143">
        <f t="shared" si="27"/>
        <v>24.029325541028719</v>
      </c>
      <c r="Q79" s="143">
        <f t="shared" si="28"/>
        <v>6.0337636433523114</v>
      </c>
      <c r="R79" s="143">
        <f t="shared" si="29"/>
        <v>4.1650830937783114</v>
      </c>
      <c r="S79" s="143">
        <f t="shared" si="30"/>
        <v>144.08848737357039</v>
      </c>
      <c r="T79" s="143">
        <f>U78-(U78*(0.5^(1/'SW7'!C$2)))</f>
        <v>43.204094116616034</v>
      </c>
      <c r="U79" s="143">
        <f t="shared" si="33"/>
        <v>6907.9920694226457</v>
      </c>
      <c r="V79" s="147">
        <f>(U79*'SW7'!C$3/(B79*'SW7'!C$4)/1000)</f>
        <v>5.0456880534043562E-2</v>
      </c>
      <c r="W79" s="147">
        <f>V79/'SW7'!C$5</f>
        <v>0.63071100667554447</v>
      </c>
    </row>
    <row r="80" spans="1:23" x14ac:dyDescent="0.35">
      <c r="A80" s="142">
        <f t="shared" si="31"/>
        <v>77</v>
      </c>
      <c r="B80" s="143">
        <f t="shared" si="32"/>
        <v>88.41007544212016</v>
      </c>
      <c r="C80" s="133">
        <v>30</v>
      </c>
      <c r="D80" s="133">
        <v>310</v>
      </c>
      <c r="E80" s="166">
        <v>1.3</v>
      </c>
      <c r="F80" s="143">
        <f t="shared" si="19"/>
        <v>12.613299999999999</v>
      </c>
      <c r="G80" s="143">
        <f t="shared" si="23"/>
        <v>0.30650318999999998</v>
      </c>
      <c r="H80" s="143">
        <f>'SW7'!C$12</f>
        <v>56.47</v>
      </c>
      <c r="I80" s="143">
        <f t="shared" si="20"/>
        <v>546.82598889999986</v>
      </c>
      <c r="J80" s="143">
        <f>I80*'SW7'!C$13</f>
        <v>11.647393563569997</v>
      </c>
      <c r="K80" s="143">
        <f t="shared" si="21"/>
        <v>9.4135607463000017</v>
      </c>
      <c r="L80" s="167">
        <f t="shared" si="34"/>
        <v>0.8724844186240226</v>
      </c>
      <c r="M80" s="143">
        <f t="shared" si="24"/>
        <v>2.1201371372563747E-2</v>
      </c>
      <c r="N80" s="143">
        <f t="shared" si="25"/>
        <v>3.4899376744960904</v>
      </c>
      <c r="O80" s="143">
        <f t="shared" si="26"/>
        <v>109.64344684672982</v>
      </c>
      <c r="P80" s="143">
        <f t="shared" si="27"/>
        <v>26.174532558720678</v>
      </c>
      <c r="Q80" s="143">
        <f t="shared" si="28"/>
        <v>6.5724251254947621</v>
      </c>
      <c r="R80" s="143">
        <f t="shared" si="29"/>
        <v>4.5369189768449179</v>
      </c>
      <c r="S80" s="143">
        <f t="shared" si="30"/>
        <v>146.92732350779019</v>
      </c>
      <c r="T80" s="143">
        <f>U79-(U79*(0.5^(1/'SW7'!C$2)))</f>
        <v>43.829650255031993</v>
      </c>
      <c r="U80" s="143">
        <f t="shared" si="33"/>
        <v>7008.8764626796001</v>
      </c>
      <c r="V80" s="147">
        <f>(U80*'SW7'!C$3/(B80*'SW7'!C$4)/1000)</f>
        <v>5.072843006723627E-2</v>
      </c>
      <c r="W80" s="147">
        <f>V80/'SW7'!C$5</f>
        <v>0.63410537584045334</v>
      </c>
    </row>
    <row r="81" spans="1:23" x14ac:dyDescent="0.35">
      <c r="A81" s="142">
        <f t="shared" si="31"/>
        <v>78</v>
      </c>
      <c r="B81" s="143">
        <f t="shared" si="32"/>
        <v>89.216432225480162</v>
      </c>
      <c r="C81" s="133">
        <v>30</v>
      </c>
      <c r="D81" s="133">
        <v>310</v>
      </c>
      <c r="E81" s="166">
        <v>1.3</v>
      </c>
      <c r="F81" s="143">
        <f t="shared" si="19"/>
        <v>12.6174</v>
      </c>
      <c r="G81" s="143">
        <f t="shared" si="23"/>
        <v>0.30660282</v>
      </c>
      <c r="H81" s="143">
        <f>'SW7'!C$12</f>
        <v>56.47</v>
      </c>
      <c r="I81" s="143">
        <f t="shared" si="20"/>
        <v>546.97987420000004</v>
      </c>
      <c r="J81" s="143">
        <f>I81*'SW7'!C$13</f>
        <v>11.650671320460001</v>
      </c>
      <c r="K81" s="143">
        <f t="shared" si="21"/>
        <v>9.3904866608000006</v>
      </c>
      <c r="L81" s="167">
        <f t="shared" si="34"/>
        <v>0.94306862375740508</v>
      </c>
      <c r="M81" s="143">
        <f t="shared" si="24"/>
        <v>2.2916567557304941E-2</v>
      </c>
      <c r="N81" s="143">
        <f t="shared" si="25"/>
        <v>3.7722744950296203</v>
      </c>
      <c r="O81" s="143">
        <f t="shared" si="26"/>
        <v>109.40547362414476</v>
      </c>
      <c r="P81" s="143">
        <f t="shared" si="27"/>
        <v>28.292058712722152</v>
      </c>
      <c r="Q81" s="143">
        <f t="shared" si="28"/>
        <v>7.1041359427645316</v>
      </c>
      <c r="R81" s="143">
        <f t="shared" si="29"/>
        <v>4.9039568435385066</v>
      </c>
      <c r="S81" s="143">
        <f t="shared" si="30"/>
        <v>149.70562512316997</v>
      </c>
      <c r="T81" s="143">
        <f>U80-(U80*(0.5^(1/'SW7'!C$2)))</f>
        <v>44.469738956380752</v>
      </c>
      <c r="U81" s="143">
        <f t="shared" si="33"/>
        <v>7111.974135932358</v>
      </c>
      <c r="V81" s="147">
        <f>(U81*'SW7'!C$3/(B81*'SW7'!C$4)/1000)</f>
        <v>5.1009385862011744E-2</v>
      </c>
      <c r="W81" s="147">
        <f>V81/'SW7'!C$5</f>
        <v>0.63761732327514675</v>
      </c>
    </row>
    <row r="82" spans="1:23" x14ac:dyDescent="0.35">
      <c r="A82" s="142">
        <f t="shared" si="31"/>
        <v>79</v>
      </c>
      <c r="B82" s="143">
        <f t="shared" si="32"/>
        <v>90.025534608000171</v>
      </c>
      <c r="C82" s="133">
        <v>30</v>
      </c>
      <c r="D82" s="133">
        <v>310</v>
      </c>
      <c r="E82" s="166">
        <v>1.3</v>
      </c>
      <c r="F82" s="143">
        <f t="shared" si="19"/>
        <v>12.6213</v>
      </c>
      <c r="G82" s="143">
        <f t="shared" si="23"/>
        <v>0.30669758999999996</v>
      </c>
      <c r="H82" s="143">
        <f>'SW7'!C$12</f>
        <v>56.47</v>
      </c>
      <c r="I82" s="143">
        <f t="shared" si="20"/>
        <v>547.12625290000005</v>
      </c>
      <c r="J82" s="143">
        <f>I82*'SW7'!C$13</f>
        <v>11.65378918677</v>
      </c>
      <c r="K82" s="143">
        <f t="shared" si="21"/>
        <v>9.3657926183000022</v>
      </c>
      <c r="L82" s="167">
        <f t="shared" si="34"/>
        <v>1.0127536425651016</v>
      </c>
      <c r="M82" s="143">
        <f t="shared" si="24"/>
        <v>2.4609913514331967E-2</v>
      </c>
      <c r="N82" s="143">
        <f t="shared" si="25"/>
        <v>4.0510145702604063</v>
      </c>
      <c r="O82" s="143">
        <f t="shared" si="26"/>
        <v>109.14697274067485</v>
      </c>
      <c r="P82" s="143">
        <f t="shared" si="27"/>
        <v>30.382609276953048</v>
      </c>
      <c r="Q82" s="143">
        <f t="shared" si="28"/>
        <v>7.6290731894429094</v>
      </c>
      <c r="R82" s="143">
        <f t="shared" si="29"/>
        <v>5.2663189413385281</v>
      </c>
      <c r="S82" s="143">
        <f t="shared" si="30"/>
        <v>152.42497414840935</v>
      </c>
      <c r="T82" s="143">
        <f>U81-(U81*(0.5^(1/'SW7'!C$2)))</f>
        <v>45.12387041967213</v>
      </c>
      <c r="U82" s="143">
        <f t="shared" si="33"/>
        <v>7217.210022099147</v>
      </c>
      <c r="V82" s="147">
        <f>(U82*'SW7'!C$3/(B82*'SW7'!C$4)/1000)</f>
        <v>5.1298942498830546E-2</v>
      </c>
      <c r="W82" s="147">
        <f>V82/'SW7'!C$5</f>
        <v>0.64123678123538186</v>
      </c>
    </row>
    <row r="83" spans="1:23" x14ac:dyDescent="0.35">
      <c r="A83" s="142">
        <f t="shared" si="31"/>
        <v>80</v>
      </c>
      <c r="B83" s="143">
        <f t="shared" si="32"/>
        <v>90.837370768000184</v>
      </c>
      <c r="C83" s="133">
        <v>30</v>
      </c>
      <c r="D83" s="133">
        <v>310</v>
      </c>
      <c r="E83" s="166">
        <v>1.3</v>
      </c>
      <c r="F83" s="143">
        <f t="shared" si="19"/>
        <v>12.625</v>
      </c>
      <c r="G83" s="143">
        <f t="shared" si="23"/>
        <v>0.30678749999999999</v>
      </c>
      <c r="H83" s="143">
        <f>'SW7'!C$12</f>
        <v>56.47</v>
      </c>
      <c r="I83" s="143">
        <f t="shared" si="20"/>
        <v>547.26512500000001</v>
      </c>
      <c r="J83" s="143">
        <f>I83*'SW7'!C$13</f>
        <v>11.6567471625</v>
      </c>
      <c r="K83" s="143">
        <f t="shared" si="21"/>
        <v>9.3395280000000014</v>
      </c>
      <c r="L83" s="167">
        <f t="shared" si="34"/>
        <v>1.0815620969930677</v>
      </c>
      <c r="M83" s="143">
        <f t="shared" si="24"/>
        <v>2.6281958956931546E-2</v>
      </c>
      <c r="N83" s="143">
        <f t="shared" si="25"/>
        <v>4.3262483879722708</v>
      </c>
      <c r="O83" s="143">
        <f t="shared" si="26"/>
        <v>108.86851651308932</v>
      </c>
      <c r="P83" s="143">
        <f t="shared" si="27"/>
        <v>32.446862909792031</v>
      </c>
      <c r="Q83" s="143">
        <f t="shared" si="28"/>
        <v>8.1474072766487797</v>
      </c>
      <c r="R83" s="143">
        <f t="shared" si="29"/>
        <v>5.6241229043639525</v>
      </c>
      <c r="S83" s="143">
        <f t="shared" si="30"/>
        <v>155.08690960389407</v>
      </c>
      <c r="T83" s="143">
        <f>U82-(U82*(0.5^(1/'SW7'!C$2)))</f>
        <v>45.791568361218197</v>
      </c>
      <c r="U83" s="143">
        <f t="shared" si="33"/>
        <v>7324.5111258278839</v>
      </c>
      <c r="V83" s="147">
        <f>(U83*'SW7'!C$3/(B83*'SW7'!C$4)/1000)</f>
        <v>5.1596336405641229E-2</v>
      </c>
      <c r="W83" s="147">
        <f>V83/'SW7'!C$5</f>
        <v>0.64495420507051537</v>
      </c>
    </row>
    <row r="84" spans="1:23" x14ac:dyDescent="0.35">
      <c r="A84" s="142">
        <f t="shared" si="31"/>
        <v>81</v>
      </c>
      <c r="B84" s="143">
        <f t="shared" si="32"/>
        <v>91.6519288518802</v>
      </c>
      <c r="C84" s="133">
        <v>30</v>
      </c>
      <c r="D84" s="133">
        <v>310</v>
      </c>
      <c r="E84" s="166">
        <v>1.3</v>
      </c>
      <c r="F84" s="143">
        <f t="shared" si="19"/>
        <v>12.628499999999999</v>
      </c>
      <c r="G84" s="143">
        <f t="shared" si="23"/>
        <v>0.30687254999999997</v>
      </c>
      <c r="H84" s="143">
        <f>'SW7'!C$12</f>
        <v>56.47</v>
      </c>
      <c r="I84" s="143">
        <f t="shared" si="20"/>
        <v>547.39649050000003</v>
      </c>
      <c r="J84" s="143">
        <f>I84*'SW7'!C$13</f>
        <v>11.65954524765</v>
      </c>
      <c r="K84" s="143">
        <f t="shared" si="21"/>
        <v>9.3117415703000006</v>
      </c>
      <c r="L84" s="167">
        <f t="shared" si="34"/>
        <v>1.149515765889177</v>
      </c>
      <c r="M84" s="143">
        <f t="shared" si="24"/>
        <v>2.7933233111107E-2</v>
      </c>
      <c r="N84" s="143">
        <f t="shared" si="25"/>
        <v>4.5980630635567081</v>
      </c>
      <c r="O84" s="143">
        <f t="shared" si="26"/>
        <v>108.57067217333632</v>
      </c>
      <c r="P84" s="143">
        <f t="shared" si="27"/>
        <v>34.485472976675311</v>
      </c>
      <c r="Q84" s="143">
        <f t="shared" si="28"/>
        <v>8.6593022644431699</v>
      </c>
      <c r="R84" s="143">
        <f t="shared" si="29"/>
        <v>5.9774819826237211</v>
      </c>
      <c r="S84" s="143">
        <f t="shared" si="30"/>
        <v>157.6929293970785</v>
      </c>
      <c r="T84" s="143">
        <f>U83-(U83*(0.5^(1/'SW7'!C$2)))</f>
        <v>46.472369641987825</v>
      </c>
      <c r="U84" s="143">
        <f t="shared" si="33"/>
        <v>7433.8064670705598</v>
      </c>
      <c r="V84" s="147">
        <f>(U84*'SW7'!C$3/(B84*'SW7'!C$4)/1000)</f>
        <v>5.1900843856166251E-2</v>
      </c>
      <c r="W84" s="147">
        <f>V84/'SW7'!C$5</f>
        <v>0.64876054820207818</v>
      </c>
    </row>
    <row r="85" spans="1:23" x14ac:dyDescent="0.35">
      <c r="A85" s="142">
        <f t="shared" ref="A85:A100" si="35">A84+1</f>
        <v>82</v>
      </c>
      <c r="B85" s="143">
        <f t="shared" si="32"/>
        <v>92.469196974120223</v>
      </c>
      <c r="C85" s="133">
        <v>30</v>
      </c>
      <c r="D85" s="133">
        <v>310</v>
      </c>
      <c r="E85" s="166">
        <v>1.3</v>
      </c>
      <c r="F85" s="143">
        <f t="shared" si="19"/>
        <v>12.631799999999998</v>
      </c>
      <c r="G85" s="143">
        <f t="shared" si="23"/>
        <v>0.30695273999999995</v>
      </c>
      <c r="H85" s="143">
        <f>'SW7'!C$12</f>
        <v>56.47</v>
      </c>
      <c r="I85" s="143">
        <f t="shared" si="20"/>
        <v>547.52034939999999</v>
      </c>
      <c r="J85" s="143">
        <f>I85*'SW7'!C$13</f>
        <v>11.66218344222</v>
      </c>
      <c r="K85" s="143">
        <f t="shared" si="21"/>
        <v>9.2824814768000046</v>
      </c>
      <c r="L85" s="167">
        <f t="shared" si="34"/>
        <v>1.216635626384921</v>
      </c>
      <c r="M85" s="143">
        <f t="shared" si="24"/>
        <v>2.9564245721153577E-2</v>
      </c>
      <c r="N85" s="143">
        <f t="shared" si="25"/>
        <v>4.8665425055396838</v>
      </c>
      <c r="O85" s="143">
        <f t="shared" si="26"/>
        <v>108.25400178145087</v>
      </c>
      <c r="P85" s="143">
        <f t="shared" si="27"/>
        <v>36.499068791547629</v>
      </c>
      <c r="Q85" s="143">
        <f t="shared" si="28"/>
        <v>9.164916173557609</v>
      </c>
      <c r="R85" s="143">
        <f t="shared" si="29"/>
        <v>6.326505257201589</v>
      </c>
      <c r="S85" s="143">
        <f t="shared" si="30"/>
        <v>160.24449200375767</v>
      </c>
      <c r="T85" s="143">
        <f>U84-(U84*(0.5^(1/'SW7'!C$2)))</f>
        <v>47.165823909599567</v>
      </c>
      <c r="U85" s="143">
        <f t="shared" si="33"/>
        <v>7545.0270268256509</v>
      </c>
      <c r="V85" s="147">
        <f>(U85*'SW7'!C$3/(B85*'SW7'!C$4)/1000)</f>
        <v>5.2211779068922291E-2</v>
      </c>
      <c r="W85" s="147">
        <f>V85/'SW7'!C$5</f>
        <v>0.6526472383615286</v>
      </c>
    </row>
    <row r="86" spans="1:23" x14ac:dyDescent="0.35">
      <c r="A86" s="142">
        <f t="shared" si="35"/>
        <v>83</v>
      </c>
      <c r="B86" s="143">
        <f t="shared" si="32"/>
        <v>93.289163217280233</v>
      </c>
      <c r="C86" s="133">
        <v>30</v>
      </c>
      <c r="D86" s="133">
        <v>310</v>
      </c>
      <c r="E86" s="166">
        <v>1.3</v>
      </c>
      <c r="F86" s="143">
        <f t="shared" si="19"/>
        <v>12.634899999999998</v>
      </c>
      <c r="G86" s="143">
        <f t="shared" si="23"/>
        <v>0.30702806999999993</v>
      </c>
      <c r="H86" s="143">
        <f>'SW7'!C$12</f>
        <v>56.47</v>
      </c>
      <c r="I86" s="143">
        <f t="shared" si="20"/>
        <v>547.6367017</v>
      </c>
      <c r="J86" s="143">
        <f>I86*'SW7'!C$13</f>
        <v>11.664661746209999</v>
      </c>
      <c r="K86" s="143">
        <f t="shared" si="21"/>
        <v>9.2517952503000025</v>
      </c>
      <c r="L86" s="167">
        <f t="shared" si="34"/>
        <v>1.2829418927689531</v>
      </c>
      <c r="M86" s="143">
        <f t="shared" si="24"/>
        <v>3.1175487994285558E-2</v>
      </c>
      <c r="N86" s="143">
        <f t="shared" si="25"/>
        <v>5.1317675710758124</v>
      </c>
      <c r="O86" s="143">
        <f t="shared" si="26"/>
        <v>107.9190621399418</v>
      </c>
      <c r="P86" s="143">
        <f t="shared" si="27"/>
        <v>38.488256783068593</v>
      </c>
      <c r="Q86" s="143">
        <f t="shared" si="28"/>
        <v>9.6644012782285227</v>
      </c>
      <c r="R86" s="143">
        <f t="shared" si="29"/>
        <v>6.6712978423985563</v>
      </c>
      <c r="S86" s="143">
        <f t="shared" si="30"/>
        <v>162.74301804363748</v>
      </c>
      <c r="T86" s="143">
        <f>U85-(U85*(0.5^(1/'SW7'!C$2)))</f>
        <v>47.871493254069719</v>
      </c>
      <c r="U86" s="143">
        <f t="shared" si="33"/>
        <v>7658.1056949198091</v>
      </c>
      <c r="V86" s="147">
        <f>(U86*'SW7'!C$3/(B86*'SW7'!C$4)/1000)</f>
        <v>5.2528492401287499E-2</v>
      </c>
      <c r="W86" s="147">
        <f>V86/'SW7'!C$5</f>
        <v>0.65660615501609376</v>
      </c>
    </row>
    <row r="87" spans="1:23" x14ac:dyDescent="0.35">
      <c r="A87" s="142">
        <f t="shared" si="35"/>
        <v>84</v>
      </c>
      <c r="B87" s="143">
        <f t="shared" si="32"/>
        <v>94.111815632000244</v>
      </c>
      <c r="C87" s="133">
        <v>30</v>
      </c>
      <c r="D87" s="133">
        <v>310</v>
      </c>
      <c r="E87" s="166">
        <v>1.3</v>
      </c>
      <c r="F87" s="143">
        <f t="shared" si="19"/>
        <v>12.637799999999999</v>
      </c>
      <c r="G87" s="143">
        <f t="shared" si="23"/>
        <v>0.30709853999999998</v>
      </c>
      <c r="H87" s="143">
        <f>'SW7'!C$12</f>
        <v>56.47</v>
      </c>
      <c r="I87" s="143">
        <f t="shared" si="20"/>
        <v>547.74554739999996</v>
      </c>
      <c r="J87" s="143">
        <f>I87*'SW7'!C$13</f>
        <v>11.66698015962</v>
      </c>
      <c r="K87" s="143">
        <f t="shared" si="21"/>
        <v>9.2197298048</v>
      </c>
      <c r="L87" s="167">
        <f t="shared" si="34"/>
        <v>1.3484540530326932</v>
      </c>
      <c r="M87" s="143">
        <f t="shared" si="24"/>
        <v>3.2767433488694445E-2</v>
      </c>
      <c r="N87" s="143">
        <f t="shared" si="25"/>
        <v>5.3938162121307727</v>
      </c>
      <c r="O87" s="143">
        <f t="shared" si="26"/>
        <v>107.56640470965877</v>
      </c>
      <c r="P87" s="143">
        <f t="shared" si="27"/>
        <v>40.453621590980795</v>
      </c>
      <c r="Q87" s="143">
        <f t="shared" si="28"/>
        <v>10.157904381495278</v>
      </c>
      <c r="R87" s="143">
        <f t="shared" si="29"/>
        <v>7.0119610757700048</v>
      </c>
      <c r="S87" s="143">
        <f t="shared" si="30"/>
        <v>165.18989175790486</v>
      </c>
      <c r="T87" s="143">
        <f>U86-(U86*(0.5^(1/'SW7'!C$2)))</f>
        <v>48.588951876497958</v>
      </c>
      <c r="U87" s="143">
        <f t="shared" si="33"/>
        <v>7772.9772197093771</v>
      </c>
      <c r="V87" s="147">
        <f>(U87*'SW7'!C$3/(B87*'SW7'!C$4)/1000)</f>
        <v>5.2850368633294981E-2</v>
      </c>
      <c r="W87" s="147">
        <f>V87/'SW7'!C$5</f>
        <v>0.6606296079161873</v>
      </c>
    </row>
    <row r="88" spans="1:23" x14ac:dyDescent="0.35">
      <c r="A88" s="142">
        <f t="shared" si="35"/>
        <v>85</v>
      </c>
      <c r="B88" s="143">
        <f t="shared" si="32"/>
        <v>94.937142237000259</v>
      </c>
      <c r="C88" s="133">
        <v>30</v>
      </c>
      <c r="D88" s="133">
        <v>310</v>
      </c>
      <c r="E88" s="166">
        <v>1.3</v>
      </c>
      <c r="F88" s="143">
        <f t="shared" si="19"/>
        <v>12.640499999999999</v>
      </c>
      <c r="G88" s="143">
        <f t="shared" si="23"/>
        <v>0.30716414999999997</v>
      </c>
      <c r="H88" s="143">
        <f>'SW7'!C$12</f>
        <v>56.47</v>
      </c>
      <c r="I88" s="143">
        <f t="shared" si="20"/>
        <v>547.84688649999998</v>
      </c>
      <c r="J88" s="143">
        <f>I88*'SW7'!C$13</f>
        <v>11.669138682449999</v>
      </c>
      <c r="K88" s="143">
        <f t="shared" si="21"/>
        <v>9.1863314375000016</v>
      </c>
      <c r="L88" s="167">
        <f t="shared" si="34"/>
        <v>1.4131909032533301</v>
      </c>
      <c r="M88" s="143">
        <f t="shared" si="24"/>
        <v>3.4340538949055921E-2</v>
      </c>
      <c r="N88" s="143">
        <f t="shared" si="25"/>
        <v>5.6527636130133203</v>
      </c>
      <c r="O88" s="143">
        <f t="shared" si="26"/>
        <v>107.19657552713777</v>
      </c>
      <c r="P88" s="143">
        <f t="shared" si="27"/>
        <v>42.395727097599902</v>
      </c>
      <c r="Q88" s="143">
        <f t="shared" si="28"/>
        <v>10.645567074207335</v>
      </c>
      <c r="R88" s="143">
        <f t="shared" si="29"/>
        <v>7.3485926969173168</v>
      </c>
      <c r="S88" s="143">
        <f t="shared" si="30"/>
        <v>167.58646239586233</v>
      </c>
      <c r="T88" s="143">
        <f>U87-(U87*(0.5^(1/'SW7'!C$2)))</f>
        <v>49.317785769934744</v>
      </c>
      <c r="U88" s="143">
        <f t="shared" si="33"/>
        <v>7889.5781595907838</v>
      </c>
      <c r="V88" s="147">
        <f>(U88*'SW7'!C$3/(B88*'SW7'!C$4)/1000)</f>
        <v>5.3176825336171941E-2</v>
      </c>
      <c r="W88" s="147">
        <f>V88/'SW7'!C$5</f>
        <v>0.66471031670214931</v>
      </c>
    </row>
    <row r="89" spans="1:23" x14ac:dyDescent="0.35">
      <c r="A89" s="142">
        <f t="shared" si="35"/>
        <v>86</v>
      </c>
      <c r="B89" s="143">
        <f t="shared" si="32"/>
        <v>95.765131019080272</v>
      </c>
      <c r="C89" s="133">
        <v>30</v>
      </c>
      <c r="D89" s="133">
        <v>310</v>
      </c>
      <c r="E89" s="166">
        <v>1.3</v>
      </c>
      <c r="F89" s="143">
        <f t="shared" si="19"/>
        <v>12.642999999999999</v>
      </c>
      <c r="G89" s="143">
        <f t="shared" si="23"/>
        <v>0.30722489999999997</v>
      </c>
      <c r="H89" s="143">
        <f>'SW7'!C$12</f>
        <v>56.47</v>
      </c>
      <c r="I89" s="143">
        <f t="shared" si="20"/>
        <v>547.94071899999994</v>
      </c>
      <c r="J89" s="143">
        <f>I89*'SW7'!C$13</f>
        <v>11.671137314699999</v>
      </c>
      <c r="K89" s="143">
        <f t="shared" si="21"/>
        <v>9.1516458287999995</v>
      </c>
      <c r="L89" s="167">
        <f t="shared" si="34"/>
        <v>1.4771705799659358</v>
      </c>
      <c r="M89" s="143">
        <f t="shared" si="24"/>
        <v>3.589524509317224E-2</v>
      </c>
      <c r="N89" s="143">
        <f t="shared" si="25"/>
        <v>5.9086823198637433</v>
      </c>
      <c r="O89" s="143">
        <f t="shared" si="26"/>
        <v>106.81011512342627</v>
      </c>
      <c r="P89" s="143">
        <f t="shared" si="27"/>
        <v>44.315117398978074</v>
      </c>
      <c r="Q89" s="143">
        <f t="shared" si="28"/>
        <v>11.127525978883394</v>
      </c>
      <c r="R89" s="143">
        <f t="shared" si="29"/>
        <v>7.6812870158228668</v>
      </c>
      <c r="S89" s="143">
        <f t="shared" si="30"/>
        <v>169.93404551711063</v>
      </c>
      <c r="T89" s="143">
        <f>U88-(U88*(0.5^(1/'SW7'!C$2)))</f>
        <v>50.057592411727455</v>
      </c>
      <c r="U89" s="143">
        <f t="shared" si="33"/>
        <v>8007.8468362167114</v>
      </c>
      <c r="V89" s="147">
        <f>(U89*'SW7'!C$3/(B89*'SW7'!C$4)/1000)</f>
        <v>5.350731132095906E-2</v>
      </c>
      <c r="W89" s="147">
        <f>V89/'SW7'!C$5</f>
        <v>0.66884139151198818</v>
      </c>
    </row>
    <row r="90" spans="1:23" x14ac:dyDescent="0.35">
      <c r="A90" s="142">
        <f t="shared" si="35"/>
        <v>87</v>
      </c>
      <c r="B90" s="143">
        <f t="shared" si="32"/>
        <v>96.59576993312028</v>
      </c>
      <c r="C90" s="133">
        <v>30</v>
      </c>
      <c r="D90" s="133">
        <v>310</v>
      </c>
      <c r="E90" s="166">
        <v>1.3</v>
      </c>
      <c r="F90" s="143">
        <f t="shared" si="19"/>
        <v>12.645299999999999</v>
      </c>
      <c r="G90" s="143">
        <f t="shared" si="23"/>
        <v>0.30728078999999997</v>
      </c>
      <c r="H90" s="143">
        <f>'SW7'!C$12</f>
        <v>56.47</v>
      </c>
      <c r="I90" s="143">
        <f t="shared" si="20"/>
        <v>548.02704489999996</v>
      </c>
      <c r="J90" s="143">
        <f>I90*'SW7'!C$13</f>
        <v>11.672976056369999</v>
      </c>
      <c r="K90" s="143">
        <f t="shared" si="21"/>
        <v>9.1157180423000028</v>
      </c>
      <c r="L90" s="167">
        <f t="shared" si="34"/>
        <v>1.5404105906643046</v>
      </c>
      <c r="M90" s="143">
        <f t="shared" si="24"/>
        <v>3.7431977353142604E-2</v>
      </c>
      <c r="N90" s="143">
        <f t="shared" si="25"/>
        <v>6.1616423626572185</v>
      </c>
      <c r="O90" s="143">
        <f t="shared" si="26"/>
        <v>106.40755844438793</v>
      </c>
      <c r="P90" s="143">
        <f t="shared" si="27"/>
        <v>46.212317719929139</v>
      </c>
      <c r="Q90" s="143">
        <f t="shared" si="28"/>
        <v>11.603912979474208</v>
      </c>
      <c r="R90" s="143">
        <f t="shared" si="29"/>
        <v>8.0101350714543837</v>
      </c>
      <c r="S90" s="143">
        <f t="shared" si="30"/>
        <v>172.23392421524568</v>
      </c>
      <c r="T90" s="143">
        <f>U89-(U89*(0.5^(1/'SW7'!C$2)))</f>
        <v>50.807980466684967</v>
      </c>
      <c r="U90" s="143">
        <f t="shared" si="33"/>
        <v>8127.7232893220944</v>
      </c>
      <c r="V90" s="147">
        <f>(U90*'SW7'!C$3/(B90*'SW7'!C$4)/1000)</f>
        <v>5.3841305162836972E-2</v>
      </c>
      <c r="W90" s="147">
        <f>V90/'SW7'!C$5</f>
        <v>0.67301631453546218</v>
      </c>
    </row>
    <row r="91" spans="1:23" x14ac:dyDescent="0.35">
      <c r="A91" s="142">
        <f t="shared" si="35"/>
        <v>88</v>
      </c>
      <c r="B91" s="143">
        <f t="shared" si="32"/>
        <v>97.429046902080273</v>
      </c>
      <c r="C91" s="133">
        <v>30</v>
      </c>
      <c r="D91" s="133">
        <v>310</v>
      </c>
      <c r="E91" s="166">
        <v>1.3</v>
      </c>
      <c r="F91" s="143">
        <f t="shared" si="19"/>
        <v>12.647399999999999</v>
      </c>
      <c r="G91" s="143">
        <f t="shared" si="23"/>
        <v>0.30733181999999998</v>
      </c>
      <c r="H91" s="143">
        <f>'SW7'!C$12</f>
        <v>56.47</v>
      </c>
      <c r="I91" s="143">
        <f t="shared" si="20"/>
        <v>548.10586420000004</v>
      </c>
      <c r="J91" s="143">
        <f>I91*'SW7'!C$13</f>
        <v>11.674654907460001</v>
      </c>
      <c r="K91" s="143">
        <f t="shared" si="21"/>
        <v>9.0785925247999977</v>
      </c>
      <c r="L91" s="167">
        <f t="shared" si="34"/>
        <v>1.6029278425586888</v>
      </c>
      <c r="M91" s="143">
        <f t="shared" si="24"/>
        <v>3.8951146574176136E-2</v>
      </c>
      <c r="N91" s="143">
        <f t="shared" si="25"/>
        <v>6.4117113702347552</v>
      </c>
      <c r="O91" s="143">
        <f t="shared" si="26"/>
        <v>105.98943477248598</v>
      </c>
      <c r="P91" s="143">
        <f t="shared" si="27"/>
        <v>48.087835276760664</v>
      </c>
      <c r="Q91" s="143">
        <f t="shared" si="28"/>
        <v>12.074855437994602</v>
      </c>
      <c r="R91" s="143">
        <f t="shared" si="29"/>
        <v>8.3352247813051825</v>
      </c>
      <c r="S91" s="143">
        <f t="shared" si="30"/>
        <v>174.48735026854644</v>
      </c>
      <c r="T91" s="143">
        <f>U90-(U90*(0.5^(1/'SW7'!C$2)))</f>
        <v>51.568569500462218</v>
      </c>
      <c r="U91" s="143">
        <f t="shared" si="33"/>
        <v>8249.1492330706551</v>
      </c>
      <c r="V91" s="147">
        <f>(U91*'SW7'!C$3/(B91*'SW7'!C$4)/1000)</f>
        <v>5.4178313797058147E-2</v>
      </c>
      <c r="W91" s="147">
        <f>V91/'SW7'!C$5</f>
        <v>0.67722892246322686</v>
      </c>
    </row>
    <row r="92" spans="1:23" x14ac:dyDescent="0.35">
      <c r="A92" s="142">
        <f t="shared" si="35"/>
        <v>89</v>
      </c>
      <c r="B92" s="143">
        <f t="shared" si="32"/>
        <v>98.264949817000286</v>
      </c>
      <c r="C92" s="133">
        <v>30</v>
      </c>
      <c r="D92" s="133">
        <v>310</v>
      </c>
      <c r="E92" s="166">
        <v>1.3</v>
      </c>
      <c r="F92" s="143">
        <f t="shared" si="19"/>
        <v>12.649299999999998</v>
      </c>
      <c r="G92" s="143">
        <f t="shared" si="23"/>
        <v>0.30737798999999993</v>
      </c>
      <c r="H92" s="143">
        <f>'SW7'!C$12</f>
        <v>56.47</v>
      </c>
      <c r="I92" s="143">
        <f t="shared" si="20"/>
        <v>548.17717689999995</v>
      </c>
      <c r="J92" s="143">
        <f>I92*'SW7'!C$13</f>
        <v>11.676173867969998</v>
      </c>
      <c r="K92" s="143">
        <f t="shared" si="21"/>
        <v>9.0403131063000011</v>
      </c>
      <c r="L92" s="167">
        <f t="shared" si="34"/>
        <v>1.6647386697087505</v>
      </c>
      <c r="M92" s="143">
        <f t="shared" si="24"/>
        <v>4.0453149673922634E-2</v>
      </c>
      <c r="N92" s="143">
        <f t="shared" si="25"/>
        <v>6.658954678835002</v>
      </c>
      <c r="O92" s="143">
        <f t="shared" si="26"/>
        <v>105.55626765004675</v>
      </c>
      <c r="P92" s="143">
        <f t="shared" si="27"/>
        <v>49.942160091262515</v>
      </c>
      <c r="Q92" s="143">
        <f t="shared" si="28"/>
        <v>12.540476398916017</v>
      </c>
      <c r="R92" s="143">
        <f t="shared" si="29"/>
        <v>8.6566410824855033</v>
      </c>
      <c r="S92" s="143">
        <f t="shared" si="30"/>
        <v>176.69554522271076</v>
      </c>
      <c r="T92" s="143">
        <f>U91-(U91*(0.5^(1/'SW7'!C$2)))</f>
        <v>52.338989702584513</v>
      </c>
      <c r="U92" s="143">
        <f t="shared" si="33"/>
        <v>8372.0680138387397</v>
      </c>
      <c r="V92" s="147">
        <f>(U92*'SW7'!C$3/(B92*'SW7'!C$4)/1000)</f>
        <v>5.4517871182634563E-2</v>
      </c>
      <c r="W92" s="147">
        <f>V92/'SW7'!C$5</f>
        <v>0.68147338978293204</v>
      </c>
    </row>
    <row r="93" spans="1:23" x14ac:dyDescent="0.35">
      <c r="A93" s="142">
        <f t="shared" si="35"/>
        <v>90</v>
      </c>
      <c r="B93" s="143">
        <f t="shared" si="32"/>
        <v>99.103466537000287</v>
      </c>
      <c r="C93" s="133">
        <v>30</v>
      </c>
      <c r="D93" s="133">
        <v>310</v>
      </c>
      <c r="E93" s="166">
        <v>1.3</v>
      </c>
      <c r="F93" s="143">
        <f t="shared" si="19"/>
        <v>12.651</v>
      </c>
      <c r="G93" s="143">
        <f t="shared" si="23"/>
        <v>0.30741929999999995</v>
      </c>
      <c r="H93" s="143">
        <f>'SW7'!C$12</f>
        <v>56.47</v>
      </c>
      <c r="I93" s="143">
        <f t="shared" si="20"/>
        <v>548.24098299999991</v>
      </c>
      <c r="J93" s="143">
        <f>I93*'SW7'!C$13</f>
        <v>11.677532937899997</v>
      </c>
      <c r="K93" s="143">
        <f t="shared" si="21"/>
        <v>9.0009230000000002</v>
      </c>
      <c r="L93" s="167">
        <f t="shared" si="34"/>
        <v>1.7258588586406169</v>
      </c>
      <c r="M93" s="143">
        <f t="shared" si="24"/>
        <v>4.1938370264966988E-2</v>
      </c>
      <c r="N93" s="143">
        <f t="shared" si="25"/>
        <v>6.9034354345624678</v>
      </c>
      <c r="O93" s="143">
        <f t="shared" si="26"/>
        <v>105.10857480400166</v>
      </c>
      <c r="P93" s="143">
        <f t="shared" si="27"/>
        <v>51.775765759218508</v>
      </c>
      <c r="Q93" s="143">
        <f t="shared" si="28"/>
        <v>13.000894782139767</v>
      </c>
      <c r="R93" s="143">
        <f t="shared" si="29"/>
        <v>8.9744660649312085</v>
      </c>
      <c r="S93" s="143">
        <f t="shared" si="30"/>
        <v>178.85970141029117</v>
      </c>
      <c r="T93" s="143">
        <f>U92-(U92*(0.5^(1/'SW7'!C$2)))</f>
        <v>53.118881618600426</v>
      </c>
      <c r="U93" s="143">
        <f t="shared" si="33"/>
        <v>8496.4245693588655</v>
      </c>
      <c r="V93" s="147">
        <f>(U93*'SW7'!C$3/(B93*'SW7'!C$4)/1000)</f>
        <v>5.4859537030166432E-2</v>
      </c>
      <c r="W93" s="147">
        <f>V93/'SW7'!C$5</f>
        <v>0.68574421287708043</v>
      </c>
    </row>
    <row r="94" spans="1:23" x14ac:dyDescent="0.35">
      <c r="A94" s="142">
        <f t="shared" si="35"/>
        <v>91</v>
      </c>
      <c r="B94" s="143">
        <f t="shared" si="32"/>
        <v>99.944584889280279</v>
      </c>
      <c r="C94" s="133">
        <v>3800</v>
      </c>
      <c r="D94" s="133">
        <v>14900</v>
      </c>
      <c r="E94" s="166">
        <v>1.3</v>
      </c>
      <c r="F94" s="143">
        <f t="shared" ref="F94" si="36">-0.0001*A94^2+0.0196*A94+11.697</f>
        <v>12.6525</v>
      </c>
      <c r="G94" s="143">
        <f t="shared" si="23"/>
        <v>0.30745574999999997</v>
      </c>
      <c r="H94" s="143">
        <f>'SW7'!C$12</f>
        <v>56.47</v>
      </c>
      <c r="I94" s="143">
        <f t="shared" ref="I94" si="37">F94*C94+G94*D94+H94*E94</f>
        <v>52734.001675</v>
      </c>
      <c r="J94" s="143">
        <f>I94*'SW7'!C$13</f>
        <v>1123.2342356775</v>
      </c>
      <c r="K94" s="143">
        <f t="shared" ref="K94" si="38">-0.0000000257*A94^4+0.0000163*A94^3-0.003686*A94^2+0.3024*A94+1.445</f>
        <v>8.9604648022999953</v>
      </c>
      <c r="L94" s="167">
        <f t="shared" si="34"/>
        <v>1.786303672548474</v>
      </c>
      <c r="M94" s="143">
        <f t="shared" si="24"/>
        <v>4.3407179242927918E-2</v>
      </c>
      <c r="N94" s="143">
        <f t="shared" si="25"/>
        <v>7.145214690193896</v>
      </c>
      <c r="O94" s="143">
        <f t="shared" si="26"/>
        <v>10064.700833526576</v>
      </c>
      <c r="P94" s="143">
        <f t="shared" si="27"/>
        <v>6787.953955684201</v>
      </c>
      <c r="Q94" s="143">
        <f t="shared" si="28"/>
        <v>646.76697071962599</v>
      </c>
      <c r="R94" s="143">
        <f t="shared" si="29"/>
        <v>9.2887790972520659</v>
      </c>
      <c r="S94" s="143">
        <f t="shared" si="30"/>
        <v>17508.710539027656</v>
      </c>
      <c r="T94" s="143">
        <f>U93-(U93*(0.5^(1/'SW7'!C$2)))</f>
        <v>53.907895890850341</v>
      </c>
      <c r="U94" s="143">
        <f t="shared" si="33"/>
        <v>8622.1653891505557</v>
      </c>
      <c r="V94" s="147">
        <f>(U94*'SW7'!C$3/(B94*'SW7'!C$4)/1000)</f>
        <v>5.520289559041492E-2</v>
      </c>
      <c r="W94" s="147">
        <f>V94/'SW7'!C$5</f>
        <v>0.69003619488018653</v>
      </c>
    </row>
    <row r="95" spans="1:23" x14ac:dyDescent="0.35">
      <c r="A95" s="142">
        <f t="shared" si="35"/>
        <v>92</v>
      </c>
      <c r="B95" s="143">
        <f t="shared" si="32"/>
        <v>100.78829266912028</v>
      </c>
      <c r="C95" s="133">
        <v>3800</v>
      </c>
      <c r="D95" s="133">
        <v>14900</v>
      </c>
      <c r="E95" s="166">
        <v>1.3</v>
      </c>
      <c r="F95" s="143">
        <f t="shared" ref="F95:F138" si="39">-0.0001*A95^2+0.0196*A95+11.697</f>
        <v>12.653799999999999</v>
      </c>
      <c r="G95" s="143">
        <f t="shared" si="23"/>
        <v>0.30748733999999994</v>
      </c>
      <c r="H95" s="143">
        <f>'SW7'!C$12</f>
        <v>56.47</v>
      </c>
      <c r="I95" s="143">
        <f t="shared" ref="I95:I138" si="40">F95*C95+G95*D95+H95*E95</f>
        <v>52739.412365999997</v>
      </c>
      <c r="J95" s="143">
        <f>I95*'SW7'!C$13</f>
        <v>1123.3494833958</v>
      </c>
      <c r="K95" s="143">
        <f t="shared" ref="K95:K138" si="41">-0.0000000257*A95^4+0.0000163*A95^3-0.003686*A95^2+0.3024*A95+1.445</f>
        <v>8.9189804927999994</v>
      </c>
      <c r="L95" s="167">
        <f t="shared" si="34"/>
        <v>1.8460878741736622</v>
      </c>
      <c r="M95" s="143">
        <f t="shared" si="24"/>
        <v>4.4859935342419985E-2</v>
      </c>
      <c r="N95" s="143">
        <f t="shared" si="25"/>
        <v>7.3843514966946486</v>
      </c>
      <c r="O95" s="143">
        <f t="shared" si="26"/>
        <v>10019.132129004098</v>
      </c>
      <c r="P95" s="143">
        <f t="shared" si="27"/>
        <v>7015.133921859916</v>
      </c>
      <c r="Q95" s="143">
        <f t="shared" si="28"/>
        <v>668.41303660205779</v>
      </c>
      <c r="R95" s="143">
        <f t="shared" si="29"/>
        <v>9.5996569457030443</v>
      </c>
      <c r="S95" s="143">
        <f t="shared" si="30"/>
        <v>17712.278744411775</v>
      </c>
      <c r="T95" s="143">
        <f>U94-(U94*(0.5^(1/'SW7'!C$2)))</f>
        <v>54.705693007417722</v>
      </c>
      <c r="U95" s="143">
        <f t="shared" si="33"/>
        <v>26076.968032287361</v>
      </c>
      <c r="V95" s="147">
        <f>(U95*'SW7'!C$3/(B95*'SW7'!C$4)/1000)</f>
        <v>0.16555861483539044</v>
      </c>
      <c r="W95" s="147">
        <f>V95/'SW7'!C$5</f>
        <v>2.0694826854423805</v>
      </c>
    </row>
    <row r="96" spans="1:23" x14ac:dyDescent="0.35">
      <c r="A96" s="142">
        <f t="shared" si="35"/>
        <v>93</v>
      </c>
      <c r="B96" s="143">
        <f t="shared" si="32"/>
        <v>101.63457763988028</v>
      </c>
      <c r="C96" s="133">
        <v>3800</v>
      </c>
      <c r="D96" s="133">
        <v>14900</v>
      </c>
      <c r="E96" s="166">
        <v>1.3</v>
      </c>
      <c r="F96" s="143">
        <f t="shared" si="39"/>
        <v>12.6549</v>
      </c>
      <c r="G96" s="143">
        <f t="shared" si="23"/>
        <v>0.30751406999999997</v>
      </c>
      <c r="H96" s="143">
        <f>'SW7'!C$12</f>
        <v>56.47</v>
      </c>
      <c r="I96" s="143">
        <f t="shared" si="40"/>
        <v>52743.990642999997</v>
      </c>
      <c r="J96" s="143">
        <f>I96*'SW7'!C$13</f>
        <v>1123.4470006959</v>
      </c>
      <c r="K96" s="143">
        <f t="shared" si="41"/>
        <v>8.8765114343000029</v>
      </c>
      <c r="L96" s="167">
        <f t="shared" si="34"/>
        <v>1.905225747446945</v>
      </c>
      <c r="M96" s="143">
        <f t="shared" si="24"/>
        <v>4.6296985662960762E-2</v>
      </c>
      <c r="N96" s="143">
        <f t="shared" si="25"/>
        <v>7.6209029897877798</v>
      </c>
      <c r="O96" s="143">
        <f t="shared" si="26"/>
        <v>9972.2901475071994</v>
      </c>
      <c r="P96" s="143">
        <f t="shared" si="27"/>
        <v>7239.8578402983912</v>
      </c>
      <c r="Q96" s="143">
        <f t="shared" si="28"/>
        <v>689.82508637811532</v>
      </c>
      <c r="R96" s="143">
        <f t="shared" si="29"/>
        <v>9.9071738867241148</v>
      </c>
      <c r="S96" s="143">
        <f t="shared" si="30"/>
        <v>17911.880248070429</v>
      </c>
      <c r="T96" s="143">
        <f>U95-(U95*(0.5^(1/'SW7'!C$2)))</f>
        <v>165.4524754922495</v>
      </c>
      <c r="U96" s="143">
        <f t="shared" si="33"/>
        <v>43734.541083691714</v>
      </c>
      <c r="V96" s="147">
        <f>(U96*'SW7'!C$3/(B96*'SW7'!C$4)/1000)</f>
        <v>0.27535176522494392</v>
      </c>
      <c r="W96" s="147">
        <f>V96/'SW7'!C$5</f>
        <v>3.4418970653117991</v>
      </c>
    </row>
    <row r="97" spans="1:23" x14ac:dyDescent="0.35">
      <c r="A97" s="142">
        <f t="shared" si="35"/>
        <v>94</v>
      </c>
      <c r="B97" s="143">
        <f t="shared" si="32"/>
        <v>102.48342753300028</v>
      </c>
      <c r="C97" s="133">
        <v>3800</v>
      </c>
      <c r="D97" s="133">
        <v>14900</v>
      </c>
      <c r="E97" s="166">
        <v>1.3</v>
      </c>
      <c r="F97" s="143">
        <f t="shared" si="39"/>
        <v>12.655799999999999</v>
      </c>
      <c r="G97" s="143">
        <f t="shared" si="23"/>
        <v>0.30753593999999995</v>
      </c>
      <c r="H97" s="143">
        <f>'SW7'!C$12</f>
        <v>56.47</v>
      </c>
      <c r="I97" s="143">
        <f t="shared" si="40"/>
        <v>52747.736505999994</v>
      </c>
      <c r="J97" s="143">
        <f>I97*'SW7'!C$13</f>
        <v>1123.5267875778</v>
      </c>
      <c r="K97" s="143">
        <f t="shared" si="41"/>
        <v>8.8330983727999985</v>
      </c>
      <c r="L97" s="167">
        <f t="shared" si="34"/>
        <v>1.9637311179733778</v>
      </c>
      <c r="M97" s="143">
        <f t="shared" si="24"/>
        <v>4.7718666166753076E-2</v>
      </c>
      <c r="N97" s="143">
        <f t="shared" si="25"/>
        <v>7.8549244718935114</v>
      </c>
      <c r="O97" s="143">
        <f t="shared" si="26"/>
        <v>9924.2226391506738</v>
      </c>
      <c r="P97" s="143">
        <f t="shared" si="27"/>
        <v>7462.1782482988356</v>
      </c>
      <c r="Q97" s="143">
        <f t="shared" si="28"/>
        <v>711.00812588462088</v>
      </c>
      <c r="R97" s="143">
        <f t="shared" si="29"/>
        <v>10.211401813461565</v>
      </c>
      <c r="S97" s="143">
        <f t="shared" si="30"/>
        <v>18107.62041514759</v>
      </c>
      <c r="T97" s="143">
        <f>U96-(U96*(0.5^(1/'SW7'!C$2)))</f>
        <v>277.48579044370126</v>
      </c>
      <c r="U97" s="143">
        <f t="shared" si="33"/>
        <v>61480.968856269901</v>
      </c>
      <c r="V97" s="147">
        <f>(U97*'SW7'!C$3/(B97*'SW7'!C$4)/1000)</f>
        <v>0.38387677617072818</v>
      </c>
      <c r="W97" s="147">
        <f>V97/'SW7'!C$5</f>
        <v>4.7984597021341022</v>
      </c>
    </row>
    <row r="98" spans="1:23" x14ac:dyDescent="0.35">
      <c r="A98" s="142">
        <f t="shared" si="35"/>
        <v>95</v>
      </c>
      <c r="B98" s="143">
        <f t="shared" si="32"/>
        <v>103.33483004800028</v>
      </c>
      <c r="C98" s="133">
        <v>3800</v>
      </c>
      <c r="D98" s="133">
        <v>14900</v>
      </c>
      <c r="E98" s="166">
        <v>1.3</v>
      </c>
      <c r="F98" s="143">
        <f t="shared" si="39"/>
        <v>12.656499999999999</v>
      </c>
      <c r="G98" s="143">
        <f t="shared" si="23"/>
        <v>0.30755294999999999</v>
      </c>
      <c r="H98" s="143">
        <f>'SW7'!C$12</f>
        <v>56.47</v>
      </c>
      <c r="I98" s="143">
        <f t="shared" si="40"/>
        <v>52750.649954999993</v>
      </c>
      <c r="J98" s="143">
        <f>I98*'SW7'!C$13</f>
        <v>1123.5888440414999</v>
      </c>
      <c r="K98" s="143">
        <f t="shared" si="41"/>
        <v>8.7887814374999991</v>
      </c>
      <c r="L98" s="167">
        <f t="shared" si="34"/>
        <v>2.0216173724332798</v>
      </c>
      <c r="M98" s="143">
        <f t="shared" si="24"/>
        <v>4.9125302150128697E-2</v>
      </c>
      <c r="N98" s="143">
        <f t="shared" si="25"/>
        <v>8.0864694897331191</v>
      </c>
      <c r="O98" s="143">
        <f t="shared" si="26"/>
        <v>9874.9767758940161</v>
      </c>
      <c r="P98" s="143">
        <f t="shared" si="27"/>
        <v>7682.1460152464633</v>
      </c>
      <c r="Q98" s="143">
        <f t="shared" si="28"/>
        <v>731.96700203691762</v>
      </c>
      <c r="R98" s="143">
        <f t="shared" si="29"/>
        <v>10.512410336653055</v>
      </c>
      <c r="S98" s="143">
        <f t="shared" si="30"/>
        <v>18299.602203514049</v>
      </c>
      <c r="T98" s="143">
        <f>U97-(U97*(0.5^(1/'SW7'!C$2)))</f>
        <v>390.08286854273319</v>
      </c>
      <c r="U98" s="143">
        <f t="shared" si="33"/>
        <v>79311.103480973805</v>
      </c>
      <c r="V98" s="147">
        <f>(U98*'SW7'!C$3/(B98*'SW7'!C$4)/1000)</f>
        <v>0.4911249989025519</v>
      </c>
      <c r="W98" s="147">
        <f>V98/'SW7'!C$5</f>
        <v>6.1390624862818983</v>
      </c>
    </row>
    <row r="99" spans="1:23" x14ac:dyDescent="0.35">
      <c r="A99" s="142">
        <f t="shared" si="35"/>
        <v>96</v>
      </c>
      <c r="B99" s="143">
        <f t="shared" si="32"/>
        <v>104.1887728524803</v>
      </c>
      <c r="C99" s="133">
        <v>3800</v>
      </c>
      <c r="D99" s="133">
        <v>14900</v>
      </c>
      <c r="E99" s="166">
        <v>1.3</v>
      </c>
      <c r="F99" s="143">
        <f t="shared" si="39"/>
        <v>12.656999999999998</v>
      </c>
      <c r="G99" s="143">
        <f t="shared" si="23"/>
        <v>0.30756509999999992</v>
      </c>
      <c r="H99" s="143">
        <f>'SW7'!C$12</f>
        <v>56.47</v>
      </c>
      <c r="I99" s="143">
        <f t="shared" si="40"/>
        <v>52752.730989999989</v>
      </c>
      <c r="J99" s="143">
        <f>I99*'SW7'!C$13</f>
        <v>1123.6331700869998</v>
      </c>
      <c r="K99" s="143">
        <f t="shared" si="41"/>
        <v>8.7436001407999981</v>
      </c>
      <c r="L99" s="167">
        <f t="shared" si="34"/>
        <v>2.0788974769673594</v>
      </c>
      <c r="M99" s="143">
        <f t="shared" si="24"/>
        <v>5.0517208690306833E-2</v>
      </c>
      <c r="N99" s="143">
        <f t="shared" si="25"/>
        <v>8.3155899078694375</v>
      </c>
      <c r="O99" s="143">
        <f t="shared" si="26"/>
        <v>9824.5991441802398</v>
      </c>
      <c r="P99" s="143">
        <f t="shared" si="27"/>
        <v>7899.8104124759657</v>
      </c>
      <c r="Q99" s="143">
        <f t="shared" si="28"/>
        <v>752.70640948557184</v>
      </c>
      <c r="R99" s="143">
        <f t="shared" si="29"/>
        <v>10.810266880230269</v>
      </c>
      <c r="S99" s="143">
        <f t="shared" si="30"/>
        <v>18487.926233022008</v>
      </c>
      <c r="T99" s="143">
        <f>U98-(U98*(0.5^(1/'SW7'!C$2)))</f>
        <v>503.2110477223323</v>
      </c>
      <c r="U99" s="143">
        <f t="shared" si="33"/>
        <v>97220.622815945128</v>
      </c>
      <c r="V99" s="147">
        <f>(U99*'SW7'!C$3/(B99*'SW7'!C$4)/1000)</f>
        <v>0.59709337705809129</v>
      </c>
      <c r="W99" s="147">
        <f>V99/'SW7'!C$5</f>
        <v>7.4636672132261408</v>
      </c>
    </row>
    <row r="100" spans="1:23" x14ac:dyDescent="0.35">
      <c r="A100" s="142">
        <f t="shared" si="35"/>
        <v>97</v>
      </c>
      <c r="B100" s="143">
        <f t="shared" si="32"/>
        <v>105.04524358212029</v>
      </c>
      <c r="C100" s="133">
        <v>3800</v>
      </c>
      <c r="D100" s="133">
        <v>14900</v>
      </c>
      <c r="E100" s="166">
        <v>1.3</v>
      </c>
      <c r="F100" s="143">
        <f t="shared" si="39"/>
        <v>12.657299999999999</v>
      </c>
      <c r="G100" s="143">
        <f t="shared" si="23"/>
        <v>0.30757238999999997</v>
      </c>
      <c r="H100" s="143">
        <f>'SW7'!C$12</f>
        <v>56.47</v>
      </c>
      <c r="I100" s="143">
        <f t="shared" si="40"/>
        <v>52753.979610999995</v>
      </c>
      <c r="J100" s="143">
        <f>I100*'SW7'!C$13</f>
        <v>1123.6597657143</v>
      </c>
      <c r="K100" s="143">
        <f t="shared" si="41"/>
        <v>8.6975933783000023</v>
      </c>
      <c r="L100" s="167">
        <f t="shared" si="34"/>
        <v>2.1355839946092061</v>
      </c>
      <c r="M100" s="143">
        <f t="shared" si="24"/>
        <v>5.1894691069003705E-2</v>
      </c>
      <c r="N100" s="143">
        <f t="shared" si="25"/>
        <v>8.5423359784368245</v>
      </c>
      <c r="O100" s="143">
        <f t="shared" si="26"/>
        <v>9773.1357377388267</v>
      </c>
      <c r="P100" s="143">
        <f t="shared" si="27"/>
        <v>8115.2191795149829</v>
      </c>
      <c r="Q100" s="143">
        <f t="shared" si="28"/>
        <v>773.23089692815518</v>
      </c>
      <c r="R100" s="143">
        <f t="shared" si="29"/>
        <v>11.105036771967873</v>
      </c>
      <c r="S100" s="143">
        <f t="shared" si="30"/>
        <v>18672.690850953935</v>
      </c>
      <c r="T100" s="143">
        <f>U99-(U99*(0.5^(1/'SW7'!C$2)))</f>
        <v>616.8429049680999</v>
      </c>
      <c r="U100" s="143">
        <f t="shared" si="33"/>
        <v>115205.3380012448</v>
      </c>
      <c r="V100" s="147">
        <f>(U100*'SW7'!C$3/(B100*'SW7'!C$4)/1000)</f>
        <v>0.70178000138351559</v>
      </c>
      <c r="W100" s="147">
        <f>V100/'SW7'!C$5</f>
        <v>8.7722500172939455</v>
      </c>
    </row>
    <row r="101" spans="1:23" x14ac:dyDescent="0.35">
      <c r="A101" s="142">
        <f t="shared" ref="A101:A116" si="42">A100+1</f>
        <v>98</v>
      </c>
      <c r="B101" s="143">
        <f t="shared" si="32"/>
        <v>105.90422984068029</v>
      </c>
      <c r="C101" s="133">
        <v>3800</v>
      </c>
      <c r="D101" s="133">
        <v>14900</v>
      </c>
      <c r="E101" s="166">
        <v>1.3</v>
      </c>
      <c r="F101" s="143">
        <f t="shared" si="39"/>
        <v>12.657399999999999</v>
      </c>
      <c r="G101" s="143">
        <f t="shared" si="23"/>
        <v>0.30757481999999997</v>
      </c>
      <c r="H101" s="143">
        <f>'SW7'!C$12</f>
        <v>56.47</v>
      </c>
      <c r="I101" s="143">
        <f t="shared" si="40"/>
        <v>52754.395817999997</v>
      </c>
      <c r="J101" s="143">
        <f>I101*'SW7'!C$13</f>
        <v>1123.6686309233999</v>
      </c>
      <c r="K101" s="143">
        <f t="shared" si="41"/>
        <v>8.6507994288000027</v>
      </c>
      <c r="L101" s="167">
        <f t="shared" si="34"/>
        <v>2.1916891018237656</v>
      </c>
      <c r="M101" s="143">
        <f t="shared" si="24"/>
        <v>5.3258045174317502E-2</v>
      </c>
      <c r="N101" s="143">
        <f t="shared" si="25"/>
        <v>8.7667564072950626</v>
      </c>
      <c r="O101" s="143">
        <f t="shared" si="26"/>
        <v>9720.631950552628</v>
      </c>
      <c r="P101" s="143">
        <f t="shared" si="27"/>
        <v>8328.4185869303092</v>
      </c>
      <c r="Q101" s="143">
        <f t="shared" si="28"/>
        <v>793.54487309733076</v>
      </c>
      <c r="R101" s="143">
        <f t="shared" si="29"/>
        <v>11.396783329483581</v>
      </c>
      <c r="S101" s="143">
        <f t="shared" si="30"/>
        <v>18853.992193909751</v>
      </c>
      <c r="T101" s="143">
        <f>U100-(U100*(0.5^(1/'SW7'!C$2)))</f>
        <v>730.95186290932179</v>
      </c>
      <c r="U101" s="143">
        <f t="shared" si="33"/>
        <v>133261.18594723064</v>
      </c>
      <c r="V101" s="147">
        <f>(U101*'SW7'!C$3/(B101*'SW7'!C$4)/1000)</f>
        <v>0.80518401722134125</v>
      </c>
      <c r="W101" s="147">
        <f>V101/'SW7'!C$5</f>
        <v>10.064800215266766</v>
      </c>
    </row>
    <row r="102" spans="1:23" x14ac:dyDescent="0.35">
      <c r="A102" s="142">
        <f t="shared" si="42"/>
        <v>99</v>
      </c>
      <c r="B102" s="143">
        <f t="shared" si="32"/>
        <v>106.76571920000029</v>
      </c>
      <c r="C102" s="133">
        <v>3800</v>
      </c>
      <c r="D102" s="133">
        <v>14900</v>
      </c>
      <c r="E102" s="166">
        <v>1.3</v>
      </c>
      <c r="F102" s="143">
        <f t="shared" si="39"/>
        <v>12.657299999999999</v>
      </c>
      <c r="G102" s="143">
        <f t="shared" si="23"/>
        <v>0.30757238999999997</v>
      </c>
      <c r="H102" s="143">
        <f>'SW7'!C$12</f>
        <v>56.47</v>
      </c>
      <c r="I102" s="143">
        <f t="shared" si="40"/>
        <v>52753.979610999995</v>
      </c>
      <c r="J102" s="143">
        <f>I102*'SW7'!C$13</f>
        <v>1123.6597657143</v>
      </c>
      <c r="K102" s="143">
        <f t="shared" si="41"/>
        <v>8.6032559542999998</v>
      </c>
      <c r="L102" s="167">
        <f t="shared" si="34"/>
        <v>2.2472246042062345</v>
      </c>
      <c r="M102" s="143">
        <f t="shared" si="24"/>
        <v>5.4607557882211492E-2</v>
      </c>
      <c r="N102" s="143">
        <f t="shared" si="25"/>
        <v>8.988898416824938</v>
      </c>
      <c r="O102" s="143">
        <f t="shared" si="26"/>
        <v>9667.1325699888948</v>
      </c>
      <c r="P102" s="143">
        <f t="shared" si="27"/>
        <v>8539.453495983691</v>
      </c>
      <c r="Q102" s="143">
        <f t="shared" si="28"/>
        <v>813.65261244495127</v>
      </c>
      <c r="R102" s="143">
        <f t="shared" si="29"/>
        <v>11.685567941872419</v>
      </c>
      <c r="S102" s="143">
        <f t="shared" si="30"/>
        <v>19031.924246359413</v>
      </c>
      <c r="T102" s="143">
        <f>U101-(U101*(0.5^(1/'SW7'!C$2)))</f>
        <v>845.51214215942309</v>
      </c>
      <c r="U102" s="143">
        <f t="shared" si="33"/>
        <v>151384.22627823107</v>
      </c>
      <c r="V102" s="147">
        <f>(U102*'SW7'!C$3/(B102*'SW7'!C$4)/1000)</f>
        <v>0.90730556276325558</v>
      </c>
      <c r="W102" s="147">
        <f>V102/'SW7'!C$5</f>
        <v>11.341319534540695</v>
      </c>
    </row>
    <row r="103" spans="1:23" x14ac:dyDescent="0.35">
      <c r="A103" s="142">
        <f t="shared" si="42"/>
        <v>100</v>
      </c>
      <c r="B103" s="143">
        <f t="shared" si="32"/>
        <v>107.6296992000003</v>
      </c>
      <c r="C103" s="133">
        <v>3800</v>
      </c>
      <c r="D103" s="133">
        <v>14900</v>
      </c>
      <c r="E103" s="166">
        <v>1.3</v>
      </c>
      <c r="F103" s="143">
        <f t="shared" si="39"/>
        <v>12.657</v>
      </c>
      <c r="G103" s="143">
        <f t="shared" si="23"/>
        <v>0.30756509999999998</v>
      </c>
      <c r="H103" s="143">
        <f>'SW7'!C$12</f>
        <v>56.47</v>
      </c>
      <c r="I103" s="143">
        <f t="shared" si="40"/>
        <v>52752.730989999996</v>
      </c>
      <c r="J103" s="143">
        <f>I103*'SW7'!C$13</f>
        <v>1123.6331700869998</v>
      </c>
      <c r="K103" s="143">
        <f t="shared" si="41"/>
        <v>8.5550000000000033</v>
      </c>
      <c r="L103" s="167">
        <f t="shared" si="34"/>
        <v>2.3022019513920604</v>
      </c>
      <c r="M103" s="143">
        <f t="shared" si="24"/>
        <v>5.5943507418827067E-2</v>
      </c>
      <c r="N103" s="143">
        <f t="shared" si="25"/>
        <v>9.2088078055682416</v>
      </c>
      <c r="O103" s="143">
        <f t="shared" si="26"/>
        <v>9612.6817700942865</v>
      </c>
      <c r="P103" s="143">
        <f t="shared" si="27"/>
        <v>8748.3674152898293</v>
      </c>
      <c r="Q103" s="143">
        <f t="shared" si="28"/>
        <v>833.55826054052329</v>
      </c>
      <c r="R103" s="143">
        <f t="shared" si="29"/>
        <v>11.971450147238714</v>
      </c>
      <c r="S103" s="143">
        <f t="shared" si="30"/>
        <v>19206.578896071875</v>
      </c>
      <c r="T103" s="143">
        <f>U102-(U102*(0.5^(1/'SW7'!C$2)))</f>
        <v>960.49874192429706</v>
      </c>
      <c r="U103" s="143">
        <f t="shared" si="33"/>
        <v>169570.63838243106</v>
      </c>
      <c r="V103" s="147">
        <f>(U103*'SW7'!C$3/(B103*'SW7'!C$4)/1000)</f>
        <v>1.0081457105322198</v>
      </c>
      <c r="W103" s="147">
        <f>V103/'SW7'!C$5</f>
        <v>12.601821381652748</v>
      </c>
    </row>
    <row r="104" spans="1:23" x14ac:dyDescent="0.35">
      <c r="A104" s="142">
        <f t="shared" si="42"/>
        <v>101</v>
      </c>
      <c r="B104" s="143">
        <f t="shared" si="32"/>
        <v>108.49615734868031</v>
      </c>
      <c r="C104" s="133">
        <v>3800</v>
      </c>
      <c r="D104" s="133">
        <v>14900</v>
      </c>
      <c r="E104" s="166">
        <v>1.3</v>
      </c>
      <c r="F104" s="143">
        <f t="shared" si="39"/>
        <v>12.656499999999999</v>
      </c>
      <c r="G104" s="143">
        <f t="shared" si="23"/>
        <v>0.30755294999999999</v>
      </c>
      <c r="H104" s="143">
        <f>'SW7'!C$12</f>
        <v>56.47</v>
      </c>
      <c r="I104" s="143">
        <f t="shared" si="40"/>
        <v>52750.649954999993</v>
      </c>
      <c r="J104" s="143">
        <f>I104*'SW7'!C$13</f>
        <v>1123.5888440414999</v>
      </c>
      <c r="K104" s="143">
        <f t="shared" si="41"/>
        <v>8.5060679942999968</v>
      </c>
      <c r="L104" s="167">
        <f t="shared" si="34"/>
        <v>2.3566322512250615</v>
      </c>
      <c r="M104" s="143">
        <f t="shared" si="24"/>
        <v>5.7266163704768988E-2</v>
      </c>
      <c r="N104" s="143">
        <f t="shared" si="25"/>
        <v>9.4265290049002459</v>
      </c>
      <c r="O104" s="143">
        <f t="shared" si="26"/>
        <v>9557.3231050539325</v>
      </c>
      <c r="P104" s="143">
        <f t="shared" si="27"/>
        <v>8955.2025546552341</v>
      </c>
      <c r="Q104" s="143">
        <f t="shared" si="28"/>
        <v>853.26583920105793</v>
      </c>
      <c r="R104" s="143">
        <f t="shared" si="29"/>
        <v>12.25448770637032</v>
      </c>
      <c r="S104" s="143">
        <f t="shared" si="30"/>
        <v>19378.045986616591</v>
      </c>
      <c r="T104" s="143">
        <f>U103-(U103*(0.5^(1/'SW7'!C$2)))</f>
        <v>1075.8874212844239</v>
      </c>
      <c r="U104" s="143">
        <f t="shared" si="33"/>
        <v>187816.71853657864</v>
      </c>
      <c r="V104" s="147">
        <f>(U104*'SW7'!C$3/(B104*'SW7'!C$4)/1000)</f>
        <v>1.1077064117620274</v>
      </c>
      <c r="W104" s="147">
        <f>V104/'SW7'!C$5</f>
        <v>13.846330147025343</v>
      </c>
    </row>
    <row r="105" spans="1:23" x14ac:dyDescent="0.35">
      <c r="A105" s="142">
        <f t="shared" si="42"/>
        <v>102</v>
      </c>
      <c r="B105" s="143">
        <f t="shared" si="32"/>
        <v>109.36508112212032</v>
      </c>
      <c r="C105" s="133">
        <v>3800</v>
      </c>
      <c r="D105" s="133">
        <v>14900</v>
      </c>
      <c r="E105" s="166">
        <v>1.3</v>
      </c>
      <c r="F105" s="143">
        <f t="shared" si="39"/>
        <v>12.655799999999999</v>
      </c>
      <c r="G105" s="143">
        <f t="shared" si="23"/>
        <v>0.30753593999999995</v>
      </c>
      <c r="H105" s="143">
        <f>'SW7'!C$12</f>
        <v>56.47</v>
      </c>
      <c r="I105" s="143">
        <f t="shared" si="40"/>
        <v>52747.736505999994</v>
      </c>
      <c r="J105" s="143">
        <f>I105*'SW7'!C$13</f>
        <v>1123.5267875778</v>
      </c>
      <c r="K105" s="143">
        <f t="shared" si="41"/>
        <v>8.4564957487999983</v>
      </c>
      <c r="L105" s="167">
        <f t="shared" si="34"/>
        <v>2.4105262832276182</v>
      </c>
      <c r="M105" s="143">
        <f t="shared" si="24"/>
        <v>5.8575788682431122E-2</v>
      </c>
      <c r="N105" s="143">
        <f t="shared" si="25"/>
        <v>9.6421051329104728</v>
      </c>
      <c r="O105" s="143">
        <f t="shared" si="26"/>
        <v>9501.0995028145844</v>
      </c>
      <c r="P105" s="143">
        <f t="shared" si="27"/>
        <v>9159.9998762649484</v>
      </c>
      <c r="Q105" s="143">
        <f t="shared" si="28"/>
        <v>872.77925136822375</v>
      </c>
      <c r="R105" s="143">
        <f t="shared" si="29"/>
        <v>12.534736672783614</v>
      </c>
      <c r="S105" s="143">
        <f t="shared" si="30"/>
        <v>19546.413367120542</v>
      </c>
      <c r="T105" s="143">
        <f>U104-(U104*(0.5^(1/'SW7'!C$2)))</f>
        <v>1191.6546809518768</v>
      </c>
      <c r="U105" s="143">
        <f t="shared" si="33"/>
        <v>206118.8771019108</v>
      </c>
      <c r="V105" s="147">
        <f>(U105*'SW7'!C$3/(B105*'SW7'!C$4)/1000)</f>
        <v>1.2059904435237827</v>
      </c>
      <c r="W105" s="147">
        <f>V105/'SW7'!C$5</f>
        <v>15.074880544047284</v>
      </c>
    </row>
    <row r="106" spans="1:23" x14ac:dyDescent="0.35">
      <c r="A106" s="142">
        <f t="shared" si="42"/>
        <v>103</v>
      </c>
      <c r="B106" s="143">
        <f t="shared" si="32"/>
        <v>110.23645796448032</v>
      </c>
      <c r="C106" s="133">
        <v>3800</v>
      </c>
      <c r="D106" s="133">
        <v>14900</v>
      </c>
      <c r="E106" s="166">
        <v>1.3</v>
      </c>
      <c r="F106" s="143">
        <f t="shared" si="39"/>
        <v>12.6549</v>
      </c>
      <c r="G106" s="143">
        <f t="shared" si="23"/>
        <v>0.30751406999999997</v>
      </c>
      <c r="H106" s="143">
        <f>'SW7'!C$12</f>
        <v>56.47</v>
      </c>
      <c r="I106" s="143">
        <f t="shared" si="40"/>
        <v>52743.990642999997</v>
      </c>
      <c r="J106" s="143">
        <f>I106*'SW7'!C$13</f>
        <v>1123.4470006959</v>
      </c>
      <c r="K106" s="143">
        <f t="shared" si="41"/>
        <v>8.406318458300003</v>
      </c>
      <c r="L106" s="167">
        <f t="shared" si="34"/>
        <v>2.4638945114137556</v>
      </c>
      <c r="M106" s="143">
        <f t="shared" si="24"/>
        <v>5.9872636627354259E-2</v>
      </c>
      <c r="N106" s="143">
        <f t="shared" si="25"/>
        <v>9.8555780456550224</v>
      </c>
      <c r="O106" s="143">
        <f t="shared" si="26"/>
        <v>9444.0532588717197</v>
      </c>
      <c r="P106" s="143">
        <f t="shared" si="27"/>
        <v>9362.7991433722709</v>
      </c>
      <c r="Q106" s="143">
        <f t="shared" si="28"/>
        <v>892.10228574757843</v>
      </c>
      <c r="R106" s="143">
        <f t="shared" si="29"/>
        <v>12.812251459351529</v>
      </c>
      <c r="S106" s="143">
        <f t="shared" si="30"/>
        <v>19711.766939450921</v>
      </c>
      <c r="T106" s="143">
        <f>U105-(U105*(0.5^(1/'SW7'!C$2)))</f>
        <v>1307.7777454790485</v>
      </c>
      <c r="U106" s="143">
        <f t="shared" si="33"/>
        <v>224473.63578807947</v>
      </c>
      <c r="V106" s="147">
        <f>(U106*'SW7'!C$3/(B106*'SW7'!C$4)/1000)</f>
        <v>1.3030013584583331</v>
      </c>
      <c r="W106" s="147">
        <f>V106/'SW7'!C$5</f>
        <v>16.287516980729162</v>
      </c>
    </row>
    <row r="107" spans="1:23" x14ac:dyDescent="0.35">
      <c r="A107" s="142">
        <f t="shared" si="42"/>
        <v>104</v>
      </c>
      <c r="B107" s="143">
        <f t="shared" si="32"/>
        <v>111.11027528800032</v>
      </c>
      <c r="C107" s="133">
        <v>3800</v>
      </c>
      <c r="D107" s="133">
        <v>14900</v>
      </c>
      <c r="E107" s="166">
        <v>1.3</v>
      </c>
      <c r="F107" s="143">
        <f t="shared" si="39"/>
        <v>12.653799999999999</v>
      </c>
      <c r="G107" s="143">
        <f t="shared" si="23"/>
        <v>0.30748733999999994</v>
      </c>
      <c r="H107" s="143">
        <f>'SW7'!C$12</f>
        <v>56.47</v>
      </c>
      <c r="I107" s="143">
        <f t="shared" si="40"/>
        <v>52739.412365999997</v>
      </c>
      <c r="J107" s="143">
        <f>I107*'SW7'!C$13</f>
        <v>1123.3494833958</v>
      </c>
      <c r="K107" s="143">
        <f t="shared" si="41"/>
        <v>8.3555707008000013</v>
      </c>
      <c r="L107" s="167">
        <f t="shared" si="34"/>
        <v>2.5167470964831367</v>
      </c>
      <c r="M107" s="143">
        <f t="shared" si="24"/>
        <v>6.1156954444540217E-2</v>
      </c>
      <c r="N107" s="143">
        <f t="shared" si="25"/>
        <v>10.066988385932547</v>
      </c>
      <c r="O107" s="143">
        <f t="shared" si="26"/>
        <v>9386.2260302207633</v>
      </c>
      <c r="P107" s="143">
        <f t="shared" si="27"/>
        <v>9563.6389666359191</v>
      </c>
      <c r="Q107" s="143">
        <f t="shared" si="28"/>
        <v>911.23862122364926</v>
      </c>
      <c r="R107" s="143">
        <f t="shared" si="29"/>
        <v>13.087084901712311</v>
      </c>
      <c r="S107" s="143">
        <f t="shared" si="30"/>
        <v>19874.190702982043</v>
      </c>
      <c r="T107" s="143">
        <f>U106-(U106*(0.5^(1/'SW7'!C$2)))</f>
        <v>1424.2345458988566</v>
      </c>
      <c r="U107" s="143">
        <f t="shared" si="33"/>
        <v>242877.62498205135</v>
      </c>
      <c r="V107" s="147">
        <f>(U107*'SW7'!C$3/(B107*'SW7'!C$4)/1000)</f>
        <v>1.3987434369816552</v>
      </c>
      <c r="W107" s="147">
        <f>V107/'SW7'!C$5</f>
        <v>17.48429296227069</v>
      </c>
    </row>
    <row r="108" spans="1:23" x14ac:dyDescent="0.35">
      <c r="A108" s="142">
        <f t="shared" si="42"/>
        <v>105</v>
      </c>
      <c r="B108" s="143">
        <f t="shared" si="32"/>
        <v>111.98652047300033</v>
      </c>
      <c r="C108" s="133">
        <v>3800</v>
      </c>
      <c r="D108" s="133">
        <v>14900</v>
      </c>
      <c r="E108" s="166">
        <v>1.3</v>
      </c>
      <c r="F108" s="143">
        <f t="shared" si="39"/>
        <v>12.6525</v>
      </c>
      <c r="G108" s="143">
        <f t="shared" si="23"/>
        <v>0.30745574999999997</v>
      </c>
      <c r="H108" s="143">
        <f>'SW7'!C$12</f>
        <v>56.47</v>
      </c>
      <c r="I108" s="143">
        <f t="shared" si="40"/>
        <v>52734.001675</v>
      </c>
      <c r="J108" s="143">
        <f>I108*'SW7'!C$13</f>
        <v>1123.2342356775</v>
      </c>
      <c r="K108" s="143">
        <f t="shared" si="41"/>
        <v>8.304286437499993</v>
      </c>
      <c r="L108" s="167">
        <f t="shared" si="34"/>
        <v>2.5690939074316859</v>
      </c>
      <c r="M108" s="143">
        <f t="shared" si="24"/>
        <v>6.2428981950589962E-2</v>
      </c>
      <c r="N108" s="143">
        <f t="shared" si="25"/>
        <v>10.276375629726743</v>
      </c>
      <c r="O108" s="143">
        <f t="shared" si="26"/>
        <v>9327.6588294723333</v>
      </c>
      <c r="P108" s="143">
        <f t="shared" si="27"/>
        <v>9762.5568482404069</v>
      </c>
      <c r="Q108" s="143">
        <f t="shared" si="28"/>
        <v>930.19183106379046</v>
      </c>
      <c r="R108" s="143">
        <f t="shared" si="29"/>
        <v>13.359288318644767</v>
      </c>
      <c r="S108" s="143">
        <f t="shared" si="30"/>
        <v>20033.766797095177</v>
      </c>
      <c r="T108" s="143">
        <f>U107-(U107*(0.5^(1/'SW7'!C$2)))</f>
        <v>1541.0037027772341</v>
      </c>
      <c r="U108" s="143">
        <f t="shared" si="33"/>
        <v>261327.58113913453</v>
      </c>
      <c r="V108" s="147">
        <f>(U108*'SW7'!C$3/(B108*'SW7'!C$4)/1000)</f>
        <v>1.4932216418376303</v>
      </c>
      <c r="W108" s="147">
        <f>V108/'SW7'!C$5</f>
        <v>18.665270522970378</v>
      </c>
    </row>
    <row r="109" spans="1:23" x14ac:dyDescent="0.35">
      <c r="A109" s="142">
        <f t="shared" si="42"/>
        <v>106</v>
      </c>
      <c r="B109" s="143">
        <f t="shared" si="32"/>
        <v>112.86518086788034</v>
      </c>
      <c r="C109" s="133">
        <v>3800</v>
      </c>
      <c r="D109" s="133">
        <v>14900</v>
      </c>
      <c r="E109" s="166">
        <v>1.3</v>
      </c>
      <c r="F109" s="143">
        <f t="shared" si="39"/>
        <v>12.651</v>
      </c>
      <c r="G109" s="143">
        <f t="shared" si="23"/>
        <v>0.30741929999999995</v>
      </c>
      <c r="H109" s="143">
        <f>'SW7'!C$12</f>
        <v>56.47</v>
      </c>
      <c r="I109" s="143">
        <f t="shared" si="40"/>
        <v>52727.758569999998</v>
      </c>
      <c r="J109" s="143">
        <f>I109*'SW7'!C$13</f>
        <v>1123.101257541</v>
      </c>
      <c r="K109" s="143">
        <f t="shared" si="41"/>
        <v>8.2524990127999978</v>
      </c>
      <c r="L109" s="167">
        <f t="shared" si="34"/>
        <v>2.6209445326118299</v>
      </c>
      <c r="M109" s="143">
        <f t="shared" si="24"/>
        <v>6.3688952142467462E-2</v>
      </c>
      <c r="N109" s="143">
        <f t="shared" si="25"/>
        <v>10.48377813044732</v>
      </c>
      <c r="O109" s="143">
        <f t="shared" si="26"/>
        <v>9268.3920191315392</v>
      </c>
      <c r="P109" s="143">
        <f t="shared" si="27"/>
        <v>9959.5892239249533</v>
      </c>
      <c r="Q109" s="143">
        <f t="shared" si="28"/>
        <v>948.96538692276522</v>
      </c>
      <c r="R109" s="143">
        <f t="shared" si="29"/>
        <v>13.628911569581517</v>
      </c>
      <c r="S109" s="143">
        <f t="shared" si="30"/>
        <v>20190.575541548838</v>
      </c>
      <c r="T109" s="143">
        <f>U108-(U108*(0.5^(1/'SW7'!C$2)))</f>
        <v>1658.0645096599183</v>
      </c>
      <c r="U109" s="143">
        <f t="shared" si="33"/>
        <v>279820.34423345246</v>
      </c>
      <c r="V109" s="147">
        <f>(U109*'SW7'!C$3/(B109*'SW7'!C$4)/1000)</f>
        <v>1.5864415748796605</v>
      </c>
      <c r="W109" s="147">
        <f>V109/'SW7'!C$5</f>
        <v>19.830519685995757</v>
      </c>
    </row>
    <row r="110" spans="1:23" x14ac:dyDescent="0.35">
      <c r="A110" s="142">
        <f t="shared" si="42"/>
        <v>107</v>
      </c>
      <c r="B110" s="143">
        <f t="shared" si="32"/>
        <v>113.74624378912034</v>
      </c>
      <c r="C110" s="133">
        <v>3800</v>
      </c>
      <c r="D110" s="133">
        <v>14900</v>
      </c>
      <c r="E110" s="166">
        <v>1.3</v>
      </c>
      <c r="F110" s="143">
        <f t="shared" si="39"/>
        <v>12.649299999999998</v>
      </c>
      <c r="G110" s="143">
        <f t="shared" si="23"/>
        <v>0.30737798999999993</v>
      </c>
      <c r="H110" s="143">
        <f>'SW7'!C$12</f>
        <v>56.47</v>
      </c>
      <c r="I110" s="143">
        <f t="shared" si="40"/>
        <v>52720.683050999993</v>
      </c>
      <c r="J110" s="143">
        <f>I110*'SW7'!C$13</f>
        <v>1122.9505489862997</v>
      </c>
      <c r="K110" s="143">
        <f t="shared" si="41"/>
        <v>8.2002411542999987</v>
      </c>
      <c r="L110" s="167">
        <f t="shared" si="34"/>
        <v>2.67230829027352</v>
      </c>
      <c r="M110" s="143">
        <f t="shared" si="24"/>
        <v>6.4937091453646539E-2</v>
      </c>
      <c r="N110" s="143">
        <f t="shared" si="25"/>
        <v>10.68923316109408</v>
      </c>
      <c r="O110" s="143">
        <f t="shared" si="26"/>
        <v>9208.4653060412311</v>
      </c>
      <c r="P110" s="143">
        <f t="shared" si="27"/>
        <v>10154.771503039376</v>
      </c>
      <c r="Q110" s="143">
        <f t="shared" si="28"/>
        <v>967.56266265933345</v>
      </c>
      <c r="R110" s="143">
        <f t="shared" si="29"/>
        <v>13.896003109422304</v>
      </c>
      <c r="S110" s="143">
        <f t="shared" si="30"/>
        <v>20344.695474849359</v>
      </c>
      <c r="T110" s="143">
        <f>U109-(U109*(0.5^(1/'SW7'!C$2)))</f>
        <v>1775.3969168959884</v>
      </c>
      <c r="U110" s="143">
        <f t="shared" si="33"/>
        <v>298352.85526534135</v>
      </c>
      <c r="V110" s="147">
        <f>(U110*'SW7'!C$3/(B110*'SW7'!C$4)/1000)</f>
        <v>1.6784094359690933</v>
      </c>
      <c r="W110" s="147">
        <f>V110/'SW7'!C$5</f>
        <v>20.980117949613668</v>
      </c>
    </row>
    <row r="111" spans="1:23" x14ac:dyDescent="0.35">
      <c r="A111" s="142">
        <f t="shared" si="42"/>
        <v>108</v>
      </c>
      <c r="B111" s="143">
        <f t="shared" si="32"/>
        <v>114.62969652128035</v>
      </c>
      <c r="C111" s="133">
        <v>3800</v>
      </c>
      <c r="D111" s="133">
        <v>14900</v>
      </c>
      <c r="E111" s="166">
        <v>1.3</v>
      </c>
      <c r="F111" s="143">
        <f t="shared" si="39"/>
        <v>12.647399999999999</v>
      </c>
      <c r="G111" s="143">
        <f t="shared" si="23"/>
        <v>0.30733181999999998</v>
      </c>
      <c r="H111" s="143">
        <f>'SW7'!C$12</f>
        <v>56.47</v>
      </c>
      <c r="I111" s="143">
        <f t="shared" si="40"/>
        <v>52712.775117999998</v>
      </c>
      <c r="J111" s="143">
        <f>I111*'SW7'!C$13</f>
        <v>1122.7821100133999</v>
      </c>
      <c r="K111" s="143">
        <f t="shared" si="41"/>
        <v>8.1475449727999951</v>
      </c>
      <c r="L111" s="167">
        <f t="shared" si="34"/>
        <v>2.7231942386149086</v>
      </c>
      <c r="M111" s="143">
        <f t="shared" si="24"/>
        <v>6.6173619998342273E-2</v>
      </c>
      <c r="N111" s="143">
        <f t="shared" si="25"/>
        <v>10.892776954459634</v>
      </c>
      <c r="O111" s="143">
        <f t="shared" si="26"/>
        <v>9147.9177359894475</v>
      </c>
      <c r="P111" s="143">
        <f t="shared" si="27"/>
        <v>10348.138106736653</v>
      </c>
      <c r="Q111" s="143">
        <f t="shared" si="28"/>
        <v>985.98693797529984</v>
      </c>
      <c r="R111" s="143">
        <f t="shared" si="29"/>
        <v>14.160610040797525</v>
      </c>
      <c r="S111" s="143">
        <f t="shared" si="30"/>
        <v>20496.203390742197</v>
      </c>
      <c r="T111" s="143">
        <f>U110-(U110*(0.5^(1/'SW7'!C$2)))</f>
        <v>1892.981515823165</v>
      </c>
      <c r="U111" s="143">
        <f t="shared" si="33"/>
        <v>316922.15382329474</v>
      </c>
      <c r="V111" s="147">
        <f>(U111*'SW7'!C$3/(B111*'SW7'!C$4)/1000)</f>
        <v>1.769131983884616</v>
      </c>
      <c r="W111" s="147">
        <f>V111/'SW7'!C$5</f>
        <v>22.114149798557701</v>
      </c>
    </row>
    <row r="112" spans="1:23" x14ac:dyDescent="0.35">
      <c r="A112" s="142">
        <f t="shared" si="42"/>
        <v>109</v>
      </c>
      <c r="B112" s="143">
        <f t="shared" si="32"/>
        <v>115.51552631700036</v>
      </c>
      <c r="C112" s="133">
        <v>3800</v>
      </c>
      <c r="D112" s="133">
        <v>14900</v>
      </c>
      <c r="E112" s="166">
        <v>1.3</v>
      </c>
      <c r="F112" s="143">
        <f t="shared" si="39"/>
        <v>12.645299999999999</v>
      </c>
      <c r="G112" s="143">
        <f t="shared" si="23"/>
        <v>0.30728078999999997</v>
      </c>
      <c r="H112" s="143">
        <f>'SW7'!C$12</f>
        <v>56.47</v>
      </c>
      <c r="I112" s="143">
        <f t="shared" si="40"/>
        <v>52704.034770999991</v>
      </c>
      <c r="J112" s="143">
        <f>I112*'SW7'!C$13</f>
        <v>1122.5959406222998</v>
      </c>
      <c r="K112" s="143">
        <f t="shared" si="41"/>
        <v>8.0944419622999959</v>
      </c>
      <c r="L112" s="167">
        <f t="shared" si="34"/>
        <v>2.7736111853698624</v>
      </c>
      <c r="M112" s="143">
        <f t="shared" si="24"/>
        <v>6.739875180448765E-2</v>
      </c>
      <c r="N112" s="143">
        <f t="shared" si="25"/>
        <v>11.09444474147945</v>
      </c>
      <c r="O112" s="143">
        <f t="shared" si="26"/>
        <v>9086.7876884807793</v>
      </c>
      <c r="P112" s="143">
        <f t="shared" si="27"/>
        <v>10539.722504405478</v>
      </c>
      <c r="Q112" s="143">
        <f t="shared" si="28"/>
        <v>1004.241401886866</v>
      </c>
      <c r="R112" s="143">
        <f t="shared" si="29"/>
        <v>14.422778163923285</v>
      </c>
      <c r="S112" s="143">
        <f t="shared" si="30"/>
        <v>20645.174372937046</v>
      </c>
      <c r="T112" s="143">
        <f>U111-(U111*(0.5^(1/'SW7'!C$2)))</f>
        <v>2010.799523298745</v>
      </c>
      <c r="U112" s="143">
        <f t="shared" si="33"/>
        <v>335525.37569821376</v>
      </c>
      <c r="V112" s="147">
        <f>(U112*'SW7'!C$3/(B112*'SW7'!C$4)/1000)</f>
        <v>1.8586164991425269</v>
      </c>
      <c r="W112" s="147">
        <f>V112/'SW7'!C$5</f>
        <v>23.232706239281587</v>
      </c>
    </row>
    <row r="113" spans="1:23" x14ac:dyDescent="0.35">
      <c r="A113" s="142">
        <f t="shared" si="42"/>
        <v>110</v>
      </c>
      <c r="B113" s="143">
        <f t="shared" si="32"/>
        <v>116.40372039700037</v>
      </c>
      <c r="C113" s="133">
        <v>3800</v>
      </c>
      <c r="D113" s="133">
        <v>14900</v>
      </c>
      <c r="E113" s="166">
        <v>1.3</v>
      </c>
      <c r="F113" s="143">
        <f t="shared" si="39"/>
        <v>12.642999999999999</v>
      </c>
      <c r="G113" s="143">
        <f t="shared" si="23"/>
        <v>0.30722489999999997</v>
      </c>
      <c r="H113" s="143">
        <f>'SW7'!C$12</f>
        <v>56.47</v>
      </c>
      <c r="I113" s="143">
        <f t="shared" si="40"/>
        <v>52694.462009999996</v>
      </c>
      <c r="J113" s="143">
        <f>I113*'SW7'!C$13</f>
        <v>1122.3920408129998</v>
      </c>
      <c r="K113" s="143">
        <f t="shared" si="41"/>
        <v>8.0409630000000014</v>
      </c>
      <c r="L113" s="167">
        <f t="shared" si="34"/>
        <v>2.823567696957678</v>
      </c>
      <c r="M113" s="143">
        <f t="shared" si="24"/>
        <v>6.8612695036071564E-2</v>
      </c>
      <c r="N113" s="143">
        <f t="shared" si="25"/>
        <v>11.294270787830712</v>
      </c>
      <c r="O113" s="143">
        <f t="shared" si="26"/>
        <v>9025.1128716718231</v>
      </c>
      <c r="P113" s="143">
        <f t="shared" si="27"/>
        <v>10729.557248439176</v>
      </c>
      <c r="Q113" s="143">
        <f t="shared" si="28"/>
        <v>1022.3291560374663</v>
      </c>
      <c r="R113" s="143">
        <f t="shared" si="29"/>
        <v>14.682552024179925</v>
      </c>
      <c r="S113" s="143">
        <f t="shared" si="30"/>
        <v>20791.681828172645</v>
      </c>
      <c r="T113" s="143">
        <f>U112-(U112*(0.5^(1/'SW7'!C$2)))</f>
        <v>2128.8327665625256</v>
      </c>
      <c r="U113" s="143">
        <f t="shared" si="33"/>
        <v>354159.75054785208</v>
      </c>
      <c r="V113" s="147">
        <f>(U113*'SW7'!C$3/(B113*'SW7'!C$4)/1000)</f>
        <v>1.9468707486332386</v>
      </c>
      <c r="W113" s="147">
        <f>V113/'SW7'!C$5</f>
        <v>24.335884357915482</v>
      </c>
    </row>
    <row r="114" spans="1:23" x14ac:dyDescent="0.35">
      <c r="A114" s="142">
        <f t="shared" si="42"/>
        <v>111</v>
      </c>
      <c r="B114" s="143">
        <f t="shared" si="32"/>
        <v>117.29426595008039</v>
      </c>
      <c r="C114" s="133">
        <v>3800</v>
      </c>
      <c r="D114" s="133">
        <v>14900</v>
      </c>
      <c r="E114" s="166">
        <v>1.3</v>
      </c>
      <c r="F114" s="143">
        <f t="shared" si="39"/>
        <v>12.640499999999999</v>
      </c>
      <c r="G114" s="143">
        <f t="shared" si="23"/>
        <v>0.30716414999999997</v>
      </c>
      <c r="H114" s="143">
        <f>'SW7'!C$12</f>
        <v>56.47</v>
      </c>
      <c r="I114" s="143">
        <f t="shared" si="40"/>
        <v>52684.056834999996</v>
      </c>
      <c r="J114" s="143">
        <f>I114*'SW7'!C$13</f>
        <v>1122.1704105854999</v>
      </c>
      <c r="K114" s="143">
        <f t="shared" si="41"/>
        <v>7.9871383463000036</v>
      </c>
      <c r="L114" s="167">
        <f t="shared" si="34"/>
        <v>2.8730721072187322</v>
      </c>
      <c r="M114" s="143">
        <f t="shared" si="24"/>
        <v>6.9815652205415191E-2</v>
      </c>
      <c r="N114" s="143">
        <f t="shared" si="25"/>
        <v>11.492288428874929</v>
      </c>
      <c r="O114" s="143">
        <f t="shared" si="26"/>
        <v>8962.9303174706656</v>
      </c>
      <c r="P114" s="143">
        <f t="shared" si="27"/>
        <v>10917.674007431182</v>
      </c>
      <c r="Q114" s="143">
        <f t="shared" si="28"/>
        <v>1040.2532178606864</v>
      </c>
      <c r="R114" s="143">
        <f t="shared" si="29"/>
        <v>14.939974957537407</v>
      </c>
      <c r="S114" s="143">
        <f t="shared" si="30"/>
        <v>20935.797517720071</v>
      </c>
      <c r="T114" s="143">
        <f>U113-(U113*(0.5^(1/'SW7'!C$2)))</f>
        <v>2247.0636684183264</v>
      </c>
      <c r="U114" s="143">
        <f t="shared" si="33"/>
        <v>372822.5996094622</v>
      </c>
      <c r="V114" s="147">
        <f>(U114*'SW7'!C$3/(B114*'SW7'!C$4)/1000)</f>
        <v>2.0339029519844667</v>
      </c>
      <c r="W114" s="147">
        <f>V114/'SW7'!C$5</f>
        <v>25.423786899805833</v>
      </c>
    </row>
    <row r="115" spans="1:23" x14ac:dyDescent="0.35">
      <c r="A115" s="142">
        <f t="shared" si="42"/>
        <v>112</v>
      </c>
      <c r="B115" s="143">
        <f t="shared" si="32"/>
        <v>118.1871501331204</v>
      </c>
      <c r="C115" s="133">
        <v>3800</v>
      </c>
      <c r="D115" s="133">
        <v>14900</v>
      </c>
      <c r="E115" s="166">
        <v>1.3</v>
      </c>
      <c r="F115" s="143">
        <f t="shared" si="39"/>
        <v>12.637799999999999</v>
      </c>
      <c r="G115" s="143">
        <f t="shared" si="23"/>
        <v>0.30709853999999998</v>
      </c>
      <c r="H115" s="143">
        <f>'SW7'!C$12</f>
        <v>56.47</v>
      </c>
      <c r="I115" s="143">
        <f t="shared" si="40"/>
        <v>52672.819245999992</v>
      </c>
      <c r="J115" s="143">
        <f>I115*'SW7'!C$13</f>
        <v>1121.9310499397998</v>
      </c>
      <c r="K115" s="143">
        <f t="shared" si="41"/>
        <v>7.9329976448000039</v>
      </c>
      <c r="L115" s="167">
        <f t="shared" si="34"/>
        <v>2.9221325257584247</v>
      </c>
      <c r="M115" s="143">
        <f t="shared" si="24"/>
        <v>7.1007820375929717E-2</v>
      </c>
      <c r="N115" s="143">
        <f t="shared" si="25"/>
        <v>11.688530103033699</v>
      </c>
      <c r="O115" s="143">
        <f t="shared" si="26"/>
        <v>8900.2763768004279</v>
      </c>
      <c r="P115" s="143">
        <f t="shared" si="27"/>
        <v>11104.103597882015</v>
      </c>
      <c r="Q115" s="143">
        <f t="shared" si="28"/>
        <v>1058.0165236013527</v>
      </c>
      <c r="R115" s="143">
        <f t="shared" si="29"/>
        <v>15.195089133943808</v>
      </c>
      <c r="S115" s="143">
        <f t="shared" si="30"/>
        <v>21077.591587417741</v>
      </c>
      <c r="T115" s="143">
        <f>U114-(U114*(0.5^(1/'SW7'!C$2)))</f>
        <v>2365.4752327213064</v>
      </c>
      <c r="U115" s="143">
        <f t="shared" si="33"/>
        <v>391511.33345876395</v>
      </c>
      <c r="V115" s="147">
        <f>(U115*'SW7'!C$3/(B115*'SW7'!C$4)/1000)</f>
        <v>2.1197217495663518</v>
      </c>
      <c r="W115" s="147">
        <f>V115/'SW7'!C$5</f>
        <v>26.496521869579396</v>
      </c>
    </row>
    <row r="116" spans="1:23" x14ac:dyDescent="0.35">
      <c r="A116" s="142">
        <f t="shared" si="42"/>
        <v>113</v>
      </c>
      <c r="B116" s="143">
        <f t="shared" si="32"/>
        <v>119.08236007108042</v>
      </c>
      <c r="C116" s="133">
        <v>3800</v>
      </c>
      <c r="D116" s="133">
        <v>14900</v>
      </c>
      <c r="E116" s="166">
        <v>1.3</v>
      </c>
      <c r="F116" s="143">
        <f t="shared" si="39"/>
        <v>12.634899999999998</v>
      </c>
      <c r="G116" s="143">
        <f t="shared" si="23"/>
        <v>0.30702806999999993</v>
      </c>
      <c r="H116" s="143">
        <f>'SW7'!C$12</f>
        <v>56.47</v>
      </c>
      <c r="I116" s="143">
        <f t="shared" si="40"/>
        <v>52660.749242999991</v>
      </c>
      <c r="J116" s="143">
        <f>I116*'SW7'!C$13</f>
        <v>1121.6739588758999</v>
      </c>
      <c r="K116" s="143">
        <f t="shared" si="41"/>
        <v>7.8785699223000023</v>
      </c>
      <c r="L116" s="167">
        <f t="shared" si="34"/>
        <v>2.9707568459202491</v>
      </c>
      <c r="M116" s="143">
        <f t="shared" si="24"/>
        <v>7.2189391355862054E-2</v>
      </c>
      <c r="N116" s="143">
        <f t="shared" si="25"/>
        <v>11.883027383680997</v>
      </c>
      <c r="O116" s="143">
        <f t="shared" si="26"/>
        <v>8837.1867150268336</v>
      </c>
      <c r="P116" s="143">
        <f t="shared" si="27"/>
        <v>11288.876014496947</v>
      </c>
      <c r="Q116" s="143">
        <f t="shared" si="28"/>
        <v>1075.6219312023445</v>
      </c>
      <c r="R116" s="143">
        <f t="shared" si="29"/>
        <v>15.447935598785296</v>
      </c>
      <c r="S116" s="143">
        <f t="shared" si="30"/>
        <v>21217.132596324911</v>
      </c>
      <c r="T116" s="143">
        <f>U115-(U115*(0.5^(1/'SW7'!C$2)))</f>
        <v>2484.0510301588802</v>
      </c>
      <c r="U116" s="143">
        <f t="shared" si="33"/>
        <v>410223.44981346041</v>
      </c>
      <c r="V116" s="147">
        <f>(U116*'SW7'!C$3/(B116*'SW7'!C$4)/1000)</f>
        <v>2.2043361720582841</v>
      </c>
      <c r="W116" s="147">
        <f>V116/'SW7'!C$5</f>
        <v>27.55420215072855</v>
      </c>
    </row>
    <row r="117" spans="1:23" x14ac:dyDescent="0.35">
      <c r="A117" s="142">
        <f t="shared" ref="A117:A132" si="43">A116+1</f>
        <v>114</v>
      </c>
      <c r="B117" s="143">
        <f t="shared" si="32"/>
        <v>119.97988285700043</v>
      </c>
      <c r="C117" s="133">
        <v>3800</v>
      </c>
      <c r="D117" s="133">
        <v>14900</v>
      </c>
      <c r="E117" s="166">
        <v>1.3</v>
      </c>
      <c r="F117" s="143">
        <f t="shared" si="39"/>
        <v>12.631799999999998</v>
      </c>
      <c r="G117" s="143">
        <f t="shared" si="23"/>
        <v>0.30695273999999995</v>
      </c>
      <c r="H117" s="143">
        <f>'SW7'!C$12</f>
        <v>56.47</v>
      </c>
      <c r="I117" s="143">
        <f t="shared" si="40"/>
        <v>52647.846825999994</v>
      </c>
      <c r="J117" s="143">
        <f>I117*'SW7'!C$13</f>
        <v>1121.3991373937999</v>
      </c>
      <c r="K117" s="143">
        <f t="shared" si="41"/>
        <v>7.8238835888000011</v>
      </c>
      <c r="L117" s="167">
        <f t="shared" si="34"/>
        <v>3.0189527524075714</v>
      </c>
      <c r="M117" s="143">
        <f t="shared" si="24"/>
        <v>7.3360551883503988E-2</v>
      </c>
      <c r="N117" s="143">
        <f t="shared" si="25"/>
        <v>12.075811009630286</v>
      </c>
      <c r="O117" s="143">
        <f t="shared" si="26"/>
        <v>8773.6963075498297</v>
      </c>
      <c r="P117" s="143">
        <f t="shared" si="27"/>
        <v>11472.020459148771</v>
      </c>
      <c r="Q117" s="143">
        <f t="shared" si="28"/>
        <v>1093.0722230642095</v>
      </c>
      <c r="R117" s="143">
        <f t="shared" si="29"/>
        <v>15.698554312519372</v>
      </c>
      <c r="S117" s="143">
        <f t="shared" si="30"/>
        <v>21354.487544075328</v>
      </c>
      <c r="T117" s="143">
        <f>U116-(U116*(0.5^(1/'SW7'!C$2)))</f>
        <v>2602.7751843148144</v>
      </c>
      <c r="U117" s="143">
        <f t="shared" si="33"/>
        <v>428956.53137962642</v>
      </c>
      <c r="V117" s="147">
        <f>(U117*'SW7'!C$3/(B117*'SW7'!C$4)/1000)</f>
        <v>2.2877556115014537</v>
      </c>
      <c r="W117" s="147">
        <f>V117/'SW7'!C$5</f>
        <v>28.596945143768171</v>
      </c>
    </row>
    <row r="118" spans="1:23" x14ac:dyDescent="0.35">
      <c r="A118" s="142">
        <f t="shared" si="43"/>
        <v>115</v>
      </c>
      <c r="B118" s="143">
        <f t="shared" si="32"/>
        <v>120.87970555200044</v>
      </c>
      <c r="C118" s="133">
        <v>3800</v>
      </c>
      <c r="D118" s="133">
        <v>14900</v>
      </c>
      <c r="E118" s="166">
        <v>1.3</v>
      </c>
      <c r="F118" s="143">
        <f t="shared" si="39"/>
        <v>12.628499999999999</v>
      </c>
      <c r="G118" s="143">
        <f t="shared" si="23"/>
        <v>0.30687254999999997</v>
      </c>
      <c r="H118" s="143">
        <f>'SW7'!C$12</f>
        <v>56.47</v>
      </c>
      <c r="I118" s="143">
        <f t="shared" si="40"/>
        <v>52634.111994999992</v>
      </c>
      <c r="J118" s="143">
        <f>I118*'SW7'!C$13</f>
        <v>1121.1065854934998</v>
      </c>
      <c r="K118" s="143">
        <f t="shared" si="41"/>
        <v>7.7689664375000085</v>
      </c>
      <c r="L118" s="167">
        <f t="shared" si="34"/>
        <v>3.0667277285726513</v>
      </c>
      <c r="M118" s="143">
        <f t="shared" si="24"/>
        <v>7.4521483804315419E-2</v>
      </c>
      <c r="N118" s="143">
        <f t="shared" si="25"/>
        <v>12.266910914290605</v>
      </c>
      <c r="O118" s="143">
        <f t="shared" si="26"/>
        <v>8709.8394355592336</v>
      </c>
      <c r="P118" s="143">
        <f t="shared" si="27"/>
        <v>11653.565368576075</v>
      </c>
      <c r="Q118" s="143">
        <f t="shared" si="28"/>
        <v>1110.3701086842998</v>
      </c>
      <c r="R118" s="143">
        <f t="shared" si="29"/>
        <v>15.946984188577787</v>
      </c>
      <c r="S118" s="143">
        <f t="shared" si="30"/>
        <v>21489.721897008185</v>
      </c>
      <c r="T118" s="143">
        <f>U117-(U117*(0.5^(1/'SW7'!C$2)))</f>
        <v>2721.6323580047465</v>
      </c>
      <c r="U118" s="143">
        <f t="shared" si="33"/>
        <v>447708.24373938696</v>
      </c>
      <c r="V118" s="147">
        <f>(U118*'SW7'!C$3/(B118*'SW7'!C$4)/1000)</f>
        <v>2.3699897937651246</v>
      </c>
      <c r="W118" s="147">
        <f>V118/'SW7'!C$5</f>
        <v>29.624872422064058</v>
      </c>
    </row>
    <row r="119" spans="1:23" x14ac:dyDescent="0.35">
      <c r="A119" s="142">
        <f t="shared" si="43"/>
        <v>116</v>
      </c>
      <c r="B119" s="143">
        <f t="shared" si="32"/>
        <v>121.78181518528045</v>
      </c>
      <c r="C119" s="133">
        <v>3800</v>
      </c>
      <c r="D119" s="133">
        <v>14900</v>
      </c>
      <c r="E119" s="166">
        <v>1.3</v>
      </c>
      <c r="F119" s="143">
        <f t="shared" si="39"/>
        <v>12.625</v>
      </c>
      <c r="G119" s="143">
        <f t="shared" si="23"/>
        <v>0.30678749999999999</v>
      </c>
      <c r="H119" s="143">
        <f>'SW7'!C$12</f>
        <v>56.47</v>
      </c>
      <c r="I119" s="143">
        <f t="shared" si="40"/>
        <v>52619.544750000001</v>
      </c>
      <c r="J119" s="143">
        <f>I119*'SW7'!C$13</f>
        <v>1120.796303175</v>
      </c>
      <c r="K119" s="143">
        <f t="shared" si="41"/>
        <v>7.7138456448000028</v>
      </c>
      <c r="L119" s="167">
        <f t="shared" si="34"/>
        <v>3.1140890633900362</v>
      </c>
      <c r="M119" s="143">
        <f t="shared" si="24"/>
        <v>7.5672364240377876E-2</v>
      </c>
      <c r="N119" s="143">
        <f t="shared" si="25"/>
        <v>12.456356253560145</v>
      </c>
      <c r="O119" s="143">
        <f t="shared" si="26"/>
        <v>8645.6496819544172</v>
      </c>
      <c r="P119" s="143">
        <f t="shared" si="27"/>
        <v>11833.538440882137</v>
      </c>
      <c r="Q119" s="143">
        <f t="shared" si="28"/>
        <v>1127.5182271816304</v>
      </c>
      <c r="R119" s="143">
        <f t="shared" si="29"/>
        <v>16.193263129628189</v>
      </c>
      <c r="S119" s="143">
        <f t="shared" si="30"/>
        <v>21622.899613147812</v>
      </c>
      <c r="T119" s="143">
        <f>U118-(U118*(0.5^(1/'SW7'!C$2)))</f>
        <v>2840.6077398742782</v>
      </c>
      <c r="U119" s="143">
        <f t="shared" si="33"/>
        <v>466476.3332783904</v>
      </c>
      <c r="V119" s="147">
        <f>(U119*'SW7'!C$3/(B119*'SW7'!C$4)/1000)</f>
        <v>2.4510487523584485</v>
      </c>
      <c r="W119" s="147">
        <f>V119/'SW7'!C$5</f>
        <v>30.638109404480605</v>
      </c>
    </row>
    <row r="120" spans="1:23" x14ac:dyDescent="0.35">
      <c r="A120" s="142">
        <f t="shared" si="43"/>
        <v>117</v>
      </c>
      <c r="B120" s="143">
        <f t="shared" si="32"/>
        <v>122.68619875412047</v>
      </c>
      <c r="C120" s="133">
        <v>3800</v>
      </c>
      <c r="D120" s="133">
        <v>14900</v>
      </c>
      <c r="E120" s="166">
        <v>1.3</v>
      </c>
      <c r="F120" s="143">
        <f t="shared" si="39"/>
        <v>12.6213</v>
      </c>
      <c r="G120" s="143">
        <f t="shared" si="23"/>
        <v>0.30669758999999996</v>
      </c>
      <c r="H120" s="143">
        <f>'SW7'!C$12</f>
        <v>56.47</v>
      </c>
      <c r="I120" s="143">
        <f t="shared" si="40"/>
        <v>52604.145091000006</v>
      </c>
      <c r="J120" s="143">
        <f>I120*'SW7'!C$13</f>
        <v>1120.4682904383001</v>
      </c>
      <c r="K120" s="143">
        <f t="shared" si="41"/>
        <v>7.6585477703000038</v>
      </c>
      <c r="L120" s="167">
        <f t="shared" si="34"/>
        <v>3.1610438581306894</v>
      </c>
      <c r="M120" s="143">
        <f t="shared" si="24"/>
        <v>7.6813365752575746E-2</v>
      </c>
      <c r="N120" s="143">
        <f t="shared" si="25"/>
        <v>12.644175432522758</v>
      </c>
      <c r="O120" s="143">
        <f t="shared" si="26"/>
        <v>8581.1599274280998</v>
      </c>
      <c r="P120" s="143">
        <f t="shared" si="27"/>
        <v>12011.96666089662</v>
      </c>
      <c r="Q120" s="143">
        <f t="shared" si="28"/>
        <v>1144.5191497133785</v>
      </c>
      <c r="R120" s="143">
        <f t="shared" si="29"/>
        <v>16.437428062279587</v>
      </c>
      <c r="S120" s="143">
        <f t="shared" si="30"/>
        <v>21754.083166100376</v>
      </c>
      <c r="T120" s="143">
        <f>U119-(U119*(0.5^(1/'SW7'!C$2)))</f>
        <v>2959.6870312490501</v>
      </c>
      <c r="U120" s="143">
        <f t="shared" si="33"/>
        <v>485258.62515166396</v>
      </c>
      <c r="V120" s="147">
        <f>(U120*'SW7'!C$3/(B120*'SW7'!C$4)/1000)</f>
        <v>2.5309428035231338</v>
      </c>
      <c r="W120" s="147">
        <f>V120/'SW7'!C$5</f>
        <v>31.636785044039172</v>
      </c>
    </row>
    <row r="121" spans="1:23" x14ac:dyDescent="0.35">
      <c r="A121" s="142">
        <f t="shared" si="43"/>
        <v>118</v>
      </c>
      <c r="B121" s="143">
        <f t="shared" si="32"/>
        <v>123.59284322388048</v>
      </c>
      <c r="C121" s="133">
        <v>3800</v>
      </c>
      <c r="D121" s="133">
        <v>14900</v>
      </c>
      <c r="E121" s="166">
        <v>1.3</v>
      </c>
      <c r="F121" s="143">
        <f t="shared" si="39"/>
        <v>12.617399999999998</v>
      </c>
      <c r="G121" s="143">
        <f t="shared" si="23"/>
        <v>0.30660281999999994</v>
      </c>
      <c r="H121" s="143">
        <f>'SW7'!C$12</f>
        <v>56.47</v>
      </c>
      <c r="I121" s="143">
        <f t="shared" si="40"/>
        <v>52587.913017999992</v>
      </c>
      <c r="J121" s="143">
        <f>I121*'SW7'!C$13</f>
        <v>1120.1225472833999</v>
      </c>
      <c r="K121" s="143">
        <f t="shared" si="41"/>
        <v>7.6030987567999979</v>
      </c>
      <c r="L121" s="167">
        <f t="shared" si="34"/>
        <v>3.207599032752082</v>
      </c>
      <c r="M121" s="143">
        <f t="shared" si="24"/>
        <v>7.7944656495875592E-2</v>
      </c>
      <c r="N121" s="143">
        <f t="shared" si="25"/>
        <v>12.830396131008328</v>
      </c>
      <c r="O121" s="143">
        <f t="shared" si="26"/>
        <v>8516.4023467140651</v>
      </c>
      <c r="P121" s="143">
        <f t="shared" si="27"/>
        <v>12188.876324457911</v>
      </c>
      <c r="Q121" s="143">
        <f t="shared" si="28"/>
        <v>1161.3753817885463</v>
      </c>
      <c r="R121" s="143">
        <f t="shared" si="29"/>
        <v>16.679514970310827</v>
      </c>
      <c r="S121" s="143">
        <f t="shared" si="30"/>
        <v>21883.333567930829</v>
      </c>
      <c r="T121" s="143">
        <f>U120-(U120*(0.5^(1/'SW7'!C$2)))</f>
        <v>3078.8564332287642</v>
      </c>
      <c r="U121" s="143">
        <f t="shared" si="33"/>
        <v>504053.02128651529</v>
      </c>
      <c r="V121" s="147">
        <f>(U121*'SW7'!C$3/(B121*'SW7'!C$4)/1000)</f>
        <v>2.6096825225456768</v>
      </c>
      <c r="W121" s="147">
        <f>V121/'SW7'!C$5</f>
        <v>32.621031531820961</v>
      </c>
    </row>
    <row r="122" spans="1:23" x14ac:dyDescent="0.35">
      <c r="A122" s="142">
        <f t="shared" si="43"/>
        <v>119</v>
      </c>
      <c r="B122" s="143">
        <f t="shared" si="32"/>
        <v>124.50173552800048</v>
      </c>
      <c r="C122" s="133">
        <v>3800</v>
      </c>
      <c r="D122" s="133">
        <v>14900</v>
      </c>
      <c r="E122" s="166">
        <v>1.3</v>
      </c>
      <c r="F122" s="143">
        <f t="shared" si="39"/>
        <v>12.613299999999999</v>
      </c>
      <c r="G122" s="143">
        <f t="shared" si="23"/>
        <v>0.30650318999999998</v>
      </c>
      <c r="H122" s="143">
        <f>'SW7'!C$12</f>
        <v>56.47</v>
      </c>
      <c r="I122" s="143">
        <f t="shared" si="40"/>
        <v>52570.848530999996</v>
      </c>
      <c r="J122" s="143">
        <f>I122*'SW7'!C$13</f>
        <v>1119.7590737102998</v>
      </c>
      <c r="K122" s="143">
        <f t="shared" si="41"/>
        <v>7.5475239302999988</v>
      </c>
      <c r="L122" s="167">
        <f t="shared" si="34"/>
        <v>3.2537613320186907</v>
      </c>
      <c r="M122" s="143">
        <f t="shared" si="24"/>
        <v>7.9066400368054179E-2</v>
      </c>
      <c r="N122" s="143">
        <f t="shared" si="25"/>
        <v>13.015045328074763</v>
      </c>
      <c r="O122" s="143">
        <f t="shared" si="26"/>
        <v>8451.4084049990488</v>
      </c>
      <c r="P122" s="143">
        <f t="shared" si="27"/>
        <v>12364.293061671024</v>
      </c>
      <c r="Q122" s="143">
        <f t="shared" si="28"/>
        <v>1178.0893654840072</v>
      </c>
      <c r="R122" s="143">
        <f t="shared" si="29"/>
        <v>16.919558926497192</v>
      </c>
      <c r="S122" s="143">
        <f t="shared" si="30"/>
        <v>22010.710391080574</v>
      </c>
      <c r="T122" s="143">
        <f>U121-(U121*(0.5^(1/'SW7'!C$2)))</f>
        <v>3198.1026340157259</v>
      </c>
      <c r="U122" s="143">
        <f t="shared" si="33"/>
        <v>522857.49842121737</v>
      </c>
      <c r="V122" s="147">
        <f>(U122*'SW7'!C$3/(B122*'SW7'!C$4)/1000)</f>
        <v>2.6872787212309861</v>
      </c>
      <c r="W122" s="147">
        <f>V122/'SW7'!C$5</f>
        <v>33.590984015387328</v>
      </c>
    </row>
    <row r="123" spans="1:23" x14ac:dyDescent="0.35">
      <c r="A123" s="142">
        <f t="shared" si="43"/>
        <v>120</v>
      </c>
      <c r="B123" s="143">
        <f t="shared" si="32"/>
        <v>125.41286256800051</v>
      </c>
      <c r="C123" s="133">
        <v>3800</v>
      </c>
      <c r="D123" s="133">
        <v>14900</v>
      </c>
      <c r="E123" s="166">
        <v>1.3</v>
      </c>
      <c r="F123" s="143">
        <f t="shared" si="39"/>
        <v>12.608999999999998</v>
      </c>
      <c r="G123" s="143">
        <f t="shared" si="23"/>
        <v>0.30639869999999991</v>
      </c>
      <c r="H123" s="143">
        <f>'SW7'!C$12</f>
        <v>56.47</v>
      </c>
      <c r="I123" s="143">
        <f t="shared" si="40"/>
        <v>52552.951629999989</v>
      </c>
      <c r="J123" s="143">
        <f>I123*'SW7'!C$13</f>
        <v>1119.3778697189998</v>
      </c>
      <c r="K123" s="143">
        <f t="shared" si="41"/>
        <v>7.4918479999999938</v>
      </c>
      <c r="L123" s="167">
        <f t="shared" si="34"/>
        <v>3.2995373313663485</v>
      </c>
      <c r="M123" s="143">
        <f t="shared" si="24"/>
        <v>8.0178757152202268E-2</v>
      </c>
      <c r="N123" s="143">
        <f t="shared" si="25"/>
        <v>13.198149325465394</v>
      </c>
      <c r="O123" s="143">
        <f t="shared" si="26"/>
        <v>8386.2088544985418</v>
      </c>
      <c r="P123" s="143">
        <f t="shared" si="27"/>
        <v>12538.241859192125</v>
      </c>
      <c r="Q123" s="143">
        <f t="shared" si="28"/>
        <v>1194.6634815678137</v>
      </c>
      <c r="R123" s="143">
        <f t="shared" si="29"/>
        <v>17.157594123105014</v>
      </c>
      <c r="S123" s="143">
        <f t="shared" si="30"/>
        <v>22136.27178938159</v>
      </c>
      <c r="T123" s="143">
        <f>U122-(U122*(0.5^(1/'SW7'!C$2)))</f>
        <v>3317.4127964710351</v>
      </c>
      <c r="U123" s="143">
        <f t="shared" si="33"/>
        <v>541670.10617828218</v>
      </c>
      <c r="V123" s="147">
        <f>(U123*'SW7'!C$3/(B123*'SW7'!C$4)/1000)</f>
        <v>2.7637424264822492</v>
      </c>
      <c r="W123" s="147">
        <f>V123/'SW7'!C$5</f>
        <v>34.546780331028117</v>
      </c>
    </row>
    <row r="124" spans="1:23" x14ac:dyDescent="0.35">
      <c r="A124" s="142">
        <f t="shared" si="43"/>
        <v>121</v>
      </c>
      <c r="B124" s="143">
        <f t="shared" si="32"/>
        <v>126.32621121348052</v>
      </c>
      <c r="C124" s="133">
        <v>3800</v>
      </c>
      <c r="D124" s="133">
        <v>14900</v>
      </c>
      <c r="E124" s="166">
        <v>1.3</v>
      </c>
      <c r="F124" s="143">
        <f t="shared" si="39"/>
        <v>12.604499999999998</v>
      </c>
      <c r="G124" s="143">
        <f t="shared" si="23"/>
        <v>0.30628934999999996</v>
      </c>
      <c r="H124" s="143">
        <f>'SW7'!C$12</f>
        <v>56.47</v>
      </c>
      <c r="I124" s="143">
        <f t="shared" si="40"/>
        <v>52534.222314999992</v>
      </c>
      <c r="J124" s="143">
        <f>I124*'SW7'!C$13</f>
        <v>1118.9789353094998</v>
      </c>
      <c r="K124" s="143">
        <f t="shared" si="41"/>
        <v>7.4360950583000012</v>
      </c>
      <c r="L124" s="167">
        <f t="shared" si="34"/>
        <v>3.3449334425232955</v>
      </c>
      <c r="M124" s="143">
        <f t="shared" si="24"/>
        <v>8.1281882653316082E-2</v>
      </c>
      <c r="N124" s="143">
        <f t="shared" si="25"/>
        <v>13.379733770093182</v>
      </c>
      <c r="O124" s="143">
        <f t="shared" si="26"/>
        <v>8320.833731196768</v>
      </c>
      <c r="P124" s="143">
        <f t="shared" si="27"/>
        <v>12710.747081588523</v>
      </c>
      <c r="Q124" s="143">
        <f t="shared" si="28"/>
        <v>1211.1000515344097</v>
      </c>
      <c r="R124" s="143">
        <f t="shared" si="29"/>
        <v>17.393653901121137</v>
      </c>
      <c r="S124" s="143">
        <f t="shared" si="30"/>
        <v>22260.074518220823</v>
      </c>
      <c r="T124" s="143">
        <f>U123-(U123*(0.5^(1/'SW7'!C$2)))</f>
        <v>3436.7745458898135</v>
      </c>
      <c r="U124" s="143">
        <f t="shared" si="33"/>
        <v>560488.96517119277</v>
      </c>
      <c r="V124" s="147">
        <f>(U124*'SW7'!C$3/(B124*'SW7'!C$4)/1000)</f>
        <v>2.8390848599346645</v>
      </c>
      <c r="W124" s="147">
        <f>V124/'SW7'!C$5</f>
        <v>35.488560749183307</v>
      </c>
    </row>
    <row r="125" spans="1:23" x14ac:dyDescent="0.35">
      <c r="A125" s="142">
        <f t="shared" si="43"/>
        <v>122</v>
      </c>
      <c r="B125" s="143">
        <f t="shared" si="32"/>
        <v>127.24176830212052</v>
      </c>
      <c r="C125" s="133">
        <v>3800</v>
      </c>
      <c r="D125" s="133">
        <v>14900</v>
      </c>
      <c r="E125" s="166">
        <v>1.3</v>
      </c>
      <c r="F125" s="143">
        <f t="shared" si="39"/>
        <v>12.599799999999998</v>
      </c>
      <c r="G125" s="143">
        <f t="shared" si="23"/>
        <v>0.30617513999999996</v>
      </c>
      <c r="H125" s="143">
        <f>'SW7'!C$12</f>
        <v>56.47</v>
      </c>
      <c r="I125" s="143">
        <f t="shared" si="40"/>
        <v>52514.660585999991</v>
      </c>
      <c r="J125" s="143">
        <f>I125*'SW7'!C$13</f>
        <v>1118.5622704817997</v>
      </c>
      <c r="K125" s="143">
        <f t="shared" si="41"/>
        <v>7.3802885808000056</v>
      </c>
      <c r="L125" s="167">
        <f t="shared" si="34"/>
        <v>3.3899559188998616</v>
      </c>
      <c r="M125" s="143">
        <f t="shared" si="24"/>
        <v>8.2375928829266629E-2</v>
      </c>
      <c r="N125" s="143">
        <f t="shared" si="25"/>
        <v>13.559823675599446</v>
      </c>
      <c r="O125" s="143">
        <f t="shared" si="26"/>
        <v>8255.3123517505537</v>
      </c>
      <c r="P125" s="143">
        <f t="shared" si="27"/>
        <v>12881.832491819474</v>
      </c>
      <c r="Q125" s="143">
        <f t="shared" si="28"/>
        <v>1227.4013395560728</v>
      </c>
      <c r="R125" s="143">
        <f t="shared" si="29"/>
        <v>17.627770778279281</v>
      </c>
      <c r="S125" s="143">
        <f t="shared" si="30"/>
        <v>22382.173953904381</v>
      </c>
      <c r="T125" s="143">
        <f>U124-(U124*(0.5^(1/'SW7'!C$2)))</f>
        <v>3556.1759579888312</v>
      </c>
      <c r="U125" s="143">
        <f t="shared" si="33"/>
        <v>579312.26514352381</v>
      </c>
      <c r="V125" s="147">
        <f>(U125*'SW7'!C$3/(B125*'SW7'!C$4)/1000)</f>
        <v>2.9133174185933397</v>
      </c>
      <c r="W125" s="147">
        <f>V125/'SW7'!C$5</f>
        <v>36.416467732416749</v>
      </c>
    </row>
    <row r="126" spans="1:23" x14ac:dyDescent="0.35">
      <c r="A126" s="142">
        <f t="shared" si="43"/>
        <v>123</v>
      </c>
      <c r="B126" s="143">
        <f t="shared" si="32"/>
        <v>128.15952063968049</v>
      </c>
      <c r="C126" s="133">
        <v>3800</v>
      </c>
      <c r="D126" s="133">
        <v>14900</v>
      </c>
      <c r="E126" s="166">
        <v>1.3</v>
      </c>
      <c r="F126" s="143">
        <f t="shared" si="39"/>
        <v>12.594899999999999</v>
      </c>
      <c r="G126" s="143">
        <f t="shared" si="23"/>
        <v>0.30605606999999996</v>
      </c>
      <c r="H126" s="143">
        <f>'SW7'!C$12</f>
        <v>56.47</v>
      </c>
      <c r="I126" s="143">
        <f t="shared" si="40"/>
        <v>52494.266442999993</v>
      </c>
      <c r="J126" s="143">
        <f>I126*'SW7'!C$13</f>
        <v>1118.1278752358999</v>
      </c>
      <c r="K126" s="143">
        <f t="shared" si="41"/>
        <v>7.3244514262999942</v>
      </c>
      <c r="L126" s="167">
        <f t="shared" si="34"/>
        <v>3.4346108607581982</v>
      </c>
      <c r="M126" s="143">
        <f t="shared" si="24"/>
        <v>8.3461043916424213E-2</v>
      </c>
      <c r="N126" s="143">
        <f t="shared" si="25"/>
        <v>13.738443443032793</v>
      </c>
      <c r="O126" s="143">
        <f t="shared" si="26"/>
        <v>8189.6733105573685</v>
      </c>
      <c r="P126" s="143">
        <f t="shared" si="27"/>
        <v>13051.521270881152</v>
      </c>
      <c r="Q126" s="143">
        <f t="shared" si="28"/>
        <v>1243.5695543547208</v>
      </c>
      <c r="R126" s="143">
        <f t="shared" si="29"/>
        <v>17.859976475942631</v>
      </c>
      <c r="S126" s="143">
        <f t="shared" si="30"/>
        <v>22502.624112269186</v>
      </c>
      <c r="T126" s="143">
        <f>U125-(U125*(0.5^(1/'SW7'!C$2)))</f>
        <v>3675.6055470997235</v>
      </c>
      <c r="U126" s="143">
        <f t="shared" si="33"/>
        <v>598138.2631394394</v>
      </c>
      <c r="V126" s="147">
        <f>(U126*'SW7'!C$3/(B126*'SW7'!C$4)/1000)</f>
        <v>2.9864516564281707</v>
      </c>
      <c r="W126" s="147">
        <f>V126/'SW7'!C$5</f>
        <v>37.330645705352133</v>
      </c>
    </row>
    <row r="127" spans="1:23" x14ac:dyDescent="0.35">
      <c r="A127" s="142">
        <f t="shared" si="43"/>
        <v>124</v>
      </c>
      <c r="B127" s="143">
        <f t="shared" si="32"/>
        <v>129.07945500000051</v>
      </c>
      <c r="C127" s="133">
        <v>3800</v>
      </c>
      <c r="D127" s="133">
        <v>14900</v>
      </c>
      <c r="E127" s="166">
        <v>1.3</v>
      </c>
      <c r="F127" s="143">
        <f t="shared" si="39"/>
        <v>12.589799999999999</v>
      </c>
      <c r="G127" s="143">
        <f t="shared" si="23"/>
        <v>0.30593213999999996</v>
      </c>
      <c r="H127" s="143">
        <f>'SW7'!C$12</f>
        <v>56.47</v>
      </c>
      <c r="I127" s="143">
        <f t="shared" si="40"/>
        <v>52473.039885999999</v>
      </c>
      <c r="J127" s="143">
        <f>I127*'SW7'!C$13</f>
        <v>1117.6757495718</v>
      </c>
      <c r="K127" s="143">
        <f t="shared" si="41"/>
        <v>7.2686058367999991</v>
      </c>
      <c r="L127" s="167">
        <f t="shared" si="34"/>
        <v>3.4789042201726765</v>
      </c>
      <c r="M127" s="143">
        <f t="shared" si="24"/>
        <v>8.4537372550196041E-2</v>
      </c>
      <c r="N127" s="143">
        <f t="shared" si="25"/>
        <v>13.915616880690706</v>
      </c>
      <c r="O127" s="143">
        <f t="shared" si="26"/>
        <v>8123.9444769873999</v>
      </c>
      <c r="P127" s="143">
        <f t="shared" si="27"/>
        <v>13219.83603665617</v>
      </c>
      <c r="Q127" s="143">
        <f t="shared" si="28"/>
        <v>1259.6068509979209</v>
      </c>
      <c r="R127" s="143">
        <f t="shared" si="29"/>
        <v>18.09030194489792</v>
      </c>
      <c r="S127" s="143">
        <f t="shared" si="30"/>
        <v>22621.47766658639</v>
      </c>
      <c r="T127" s="143">
        <f>U126-(U126*(0.5^(1/'SW7'!C$2)))</f>
        <v>3795.0522545613348</v>
      </c>
      <c r="U127" s="143">
        <f t="shared" si="33"/>
        <v>616965.28170460882</v>
      </c>
      <c r="V127" s="147">
        <f>(U127*'SW7'!C$3/(B127*'SW7'!C$4)/1000)</f>
        <v>3.0584992668808608</v>
      </c>
      <c r="W127" s="147">
        <f>V127/'SW7'!C$5</f>
        <v>38.231240836010763</v>
      </c>
    </row>
    <row r="128" spans="1:23" x14ac:dyDescent="0.35">
      <c r="A128" s="142">
        <f t="shared" si="43"/>
        <v>125</v>
      </c>
      <c r="B128" s="143">
        <f t="shared" si="32"/>
        <v>130.00155812500051</v>
      </c>
      <c r="C128" s="133">
        <v>3800</v>
      </c>
      <c r="D128" s="133">
        <v>14900</v>
      </c>
      <c r="E128" s="166">
        <v>1.3</v>
      </c>
      <c r="F128" s="143">
        <f t="shared" si="39"/>
        <v>12.584499999999998</v>
      </c>
      <c r="G128" s="143">
        <f t="shared" si="23"/>
        <v>0.30580334999999997</v>
      </c>
      <c r="H128" s="143">
        <f>'SW7'!C$12</f>
        <v>56.47</v>
      </c>
      <c r="I128" s="143">
        <f t="shared" si="40"/>
        <v>52450.980914999993</v>
      </c>
      <c r="J128" s="143">
        <f>I128*'SW7'!C$13</f>
        <v>1117.2058934894999</v>
      </c>
      <c r="K128" s="143">
        <f t="shared" si="41"/>
        <v>7.2127734374999974</v>
      </c>
      <c r="L128" s="167">
        <f t="shared" si="34"/>
        <v>3.5228418057910496</v>
      </c>
      <c r="M128" s="143">
        <f t="shared" si="24"/>
        <v>8.5605055880722494E-2</v>
      </c>
      <c r="N128" s="143">
        <f t="shared" si="25"/>
        <v>14.091367223164198</v>
      </c>
      <c r="O128" s="143">
        <f t="shared" si="26"/>
        <v>8058.1529927795164</v>
      </c>
      <c r="P128" s="143">
        <f t="shared" si="27"/>
        <v>13386.798862005988</v>
      </c>
      <c r="Q128" s="143">
        <f t="shared" si="28"/>
        <v>1275.5153326227651</v>
      </c>
      <c r="R128" s="143">
        <f t="shared" si="29"/>
        <v>18.318777390113457</v>
      </c>
      <c r="S128" s="143">
        <f t="shared" si="30"/>
        <v>22738.785964798382</v>
      </c>
      <c r="T128" s="143">
        <f>U127-(U127*(0.5^(1/'SW7'!C$2)))</f>
        <v>3914.5054373043822</v>
      </c>
      <c r="U128" s="143">
        <f t="shared" si="33"/>
        <v>635791.70711663389</v>
      </c>
      <c r="V128" s="147">
        <f>(U128*'SW7'!C$3/(B128*'SW7'!C$4)/1000)</f>
        <v>3.1294720662415174</v>
      </c>
      <c r="W128" s="147">
        <f>V128/'SW7'!C$5</f>
        <v>39.11840082801897</v>
      </c>
    </row>
    <row r="129" spans="1:23" x14ac:dyDescent="0.35">
      <c r="A129" s="142">
        <f t="shared" si="43"/>
        <v>126</v>
      </c>
      <c r="B129" s="143">
        <f t="shared" si="32"/>
        <v>130.92581672468052</v>
      </c>
      <c r="C129" s="133">
        <v>3800</v>
      </c>
      <c r="D129" s="133">
        <v>14900</v>
      </c>
      <c r="E129" s="166">
        <v>1.3</v>
      </c>
      <c r="F129" s="143">
        <f t="shared" si="39"/>
        <v>12.578999999999999</v>
      </c>
      <c r="G129" s="143">
        <f t="shared" si="23"/>
        <v>0.30566969999999993</v>
      </c>
      <c r="H129" s="143">
        <f>'SW7'!C$12</f>
        <v>56.47</v>
      </c>
      <c r="I129" s="143">
        <f t="shared" si="40"/>
        <v>52428.089529999997</v>
      </c>
      <c r="J129" s="143">
        <f>I129*'SW7'!C$13</f>
        <v>1116.718306989</v>
      </c>
      <c r="K129" s="143">
        <f t="shared" si="41"/>
        <v>7.156975236800001</v>
      </c>
      <c r="L129" s="167">
        <f t="shared" si="34"/>
        <v>3.5664292874059775</v>
      </c>
      <c r="M129" s="143">
        <f t="shared" si="24"/>
        <v>8.6664231683965254E-2</v>
      </c>
      <c r="N129" s="143">
        <f t="shared" si="25"/>
        <v>14.26571714962391</v>
      </c>
      <c r="O129" s="143">
        <f t="shared" si="26"/>
        <v>7992.3252696014943</v>
      </c>
      <c r="P129" s="143">
        <f t="shared" si="27"/>
        <v>13552.431292142715</v>
      </c>
      <c r="Q129" s="143">
        <f t="shared" si="28"/>
        <v>1291.2970520910824</v>
      </c>
      <c r="R129" s="143">
        <f t="shared" si="29"/>
        <v>18.545432294511084</v>
      </c>
      <c r="S129" s="143">
        <f t="shared" si="30"/>
        <v>22854.599046129802</v>
      </c>
      <c r="T129" s="143">
        <f>U128-(U128*(0.5^(1/'SW7'!C$2)))</f>
        <v>4033.954856624594</v>
      </c>
      <c r="U129" s="143">
        <f t="shared" si="33"/>
        <v>654615.98764412792</v>
      </c>
      <c r="V129" s="147">
        <f>(U129*'SW7'!C$3/(B129*'SW7'!C$4)/1000)</f>
        <v>3.1993819778543315</v>
      </c>
      <c r="W129" s="147">
        <f>V129/'SW7'!C$5</f>
        <v>39.992274723179143</v>
      </c>
    </row>
    <row r="130" spans="1:23" x14ac:dyDescent="0.35">
      <c r="A130" s="142">
        <f t="shared" si="43"/>
        <v>127</v>
      </c>
      <c r="B130" s="143">
        <f t="shared" si="32"/>
        <v>131.85221747712052</v>
      </c>
      <c r="C130" s="133">
        <v>3800</v>
      </c>
      <c r="D130" s="133">
        <v>14900</v>
      </c>
      <c r="E130" s="166">
        <v>1.3</v>
      </c>
      <c r="F130" s="143">
        <f t="shared" si="39"/>
        <v>12.5733</v>
      </c>
      <c r="G130" s="143">
        <f t="shared" si="23"/>
        <v>0.30553118999999995</v>
      </c>
      <c r="H130" s="143">
        <f>'SW7'!C$12</f>
        <v>56.47</v>
      </c>
      <c r="I130" s="143">
        <f t="shared" si="40"/>
        <v>52404.365730999998</v>
      </c>
      <c r="J130" s="143">
        <f>I130*'SW7'!C$13</f>
        <v>1116.2129900702998</v>
      </c>
      <c r="K130" s="143">
        <f t="shared" si="41"/>
        <v>7.1012316262999988</v>
      </c>
      <c r="L130" s="167">
        <f t="shared" si="34"/>
        <v>3.6096722003457877</v>
      </c>
      <c r="M130" s="143">
        <f t="shared" si="24"/>
        <v>8.7715034468402633E-2</v>
      </c>
      <c r="N130" s="143">
        <f t="shared" si="25"/>
        <v>14.438688801383151</v>
      </c>
      <c r="O130" s="143">
        <f t="shared" si="26"/>
        <v>7926.4869867740999</v>
      </c>
      <c r="P130" s="143">
        <f t="shared" si="27"/>
        <v>13716.754361313993</v>
      </c>
      <c r="Q130" s="143">
        <f t="shared" si="28"/>
        <v>1306.9540135791992</v>
      </c>
      <c r="R130" s="143">
        <f t="shared" si="29"/>
        <v>18.770295441798098</v>
      </c>
      <c r="S130" s="143">
        <f t="shared" si="30"/>
        <v>22968.965657109089</v>
      </c>
      <c r="T130" s="143">
        <f>U129-(U129*(0.5^(1/'SW7'!C$2)))</f>
        <v>4153.3906671367586</v>
      </c>
      <c r="U130" s="143">
        <f t="shared" si="33"/>
        <v>673436.63183363318</v>
      </c>
      <c r="V130" s="147">
        <f>(U130*'SW7'!C$3/(B130*'SW7'!C$4)/1000)</f>
        <v>3.2682410171139007</v>
      </c>
      <c r="W130" s="147">
        <f>V130/'SW7'!C$5</f>
        <v>40.853012713923761</v>
      </c>
    </row>
    <row r="131" spans="1:23" x14ac:dyDescent="0.35">
      <c r="A131" s="142">
        <f t="shared" si="43"/>
        <v>128</v>
      </c>
      <c r="B131" s="143">
        <f t="shared" si="32"/>
        <v>132.7807470284805</v>
      </c>
      <c r="C131" s="133">
        <v>3800</v>
      </c>
      <c r="D131" s="133">
        <v>14900</v>
      </c>
      <c r="E131" s="166">
        <v>1.3</v>
      </c>
      <c r="F131" s="143">
        <f t="shared" si="39"/>
        <v>12.567399999999999</v>
      </c>
      <c r="G131" s="143">
        <f t="shared" si="23"/>
        <v>0.30538781999999998</v>
      </c>
      <c r="H131" s="143">
        <f>'SW7'!C$12</f>
        <v>56.47</v>
      </c>
      <c r="I131" s="143">
        <f t="shared" si="40"/>
        <v>52379.809517999995</v>
      </c>
      <c r="J131" s="143">
        <f>I131*'SW7'!C$13</f>
        <v>1115.6899427333999</v>
      </c>
      <c r="K131" s="143">
        <f t="shared" si="41"/>
        <v>7.0455623807999999</v>
      </c>
      <c r="L131" s="167">
        <f t="shared" si="34"/>
        <v>3.652575949693091</v>
      </c>
      <c r="M131" s="143">
        <f t="shared" si="24"/>
        <v>8.8757595577542106E-2</v>
      </c>
      <c r="N131" s="143">
        <f t="shared" si="25"/>
        <v>14.610303798772364</v>
      </c>
      <c r="O131" s="143">
        <f t="shared" si="26"/>
        <v>7860.6630891593486</v>
      </c>
      <c r="P131" s="143">
        <f t="shared" si="27"/>
        <v>13879.788608833745</v>
      </c>
      <c r="Q131" s="143">
        <f t="shared" si="28"/>
        <v>1322.4881741053773</v>
      </c>
      <c r="R131" s="143">
        <f t="shared" si="29"/>
        <v>18.993394938404073</v>
      </c>
      <c r="S131" s="143">
        <f t="shared" si="30"/>
        <v>23081.933267036871</v>
      </c>
      <c r="T131" s="143">
        <f>U130-(U130*(0.5^(1/'SW7'!C$2)))</f>
        <v>4272.8034059051424</v>
      </c>
      <c r="U131" s="143">
        <f t="shared" si="33"/>
        <v>692252.20682360546</v>
      </c>
      <c r="V131" s="147">
        <f>(U131*'SW7'!C$3/(B131*'SW7'!C$4)/1000)</f>
        <v>3.3360612772156149</v>
      </c>
      <c r="W131" s="147">
        <f>V131/'SW7'!C$5</f>
        <v>41.700765965195188</v>
      </c>
    </row>
    <row r="132" spans="1:23" x14ac:dyDescent="0.35">
      <c r="A132" s="142">
        <f t="shared" si="43"/>
        <v>129</v>
      </c>
      <c r="B132" s="143">
        <f t="shared" si="32"/>
        <v>133.71139199300052</v>
      </c>
      <c r="C132" s="133">
        <v>3800</v>
      </c>
      <c r="D132" s="133">
        <v>14900</v>
      </c>
      <c r="E132" s="166">
        <v>1.3</v>
      </c>
      <c r="F132" s="143">
        <f t="shared" si="39"/>
        <v>12.561299999999999</v>
      </c>
      <c r="G132" s="143">
        <f t="shared" ref="G132:G195" si="44">F132*0.0243</f>
        <v>0.30523958999999995</v>
      </c>
      <c r="H132" s="143">
        <f>'SW7'!C$12</f>
        <v>56.47</v>
      </c>
      <c r="I132" s="143">
        <f t="shared" si="40"/>
        <v>52354.420890999994</v>
      </c>
      <c r="J132" s="143">
        <f>I132*'SW7'!C$13</f>
        <v>1115.1491649783</v>
      </c>
      <c r="K132" s="143">
        <f t="shared" si="41"/>
        <v>6.9899866582999977</v>
      </c>
      <c r="L132" s="167">
        <f t="shared" si="34"/>
        <v>3.6951458143392202</v>
      </c>
      <c r="M132" s="143">
        <f t="shared" ref="M132:M195" si="45">0.0243*L132</f>
        <v>8.9792043288443049E-2</v>
      </c>
      <c r="N132" s="143">
        <f t="shared" ref="N132:N195" si="46">4*L132</f>
        <v>14.780583257356881</v>
      </c>
      <c r="O132" s="143">
        <f t="shared" ref="O132:O195" si="47">J132*K132</f>
        <v>7794.8777852126996</v>
      </c>
      <c r="P132" s="143">
        <f t="shared" ref="P132:P195" si="48">C132*L132</f>
        <v>14041.554094489036</v>
      </c>
      <c r="Q132" s="143">
        <f t="shared" ref="Q132:Q195" si="49">D132*M132</f>
        <v>1337.9014449978015</v>
      </c>
      <c r="R132" s="143">
        <f t="shared" ref="R132:R195" si="50">E132*N132</f>
        <v>19.214758234563945</v>
      </c>
      <c r="S132" s="143">
        <f t="shared" ref="S132:S195" si="51">SUM(O132:R132)</f>
        <v>23193.548082934103</v>
      </c>
      <c r="T132" s="143">
        <f>U131-(U131*(0.5^(1/'SW7'!C$2)))</f>
        <v>4392.1839817469008</v>
      </c>
      <c r="U132" s="143">
        <f t="shared" si="33"/>
        <v>711061.33668473724</v>
      </c>
      <c r="V132" s="147">
        <f>(U132*'SW7'!C$3/(B132*'SW7'!C$4)/1000)</f>
        <v>3.4028549156253391</v>
      </c>
      <c r="W132" s="147">
        <f>V132/'SW7'!C$5</f>
        <v>42.535686445316742</v>
      </c>
    </row>
    <row r="133" spans="1:23" x14ac:dyDescent="0.35">
      <c r="A133" s="142">
        <f t="shared" ref="A133:A148" si="52">A132+1</f>
        <v>130</v>
      </c>
      <c r="B133" s="143">
        <f t="shared" ref="B133:B196" si="53">B132+0.5584 + 2*0.001787*A133 -3*0.00000155*A133^2 - 4*0.00000000133*A133^3</f>
        <v>134.64413895300052</v>
      </c>
      <c r="C133" s="133">
        <v>3800</v>
      </c>
      <c r="D133" s="133">
        <v>14900</v>
      </c>
      <c r="E133" s="166">
        <v>1.3</v>
      </c>
      <c r="F133" s="143">
        <f t="shared" si="39"/>
        <v>12.555</v>
      </c>
      <c r="G133" s="143">
        <f t="shared" si="44"/>
        <v>0.30508649999999998</v>
      </c>
      <c r="H133" s="143">
        <f>'SW7'!C$12</f>
        <v>56.47</v>
      </c>
      <c r="I133" s="143">
        <f t="shared" si="40"/>
        <v>52328.199849999997</v>
      </c>
      <c r="J133" s="143">
        <f>I133*'SW7'!C$13</f>
        <v>1114.590656805</v>
      </c>
      <c r="K133" s="143">
        <f t="shared" si="41"/>
        <v>6.9345229999999916</v>
      </c>
      <c r="L133" s="167">
        <f t="shared" si="34"/>
        <v>3.7373869508821258</v>
      </c>
      <c r="M133" s="143">
        <f t="shared" si="45"/>
        <v>9.0818502906435658E-2</v>
      </c>
      <c r="N133" s="143">
        <f t="shared" si="46"/>
        <v>14.949547803528503</v>
      </c>
      <c r="O133" s="143">
        <f t="shared" si="47"/>
        <v>7729.1545451993697</v>
      </c>
      <c r="P133" s="143">
        <f t="shared" si="48"/>
        <v>14202.070413352078</v>
      </c>
      <c r="Q133" s="143">
        <f t="shared" si="49"/>
        <v>1353.1956933058914</v>
      </c>
      <c r="R133" s="143">
        <f t="shared" si="50"/>
        <v>19.434412144587053</v>
      </c>
      <c r="S133" s="143">
        <f t="shared" si="51"/>
        <v>23303.855064001924</v>
      </c>
      <c r="T133" s="143">
        <f>U132-(U132*(0.5^(1/'SW7'!C$2)))</f>
        <v>4511.5236647010315</v>
      </c>
      <c r="U133" s="143">
        <f t="shared" ref="U133:U196" si="54">U132+S132-T132</f>
        <v>729862.70078592445</v>
      </c>
      <c r="V133" s="147">
        <f>(U133*'SW7'!C$3/(B133*'SW7'!C$4)/1000)</f>
        <v>3.4686341412353063</v>
      </c>
      <c r="W133" s="147">
        <f>V133/'SW7'!C$5</f>
        <v>43.357926765441327</v>
      </c>
    </row>
    <row r="134" spans="1:23" x14ac:dyDescent="0.35">
      <c r="A134" s="142">
        <f t="shared" si="52"/>
        <v>131</v>
      </c>
      <c r="B134" s="143">
        <f t="shared" si="53"/>
        <v>135.57897445888054</v>
      </c>
      <c r="C134" s="133">
        <v>3800</v>
      </c>
      <c r="D134" s="133">
        <v>14900</v>
      </c>
      <c r="E134" s="166">
        <v>1.3</v>
      </c>
      <c r="F134" s="143">
        <f t="shared" si="39"/>
        <v>12.548499999999999</v>
      </c>
      <c r="G134" s="143">
        <f t="shared" si="44"/>
        <v>0.30492854999999996</v>
      </c>
      <c r="H134" s="143">
        <f>'SW7'!C$12</f>
        <v>56.47</v>
      </c>
      <c r="I134" s="143">
        <f t="shared" si="40"/>
        <v>52301.146394999996</v>
      </c>
      <c r="J134" s="143">
        <f>I134*'SW7'!C$13</f>
        <v>1114.0144182135</v>
      </c>
      <c r="K134" s="143">
        <f t="shared" si="41"/>
        <v>6.8791893303000009</v>
      </c>
      <c r="L134" s="167">
        <f t="shared" si="34"/>
        <v>3.7793043973749398</v>
      </c>
      <c r="M134" s="143">
        <f t="shared" si="45"/>
        <v>9.183709685621104E-2</v>
      </c>
      <c r="N134" s="143">
        <f t="shared" si="46"/>
        <v>15.117217589499759</v>
      </c>
      <c r="O134" s="143">
        <f t="shared" si="47"/>
        <v>7663.5160995746719</v>
      </c>
      <c r="P134" s="143">
        <f t="shared" si="48"/>
        <v>14361.356710024771</v>
      </c>
      <c r="Q134" s="143">
        <f t="shared" si="49"/>
        <v>1368.3727431575444</v>
      </c>
      <c r="R134" s="143">
        <f t="shared" si="50"/>
        <v>19.652382866349686</v>
      </c>
      <c r="S134" s="143">
        <f t="shared" si="51"/>
        <v>23412.897935623339</v>
      </c>
      <c r="T134" s="143">
        <f>U133-(U133*(0.5^(1/'SW7'!C$2)))</f>
        <v>4630.8140756614739</v>
      </c>
      <c r="U134" s="143">
        <f t="shared" si="54"/>
        <v>748655.03218522528</v>
      </c>
      <c r="V134" s="147">
        <f>(U134*'SW7'!C$3/(B134*'SW7'!C$4)/1000)</f>
        <v>3.5334112021747597</v>
      </c>
      <c r="W134" s="147">
        <f>V134/'SW7'!C$5</f>
        <v>44.167640027184497</v>
      </c>
    </row>
    <row r="135" spans="1:23" x14ac:dyDescent="0.35">
      <c r="A135" s="142">
        <f t="shared" si="52"/>
        <v>132</v>
      </c>
      <c r="B135" s="143">
        <f t="shared" si="53"/>
        <v>136.51588502912054</v>
      </c>
      <c r="C135" s="133">
        <v>3800</v>
      </c>
      <c r="D135" s="133">
        <v>14900</v>
      </c>
      <c r="E135" s="166">
        <v>1.3</v>
      </c>
      <c r="F135" s="143">
        <f t="shared" si="39"/>
        <v>12.541799999999999</v>
      </c>
      <c r="G135" s="143">
        <f t="shared" si="44"/>
        <v>0.30476573999999995</v>
      </c>
      <c r="H135" s="143">
        <f>'SW7'!C$12</f>
        <v>56.47</v>
      </c>
      <c r="I135" s="143">
        <f t="shared" si="40"/>
        <v>52273.260525999998</v>
      </c>
      <c r="J135" s="143">
        <f>I135*'SW7'!C$13</f>
        <v>1113.4204492038</v>
      </c>
      <c r="K135" s="143">
        <f t="shared" si="41"/>
        <v>6.8240029568000082</v>
      </c>
      <c r="L135" s="167">
        <f t="shared" ref="L135:L198" si="55">5.4702 * LN(A135) - 22.889</f>
        <v>3.8209030769319661</v>
      </c>
      <c r="M135" s="143">
        <f t="shared" si="45"/>
        <v>9.2847944769446772E-2</v>
      </c>
      <c r="N135" s="143">
        <f t="shared" si="46"/>
        <v>15.283612307727864</v>
      </c>
      <c r="O135" s="143">
        <f t="shared" si="47"/>
        <v>7597.9844375283246</v>
      </c>
      <c r="P135" s="143">
        <f t="shared" si="48"/>
        <v>14519.431692341472</v>
      </c>
      <c r="Q135" s="143">
        <f t="shared" si="49"/>
        <v>1383.434377064757</v>
      </c>
      <c r="R135" s="143">
        <f t="shared" si="50"/>
        <v>19.868696000046224</v>
      </c>
      <c r="S135" s="143">
        <f t="shared" si="51"/>
        <v>23520.719202934597</v>
      </c>
      <c r="T135" s="143">
        <f>U134-(U134*(0.5^(1/'SW7'!C$2)))</f>
        <v>4750.0471761674853</v>
      </c>
      <c r="U135" s="143">
        <f t="shared" si="54"/>
        <v>767437.11604518711</v>
      </c>
      <c r="V135" s="147">
        <f>(U135*'SW7'!C$3/(B135*'SW7'!C$4)/1000)</f>
        <v>3.5971983742454015</v>
      </c>
      <c r="W135" s="147">
        <f>V135/'SW7'!C$5</f>
        <v>44.964979678067515</v>
      </c>
    </row>
    <row r="136" spans="1:23" x14ac:dyDescent="0.35">
      <c r="A136" s="142">
        <f t="shared" si="52"/>
        <v>133</v>
      </c>
      <c r="B136" s="143">
        <f t="shared" si="53"/>
        <v>137.45485715028056</v>
      </c>
      <c r="C136" s="133">
        <v>3800</v>
      </c>
      <c r="D136" s="133">
        <v>14900</v>
      </c>
      <c r="E136" s="166">
        <v>1.3</v>
      </c>
      <c r="F136" s="143">
        <f t="shared" si="39"/>
        <v>12.534899999999999</v>
      </c>
      <c r="G136" s="143">
        <f t="shared" si="44"/>
        <v>0.30459806999999994</v>
      </c>
      <c r="H136" s="143">
        <f>'SW7'!C$12</f>
        <v>56.47</v>
      </c>
      <c r="I136" s="143">
        <f t="shared" si="40"/>
        <v>52244.542242999996</v>
      </c>
      <c r="J136" s="143">
        <f>I136*'SW7'!C$13</f>
        <v>1112.8087497759</v>
      </c>
      <c r="K136" s="143">
        <f t="shared" si="41"/>
        <v>6.7689805702999948</v>
      </c>
      <c r="L136" s="167">
        <f t="shared" si="55"/>
        <v>3.8621878011986404</v>
      </c>
      <c r="M136" s="143">
        <f t="shared" si="45"/>
        <v>9.3851163569126955E-2</v>
      </c>
      <c r="N136" s="143">
        <f t="shared" si="46"/>
        <v>15.448751204794561</v>
      </c>
      <c r="O136" s="143">
        <f t="shared" si="47"/>
        <v>7532.5808056928954</v>
      </c>
      <c r="P136" s="143">
        <f t="shared" si="48"/>
        <v>14676.313644554833</v>
      </c>
      <c r="Q136" s="143">
        <f t="shared" si="49"/>
        <v>1398.3823371799917</v>
      </c>
      <c r="R136" s="143">
        <f t="shared" si="50"/>
        <v>20.083376566232932</v>
      </c>
      <c r="S136" s="143">
        <f t="shared" si="51"/>
        <v>23627.360163993952</v>
      </c>
      <c r="T136" s="143">
        <f>U135-(U135*(0.5^(1/'SW7'!C$2)))</f>
        <v>4869.2152583496645</v>
      </c>
      <c r="U136" s="143">
        <f t="shared" si="54"/>
        <v>786207.78807195427</v>
      </c>
      <c r="V136" s="147">
        <f>(U136*'SW7'!C$3/(B136*'SW7'!C$4)/1000)</f>
        <v>3.6600079499531346</v>
      </c>
      <c r="W136" s="147">
        <f>V136/'SW7'!C$5</f>
        <v>45.750099374414184</v>
      </c>
    </row>
    <row r="137" spans="1:23" x14ac:dyDescent="0.35">
      <c r="A137" s="142">
        <f t="shared" si="52"/>
        <v>134</v>
      </c>
      <c r="B137" s="143">
        <f t="shared" si="53"/>
        <v>138.39587727700055</v>
      </c>
      <c r="C137" s="133">
        <v>3800</v>
      </c>
      <c r="D137" s="133">
        <v>14900</v>
      </c>
      <c r="E137" s="166">
        <v>1.3</v>
      </c>
      <c r="F137" s="143">
        <f t="shared" si="39"/>
        <v>12.527799999999999</v>
      </c>
      <c r="G137" s="143">
        <f t="shared" si="44"/>
        <v>0.30442553999999994</v>
      </c>
      <c r="H137" s="143">
        <f>'SW7'!C$12</f>
        <v>56.47</v>
      </c>
      <c r="I137" s="143">
        <f t="shared" si="40"/>
        <v>52214.991545999997</v>
      </c>
      <c r="J137" s="143">
        <f>I137*'SW7'!C$13</f>
        <v>1112.1793199297999</v>
      </c>
      <c r="K137" s="143">
        <f t="shared" si="41"/>
        <v>6.7141382447999973</v>
      </c>
      <c r="L137" s="167">
        <f t="shared" si="55"/>
        <v>3.9031632736914759</v>
      </c>
      <c r="M137" s="143">
        <f t="shared" si="45"/>
        <v>9.484686755070286E-2</v>
      </c>
      <c r="N137" s="143">
        <f t="shared" si="46"/>
        <v>15.612653094765903</v>
      </c>
      <c r="O137" s="143">
        <f t="shared" si="47"/>
        <v>7467.3257070163218</v>
      </c>
      <c r="P137" s="143">
        <f t="shared" si="48"/>
        <v>14832.020440027609</v>
      </c>
      <c r="Q137" s="143">
        <f t="shared" si="49"/>
        <v>1413.2183265054725</v>
      </c>
      <c r="R137" s="143">
        <f t="shared" si="50"/>
        <v>20.296449023195674</v>
      </c>
      <c r="S137" s="143">
        <f t="shared" si="51"/>
        <v>23732.8609225726</v>
      </c>
      <c r="T137" s="143">
        <f>U136-(U136*(0.5^(1/'SW7'!C$2)))</f>
        <v>4988.3109350262675</v>
      </c>
      <c r="U137" s="143">
        <f t="shared" si="54"/>
        <v>804965.93297759851</v>
      </c>
      <c r="V137" s="147">
        <f>(U137*'SW7'!C$3/(B137*'SW7'!C$4)/1000)</f>
        <v>3.7218522281089843</v>
      </c>
      <c r="W137" s="147">
        <f>V137/'SW7'!C$5</f>
        <v>46.523152851362305</v>
      </c>
    </row>
    <row r="138" spans="1:23" x14ac:dyDescent="0.35">
      <c r="A138" s="142">
        <f t="shared" si="52"/>
        <v>135</v>
      </c>
      <c r="B138" s="143">
        <f t="shared" si="53"/>
        <v>139.33893183200058</v>
      </c>
      <c r="C138" s="133">
        <v>3800</v>
      </c>
      <c r="D138" s="133">
        <v>14900</v>
      </c>
      <c r="E138" s="166">
        <v>1.3</v>
      </c>
      <c r="F138" s="143">
        <f t="shared" si="39"/>
        <v>12.520499999999998</v>
      </c>
      <c r="G138" s="143">
        <f t="shared" si="44"/>
        <v>0.30424814999999994</v>
      </c>
      <c r="H138" s="143">
        <f>'SW7'!C$12</f>
        <v>56.47</v>
      </c>
      <c r="I138" s="143">
        <f t="shared" si="40"/>
        <v>52184.608434999995</v>
      </c>
      <c r="J138" s="143">
        <f>I138*'SW7'!C$13</f>
        <v>1111.5321596654999</v>
      </c>
      <c r="K138" s="143">
        <f t="shared" si="41"/>
        <v>6.6594914374999945</v>
      </c>
      <c r="L138" s="167">
        <f t="shared" si="55"/>
        <v>3.9438340930138978</v>
      </c>
      <c r="M138" s="143">
        <f t="shared" si="45"/>
        <v>9.5835168460237707E-2</v>
      </c>
      <c r="N138" s="143">
        <f t="shared" si="46"/>
        <v>15.775336372055591</v>
      </c>
      <c r="O138" s="143">
        <f t="shared" si="47"/>
        <v>7402.2388997982735</v>
      </c>
      <c r="P138" s="143">
        <f t="shared" si="48"/>
        <v>14986.569553452811</v>
      </c>
      <c r="Q138" s="143">
        <f t="shared" si="49"/>
        <v>1427.9440100575418</v>
      </c>
      <c r="R138" s="143">
        <f t="shared" si="50"/>
        <v>20.50793728367227</v>
      </c>
      <c r="S138" s="143">
        <f t="shared" si="51"/>
        <v>23837.260400592299</v>
      </c>
      <c r="T138" s="143">
        <f>U137-(U137*(0.5^(1/'SW7'!C$2)))</f>
        <v>5107.3271299473708</v>
      </c>
      <c r="U138" s="143">
        <f t="shared" si="54"/>
        <v>823710.48296514479</v>
      </c>
      <c r="V138" s="147">
        <f>(U138*'SW7'!C$3/(B138*'SW7'!C$4)/1000)</f>
        <v>3.7827435039733412</v>
      </c>
      <c r="W138" s="147">
        <f>V138/'SW7'!C$5</f>
        <v>47.284293799666763</v>
      </c>
    </row>
    <row r="139" spans="1:23" x14ac:dyDescent="0.35">
      <c r="A139" s="142">
        <f t="shared" si="52"/>
        <v>136</v>
      </c>
      <c r="B139" s="143">
        <f t="shared" si="53"/>
        <v>140.28400720608059</v>
      </c>
      <c r="C139" s="133">
        <v>1200</v>
      </c>
      <c r="D139" s="133">
        <v>0</v>
      </c>
      <c r="E139" s="166">
        <v>1.3</v>
      </c>
      <c r="F139" s="143">
        <f t="shared" ref="F139" si="56">-0.0001*A139^2+0.0196*A139+11.697</f>
        <v>12.512999999999998</v>
      </c>
      <c r="G139" s="143">
        <f t="shared" si="44"/>
        <v>0.30406589999999994</v>
      </c>
      <c r="H139" s="143">
        <f>'SW7'!C$12</f>
        <v>56.47</v>
      </c>
      <c r="I139" s="143">
        <f t="shared" ref="I139" si="57">F139*C139+G139*D139+H139*E139</f>
        <v>15089.010999999999</v>
      </c>
      <c r="J139" s="143">
        <f>I139*'SW7'!C$13</f>
        <v>321.39593429999996</v>
      </c>
      <c r="K139" s="143">
        <f t="shared" ref="K139" si="58">-0.0000000257*A139^4+0.0000163*A139^3-0.003686*A139^2+0.3024*A139+1.445</f>
        <v>6.6050549888000063</v>
      </c>
      <c r="L139" s="167">
        <f t="shared" si="55"/>
        <v>3.9842047559533569</v>
      </c>
      <c r="M139" s="143">
        <f t="shared" si="45"/>
        <v>9.6816175569666568E-2</v>
      </c>
      <c r="N139" s="143">
        <f t="shared" si="46"/>
        <v>15.936819023813428</v>
      </c>
      <c r="O139" s="143">
        <f t="shared" si="47"/>
        <v>2122.8378192282539</v>
      </c>
      <c r="P139" s="143">
        <f t="shared" si="48"/>
        <v>4781.0457071440287</v>
      </c>
      <c r="Q139" s="143">
        <f t="shared" si="49"/>
        <v>0</v>
      </c>
      <c r="R139" s="143">
        <f t="shared" si="50"/>
        <v>20.717864730957455</v>
      </c>
      <c r="S139" s="143">
        <f t="shared" si="51"/>
        <v>6924.6013911032405</v>
      </c>
      <c r="T139" s="143">
        <f>U138-(U138*(0.5^(1/'SW7'!C$2)))</f>
        <v>5226.2570681821089</v>
      </c>
      <c r="U139" s="143">
        <f t="shared" si="54"/>
        <v>842440.41623578977</v>
      </c>
      <c r="V139" s="147">
        <f>(U139*'SW7'!C$3/(B139*'SW7'!C$4)/1000)</f>
        <v>3.8426940599189328</v>
      </c>
      <c r="W139" s="147">
        <f>V139/'SW7'!C$5</f>
        <v>48.03367574898666</v>
      </c>
    </row>
    <row r="140" spans="1:23" x14ac:dyDescent="0.35">
      <c r="A140" s="142">
        <f t="shared" si="52"/>
        <v>137</v>
      </c>
      <c r="B140" s="143">
        <f t="shared" si="53"/>
        <v>141.23108975812062</v>
      </c>
      <c r="C140" s="133">
        <v>1200</v>
      </c>
      <c r="D140" s="133">
        <v>0</v>
      </c>
      <c r="E140" s="166">
        <v>1.3</v>
      </c>
      <c r="F140" s="143">
        <f t="shared" ref="F140:F203" si="59">-0.0001*A140^2+0.0196*A140+11.697</f>
        <v>12.505299999999998</v>
      </c>
      <c r="G140" s="143">
        <f t="shared" si="44"/>
        <v>0.30387878999999995</v>
      </c>
      <c r="H140" s="143">
        <f>'SW7'!C$12</f>
        <v>56.47</v>
      </c>
      <c r="I140" s="143">
        <f t="shared" ref="I140:I203" si="60">F140*C140+G140*D140+H140*E140</f>
        <v>15079.770999999999</v>
      </c>
      <c r="J140" s="143">
        <f>I140*'SW7'!C$13</f>
        <v>321.19912229999994</v>
      </c>
      <c r="K140" s="143">
        <f t="shared" ref="K140:K203" si="61">-0.0000000257*A140^4+0.0000163*A140^3-0.003686*A140^2+0.3024*A140+1.445</f>
        <v>6.5508431223000017</v>
      </c>
      <c r="L140" s="167">
        <f t="shared" si="55"/>
        <v>4.0242796604650124</v>
      </c>
      <c r="M140" s="143">
        <f t="shared" si="45"/>
        <v>9.7789995749299793E-2</v>
      </c>
      <c r="N140" s="143">
        <f t="shared" si="46"/>
        <v>16.09711864186005</v>
      </c>
      <c r="O140" s="143">
        <f t="shared" si="47"/>
        <v>2104.1250612077515</v>
      </c>
      <c r="P140" s="143">
        <f t="shared" si="48"/>
        <v>4829.1355925580147</v>
      </c>
      <c r="Q140" s="143">
        <f t="shared" si="49"/>
        <v>0</v>
      </c>
      <c r="R140" s="143">
        <f t="shared" si="50"/>
        <v>20.926254234418064</v>
      </c>
      <c r="S140" s="143">
        <f t="shared" si="51"/>
        <v>6954.1869080001843</v>
      </c>
      <c r="T140" s="143">
        <f>U139-(U139*(0.5^(1/'SW7'!C$2)))</f>
        <v>5345.0942666475894</v>
      </c>
      <c r="U140" s="143">
        <f t="shared" si="54"/>
        <v>844138.7605587109</v>
      </c>
      <c r="V140" s="147">
        <f>(U140*'SW7'!C$3/(B140*'SW7'!C$4)/1000)</f>
        <v>3.8246201619062798</v>
      </c>
      <c r="W140" s="147">
        <f>V140/'SW7'!C$5</f>
        <v>47.807752023828499</v>
      </c>
    </row>
    <row r="141" spans="1:23" x14ac:dyDescent="0.35">
      <c r="A141" s="142">
        <f t="shared" si="52"/>
        <v>138</v>
      </c>
      <c r="B141" s="143">
        <f t="shared" si="53"/>
        <v>142.18016581508061</v>
      </c>
      <c r="C141" s="133">
        <v>1200</v>
      </c>
      <c r="D141" s="133">
        <v>0</v>
      </c>
      <c r="E141" s="166">
        <v>1.3</v>
      </c>
      <c r="F141" s="143">
        <f t="shared" si="59"/>
        <v>12.497399999999999</v>
      </c>
      <c r="G141" s="143">
        <f t="shared" si="44"/>
        <v>0.30368681999999997</v>
      </c>
      <c r="H141" s="143">
        <f>'SW7'!C$12</f>
        <v>56.47</v>
      </c>
      <c r="I141" s="143">
        <f t="shared" si="60"/>
        <v>15070.290999999999</v>
      </c>
      <c r="J141" s="143">
        <f>I141*'SW7'!C$13</f>
        <v>320.99719829999998</v>
      </c>
      <c r="K141" s="143">
        <f t="shared" si="61"/>
        <v>6.496869444799998</v>
      </c>
      <c r="L141" s="167">
        <f t="shared" si="55"/>
        <v>4.064063108546943</v>
      </c>
      <c r="M141" s="143">
        <f t="shared" si="45"/>
        <v>9.8756733537690711E-2</v>
      </c>
      <c r="N141" s="143">
        <f t="shared" si="46"/>
        <v>16.256252434187772</v>
      </c>
      <c r="O141" s="143">
        <f t="shared" si="47"/>
        <v>2085.4768895016755</v>
      </c>
      <c r="P141" s="143">
        <f t="shared" si="48"/>
        <v>4876.8757302563317</v>
      </c>
      <c r="Q141" s="143">
        <f t="shared" si="49"/>
        <v>0</v>
      </c>
      <c r="R141" s="143">
        <f t="shared" si="50"/>
        <v>21.133128164444106</v>
      </c>
      <c r="S141" s="143">
        <f t="shared" si="51"/>
        <v>6983.4857479224511</v>
      </c>
      <c r="T141" s="143">
        <f>U140-(U140*(0.5^(1/'SW7'!C$2)))</f>
        <v>5355.869877988589</v>
      </c>
      <c r="U141" s="143">
        <f t="shared" si="54"/>
        <v>845747.85320006346</v>
      </c>
      <c r="V141" s="147">
        <f>(U141*'SW7'!C$3/(B141*'SW7'!C$4)/1000)</f>
        <v>3.8063319962534048</v>
      </c>
      <c r="W141" s="147">
        <f>V141/'SW7'!C$5</f>
        <v>47.579149953167558</v>
      </c>
    </row>
    <row r="142" spans="1:23" x14ac:dyDescent="0.35">
      <c r="A142" s="142">
        <f t="shared" si="52"/>
        <v>139</v>
      </c>
      <c r="B142" s="143">
        <f t="shared" si="53"/>
        <v>143.13122167200061</v>
      </c>
      <c r="C142" s="133">
        <v>1200</v>
      </c>
      <c r="D142" s="133">
        <v>0</v>
      </c>
      <c r="E142" s="166">
        <v>1.3</v>
      </c>
      <c r="F142" s="143">
        <f t="shared" si="59"/>
        <v>12.489299999999998</v>
      </c>
      <c r="G142" s="143">
        <f t="shared" si="44"/>
        <v>0.30348998999999993</v>
      </c>
      <c r="H142" s="143">
        <f>'SW7'!C$12</f>
        <v>56.47</v>
      </c>
      <c r="I142" s="143">
        <f t="shared" si="60"/>
        <v>15060.570999999998</v>
      </c>
      <c r="J142" s="143">
        <f>I142*'SW7'!C$13</f>
        <v>320.79016229999996</v>
      </c>
      <c r="K142" s="143">
        <f t="shared" si="61"/>
        <v>6.44314694629999</v>
      </c>
      <c r="L142" s="167">
        <f t="shared" si="55"/>
        <v>4.1035593090115086</v>
      </c>
      <c r="M142" s="143">
        <f t="shared" si="45"/>
        <v>9.9716491208979657E-2</v>
      </c>
      <c r="N142" s="143">
        <f t="shared" si="46"/>
        <v>16.414237236046034</v>
      </c>
      <c r="O142" s="143">
        <f t="shared" si="47"/>
        <v>2066.898154626323</v>
      </c>
      <c r="P142" s="143">
        <f t="shared" si="48"/>
        <v>4924.2711708138104</v>
      </c>
      <c r="Q142" s="143">
        <f t="shared" si="49"/>
        <v>0</v>
      </c>
      <c r="R142" s="143">
        <f t="shared" si="50"/>
        <v>21.338508406859845</v>
      </c>
      <c r="S142" s="143">
        <f t="shared" si="51"/>
        <v>7012.507833846993</v>
      </c>
      <c r="T142" s="143">
        <f>U141-(U141*(0.5^(1/'SW7'!C$2)))</f>
        <v>5366.0792075578356</v>
      </c>
      <c r="U142" s="143">
        <f t="shared" si="54"/>
        <v>847375.46906999731</v>
      </c>
      <c r="V142" s="147">
        <f>(U142*'SW7'!C$3/(B142*'SW7'!C$4)/1000)</f>
        <v>3.7883167756971319</v>
      </c>
      <c r="W142" s="147">
        <f>V142/'SW7'!C$5</f>
        <v>47.353959696214147</v>
      </c>
    </row>
    <row r="143" spans="1:23" x14ac:dyDescent="0.35">
      <c r="A143" s="142">
        <f t="shared" si="52"/>
        <v>140</v>
      </c>
      <c r="B143" s="143">
        <f t="shared" si="53"/>
        <v>144.0842435920006</v>
      </c>
      <c r="C143" s="133">
        <v>1200</v>
      </c>
      <c r="D143" s="133">
        <v>0</v>
      </c>
      <c r="E143" s="166">
        <v>1.3</v>
      </c>
      <c r="F143" s="143">
        <f t="shared" si="59"/>
        <v>12.480999999999998</v>
      </c>
      <c r="G143" s="143">
        <f t="shared" si="44"/>
        <v>0.30328829999999996</v>
      </c>
      <c r="H143" s="143">
        <f>'SW7'!C$12</f>
        <v>56.47</v>
      </c>
      <c r="I143" s="143">
        <f t="shared" si="60"/>
        <v>15050.610999999997</v>
      </c>
      <c r="J143" s="143">
        <f>I143*'SW7'!C$13</f>
        <v>320.57801429999995</v>
      </c>
      <c r="K143" s="143">
        <f t="shared" si="61"/>
        <v>6.3896879999999996</v>
      </c>
      <c r="L143" s="167">
        <f t="shared" si="55"/>
        <v>4.1427723801574139</v>
      </c>
      <c r="M143" s="143">
        <f t="shared" si="45"/>
        <v>0.10066936883782515</v>
      </c>
      <c r="N143" s="143">
        <f t="shared" si="46"/>
        <v>16.571089520629656</v>
      </c>
      <c r="O143" s="143">
        <f t="shared" si="47"/>
        <v>2048.3934910365379</v>
      </c>
      <c r="P143" s="143">
        <f t="shared" si="48"/>
        <v>4971.3268561888963</v>
      </c>
      <c r="Q143" s="143">
        <f t="shared" si="49"/>
        <v>0</v>
      </c>
      <c r="R143" s="143">
        <f t="shared" si="50"/>
        <v>21.542416376818554</v>
      </c>
      <c r="S143" s="143">
        <f t="shared" si="51"/>
        <v>7041.2627636022526</v>
      </c>
      <c r="T143" s="143">
        <f>U142-(U142*(0.5^(1/'SW7'!C$2)))</f>
        <v>5376.406062830938</v>
      </c>
      <c r="U143" s="143">
        <f t="shared" si="54"/>
        <v>849021.89769628644</v>
      </c>
      <c r="V143" s="147">
        <f>(U143*'SW7'!C$3/(B143*'SW7'!C$4)/1000)</f>
        <v>3.7705714832741606</v>
      </c>
      <c r="W143" s="147">
        <f>V143/'SW7'!C$5</f>
        <v>47.132143540927004</v>
      </c>
    </row>
    <row r="144" spans="1:23" x14ac:dyDescent="0.35">
      <c r="A144" s="142">
        <f t="shared" si="52"/>
        <v>141</v>
      </c>
      <c r="B144" s="143">
        <f t="shared" si="53"/>
        <v>145.03921780628059</v>
      </c>
      <c r="C144" s="133">
        <v>1200</v>
      </c>
      <c r="D144" s="133">
        <v>0</v>
      </c>
      <c r="E144" s="166">
        <v>1.3</v>
      </c>
      <c r="F144" s="143">
        <f t="shared" si="59"/>
        <v>12.472499999999998</v>
      </c>
      <c r="G144" s="143">
        <f t="shared" si="44"/>
        <v>0.30308174999999993</v>
      </c>
      <c r="H144" s="143">
        <f>'SW7'!C$12</f>
        <v>56.47</v>
      </c>
      <c r="I144" s="143">
        <f t="shared" si="60"/>
        <v>15040.410999999998</v>
      </c>
      <c r="J144" s="143">
        <f>I144*'SW7'!C$13</f>
        <v>320.36075429999994</v>
      </c>
      <c r="K144" s="143">
        <f t="shared" si="61"/>
        <v>6.3365043622999906</v>
      </c>
      <c r="L144" s="167">
        <f t="shared" si="55"/>
        <v>4.1817063523466587</v>
      </c>
      <c r="M144" s="143">
        <f t="shared" si="45"/>
        <v>0.1016154643620238</v>
      </c>
      <c r="N144" s="143">
        <f t="shared" si="46"/>
        <v>16.726825409386635</v>
      </c>
      <c r="O144" s="143">
        <f t="shared" si="47"/>
        <v>2029.9673171316651</v>
      </c>
      <c r="P144" s="143">
        <f t="shared" si="48"/>
        <v>5018.0476228159905</v>
      </c>
      <c r="Q144" s="143">
        <f t="shared" si="49"/>
        <v>0</v>
      </c>
      <c r="R144" s="143">
        <f t="shared" si="50"/>
        <v>21.744873032202626</v>
      </c>
      <c r="S144" s="143">
        <f t="shared" si="51"/>
        <v>7069.7598129798589</v>
      </c>
      <c r="T144" s="143">
        <f>U143-(U143*(0.5^(1/'SW7'!C$2)))</f>
        <v>5386.8522807962727</v>
      </c>
      <c r="U144" s="143">
        <f t="shared" si="54"/>
        <v>850686.75439705781</v>
      </c>
      <c r="V144" s="147">
        <f>(U144*'SW7'!C$3/(B144*'SW7'!C$4)/1000)</f>
        <v>3.7530901788301745</v>
      </c>
      <c r="W144" s="147">
        <f>V144/'SW7'!C$5</f>
        <v>46.913627235377177</v>
      </c>
    </row>
    <row r="145" spans="1:23" x14ac:dyDescent="0.35">
      <c r="A145" s="142">
        <f t="shared" si="52"/>
        <v>142</v>
      </c>
      <c r="B145" s="143">
        <f t="shared" si="53"/>
        <v>145.99613051412061</v>
      </c>
      <c r="C145" s="133">
        <v>1200</v>
      </c>
      <c r="D145" s="133">
        <v>0</v>
      </c>
      <c r="E145" s="166">
        <v>1.3</v>
      </c>
      <c r="F145" s="143">
        <f t="shared" si="59"/>
        <v>12.463799999999999</v>
      </c>
      <c r="G145" s="143">
        <f t="shared" si="44"/>
        <v>0.30287033999999996</v>
      </c>
      <c r="H145" s="143">
        <f>'SW7'!C$12</f>
        <v>56.47</v>
      </c>
      <c r="I145" s="143">
        <f t="shared" si="60"/>
        <v>15029.971</v>
      </c>
      <c r="J145" s="143">
        <f>I145*'SW7'!C$13</f>
        <v>320.13838229999999</v>
      </c>
      <c r="K145" s="143">
        <f t="shared" si="61"/>
        <v>6.2836071727999965</v>
      </c>
      <c r="L145" s="167">
        <f t="shared" si="55"/>
        <v>4.2203651704904175</v>
      </c>
      <c r="M145" s="143">
        <f t="shared" si="45"/>
        <v>0.10255487364291714</v>
      </c>
      <c r="N145" s="143">
        <f t="shared" si="46"/>
        <v>16.88146068196167</v>
      </c>
      <c r="O145" s="143">
        <f t="shared" si="47"/>
        <v>2011.6238353088675</v>
      </c>
      <c r="P145" s="143">
        <f t="shared" si="48"/>
        <v>5064.4382045885013</v>
      </c>
      <c r="Q145" s="143">
        <f t="shared" si="49"/>
        <v>0</v>
      </c>
      <c r="R145" s="143">
        <f t="shared" si="50"/>
        <v>21.945898886550172</v>
      </c>
      <c r="S145" s="143">
        <f t="shared" si="51"/>
        <v>7098.0079387839187</v>
      </c>
      <c r="T145" s="143">
        <f>U144-(U144*(0.5^(1/'SW7'!C$2)))</f>
        <v>5397.4154207342071</v>
      </c>
      <c r="U145" s="143">
        <f t="shared" si="54"/>
        <v>852369.66192924138</v>
      </c>
      <c r="V145" s="147">
        <f>(U145*'SW7'!C$3/(B145*'SW7'!C$4)/1000)</f>
        <v>3.7358670830666867</v>
      </c>
      <c r="W145" s="147">
        <f>V145/'SW7'!C$5</f>
        <v>46.69833853833358</v>
      </c>
    </row>
    <row r="146" spans="1:23" x14ac:dyDescent="0.35">
      <c r="A146" s="142">
        <f t="shared" si="52"/>
        <v>143</v>
      </c>
      <c r="B146" s="143">
        <f t="shared" si="53"/>
        <v>146.9549678828806</v>
      </c>
      <c r="C146" s="133">
        <v>1200</v>
      </c>
      <c r="D146" s="133">
        <v>0</v>
      </c>
      <c r="E146" s="166">
        <v>1.3</v>
      </c>
      <c r="F146" s="143">
        <f t="shared" si="59"/>
        <v>12.454899999999999</v>
      </c>
      <c r="G146" s="143">
        <f t="shared" si="44"/>
        <v>0.30265406999999994</v>
      </c>
      <c r="H146" s="143">
        <f>'SW7'!C$12</f>
        <v>56.47</v>
      </c>
      <c r="I146" s="143">
        <f t="shared" si="60"/>
        <v>15019.290999999997</v>
      </c>
      <c r="J146" s="143">
        <f>I146*'SW7'!C$13</f>
        <v>319.91089829999993</v>
      </c>
      <c r="K146" s="143">
        <f t="shared" si="61"/>
        <v>6.2310069542999926</v>
      </c>
      <c r="L146" s="167">
        <f t="shared" si="55"/>
        <v>4.2587526964477433</v>
      </c>
      <c r="M146" s="143">
        <f t="shared" si="45"/>
        <v>0.10348769052368016</v>
      </c>
      <c r="N146" s="143">
        <f t="shared" si="46"/>
        <v>17.035010785790973</v>
      </c>
      <c r="O146" s="143">
        <f t="shared" si="47"/>
        <v>1993.3670320636572</v>
      </c>
      <c r="P146" s="143">
        <f t="shared" si="48"/>
        <v>5110.503235737292</v>
      </c>
      <c r="Q146" s="143">
        <f t="shared" si="49"/>
        <v>0</v>
      </c>
      <c r="R146" s="143">
        <f t="shared" si="50"/>
        <v>22.145514021528268</v>
      </c>
      <c r="S146" s="143">
        <f t="shared" si="51"/>
        <v>7126.0157818224779</v>
      </c>
      <c r="T146" s="143">
        <f>U145-(U145*(0.5^(1/'SW7'!C$2)))</f>
        <v>5408.0930891226744</v>
      </c>
      <c r="U146" s="143">
        <f t="shared" si="54"/>
        <v>854070.25444729114</v>
      </c>
      <c r="V146" s="147">
        <f>(U146*'SW7'!C$3/(B146*'SW7'!C$4)/1000)</f>
        <v>3.7188965905433959</v>
      </c>
      <c r="W146" s="147">
        <f>V146/'SW7'!C$5</f>
        <v>46.486207381792447</v>
      </c>
    </row>
    <row r="147" spans="1:23" x14ac:dyDescent="0.35">
      <c r="A147" s="142">
        <f t="shared" si="52"/>
        <v>144</v>
      </c>
      <c r="B147" s="143">
        <f t="shared" si="53"/>
        <v>147.9157160480006</v>
      </c>
      <c r="C147" s="133">
        <v>1200</v>
      </c>
      <c r="D147" s="133">
        <v>0</v>
      </c>
      <c r="E147" s="166">
        <v>1.3</v>
      </c>
      <c r="F147" s="143">
        <f t="shared" si="59"/>
        <v>12.445799999999998</v>
      </c>
      <c r="G147" s="143">
        <f t="shared" si="44"/>
        <v>0.30243293999999993</v>
      </c>
      <c r="H147" s="143">
        <f>'SW7'!C$12</f>
        <v>56.47</v>
      </c>
      <c r="I147" s="143">
        <f t="shared" si="60"/>
        <v>15008.370999999997</v>
      </c>
      <c r="J147" s="143">
        <f>I147*'SW7'!C$13</f>
        <v>319.67830229999993</v>
      </c>
      <c r="K147" s="143">
        <f t="shared" si="61"/>
        <v>6.1787136127999958</v>
      </c>
      <c r="L147" s="167">
        <f t="shared" si="55"/>
        <v>4.2968727113406402</v>
      </c>
      <c r="M147" s="143">
        <f t="shared" si="45"/>
        <v>0.10441400688557755</v>
      </c>
      <c r="N147" s="143">
        <f t="shared" si="46"/>
        <v>17.187490845362561</v>
      </c>
      <c r="O147" s="143">
        <f t="shared" si="47"/>
        <v>1975.2006781378018</v>
      </c>
      <c r="P147" s="143">
        <f t="shared" si="48"/>
        <v>5156.247253608768</v>
      </c>
      <c r="Q147" s="143">
        <f t="shared" si="49"/>
        <v>0</v>
      </c>
      <c r="R147" s="143">
        <f t="shared" si="50"/>
        <v>22.343738098971329</v>
      </c>
      <c r="S147" s="143">
        <f t="shared" si="51"/>
        <v>7153.7916698455419</v>
      </c>
      <c r="T147" s="143">
        <f>U146-(U146*(0.5^(1/'SW7'!C$2)))</f>
        <v>5418.8829647541279</v>
      </c>
      <c r="U147" s="143">
        <f t="shared" si="54"/>
        <v>855788.17713999096</v>
      </c>
      <c r="V147" s="147">
        <f>(U147*'SW7'!C$3/(B147*'SW7'!C$4)/1000)</f>
        <v>3.702173263435613</v>
      </c>
      <c r="W147" s="147">
        <f>V147/'SW7'!C$5</f>
        <v>46.277165792945162</v>
      </c>
    </row>
    <row r="148" spans="1:23" x14ac:dyDescent="0.35">
      <c r="A148" s="142">
        <f t="shared" si="52"/>
        <v>145</v>
      </c>
      <c r="B148" s="143">
        <f t="shared" si="53"/>
        <v>148.87836111300058</v>
      </c>
      <c r="C148" s="133">
        <v>1200</v>
      </c>
      <c r="D148" s="133">
        <v>0</v>
      </c>
      <c r="E148" s="166">
        <v>1.3</v>
      </c>
      <c r="F148" s="143">
        <f t="shared" si="59"/>
        <v>12.436499999999999</v>
      </c>
      <c r="G148" s="143">
        <f t="shared" si="44"/>
        <v>0.30220694999999997</v>
      </c>
      <c r="H148" s="143">
        <f>'SW7'!C$12</f>
        <v>56.47</v>
      </c>
      <c r="I148" s="143">
        <f t="shared" si="60"/>
        <v>14997.210999999999</v>
      </c>
      <c r="J148" s="143">
        <f>I148*'SW7'!C$13</f>
        <v>319.44059429999999</v>
      </c>
      <c r="K148" s="143">
        <f t="shared" si="61"/>
        <v>6.1267364375000071</v>
      </c>
      <c r="L148" s="167">
        <f t="shared" si="55"/>
        <v>4.3347289177890254</v>
      </c>
      <c r="M148" s="143">
        <f t="shared" si="45"/>
        <v>0.10533391270227331</v>
      </c>
      <c r="N148" s="143">
        <f t="shared" si="46"/>
        <v>17.338915671156101</v>
      </c>
      <c r="O148" s="143">
        <f t="shared" si="47"/>
        <v>1957.128328714467</v>
      </c>
      <c r="P148" s="143">
        <f t="shared" si="48"/>
        <v>5201.6747013468303</v>
      </c>
      <c r="Q148" s="143">
        <f t="shared" si="49"/>
        <v>0</v>
      </c>
      <c r="R148" s="143">
        <f t="shared" si="50"/>
        <v>22.540590372502933</v>
      </c>
      <c r="S148" s="143">
        <f t="shared" si="51"/>
        <v>7181.3436204338004</v>
      </c>
      <c r="T148" s="143">
        <f>U147-(U147*(0.5^(1/'SW7'!C$2)))</f>
        <v>5429.7827964316821</v>
      </c>
      <c r="U148" s="143">
        <f t="shared" si="54"/>
        <v>857523.08584508242</v>
      </c>
      <c r="V148" s="147">
        <f>(U148*'SW7'!C$3/(B148*'SW7'!C$4)/1000)</f>
        <v>3.6856918253953888</v>
      </c>
      <c r="W148" s="147">
        <f>V148/'SW7'!C$5</f>
        <v>46.071147817442359</v>
      </c>
    </row>
    <row r="149" spans="1:23" x14ac:dyDescent="0.35">
      <c r="A149" s="142">
        <f t="shared" ref="A149:A164" si="62">A148+1</f>
        <v>146</v>
      </c>
      <c r="B149" s="143">
        <f t="shared" si="53"/>
        <v>149.84288914948058</v>
      </c>
      <c r="C149" s="133">
        <v>1200</v>
      </c>
      <c r="D149" s="133">
        <v>0</v>
      </c>
      <c r="E149" s="166">
        <v>1.3</v>
      </c>
      <c r="F149" s="143">
        <f t="shared" si="59"/>
        <v>12.427</v>
      </c>
      <c r="G149" s="143">
        <f t="shared" si="44"/>
        <v>0.30197609999999997</v>
      </c>
      <c r="H149" s="143">
        <f>'SW7'!C$12</f>
        <v>56.47</v>
      </c>
      <c r="I149" s="143">
        <f t="shared" si="60"/>
        <v>14985.811</v>
      </c>
      <c r="J149" s="143">
        <f>I149*'SW7'!C$13</f>
        <v>319.19777429999999</v>
      </c>
      <c r="K149" s="143">
        <f t="shared" si="61"/>
        <v>6.0750841008000052</v>
      </c>
      <c r="L149" s="167">
        <f t="shared" si="55"/>
        <v>4.3723249420689427</v>
      </c>
      <c r="M149" s="143">
        <f t="shared" si="45"/>
        <v>0.10624749609227531</v>
      </c>
      <c r="N149" s="143">
        <f t="shared" si="46"/>
        <v>17.489299768275771</v>
      </c>
      <c r="O149" s="143">
        <f t="shared" si="47"/>
        <v>1939.1533236606786</v>
      </c>
      <c r="P149" s="143">
        <f t="shared" si="48"/>
        <v>5246.7899304827315</v>
      </c>
      <c r="Q149" s="143">
        <f t="shared" si="49"/>
        <v>0</v>
      </c>
      <c r="R149" s="143">
        <f t="shared" si="50"/>
        <v>22.736089698758501</v>
      </c>
      <c r="S149" s="143">
        <f t="shared" si="51"/>
        <v>7208.6793438421682</v>
      </c>
      <c r="T149" s="143">
        <f>U148-(U148*(0.5^(1/'SW7'!C$2)))</f>
        <v>5440.7904005233431</v>
      </c>
      <c r="U149" s="143">
        <f t="shared" si="54"/>
        <v>859274.64666908456</v>
      </c>
      <c r="V149" s="147">
        <f>(U149*'SW7'!C$3/(B149*'SW7'!C$4)/1000)</f>
        <v>3.6694471556307051</v>
      </c>
      <c r="W149" s="147">
        <f>V149/'SW7'!C$5</f>
        <v>45.868089445383816</v>
      </c>
    </row>
    <row r="150" spans="1:23" x14ac:dyDescent="0.35">
      <c r="A150" s="142">
        <f t="shared" si="62"/>
        <v>147</v>
      </c>
      <c r="B150" s="143">
        <f t="shared" si="53"/>
        <v>150.8092861971206</v>
      </c>
      <c r="C150" s="133">
        <v>1200</v>
      </c>
      <c r="D150" s="133">
        <v>0</v>
      </c>
      <c r="E150" s="166">
        <v>1.3</v>
      </c>
      <c r="F150" s="143">
        <f t="shared" si="59"/>
        <v>12.417299999999999</v>
      </c>
      <c r="G150" s="143">
        <f t="shared" si="44"/>
        <v>0.30174038999999997</v>
      </c>
      <c r="H150" s="143">
        <f>'SW7'!C$12</f>
        <v>56.47</v>
      </c>
      <c r="I150" s="143">
        <f t="shared" si="60"/>
        <v>14974.170999999998</v>
      </c>
      <c r="J150" s="143">
        <f>I150*'SW7'!C$13</f>
        <v>318.94984229999994</v>
      </c>
      <c r="K150" s="143">
        <f t="shared" si="61"/>
        <v>6.0237646583000028</v>
      </c>
      <c r="L150" s="167">
        <f t="shared" si="55"/>
        <v>4.4096643361970429</v>
      </c>
      <c r="M150" s="143">
        <f t="shared" si="45"/>
        <v>0.10715484336958814</v>
      </c>
      <c r="N150" s="143">
        <f t="shared" si="46"/>
        <v>17.638657344788172</v>
      </c>
      <c r="O150" s="143">
        <f t="shared" si="47"/>
        <v>1921.2787878170989</v>
      </c>
      <c r="P150" s="143">
        <f t="shared" si="48"/>
        <v>5291.5972034364513</v>
      </c>
      <c r="Q150" s="143">
        <f t="shared" si="49"/>
        <v>0</v>
      </c>
      <c r="R150" s="143">
        <f t="shared" si="50"/>
        <v>22.930254548224625</v>
      </c>
      <c r="S150" s="143">
        <f t="shared" si="51"/>
        <v>7235.8062458017739</v>
      </c>
      <c r="T150" s="143">
        <f>U149-(U149*(0.5^(1/'SW7'!C$2)))</f>
        <v>5451.9036585503491</v>
      </c>
      <c r="U150" s="143">
        <f t="shared" si="54"/>
        <v>861042.53561240342</v>
      </c>
      <c r="V150" s="147">
        <f>(U150*'SW7'!C$3/(B150*'SW7'!C$4)/1000)</f>
        <v>3.6534342831954922</v>
      </c>
      <c r="W150" s="147">
        <f>V150/'SW7'!C$5</f>
        <v>45.667928539943652</v>
      </c>
    </row>
    <row r="151" spans="1:23" x14ac:dyDescent="0.35">
      <c r="A151" s="142">
        <f t="shared" si="62"/>
        <v>148</v>
      </c>
      <c r="B151" s="143">
        <f t="shared" si="53"/>
        <v>151.77753826368061</v>
      </c>
      <c r="C151" s="133">
        <v>1200</v>
      </c>
      <c r="D151" s="133">
        <v>0</v>
      </c>
      <c r="E151" s="166">
        <v>1.3</v>
      </c>
      <c r="F151" s="143">
        <f t="shared" si="59"/>
        <v>12.407399999999999</v>
      </c>
      <c r="G151" s="143">
        <f t="shared" si="44"/>
        <v>0.30149981999999997</v>
      </c>
      <c r="H151" s="143">
        <f>'SW7'!C$12</f>
        <v>56.47</v>
      </c>
      <c r="I151" s="143">
        <f t="shared" si="60"/>
        <v>14962.290999999999</v>
      </c>
      <c r="J151" s="143">
        <f>I151*'SW7'!C$13</f>
        <v>318.69679829999995</v>
      </c>
      <c r="K151" s="143">
        <f t="shared" si="61"/>
        <v>5.9727855487999975</v>
      </c>
      <c r="L151" s="167">
        <f t="shared" si="55"/>
        <v>4.4467505799444602</v>
      </c>
      <c r="M151" s="143">
        <f t="shared" si="45"/>
        <v>0.10805603909265038</v>
      </c>
      <c r="N151" s="143">
        <f t="shared" si="46"/>
        <v>17.787002319777841</v>
      </c>
      <c r="O151" s="143">
        <f t="shared" si="47"/>
        <v>1903.5076313350673</v>
      </c>
      <c r="P151" s="143">
        <f t="shared" si="48"/>
        <v>5336.1006959333527</v>
      </c>
      <c r="Q151" s="143">
        <f t="shared" si="49"/>
        <v>0</v>
      </c>
      <c r="R151" s="143">
        <f t="shared" si="50"/>
        <v>23.123103015711195</v>
      </c>
      <c r="S151" s="143">
        <f t="shared" si="51"/>
        <v>7262.7314302841314</v>
      </c>
      <c r="T151" s="143">
        <f>U150-(U150*(0.5^(1/'SW7'!C$2)))</f>
        <v>5463.1205148085719</v>
      </c>
      <c r="U151" s="143">
        <f t="shared" si="54"/>
        <v>862826.4381996548</v>
      </c>
      <c r="V151" s="147">
        <f>(U151*'SW7'!C$3/(B151*'SW7'!C$4)/1000)</f>
        <v>3.6376483814826943</v>
      </c>
      <c r="W151" s="147">
        <f>V151/'SW7'!C$5</f>
        <v>45.470604768533676</v>
      </c>
    </row>
    <row r="152" spans="1:23" x14ac:dyDescent="0.35">
      <c r="A152" s="142">
        <f t="shared" si="62"/>
        <v>149</v>
      </c>
      <c r="B152" s="143">
        <f t="shared" si="53"/>
        <v>152.74763132500061</v>
      </c>
      <c r="C152" s="133">
        <v>1200</v>
      </c>
      <c r="D152" s="133">
        <v>0</v>
      </c>
      <c r="E152" s="166">
        <v>1.3</v>
      </c>
      <c r="F152" s="143">
        <f t="shared" si="59"/>
        <v>12.3973</v>
      </c>
      <c r="G152" s="143">
        <f t="shared" si="44"/>
        <v>0.30125438999999998</v>
      </c>
      <c r="H152" s="143">
        <f>'SW7'!C$12</f>
        <v>56.47</v>
      </c>
      <c r="I152" s="143">
        <f t="shared" si="60"/>
        <v>14950.171</v>
      </c>
      <c r="J152" s="143">
        <f>I152*'SW7'!C$13</f>
        <v>318.43864230000003</v>
      </c>
      <c r="K152" s="143">
        <f t="shared" si="61"/>
        <v>5.9221535942999992</v>
      </c>
      <c r="L152" s="167">
        <f t="shared" si="55"/>
        <v>4.4835870827828508</v>
      </c>
      <c r="M152" s="143">
        <f t="shared" si="45"/>
        <v>0.10895116611162327</v>
      </c>
      <c r="N152" s="143">
        <f t="shared" si="46"/>
        <v>17.934348331131403</v>
      </c>
      <c r="O152" s="143">
        <f t="shared" si="47"/>
        <v>1885.8425500609569</v>
      </c>
      <c r="P152" s="143">
        <f t="shared" si="48"/>
        <v>5380.3044993394205</v>
      </c>
      <c r="Q152" s="143">
        <f t="shared" si="49"/>
        <v>0</v>
      </c>
      <c r="R152" s="143">
        <f t="shared" si="50"/>
        <v>23.314652830470823</v>
      </c>
      <c r="S152" s="143">
        <f t="shared" si="51"/>
        <v>7289.4617022308475</v>
      </c>
      <c r="T152" s="143">
        <f>U151-(U151*(0.5^(1/'SW7'!C$2)))</f>
        <v>5474.438974022516</v>
      </c>
      <c r="U152" s="143">
        <f t="shared" si="54"/>
        <v>864626.04911513033</v>
      </c>
      <c r="V152" s="147">
        <f>(U152*'SW7'!C$3/(B152*'SW7'!C$4)/1000)</f>
        <v>3.6220847629130071</v>
      </c>
      <c r="W152" s="147">
        <f>V152/'SW7'!C$5</f>
        <v>45.276059536412589</v>
      </c>
    </row>
    <row r="153" spans="1:23" x14ac:dyDescent="0.35">
      <c r="A153" s="142">
        <f t="shared" si="62"/>
        <v>150</v>
      </c>
      <c r="B153" s="143">
        <f t="shared" si="53"/>
        <v>153.71955132500062</v>
      </c>
      <c r="C153" s="133">
        <v>1200</v>
      </c>
      <c r="D153" s="133">
        <v>0</v>
      </c>
      <c r="E153" s="166">
        <v>1.3</v>
      </c>
      <c r="F153" s="143">
        <f t="shared" si="59"/>
        <v>12.386999999999999</v>
      </c>
      <c r="G153" s="143">
        <f t="shared" si="44"/>
        <v>0.30100409999999994</v>
      </c>
      <c r="H153" s="143">
        <f>'SW7'!C$12</f>
        <v>56.47</v>
      </c>
      <c r="I153" s="143">
        <f t="shared" si="60"/>
        <v>14937.810999999998</v>
      </c>
      <c r="J153" s="143">
        <f>I153*'SW7'!C$13</f>
        <v>318.17537429999993</v>
      </c>
      <c r="K153" s="143">
        <f t="shared" si="61"/>
        <v>5.8718750000000028</v>
      </c>
      <c r="L153" s="167">
        <f t="shared" si="55"/>
        <v>4.5201771857653377</v>
      </c>
      <c r="M153" s="143">
        <f t="shared" si="45"/>
        <v>0.1098403056140977</v>
      </c>
      <c r="N153" s="143">
        <f t="shared" si="46"/>
        <v>18.080708743061351</v>
      </c>
      <c r="O153" s="143">
        <f t="shared" si="47"/>
        <v>1868.286025967813</v>
      </c>
      <c r="P153" s="143">
        <f t="shared" si="48"/>
        <v>5424.212622918405</v>
      </c>
      <c r="Q153" s="143">
        <f t="shared" si="49"/>
        <v>0</v>
      </c>
      <c r="R153" s="143">
        <f t="shared" si="50"/>
        <v>23.504921365979758</v>
      </c>
      <c r="S153" s="143">
        <f t="shared" si="51"/>
        <v>7316.0035702521973</v>
      </c>
      <c r="T153" s="143">
        <f>U152-(U152*(0.5^(1/'SW7'!C$2)))</f>
        <v>5485.8570990330772</v>
      </c>
      <c r="U153" s="143">
        <f t="shared" si="54"/>
        <v>866441.07184333866</v>
      </c>
      <c r="V153" s="147">
        <f>(U153*'SW7'!C$3/(B153*'SW7'!C$4)/1000)</f>
        <v>3.6067388738121391</v>
      </c>
      <c r="W153" s="147">
        <f>V153/'SW7'!C$5</f>
        <v>45.084235922651736</v>
      </c>
    </row>
    <row r="154" spans="1:23" x14ac:dyDescent="0.35">
      <c r="A154" s="142">
        <f t="shared" si="62"/>
        <v>151</v>
      </c>
      <c r="B154" s="143">
        <f t="shared" si="53"/>
        <v>154.69328417568062</v>
      </c>
      <c r="C154" s="133">
        <v>1200</v>
      </c>
      <c r="D154" s="133">
        <v>0</v>
      </c>
      <c r="E154" s="166">
        <v>1.3</v>
      </c>
      <c r="F154" s="143">
        <f t="shared" si="59"/>
        <v>12.3765</v>
      </c>
      <c r="G154" s="143">
        <f t="shared" si="44"/>
        <v>0.30074894999999996</v>
      </c>
      <c r="H154" s="143">
        <f>'SW7'!C$12</f>
        <v>56.47</v>
      </c>
      <c r="I154" s="143">
        <f t="shared" si="60"/>
        <v>14925.210999999999</v>
      </c>
      <c r="J154" s="143">
        <f>I154*'SW7'!C$13</f>
        <v>317.90699429999995</v>
      </c>
      <c r="K154" s="143">
        <f t="shared" si="61"/>
        <v>5.8219553542999947</v>
      </c>
      <c r="L154" s="167">
        <f t="shared" si="55"/>
        <v>4.5565241633449993</v>
      </c>
      <c r="M154" s="143">
        <f t="shared" si="45"/>
        <v>0.11072353716928347</v>
      </c>
      <c r="N154" s="143">
        <f t="shared" si="46"/>
        <v>18.226096653379997</v>
      </c>
      <c r="O154" s="143">
        <f t="shared" si="47"/>
        <v>1850.8403276343026</v>
      </c>
      <c r="P154" s="143">
        <f t="shared" si="48"/>
        <v>5467.8289960139991</v>
      </c>
      <c r="Q154" s="143">
        <f t="shared" si="49"/>
        <v>0</v>
      </c>
      <c r="R154" s="143">
        <f t="shared" si="50"/>
        <v>23.693925649393996</v>
      </c>
      <c r="S154" s="143">
        <f t="shared" si="51"/>
        <v>7342.3632492976958</v>
      </c>
      <c r="T154" s="143">
        <f>U153-(U153*(0.5^(1/'SW7'!C$2)))</f>
        <v>5497.3730085162679</v>
      </c>
      <c r="U154" s="143">
        <f t="shared" si="54"/>
        <v>868271.2183145578</v>
      </c>
      <c r="V154" s="147">
        <f>(U154*'SW7'!C$3/(B154*'SW7'!C$4)/1000)</f>
        <v>3.5916062894697616</v>
      </c>
      <c r="W154" s="147">
        <f>V154/'SW7'!C$5</f>
        <v>44.895078618372018</v>
      </c>
    </row>
    <row r="155" spans="1:23" x14ac:dyDescent="0.35">
      <c r="A155" s="142">
        <f t="shared" si="62"/>
        <v>152</v>
      </c>
      <c r="B155" s="143">
        <f t="shared" si="53"/>
        <v>155.66881575712063</v>
      </c>
      <c r="C155" s="133">
        <v>1200</v>
      </c>
      <c r="D155" s="133">
        <v>0</v>
      </c>
      <c r="E155" s="166">
        <v>1.3</v>
      </c>
      <c r="F155" s="143">
        <f t="shared" si="59"/>
        <v>12.3658</v>
      </c>
      <c r="G155" s="143">
        <f t="shared" si="44"/>
        <v>0.30048893999999998</v>
      </c>
      <c r="H155" s="143">
        <f>'SW7'!C$12</f>
        <v>56.47</v>
      </c>
      <c r="I155" s="143">
        <f t="shared" si="60"/>
        <v>14912.371000000001</v>
      </c>
      <c r="J155" s="143">
        <f>I155*'SW7'!C$13</f>
        <v>317.63350230000003</v>
      </c>
      <c r="K155" s="143">
        <f t="shared" si="61"/>
        <v>5.7723996288000023</v>
      </c>
      <c r="L155" s="167">
        <f t="shared" si="55"/>
        <v>4.592631225133303</v>
      </c>
      <c r="M155" s="143">
        <f t="shared" si="45"/>
        <v>0.11160093877073926</v>
      </c>
      <c r="N155" s="143">
        <f t="shared" si="46"/>
        <v>18.370524900533212</v>
      </c>
      <c r="O155" s="143">
        <f t="shared" si="47"/>
        <v>1833.5075107709649</v>
      </c>
      <c r="P155" s="143">
        <f t="shared" si="48"/>
        <v>5511.1574701599639</v>
      </c>
      <c r="Q155" s="143">
        <f t="shared" si="49"/>
        <v>0</v>
      </c>
      <c r="R155" s="143">
        <f t="shared" si="50"/>
        <v>23.881682370693177</v>
      </c>
      <c r="S155" s="143">
        <f t="shared" si="51"/>
        <v>7368.5466633016222</v>
      </c>
      <c r="T155" s="143">
        <f>U154-(U154*(0.5^(1/'SW7'!C$2)))</f>
        <v>5508.9848747348879</v>
      </c>
      <c r="U155" s="143">
        <f t="shared" si="54"/>
        <v>870116.20855533925</v>
      </c>
      <c r="V155" s="147">
        <f>(U155*'SW7'!C$3/(B155*'SW7'!C$4)/1000)</f>
        <v>3.5766827093735887</v>
      </c>
      <c r="W155" s="147">
        <f>V155/'SW7'!C$5</f>
        <v>44.708533867169855</v>
      </c>
    </row>
    <row r="156" spans="1:23" x14ac:dyDescent="0.35">
      <c r="A156" s="142">
        <f t="shared" si="62"/>
        <v>153</v>
      </c>
      <c r="B156" s="143">
        <f t="shared" si="53"/>
        <v>156.6461319174806</v>
      </c>
      <c r="C156" s="133">
        <v>1200</v>
      </c>
      <c r="D156" s="133">
        <v>0</v>
      </c>
      <c r="E156" s="166">
        <v>1.3</v>
      </c>
      <c r="F156" s="143">
        <f t="shared" si="59"/>
        <v>12.354899999999999</v>
      </c>
      <c r="G156" s="143">
        <f t="shared" si="44"/>
        <v>0.30022406999999995</v>
      </c>
      <c r="H156" s="143">
        <f>'SW7'!C$12</f>
        <v>56.47</v>
      </c>
      <c r="I156" s="143">
        <f t="shared" si="60"/>
        <v>14899.290999999999</v>
      </c>
      <c r="J156" s="143">
        <f>I156*'SW7'!C$13</f>
        <v>317.3548983</v>
      </c>
      <c r="K156" s="143">
        <f t="shared" si="61"/>
        <v>5.7232121783000096</v>
      </c>
      <c r="L156" s="167">
        <f t="shared" si="55"/>
        <v>4.6285015176009026</v>
      </c>
      <c r="M156" s="143">
        <f t="shared" si="45"/>
        <v>0.11247258687770192</v>
      </c>
      <c r="N156" s="143">
        <f t="shared" si="46"/>
        <v>18.51400607040361</v>
      </c>
      <c r="O156" s="143">
        <f t="shared" si="47"/>
        <v>1816.2894187937211</v>
      </c>
      <c r="P156" s="143">
        <f t="shared" si="48"/>
        <v>5554.2018211210834</v>
      </c>
      <c r="Q156" s="143">
        <f t="shared" si="49"/>
        <v>0</v>
      </c>
      <c r="R156" s="143">
        <f t="shared" si="50"/>
        <v>24.068207891524693</v>
      </c>
      <c r="S156" s="143">
        <f t="shared" si="51"/>
        <v>7394.5594478063285</v>
      </c>
      <c r="T156" s="143">
        <f>U155-(U155*(0.5^(1/'SW7'!C$2)))</f>
        <v>5520.6909213204635</v>
      </c>
      <c r="U156" s="143">
        <f t="shared" si="54"/>
        <v>871975.77034390601</v>
      </c>
      <c r="V156" s="147">
        <f>(U156*'SW7'!C$3/(B156*'SW7'!C$4)/1000)</f>
        <v>3.5619639526122646</v>
      </c>
      <c r="W156" s="147">
        <f>V156/'SW7'!C$5</f>
        <v>44.524549407653303</v>
      </c>
    </row>
    <row r="157" spans="1:23" x14ac:dyDescent="0.35">
      <c r="A157" s="142">
        <f t="shared" si="62"/>
        <v>154</v>
      </c>
      <c r="B157" s="143">
        <f t="shared" si="53"/>
        <v>157.62521847300061</v>
      </c>
      <c r="C157" s="133">
        <v>1200</v>
      </c>
      <c r="D157" s="133">
        <v>0</v>
      </c>
      <c r="E157" s="166">
        <v>1.3</v>
      </c>
      <c r="F157" s="143">
        <f t="shared" si="59"/>
        <v>12.343799999999998</v>
      </c>
      <c r="G157" s="143">
        <f t="shared" si="44"/>
        <v>0.29995433999999993</v>
      </c>
      <c r="H157" s="143">
        <f>'SW7'!C$12</f>
        <v>56.47</v>
      </c>
      <c r="I157" s="143">
        <f t="shared" si="60"/>
        <v>14885.970999999998</v>
      </c>
      <c r="J157" s="143">
        <f>I157*'SW7'!C$13</f>
        <v>317.07118229999992</v>
      </c>
      <c r="K157" s="143">
        <f t="shared" si="61"/>
        <v>5.674396740800006</v>
      </c>
      <c r="L157" s="167">
        <f t="shared" si="55"/>
        <v>4.6641381257230385</v>
      </c>
      <c r="M157" s="143">
        <f t="shared" si="45"/>
        <v>0.11333855645506984</v>
      </c>
      <c r="N157" s="143">
        <f t="shared" si="46"/>
        <v>18.656552502892154</v>
      </c>
      <c r="O157" s="143">
        <f t="shared" si="47"/>
        <v>1799.1876834447241</v>
      </c>
      <c r="P157" s="143">
        <f t="shared" si="48"/>
        <v>5596.9657508676464</v>
      </c>
      <c r="Q157" s="143">
        <f t="shared" si="49"/>
        <v>0</v>
      </c>
      <c r="R157" s="143">
        <f t="shared" si="50"/>
        <v>24.2535182537598</v>
      </c>
      <c r="S157" s="143">
        <f t="shared" si="51"/>
        <v>7420.4069525661298</v>
      </c>
      <c r="T157" s="143">
        <f>U156-(U156*(0.5^(1/'SW7'!C$2)))</f>
        <v>5532.4894210873172</v>
      </c>
      <c r="U157" s="143">
        <f t="shared" si="54"/>
        <v>873849.63887039188</v>
      </c>
      <c r="V157" s="147">
        <f>(U157*'SW7'!C$3/(B157*'SW7'!C$4)/1000)</f>
        <v>3.5474459534410068</v>
      </c>
      <c r="W157" s="147">
        <f>V157/'SW7'!C$5</f>
        <v>44.343074418012584</v>
      </c>
    </row>
    <row r="158" spans="1:23" x14ac:dyDescent="0.35">
      <c r="A158" s="142">
        <f t="shared" si="62"/>
        <v>155</v>
      </c>
      <c r="B158" s="143">
        <f t="shared" si="53"/>
        <v>158.60606120800063</v>
      </c>
      <c r="C158" s="133">
        <v>1200</v>
      </c>
      <c r="D158" s="133">
        <v>0</v>
      </c>
      <c r="E158" s="166">
        <v>1.3</v>
      </c>
      <c r="F158" s="143">
        <f t="shared" si="59"/>
        <v>12.3325</v>
      </c>
      <c r="G158" s="143">
        <f t="shared" si="44"/>
        <v>0.29967974999999997</v>
      </c>
      <c r="H158" s="143">
        <f>'SW7'!C$12</f>
        <v>56.47</v>
      </c>
      <c r="I158" s="143">
        <f t="shared" si="60"/>
        <v>14872.411</v>
      </c>
      <c r="J158" s="143">
        <f>I158*'SW7'!C$13</f>
        <v>316.78235430000001</v>
      </c>
      <c r="K158" s="143">
        <f t="shared" si="61"/>
        <v>5.6259564375000011</v>
      </c>
      <c r="L158" s="167">
        <f t="shared" si="55"/>
        <v>4.6995440745716657</v>
      </c>
      <c r="M158" s="143">
        <f t="shared" si="45"/>
        <v>0.11419892101209148</v>
      </c>
      <c r="N158" s="143">
        <f t="shared" si="46"/>
        <v>18.798176298286663</v>
      </c>
      <c r="O158" s="143">
        <f t="shared" si="47"/>
        <v>1782.2037254604911</v>
      </c>
      <c r="P158" s="143">
        <f t="shared" si="48"/>
        <v>5639.4528894859986</v>
      </c>
      <c r="Q158" s="143">
        <f t="shared" si="49"/>
        <v>0</v>
      </c>
      <c r="R158" s="143">
        <f t="shared" si="50"/>
        <v>24.437629187772661</v>
      </c>
      <c r="S158" s="143">
        <f t="shared" si="51"/>
        <v>7446.0942441342622</v>
      </c>
      <c r="T158" s="143">
        <f>U157-(U157*(0.5^(1/'SW7'!C$2)))</f>
        <v>5544.3786938765552</v>
      </c>
      <c r="U158" s="143">
        <f t="shared" si="54"/>
        <v>875737.55640187068</v>
      </c>
      <c r="V158" s="147">
        <f>(U158*'SW7'!C$3/(B158*'SW7'!C$4)/1000)</f>
        <v>3.5331247570041904</v>
      </c>
      <c r="W158" s="147">
        <f>V158/'SW7'!C$5</f>
        <v>44.16405946255238</v>
      </c>
    </row>
    <row r="159" spans="1:23" x14ac:dyDescent="0.35">
      <c r="A159" s="142">
        <f t="shared" si="62"/>
        <v>156</v>
      </c>
      <c r="B159" s="143">
        <f t="shared" si="53"/>
        <v>159.58864587488065</v>
      </c>
      <c r="C159" s="133">
        <v>1200</v>
      </c>
      <c r="D159" s="133">
        <v>0</v>
      </c>
      <c r="E159" s="166">
        <v>1.3</v>
      </c>
      <c r="F159" s="143">
        <f t="shared" si="59"/>
        <v>12.320999999999998</v>
      </c>
      <c r="G159" s="143">
        <f t="shared" si="44"/>
        <v>0.29940029999999995</v>
      </c>
      <c r="H159" s="143">
        <f>'SW7'!C$12</f>
        <v>56.47</v>
      </c>
      <c r="I159" s="143">
        <f t="shared" si="60"/>
        <v>14858.610999999997</v>
      </c>
      <c r="J159" s="143">
        <f>I159*'SW7'!C$13</f>
        <v>316.48841429999993</v>
      </c>
      <c r="K159" s="143">
        <f t="shared" si="61"/>
        <v>5.5778937728000031</v>
      </c>
      <c r="L159" s="167">
        <f t="shared" si="55"/>
        <v>4.734722330856421</v>
      </c>
      <c r="M159" s="143">
        <f t="shared" si="45"/>
        <v>0.11505375263981102</v>
      </c>
      <c r="N159" s="143">
        <f t="shared" si="46"/>
        <v>18.938889323425684</v>
      </c>
      <c r="O159" s="143">
        <f t="shared" si="47"/>
        <v>1765.3387552873171</v>
      </c>
      <c r="P159" s="143">
        <f t="shared" si="48"/>
        <v>5681.6667970277049</v>
      </c>
      <c r="Q159" s="143">
        <f t="shared" si="49"/>
        <v>0</v>
      </c>
      <c r="R159" s="143">
        <f t="shared" si="50"/>
        <v>24.62055612045339</v>
      </c>
      <c r="S159" s="143">
        <f t="shared" si="51"/>
        <v>7471.6261084354755</v>
      </c>
      <c r="T159" s="143">
        <f>U158-(U158*(0.5^(1/'SW7'!C$2)))</f>
        <v>5556.3571044311393</v>
      </c>
      <c r="U159" s="143">
        <f t="shared" si="54"/>
        <v>877639.27195212839</v>
      </c>
      <c r="V159" s="147">
        <f>(U159*'SW7'!C$3/(B159*'SW7'!C$4)/1000)</f>
        <v>3.5189965152092588</v>
      </c>
      <c r="W159" s="147">
        <f>V159/'SW7'!C$5</f>
        <v>43.987456440115736</v>
      </c>
    </row>
    <row r="160" spans="1:23" x14ac:dyDescent="0.35">
      <c r="A160" s="142">
        <f t="shared" si="62"/>
        <v>157</v>
      </c>
      <c r="B160" s="143">
        <f t="shared" si="53"/>
        <v>160.57295819412064</v>
      </c>
      <c r="C160" s="133">
        <v>1200</v>
      </c>
      <c r="D160" s="133">
        <v>0</v>
      </c>
      <c r="E160" s="166">
        <v>1.3</v>
      </c>
      <c r="F160" s="143">
        <f t="shared" si="59"/>
        <v>12.309299999999999</v>
      </c>
      <c r="G160" s="143">
        <f t="shared" si="44"/>
        <v>0.29911598999999994</v>
      </c>
      <c r="H160" s="143">
        <f>'SW7'!C$12</f>
        <v>56.47</v>
      </c>
      <c r="I160" s="143">
        <f t="shared" si="60"/>
        <v>14844.570999999998</v>
      </c>
      <c r="J160" s="143">
        <f>I160*'SW7'!C$13</f>
        <v>316.18936229999997</v>
      </c>
      <c r="K160" s="143">
        <f t="shared" si="61"/>
        <v>5.5302106343000048</v>
      </c>
      <c r="L160" s="167">
        <f t="shared" si="55"/>
        <v>4.7696758044163126</v>
      </c>
      <c r="M160" s="143">
        <f t="shared" si="45"/>
        <v>0.11590312204731638</v>
      </c>
      <c r="N160" s="143">
        <f t="shared" si="46"/>
        <v>19.07870321766525</v>
      </c>
      <c r="O160" s="143">
        <f t="shared" si="47"/>
        <v>1748.5937738439968</v>
      </c>
      <c r="P160" s="143">
        <f t="shared" si="48"/>
        <v>5723.6109652995747</v>
      </c>
      <c r="Q160" s="143">
        <f t="shared" si="49"/>
        <v>0</v>
      </c>
      <c r="R160" s="143">
        <f t="shared" si="50"/>
        <v>24.802314182964825</v>
      </c>
      <c r="S160" s="143">
        <f t="shared" si="51"/>
        <v>7497.0070533265362</v>
      </c>
      <c r="T160" s="143">
        <f>U159-(U159*(0.5^(1/'SW7'!C$2)))</f>
        <v>5568.4230603000615</v>
      </c>
      <c r="U160" s="143">
        <f t="shared" si="54"/>
        <v>879554.5409561327</v>
      </c>
      <c r="V160" s="147">
        <f>(U160*'SW7'!C$3/(B160*'SW7'!C$4)/1000)</f>
        <v>3.505057482746603</v>
      </c>
      <c r="W160" s="147">
        <f>V160/'SW7'!C$5</f>
        <v>43.813218534332535</v>
      </c>
    </row>
    <row r="161" spans="1:23" x14ac:dyDescent="0.35">
      <c r="A161" s="142">
        <f t="shared" si="62"/>
        <v>158</v>
      </c>
      <c r="B161" s="143">
        <f t="shared" si="53"/>
        <v>161.55898385428065</v>
      </c>
      <c r="C161" s="133">
        <v>1200</v>
      </c>
      <c r="D161" s="133">
        <v>0</v>
      </c>
      <c r="E161" s="166">
        <v>1.3</v>
      </c>
      <c r="F161" s="143">
        <f t="shared" si="59"/>
        <v>12.2974</v>
      </c>
      <c r="G161" s="143">
        <f t="shared" si="44"/>
        <v>0.29882681999999999</v>
      </c>
      <c r="H161" s="143">
        <f>'SW7'!C$12</f>
        <v>56.47</v>
      </c>
      <c r="I161" s="143">
        <f t="shared" si="60"/>
        <v>14830.290999999999</v>
      </c>
      <c r="J161" s="143">
        <f>I161*'SW7'!C$13</f>
        <v>315.88519829999996</v>
      </c>
      <c r="K161" s="143">
        <f t="shared" si="61"/>
        <v>5.4829082928000119</v>
      </c>
      <c r="L161" s="167">
        <f t="shared" si="55"/>
        <v>4.8044073496641175</v>
      </c>
      <c r="M161" s="143">
        <f t="shared" si="45"/>
        <v>0.11674709859683804</v>
      </c>
      <c r="N161" s="143">
        <f t="shared" si="46"/>
        <v>19.21762939865647</v>
      </c>
      <c r="O161" s="143">
        <f t="shared" si="47"/>
        <v>1731.969573331846</v>
      </c>
      <c r="P161" s="143">
        <f t="shared" si="48"/>
        <v>5765.2888195969408</v>
      </c>
      <c r="Q161" s="143">
        <f t="shared" si="49"/>
        <v>0</v>
      </c>
      <c r="R161" s="143">
        <f t="shared" si="50"/>
        <v>24.982918218253413</v>
      </c>
      <c r="S161" s="143">
        <f t="shared" si="51"/>
        <v>7522.2413111470396</v>
      </c>
      <c r="T161" s="143">
        <f>U160-(U160*(0.5^(1/'SW7'!C$2)))</f>
        <v>5580.5750097733689</v>
      </c>
      <c r="U161" s="143">
        <f t="shared" si="54"/>
        <v>881483.12494915922</v>
      </c>
      <c r="V161" s="147">
        <f>(U161*'SW7'!C$3/(B161*'SW7'!C$4)/1000)</f>
        <v>3.4913040132502338</v>
      </c>
      <c r="W161" s="147">
        <f>V161/'SW7'!C$5</f>
        <v>43.641300165627918</v>
      </c>
    </row>
    <row r="162" spans="1:23" x14ac:dyDescent="0.35">
      <c r="A162" s="142">
        <f t="shared" si="62"/>
        <v>159</v>
      </c>
      <c r="B162" s="143">
        <f t="shared" si="53"/>
        <v>162.54670851200063</v>
      </c>
      <c r="C162" s="133">
        <v>1200</v>
      </c>
      <c r="D162" s="133">
        <v>0</v>
      </c>
      <c r="E162" s="166">
        <v>1.3</v>
      </c>
      <c r="F162" s="143">
        <f t="shared" si="59"/>
        <v>12.285299999999999</v>
      </c>
      <c r="G162" s="143">
        <f t="shared" si="44"/>
        <v>0.29853278999999999</v>
      </c>
      <c r="H162" s="143">
        <f>'SW7'!C$12</f>
        <v>56.47</v>
      </c>
      <c r="I162" s="143">
        <f t="shared" si="60"/>
        <v>14815.770999999999</v>
      </c>
      <c r="J162" s="143">
        <f>I162*'SW7'!C$13</f>
        <v>315.57592229999995</v>
      </c>
      <c r="K162" s="143">
        <f t="shared" si="61"/>
        <v>5.4359874023000003</v>
      </c>
      <c r="L162" s="167">
        <f t="shared" si="55"/>
        <v>4.8389197669851107</v>
      </c>
      <c r="M162" s="143">
        <f t="shared" si="45"/>
        <v>0.11758575033773819</v>
      </c>
      <c r="N162" s="143">
        <f t="shared" si="46"/>
        <v>19.355679067940443</v>
      </c>
      <c r="O162" s="143">
        <f t="shared" si="47"/>
        <v>1715.4667380920034</v>
      </c>
      <c r="P162" s="143">
        <f t="shared" si="48"/>
        <v>5806.7037203821328</v>
      </c>
      <c r="Q162" s="143">
        <f t="shared" si="49"/>
        <v>0</v>
      </c>
      <c r="R162" s="143">
        <f t="shared" si="50"/>
        <v>25.162382788322578</v>
      </c>
      <c r="S162" s="143">
        <f t="shared" si="51"/>
        <v>7547.3328412624587</v>
      </c>
      <c r="T162" s="143">
        <f>U161-(U161*(0.5^(1/'SW7'!C$2)))</f>
        <v>5592.8114398462931</v>
      </c>
      <c r="U162" s="143">
        <f t="shared" si="54"/>
        <v>883424.79125053284</v>
      </c>
      <c r="V162" s="147">
        <f>(U162*'SW7'!C$3/(B162*'SW7'!C$4)/1000)</f>
        <v>3.4777325555942795</v>
      </c>
      <c r="W162" s="147">
        <f>V162/'SW7'!C$5</f>
        <v>43.47165694492849</v>
      </c>
    </row>
    <row r="163" spans="1:23" x14ac:dyDescent="0.35">
      <c r="A163" s="142">
        <f t="shared" si="62"/>
        <v>160</v>
      </c>
      <c r="B163" s="143">
        <f t="shared" si="53"/>
        <v>163.53611779200062</v>
      </c>
      <c r="C163" s="133">
        <v>1200</v>
      </c>
      <c r="D163" s="133">
        <v>0</v>
      </c>
      <c r="E163" s="166">
        <v>1.3</v>
      </c>
      <c r="F163" s="143">
        <f t="shared" si="59"/>
        <v>12.273</v>
      </c>
      <c r="G163" s="143">
        <f t="shared" si="44"/>
        <v>0.2982339</v>
      </c>
      <c r="H163" s="143">
        <f>'SW7'!C$12</f>
        <v>56.47</v>
      </c>
      <c r="I163" s="143">
        <f t="shared" si="60"/>
        <v>14801.011</v>
      </c>
      <c r="J163" s="143">
        <f>I163*'SW7'!C$13</f>
        <v>315.26153429999999</v>
      </c>
      <c r="K163" s="143">
        <f t="shared" si="61"/>
        <v>5.3894480000000016</v>
      </c>
      <c r="L163" s="167">
        <f t="shared" si="55"/>
        <v>4.8732158040920801</v>
      </c>
      <c r="M163" s="143">
        <f t="shared" si="45"/>
        <v>0.11841914403943754</v>
      </c>
      <c r="N163" s="143">
        <f t="shared" si="46"/>
        <v>19.49286321636832</v>
      </c>
      <c r="O163" s="143">
        <f t="shared" si="47"/>
        <v>1699.0856455100668</v>
      </c>
      <c r="P163" s="143">
        <f t="shared" si="48"/>
        <v>5847.8589649104961</v>
      </c>
      <c r="Q163" s="143">
        <f t="shared" si="49"/>
        <v>0</v>
      </c>
      <c r="R163" s="143">
        <f t="shared" si="50"/>
        <v>25.340722181278817</v>
      </c>
      <c r="S163" s="143">
        <f t="shared" si="51"/>
        <v>7572.2853326018412</v>
      </c>
      <c r="T163" s="143">
        <f>U162-(U162*(0.5^(1/'SW7'!C$2)))</f>
        <v>5605.130874212482</v>
      </c>
      <c r="U163" s="143">
        <f t="shared" si="54"/>
        <v>885379.312651949</v>
      </c>
      <c r="V163" s="147">
        <f>(U163*'SW7'!C$3/(B163*'SW7'!C$4)/1000)</f>
        <v>3.4643396503205297</v>
      </c>
      <c r="W163" s="147">
        <f>V163/'SW7'!C$5</f>
        <v>43.304245629006623</v>
      </c>
    </row>
    <row r="164" spans="1:23" x14ac:dyDescent="0.35">
      <c r="A164" s="142">
        <f t="shared" si="62"/>
        <v>161</v>
      </c>
      <c r="B164" s="143">
        <f t="shared" si="53"/>
        <v>164.52719728708061</v>
      </c>
      <c r="C164" s="133">
        <v>1200</v>
      </c>
      <c r="D164" s="133">
        <v>0</v>
      </c>
      <c r="E164" s="166">
        <v>1.3</v>
      </c>
      <c r="F164" s="143">
        <f t="shared" si="59"/>
        <v>12.260499999999999</v>
      </c>
      <c r="G164" s="143">
        <f t="shared" si="44"/>
        <v>0.29793014999999995</v>
      </c>
      <c r="H164" s="143">
        <f>'SW7'!C$12</f>
        <v>56.47</v>
      </c>
      <c r="I164" s="143">
        <f t="shared" si="60"/>
        <v>14786.010999999999</v>
      </c>
      <c r="J164" s="143">
        <f>I164*'SW7'!C$13</f>
        <v>314.94203429999999</v>
      </c>
      <c r="K164" s="143">
        <f t="shared" si="61"/>
        <v>5.3432895062999961</v>
      </c>
      <c r="L164" s="167">
        <f t="shared" si="55"/>
        <v>4.9072981573380119</v>
      </c>
      <c r="M164" s="143">
        <f t="shared" si="45"/>
        <v>0.11924734522331368</v>
      </c>
      <c r="N164" s="143">
        <f t="shared" si="46"/>
        <v>19.629192629352048</v>
      </c>
      <c r="O164" s="143">
        <f t="shared" si="47"/>
        <v>1682.8264669679634</v>
      </c>
      <c r="P164" s="143">
        <f t="shared" si="48"/>
        <v>5888.7577888056139</v>
      </c>
      <c r="Q164" s="143">
        <f t="shared" si="49"/>
        <v>0</v>
      </c>
      <c r="R164" s="143">
        <f t="shared" si="50"/>
        <v>25.517950418157664</v>
      </c>
      <c r="S164" s="143">
        <f t="shared" si="51"/>
        <v>7597.1022061917356</v>
      </c>
      <c r="T164" s="143">
        <f>U163-(U163*(0.5^(1/'SW7'!C$2)))</f>
        <v>5617.5318712864537</v>
      </c>
      <c r="U164" s="143">
        <f t="shared" si="54"/>
        <v>887346.46711033839</v>
      </c>
      <c r="V164" s="147">
        <f>(U164*'SW7'!C$3/(B164*'SW7'!C$4)/1000)</f>
        <v>3.4511219261924366</v>
      </c>
      <c r="W164" s="147">
        <f>V164/'SW7'!C$5</f>
        <v>43.139024077405459</v>
      </c>
    </row>
    <row r="165" spans="1:23" x14ac:dyDescent="0.35">
      <c r="A165" s="142">
        <f t="shared" ref="A165:A180" si="63">A164+1</f>
        <v>162</v>
      </c>
      <c r="B165" s="143">
        <f t="shared" si="53"/>
        <v>165.51993255812062</v>
      </c>
      <c r="C165" s="133">
        <v>1200</v>
      </c>
      <c r="D165" s="133">
        <v>0</v>
      </c>
      <c r="E165" s="166">
        <v>1.3</v>
      </c>
      <c r="F165" s="143">
        <f t="shared" si="59"/>
        <v>12.247799999999998</v>
      </c>
      <c r="G165" s="143">
        <f t="shared" si="44"/>
        <v>0.29762153999999996</v>
      </c>
      <c r="H165" s="143">
        <f>'SW7'!C$12</f>
        <v>56.47</v>
      </c>
      <c r="I165" s="143">
        <f t="shared" si="60"/>
        <v>14770.770999999997</v>
      </c>
      <c r="J165" s="143">
        <f>I165*'SW7'!C$13</f>
        <v>314.61742229999993</v>
      </c>
      <c r="K165" s="143">
        <f t="shared" si="61"/>
        <v>5.2975107247999986</v>
      </c>
      <c r="L165" s="167">
        <f t="shared" si="55"/>
        <v>4.9411694729881859</v>
      </c>
      <c r="M165" s="143">
        <f t="shared" si="45"/>
        <v>0.12007041819361292</v>
      </c>
      <c r="N165" s="143">
        <f t="shared" si="46"/>
        <v>19.764677891952743</v>
      </c>
      <c r="O165" s="143">
        <f t="shared" si="47"/>
        <v>1666.6891688431799</v>
      </c>
      <c r="P165" s="143">
        <f t="shared" si="48"/>
        <v>5929.4033675858227</v>
      </c>
      <c r="Q165" s="143">
        <f t="shared" si="49"/>
        <v>0</v>
      </c>
      <c r="R165" s="143">
        <f t="shared" si="50"/>
        <v>25.694081259538567</v>
      </c>
      <c r="S165" s="143">
        <f t="shared" si="51"/>
        <v>7621.7866176885409</v>
      </c>
      <c r="T165" s="143">
        <f>U164-(U164*(0.5^(1/'SW7'!C$2)))</f>
        <v>5630.0130222551525</v>
      </c>
      <c r="U165" s="143">
        <f t="shared" si="54"/>
        <v>889326.03744524368</v>
      </c>
      <c r="V165" s="147">
        <f>(U165*'SW7'!C$3/(B165*'SW7'!C$4)/1000)</f>
        <v>3.4380760968711459</v>
      </c>
      <c r="W165" s="147">
        <f>V165/'SW7'!C$5</f>
        <v>42.97595121088932</v>
      </c>
    </row>
    <row r="166" spans="1:23" x14ac:dyDescent="0.35">
      <c r="A166" s="142">
        <f t="shared" si="63"/>
        <v>163</v>
      </c>
      <c r="B166" s="143">
        <f t="shared" si="53"/>
        <v>166.51430913408061</v>
      </c>
      <c r="C166" s="133">
        <v>1200</v>
      </c>
      <c r="D166" s="133">
        <v>0</v>
      </c>
      <c r="E166" s="166">
        <v>1.3</v>
      </c>
      <c r="F166" s="143">
        <f t="shared" si="59"/>
        <v>12.2349</v>
      </c>
      <c r="G166" s="143">
        <f t="shared" si="44"/>
        <v>0.29730806999999998</v>
      </c>
      <c r="H166" s="143">
        <f>'SW7'!C$12</f>
        <v>56.47</v>
      </c>
      <c r="I166" s="143">
        <f t="shared" si="60"/>
        <v>14755.290999999999</v>
      </c>
      <c r="J166" s="143">
        <f>I166*'SW7'!C$13</f>
        <v>314.28769829999999</v>
      </c>
      <c r="K166" s="143">
        <f t="shared" si="61"/>
        <v>5.2521098423000012</v>
      </c>
      <c r="L166" s="167">
        <f t="shared" si="55"/>
        <v>4.9748323484531518</v>
      </c>
      <c r="M166" s="143">
        <f t="shared" si="45"/>
        <v>0.12088842606741158</v>
      </c>
      <c r="N166" s="143">
        <f t="shared" si="46"/>
        <v>19.899329393812607</v>
      </c>
      <c r="O166" s="143">
        <f t="shared" si="47"/>
        <v>1650.6735135552433</v>
      </c>
      <c r="P166" s="143">
        <f t="shared" si="48"/>
        <v>5969.7988181437822</v>
      </c>
      <c r="Q166" s="143">
        <f t="shared" si="49"/>
        <v>0</v>
      </c>
      <c r="R166" s="143">
        <f t="shared" si="50"/>
        <v>25.86912821195639</v>
      </c>
      <c r="S166" s="143">
        <f t="shared" si="51"/>
        <v>7646.3414599109819</v>
      </c>
      <c r="T166" s="143">
        <f>U165-(U165*(0.5^(1/'SW7'!C$2)))</f>
        <v>5642.5729491574457</v>
      </c>
      <c r="U166" s="143">
        <f t="shared" si="54"/>
        <v>891317.81104067701</v>
      </c>
      <c r="V166" s="147">
        <f>(U166*'SW7'!C$3/(B166*'SW7'!C$4)/1000)</f>
        <v>3.4251989577093225</v>
      </c>
      <c r="W166" s="147">
        <f>V166/'SW7'!C$5</f>
        <v>42.81498697136653</v>
      </c>
    </row>
    <row r="167" spans="1:23" x14ac:dyDescent="0.35">
      <c r="A167" s="142">
        <f t="shared" si="63"/>
        <v>164</v>
      </c>
      <c r="B167" s="143">
        <f t="shared" si="53"/>
        <v>167.51031251200061</v>
      </c>
      <c r="C167" s="133">
        <v>1200</v>
      </c>
      <c r="D167" s="133">
        <v>0</v>
      </c>
      <c r="E167" s="166">
        <v>1.3</v>
      </c>
      <c r="F167" s="143">
        <f t="shared" si="59"/>
        <v>12.221799999999998</v>
      </c>
      <c r="G167" s="143">
        <f t="shared" si="44"/>
        <v>0.29698973999999995</v>
      </c>
      <c r="H167" s="143">
        <f>'SW7'!C$12</f>
        <v>56.47</v>
      </c>
      <c r="I167" s="143">
        <f t="shared" si="60"/>
        <v>14739.570999999998</v>
      </c>
      <c r="J167" s="143">
        <f>I167*'SW7'!C$13</f>
        <v>313.95286229999994</v>
      </c>
      <c r="K167" s="143">
        <f t="shared" si="61"/>
        <v>5.2070844288000089</v>
      </c>
      <c r="L167" s="167">
        <f t="shared" si="55"/>
        <v>5.0082893334839333</v>
      </c>
      <c r="M167" s="143">
        <f t="shared" si="45"/>
        <v>0.12170143080365957</v>
      </c>
      <c r="N167" s="143">
        <f t="shared" si="46"/>
        <v>20.033157333935733</v>
      </c>
      <c r="O167" s="143">
        <f t="shared" si="47"/>
        <v>1634.7790606595231</v>
      </c>
      <c r="P167" s="143">
        <f t="shared" si="48"/>
        <v>6009.9472001807198</v>
      </c>
      <c r="Q167" s="143">
        <f t="shared" si="49"/>
        <v>0</v>
      </c>
      <c r="R167" s="143">
        <f t="shared" si="50"/>
        <v>26.043104534116456</v>
      </c>
      <c r="S167" s="143">
        <f t="shared" si="51"/>
        <v>7670.7693653743599</v>
      </c>
      <c r="T167" s="143">
        <f>U166-(U166*(0.5^(1/'SW7'!C$2)))</f>
        <v>5655.2103029930731</v>
      </c>
      <c r="U167" s="143">
        <f t="shared" si="54"/>
        <v>893321.57955143054</v>
      </c>
      <c r="V167" s="147">
        <f>(U167*'SW7'!C$3/(B167*'SW7'!C$4)/1000)</f>
        <v>3.4124873826586608</v>
      </c>
      <c r="W167" s="147">
        <f>V167/'SW7'!C$5</f>
        <v>42.656092283233257</v>
      </c>
    </row>
    <row r="168" spans="1:23" x14ac:dyDescent="0.35">
      <c r="A168" s="142">
        <f t="shared" si="63"/>
        <v>165</v>
      </c>
      <c r="B168" s="143">
        <f t="shared" si="53"/>
        <v>168.50792815700061</v>
      </c>
      <c r="C168" s="133">
        <v>1200</v>
      </c>
      <c r="D168" s="133">
        <v>0</v>
      </c>
      <c r="E168" s="166">
        <v>1.3</v>
      </c>
      <c r="F168" s="143">
        <f t="shared" si="59"/>
        <v>12.208499999999999</v>
      </c>
      <c r="G168" s="143">
        <f t="shared" si="44"/>
        <v>0.29666654999999997</v>
      </c>
      <c r="H168" s="143">
        <f>'SW7'!C$12</f>
        <v>56.47</v>
      </c>
      <c r="I168" s="143">
        <f t="shared" si="60"/>
        <v>14723.610999999999</v>
      </c>
      <c r="J168" s="143">
        <f>I168*'SW7'!C$13</f>
        <v>313.61291429999994</v>
      </c>
      <c r="K168" s="143">
        <f t="shared" si="61"/>
        <v>5.162431437500004</v>
      </c>
      <c r="L168" s="167">
        <f t="shared" si="55"/>
        <v>5.0415429313309552</v>
      </c>
      <c r="M168" s="143">
        <f t="shared" si="45"/>
        <v>0.12250949323134221</v>
      </c>
      <c r="N168" s="143">
        <f t="shared" si="46"/>
        <v>20.166171725323821</v>
      </c>
      <c r="O168" s="143">
        <f t="shared" si="47"/>
        <v>1619.0051679883143</v>
      </c>
      <c r="P168" s="143">
        <f t="shared" si="48"/>
        <v>6049.8515175971461</v>
      </c>
      <c r="Q168" s="143">
        <f t="shared" si="49"/>
        <v>0</v>
      </c>
      <c r="R168" s="143">
        <f t="shared" si="50"/>
        <v>26.216023242920969</v>
      </c>
      <c r="S168" s="143">
        <f t="shared" si="51"/>
        <v>7695.0727088283811</v>
      </c>
      <c r="T168" s="143">
        <f>U167-(U167*(0.5^(1/'SW7'!C$2)))</f>
        <v>5667.9237618587213</v>
      </c>
      <c r="U168" s="143">
        <f t="shared" si="54"/>
        <v>895337.13861381181</v>
      </c>
      <c r="V168" s="147">
        <f>(U168*'SW7'!C$3/(B168*'SW7'!C$4)/1000)</f>
        <v>3.3999383212871677</v>
      </c>
      <c r="W168" s="147">
        <f>V168/'SW7'!C$5</f>
        <v>42.499229016089593</v>
      </c>
    </row>
    <row r="169" spans="1:23" x14ac:dyDescent="0.35">
      <c r="A169" s="142">
        <f t="shared" si="63"/>
        <v>166</v>
      </c>
      <c r="B169" s="143">
        <f t="shared" si="53"/>
        <v>169.50714150228063</v>
      </c>
      <c r="C169" s="133">
        <v>1200</v>
      </c>
      <c r="D169" s="133">
        <v>0</v>
      </c>
      <c r="E169" s="166">
        <v>1.3</v>
      </c>
      <c r="F169" s="143">
        <f t="shared" si="59"/>
        <v>12.194999999999999</v>
      </c>
      <c r="G169" s="143">
        <f t="shared" si="44"/>
        <v>0.29633849999999995</v>
      </c>
      <c r="H169" s="143">
        <f>'SW7'!C$12</f>
        <v>56.47</v>
      </c>
      <c r="I169" s="143">
        <f t="shared" si="60"/>
        <v>14707.410999999998</v>
      </c>
      <c r="J169" s="143">
        <f>I169*'SW7'!C$13</f>
        <v>313.26785429999995</v>
      </c>
      <c r="K169" s="143">
        <f t="shared" si="61"/>
        <v>5.1181472047999961</v>
      </c>
      <c r="L169" s="167">
        <f t="shared" si="55"/>
        <v>5.0745955998679655</v>
      </c>
      <c r="M169" s="143">
        <f t="shared" si="45"/>
        <v>0.12331267307679156</v>
      </c>
      <c r="N169" s="143">
        <f t="shared" si="46"/>
        <v>20.298382399471862</v>
      </c>
      <c r="O169" s="143">
        <f t="shared" si="47"/>
        <v>1603.3509928392373</v>
      </c>
      <c r="P169" s="143">
        <f t="shared" si="48"/>
        <v>6089.5147198415589</v>
      </c>
      <c r="Q169" s="143">
        <f t="shared" si="49"/>
        <v>0</v>
      </c>
      <c r="R169" s="143">
        <f t="shared" si="50"/>
        <v>26.387897119313422</v>
      </c>
      <c r="S169" s="143">
        <f t="shared" si="51"/>
        <v>7719.2536098001092</v>
      </c>
      <c r="T169" s="143">
        <f>U168-(U168*(0.5^(1/'SW7'!C$2)))</f>
        <v>5680.7120291127358</v>
      </c>
      <c r="U169" s="143">
        <f t="shared" si="54"/>
        <v>897364.28756078146</v>
      </c>
      <c r="V169" s="147">
        <f>(U169*'SW7'!C$3/(B169*'SW7'!C$4)/1000)</f>
        <v>3.3875487959024095</v>
      </c>
      <c r="W169" s="147">
        <f>V169/'SW7'!C$5</f>
        <v>42.344359948780117</v>
      </c>
    </row>
    <row r="170" spans="1:23" x14ac:dyDescent="0.35">
      <c r="A170" s="142">
        <f t="shared" si="63"/>
        <v>167</v>
      </c>
      <c r="B170" s="143">
        <f t="shared" si="53"/>
        <v>170.50793794912065</v>
      </c>
      <c r="C170" s="133">
        <v>1200</v>
      </c>
      <c r="D170" s="133">
        <v>0</v>
      </c>
      <c r="E170" s="166">
        <v>1.3</v>
      </c>
      <c r="F170" s="143">
        <f t="shared" si="59"/>
        <v>12.1813</v>
      </c>
      <c r="G170" s="143">
        <f t="shared" si="44"/>
        <v>0.29600558999999999</v>
      </c>
      <c r="H170" s="143">
        <f>'SW7'!C$12</f>
        <v>56.47</v>
      </c>
      <c r="I170" s="143">
        <f t="shared" si="60"/>
        <v>14690.971</v>
      </c>
      <c r="J170" s="143">
        <f>I170*'SW7'!C$13</f>
        <v>312.91768229999997</v>
      </c>
      <c r="K170" s="143">
        <f t="shared" si="61"/>
        <v>5.0742274502999933</v>
      </c>
      <c r="L170" s="167">
        <f t="shared" si="55"/>
        <v>5.1074497526821361</v>
      </c>
      <c r="M170" s="143">
        <f t="shared" si="45"/>
        <v>0.1241110289901759</v>
      </c>
      <c r="N170" s="143">
        <f t="shared" si="46"/>
        <v>20.429799010728544</v>
      </c>
      <c r="O170" s="143">
        <f t="shared" si="47"/>
        <v>1587.8154932109121</v>
      </c>
      <c r="P170" s="143">
        <f t="shared" si="48"/>
        <v>6128.9397032185634</v>
      </c>
      <c r="Q170" s="143">
        <f t="shared" si="49"/>
        <v>0</v>
      </c>
      <c r="R170" s="143">
        <f t="shared" si="50"/>
        <v>26.558738713947108</v>
      </c>
      <c r="S170" s="143">
        <f t="shared" si="51"/>
        <v>7743.313935143422</v>
      </c>
      <c r="T170" s="143">
        <f>U169-(U169*(0.5^(1/'SW7'!C$2)))</f>
        <v>5693.5738315681228</v>
      </c>
      <c r="U170" s="143">
        <f t="shared" si="54"/>
        <v>899402.82914146886</v>
      </c>
      <c r="V170" s="147">
        <f>(U170*'SW7'!C$3/(B170*'SW7'!C$4)/1000)</f>
        <v>3.3753158987771026</v>
      </c>
      <c r="W170" s="147">
        <f>V170/'SW7'!C$5</f>
        <v>42.191448734713781</v>
      </c>
    </row>
    <row r="171" spans="1:23" x14ac:dyDescent="0.35">
      <c r="A171" s="142">
        <f t="shared" si="63"/>
        <v>168</v>
      </c>
      <c r="B171" s="143">
        <f t="shared" si="53"/>
        <v>171.51030286688066</v>
      </c>
      <c r="C171" s="133">
        <v>1200</v>
      </c>
      <c r="D171" s="133">
        <v>0</v>
      </c>
      <c r="E171" s="166">
        <v>1.3</v>
      </c>
      <c r="F171" s="143">
        <f t="shared" si="59"/>
        <v>12.167399999999999</v>
      </c>
      <c r="G171" s="143">
        <f t="shared" si="44"/>
        <v>0.29566781999999997</v>
      </c>
      <c r="H171" s="143">
        <f>'SW7'!C$12</f>
        <v>56.47</v>
      </c>
      <c r="I171" s="143">
        <f t="shared" si="60"/>
        <v>14674.290999999999</v>
      </c>
      <c r="J171" s="143">
        <f>I171*'SW7'!C$13</f>
        <v>312.56239829999998</v>
      </c>
      <c r="K171" s="143">
        <f t="shared" si="61"/>
        <v>5.0306672767999956</v>
      </c>
      <c r="L171" s="167">
        <f t="shared" si="55"/>
        <v>5.1401077601317091</v>
      </c>
      <c r="M171" s="143">
        <f t="shared" si="45"/>
        <v>0.12490461857120053</v>
      </c>
      <c r="N171" s="143">
        <f t="shared" si="46"/>
        <v>20.560431040526836</v>
      </c>
      <c r="O171" s="143">
        <f t="shared" si="47"/>
        <v>1572.3974290859364</v>
      </c>
      <c r="P171" s="143">
        <f t="shared" si="48"/>
        <v>6168.1293121580511</v>
      </c>
      <c r="Q171" s="143">
        <f t="shared" si="49"/>
        <v>0</v>
      </c>
      <c r="R171" s="143">
        <f t="shared" si="50"/>
        <v>26.728560352684887</v>
      </c>
      <c r="S171" s="143">
        <f t="shared" si="51"/>
        <v>7767.2553015966732</v>
      </c>
      <c r="T171" s="143">
        <f>U170-(U170*(0.5^(1/'SW7'!C$2)))</f>
        <v>5706.5079177126754</v>
      </c>
      <c r="U171" s="143">
        <f t="shared" si="54"/>
        <v>901452.56924504414</v>
      </c>
      <c r="V171" s="147">
        <f>(U171*'SW7'!C$3/(B171*'SW7'!C$4)/1000)</f>
        <v>3.3632367894735133</v>
      </c>
      <c r="W171" s="147">
        <f>V171/'SW7'!C$5</f>
        <v>42.040459868418914</v>
      </c>
    </row>
    <row r="172" spans="1:23" x14ac:dyDescent="0.35">
      <c r="A172" s="142">
        <f t="shared" si="63"/>
        <v>169</v>
      </c>
      <c r="B172" s="143">
        <f t="shared" si="53"/>
        <v>172.51422159300068</v>
      </c>
      <c r="C172" s="133">
        <v>1200</v>
      </c>
      <c r="D172" s="133">
        <v>0</v>
      </c>
      <c r="E172" s="166">
        <v>1.3</v>
      </c>
      <c r="F172" s="143">
        <f t="shared" si="59"/>
        <v>12.153299999999998</v>
      </c>
      <c r="G172" s="143">
        <f t="shared" si="44"/>
        <v>0.29532518999999996</v>
      </c>
      <c r="H172" s="143">
        <f>'SW7'!C$12</f>
        <v>56.47</v>
      </c>
      <c r="I172" s="143">
        <f t="shared" si="60"/>
        <v>14657.370999999997</v>
      </c>
      <c r="J172" s="143">
        <f>I172*'SW7'!C$13</f>
        <v>312.20200229999995</v>
      </c>
      <c r="K172" s="143">
        <f t="shared" si="61"/>
        <v>4.9874611703000085</v>
      </c>
      <c r="L172" s="167">
        <f t="shared" si="55"/>
        <v>5.1725719503721983</v>
      </c>
      <c r="M172" s="143">
        <f t="shared" si="45"/>
        <v>0.12569349839404442</v>
      </c>
      <c r="N172" s="143">
        <f t="shared" si="46"/>
        <v>20.690287801488793</v>
      </c>
      <c r="O172" s="143">
        <f t="shared" si="47"/>
        <v>1557.0953637611638</v>
      </c>
      <c r="P172" s="143">
        <f t="shared" si="48"/>
        <v>6207.0863404466381</v>
      </c>
      <c r="Q172" s="143">
        <f t="shared" si="49"/>
        <v>0</v>
      </c>
      <c r="R172" s="143">
        <f t="shared" si="50"/>
        <v>26.897374141935433</v>
      </c>
      <c r="S172" s="143">
        <f t="shared" si="51"/>
        <v>7791.0790783497378</v>
      </c>
      <c r="T172" s="143">
        <f>U171-(U171*(0.5^(1/'SW7'!C$2)))</f>
        <v>5719.5130559570389</v>
      </c>
      <c r="U172" s="143">
        <f t="shared" si="54"/>
        <v>903513.31662892818</v>
      </c>
      <c r="V172" s="147">
        <f>(U172*'SW7'!C$3/(B172*'SW7'!C$4)/1000)</f>
        <v>3.3513086922633168</v>
      </c>
      <c r="W172" s="147">
        <f>V172/'SW7'!C$5</f>
        <v>41.891358653291462</v>
      </c>
    </row>
    <row r="173" spans="1:23" x14ac:dyDescent="0.35">
      <c r="A173" s="142">
        <f t="shared" si="63"/>
        <v>170</v>
      </c>
      <c r="B173" s="143">
        <f t="shared" si="53"/>
        <v>173.5196794330007</v>
      </c>
      <c r="C173" s="133">
        <v>1200</v>
      </c>
      <c r="D173" s="133">
        <v>0</v>
      </c>
      <c r="E173" s="166">
        <v>1.3</v>
      </c>
      <c r="F173" s="143">
        <f t="shared" si="59"/>
        <v>12.138999999999999</v>
      </c>
      <c r="G173" s="143">
        <f t="shared" si="44"/>
        <v>0.29497769999999995</v>
      </c>
      <c r="H173" s="143">
        <f>'SW7'!C$12</f>
        <v>56.47</v>
      </c>
      <c r="I173" s="143">
        <f t="shared" si="60"/>
        <v>14640.210999999999</v>
      </c>
      <c r="J173" s="143">
        <f>I173*'SW7'!C$13</f>
        <v>311.83649429999997</v>
      </c>
      <c r="K173" s="143">
        <f t="shared" si="61"/>
        <v>4.9446030000000079</v>
      </c>
      <c r="L173" s="167">
        <f t="shared" si="55"/>
        <v>5.204844610352346</v>
      </c>
      <c r="M173" s="143">
        <f t="shared" si="45"/>
        <v>0.12647772403156199</v>
      </c>
      <c r="N173" s="143">
        <f t="shared" si="46"/>
        <v>20.819378441409384</v>
      </c>
      <c r="O173" s="143">
        <f t="shared" si="47"/>
        <v>1541.9076652252652</v>
      </c>
      <c r="P173" s="143">
        <f t="shared" si="48"/>
        <v>6245.8135324228151</v>
      </c>
      <c r="Q173" s="143">
        <f t="shared" si="49"/>
        <v>0</v>
      </c>
      <c r="R173" s="143">
        <f t="shared" si="50"/>
        <v>27.065191973832199</v>
      </c>
      <c r="S173" s="143">
        <f t="shared" si="51"/>
        <v>7814.7863896219123</v>
      </c>
      <c r="T173" s="143">
        <f>U172-(U172*(0.5^(1/'SW7'!C$2)))</f>
        <v>5732.5880329100182</v>
      </c>
      <c r="U173" s="143">
        <f t="shared" si="54"/>
        <v>905584.88265132089</v>
      </c>
      <c r="V173" s="147">
        <f>(U173*'SW7'!C$3/(B173*'SW7'!C$4)/1000)</f>
        <v>3.3395288936396366</v>
      </c>
      <c r="W173" s="147">
        <f>V173/'SW7'!C$5</f>
        <v>41.744111170495458</v>
      </c>
    </row>
    <row r="174" spans="1:23" x14ac:dyDescent="0.35">
      <c r="A174" s="142">
        <f t="shared" si="63"/>
        <v>171</v>
      </c>
      <c r="B174" s="143">
        <f t="shared" si="53"/>
        <v>174.52666166048073</v>
      </c>
      <c r="C174" s="133">
        <v>1200</v>
      </c>
      <c r="D174" s="133">
        <v>0</v>
      </c>
      <c r="E174" s="166">
        <v>1.3</v>
      </c>
      <c r="F174" s="143">
        <f t="shared" si="59"/>
        <v>12.124499999999999</v>
      </c>
      <c r="G174" s="143">
        <f t="shared" si="44"/>
        <v>0.29462534999999995</v>
      </c>
      <c r="H174" s="143">
        <f>'SW7'!C$12</f>
        <v>56.47</v>
      </c>
      <c r="I174" s="143">
        <f t="shared" si="60"/>
        <v>14622.811</v>
      </c>
      <c r="J174" s="143">
        <f>I174*'SW7'!C$13</f>
        <v>311.4658743</v>
      </c>
      <c r="K174" s="143">
        <f t="shared" si="61"/>
        <v>4.9020860182999968</v>
      </c>
      <c r="L174" s="167">
        <f t="shared" si="55"/>
        <v>5.2369279867808523</v>
      </c>
      <c r="M174" s="143">
        <f t="shared" si="45"/>
        <v>0.1272573500787747</v>
      </c>
      <c r="N174" s="143">
        <f t="shared" si="46"/>
        <v>20.947711947123409</v>
      </c>
      <c r="O174" s="143">
        <f t="shared" si="47"/>
        <v>1526.8325075836142</v>
      </c>
      <c r="P174" s="143">
        <f t="shared" si="48"/>
        <v>6284.3135841370231</v>
      </c>
      <c r="Q174" s="143">
        <f t="shared" si="49"/>
        <v>0</v>
      </c>
      <c r="R174" s="143">
        <f t="shared" si="50"/>
        <v>27.232025531260433</v>
      </c>
      <c r="S174" s="143">
        <f t="shared" si="51"/>
        <v>7838.3781172518975</v>
      </c>
      <c r="T174" s="143">
        <f>U173-(U173*(0.5^(1/'SW7'!C$2)))</f>
        <v>5745.7316516822902</v>
      </c>
      <c r="U174" s="143">
        <f t="shared" si="54"/>
        <v>907667.08100803278</v>
      </c>
      <c r="V174" s="147">
        <f>(U174*'SW7'!C$3/(B174*'SW7'!C$4)/1000)</f>
        <v>3.3278947399181558</v>
      </c>
      <c r="W174" s="147">
        <f>V174/'SW7'!C$5</f>
        <v>41.598684248976944</v>
      </c>
    </row>
    <row r="175" spans="1:23" x14ac:dyDescent="0.35">
      <c r="A175" s="142">
        <f t="shared" si="63"/>
        <v>172</v>
      </c>
      <c r="B175" s="143">
        <f t="shared" si="53"/>
        <v>175.53515351712076</v>
      </c>
      <c r="C175" s="133">
        <v>1200</v>
      </c>
      <c r="D175" s="133">
        <v>0</v>
      </c>
      <c r="E175" s="166">
        <v>1.3</v>
      </c>
      <c r="F175" s="143">
        <f t="shared" si="59"/>
        <v>12.1098</v>
      </c>
      <c r="G175" s="143">
        <f t="shared" si="44"/>
        <v>0.29426813999999996</v>
      </c>
      <c r="H175" s="143">
        <f>'SW7'!C$12</f>
        <v>56.47</v>
      </c>
      <c r="I175" s="143">
        <f t="shared" si="60"/>
        <v>14605.171</v>
      </c>
      <c r="J175" s="143">
        <f>I175*'SW7'!C$13</f>
        <v>311.09014230000002</v>
      </c>
      <c r="K175" s="143">
        <f t="shared" si="61"/>
        <v>4.8599028607999983</v>
      </c>
      <c r="L175" s="167">
        <f t="shared" si="55"/>
        <v>5.2688242870649518</v>
      </c>
      <c r="M175" s="143">
        <f t="shared" si="45"/>
        <v>0.12803243017567831</v>
      </c>
      <c r="N175" s="143">
        <f t="shared" si="46"/>
        <v>21.075297148259807</v>
      </c>
      <c r="O175" s="143">
        <f t="shared" si="47"/>
        <v>1511.8678725304487</v>
      </c>
      <c r="P175" s="143">
        <f t="shared" si="48"/>
        <v>6322.5891444779418</v>
      </c>
      <c r="Q175" s="143">
        <f t="shared" si="49"/>
        <v>0</v>
      </c>
      <c r="R175" s="143">
        <f t="shared" si="50"/>
        <v>27.397886292737748</v>
      </c>
      <c r="S175" s="143">
        <f t="shared" si="51"/>
        <v>7861.8549033011286</v>
      </c>
      <c r="T175" s="143">
        <f>U174-(U174*(0.5^(1/'SW7'!C$2)))</f>
        <v>5758.9427302154945</v>
      </c>
      <c r="U175" s="143">
        <f t="shared" si="54"/>
        <v>909759.7274736024</v>
      </c>
      <c r="V175" s="147">
        <f>(U175*'SW7'!C$3/(B175*'SW7'!C$4)/1000)</f>
        <v>3.316403634924272</v>
      </c>
      <c r="W175" s="147">
        <f>V175/'SW7'!C$5</f>
        <v>41.455045436553398</v>
      </c>
    </row>
    <row r="176" spans="1:23" x14ac:dyDescent="0.35">
      <c r="A176" s="142">
        <f t="shared" si="63"/>
        <v>173</v>
      </c>
      <c r="B176" s="143">
        <f t="shared" si="53"/>
        <v>176.54514021268076</v>
      </c>
      <c r="C176" s="133">
        <v>1200</v>
      </c>
      <c r="D176" s="133">
        <v>0</v>
      </c>
      <c r="E176" s="166">
        <v>1.3</v>
      </c>
      <c r="F176" s="143">
        <f t="shared" si="59"/>
        <v>12.094899999999999</v>
      </c>
      <c r="G176" s="143">
        <f t="shared" si="44"/>
        <v>0.29390606999999996</v>
      </c>
      <c r="H176" s="143">
        <f>'SW7'!C$12</f>
        <v>56.47</v>
      </c>
      <c r="I176" s="143">
        <f t="shared" si="60"/>
        <v>14587.290999999999</v>
      </c>
      <c r="J176" s="143">
        <f>I176*'SW7'!C$13</f>
        <v>310.7092983</v>
      </c>
      <c r="K176" s="143">
        <f t="shared" si="61"/>
        <v>4.8180455462999987</v>
      </c>
      <c r="L176" s="167">
        <f t="shared" si="55"/>
        <v>5.3005356802217527</v>
      </c>
      <c r="M176" s="143">
        <f t="shared" si="45"/>
        <v>0.12880301702938859</v>
      </c>
      <c r="N176" s="143">
        <f t="shared" si="46"/>
        <v>21.202142720887011</v>
      </c>
      <c r="O176" s="143">
        <f t="shared" si="47"/>
        <v>1497.0115508683127</v>
      </c>
      <c r="P176" s="143">
        <f t="shared" si="48"/>
        <v>6360.6428162661032</v>
      </c>
      <c r="Q176" s="143">
        <f t="shared" si="49"/>
        <v>0</v>
      </c>
      <c r="R176" s="143">
        <f t="shared" si="50"/>
        <v>27.562785537153115</v>
      </c>
      <c r="S176" s="143">
        <f t="shared" si="51"/>
        <v>7885.2171526715692</v>
      </c>
      <c r="T176" s="143">
        <f>U175-(U175*(0.5^(1/'SW7'!C$2)))</f>
        <v>5772.2200996408937</v>
      </c>
      <c r="U176" s="143">
        <f t="shared" si="54"/>
        <v>911862.63964668801</v>
      </c>
      <c r="V176" s="147">
        <f>(U176*'SW7'!C$3/(B176*'SW7'!C$4)/1000)</f>
        <v>3.305053037763396</v>
      </c>
      <c r="W176" s="147">
        <f>V176/'SW7'!C$5</f>
        <v>41.313162972042448</v>
      </c>
    </row>
    <row r="177" spans="1:23" x14ac:dyDescent="0.35">
      <c r="A177" s="142">
        <f t="shared" si="63"/>
        <v>174</v>
      </c>
      <c r="B177" s="143">
        <f t="shared" si="53"/>
        <v>177.55660692500075</v>
      </c>
      <c r="C177" s="133">
        <v>1200</v>
      </c>
      <c r="D177" s="133">
        <v>0</v>
      </c>
      <c r="E177" s="166">
        <v>1.3</v>
      </c>
      <c r="F177" s="143">
        <f t="shared" si="59"/>
        <v>12.079799999999999</v>
      </c>
      <c r="G177" s="143">
        <f t="shared" si="44"/>
        <v>0.29353913999999998</v>
      </c>
      <c r="H177" s="143">
        <f>'SW7'!C$12</f>
        <v>56.47</v>
      </c>
      <c r="I177" s="143">
        <f t="shared" si="60"/>
        <v>14569.170999999998</v>
      </c>
      <c r="J177" s="143">
        <f>I177*'SW7'!C$13</f>
        <v>310.32334229999998</v>
      </c>
      <c r="K177" s="143">
        <f t="shared" si="61"/>
        <v>4.7765054768000113</v>
      </c>
      <c r="L177" s="167">
        <f t="shared" si="55"/>
        <v>5.332064297763317</v>
      </c>
      <c r="M177" s="143">
        <f t="shared" si="45"/>
        <v>0.12956916243564859</v>
      </c>
      <c r="N177" s="143">
        <f t="shared" si="46"/>
        <v>21.328257191053268</v>
      </c>
      <c r="O177" s="143">
        <f t="shared" si="47"/>
        <v>1482.2611440748344</v>
      </c>
      <c r="P177" s="143">
        <f t="shared" si="48"/>
        <v>6398.4771573159805</v>
      </c>
      <c r="Q177" s="143">
        <f t="shared" si="49"/>
        <v>0</v>
      </c>
      <c r="R177" s="143">
        <f t="shared" si="50"/>
        <v>27.726734348369249</v>
      </c>
      <c r="S177" s="143">
        <f t="shared" si="51"/>
        <v>7908.4650357391838</v>
      </c>
      <c r="T177" s="143">
        <f>U176-(U176*(0.5^(1/'SW7'!C$2)))</f>
        <v>5785.5626026630634</v>
      </c>
      <c r="U177" s="143">
        <f t="shared" si="54"/>
        <v>913975.63669971866</v>
      </c>
      <c r="V177" s="147">
        <f>(U177*'SW7'!C$3/(B177*'SW7'!C$4)/1000)</f>
        <v>3.2938404606715821</v>
      </c>
      <c r="W177" s="147">
        <f>V177/'SW7'!C$5</f>
        <v>41.173005758394773</v>
      </c>
    </row>
    <row r="178" spans="1:23" x14ac:dyDescent="0.35">
      <c r="A178" s="142">
        <f t="shared" si="63"/>
        <v>175</v>
      </c>
      <c r="B178" s="143">
        <f t="shared" si="53"/>
        <v>178.56953880000077</v>
      </c>
      <c r="C178" s="133">
        <v>1200</v>
      </c>
      <c r="D178" s="133">
        <v>0</v>
      </c>
      <c r="E178" s="166">
        <v>1.3</v>
      </c>
      <c r="F178" s="143">
        <f t="shared" si="59"/>
        <v>12.064499999999999</v>
      </c>
      <c r="G178" s="143">
        <f t="shared" si="44"/>
        <v>0.29316734999999994</v>
      </c>
      <c r="H178" s="143">
        <f>'SW7'!C$12</f>
        <v>56.47</v>
      </c>
      <c r="I178" s="143">
        <f t="shared" si="60"/>
        <v>14550.810999999998</v>
      </c>
      <c r="J178" s="143">
        <f>I178*'SW7'!C$13</f>
        <v>309.93227429999996</v>
      </c>
      <c r="K178" s="143">
        <f t="shared" si="61"/>
        <v>4.7352734374999912</v>
      </c>
      <c r="L178" s="167">
        <f t="shared" si="55"/>
        <v>5.3634122345564101</v>
      </c>
      <c r="M178" s="143">
        <f t="shared" si="45"/>
        <v>0.13033091729972077</v>
      </c>
      <c r="N178" s="143">
        <f t="shared" si="46"/>
        <v>21.453648938225641</v>
      </c>
      <c r="O178" s="143">
        <f t="shared" si="47"/>
        <v>1467.6140659167511</v>
      </c>
      <c r="P178" s="143">
        <f t="shared" si="48"/>
        <v>6436.0946814676918</v>
      </c>
      <c r="Q178" s="143">
        <f t="shared" si="49"/>
        <v>0</v>
      </c>
      <c r="R178" s="143">
        <f t="shared" si="50"/>
        <v>27.889743619693334</v>
      </c>
      <c r="S178" s="143">
        <f t="shared" si="51"/>
        <v>7931.5984910041361</v>
      </c>
      <c r="T178" s="143">
        <f>U177-(U177*(0.5^(1/'SW7'!C$2)))</f>
        <v>5798.9690919718705</v>
      </c>
      <c r="U178" s="143">
        <f t="shared" si="54"/>
        <v>916098.53913279483</v>
      </c>
      <c r="V178" s="147">
        <f>(U178*'SW7'!C$3/(B178*'SW7'!C$4)/1000)</f>
        <v>3.2827634669438215</v>
      </c>
      <c r="W178" s="147">
        <f>V178/'SW7'!C$5</f>
        <v>41.034543336797768</v>
      </c>
    </row>
    <row r="179" spans="1:23" x14ac:dyDescent="0.35">
      <c r="A179" s="142">
        <f t="shared" si="63"/>
        <v>176</v>
      </c>
      <c r="B179" s="143">
        <f t="shared" si="53"/>
        <v>179.58392095168077</v>
      </c>
      <c r="C179" s="133">
        <v>1200</v>
      </c>
      <c r="D179" s="133">
        <v>0</v>
      </c>
      <c r="E179" s="166">
        <v>1.3</v>
      </c>
      <c r="F179" s="143">
        <f t="shared" si="59"/>
        <v>12.048999999999999</v>
      </c>
      <c r="G179" s="143">
        <f t="shared" si="44"/>
        <v>0.29279069999999996</v>
      </c>
      <c r="H179" s="143">
        <f>'SW7'!C$12</f>
        <v>56.47</v>
      </c>
      <c r="I179" s="143">
        <f t="shared" si="60"/>
        <v>14532.210999999999</v>
      </c>
      <c r="J179" s="143">
        <f>I179*'SW7'!C$13</f>
        <v>309.5360943</v>
      </c>
      <c r="K179" s="143">
        <f t="shared" si="61"/>
        <v>4.6943395968000061</v>
      </c>
      <c r="L179" s="167">
        <f t="shared" si="55"/>
        <v>5.3945815496576976</v>
      </c>
      <c r="M179" s="143">
        <f t="shared" si="45"/>
        <v>0.13108833165668204</v>
      </c>
      <c r="N179" s="143">
        <f t="shared" si="46"/>
        <v>21.578326198630791</v>
      </c>
      <c r="O179" s="143">
        <f t="shared" si="47"/>
        <v>1453.0675441113108</v>
      </c>
      <c r="P179" s="143">
        <f t="shared" si="48"/>
        <v>6473.4978595892371</v>
      </c>
      <c r="Q179" s="143">
        <f t="shared" si="49"/>
        <v>0</v>
      </c>
      <c r="R179" s="143">
        <f t="shared" si="50"/>
        <v>28.051824058220028</v>
      </c>
      <c r="S179" s="143">
        <f t="shared" si="51"/>
        <v>7954.6172277587675</v>
      </c>
      <c r="T179" s="143">
        <f>U178-(U178*(0.5^(1/'SW7'!C$2)))</f>
        <v>5812.438428681111</v>
      </c>
      <c r="U179" s="143">
        <f t="shared" si="54"/>
        <v>918231.16853182705</v>
      </c>
      <c r="V179" s="147">
        <f>(U179*'SW7'!C$3/(B179*'SW7'!C$4)/1000)</f>
        <v>3.2718196689373764</v>
      </c>
      <c r="W179" s="147">
        <f>V179/'SW7'!C$5</f>
        <v>40.897745861717205</v>
      </c>
    </row>
    <row r="180" spans="1:23" x14ac:dyDescent="0.35">
      <c r="A180" s="142">
        <f t="shared" si="63"/>
        <v>177</v>
      </c>
      <c r="B180" s="143">
        <f t="shared" si="53"/>
        <v>180.59973846212077</v>
      </c>
      <c r="C180" s="133">
        <v>1200</v>
      </c>
      <c r="D180" s="133">
        <v>0</v>
      </c>
      <c r="E180" s="166">
        <v>1.3</v>
      </c>
      <c r="F180" s="143">
        <f t="shared" si="59"/>
        <v>12.033299999999999</v>
      </c>
      <c r="G180" s="143">
        <f t="shared" si="44"/>
        <v>0.29240918999999993</v>
      </c>
      <c r="H180" s="143">
        <f>'SW7'!C$12</f>
        <v>56.47</v>
      </c>
      <c r="I180" s="143">
        <f t="shared" si="60"/>
        <v>14513.370999999999</v>
      </c>
      <c r="J180" s="143">
        <f>I180*'SW7'!C$13</f>
        <v>309.13480229999999</v>
      </c>
      <c r="K180" s="143">
        <f t="shared" si="61"/>
        <v>4.6536935062999945</v>
      </c>
      <c r="L180" s="167">
        <f t="shared" si="55"/>
        <v>5.4255742671253593</v>
      </c>
      <c r="M180" s="143">
        <f t="shared" si="45"/>
        <v>0.13184145469114622</v>
      </c>
      <c r="N180" s="143">
        <f t="shared" si="46"/>
        <v>21.702297068501437</v>
      </c>
      <c r="O180" s="143">
        <f t="shared" si="47"/>
        <v>1438.6186220348425</v>
      </c>
      <c r="P180" s="143">
        <f t="shared" si="48"/>
        <v>6510.6891205504307</v>
      </c>
      <c r="Q180" s="143">
        <f t="shared" si="49"/>
        <v>0</v>
      </c>
      <c r="R180" s="143">
        <f t="shared" si="50"/>
        <v>28.212986189051868</v>
      </c>
      <c r="S180" s="143">
        <f t="shared" si="51"/>
        <v>7977.5207287743251</v>
      </c>
      <c r="T180" s="143">
        <f>U179-(U179*(0.5^(1/'SW7'!C$2)))</f>
        <v>5825.9694807934575</v>
      </c>
      <c r="U180" s="143">
        <f t="shared" si="54"/>
        <v>920373.34733090468</v>
      </c>
      <c r="V180" s="147">
        <f>(U180*'SW7'!C$3/(B180*'SW7'!C$4)/1000)</f>
        <v>3.2610067261476479</v>
      </c>
      <c r="W180" s="147">
        <f>V180/'SW7'!C$5</f>
        <v>40.762584076845599</v>
      </c>
    </row>
    <row r="181" spans="1:23" x14ac:dyDescent="0.35">
      <c r="A181" s="142">
        <f t="shared" ref="A181:A196" si="64">A180+1</f>
        <v>178</v>
      </c>
      <c r="B181" s="143">
        <f t="shared" si="53"/>
        <v>181.61697638148075</v>
      </c>
      <c r="C181" s="133">
        <v>1200</v>
      </c>
      <c r="D181" s="133">
        <v>0</v>
      </c>
      <c r="E181" s="166">
        <v>1.3</v>
      </c>
      <c r="F181" s="143">
        <f t="shared" si="59"/>
        <v>12.017399999999999</v>
      </c>
      <c r="G181" s="143">
        <f t="shared" si="44"/>
        <v>0.29202281999999996</v>
      </c>
      <c r="H181" s="143">
        <f>'SW7'!C$12</f>
        <v>56.47</v>
      </c>
      <c r="I181" s="143">
        <f t="shared" si="60"/>
        <v>14494.290999999997</v>
      </c>
      <c r="J181" s="143">
        <f>I181*'SW7'!C$13</f>
        <v>308.72839829999992</v>
      </c>
      <c r="K181" s="143">
        <f t="shared" si="61"/>
        <v>4.6133241007999999</v>
      </c>
      <c r="L181" s="167">
        <f t="shared" si="55"/>
        <v>5.4563923768077665</v>
      </c>
      <c r="M181" s="143">
        <f t="shared" si="45"/>
        <v>0.13259033475642873</v>
      </c>
      <c r="N181" s="143">
        <f t="shared" si="46"/>
        <v>21.825569507231066</v>
      </c>
      <c r="O181" s="143">
        <f t="shared" si="47"/>
        <v>1424.2641604787714</v>
      </c>
      <c r="P181" s="143">
        <f t="shared" si="48"/>
        <v>6547.6708521693199</v>
      </c>
      <c r="Q181" s="143">
        <f t="shared" si="49"/>
        <v>0</v>
      </c>
      <c r="R181" s="143">
        <f t="shared" si="50"/>
        <v>28.373240359400388</v>
      </c>
      <c r="S181" s="143">
        <f t="shared" si="51"/>
        <v>8000.3082530074917</v>
      </c>
      <c r="T181" s="143">
        <f>U180-(U180*(0.5^(1/'SW7'!C$2)))</f>
        <v>5839.5611216933466</v>
      </c>
      <c r="U181" s="143">
        <f t="shared" si="54"/>
        <v>922524.89857888559</v>
      </c>
      <c r="V181" s="147">
        <f>(U181*'SW7'!C$3/(B181*'SW7'!C$4)/1000)</f>
        <v>3.2503223433542034</v>
      </c>
      <c r="W181" s="147">
        <f>V181/'SW7'!C$5</f>
        <v>40.629029291927544</v>
      </c>
    </row>
    <row r="182" spans="1:23" x14ac:dyDescent="0.35">
      <c r="A182" s="142">
        <f t="shared" si="64"/>
        <v>179</v>
      </c>
      <c r="B182" s="143">
        <f t="shared" si="53"/>
        <v>182.63561972800076</v>
      </c>
      <c r="C182" s="133">
        <v>1200</v>
      </c>
      <c r="D182" s="133">
        <v>0</v>
      </c>
      <c r="E182" s="166">
        <v>1.3</v>
      </c>
      <c r="F182" s="143">
        <f t="shared" si="59"/>
        <v>12.001299999999999</v>
      </c>
      <c r="G182" s="143">
        <f t="shared" si="44"/>
        <v>0.29163158999999994</v>
      </c>
      <c r="H182" s="143">
        <f>'SW7'!C$12</f>
        <v>56.47</v>
      </c>
      <c r="I182" s="143">
        <f t="shared" si="60"/>
        <v>14474.970999999998</v>
      </c>
      <c r="J182" s="143">
        <f>I182*'SW7'!C$13</f>
        <v>308.31688229999992</v>
      </c>
      <c r="K182" s="143">
        <f t="shared" si="61"/>
        <v>4.5732196982999938</v>
      </c>
      <c r="L182" s="167">
        <f t="shared" si="55"/>
        <v>5.4870378351100975</v>
      </c>
      <c r="M182" s="143">
        <f t="shared" si="45"/>
        <v>0.13333501939317535</v>
      </c>
      <c r="N182" s="143">
        <f t="shared" si="46"/>
        <v>21.94815134044039</v>
      </c>
      <c r="O182" s="143">
        <f t="shared" si="47"/>
        <v>1410.0008394528004</v>
      </c>
      <c r="P182" s="143">
        <f t="shared" si="48"/>
        <v>6584.4454021321171</v>
      </c>
      <c r="Q182" s="143">
        <f t="shared" si="49"/>
        <v>0</v>
      </c>
      <c r="R182" s="143">
        <f t="shared" si="50"/>
        <v>28.532596742572508</v>
      </c>
      <c r="S182" s="143">
        <f t="shared" si="51"/>
        <v>8022.9788383274899</v>
      </c>
      <c r="T182" s="143">
        <f>U181-(U181*(0.5^(1/'SW7'!C$2)))</f>
        <v>5853.2122286658268</v>
      </c>
      <c r="U182" s="143">
        <f t="shared" si="54"/>
        <v>924685.64571019972</v>
      </c>
      <c r="V182" s="147">
        <f>(U182*'SW7'!C$3/(B182*'SW7'!C$4)/1000)</f>
        <v>3.2397642688345756</v>
      </c>
      <c r="W182" s="147">
        <f>V182/'SW7'!C$5</f>
        <v>40.497053360432197</v>
      </c>
    </row>
    <row r="183" spans="1:23" x14ac:dyDescent="0.35">
      <c r="A183" s="142">
        <f t="shared" si="64"/>
        <v>180</v>
      </c>
      <c r="B183" s="143">
        <f t="shared" si="53"/>
        <v>183.65565348800078</v>
      </c>
      <c r="C183" s="133">
        <v>1200</v>
      </c>
      <c r="D183" s="133">
        <v>0</v>
      </c>
      <c r="E183" s="166">
        <v>1.3</v>
      </c>
      <c r="F183" s="143">
        <f t="shared" si="59"/>
        <v>11.984999999999999</v>
      </c>
      <c r="G183" s="143">
        <f t="shared" si="44"/>
        <v>0.29123549999999998</v>
      </c>
      <c r="H183" s="143">
        <f>'SW7'!C$12</f>
        <v>56.47</v>
      </c>
      <c r="I183" s="143">
        <f t="shared" si="60"/>
        <v>14455.411</v>
      </c>
      <c r="J183" s="143">
        <f>I183*'SW7'!C$13</f>
        <v>307.90025429999997</v>
      </c>
      <c r="K183" s="143">
        <f t="shared" si="61"/>
        <v>4.533368000000003</v>
      </c>
      <c r="L183" s="167">
        <f t="shared" si="55"/>
        <v>5.5175125657396293</v>
      </c>
      <c r="M183" s="143">
        <f t="shared" si="45"/>
        <v>0.13407555534747298</v>
      </c>
      <c r="N183" s="143">
        <f t="shared" si="46"/>
        <v>22.070050262958517</v>
      </c>
      <c r="O183" s="143">
        <f t="shared" si="47"/>
        <v>1395.8251600354831</v>
      </c>
      <c r="P183" s="143">
        <f t="shared" si="48"/>
        <v>6621.0150788875553</v>
      </c>
      <c r="Q183" s="143">
        <f t="shared" si="49"/>
        <v>0</v>
      </c>
      <c r="R183" s="143">
        <f t="shared" si="50"/>
        <v>28.691065341846073</v>
      </c>
      <c r="S183" s="143">
        <f t="shared" si="51"/>
        <v>8045.531304264885</v>
      </c>
      <c r="T183" s="143">
        <f>U182-(U182*(0.5^(1/'SW7'!C$2)))</f>
        <v>5866.9216814421816</v>
      </c>
      <c r="U183" s="143">
        <f t="shared" si="54"/>
        <v>926855.41231986135</v>
      </c>
      <c r="V183" s="147">
        <f>(U183*'SW7'!C$3/(B183*'SW7'!C$4)/1000)</f>
        <v>3.2293302926436507</v>
      </c>
      <c r="W183" s="147">
        <f>V183/'SW7'!C$5</f>
        <v>40.366628658045634</v>
      </c>
    </row>
    <row r="184" spans="1:23" x14ac:dyDescent="0.35">
      <c r="A184" s="142">
        <f t="shared" si="64"/>
        <v>181</v>
      </c>
      <c r="B184" s="143">
        <f t="shared" si="53"/>
        <v>184.6770626158808</v>
      </c>
      <c r="C184" s="133">
        <v>1200</v>
      </c>
      <c r="D184" s="133">
        <v>0</v>
      </c>
      <c r="E184" s="166">
        <v>1.3</v>
      </c>
      <c r="F184" s="143">
        <f t="shared" si="59"/>
        <v>11.968499999999999</v>
      </c>
      <c r="G184" s="143">
        <f t="shared" si="44"/>
        <v>0.29083454999999997</v>
      </c>
      <c r="H184" s="143">
        <f>'SW7'!C$12</f>
        <v>56.47</v>
      </c>
      <c r="I184" s="143">
        <f t="shared" si="60"/>
        <v>14435.610999999999</v>
      </c>
      <c r="J184" s="143">
        <f>I184*'SW7'!C$13</f>
        <v>307.47851429999997</v>
      </c>
      <c r="K184" s="143">
        <f t="shared" si="61"/>
        <v>4.4937560903000104</v>
      </c>
      <c r="L184" s="167">
        <f t="shared" si="55"/>
        <v>5.5478184604303244</v>
      </c>
      <c r="M184" s="143">
        <f t="shared" si="45"/>
        <v>0.13481198858845689</v>
      </c>
      <c r="N184" s="143">
        <f t="shared" si="46"/>
        <v>22.191273841721298</v>
      </c>
      <c r="O184" s="143">
        <f t="shared" si="47"/>
        <v>1381.7334462720237</v>
      </c>
      <c r="P184" s="143">
        <f t="shared" si="48"/>
        <v>6657.3821525163894</v>
      </c>
      <c r="Q184" s="143">
        <f t="shared" si="49"/>
        <v>0</v>
      </c>
      <c r="R184" s="143">
        <f t="shared" si="50"/>
        <v>28.848655994237689</v>
      </c>
      <c r="S184" s="143">
        <f t="shared" si="51"/>
        <v>8067.9642547826506</v>
      </c>
      <c r="T184" s="143">
        <f>U183-(U183*(0.5^(1/'SW7'!C$2)))</f>
        <v>5880.6883607725613</v>
      </c>
      <c r="U184" s="143">
        <f t="shared" si="54"/>
        <v>929034.02194268408</v>
      </c>
      <c r="V184" s="147">
        <f>(U184*'SW7'!C$3/(B184*'SW7'!C$4)/1000)</f>
        <v>3.2190182449564491</v>
      </c>
      <c r="W184" s="147">
        <f>V184/'SW7'!C$5</f>
        <v>40.237728061955615</v>
      </c>
    </row>
    <row r="185" spans="1:23" x14ac:dyDescent="0.35">
      <c r="A185" s="142">
        <f t="shared" si="64"/>
        <v>182</v>
      </c>
      <c r="B185" s="143">
        <f t="shared" si="53"/>
        <v>185.69983203412079</v>
      </c>
      <c r="C185" s="133">
        <v>1200</v>
      </c>
      <c r="D185" s="133">
        <v>0</v>
      </c>
      <c r="E185" s="166">
        <v>1.3</v>
      </c>
      <c r="F185" s="143">
        <f t="shared" si="59"/>
        <v>11.951799999999999</v>
      </c>
      <c r="G185" s="143">
        <f t="shared" si="44"/>
        <v>0.29042873999999996</v>
      </c>
      <c r="H185" s="143">
        <f>'SW7'!C$12</f>
        <v>56.47</v>
      </c>
      <c r="I185" s="143">
        <f t="shared" si="60"/>
        <v>14415.570999999998</v>
      </c>
      <c r="J185" s="143">
        <f>I185*'SW7'!C$13</f>
        <v>307.05166229999998</v>
      </c>
      <c r="K185" s="143">
        <f t="shared" si="61"/>
        <v>4.4543704367999837</v>
      </c>
      <c r="L185" s="167">
        <f t="shared" si="55"/>
        <v>5.5779573796474864</v>
      </c>
      <c r="M185" s="143">
        <f t="shared" si="45"/>
        <v>0.1355443643254339</v>
      </c>
      <c r="N185" s="143">
        <f t="shared" si="46"/>
        <v>22.311829518589946</v>
      </c>
      <c r="O185" s="143">
        <f t="shared" si="47"/>
        <v>1367.7218471194119</v>
      </c>
      <c r="P185" s="143">
        <f t="shared" si="48"/>
        <v>6693.5488555769834</v>
      </c>
      <c r="Q185" s="143">
        <f t="shared" si="49"/>
        <v>0</v>
      </c>
      <c r="R185" s="143">
        <f t="shared" si="50"/>
        <v>29.005378374166931</v>
      </c>
      <c r="S185" s="143">
        <f t="shared" si="51"/>
        <v>8090.2760810705622</v>
      </c>
      <c r="T185" s="143">
        <f>U184-(U184*(0.5^(1/'SW7'!C$2)))</f>
        <v>5894.5111470252741</v>
      </c>
      <c r="U185" s="143">
        <f t="shared" si="54"/>
        <v>931221.29783669417</v>
      </c>
      <c r="V185" s="147">
        <f>(U185*'SW7'!C$3/(B185*'SW7'!C$4)/1000)</f>
        <v>3.2088259944722184</v>
      </c>
      <c r="W185" s="147">
        <f>V185/'SW7'!C$5</f>
        <v>40.110324930902728</v>
      </c>
    </row>
    <row r="186" spans="1:23" x14ac:dyDescent="0.35">
      <c r="A186" s="142">
        <f t="shared" si="64"/>
        <v>183</v>
      </c>
      <c r="B186" s="143">
        <f t="shared" si="53"/>
        <v>186.7239466332808</v>
      </c>
      <c r="C186" s="133">
        <v>1200</v>
      </c>
      <c r="D186" s="133">
        <v>0</v>
      </c>
      <c r="E186" s="166">
        <v>1.3</v>
      </c>
      <c r="F186" s="143">
        <f t="shared" si="59"/>
        <v>11.934899999999999</v>
      </c>
      <c r="G186" s="143">
        <f t="shared" si="44"/>
        <v>0.29001806999999996</v>
      </c>
      <c r="H186" s="143">
        <f>'SW7'!C$12</f>
        <v>56.47</v>
      </c>
      <c r="I186" s="143">
        <f t="shared" si="60"/>
        <v>14395.290999999999</v>
      </c>
      <c r="J186" s="143">
        <f>I186*'SW7'!C$13</f>
        <v>306.61969829999998</v>
      </c>
      <c r="K186" s="143">
        <f t="shared" si="61"/>
        <v>4.4151968902999954</v>
      </c>
      <c r="L186" s="167">
        <f t="shared" si="55"/>
        <v>5.607931153273146</v>
      </c>
      <c r="M186" s="143">
        <f t="shared" si="45"/>
        <v>0.13627272702453744</v>
      </c>
      <c r="N186" s="143">
        <f t="shared" si="46"/>
        <v>22.431724613092584</v>
      </c>
      <c r="O186" s="143">
        <f t="shared" si="47"/>
        <v>1353.7863384388827</v>
      </c>
      <c r="P186" s="143">
        <f t="shared" si="48"/>
        <v>6729.517383927775</v>
      </c>
      <c r="Q186" s="143">
        <f t="shared" si="49"/>
        <v>0</v>
      </c>
      <c r="R186" s="143">
        <f t="shared" si="50"/>
        <v>29.161241997020358</v>
      </c>
      <c r="S186" s="143">
        <f t="shared" si="51"/>
        <v>8112.4649643636785</v>
      </c>
      <c r="T186" s="143">
        <f>U185-(U185*(0.5^(1/'SW7'!C$2)))</f>
        <v>5908.3889188121539</v>
      </c>
      <c r="U186" s="143">
        <f t="shared" si="54"/>
        <v>933417.06277073943</v>
      </c>
      <c r="V186" s="147">
        <f>(U186*'SW7'!C$3/(B186*'SW7'!C$4)/1000)</f>
        <v>3.1987514468778362</v>
      </c>
      <c r="W186" s="147">
        <f>V186/'SW7'!C$5</f>
        <v>39.984393085972954</v>
      </c>
    </row>
    <row r="187" spans="1:23" x14ac:dyDescent="0.35">
      <c r="A187" s="142">
        <f t="shared" si="64"/>
        <v>184</v>
      </c>
      <c r="B187" s="143">
        <f t="shared" si="53"/>
        <v>187.74939127200079</v>
      </c>
      <c r="C187" s="133">
        <v>1200</v>
      </c>
      <c r="D187" s="133">
        <v>0</v>
      </c>
      <c r="E187" s="166">
        <v>1.3</v>
      </c>
      <c r="F187" s="143">
        <f t="shared" si="59"/>
        <v>11.9178</v>
      </c>
      <c r="G187" s="143">
        <f t="shared" si="44"/>
        <v>0.28960253999999996</v>
      </c>
      <c r="H187" s="143">
        <f>'SW7'!C$12</f>
        <v>56.47</v>
      </c>
      <c r="I187" s="143">
        <f t="shared" si="60"/>
        <v>14374.771000000001</v>
      </c>
      <c r="J187" s="143">
        <f>I187*'SW7'!C$13</f>
        <v>306.18262229999999</v>
      </c>
      <c r="K187" s="143">
        <f t="shared" si="61"/>
        <v>4.3762206847999963</v>
      </c>
      <c r="L187" s="167">
        <f t="shared" si="55"/>
        <v>5.6377415812726746</v>
      </c>
      <c r="M187" s="143">
        <f t="shared" si="45"/>
        <v>0.13699712042492598</v>
      </c>
      <c r="N187" s="143">
        <f t="shared" si="46"/>
        <v>22.550966325090698</v>
      </c>
      <c r="O187" s="143">
        <f t="shared" si="47"/>
        <v>1339.9227250355646</v>
      </c>
      <c r="P187" s="143">
        <f t="shared" si="48"/>
        <v>6765.2898975272092</v>
      </c>
      <c r="Q187" s="143">
        <f t="shared" si="49"/>
        <v>0</v>
      </c>
      <c r="R187" s="143">
        <f t="shared" si="50"/>
        <v>29.316256222617909</v>
      </c>
      <c r="S187" s="143">
        <f t="shared" si="51"/>
        <v>8134.5288787853915</v>
      </c>
      <c r="T187" s="143">
        <f>U186-(U186*(0.5^(1/'SW7'!C$2)))</f>
        <v>5922.3205516418675</v>
      </c>
      <c r="U187" s="143">
        <f t="shared" si="54"/>
        <v>935621.138816291</v>
      </c>
      <c r="V187" s="147">
        <f>(U187*'SW7'!C$3/(B187*'SW7'!C$4)/1000)</f>
        <v>3.1887925433685878</v>
      </c>
      <c r="W187" s="147">
        <f>V187/'SW7'!C$5</f>
        <v>39.859906792107346</v>
      </c>
    </row>
    <row r="188" spans="1:23" x14ac:dyDescent="0.35">
      <c r="A188" s="142">
        <f t="shared" si="64"/>
        <v>185</v>
      </c>
      <c r="B188" s="143">
        <f t="shared" si="53"/>
        <v>188.77615077700082</v>
      </c>
      <c r="C188" s="133">
        <v>1200</v>
      </c>
      <c r="D188" s="133">
        <v>0</v>
      </c>
      <c r="E188" s="166">
        <v>1.3</v>
      </c>
      <c r="F188" s="143">
        <f t="shared" si="59"/>
        <v>11.900499999999999</v>
      </c>
      <c r="G188" s="143">
        <f t="shared" si="44"/>
        <v>0.28918214999999997</v>
      </c>
      <c r="H188" s="143">
        <f>'SW7'!C$12</f>
        <v>56.47</v>
      </c>
      <c r="I188" s="143">
        <f t="shared" si="60"/>
        <v>14354.010999999999</v>
      </c>
      <c r="J188" s="143">
        <f>I188*'SW7'!C$13</f>
        <v>305.74043429999995</v>
      </c>
      <c r="K188" s="143">
        <f t="shared" si="61"/>
        <v>4.3374264375000067</v>
      </c>
      <c r="L188" s="167">
        <f t="shared" si="55"/>
        <v>5.6673904343434529</v>
      </c>
      <c r="M188" s="143">
        <f t="shared" si="45"/>
        <v>0.13771758755454591</v>
      </c>
      <c r="N188" s="143">
        <f t="shared" si="46"/>
        <v>22.669561737373812</v>
      </c>
      <c r="O188" s="143">
        <f t="shared" si="47"/>
        <v>1326.1266427455537</v>
      </c>
      <c r="P188" s="143">
        <f t="shared" si="48"/>
        <v>6800.8685212121436</v>
      </c>
      <c r="Q188" s="143">
        <f t="shared" si="49"/>
        <v>0</v>
      </c>
      <c r="R188" s="143">
        <f t="shared" si="50"/>
        <v>29.470430258585957</v>
      </c>
      <c r="S188" s="143">
        <f t="shared" si="51"/>
        <v>8156.4655942162835</v>
      </c>
      <c r="T188" s="143">
        <f>U187-(U187*(0.5^(1/'SW7'!C$2)))</f>
        <v>5936.3049165979028</v>
      </c>
      <c r="U188" s="143">
        <f t="shared" si="54"/>
        <v>937833.34714343457</v>
      </c>
      <c r="V188" s="147">
        <f>(U188*'SW7'!C$3/(B188*'SW7'!C$4)/1000)</f>
        <v>3.1789472592244228</v>
      </c>
      <c r="W188" s="147">
        <f>V188/'SW7'!C$5</f>
        <v>39.736840740305283</v>
      </c>
    </row>
    <row r="189" spans="1:23" x14ac:dyDescent="0.35">
      <c r="A189" s="142">
        <f t="shared" si="64"/>
        <v>186</v>
      </c>
      <c r="B189" s="143">
        <f t="shared" si="53"/>
        <v>189.80420994308082</v>
      </c>
      <c r="C189" s="133">
        <v>1200</v>
      </c>
      <c r="D189" s="133">
        <v>0</v>
      </c>
      <c r="E189" s="166">
        <v>1.3</v>
      </c>
      <c r="F189" s="143">
        <f t="shared" si="59"/>
        <v>11.882999999999999</v>
      </c>
      <c r="G189" s="143">
        <f t="shared" si="44"/>
        <v>0.28875689999999998</v>
      </c>
      <c r="H189" s="143">
        <f>'SW7'!C$12</f>
        <v>56.47</v>
      </c>
      <c r="I189" s="143">
        <f t="shared" si="60"/>
        <v>14333.010999999999</v>
      </c>
      <c r="J189" s="143">
        <f>I189*'SW7'!C$13</f>
        <v>305.29313429999996</v>
      </c>
      <c r="K189" s="143">
        <f t="shared" si="61"/>
        <v>4.2987981488000173</v>
      </c>
      <c r="L189" s="167">
        <f t="shared" si="55"/>
        <v>5.6968794545459573</v>
      </c>
      <c r="M189" s="143">
        <f t="shared" si="45"/>
        <v>0.13843417074546677</v>
      </c>
      <c r="N189" s="143">
        <f t="shared" si="46"/>
        <v>22.787517818183829</v>
      </c>
      <c r="O189" s="143">
        <f t="shared" si="47"/>
        <v>1312.3935605701949</v>
      </c>
      <c r="P189" s="143">
        <f t="shared" si="48"/>
        <v>6836.2553454551489</v>
      </c>
      <c r="Q189" s="143">
        <f t="shared" si="49"/>
        <v>0</v>
      </c>
      <c r="R189" s="143">
        <f t="shared" si="50"/>
        <v>29.62377316363898</v>
      </c>
      <c r="S189" s="143">
        <f t="shared" si="51"/>
        <v>8178.2726791889836</v>
      </c>
      <c r="T189" s="143">
        <f>U188-(U188*(0.5^(1/'SW7'!C$2)))</f>
        <v>5950.3408790448448</v>
      </c>
      <c r="U189" s="143">
        <f t="shared" si="54"/>
        <v>940053.50782105292</v>
      </c>
      <c r="V189" s="147">
        <f>(U189*'SW7'!C$3/(B189*'SW7'!C$4)/1000)</f>
        <v>3.1692136024399291</v>
      </c>
      <c r="W189" s="147">
        <f>V189/'SW7'!C$5</f>
        <v>39.615170030499115</v>
      </c>
    </row>
    <row r="190" spans="1:23" x14ac:dyDescent="0.35">
      <c r="A190" s="142">
        <f t="shared" si="64"/>
        <v>187</v>
      </c>
      <c r="B190" s="143">
        <f t="shared" si="53"/>
        <v>190.83355353312083</v>
      </c>
      <c r="C190" s="133">
        <v>1200</v>
      </c>
      <c r="D190" s="133">
        <v>0</v>
      </c>
      <c r="E190" s="166">
        <v>1.3</v>
      </c>
      <c r="F190" s="143">
        <f t="shared" si="59"/>
        <v>11.8653</v>
      </c>
      <c r="G190" s="143">
        <f t="shared" si="44"/>
        <v>0.28832679</v>
      </c>
      <c r="H190" s="143">
        <f>'SW7'!C$12</f>
        <v>56.47</v>
      </c>
      <c r="I190" s="143">
        <f t="shared" si="60"/>
        <v>14311.770999999999</v>
      </c>
      <c r="J190" s="143">
        <f>I190*'SW7'!C$13</f>
        <v>304.84072229999998</v>
      </c>
      <c r="K190" s="143">
        <f t="shared" si="61"/>
        <v>4.2603192022999892</v>
      </c>
      <c r="L190" s="167">
        <f t="shared" si="55"/>
        <v>5.7262103559179636</v>
      </c>
      <c r="M190" s="143">
        <f t="shared" si="45"/>
        <v>0.13914691164880652</v>
      </c>
      <c r="N190" s="143">
        <f t="shared" si="46"/>
        <v>22.904841423671854</v>
      </c>
      <c r="O190" s="143">
        <f t="shared" si="47"/>
        <v>1298.7187828576884</v>
      </c>
      <c r="P190" s="143">
        <f t="shared" si="48"/>
        <v>6871.4524271015562</v>
      </c>
      <c r="Q190" s="143">
        <f t="shared" si="49"/>
        <v>0</v>
      </c>
      <c r="R190" s="143">
        <f t="shared" si="50"/>
        <v>29.77629385077341</v>
      </c>
      <c r="S190" s="143">
        <f t="shared" si="51"/>
        <v>8199.9475038100172</v>
      </c>
      <c r="T190" s="143">
        <f>U189-(U189*(0.5^(1/'SW7'!C$2)))</f>
        <v>5964.4272973602638</v>
      </c>
      <c r="U190" s="143">
        <f t="shared" si="54"/>
        <v>942281.43962119706</v>
      </c>
      <c r="V190" s="147">
        <f>(U190*'SW7'!C$3/(B190*'SW7'!C$4)/1000)</f>
        <v>3.1595896124062395</v>
      </c>
      <c r="W190" s="147">
        <f>V190/'SW7'!C$5</f>
        <v>39.49487015507799</v>
      </c>
    </row>
    <row r="191" spans="1:23" x14ac:dyDescent="0.35">
      <c r="A191" s="142">
        <f t="shared" si="64"/>
        <v>188</v>
      </c>
      <c r="B191" s="143">
        <f t="shared" si="53"/>
        <v>191.86416627808083</v>
      </c>
      <c r="C191" s="133">
        <v>1200</v>
      </c>
      <c r="D191" s="133">
        <v>0</v>
      </c>
      <c r="E191" s="166">
        <v>1.3</v>
      </c>
      <c r="F191" s="143">
        <f t="shared" si="59"/>
        <v>11.847399999999999</v>
      </c>
      <c r="G191" s="143">
        <f t="shared" si="44"/>
        <v>0.28789181999999996</v>
      </c>
      <c r="H191" s="143">
        <f>'SW7'!C$12</f>
        <v>56.47</v>
      </c>
      <c r="I191" s="143">
        <f t="shared" si="60"/>
        <v>14290.290999999999</v>
      </c>
      <c r="J191" s="143">
        <f>I191*'SW7'!C$13</f>
        <v>304.3831983</v>
      </c>
      <c r="K191" s="143">
        <f t="shared" si="61"/>
        <v>4.2219723647999956</v>
      </c>
      <c r="L191" s="167">
        <f t="shared" si="55"/>
        <v>5.7553848250723902</v>
      </c>
      <c r="M191" s="143">
        <f t="shared" si="45"/>
        <v>0.13985585124925909</v>
      </c>
      <c r="N191" s="143">
        <f t="shared" si="46"/>
        <v>23.021539300289561</v>
      </c>
      <c r="O191" s="143">
        <f t="shared" si="47"/>
        <v>1285.097451532037</v>
      </c>
      <c r="P191" s="143">
        <f t="shared" si="48"/>
        <v>6906.4617900868679</v>
      </c>
      <c r="Q191" s="143">
        <f t="shared" si="49"/>
        <v>0</v>
      </c>
      <c r="R191" s="143">
        <f t="shared" si="50"/>
        <v>29.92800109037643</v>
      </c>
      <c r="S191" s="143">
        <f t="shared" si="51"/>
        <v>8221.4872427092814</v>
      </c>
      <c r="T191" s="143">
        <f>U190-(U190*(0.5^(1/'SW7'!C$2)))</f>
        <v>5978.5630216939608</v>
      </c>
      <c r="U191" s="143">
        <f t="shared" si="54"/>
        <v>944516.95982764685</v>
      </c>
      <c r="V191" s="147">
        <f>(U191*'SW7'!C$3/(B191*'SW7'!C$4)/1000)</f>
        <v>3.1500733586432266</v>
      </c>
      <c r="W191" s="147">
        <f>V191/'SW7'!C$5</f>
        <v>39.375916983040334</v>
      </c>
    </row>
    <row r="192" spans="1:23" x14ac:dyDescent="0.35">
      <c r="A192" s="142">
        <f t="shared" si="64"/>
        <v>189</v>
      </c>
      <c r="B192" s="143">
        <f t="shared" si="53"/>
        <v>192.89603287700083</v>
      </c>
      <c r="C192" s="133">
        <v>1200</v>
      </c>
      <c r="D192" s="133">
        <v>0</v>
      </c>
      <c r="E192" s="166">
        <v>1.3</v>
      </c>
      <c r="F192" s="143">
        <f t="shared" si="59"/>
        <v>11.829299999999998</v>
      </c>
      <c r="G192" s="143">
        <f t="shared" si="44"/>
        <v>0.28745198999999994</v>
      </c>
      <c r="H192" s="143">
        <f>'SW7'!C$12</f>
        <v>56.47</v>
      </c>
      <c r="I192" s="143">
        <f t="shared" si="60"/>
        <v>14268.570999999998</v>
      </c>
      <c r="J192" s="143">
        <f>I192*'SW7'!C$13</f>
        <v>303.92056229999997</v>
      </c>
      <c r="K192" s="143">
        <f t="shared" si="61"/>
        <v>4.1837397862999879</v>
      </c>
      <c r="L192" s="167">
        <f t="shared" si="55"/>
        <v>5.7844045217792583</v>
      </c>
      <c r="M192" s="143">
        <f t="shared" si="45"/>
        <v>0.14056102987923597</v>
      </c>
      <c r="N192" s="143">
        <f t="shared" si="46"/>
        <v>23.137618087117033</v>
      </c>
      <c r="O192" s="143">
        <f t="shared" si="47"/>
        <v>1271.524548369174</v>
      </c>
      <c r="P192" s="143">
        <f t="shared" si="48"/>
        <v>6941.2854261351104</v>
      </c>
      <c r="Q192" s="143">
        <f t="shared" si="49"/>
        <v>0</v>
      </c>
      <c r="R192" s="143">
        <f t="shared" si="50"/>
        <v>30.078903513252143</v>
      </c>
      <c r="S192" s="143">
        <f t="shared" si="51"/>
        <v>8242.8888780175366</v>
      </c>
      <c r="T192" s="143">
        <f>U191-(U191*(0.5^(1/'SW7'!C$2)))</f>
        <v>5992.7468927525915</v>
      </c>
      <c r="U192" s="143">
        <f t="shared" si="54"/>
        <v>946759.88404866215</v>
      </c>
      <c r="V192" s="147">
        <f>(U192*'SW7'!C$3/(B192*'SW7'!C$4)/1000)</f>
        <v>3.1406629395803374</v>
      </c>
      <c r="W192" s="147">
        <f>V192/'SW7'!C$5</f>
        <v>39.258286744754216</v>
      </c>
    </row>
    <row r="193" spans="1:23" x14ac:dyDescent="0.35">
      <c r="A193" s="142">
        <f t="shared" si="64"/>
        <v>190</v>
      </c>
      <c r="B193" s="143">
        <f t="shared" si="53"/>
        <v>193.92913799700082</v>
      </c>
      <c r="C193" s="133">
        <v>1200</v>
      </c>
      <c r="D193" s="133">
        <v>0</v>
      </c>
      <c r="E193" s="166">
        <v>1.3</v>
      </c>
      <c r="F193" s="143">
        <f t="shared" si="59"/>
        <v>11.810999999999998</v>
      </c>
      <c r="G193" s="143">
        <f t="shared" si="44"/>
        <v>0.28700729999999997</v>
      </c>
      <c r="H193" s="143">
        <f>'SW7'!C$12</f>
        <v>56.47</v>
      </c>
      <c r="I193" s="143">
        <f t="shared" si="60"/>
        <v>14246.610999999997</v>
      </c>
      <c r="J193" s="143">
        <f>I193*'SW7'!C$13</f>
        <v>303.45281429999994</v>
      </c>
      <c r="K193" s="143">
        <f t="shared" si="61"/>
        <v>4.145602999999987</v>
      </c>
      <c r="L193" s="167">
        <f t="shared" si="55"/>
        <v>5.8132710795322922</v>
      </c>
      <c r="M193" s="143">
        <f t="shared" si="45"/>
        <v>0.14126248723263468</v>
      </c>
      <c r="N193" s="143">
        <f t="shared" si="46"/>
        <v>23.253084318129169</v>
      </c>
      <c r="O193" s="143">
        <f t="shared" si="47"/>
        <v>1257.9948973205187</v>
      </c>
      <c r="P193" s="143">
        <f t="shared" si="48"/>
        <v>6975.9252954387503</v>
      </c>
      <c r="Q193" s="143">
        <f t="shared" si="49"/>
        <v>0</v>
      </c>
      <c r="R193" s="143">
        <f t="shared" si="50"/>
        <v>30.229009613567921</v>
      </c>
      <c r="S193" s="143">
        <f t="shared" si="51"/>
        <v>8264.149202372837</v>
      </c>
      <c r="T193" s="143">
        <f>U192-(U192*(0.5^(1/'SW7'!C$2)))</f>
        <v>6006.9777406122303</v>
      </c>
      <c r="U193" s="143">
        <f t="shared" si="54"/>
        <v>949010.0260339271</v>
      </c>
      <c r="V193" s="147">
        <f>(U193*'SW7'!C$3/(B193*'SW7'!C$4)/1000)</f>
        <v>3.1313564813845374</v>
      </c>
      <c r="W193" s="147">
        <f>V193/'SW7'!C$5</f>
        <v>39.141956017306718</v>
      </c>
    </row>
    <row r="194" spans="1:23" x14ac:dyDescent="0.35">
      <c r="A194" s="142">
        <f t="shared" si="64"/>
        <v>191</v>
      </c>
      <c r="B194" s="143">
        <f t="shared" si="53"/>
        <v>194.96346627328083</v>
      </c>
      <c r="C194" s="133">
        <v>1200</v>
      </c>
      <c r="D194" s="133">
        <v>0</v>
      </c>
      <c r="E194" s="166">
        <v>1.3</v>
      </c>
      <c r="F194" s="143">
        <f t="shared" si="59"/>
        <v>11.792499999999999</v>
      </c>
      <c r="G194" s="143">
        <f t="shared" si="44"/>
        <v>0.28655774999999994</v>
      </c>
      <c r="H194" s="143">
        <f>'SW7'!C$12</f>
        <v>56.47</v>
      </c>
      <c r="I194" s="143">
        <f t="shared" si="60"/>
        <v>14224.410999999998</v>
      </c>
      <c r="J194" s="143">
        <f>I194*'SW7'!C$13</f>
        <v>302.97995429999997</v>
      </c>
      <c r="K194" s="143">
        <f t="shared" si="61"/>
        <v>4.1075429222999986</v>
      </c>
      <c r="L194" s="167">
        <f t="shared" si="55"/>
        <v>5.841986106100677</v>
      </c>
      <c r="M194" s="143">
        <f t="shared" si="45"/>
        <v>0.14196026237824644</v>
      </c>
      <c r="N194" s="143">
        <f t="shared" si="46"/>
        <v>23.367944424402708</v>
      </c>
      <c r="O194" s="143">
        <f t="shared" si="47"/>
        <v>1244.5031668837419</v>
      </c>
      <c r="P194" s="143">
        <f t="shared" si="48"/>
        <v>7010.3833273208129</v>
      </c>
      <c r="Q194" s="143">
        <f t="shared" si="49"/>
        <v>0</v>
      </c>
      <c r="R194" s="143">
        <f t="shared" si="50"/>
        <v>30.378327751723521</v>
      </c>
      <c r="S194" s="143">
        <f t="shared" si="51"/>
        <v>8285.264821956278</v>
      </c>
      <c r="T194" s="143">
        <f>U193-(U193*(0.5^(1/'SW7'!C$2)))</f>
        <v>6021.2543835566612</v>
      </c>
      <c r="U194" s="143">
        <f t="shared" si="54"/>
        <v>951267.19749568775</v>
      </c>
      <c r="V194" s="147">
        <f>(U194*'SW7'!C$3/(B194*'SW7'!C$4)/1000)</f>
        <v>3.1221521368338121</v>
      </c>
      <c r="W194" s="147">
        <f>V194/'SW7'!C$5</f>
        <v>39.026901710422649</v>
      </c>
    </row>
    <row r="195" spans="1:23" x14ac:dyDescent="0.35">
      <c r="A195" s="142">
        <f t="shared" si="64"/>
        <v>192</v>
      </c>
      <c r="B195" s="143">
        <f t="shared" si="53"/>
        <v>195.99900230912081</v>
      </c>
      <c r="C195" s="133">
        <v>1200</v>
      </c>
      <c r="D195" s="133">
        <v>0</v>
      </c>
      <c r="E195" s="166">
        <v>1.3</v>
      </c>
      <c r="F195" s="143">
        <f t="shared" si="59"/>
        <v>11.773799999999998</v>
      </c>
      <c r="G195" s="143">
        <f t="shared" si="44"/>
        <v>0.28610333999999993</v>
      </c>
      <c r="H195" s="143">
        <f>'SW7'!C$12</f>
        <v>56.47</v>
      </c>
      <c r="I195" s="143">
        <f t="shared" si="60"/>
        <v>14201.970999999998</v>
      </c>
      <c r="J195" s="143">
        <f>I195*'SW7'!C$13</f>
        <v>302.50198229999995</v>
      </c>
      <c r="K195" s="143">
        <f t="shared" si="61"/>
        <v>4.0695398527999984</v>
      </c>
      <c r="L195" s="167">
        <f t="shared" si="55"/>
        <v>5.8705511840663718</v>
      </c>
      <c r="M195" s="143">
        <f t="shared" si="45"/>
        <v>0.14265439377281283</v>
      </c>
      <c r="N195" s="143">
        <f t="shared" si="46"/>
        <v>23.482204736265487</v>
      </c>
      <c r="O195" s="143">
        <f t="shared" si="47"/>
        <v>1231.0438725208496</v>
      </c>
      <c r="P195" s="143">
        <f t="shared" si="48"/>
        <v>7044.6614208796464</v>
      </c>
      <c r="Q195" s="143">
        <f t="shared" si="49"/>
        <v>0</v>
      </c>
      <c r="R195" s="143">
        <f t="shared" si="50"/>
        <v>30.526866157145133</v>
      </c>
      <c r="S195" s="143">
        <f t="shared" si="51"/>
        <v>8306.2321595576414</v>
      </c>
      <c r="T195" s="143">
        <f>U194-(U194*(0.5^(1/'SW7'!C$2)))</f>
        <v>6035.5756269426784</v>
      </c>
      <c r="U195" s="143">
        <f t="shared" si="54"/>
        <v>953531.20793408738</v>
      </c>
      <c r="V195" s="147">
        <f>(U195*'SW7'!C$3/(B195*'SW7'!C$4)/1000)</f>
        <v>3.1130480842348174</v>
      </c>
      <c r="W195" s="147">
        <f>V195/'SW7'!C$5</f>
        <v>38.913101052935218</v>
      </c>
    </row>
    <row r="196" spans="1:23" x14ac:dyDescent="0.35">
      <c r="A196" s="142">
        <f t="shared" si="64"/>
        <v>193</v>
      </c>
      <c r="B196" s="143">
        <f t="shared" si="53"/>
        <v>197.03573067588081</v>
      </c>
      <c r="C196" s="133">
        <v>1200</v>
      </c>
      <c r="D196" s="133">
        <v>0</v>
      </c>
      <c r="E196" s="166">
        <v>1.3</v>
      </c>
      <c r="F196" s="143">
        <f t="shared" si="59"/>
        <v>11.754899999999999</v>
      </c>
      <c r="G196" s="143">
        <f t="shared" ref="G196:G242" si="65">F196*0.0243</f>
        <v>0.28564406999999997</v>
      </c>
      <c r="H196" s="143">
        <f>'SW7'!C$12</f>
        <v>56.47</v>
      </c>
      <c r="I196" s="143">
        <f t="shared" si="60"/>
        <v>14179.290999999999</v>
      </c>
      <c r="J196" s="143">
        <f>I196*'SW7'!C$13</f>
        <v>302.01889829999999</v>
      </c>
      <c r="K196" s="143">
        <f t="shared" si="61"/>
        <v>4.0315734742999894</v>
      </c>
      <c r="L196" s="167">
        <f t="shared" si="55"/>
        <v>5.8989678713475051</v>
      </c>
      <c r="M196" s="143">
        <f t="shared" ref="M196:M259" si="66">0.0243*L196</f>
        <v>0.14334491927374438</v>
      </c>
      <c r="N196" s="143">
        <f t="shared" ref="N196:N259" si="67">4*L196</f>
        <v>23.59587148539002</v>
      </c>
      <c r="O196" s="143">
        <f t="shared" ref="O196:O259" si="68">J196*K196</f>
        <v>1217.6113791235862</v>
      </c>
      <c r="P196" s="143">
        <f t="shared" ref="P196:P259" si="69">C196*L196</f>
        <v>7078.7614456170058</v>
      </c>
      <c r="Q196" s="143">
        <f t="shared" ref="Q196:Q259" si="70">D196*M196</f>
        <v>0</v>
      </c>
      <c r="R196" s="143">
        <f t="shared" ref="R196:R259" si="71">E196*N196</f>
        <v>30.674632931007029</v>
      </c>
      <c r="S196" s="143">
        <f t="shared" ref="S196:S259" si="72">SUM(O196:R196)</f>
        <v>8327.0474576715987</v>
      </c>
      <c r="T196" s="143">
        <f>U195-(U195*(0.5^(1/'SW7'!C$2)))</f>
        <v>6049.9402620915789</v>
      </c>
      <c r="U196" s="143">
        <f t="shared" si="54"/>
        <v>955801.86446670233</v>
      </c>
      <c r="V196" s="147">
        <f>(U196*'SW7'!C$3/(B196*'SW7'!C$4)/1000)</f>
        <v>3.1040425263832252</v>
      </c>
      <c r="W196" s="147">
        <f>V196/'SW7'!C$5</f>
        <v>38.800531579790317</v>
      </c>
    </row>
    <row r="197" spans="1:23" x14ac:dyDescent="0.35">
      <c r="A197" s="142">
        <f t="shared" ref="A197:A212" si="73">A196+1</f>
        <v>194</v>
      </c>
      <c r="B197" s="143">
        <f t="shared" ref="B197:B260" si="74">B196+0.5584 + 2*0.001787*A197 -3*0.00000155*A197^2 - 4*0.00000000133*A197^3</f>
        <v>198.07363591300083</v>
      </c>
      <c r="C197" s="133">
        <v>1200</v>
      </c>
      <c r="D197" s="133">
        <v>0</v>
      </c>
      <c r="E197" s="166">
        <v>1.3</v>
      </c>
      <c r="F197" s="143">
        <f t="shared" si="59"/>
        <v>11.735799999999999</v>
      </c>
      <c r="G197" s="143">
        <f t="shared" si="65"/>
        <v>0.28517993999999997</v>
      </c>
      <c r="H197" s="143">
        <f>'SW7'!C$12</f>
        <v>56.47</v>
      </c>
      <c r="I197" s="143">
        <f t="shared" si="60"/>
        <v>14156.370999999999</v>
      </c>
      <c r="J197" s="143">
        <f>I197*'SW7'!C$13</f>
        <v>301.53070229999997</v>
      </c>
      <c r="K197" s="143">
        <f t="shared" si="61"/>
        <v>3.9936228528000086</v>
      </c>
      <c r="L197" s="167">
        <f t="shared" si="55"/>
        <v>5.9272377017082185</v>
      </c>
      <c r="M197" s="143">
        <f t="shared" si="66"/>
        <v>0.1440318761515097</v>
      </c>
      <c r="N197" s="143">
        <f t="shared" si="67"/>
        <v>23.708950806832874</v>
      </c>
      <c r="O197" s="143">
        <f t="shared" si="68"/>
        <v>1204.199903526116</v>
      </c>
      <c r="P197" s="143">
        <f t="shared" si="69"/>
        <v>7112.6852420498626</v>
      </c>
      <c r="Q197" s="143">
        <f t="shared" si="70"/>
        <v>0</v>
      </c>
      <c r="R197" s="143">
        <f t="shared" si="71"/>
        <v>30.821636048882738</v>
      </c>
      <c r="S197" s="143">
        <f t="shared" si="72"/>
        <v>8347.7067816248618</v>
      </c>
      <c r="T197" s="143">
        <f>U196-(U196*(0.5^(1/'SW7'!C$2)))</f>
        <v>6064.3470652080141</v>
      </c>
      <c r="U197" s="143">
        <f t="shared" ref="U197:U260" si="75">U196+S196-T196</f>
        <v>958078.97166228236</v>
      </c>
      <c r="V197" s="147">
        <f>(U197*'SW7'!C$3/(B197*'SW7'!C$4)/1000)</f>
        <v>3.0951336895654538</v>
      </c>
      <c r="W197" s="147">
        <f>V197/'SW7'!C$5</f>
        <v>38.689171119568172</v>
      </c>
    </row>
    <row r="198" spans="1:23" x14ac:dyDescent="0.35">
      <c r="A198" s="142">
        <f t="shared" si="73"/>
        <v>195</v>
      </c>
      <c r="B198" s="143">
        <f t="shared" si="74"/>
        <v>199.11270252800085</v>
      </c>
      <c r="C198" s="133">
        <v>1200</v>
      </c>
      <c r="D198" s="133">
        <v>0</v>
      </c>
      <c r="E198" s="166">
        <v>1.3</v>
      </c>
      <c r="F198" s="143">
        <f t="shared" si="59"/>
        <v>11.7165</v>
      </c>
      <c r="G198" s="143">
        <f t="shared" si="65"/>
        <v>0.28471094999999996</v>
      </c>
      <c r="H198" s="143">
        <f>'SW7'!C$12</f>
        <v>56.47</v>
      </c>
      <c r="I198" s="143">
        <f t="shared" si="60"/>
        <v>14133.210999999999</v>
      </c>
      <c r="J198" s="143">
        <f>I198*'SW7'!C$13</f>
        <v>301.03739429999996</v>
      </c>
      <c r="K198" s="143">
        <f t="shared" si="61"/>
        <v>3.9556664375000068</v>
      </c>
      <c r="L198" s="167">
        <f t="shared" si="55"/>
        <v>5.9553621852554102</v>
      </c>
      <c r="M198" s="143">
        <f t="shared" si="66"/>
        <v>0.14471530110170647</v>
      </c>
      <c r="N198" s="143">
        <f t="shared" si="67"/>
        <v>23.821448741021641</v>
      </c>
      <c r="O198" s="143">
        <f t="shared" si="68"/>
        <v>1190.8035170649657</v>
      </c>
      <c r="P198" s="143">
        <f t="shared" si="69"/>
        <v>7146.4346223064922</v>
      </c>
      <c r="Q198" s="143">
        <f t="shared" si="70"/>
        <v>0</v>
      </c>
      <c r="R198" s="143">
        <f t="shared" si="71"/>
        <v>30.967883363328134</v>
      </c>
      <c r="S198" s="143">
        <f t="shared" si="72"/>
        <v>8368.2060227347865</v>
      </c>
      <c r="T198" s="143">
        <f>U197-(U197*(0.5^(1/'SW7'!C$2)))</f>
        <v>6078.7947963246843</v>
      </c>
      <c r="U198" s="143">
        <f t="shared" si="75"/>
        <v>960362.33137869916</v>
      </c>
      <c r="V198" s="147">
        <f>(U198*'SW7'!C$3/(B198*'SW7'!C$4)/1000)</f>
        <v>3.0863198226004247</v>
      </c>
      <c r="W198" s="147">
        <f>V198/'SW7'!C$5</f>
        <v>38.578997782505311</v>
      </c>
    </row>
    <row r="199" spans="1:23" x14ac:dyDescent="0.35">
      <c r="A199" s="142">
        <f t="shared" si="73"/>
        <v>196</v>
      </c>
      <c r="B199" s="143">
        <f t="shared" si="74"/>
        <v>200.15291499648086</v>
      </c>
      <c r="C199" s="133">
        <v>1200</v>
      </c>
      <c r="D199" s="133">
        <v>0</v>
      </c>
      <c r="E199" s="166">
        <v>1.3</v>
      </c>
      <c r="F199" s="143">
        <f t="shared" si="59"/>
        <v>11.696999999999999</v>
      </c>
      <c r="G199" s="143">
        <f t="shared" si="65"/>
        <v>0.28423709999999996</v>
      </c>
      <c r="H199" s="143">
        <f>'SW7'!C$12</f>
        <v>56.47</v>
      </c>
      <c r="I199" s="143">
        <f t="shared" si="60"/>
        <v>14109.811</v>
      </c>
      <c r="J199" s="143">
        <f>I199*'SW7'!C$13</f>
        <v>300.53897430000001</v>
      </c>
      <c r="K199" s="143">
        <f t="shared" si="61"/>
        <v>3.9176820608000043</v>
      </c>
      <c r="L199" s="167">
        <f t="shared" ref="L199:L262" si="76">5.4702 * LN(A199) - 22.889</f>
        <v>5.9833428089227745</v>
      </c>
      <c r="M199" s="143">
        <f t="shared" si="66"/>
        <v>0.14539523025682341</v>
      </c>
      <c r="N199" s="143">
        <f t="shared" si="67"/>
        <v>23.933371235691098</v>
      </c>
      <c r="O199" s="143">
        <f t="shared" si="68"/>
        <v>1177.4161481863434</v>
      </c>
      <c r="P199" s="143">
        <f t="shared" si="69"/>
        <v>7180.0113707073297</v>
      </c>
      <c r="Q199" s="143">
        <f t="shared" si="70"/>
        <v>0</v>
      </c>
      <c r="R199" s="143">
        <f t="shared" si="71"/>
        <v>31.113382606398428</v>
      </c>
      <c r="S199" s="143">
        <f t="shared" si="72"/>
        <v>8388.5409015000714</v>
      </c>
      <c r="T199" s="143">
        <f>U198-(U198*(0.5^(1/'SW7'!C$2)))</f>
        <v>6093.2821982746245</v>
      </c>
      <c r="U199" s="143">
        <f t="shared" si="75"/>
        <v>962651.74260510923</v>
      </c>
      <c r="V199" s="147">
        <f>(U199*'SW7'!C$3/(B199*'SW7'!C$4)/1000)</f>
        <v>3.077599195920127</v>
      </c>
      <c r="W199" s="147">
        <f>V199/'SW7'!C$5</f>
        <v>38.469989949001587</v>
      </c>
    </row>
    <row r="200" spans="1:23" x14ac:dyDescent="0.35">
      <c r="A200" s="142">
        <f t="shared" si="73"/>
        <v>197</v>
      </c>
      <c r="B200" s="143">
        <f t="shared" si="74"/>
        <v>201.19425776212088</v>
      </c>
      <c r="C200" s="133">
        <v>1200</v>
      </c>
      <c r="D200" s="133">
        <v>0</v>
      </c>
      <c r="E200" s="166">
        <v>1.3</v>
      </c>
      <c r="F200" s="143">
        <f t="shared" si="59"/>
        <v>11.677299999999999</v>
      </c>
      <c r="G200" s="143">
        <f t="shared" si="65"/>
        <v>0.28375838999999997</v>
      </c>
      <c r="H200" s="143">
        <f>'SW7'!C$12</f>
        <v>56.47</v>
      </c>
      <c r="I200" s="143">
        <f t="shared" si="60"/>
        <v>14086.170999999998</v>
      </c>
      <c r="J200" s="143">
        <f>I200*'SW7'!C$13</f>
        <v>300.03544229999994</v>
      </c>
      <c r="K200" s="143">
        <f t="shared" si="61"/>
        <v>3.8796469383000201</v>
      </c>
      <c r="L200" s="167">
        <f t="shared" si="76"/>
        <v>6.0111810369425456</v>
      </c>
      <c r="M200" s="143">
        <f t="shared" si="66"/>
        <v>0.14607169919770385</v>
      </c>
      <c r="N200" s="143">
        <f t="shared" si="67"/>
        <v>24.044724147770182</v>
      </c>
      <c r="O200" s="143">
        <f t="shared" si="68"/>
        <v>1164.0315851006872</v>
      </c>
      <c r="P200" s="143">
        <f t="shared" si="69"/>
        <v>7213.4172443310545</v>
      </c>
      <c r="Q200" s="143">
        <f t="shared" si="70"/>
        <v>0</v>
      </c>
      <c r="R200" s="143">
        <f t="shared" si="71"/>
        <v>31.258141392101237</v>
      </c>
      <c r="S200" s="143">
        <f t="shared" si="72"/>
        <v>8408.7069708238432</v>
      </c>
      <c r="T200" s="143">
        <f>U199-(U199*(0.5^(1/'SW7'!C$2)))</f>
        <v>6107.8079956894508</v>
      </c>
      <c r="U200" s="143">
        <f t="shared" si="75"/>
        <v>964947.00130833464</v>
      </c>
      <c r="V200" s="147">
        <f>(U200*'SW7'!C$3/(B200*'SW7'!C$4)/1000)</f>
        <v>3.0689701006877299</v>
      </c>
      <c r="W200" s="147">
        <f>V200/'SW7'!C$5</f>
        <v>38.362126258596625</v>
      </c>
    </row>
    <row r="201" spans="1:23" x14ac:dyDescent="0.35">
      <c r="A201" s="142">
        <f t="shared" si="73"/>
        <v>198</v>
      </c>
      <c r="B201" s="143">
        <f t="shared" si="74"/>
        <v>202.23671523668088</v>
      </c>
      <c r="C201" s="133">
        <v>1200</v>
      </c>
      <c r="D201" s="133">
        <v>0</v>
      </c>
      <c r="E201" s="166">
        <v>1.3</v>
      </c>
      <c r="F201" s="143">
        <f t="shared" si="59"/>
        <v>11.657399999999999</v>
      </c>
      <c r="G201" s="143">
        <f t="shared" si="65"/>
        <v>0.28327481999999998</v>
      </c>
      <c r="H201" s="143">
        <f>'SW7'!C$12</f>
        <v>56.47</v>
      </c>
      <c r="I201" s="143">
        <f t="shared" si="60"/>
        <v>14062.290999999999</v>
      </c>
      <c r="J201" s="143">
        <f>I201*'SW7'!C$13</f>
        <v>299.5267983</v>
      </c>
      <c r="K201" s="143">
        <f t="shared" si="61"/>
        <v>3.8415376687999867</v>
      </c>
      <c r="L201" s="167">
        <f t="shared" si="76"/>
        <v>6.0388783113052469</v>
      </c>
      <c r="M201" s="143">
        <f t="shared" si="66"/>
        <v>0.14674474296471748</v>
      </c>
      <c r="N201" s="143">
        <f t="shared" si="67"/>
        <v>24.155513245220988</v>
      </c>
      <c r="O201" s="143">
        <f t="shared" si="68"/>
        <v>1150.6434784845057</v>
      </c>
      <c r="P201" s="143">
        <f t="shared" si="69"/>
        <v>7246.6539735662964</v>
      </c>
      <c r="Q201" s="143">
        <f t="shared" si="70"/>
        <v>0</v>
      </c>
      <c r="R201" s="143">
        <f t="shared" si="71"/>
        <v>31.402167218787284</v>
      </c>
      <c r="S201" s="143">
        <f t="shared" si="72"/>
        <v>8428.6996192695879</v>
      </c>
      <c r="T201" s="143">
        <f>U200-(U200*(0.5^(1/'SW7'!C$2)))</f>
        <v>6122.3708940246142</v>
      </c>
      <c r="U201" s="143">
        <f t="shared" si="75"/>
        <v>967247.900283469</v>
      </c>
      <c r="V201" s="147">
        <f>(U201*'SW7'!C$3/(B201*'SW7'!C$4)/1000)</f>
        <v>3.0604308479520883</v>
      </c>
      <c r="W201" s="147">
        <f>V201/'SW7'!C$5</f>
        <v>38.255385599401102</v>
      </c>
    </row>
    <row r="202" spans="1:23" x14ac:dyDescent="0.35">
      <c r="A202" s="142">
        <f t="shared" si="73"/>
        <v>199</v>
      </c>
      <c r="B202" s="143">
        <f t="shared" si="74"/>
        <v>203.28027180000089</v>
      </c>
      <c r="C202" s="133">
        <v>1200</v>
      </c>
      <c r="D202" s="133">
        <v>0</v>
      </c>
      <c r="E202" s="166">
        <v>1.3</v>
      </c>
      <c r="F202" s="143">
        <f t="shared" si="59"/>
        <v>11.6373</v>
      </c>
      <c r="G202" s="143">
        <f t="shared" si="65"/>
        <v>0.28278639</v>
      </c>
      <c r="H202" s="143">
        <f>'SW7'!C$12</f>
        <v>56.47</v>
      </c>
      <c r="I202" s="143">
        <f t="shared" si="60"/>
        <v>14038.171</v>
      </c>
      <c r="J202" s="143">
        <f>I202*'SW7'!C$13</f>
        <v>299.0130423</v>
      </c>
      <c r="K202" s="143">
        <f t="shared" si="61"/>
        <v>3.8033302342999846</v>
      </c>
      <c r="L202" s="167">
        <f t="shared" si="76"/>
        <v>6.0664360522079193</v>
      </c>
      <c r="M202" s="143">
        <f t="shared" si="66"/>
        <v>0.14741439606865242</v>
      </c>
      <c r="N202" s="143">
        <f t="shared" si="67"/>
        <v>24.265744208831677</v>
      </c>
      <c r="O202" s="143">
        <f t="shared" si="68"/>
        <v>1137.2453442296103</v>
      </c>
      <c r="P202" s="143">
        <f t="shared" si="69"/>
        <v>7279.7232626495033</v>
      </c>
      <c r="Q202" s="143">
        <f t="shared" si="70"/>
        <v>0</v>
      </c>
      <c r="R202" s="143">
        <f t="shared" si="71"/>
        <v>31.545467471481182</v>
      </c>
      <c r="S202" s="143">
        <f t="shared" si="72"/>
        <v>8448.5140743505963</v>
      </c>
      <c r="T202" s="143">
        <f>U201-(U201*(0.5^(1/'SW7'!C$2)))</f>
        <v>6136.9695786117809</v>
      </c>
      <c r="U202" s="143">
        <f t="shared" si="75"/>
        <v>969554.22900871397</v>
      </c>
      <c r="V202" s="147">
        <f>(U202*'SW7'!C$3/(B202*'SW7'!C$4)/1000)</f>
        <v>3.0519797678374863</v>
      </c>
      <c r="W202" s="147">
        <f>V202/'SW7'!C$5</f>
        <v>38.149747097968579</v>
      </c>
    </row>
    <row r="203" spans="1:23" x14ac:dyDescent="0.35">
      <c r="A203" s="142">
        <f t="shared" si="73"/>
        <v>200</v>
      </c>
      <c r="B203" s="143">
        <f t="shared" si="74"/>
        <v>204.32491180000088</v>
      </c>
      <c r="C203" s="133">
        <v>1200</v>
      </c>
      <c r="D203" s="133">
        <v>0</v>
      </c>
      <c r="E203" s="166">
        <v>1.3</v>
      </c>
      <c r="F203" s="143">
        <f t="shared" si="59"/>
        <v>11.616999999999999</v>
      </c>
      <c r="G203" s="143">
        <f t="shared" si="65"/>
        <v>0.28229309999999996</v>
      </c>
      <c r="H203" s="143">
        <f>'SW7'!C$12</f>
        <v>56.47</v>
      </c>
      <c r="I203" s="143">
        <f t="shared" si="60"/>
        <v>14013.811</v>
      </c>
      <c r="J203" s="143">
        <f>I203*'SW7'!C$13</f>
        <v>298.4941743</v>
      </c>
      <c r="K203" s="143">
        <f t="shared" si="61"/>
        <v>3.7650000000000077</v>
      </c>
      <c r="L203" s="167">
        <f t="shared" si="76"/>
        <v>6.0938556584910692</v>
      </c>
      <c r="M203" s="143">
        <f t="shared" si="66"/>
        <v>0.14808069250133296</v>
      </c>
      <c r="N203" s="143">
        <f t="shared" si="67"/>
        <v>24.375422633964277</v>
      </c>
      <c r="O203" s="143">
        <f t="shared" si="68"/>
        <v>1123.8305662395023</v>
      </c>
      <c r="P203" s="143">
        <f t="shared" si="69"/>
        <v>7312.6267901892834</v>
      </c>
      <c r="Q203" s="143">
        <f t="shared" si="70"/>
        <v>0</v>
      </c>
      <c r="R203" s="143">
        <f t="shared" si="71"/>
        <v>31.688049424153562</v>
      </c>
      <c r="S203" s="143">
        <f t="shared" si="72"/>
        <v>8468.1454058529398</v>
      </c>
      <c r="T203" s="143">
        <f>U202-(U202*(0.5^(1/'SW7'!C$2)))</f>
        <v>6151.6027137377532</v>
      </c>
      <c r="U203" s="143">
        <f t="shared" si="75"/>
        <v>971865.77350445278</v>
      </c>
      <c r="V203" s="147">
        <f>(U203*'SW7'!C$3/(B203*'SW7'!C$4)/1000)</f>
        <v>3.0436152087675294</v>
      </c>
      <c r="W203" s="147">
        <f>V203/'SW7'!C$5</f>
        <v>38.045190109594117</v>
      </c>
    </row>
    <row r="204" spans="1:23" x14ac:dyDescent="0.35">
      <c r="A204" s="142">
        <f t="shared" si="73"/>
        <v>201</v>
      </c>
      <c r="B204" s="143">
        <f t="shared" si="74"/>
        <v>205.37061955268089</v>
      </c>
      <c r="C204" s="133">
        <v>1200</v>
      </c>
      <c r="D204" s="133">
        <v>0</v>
      </c>
      <c r="E204" s="166">
        <v>1.3</v>
      </c>
      <c r="F204" s="143">
        <f t="shared" ref="F204:F242" si="77">-0.0001*A204^2+0.0196*A204+11.697</f>
        <v>11.596499999999999</v>
      </c>
      <c r="G204" s="143">
        <f t="shared" si="65"/>
        <v>0.28179494999999993</v>
      </c>
      <c r="H204" s="143">
        <f>'SW7'!C$12</f>
        <v>56.47</v>
      </c>
      <c r="I204" s="143">
        <f t="shared" ref="I204:I242" si="78">F204*C204+G204*D204+H204*E204</f>
        <v>13989.210999999999</v>
      </c>
      <c r="J204" s="143">
        <f>I204*'SW7'!C$13</f>
        <v>297.9701943</v>
      </c>
      <c r="K204" s="143">
        <f t="shared" ref="K204:K242" si="79">-0.0000000257*A204^4+0.0000163*A204^3-0.003686*A204^2+0.3024*A204+1.445</f>
        <v>3.72652171430002</v>
      </c>
      <c r="L204" s="167">
        <f t="shared" si="76"/>
        <v>6.1211385080647567</v>
      </c>
      <c r="M204" s="143">
        <f t="shared" si="66"/>
        <v>0.14874366574597359</v>
      </c>
      <c r="N204" s="143">
        <f t="shared" si="67"/>
        <v>24.484554032259027</v>
      </c>
      <c r="O204" s="143">
        <f t="shared" si="68"/>
        <v>1110.3923992731461</v>
      </c>
      <c r="P204" s="143">
        <f t="shared" si="69"/>
        <v>7345.366209677708</v>
      </c>
      <c r="Q204" s="143">
        <f t="shared" si="70"/>
        <v>0</v>
      </c>
      <c r="R204" s="143">
        <f t="shared" si="71"/>
        <v>31.829920241936737</v>
      </c>
      <c r="S204" s="143">
        <f t="shared" si="72"/>
        <v>8487.5885291927916</v>
      </c>
      <c r="T204" s="143">
        <f>U203-(U203*(0.5^(1/'SW7'!C$2)))</f>
        <v>6166.2689417500515</v>
      </c>
      <c r="U204" s="143">
        <f t="shared" si="75"/>
        <v>974182.31619656796</v>
      </c>
      <c r="V204" s="147">
        <f>(U204*'SW7'!C$3/(B204*'SW7'!C$4)/1000)</f>
        <v>3.0353355367221142</v>
      </c>
      <c r="W204" s="147">
        <f>V204/'SW7'!C$5</f>
        <v>37.94169420902643</v>
      </c>
    </row>
    <row r="205" spans="1:23" x14ac:dyDescent="0.35">
      <c r="A205" s="142">
        <f t="shared" si="73"/>
        <v>202</v>
      </c>
      <c r="B205" s="143">
        <f t="shared" si="74"/>
        <v>206.41737934212091</v>
      </c>
      <c r="C205" s="133">
        <v>1200</v>
      </c>
      <c r="D205" s="133">
        <v>0</v>
      </c>
      <c r="E205" s="166">
        <v>1.3</v>
      </c>
      <c r="F205" s="143">
        <f t="shared" si="77"/>
        <v>11.575799999999999</v>
      </c>
      <c r="G205" s="143">
        <f t="shared" si="65"/>
        <v>0.28129193999999996</v>
      </c>
      <c r="H205" s="143">
        <f>'SW7'!C$12</f>
        <v>56.47</v>
      </c>
      <c r="I205" s="143">
        <f t="shared" si="78"/>
        <v>13964.370999999999</v>
      </c>
      <c r="J205" s="143">
        <f>I205*'SW7'!C$13</f>
        <v>297.44110229999995</v>
      </c>
      <c r="K205" s="143">
        <f t="shared" si="79"/>
        <v>3.6878695087999986</v>
      </c>
      <c r="L205" s="167">
        <f t="shared" si="76"/>
        <v>6.1482859583240739</v>
      </c>
      <c r="M205" s="143">
        <f t="shared" si="66"/>
        <v>0.14940334878727499</v>
      </c>
      <c r="N205" s="143">
        <f t="shared" si="67"/>
        <v>24.593143833296295</v>
      </c>
      <c r="O205" s="143">
        <f t="shared" si="68"/>
        <v>1096.9239718360309</v>
      </c>
      <c r="P205" s="143">
        <f t="shared" si="69"/>
        <v>7377.9431499888888</v>
      </c>
      <c r="Q205" s="143">
        <f t="shared" si="70"/>
        <v>0</v>
      </c>
      <c r="R205" s="143">
        <f t="shared" si="71"/>
        <v>31.971086983285186</v>
      </c>
      <c r="S205" s="143">
        <f t="shared" si="72"/>
        <v>8506.8382088082053</v>
      </c>
      <c r="T205" s="143">
        <f>U204-(U204*(0.5^(1/'SW7'!C$2)))</f>
        <v>6180.9668821899686</v>
      </c>
      <c r="U205" s="143">
        <f t="shared" si="75"/>
        <v>976503.63578401075</v>
      </c>
      <c r="V205" s="147">
        <f>(U205*'SW7'!C$3/(B205*'SW7'!C$4)/1000)</f>
        <v>3.0271391345264536</v>
      </c>
      <c r="W205" s="147">
        <f>V205/'SW7'!C$5</f>
        <v>37.839239181580666</v>
      </c>
    </row>
    <row r="206" spans="1:23" x14ac:dyDescent="0.35">
      <c r="A206" s="142">
        <f t="shared" si="73"/>
        <v>203</v>
      </c>
      <c r="B206" s="143">
        <f t="shared" si="74"/>
        <v>207.46517542048093</v>
      </c>
      <c r="C206" s="133">
        <v>1200</v>
      </c>
      <c r="D206" s="133">
        <v>0</v>
      </c>
      <c r="E206" s="166">
        <v>1.3</v>
      </c>
      <c r="F206" s="143">
        <f t="shared" si="77"/>
        <v>11.5549</v>
      </c>
      <c r="G206" s="143">
        <f t="shared" si="65"/>
        <v>0.28078407</v>
      </c>
      <c r="H206" s="143">
        <f>'SW7'!C$12</f>
        <v>56.47</v>
      </c>
      <c r="I206" s="143">
        <f t="shared" si="78"/>
        <v>13939.290999999999</v>
      </c>
      <c r="J206" s="143">
        <f>I206*'SW7'!C$13</f>
        <v>296.90689829999997</v>
      </c>
      <c r="K206" s="143">
        <f t="shared" si="79"/>
        <v>3.6490168982999762</v>
      </c>
      <c r="L206" s="167">
        <f t="shared" si="76"/>
        <v>6.1752993465543859</v>
      </c>
      <c r="M206" s="143">
        <f t="shared" si="66"/>
        <v>0.15005977412127158</v>
      </c>
      <c r="N206" s="143">
        <f t="shared" si="67"/>
        <v>24.701197386217544</v>
      </c>
      <c r="O206" s="143">
        <f t="shared" si="68"/>
        <v>1083.4182891185324</v>
      </c>
      <c r="P206" s="143">
        <f t="shared" si="69"/>
        <v>7410.3592158652627</v>
      </c>
      <c r="Q206" s="143">
        <f t="shared" si="70"/>
        <v>0</v>
      </c>
      <c r="R206" s="143">
        <f t="shared" si="71"/>
        <v>32.111556602082807</v>
      </c>
      <c r="S206" s="143">
        <f t="shared" si="72"/>
        <v>8525.8890615858782</v>
      </c>
      <c r="T206" s="143">
        <f>U205-(U205*(0.5^(1/'SW7'!C$2)))</f>
        <v>6195.6951309525175</v>
      </c>
      <c r="U206" s="143">
        <f t="shared" si="75"/>
        <v>978829.507110629</v>
      </c>
      <c r="V206" s="147">
        <f>(U206*'SW7'!C$3/(B206*'SW7'!C$4)/1000)</f>
        <v>3.0190244011711633</v>
      </c>
      <c r="W206" s="147">
        <f>V206/'SW7'!C$5</f>
        <v>37.737805014639541</v>
      </c>
    </row>
    <row r="207" spans="1:23" x14ac:dyDescent="0.35">
      <c r="A207" s="142">
        <f t="shared" si="73"/>
        <v>204</v>
      </c>
      <c r="B207" s="143">
        <f t="shared" si="74"/>
        <v>208.51399200800094</v>
      </c>
      <c r="C207" s="133">
        <v>1200</v>
      </c>
      <c r="D207" s="133">
        <v>0</v>
      </c>
      <c r="E207" s="166">
        <v>1.3</v>
      </c>
      <c r="F207" s="143">
        <f t="shared" si="77"/>
        <v>11.533799999999999</v>
      </c>
      <c r="G207" s="143">
        <f t="shared" si="65"/>
        <v>0.28027133999999998</v>
      </c>
      <c r="H207" s="143">
        <f>'SW7'!C$12</f>
        <v>56.47</v>
      </c>
      <c r="I207" s="143">
        <f t="shared" si="78"/>
        <v>13913.971</v>
      </c>
      <c r="J207" s="143">
        <f>I207*'SW7'!C$13</f>
        <v>296.36758229999998</v>
      </c>
      <c r="K207" s="143">
        <f t="shared" si="79"/>
        <v>3.6099367808000054</v>
      </c>
      <c r="L207" s="167">
        <f t="shared" si="76"/>
        <v>6.2021799903266306</v>
      </c>
      <c r="M207" s="143">
        <f t="shared" si="66"/>
        <v>0.15071297376493711</v>
      </c>
      <c r="N207" s="143">
        <f t="shared" si="67"/>
        <v>24.808719961306522</v>
      </c>
      <c r="O207" s="143">
        <f t="shared" si="68"/>
        <v>1069.8682359815425</v>
      </c>
      <c r="P207" s="143">
        <f t="shared" si="69"/>
        <v>7442.6159883919563</v>
      </c>
      <c r="Q207" s="143">
        <f t="shared" si="70"/>
        <v>0</v>
      </c>
      <c r="R207" s="143">
        <f t="shared" si="71"/>
        <v>32.251335949698479</v>
      </c>
      <c r="S207" s="143">
        <f t="shared" si="72"/>
        <v>8544.7355603231972</v>
      </c>
      <c r="T207" s="143">
        <f>U206-(U206*(0.5^(1/'SW7'!C$2)))</f>
        <v>6210.4522594725713</v>
      </c>
      <c r="U207" s="143">
        <f t="shared" si="75"/>
        <v>981159.70104126236</v>
      </c>
      <c r="V207" s="147">
        <f>(U207*'SW7'!C$3/(B207*'SW7'!C$4)/1000)</f>
        <v>3.0109897511624504</v>
      </c>
      <c r="W207" s="147">
        <f>V207/'SW7'!C$5</f>
        <v>37.637371889530627</v>
      </c>
    </row>
    <row r="208" spans="1:23" x14ac:dyDescent="0.35">
      <c r="A208" s="142">
        <f t="shared" si="73"/>
        <v>205</v>
      </c>
      <c r="B208" s="143">
        <f t="shared" si="74"/>
        <v>209.56381329300098</v>
      </c>
      <c r="C208" s="133">
        <v>1200</v>
      </c>
      <c r="D208" s="133">
        <v>0</v>
      </c>
      <c r="E208" s="166">
        <v>1.3</v>
      </c>
      <c r="F208" s="143">
        <f t="shared" si="77"/>
        <v>11.512499999999999</v>
      </c>
      <c r="G208" s="143">
        <f t="shared" si="65"/>
        <v>0.27975374999999997</v>
      </c>
      <c r="H208" s="143">
        <f>'SW7'!C$12</f>
        <v>56.47</v>
      </c>
      <c r="I208" s="143">
        <f t="shared" si="78"/>
        <v>13888.411</v>
      </c>
      <c r="J208" s="143">
        <f>I208*'SW7'!C$13</f>
        <v>295.8231543</v>
      </c>
      <c r="K208" s="143">
        <f t="shared" si="79"/>
        <v>3.5706014374999739</v>
      </c>
      <c r="L208" s="167">
        <f t="shared" si="76"/>
        <v>6.2289291878829225</v>
      </c>
      <c r="M208" s="143">
        <f t="shared" si="66"/>
        <v>0.151362979265555</v>
      </c>
      <c r="N208" s="143">
        <f t="shared" si="67"/>
        <v>24.91571675153169</v>
      </c>
      <c r="O208" s="143">
        <f t="shared" si="68"/>
        <v>1056.2665799893566</v>
      </c>
      <c r="P208" s="143">
        <f t="shared" si="69"/>
        <v>7474.7150254595072</v>
      </c>
      <c r="Q208" s="143">
        <f t="shared" si="70"/>
        <v>0</v>
      </c>
      <c r="R208" s="143">
        <f t="shared" si="71"/>
        <v>32.3904317769912</v>
      </c>
      <c r="S208" s="143">
        <f t="shared" si="72"/>
        <v>8563.3720372258558</v>
      </c>
      <c r="T208" s="143">
        <f>U207-(U207*(0.5^(1/'SW7'!C$2)))</f>
        <v>6225.2368139392929</v>
      </c>
      <c r="U208" s="143">
        <f t="shared" si="75"/>
        <v>983493.98434211302</v>
      </c>
      <c r="V208" s="147">
        <f>(U208*'SW7'!C$3/(B208*'SW7'!C$4)/1000)</f>
        <v>3.0030336139014771</v>
      </c>
      <c r="W208" s="147">
        <f>V208/'SW7'!C$5</f>
        <v>37.537920173768462</v>
      </c>
    </row>
    <row r="209" spans="1:23" x14ac:dyDescent="0.35">
      <c r="A209" s="142">
        <f t="shared" si="73"/>
        <v>206</v>
      </c>
      <c r="B209" s="143">
        <f t="shared" si="74"/>
        <v>210.61462343188097</v>
      </c>
      <c r="C209" s="133">
        <v>1200</v>
      </c>
      <c r="D209" s="133">
        <v>0</v>
      </c>
      <c r="E209" s="166">
        <v>1.3</v>
      </c>
      <c r="F209" s="143">
        <f t="shared" si="77"/>
        <v>11.491</v>
      </c>
      <c r="G209" s="143">
        <f t="shared" si="65"/>
        <v>0.27923129999999996</v>
      </c>
      <c r="H209" s="143">
        <f>'SW7'!C$12</f>
        <v>56.47</v>
      </c>
      <c r="I209" s="143">
        <f t="shared" si="78"/>
        <v>13862.610999999999</v>
      </c>
      <c r="J209" s="143">
        <f>I209*'SW7'!C$13</f>
        <v>295.27361429999996</v>
      </c>
      <c r="K209" s="143">
        <f t="shared" si="79"/>
        <v>3.530982532799996</v>
      </c>
      <c r="L209" s="167">
        <f t="shared" si="76"/>
        <v>6.255548218512768</v>
      </c>
      <c r="M209" s="143">
        <f t="shared" si="66"/>
        <v>0.15200982170986024</v>
      </c>
      <c r="N209" s="143">
        <f t="shared" si="67"/>
        <v>25.022192874051072</v>
      </c>
      <c r="O209" s="143">
        <f t="shared" si="68"/>
        <v>1042.6059744900231</v>
      </c>
      <c r="P209" s="143">
        <f t="shared" si="69"/>
        <v>7506.657862215322</v>
      </c>
      <c r="Q209" s="143">
        <f t="shared" si="70"/>
        <v>0</v>
      </c>
      <c r="R209" s="143">
        <f t="shared" si="71"/>
        <v>32.528850736266392</v>
      </c>
      <c r="S209" s="143">
        <f t="shared" si="72"/>
        <v>8581.7926874416098</v>
      </c>
      <c r="T209" s="143">
        <f>U208-(U208*(0.5^(1/'SW7'!C$2)))</f>
        <v>6240.0473145368742</v>
      </c>
      <c r="U209" s="143">
        <f t="shared" si="75"/>
        <v>985832.1195653996</v>
      </c>
      <c r="V209" s="147">
        <f>(U209*'SW7'!C$3/(B209*'SW7'!C$4)/1000)</f>
        <v>2.995154433092015</v>
      </c>
      <c r="W209" s="147">
        <f>V209/'SW7'!C$5</f>
        <v>37.439430413650186</v>
      </c>
    </row>
    <row r="210" spans="1:23" x14ac:dyDescent="0.35">
      <c r="A210" s="142">
        <f t="shared" si="73"/>
        <v>207</v>
      </c>
      <c r="B210" s="143">
        <f t="shared" si="74"/>
        <v>211.66640654912098</v>
      </c>
      <c r="C210" s="133">
        <v>1200</v>
      </c>
      <c r="D210" s="133">
        <v>0</v>
      </c>
      <c r="E210" s="166">
        <v>1.3</v>
      </c>
      <c r="F210" s="143">
        <f t="shared" si="77"/>
        <v>11.469299999999999</v>
      </c>
      <c r="G210" s="143">
        <f t="shared" si="65"/>
        <v>0.27870398999999996</v>
      </c>
      <c r="H210" s="143">
        <f>'SW7'!C$12</f>
        <v>56.47</v>
      </c>
      <c r="I210" s="143">
        <f t="shared" si="78"/>
        <v>13836.570999999998</v>
      </c>
      <c r="J210" s="143">
        <f>I210*'SW7'!C$13</f>
        <v>294.71896229999993</v>
      </c>
      <c r="K210" s="143">
        <f t="shared" si="79"/>
        <v>3.4910511142999852</v>
      </c>
      <c r="L210" s="167">
        <f t="shared" si="76"/>
        <v>6.2820383429202202</v>
      </c>
      <c r="M210" s="143">
        <f t="shared" si="66"/>
        <v>0.15265353173296134</v>
      </c>
      <c r="N210" s="143">
        <f t="shared" si="67"/>
        <v>25.128153371680881</v>
      </c>
      <c r="O210" s="143">
        <f t="shared" si="68"/>
        <v>1028.8789617427501</v>
      </c>
      <c r="P210" s="143">
        <f t="shared" si="69"/>
        <v>7538.4460115042639</v>
      </c>
      <c r="Q210" s="143">
        <f t="shared" si="70"/>
        <v>0</v>
      </c>
      <c r="R210" s="143">
        <f t="shared" si="71"/>
        <v>32.666599383185144</v>
      </c>
      <c r="S210" s="143">
        <f t="shared" si="72"/>
        <v>8599.9915726301988</v>
      </c>
      <c r="T210" s="143">
        <f>U209-(U209*(0.5^(1/'SW7'!C$2)))</f>
        <v>6254.8822547127493</v>
      </c>
      <c r="U210" s="143">
        <f t="shared" si="75"/>
        <v>988173.86493830429</v>
      </c>
      <c r="V210" s="147">
        <f>(U210*'SW7'!C$3/(B210*'SW7'!C$4)/1000)</f>
        <v>2.987350666175502</v>
      </c>
      <c r="W210" s="147">
        <f>V210/'SW7'!C$5</f>
        <v>37.341883327193777</v>
      </c>
    </row>
    <row r="211" spans="1:23" x14ac:dyDescent="0.35">
      <c r="A211" s="142">
        <f t="shared" si="73"/>
        <v>208</v>
      </c>
      <c r="B211" s="143">
        <f t="shared" si="74"/>
        <v>212.71914673728099</v>
      </c>
      <c r="C211" s="133">
        <v>1200</v>
      </c>
      <c r="D211" s="133">
        <v>0</v>
      </c>
      <c r="E211" s="166">
        <v>1.3</v>
      </c>
      <c r="F211" s="143">
        <f t="shared" si="77"/>
        <v>11.447399999999998</v>
      </c>
      <c r="G211" s="143">
        <f t="shared" si="65"/>
        <v>0.27817181999999996</v>
      </c>
      <c r="H211" s="143">
        <f>'SW7'!C$12</f>
        <v>56.47</v>
      </c>
      <c r="I211" s="143">
        <f t="shared" si="78"/>
        <v>13810.290999999997</v>
      </c>
      <c r="J211" s="143">
        <f>I211*'SW7'!C$13</f>
        <v>294.15919829999996</v>
      </c>
      <c r="K211" s="143">
        <f t="shared" si="79"/>
        <v>3.4507776128000103</v>
      </c>
      <c r="L211" s="167">
        <f t="shared" si="76"/>
        <v>6.3084008035821491</v>
      </c>
      <c r="M211" s="143">
        <f t="shared" si="66"/>
        <v>0.15329413952704621</v>
      </c>
      <c r="N211" s="143">
        <f t="shared" si="67"/>
        <v>25.233603214328596</v>
      </c>
      <c r="O211" s="143">
        <f t="shared" si="68"/>
        <v>1015.0779760928386</v>
      </c>
      <c r="P211" s="143">
        <f t="shared" si="69"/>
        <v>7570.0809642985787</v>
      </c>
      <c r="Q211" s="143">
        <f t="shared" si="70"/>
        <v>0</v>
      </c>
      <c r="R211" s="143">
        <f t="shared" si="71"/>
        <v>32.803684178627179</v>
      </c>
      <c r="S211" s="143">
        <f t="shared" si="72"/>
        <v>8617.9626245700438</v>
      </c>
      <c r="T211" s="143">
        <f>U210-(U210*(0.5^(1/'SW7'!C$2)))</f>
        <v>6269.7401004730491</v>
      </c>
      <c r="U211" s="143">
        <f t="shared" si="75"/>
        <v>990518.97425622179</v>
      </c>
      <c r="V211" s="147">
        <f>(U211*'SW7'!C$3/(B211*'SW7'!C$4)/1000)</f>
        <v>2.9796207837926953</v>
      </c>
      <c r="W211" s="147">
        <f>V211/'SW7'!C$5</f>
        <v>37.245259797408693</v>
      </c>
    </row>
    <row r="212" spans="1:23" x14ac:dyDescent="0.35">
      <c r="A212" s="142">
        <f t="shared" si="73"/>
        <v>209</v>
      </c>
      <c r="B212" s="143">
        <f t="shared" si="74"/>
        <v>213.77282805700099</v>
      </c>
      <c r="C212" s="133">
        <v>1200</v>
      </c>
      <c r="D212" s="133">
        <v>0</v>
      </c>
      <c r="E212" s="166">
        <v>1.3</v>
      </c>
      <c r="F212" s="143">
        <f t="shared" si="77"/>
        <v>11.4253</v>
      </c>
      <c r="G212" s="143">
        <f t="shared" si="65"/>
        <v>0.27763478999999996</v>
      </c>
      <c r="H212" s="143">
        <f>'SW7'!C$12</f>
        <v>56.47</v>
      </c>
      <c r="I212" s="143">
        <f t="shared" si="78"/>
        <v>13783.771000000001</v>
      </c>
      <c r="J212" s="143">
        <f>I212*'SW7'!C$13</f>
        <v>293.59432229999999</v>
      </c>
      <c r="K212" s="143">
        <f t="shared" si="79"/>
        <v>3.4101318423000109</v>
      </c>
      <c r="L212" s="167">
        <f t="shared" si="76"/>
        <v>6.3346368250979097</v>
      </c>
      <c r="M212" s="143">
        <f t="shared" si="66"/>
        <v>0.15393167484987919</v>
      </c>
      <c r="N212" s="143">
        <f t="shared" si="67"/>
        <v>25.338547300391639</v>
      </c>
      <c r="O212" s="143">
        <f t="shared" si="68"/>
        <v>1001.1953471937221</v>
      </c>
      <c r="P212" s="143">
        <f t="shared" si="69"/>
        <v>7601.5641901174913</v>
      </c>
      <c r="Q212" s="143">
        <f t="shared" si="70"/>
        <v>0</v>
      </c>
      <c r="R212" s="143">
        <f t="shared" si="71"/>
        <v>32.940111490509132</v>
      </c>
      <c r="S212" s="143">
        <f t="shared" si="72"/>
        <v>8635.6996488017212</v>
      </c>
      <c r="T212" s="143">
        <f>U211-(U211*(0.5^(1/'SW7'!C$2)))</f>
        <v>6284.6192897050641</v>
      </c>
      <c r="U212" s="143">
        <f t="shared" si="75"/>
        <v>992867.19678031874</v>
      </c>
      <c r="V212" s="147">
        <f>(U212*'SW7'!C$3/(B212*'SW7'!C$4)/1000)</f>
        <v>2.9719632692710896</v>
      </c>
      <c r="W212" s="147">
        <f>V212/'SW7'!C$5</f>
        <v>37.149540865888618</v>
      </c>
    </row>
    <row r="213" spans="1:23" x14ac:dyDescent="0.35">
      <c r="A213" s="142">
        <f t="shared" ref="A213:A228" si="80">A212+1</f>
        <v>210</v>
      </c>
      <c r="B213" s="143">
        <f t="shared" si="74"/>
        <v>214.82743453700101</v>
      </c>
      <c r="C213" s="133">
        <v>1200</v>
      </c>
      <c r="D213" s="133">
        <v>0</v>
      </c>
      <c r="E213" s="166">
        <v>1.3</v>
      </c>
      <c r="F213" s="143">
        <f t="shared" si="77"/>
        <v>11.402999999999999</v>
      </c>
      <c r="G213" s="143">
        <f t="shared" si="65"/>
        <v>0.27709289999999998</v>
      </c>
      <c r="H213" s="143">
        <f>'SW7'!C$12</f>
        <v>56.47</v>
      </c>
      <c r="I213" s="143">
        <f t="shared" si="78"/>
        <v>13757.010999999999</v>
      </c>
      <c r="J213" s="143">
        <f>I213*'SW7'!C$13</f>
        <v>293.02433429999996</v>
      </c>
      <c r="K213" s="143">
        <f t="shared" si="79"/>
        <v>3.369082999999975</v>
      </c>
      <c r="L213" s="167">
        <f t="shared" si="76"/>
        <v>6.3607476145306983</v>
      </c>
      <c r="M213" s="143">
        <f t="shared" si="66"/>
        <v>0.15456616703309595</v>
      </c>
      <c r="N213" s="143">
        <f t="shared" si="67"/>
        <v>25.442990458122793</v>
      </c>
      <c r="O213" s="143">
        <f t="shared" si="68"/>
        <v>987.22330327643942</v>
      </c>
      <c r="P213" s="143">
        <f t="shared" si="69"/>
        <v>7632.8971374368375</v>
      </c>
      <c r="Q213" s="143">
        <f t="shared" si="70"/>
        <v>0</v>
      </c>
      <c r="R213" s="143">
        <f t="shared" si="71"/>
        <v>33.075887595559635</v>
      </c>
      <c r="S213" s="143">
        <f t="shared" si="72"/>
        <v>8653.1963283088371</v>
      </c>
      <c r="T213" s="143">
        <f>U212-(U212*(0.5^(1/'SW7'!C$2)))</f>
        <v>6299.5182315275306</v>
      </c>
      <c r="U213" s="143">
        <f t="shared" si="75"/>
        <v>995218.27713941538</v>
      </c>
      <c r="V213" s="147">
        <f>(U213*'SW7'!C$3/(B213*'SW7'!C$4)/1000)</f>
        <v>2.9643766181373317</v>
      </c>
      <c r="W213" s="147">
        <f>V213/'SW7'!C$5</f>
        <v>37.054707726716643</v>
      </c>
    </row>
    <row r="214" spans="1:23" x14ac:dyDescent="0.35">
      <c r="A214" s="142">
        <f t="shared" si="80"/>
        <v>211</v>
      </c>
      <c r="B214" s="143">
        <f t="shared" si="74"/>
        <v>215.882950174081</v>
      </c>
      <c r="C214" s="133">
        <v>1200</v>
      </c>
      <c r="D214" s="133">
        <v>0</v>
      </c>
      <c r="E214" s="166">
        <v>1.3</v>
      </c>
      <c r="F214" s="143">
        <f t="shared" si="77"/>
        <v>11.380499999999998</v>
      </c>
      <c r="G214" s="143">
        <f t="shared" si="65"/>
        <v>0.27654614999999994</v>
      </c>
      <c r="H214" s="143">
        <f>'SW7'!C$12</f>
        <v>56.47</v>
      </c>
      <c r="I214" s="143">
        <f t="shared" si="78"/>
        <v>13730.010999999997</v>
      </c>
      <c r="J214" s="143">
        <f>I214*'SW7'!C$13</f>
        <v>292.44923429999994</v>
      </c>
      <c r="K214" s="143">
        <f t="shared" si="79"/>
        <v>3.3275996663000029</v>
      </c>
      <c r="L214" s="167">
        <f t="shared" si="76"/>
        <v>6.3867343617407819</v>
      </c>
      <c r="M214" s="143">
        <f t="shared" si="66"/>
        <v>0.155197644990301</v>
      </c>
      <c r="N214" s="143">
        <f t="shared" si="67"/>
        <v>25.546937446963128</v>
      </c>
      <c r="O214" s="143">
        <f t="shared" si="68"/>
        <v>973.15397446637121</v>
      </c>
      <c r="P214" s="143">
        <f t="shared" si="69"/>
        <v>7664.0812340889379</v>
      </c>
      <c r="Q214" s="143">
        <f t="shared" si="70"/>
        <v>0</v>
      </c>
      <c r="R214" s="143">
        <f t="shared" si="71"/>
        <v>33.211018681052067</v>
      </c>
      <c r="S214" s="143">
        <f t="shared" si="72"/>
        <v>8670.4462272363598</v>
      </c>
      <c r="T214" s="143">
        <f>U213-(U213*(0.5^(1/'SW7'!C$2)))</f>
        <v>6314.4353056679247</v>
      </c>
      <c r="U214" s="143">
        <f t="shared" si="75"/>
        <v>997571.95523619663</v>
      </c>
      <c r="V214" s="147">
        <f>(U214*'SW7'!C$3/(B214*'SW7'!C$4)/1000)</f>
        <v>2.9568593376538721</v>
      </c>
      <c r="W214" s="147">
        <f>V214/'SW7'!C$5</f>
        <v>36.960741720673397</v>
      </c>
    </row>
    <row r="215" spans="1:23" x14ac:dyDescent="0.35">
      <c r="A215" s="142">
        <f t="shared" si="80"/>
        <v>212</v>
      </c>
      <c r="B215" s="143">
        <f t="shared" si="74"/>
        <v>216.93935893312101</v>
      </c>
      <c r="C215" s="133">
        <v>1200</v>
      </c>
      <c r="D215" s="133">
        <v>0</v>
      </c>
      <c r="E215" s="166">
        <v>1.3</v>
      </c>
      <c r="F215" s="143">
        <f t="shared" si="77"/>
        <v>11.357799999999997</v>
      </c>
      <c r="G215" s="143">
        <f t="shared" si="65"/>
        <v>0.2759945399999999</v>
      </c>
      <c r="H215" s="143">
        <f>'SW7'!C$12</f>
        <v>56.47</v>
      </c>
      <c r="I215" s="143">
        <f t="shared" si="78"/>
        <v>13702.770999999997</v>
      </c>
      <c r="J215" s="143">
        <f>I215*'SW7'!C$13</f>
        <v>291.86902229999993</v>
      </c>
      <c r="K215" s="143">
        <f t="shared" si="79"/>
        <v>3.2856498047999807</v>
      </c>
      <c r="L215" s="167">
        <f t="shared" si="76"/>
        <v>6.4125982397108423</v>
      </c>
      <c r="M215" s="143">
        <f t="shared" si="66"/>
        <v>0.15582613722497346</v>
      </c>
      <c r="N215" s="143">
        <f t="shared" si="67"/>
        <v>25.650392958843369</v>
      </c>
      <c r="O215" s="143">
        <f t="shared" si="68"/>
        <v>958.97939614715597</v>
      </c>
      <c r="P215" s="143">
        <f t="shared" si="69"/>
        <v>7695.1178876530112</v>
      </c>
      <c r="Q215" s="143">
        <f t="shared" si="70"/>
        <v>0</v>
      </c>
      <c r="R215" s="143">
        <f t="shared" si="71"/>
        <v>33.345510846496381</v>
      </c>
      <c r="S215" s="143">
        <f t="shared" si="72"/>
        <v>8687.442794646664</v>
      </c>
      <c r="T215" s="143">
        <f>U214-(U214*(0.5^(1/'SW7'!C$2)))</f>
        <v>6329.3688618674641</v>
      </c>
      <c r="U215" s="143">
        <f t="shared" si="75"/>
        <v>999927.96615776501</v>
      </c>
      <c r="V215" s="147">
        <f>(U215*'SW7'!C$3/(B215*'SW7'!C$4)/1000)</f>
        <v>2.949409946379129</v>
      </c>
      <c r="W215" s="147">
        <f>V215/'SW7'!C$5</f>
        <v>36.867624329739115</v>
      </c>
    </row>
    <row r="216" spans="1:23" x14ac:dyDescent="0.35">
      <c r="A216" s="142">
        <f t="shared" si="80"/>
        <v>213</v>
      </c>
      <c r="B216" s="143">
        <f t="shared" si="74"/>
        <v>217.99664474708101</v>
      </c>
      <c r="C216" s="133">
        <v>1200</v>
      </c>
      <c r="D216" s="133">
        <v>0</v>
      </c>
      <c r="E216" s="166">
        <v>1.3</v>
      </c>
      <c r="F216" s="143">
        <f t="shared" si="77"/>
        <v>11.334899999999999</v>
      </c>
      <c r="G216" s="143">
        <f t="shared" si="65"/>
        <v>0.27543806999999998</v>
      </c>
      <c r="H216" s="143">
        <f>'SW7'!C$12</f>
        <v>56.47</v>
      </c>
      <c r="I216" s="143">
        <f t="shared" si="78"/>
        <v>13675.290999999999</v>
      </c>
      <c r="J216" s="143">
        <f>I216*'SW7'!C$13</f>
        <v>291.28369829999997</v>
      </c>
      <c r="K216" s="143">
        <f t="shared" si="79"/>
        <v>3.2432007623000132</v>
      </c>
      <c r="L216" s="167">
        <f t="shared" si="76"/>
        <v>6.4383404048637018</v>
      </c>
      <c r="M216" s="143">
        <f t="shared" si="66"/>
        <v>0.15645167183818795</v>
      </c>
      <c r="N216" s="143">
        <f t="shared" si="67"/>
        <v>25.753361619454807</v>
      </c>
      <c r="O216" s="143">
        <f t="shared" si="68"/>
        <v>944.69151237212691</v>
      </c>
      <c r="P216" s="143">
        <f t="shared" si="69"/>
        <v>7726.0084858364426</v>
      </c>
      <c r="Q216" s="143">
        <f t="shared" si="70"/>
        <v>0</v>
      </c>
      <c r="R216" s="143">
        <f t="shared" si="71"/>
        <v>33.479370105291252</v>
      </c>
      <c r="S216" s="143">
        <f t="shared" si="72"/>
        <v>8704.1793683138603</v>
      </c>
      <c r="T216" s="143">
        <f>U215-(U215*(0.5^(1/'SW7'!C$2)))</f>
        <v>6344.3172193136998</v>
      </c>
      <c r="U216" s="143">
        <f t="shared" si="75"/>
        <v>1002286.0400905443</v>
      </c>
      <c r="V216" s="147">
        <f>(U216*'SW7'!C$3/(B216*'SW7'!C$4)/1000)</f>
        <v>2.9420269737504547</v>
      </c>
      <c r="W216" s="147">
        <f>V216/'SW7'!C$5</f>
        <v>36.775337171880686</v>
      </c>
    </row>
    <row r="217" spans="1:23" x14ac:dyDescent="0.35">
      <c r="A217" s="142">
        <f t="shared" si="80"/>
        <v>214</v>
      </c>
      <c r="B217" s="143">
        <f t="shared" si="74"/>
        <v>219.05479151700101</v>
      </c>
      <c r="C217" s="133">
        <v>1200</v>
      </c>
      <c r="D217" s="133">
        <v>0</v>
      </c>
      <c r="E217" s="166">
        <v>1.3</v>
      </c>
      <c r="F217" s="143">
        <f t="shared" si="77"/>
        <v>11.311799999999998</v>
      </c>
      <c r="G217" s="143">
        <f t="shared" si="65"/>
        <v>0.27487673999999995</v>
      </c>
      <c r="H217" s="143">
        <f>'SW7'!C$12</f>
        <v>56.47</v>
      </c>
      <c r="I217" s="143">
        <f t="shared" si="78"/>
        <v>13647.570999999998</v>
      </c>
      <c r="J217" s="143">
        <f>I217*'SW7'!C$13</f>
        <v>290.69326229999996</v>
      </c>
      <c r="K217" s="143">
        <f t="shared" si="79"/>
        <v>3.2002192687999909</v>
      </c>
      <c r="L217" s="167">
        <f t="shared" si="76"/>
        <v>6.4639619973725324</v>
      </c>
      <c r="M217" s="143">
        <f t="shared" si="66"/>
        <v>0.15707427653615252</v>
      </c>
      <c r="N217" s="143">
        <f t="shared" si="67"/>
        <v>25.85584798949013</v>
      </c>
      <c r="O217" s="143">
        <f t="shared" si="68"/>
        <v>930.28217932278983</v>
      </c>
      <c r="P217" s="143">
        <f t="shared" si="69"/>
        <v>7756.7543968470391</v>
      </c>
      <c r="Q217" s="143">
        <f t="shared" si="70"/>
        <v>0</v>
      </c>
      <c r="R217" s="143">
        <f t="shared" si="71"/>
        <v>33.612602386337173</v>
      </c>
      <c r="S217" s="143">
        <f t="shared" si="72"/>
        <v>8720.6491785561666</v>
      </c>
      <c r="T217" s="143">
        <f>U216-(U216*(0.5^(1/'SW7'!C$2)))</f>
        <v>6359.2786661003483</v>
      </c>
      <c r="U217" s="143">
        <f t="shared" si="75"/>
        <v>1004645.9022395444</v>
      </c>
      <c r="V217" s="147">
        <f>(U217*'SW7'!C$3/(B217*'SW7'!C$4)/1000)</f>
        <v>2.9347089596892206</v>
      </c>
      <c r="W217" s="147">
        <f>V217/'SW7'!C$5</f>
        <v>36.683861996115255</v>
      </c>
    </row>
    <row r="218" spans="1:23" x14ac:dyDescent="0.35">
      <c r="A218" s="142">
        <f t="shared" si="80"/>
        <v>215</v>
      </c>
      <c r="B218" s="143">
        <f t="shared" si="74"/>
        <v>220.11378311200102</v>
      </c>
      <c r="C218" s="133">
        <v>1200</v>
      </c>
      <c r="D218" s="133">
        <v>0</v>
      </c>
      <c r="E218" s="166">
        <v>1.3</v>
      </c>
      <c r="F218" s="143">
        <f t="shared" si="77"/>
        <v>11.288499999999999</v>
      </c>
      <c r="G218" s="143">
        <f t="shared" si="65"/>
        <v>0.27431054999999999</v>
      </c>
      <c r="H218" s="143">
        <f>'SW7'!C$12</f>
        <v>56.47</v>
      </c>
      <c r="I218" s="143">
        <f t="shared" si="78"/>
        <v>13619.610999999999</v>
      </c>
      <c r="J218" s="143">
        <f>I218*'SW7'!C$13</f>
        <v>290.09771429999995</v>
      </c>
      <c r="K218" s="143">
        <f t="shared" si="79"/>
        <v>3.156671437500016</v>
      </c>
      <c r="L218" s="167">
        <f t="shared" si="76"/>
        <v>6.4894641414639409</v>
      </c>
      <c r="M218" s="143">
        <f t="shared" si="66"/>
        <v>0.15769397863757376</v>
      </c>
      <c r="N218" s="143">
        <f t="shared" si="67"/>
        <v>25.957856565855764</v>
      </c>
      <c r="O218" s="143">
        <f t="shared" si="68"/>
        <v>915.74316881484981</v>
      </c>
      <c r="P218" s="143">
        <f t="shared" si="69"/>
        <v>7787.3569697567291</v>
      </c>
      <c r="Q218" s="143">
        <f t="shared" si="70"/>
        <v>0</v>
      </c>
      <c r="R218" s="143">
        <f t="shared" si="71"/>
        <v>33.745213535612493</v>
      </c>
      <c r="S218" s="143">
        <f t="shared" si="72"/>
        <v>8736.8453521071915</v>
      </c>
      <c r="T218" s="143">
        <f>U217-(U217*(0.5^(1/'SW7'!C$2)))</f>
        <v>6374.2514587151818</v>
      </c>
      <c r="U218" s="143">
        <f t="shared" si="75"/>
        <v>1007007.2727520003</v>
      </c>
      <c r="V218" s="147">
        <f>(U218*'SW7'!C$3/(B218*'SW7'!C$4)/1000)</f>
        <v>2.9274544542273788</v>
      </c>
      <c r="W218" s="147">
        <f>V218/'SW7'!C$5</f>
        <v>36.593180677842234</v>
      </c>
    </row>
    <row r="219" spans="1:23" x14ac:dyDescent="0.35">
      <c r="A219" s="142">
        <f t="shared" si="80"/>
        <v>216</v>
      </c>
      <c r="B219" s="143">
        <f t="shared" si="74"/>
        <v>221.17360336928101</v>
      </c>
      <c r="C219" s="133">
        <v>1200</v>
      </c>
      <c r="D219" s="133">
        <v>0</v>
      </c>
      <c r="E219" s="166">
        <v>1.3</v>
      </c>
      <c r="F219" s="143">
        <f t="shared" si="77"/>
        <v>11.264999999999999</v>
      </c>
      <c r="G219" s="143">
        <f t="shared" si="65"/>
        <v>0.27373949999999997</v>
      </c>
      <c r="H219" s="143">
        <f>'SW7'!C$12</f>
        <v>56.47</v>
      </c>
      <c r="I219" s="143">
        <f t="shared" si="78"/>
        <v>13591.410999999998</v>
      </c>
      <c r="J219" s="143">
        <f>I219*'SW7'!C$13</f>
        <v>289.49705429999995</v>
      </c>
      <c r="K219" s="143">
        <f t="shared" si="79"/>
        <v>3.1125227647999836</v>
      </c>
      <c r="L219" s="167">
        <f t="shared" si="76"/>
        <v>6.514847945713921</v>
      </c>
      <c r="M219" s="143">
        <f t="shared" si="66"/>
        <v>0.15831080508084827</v>
      </c>
      <c r="N219" s="143">
        <f t="shared" si="67"/>
        <v>26.059391782855684</v>
      </c>
      <c r="O219" s="143">
        <f t="shared" si="68"/>
        <v>901.06617185128675</v>
      </c>
      <c r="P219" s="143">
        <f t="shared" si="69"/>
        <v>7817.8175348567056</v>
      </c>
      <c r="Q219" s="143">
        <f t="shared" si="70"/>
        <v>0</v>
      </c>
      <c r="R219" s="143">
        <f t="shared" si="71"/>
        <v>33.877209317712392</v>
      </c>
      <c r="S219" s="143">
        <f t="shared" si="72"/>
        <v>8752.7609160257052</v>
      </c>
      <c r="T219" s="143">
        <f>U218-(U218*(0.5^(1/'SW7'!C$2)))</f>
        <v>6389.2338215557393</v>
      </c>
      <c r="U219" s="143">
        <f t="shared" si="75"/>
        <v>1009369.8666453923</v>
      </c>
      <c r="V219" s="147">
        <f>(U219*'SW7'!C$3/(B219*'SW7'!C$4)/1000)</f>
        <v>2.9202620171548386</v>
      </c>
      <c r="W219" s="147">
        <f>V219/'SW7'!C$5</f>
        <v>36.503275214435483</v>
      </c>
    </row>
    <row r="220" spans="1:23" x14ac:dyDescent="0.35">
      <c r="A220" s="142">
        <f t="shared" si="80"/>
        <v>217</v>
      </c>
      <c r="B220" s="143">
        <f t="shared" si="74"/>
        <v>222.234236094121</v>
      </c>
      <c r="C220" s="133">
        <v>1200</v>
      </c>
      <c r="D220" s="133">
        <v>0</v>
      </c>
      <c r="E220" s="166">
        <v>1.3</v>
      </c>
      <c r="F220" s="143">
        <f t="shared" si="77"/>
        <v>11.241299999999999</v>
      </c>
      <c r="G220" s="143">
        <f t="shared" si="65"/>
        <v>0.27316358999999996</v>
      </c>
      <c r="H220" s="143">
        <f>'SW7'!C$12</f>
        <v>56.47</v>
      </c>
      <c r="I220" s="143">
        <f t="shared" si="78"/>
        <v>13562.971</v>
      </c>
      <c r="J220" s="143">
        <f>I220*'SW7'!C$13</f>
        <v>288.8912823</v>
      </c>
      <c r="K220" s="143">
        <f t="shared" si="79"/>
        <v>3.0677381303000075</v>
      </c>
      <c r="L220" s="167">
        <f t="shared" si="76"/>
        <v>6.5401145033370227</v>
      </c>
      <c r="M220" s="143">
        <f t="shared" si="66"/>
        <v>0.15892478243108965</v>
      </c>
      <c r="N220" s="143">
        <f t="shared" si="67"/>
        <v>26.160458013348091</v>
      </c>
      <c r="O220" s="143">
        <f t="shared" si="68"/>
        <v>886.24280222297364</v>
      </c>
      <c r="P220" s="143">
        <f t="shared" si="69"/>
        <v>7848.1374040044275</v>
      </c>
      <c r="Q220" s="143">
        <f t="shared" si="70"/>
        <v>0</v>
      </c>
      <c r="R220" s="143">
        <f t="shared" si="71"/>
        <v>34.008595417352517</v>
      </c>
      <c r="S220" s="143">
        <f t="shared" si="72"/>
        <v>8768.3888016447527</v>
      </c>
      <c r="T220" s="143">
        <f>U219-(U219*(0.5^(1/'SW7'!C$2)))</f>
        <v>6404.2239464720478</v>
      </c>
      <c r="U220" s="143">
        <f t="shared" si="75"/>
        <v>1011733.3937398623</v>
      </c>
      <c r="V220" s="147">
        <f>(U220*'SW7'!C$3/(B220*'SW7'!C$4)/1000)</f>
        <v>2.9131302176870535</v>
      </c>
      <c r="W220" s="147">
        <f>V220/'SW7'!C$5</f>
        <v>36.414127721088171</v>
      </c>
    </row>
    <row r="221" spans="1:23" x14ac:dyDescent="0.35">
      <c r="A221" s="142">
        <f t="shared" si="80"/>
        <v>218</v>
      </c>
      <c r="B221" s="143">
        <f t="shared" si="74"/>
        <v>223.295665059881</v>
      </c>
      <c r="C221" s="133">
        <v>1200</v>
      </c>
      <c r="D221" s="133">
        <v>0</v>
      </c>
      <c r="E221" s="166">
        <v>1.3</v>
      </c>
      <c r="F221" s="143">
        <f t="shared" si="77"/>
        <v>11.217399999999998</v>
      </c>
      <c r="G221" s="143">
        <f t="shared" si="65"/>
        <v>0.27258281999999995</v>
      </c>
      <c r="H221" s="143">
        <f>'SW7'!C$12</f>
        <v>56.47</v>
      </c>
      <c r="I221" s="143">
        <f t="shared" si="78"/>
        <v>13534.290999999997</v>
      </c>
      <c r="J221" s="143">
        <f>I221*'SW7'!C$13</f>
        <v>288.28039829999994</v>
      </c>
      <c r="K221" s="143">
        <f t="shared" si="79"/>
        <v>3.0222817967999944</v>
      </c>
      <c r="L221" s="167">
        <f t="shared" si="76"/>
        <v>6.5652648924688748</v>
      </c>
      <c r="M221" s="143">
        <f t="shared" si="66"/>
        <v>0.15953593688699366</v>
      </c>
      <c r="N221" s="143">
        <f t="shared" si="67"/>
        <v>26.261059569875499</v>
      </c>
      <c r="O221" s="143">
        <f t="shared" si="68"/>
        <v>871.26460015634188</v>
      </c>
      <c r="P221" s="143">
        <f t="shared" si="69"/>
        <v>7878.31787096265</v>
      </c>
      <c r="Q221" s="143">
        <f t="shared" si="70"/>
        <v>0</v>
      </c>
      <c r="R221" s="143">
        <f t="shared" si="71"/>
        <v>34.139377440838153</v>
      </c>
      <c r="S221" s="143">
        <f t="shared" si="72"/>
        <v>8783.7218485598314</v>
      </c>
      <c r="T221" s="143">
        <f>U220-(U220*(0.5^(1/'SW7'!C$2)))</f>
        <v>6419.2199923386797</v>
      </c>
      <c r="U221" s="143">
        <f t="shared" si="75"/>
        <v>1014097.558595035</v>
      </c>
      <c r="V221" s="147">
        <f>(U221*'SW7'!C$3/(B221*'SW7'!C$4)/1000)</f>
        <v>2.9060576341522397</v>
      </c>
      <c r="W221" s="147">
        <f>V221/'SW7'!C$5</f>
        <v>36.325720426902997</v>
      </c>
    </row>
    <row r="222" spans="1:23" x14ac:dyDescent="0.35">
      <c r="A222" s="142">
        <f t="shared" si="80"/>
        <v>219</v>
      </c>
      <c r="B222" s="143">
        <f t="shared" si="74"/>
        <v>224.357874008001</v>
      </c>
      <c r="C222" s="133">
        <v>1200</v>
      </c>
      <c r="D222" s="133">
        <v>0</v>
      </c>
      <c r="E222" s="166">
        <v>1.3</v>
      </c>
      <c r="F222" s="143">
        <f t="shared" si="77"/>
        <v>11.193299999999999</v>
      </c>
      <c r="G222" s="143">
        <f t="shared" si="65"/>
        <v>0.27199718999999994</v>
      </c>
      <c r="H222" s="143">
        <f>'SW7'!C$12</f>
        <v>56.47</v>
      </c>
      <c r="I222" s="143">
        <f t="shared" si="78"/>
        <v>13505.370999999999</v>
      </c>
      <c r="J222" s="143">
        <f>I222*'SW7'!C$13</f>
        <v>287.66440229999995</v>
      </c>
      <c r="K222" s="143">
        <f t="shared" si="79"/>
        <v>2.976117410300013</v>
      </c>
      <c r="L222" s="167">
        <f t="shared" si="76"/>
        <v>6.5903001764422235</v>
      </c>
      <c r="M222" s="143">
        <f t="shared" si="66"/>
        <v>0.16014429428754604</v>
      </c>
      <c r="N222" s="143">
        <f t="shared" si="67"/>
        <v>26.361200705768894</v>
      </c>
      <c r="O222" s="143">
        <f t="shared" si="68"/>
        <v>856.12303600857695</v>
      </c>
      <c r="P222" s="143">
        <f t="shared" si="69"/>
        <v>7908.3602117306682</v>
      </c>
      <c r="Q222" s="143">
        <f t="shared" si="70"/>
        <v>0</v>
      </c>
      <c r="R222" s="143">
        <f t="shared" si="71"/>
        <v>34.269560917499561</v>
      </c>
      <c r="S222" s="143">
        <f t="shared" si="72"/>
        <v>8798.7528086567436</v>
      </c>
      <c r="T222" s="143">
        <f>U221-(U221*(0.5^(1/'SW7'!C$2)))</f>
        <v>6434.2200846528867</v>
      </c>
      <c r="U222" s="143">
        <f t="shared" si="75"/>
        <v>1016462.0604512561</v>
      </c>
      <c r="V222" s="147">
        <f>(U222*'SW7'!C$3/(B222*'SW7'!C$4)/1000)</f>
        <v>2.8990428536976132</v>
      </c>
      <c r="W222" s="147">
        <f>V222/'SW7'!C$5</f>
        <v>36.23803567122016</v>
      </c>
    </row>
    <row r="223" spans="1:23" x14ac:dyDescent="0.35">
      <c r="A223" s="142">
        <f t="shared" si="80"/>
        <v>220</v>
      </c>
      <c r="B223" s="143">
        <f t="shared" si="74"/>
        <v>225.420846648001</v>
      </c>
      <c r="C223" s="133">
        <v>1200</v>
      </c>
      <c r="D223" s="133">
        <v>0</v>
      </c>
      <c r="E223" s="166">
        <v>1.3</v>
      </c>
      <c r="F223" s="143">
        <f t="shared" si="77"/>
        <v>11.169</v>
      </c>
      <c r="G223" s="143">
        <f t="shared" si="65"/>
        <v>0.2714067</v>
      </c>
      <c r="H223" s="143">
        <f>'SW7'!C$12</f>
        <v>56.47</v>
      </c>
      <c r="I223" s="143">
        <f t="shared" si="78"/>
        <v>13476.211000000001</v>
      </c>
      <c r="J223" s="143">
        <f>I223*'SW7'!C$13</f>
        <v>287.04329430000001</v>
      </c>
      <c r="K223" s="143">
        <f t="shared" si="79"/>
        <v>2.9292080000000098</v>
      </c>
      <c r="L223" s="167">
        <f t="shared" si="76"/>
        <v>6.6152214040566903</v>
      </c>
      <c r="M223" s="143">
        <f t="shared" si="66"/>
        <v>0.16074988011857758</v>
      </c>
      <c r="N223" s="143">
        <f t="shared" si="67"/>
        <v>26.460885616226761</v>
      </c>
      <c r="O223" s="143">
        <f t="shared" si="68"/>
        <v>840.80951400991728</v>
      </c>
      <c r="P223" s="143">
        <f t="shared" si="69"/>
        <v>7938.2656848680281</v>
      </c>
      <c r="Q223" s="143">
        <f t="shared" si="70"/>
        <v>0</v>
      </c>
      <c r="R223" s="143">
        <f t="shared" si="71"/>
        <v>34.39915130109479</v>
      </c>
      <c r="S223" s="143">
        <f t="shared" si="72"/>
        <v>8813.4743501790399</v>
      </c>
      <c r="T223" s="143">
        <f>U222-(U222*(0.5^(1/'SW7'!C$2)))</f>
        <v>6449.2223151627695</v>
      </c>
      <c r="U223" s="143">
        <f t="shared" si="75"/>
        <v>1018826.59317526</v>
      </c>
      <c r="V223" s="147">
        <f>(U223*'SW7'!C$3/(B223*'SW7'!C$4)/1000)</f>
        <v>2.8920844720141266</v>
      </c>
      <c r="W223" s="147">
        <f>V223/'SW7'!C$5</f>
        <v>36.15105590017658</v>
      </c>
    </row>
    <row r="224" spans="1:23" x14ac:dyDescent="0.35">
      <c r="A224" s="142">
        <f t="shared" si="80"/>
        <v>221</v>
      </c>
      <c r="B224" s="143">
        <f t="shared" si="74"/>
        <v>226.48456665748103</v>
      </c>
      <c r="C224" s="133">
        <v>1200</v>
      </c>
      <c r="D224" s="133">
        <v>0</v>
      </c>
      <c r="E224" s="166">
        <v>1.3</v>
      </c>
      <c r="F224" s="143">
        <f t="shared" si="77"/>
        <v>11.144499999999999</v>
      </c>
      <c r="G224" s="143">
        <f t="shared" si="65"/>
        <v>0.27081134999999995</v>
      </c>
      <c r="H224" s="143">
        <f>'SW7'!C$12</f>
        <v>56.47</v>
      </c>
      <c r="I224" s="143">
        <f t="shared" si="78"/>
        <v>13446.811</v>
      </c>
      <c r="J224" s="143">
        <f>I224*'SW7'!C$13</f>
        <v>286.41707429999997</v>
      </c>
      <c r="K224" s="143">
        <f t="shared" si="79"/>
        <v>2.8815159783000084</v>
      </c>
      <c r="L224" s="167">
        <f t="shared" si="76"/>
        <v>6.6400296098424114</v>
      </c>
      <c r="M224" s="143">
        <f t="shared" si="66"/>
        <v>0.1613527195191706</v>
      </c>
      <c r="N224" s="143">
        <f t="shared" si="67"/>
        <v>26.560118439369646</v>
      </c>
      <c r="O224" s="143">
        <f t="shared" si="68"/>
        <v>825.31537605339065</v>
      </c>
      <c r="P224" s="143">
        <f t="shared" si="69"/>
        <v>7968.0355318108941</v>
      </c>
      <c r="Q224" s="143">
        <f t="shared" si="70"/>
        <v>0</v>
      </c>
      <c r="R224" s="143">
        <f t="shared" si="71"/>
        <v>34.528153971180544</v>
      </c>
      <c r="S224" s="143">
        <f t="shared" si="72"/>
        <v>8827.8790618354669</v>
      </c>
      <c r="T224" s="143">
        <f>U223-(U223*(0.5^(1/'SW7'!C$2)))</f>
        <v>6464.2247415216407</v>
      </c>
      <c r="U224" s="143">
        <f t="shared" si="75"/>
        <v>1021190.8452102763</v>
      </c>
      <c r="V224" s="147">
        <f>(U224*'SW7'!C$3/(B224*'SW7'!C$4)/1000)</f>
        <v>2.8851810930791442</v>
      </c>
      <c r="W224" s="147">
        <f>V224/'SW7'!C$5</f>
        <v>36.064763663489302</v>
      </c>
    </row>
    <row r="225" spans="1:23" x14ac:dyDescent="0.35">
      <c r="A225" s="142">
        <f t="shared" si="80"/>
        <v>222</v>
      </c>
      <c r="B225" s="143">
        <f t="shared" si="74"/>
        <v>227.54901768212105</v>
      </c>
      <c r="C225" s="133">
        <v>1200</v>
      </c>
      <c r="D225" s="133">
        <v>0</v>
      </c>
      <c r="E225" s="166">
        <v>1.3</v>
      </c>
      <c r="F225" s="143">
        <f t="shared" si="77"/>
        <v>11.119799999999998</v>
      </c>
      <c r="G225" s="143">
        <f t="shared" si="65"/>
        <v>0.27021113999999996</v>
      </c>
      <c r="H225" s="143">
        <f>'SW7'!C$12</f>
        <v>56.47</v>
      </c>
      <c r="I225" s="143">
        <f t="shared" si="78"/>
        <v>13417.170999999998</v>
      </c>
      <c r="J225" s="143">
        <f>I225*'SW7'!C$13</f>
        <v>285.78574229999998</v>
      </c>
      <c r="K225" s="143">
        <f t="shared" si="79"/>
        <v>2.8330031408000096</v>
      </c>
      <c r="L225" s="167">
        <f t="shared" si="76"/>
        <v>6.6647258143177446</v>
      </c>
      <c r="M225" s="143">
        <f t="shared" si="66"/>
        <v>0.16195283728792118</v>
      </c>
      <c r="N225" s="143">
        <f t="shared" si="67"/>
        <v>26.658903257270978</v>
      </c>
      <c r="O225" s="143">
        <f t="shared" si="68"/>
        <v>809.63190553176207</v>
      </c>
      <c r="P225" s="143">
        <f t="shared" si="69"/>
        <v>7997.6709771812939</v>
      </c>
      <c r="Q225" s="143">
        <f t="shared" si="70"/>
        <v>0</v>
      </c>
      <c r="R225" s="143">
        <f t="shared" si="71"/>
        <v>34.656574234452272</v>
      </c>
      <c r="S225" s="143">
        <f t="shared" si="72"/>
        <v>8841.9594569475084</v>
      </c>
      <c r="T225" s="143">
        <f>U224-(U224*(0.5^(1/'SW7'!C$2)))</f>
        <v>6479.2253869724227</v>
      </c>
      <c r="U225" s="143">
        <f t="shared" si="75"/>
        <v>1023554.4995305901</v>
      </c>
      <c r="V225" s="147">
        <f>(U225*'SW7'!C$3/(B225*'SW7'!C$4)/1000)</f>
        <v>2.8783313289165395</v>
      </c>
      <c r="W225" s="147">
        <f>V225/'SW7'!C$5</f>
        <v>35.979141611456747</v>
      </c>
    </row>
    <row r="226" spans="1:23" x14ac:dyDescent="0.35">
      <c r="A226" s="142">
        <f t="shared" si="80"/>
        <v>223</v>
      </c>
      <c r="B226" s="143">
        <f t="shared" si="74"/>
        <v>228.61418333568105</v>
      </c>
      <c r="C226" s="133">
        <v>1200</v>
      </c>
      <c r="D226" s="133">
        <v>0</v>
      </c>
      <c r="E226" s="166">
        <v>1.3</v>
      </c>
      <c r="F226" s="143">
        <f t="shared" si="77"/>
        <v>11.094899999999999</v>
      </c>
      <c r="G226" s="143">
        <f t="shared" si="65"/>
        <v>0.26960606999999998</v>
      </c>
      <c r="H226" s="143">
        <f>'SW7'!C$12</f>
        <v>56.47</v>
      </c>
      <c r="I226" s="143">
        <f t="shared" si="78"/>
        <v>13387.290999999999</v>
      </c>
      <c r="J226" s="143">
        <f>I226*'SW7'!C$13</f>
        <v>285.1492983</v>
      </c>
      <c r="K226" s="143">
        <f t="shared" si="79"/>
        <v>2.7836306662999775</v>
      </c>
      <c r="L226" s="167">
        <f t="shared" si="76"/>
        <v>6.6893110242411424</v>
      </c>
      <c r="M226" s="143">
        <f t="shared" si="66"/>
        <v>0.16255025788905975</v>
      </c>
      <c r="N226" s="143">
        <f t="shared" si="67"/>
        <v>26.75724409696457</v>
      </c>
      <c r="O226" s="143">
        <f t="shared" si="68"/>
        <v>793.75033122180002</v>
      </c>
      <c r="P226" s="143">
        <f t="shared" si="69"/>
        <v>8027.1732290893706</v>
      </c>
      <c r="Q226" s="143">
        <f t="shared" si="70"/>
        <v>0</v>
      </c>
      <c r="R226" s="143">
        <f t="shared" si="71"/>
        <v>34.784417326053941</v>
      </c>
      <c r="S226" s="143">
        <f t="shared" si="72"/>
        <v>8855.7079776372248</v>
      </c>
      <c r="T226" s="143">
        <f>U225-(U225*(0.5^(1/'SW7'!C$2)))</f>
        <v>6494.2222400582395</v>
      </c>
      <c r="U226" s="143">
        <f t="shared" si="75"/>
        <v>1025917.2336005652</v>
      </c>
      <c r="V226" s="147">
        <f>(U226*'SW7'!C$3/(B226*'SW7'!C$4)/1000)</f>
        <v>2.8715337993737164</v>
      </c>
      <c r="W226" s="147">
        <f>V226/'SW7'!C$5</f>
        <v>35.894172492171457</v>
      </c>
    </row>
    <row r="227" spans="1:23" x14ac:dyDescent="0.35">
      <c r="A227" s="142">
        <f t="shared" si="80"/>
        <v>224</v>
      </c>
      <c r="B227" s="143">
        <f t="shared" si="74"/>
        <v>229.68004720000107</v>
      </c>
      <c r="C227" s="133">
        <v>1200</v>
      </c>
      <c r="D227" s="133">
        <v>0</v>
      </c>
      <c r="E227" s="166">
        <v>1.3</v>
      </c>
      <c r="F227" s="143">
        <f t="shared" si="77"/>
        <v>11.069799999999999</v>
      </c>
      <c r="G227" s="143">
        <f t="shared" si="65"/>
        <v>0.26899613999999994</v>
      </c>
      <c r="H227" s="143">
        <f>'SW7'!C$12</f>
        <v>56.47</v>
      </c>
      <c r="I227" s="143">
        <f t="shared" si="78"/>
        <v>13357.170999999998</v>
      </c>
      <c r="J227" s="143">
        <f>I227*'SW7'!C$13</f>
        <v>284.50774229999996</v>
      </c>
      <c r="K227" s="143">
        <f t="shared" si="79"/>
        <v>2.7333591168000098</v>
      </c>
      <c r="L227" s="167">
        <f t="shared" si="76"/>
        <v>6.7137862328574407</v>
      </c>
      <c r="M227" s="143">
        <f t="shared" si="66"/>
        <v>0.1631450054584358</v>
      </c>
      <c r="N227" s="143">
        <f t="shared" si="67"/>
        <v>26.855144931429763</v>
      </c>
      <c r="O227" s="143">
        <f t="shared" si="68"/>
        <v>777.66183121589268</v>
      </c>
      <c r="P227" s="143">
        <f t="shared" si="69"/>
        <v>8056.5434794289285</v>
      </c>
      <c r="Q227" s="143">
        <f t="shared" si="70"/>
        <v>0</v>
      </c>
      <c r="R227" s="143">
        <f t="shared" si="71"/>
        <v>34.911688410858694</v>
      </c>
      <c r="S227" s="143">
        <f t="shared" si="72"/>
        <v>8869.1169990556809</v>
      </c>
      <c r="T227" s="143">
        <f>U226-(U226*(0.5^(1/'SW7'!C$2)))</f>
        <v>6509.2132543633925</v>
      </c>
      <c r="U227" s="143">
        <f t="shared" si="75"/>
        <v>1028278.7193381442</v>
      </c>
      <c r="V227" s="147">
        <f>(U227*'SW7'!C$3/(B227*'SW7'!C$4)/1000)</f>
        <v>2.8647871319150684</v>
      </c>
      <c r="W227" s="147">
        <f>V227/'SW7'!C$5</f>
        <v>35.809839148938352</v>
      </c>
    </row>
    <row r="228" spans="1:23" x14ac:dyDescent="0.35">
      <c r="A228" s="142">
        <f t="shared" si="80"/>
        <v>225</v>
      </c>
      <c r="B228" s="143">
        <f t="shared" si="74"/>
        <v>230.74659282500104</v>
      </c>
      <c r="C228" s="133">
        <v>1200</v>
      </c>
      <c r="D228" s="133">
        <v>0</v>
      </c>
      <c r="E228" s="166">
        <v>1.3</v>
      </c>
      <c r="F228" s="143">
        <f t="shared" si="77"/>
        <v>11.044499999999999</v>
      </c>
      <c r="G228" s="143">
        <f t="shared" si="65"/>
        <v>0.26838134999999996</v>
      </c>
      <c r="H228" s="143">
        <f>'SW7'!C$12</f>
        <v>56.47</v>
      </c>
      <c r="I228" s="143">
        <f t="shared" si="78"/>
        <v>13326.811</v>
      </c>
      <c r="J228" s="143">
        <f>I228*'SW7'!C$13</f>
        <v>283.86107429999998</v>
      </c>
      <c r="K228" s="143">
        <f t="shared" si="79"/>
        <v>2.6821484375000253</v>
      </c>
      <c r="L228" s="167">
        <f t="shared" si="76"/>
        <v>6.738152420138622</v>
      </c>
      <c r="M228" s="143">
        <f t="shared" si="66"/>
        <v>0.16373710380936851</v>
      </c>
      <c r="N228" s="143">
        <f t="shared" si="67"/>
        <v>26.952609680554488</v>
      </c>
      <c r="O228" s="143">
        <f t="shared" si="68"/>
        <v>761.35753690082356</v>
      </c>
      <c r="P228" s="143">
        <f t="shared" si="69"/>
        <v>8085.7829041663463</v>
      </c>
      <c r="Q228" s="143">
        <f t="shared" si="70"/>
        <v>0</v>
      </c>
      <c r="R228" s="143">
        <f t="shared" si="71"/>
        <v>35.038392584720839</v>
      </c>
      <c r="S228" s="143">
        <f t="shared" si="72"/>
        <v>8882.1788336518894</v>
      </c>
      <c r="T228" s="143">
        <f>U227-(U227*(0.5^(1/'SW7'!C$2)))</f>
        <v>6524.196348281228</v>
      </c>
      <c r="U228" s="143">
        <f t="shared" si="75"/>
        <v>1030638.6230828365</v>
      </c>
      <c r="V228" s="147">
        <f>(U228*'SW7'!C$3/(B228*'SW7'!C$4)/1000)</f>
        <v>2.8580899614313915</v>
      </c>
      <c r="W228" s="147">
        <f>V228/'SW7'!C$5</f>
        <v>35.726124517892394</v>
      </c>
    </row>
    <row r="229" spans="1:23" x14ac:dyDescent="0.35">
      <c r="A229" s="142">
        <f t="shared" ref="A229:A244" si="81">A228+1</f>
        <v>226</v>
      </c>
      <c r="B229" s="143">
        <f t="shared" si="74"/>
        <v>231.81380372868105</v>
      </c>
      <c r="C229" s="133">
        <v>1200</v>
      </c>
      <c r="D229" s="133">
        <v>0</v>
      </c>
      <c r="E229" s="166">
        <v>1.3</v>
      </c>
      <c r="F229" s="143">
        <f t="shared" si="77"/>
        <v>11.018999999999998</v>
      </c>
      <c r="G229" s="143">
        <f t="shared" si="65"/>
        <v>0.26776169999999994</v>
      </c>
      <c r="H229" s="143">
        <f>'SW7'!C$12</f>
        <v>56.47</v>
      </c>
      <c r="I229" s="143">
        <f t="shared" si="78"/>
        <v>13296.210999999998</v>
      </c>
      <c r="J229" s="143">
        <f>I229*'SW7'!C$13</f>
        <v>283.20929429999995</v>
      </c>
      <c r="K229" s="143">
        <f t="shared" si="79"/>
        <v>2.6299579568000055</v>
      </c>
      <c r="L229" s="167">
        <f t="shared" si="76"/>
        <v>6.7624105530192615</v>
      </c>
      <c r="M229" s="143">
        <f t="shared" si="66"/>
        <v>0.16432657643836804</v>
      </c>
      <c r="N229" s="143">
        <f t="shared" si="67"/>
        <v>27.049642212077046</v>
      </c>
      <c r="O229" s="143">
        <f t="shared" si="68"/>
        <v>744.82853698399936</v>
      </c>
      <c r="P229" s="143">
        <f t="shared" si="69"/>
        <v>8114.8926636231135</v>
      </c>
      <c r="Q229" s="143">
        <f t="shared" si="70"/>
        <v>0</v>
      </c>
      <c r="R229" s="143">
        <f t="shared" si="71"/>
        <v>35.164534875700163</v>
      </c>
      <c r="S229" s="143">
        <f t="shared" si="72"/>
        <v>8894.8857354828142</v>
      </c>
      <c r="T229" s="143">
        <f>U228-(U228*(0.5^(1/'SW7'!C$2)))</f>
        <v>6539.1694048114587</v>
      </c>
      <c r="U229" s="143">
        <f t="shared" si="75"/>
        <v>1032996.6055682072</v>
      </c>
      <c r="V229" s="147">
        <f>(U229*'SW7'!C$3/(B229*'SW7'!C$4)/1000)</f>
        <v>2.8514409300648111</v>
      </c>
      <c r="W229" s="147">
        <f>V229/'SW7'!C$5</f>
        <v>35.643011625810139</v>
      </c>
    </row>
    <row r="230" spans="1:23" x14ac:dyDescent="0.35">
      <c r="A230" s="142">
        <f t="shared" si="81"/>
        <v>227</v>
      </c>
      <c r="B230" s="143">
        <f t="shared" si="74"/>
        <v>232.88166339712106</v>
      </c>
      <c r="C230" s="133">
        <v>1200</v>
      </c>
      <c r="D230" s="133">
        <v>0</v>
      </c>
      <c r="E230" s="166">
        <v>1.3</v>
      </c>
      <c r="F230" s="143">
        <f t="shared" si="77"/>
        <v>10.9933</v>
      </c>
      <c r="G230" s="143">
        <f t="shared" si="65"/>
        <v>0.26713718999999997</v>
      </c>
      <c r="H230" s="143">
        <f>'SW7'!C$12</f>
        <v>56.47</v>
      </c>
      <c r="I230" s="143">
        <f t="shared" si="78"/>
        <v>13265.370999999999</v>
      </c>
      <c r="J230" s="143">
        <f>I230*'SW7'!C$13</f>
        <v>282.55240229999998</v>
      </c>
      <c r="K230" s="143">
        <f t="shared" si="79"/>
        <v>2.5767463863000231</v>
      </c>
      <c r="L230" s="167">
        <f t="shared" si="76"/>
        <v>6.7865615856267709</v>
      </c>
      <c r="M230" s="143">
        <f t="shared" si="66"/>
        <v>0.16491344653073053</v>
      </c>
      <c r="N230" s="143">
        <f t="shared" si="67"/>
        <v>27.146246342507084</v>
      </c>
      <c r="O230" s="143">
        <f t="shared" si="68"/>
        <v>728.06588156691532</v>
      </c>
      <c r="P230" s="143">
        <f t="shared" si="69"/>
        <v>8143.8739027521251</v>
      </c>
      <c r="Q230" s="143">
        <f t="shared" si="70"/>
        <v>0</v>
      </c>
      <c r="R230" s="143">
        <f t="shared" si="71"/>
        <v>35.29012024525921</v>
      </c>
      <c r="S230" s="143">
        <f t="shared" si="72"/>
        <v>8907.2299045642994</v>
      </c>
      <c r="T230" s="143">
        <f>U229-(U229*(0.5^(1/'SW7'!C$2)))</f>
        <v>6554.1302713849582</v>
      </c>
      <c r="U230" s="143">
        <f t="shared" si="75"/>
        <v>1035352.3218988786</v>
      </c>
      <c r="V230" s="147">
        <f>(U230*'SW7'!C$3/(B230*'SW7'!C$4)/1000)</f>
        <v>2.844838687048779</v>
      </c>
      <c r="W230" s="147">
        <f>V230/'SW7'!C$5</f>
        <v>35.560483588109733</v>
      </c>
    </row>
    <row r="231" spans="1:23" x14ac:dyDescent="0.35">
      <c r="A231" s="142">
        <f t="shared" si="81"/>
        <v>228</v>
      </c>
      <c r="B231" s="143">
        <f t="shared" si="74"/>
        <v>233.95015528448107</v>
      </c>
      <c r="C231" s="133">
        <v>1200</v>
      </c>
      <c r="D231" s="133">
        <v>0</v>
      </c>
      <c r="E231" s="166">
        <v>1.3</v>
      </c>
      <c r="F231" s="143">
        <f t="shared" si="77"/>
        <v>10.967399999999998</v>
      </c>
      <c r="G231" s="143">
        <f t="shared" si="65"/>
        <v>0.26650781999999995</v>
      </c>
      <c r="H231" s="143">
        <f>'SW7'!C$12</f>
        <v>56.47</v>
      </c>
      <c r="I231" s="143">
        <f t="shared" si="78"/>
        <v>13234.290999999997</v>
      </c>
      <c r="J231" s="143">
        <f>I231*'SW7'!C$13</f>
        <v>281.89039829999996</v>
      </c>
      <c r="K231" s="143">
        <f t="shared" si="79"/>
        <v>2.5224718208000141</v>
      </c>
      <c r="L231" s="167">
        <f t="shared" si="76"/>
        <v>6.8106064595065838</v>
      </c>
      <c r="M231" s="143">
        <f t="shared" si="66"/>
        <v>0.16549773696600997</v>
      </c>
      <c r="N231" s="143">
        <f t="shared" si="67"/>
        <v>27.242425838026335</v>
      </c>
      <c r="O231" s="143">
        <f t="shared" si="68"/>
        <v>711.06058626584206</v>
      </c>
      <c r="P231" s="143">
        <f t="shared" si="69"/>
        <v>8172.7277514079005</v>
      </c>
      <c r="Q231" s="143">
        <f t="shared" si="70"/>
        <v>0</v>
      </c>
      <c r="R231" s="143">
        <f t="shared" si="71"/>
        <v>35.41515358943424</v>
      </c>
      <c r="S231" s="143">
        <f t="shared" si="72"/>
        <v>8919.2034912631771</v>
      </c>
      <c r="T231" s="143">
        <f>U230-(U230*(0.5^(1/'SW7'!C$2)))</f>
        <v>6569.0767597183585</v>
      </c>
      <c r="U231" s="143">
        <f t="shared" si="75"/>
        <v>1037705.4215320579</v>
      </c>
      <c r="V231" s="147">
        <f>(U231*'SW7'!C$3/(B231*'SW7'!C$4)/1000)</f>
        <v>2.8382818885627055</v>
      </c>
      <c r="W231" s="147">
        <f>V231/'SW7'!C$5</f>
        <v>35.478523607033814</v>
      </c>
    </row>
    <row r="232" spans="1:23" x14ac:dyDescent="0.35">
      <c r="A232" s="142">
        <f t="shared" si="81"/>
        <v>229</v>
      </c>
      <c r="B232" s="143">
        <f t="shared" si="74"/>
        <v>235.01926281300106</v>
      </c>
      <c r="C232" s="133">
        <v>1200</v>
      </c>
      <c r="D232" s="133">
        <v>0</v>
      </c>
      <c r="E232" s="166">
        <v>1.3</v>
      </c>
      <c r="F232" s="143">
        <f t="shared" si="77"/>
        <v>10.941299999999998</v>
      </c>
      <c r="G232" s="143">
        <f t="shared" si="65"/>
        <v>0.26587358999999994</v>
      </c>
      <c r="H232" s="143">
        <f>'SW7'!C$12</f>
        <v>56.47</v>
      </c>
      <c r="I232" s="143">
        <f t="shared" si="78"/>
        <v>13202.970999999998</v>
      </c>
      <c r="J232" s="143">
        <f>I232*'SW7'!C$13</f>
        <v>281.22328229999994</v>
      </c>
      <c r="K232" s="143">
        <f t="shared" si="79"/>
        <v>2.4670917382999917</v>
      </c>
      <c r="L232" s="167">
        <f t="shared" si="76"/>
        <v>6.8345461038424062</v>
      </c>
      <c r="M232" s="143">
        <f t="shared" si="66"/>
        <v>0.16607947032337048</v>
      </c>
      <c r="N232" s="143">
        <f t="shared" si="67"/>
        <v>27.338184415369625</v>
      </c>
      <c r="O232" s="143">
        <f t="shared" si="68"/>
        <v>693.80363637993617</v>
      </c>
      <c r="P232" s="143">
        <f t="shared" si="69"/>
        <v>8201.4553246108881</v>
      </c>
      <c r="Q232" s="143">
        <f t="shared" si="70"/>
        <v>0</v>
      </c>
      <c r="R232" s="143">
        <f t="shared" si="71"/>
        <v>35.539639739980515</v>
      </c>
      <c r="S232" s="143">
        <f t="shared" si="72"/>
        <v>8930.7986007308045</v>
      </c>
      <c r="T232" s="143">
        <f>U231-(U231*(0.5^(1/'SW7'!C$2)))</f>
        <v>6584.0066456969362</v>
      </c>
      <c r="U232" s="143">
        <f t="shared" si="75"/>
        <v>1040055.5482636028</v>
      </c>
      <c r="V232" s="147">
        <f>(U232*'SW7'!C$3/(B232*'SW7'!C$4)/1000)</f>
        <v>2.8317691976008272</v>
      </c>
      <c r="W232" s="147">
        <f>V232/'SW7'!C$5</f>
        <v>35.397114970010342</v>
      </c>
    </row>
    <row r="233" spans="1:23" x14ac:dyDescent="0.35">
      <c r="A233" s="142">
        <f t="shared" si="81"/>
        <v>230</v>
      </c>
      <c r="B233" s="143">
        <f t="shared" si="74"/>
        <v>236.08896937300108</v>
      </c>
      <c r="C233" s="133">
        <v>1200</v>
      </c>
      <c r="D233" s="133">
        <v>0</v>
      </c>
      <c r="E233" s="166">
        <v>1.3</v>
      </c>
      <c r="F233" s="143">
        <f t="shared" si="77"/>
        <v>10.914999999999999</v>
      </c>
      <c r="G233" s="143">
        <f t="shared" si="65"/>
        <v>0.26523449999999998</v>
      </c>
      <c r="H233" s="143">
        <f>'SW7'!C$12</f>
        <v>56.47</v>
      </c>
      <c r="I233" s="143">
        <f t="shared" si="78"/>
        <v>13171.410999999998</v>
      </c>
      <c r="J233" s="143">
        <f>I233*'SW7'!C$13</f>
        <v>280.55105429999998</v>
      </c>
      <c r="K233" s="143">
        <f t="shared" si="79"/>
        <v>2.4105630000000318</v>
      </c>
      <c r="L233" s="167">
        <f t="shared" si="76"/>
        <v>6.8583814356716672</v>
      </c>
      <c r="M233" s="143">
        <f t="shared" si="66"/>
        <v>0.16665866888682151</v>
      </c>
      <c r="N233" s="143">
        <f t="shared" si="67"/>
        <v>27.433525742686669</v>
      </c>
      <c r="O233" s="143">
        <f t="shared" si="68"/>
        <v>676.28599110657979</v>
      </c>
      <c r="P233" s="143">
        <f t="shared" si="69"/>
        <v>8230.057722806001</v>
      </c>
      <c r="Q233" s="143">
        <f t="shared" si="70"/>
        <v>0</v>
      </c>
      <c r="R233" s="143">
        <f t="shared" si="71"/>
        <v>35.663583465492671</v>
      </c>
      <c r="S233" s="143">
        <f t="shared" si="72"/>
        <v>8942.0072973780752</v>
      </c>
      <c r="T233" s="143">
        <f>U232-(U232*(0.5^(1/'SW7'!C$2)))</f>
        <v>6598.9176692857873</v>
      </c>
      <c r="U233" s="143">
        <f t="shared" si="75"/>
        <v>1042402.3402186367</v>
      </c>
      <c r="V233" s="147">
        <f>(U233*'SW7'!C$3/(B233*'SW7'!C$4)/1000)</f>
        <v>2.8252992838549025</v>
      </c>
      <c r="W233" s="147">
        <f>V233/'SW7'!C$5</f>
        <v>35.316241048186278</v>
      </c>
    </row>
    <row r="234" spans="1:23" x14ac:dyDescent="0.35">
      <c r="A234" s="142">
        <f t="shared" si="81"/>
        <v>231</v>
      </c>
      <c r="B234" s="143">
        <f t="shared" si="74"/>
        <v>237.15925832288107</v>
      </c>
      <c r="C234" s="133">
        <v>1200</v>
      </c>
      <c r="D234" s="133">
        <v>0</v>
      </c>
      <c r="E234" s="166">
        <v>1.3</v>
      </c>
      <c r="F234" s="143">
        <f t="shared" si="77"/>
        <v>10.888499999999999</v>
      </c>
      <c r="G234" s="143">
        <f t="shared" si="65"/>
        <v>0.26459054999999998</v>
      </c>
      <c r="H234" s="143">
        <f>'SW7'!C$12</f>
        <v>56.47</v>
      </c>
      <c r="I234" s="143">
        <f t="shared" si="78"/>
        <v>13139.610999999999</v>
      </c>
      <c r="J234" s="143">
        <f>I234*'SW7'!C$13</f>
        <v>279.87371429999996</v>
      </c>
      <c r="K234" s="143">
        <f t="shared" si="79"/>
        <v>2.3528418502999884</v>
      </c>
      <c r="L234" s="167">
        <f t="shared" si="76"/>
        <v>6.8821133600963158</v>
      </c>
      <c r="M234" s="143">
        <f t="shared" si="66"/>
        <v>0.16723535465034048</v>
      </c>
      <c r="N234" s="143">
        <f t="shared" si="67"/>
        <v>27.528453440385263</v>
      </c>
      <c r="O234" s="143">
        <f t="shared" si="68"/>
        <v>658.4985878039422</v>
      </c>
      <c r="P234" s="143">
        <f t="shared" si="69"/>
        <v>8258.5360321155786</v>
      </c>
      <c r="Q234" s="143">
        <f t="shared" si="70"/>
        <v>0</v>
      </c>
      <c r="R234" s="143">
        <f t="shared" si="71"/>
        <v>35.786989472500842</v>
      </c>
      <c r="S234" s="143">
        <f t="shared" si="72"/>
        <v>8952.8216093920219</v>
      </c>
      <c r="T234" s="143">
        <f>U233-(U233*(0.5^(1/'SW7'!C$2)))</f>
        <v>6613.8075344704557</v>
      </c>
      <c r="U234" s="143">
        <f t="shared" si="75"/>
        <v>1044745.4298467289</v>
      </c>
      <c r="V234" s="147">
        <f>(U234*'SW7'!C$3/(B234*'SW7'!C$4)/1000)</f>
        <v>2.818870823610359</v>
      </c>
      <c r="W234" s="147">
        <f>V234/'SW7'!C$5</f>
        <v>35.235885295129485</v>
      </c>
    </row>
    <row r="235" spans="1:23" x14ac:dyDescent="0.35">
      <c r="A235" s="142">
        <f t="shared" si="81"/>
        <v>232</v>
      </c>
      <c r="B235" s="143">
        <f t="shared" si="74"/>
        <v>238.2301129891211</v>
      </c>
      <c r="C235" s="133">
        <v>1200</v>
      </c>
      <c r="D235" s="133">
        <v>0</v>
      </c>
      <c r="E235" s="166">
        <v>1.3</v>
      </c>
      <c r="F235" s="143">
        <f t="shared" si="77"/>
        <v>10.861799999999999</v>
      </c>
      <c r="G235" s="143">
        <f t="shared" si="65"/>
        <v>0.26394173999999998</v>
      </c>
      <c r="H235" s="143">
        <f>'SW7'!C$12</f>
        <v>56.47</v>
      </c>
      <c r="I235" s="143">
        <f t="shared" si="78"/>
        <v>13107.570999999998</v>
      </c>
      <c r="J235" s="143">
        <f>I235*'SW7'!C$13</f>
        <v>279.19126229999995</v>
      </c>
      <c r="K235" s="143">
        <f t="shared" si="79"/>
        <v>2.2938839167999916</v>
      </c>
      <c r="L235" s="167">
        <f t="shared" si="76"/>
        <v>6.9057427704890486</v>
      </c>
      <c r="M235" s="143">
        <f t="shared" si="66"/>
        <v>0.16780954932288386</v>
      </c>
      <c r="N235" s="143">
        <f t="shared" si="67"/>
        <v>27.622971081956194</v>
      </c>
      <c r="O235" s="143">
        <f t="shared" si="68"/>
        <v>640.43234630105769</v>
      </c>
      <c r="P235" s="143">
        <f t="shared" si="69"/>
        <v>8286.8913245868589</v>
      </c>
      <c r="Q235" s="143">
        <f t="shared" si="70"/>
        <v>0</v>
      </c>
      <c r="R235" s="143">
        <f t="shared" si="71"/>
        <v>35.909862406543056</v>
      </c>
      <c r="S235" s="143">
        <f t="shared" si="72"/>
        <v>8963.2335332944585</v>
      </c>
      <c r="T235" s="143">
        <f>U234-(U234*(0.5^(1/'SW7'!C$2)))</f>
        <v>6628.6739092264324</v>
      </c>
      <c r="U235" s="143">
        <f t="shared" si="75"/>
        <v>1047084.4439216505</v>
      </c>
      <c r="V235" s="147">
        <f>(U235*'SW7'!C$3/(B235*'SW7'!C$4)/1000)</f>
        <v>2.8124824996555051</v>
      </c>
      <c r="W235" s="147">
        <f>V235/'SW7'!C$5</f>
        <v>35.156031245693811</v>
      </c>
    </row>
    <row r="236" spans="1:23" x14ac:dyDescent="0.35">
      <c r="A236" s="142">
        <f t="shared" si="81"/>
        <v>233</v>
      </c>
      <c r="B236" s="143">
        <f t="shared" si="74"/>
        <v>239.30151666628112</v>
      </c>
      <c r="C236" s="133">
        <v>1200</v>
      </c>
      <c r="D236" s="133">
        <v>0</v>
      </c>
      <c r="E236" s="166">
        <v>1.3</v>
      </c>
      <c r="F236" s="143">
        <f t="shared" si="77"/>
        <v>10.834899999999998</v>
      </c>
      <c r="G236" s="143">
        <f t="shared" si="65"/>
        <v>0.26328806999999993</v>
      </c>
      <c r="H236" s="143">
        <f>'SW7'!C$12</f>
        <v>56.47</v>
      </c>
      <c r="I236" s="143">
        <f t="shared" si="78"/>
        <v>13075.290999999997</v>
      </c>
      <c r="J236" s="143">
        <f>I236*'SW7'!C$13</f>
        <v>278.50369829999994</v>
      </c>
      <c r="K236" s="143">
        <f t="shared" si="79"/>
        <v>2.2336442103000067</v>
      </c>
      <c r="L236" s="167">
        <f t="shared" si="76"/>
        <v>6.9292705486950936</v>
      </c>
      <c r="M236" s="143">
        <f t="shared" si="66"/>
        <v>0.16838127433329075</v>
      </c>
      <c r="N236" s="143">
        <f t="shared" si="67"/>
        <v>27.717082194780374</v>
      </c>
      <c r="O236" s="143">
        <f t="shared" si="68"/>
        <v>622.07817325493465</v>
      </c>
      <c r="P236" s="143">
        <f t="shared" si="69"/>
        <v>8315.1246584341116</v>
      </c>
      <c r="Q236" s="143">
        <f t="shared" si="70"/>
        <v>0</v>
      </c>
      <c r="R236" s="143">
        <f t="shared" si="71"/>
        <v>36.03220685321449</v>
      </c>
      <c r="S236" s="143">
        <f t="shared" si="72"/>
        <v>8973.2350385422615</v>
      </c>
      <c r="T236" s="143">
        <f>U235-(U235*(0.5^(1/'SW7'!C$2)))</f>
        <v>6643.5144255176419</v>
      </c>
      <c r="U236" s="143">
        <f t="shared" si="75"/>
        <v>1049419.0035457185</v>
      </c>
      <c r="V236" s="147">
        <f>(U236*'SW7'!C$3/(B236*'SW7'!C$4)/1000)</f>
        <v>2.8061330012034702</v>
      </c>
      <c r="W236" s="147">
        <f>V236/'SW7'!C$5</f>
        <v>35.076662515043374</v>
      </c>
    </row>
    <row r="237" spans="1:23" x14ac:dyDescent="0.35">
      <c r="A237" s="142">
        <f t="shared" si="81"/>
        <v>234</v>
      </c>
      <c r="B237" s="143">
        <f t="shared" si="74"/>
        <v>240.37345261700113</v>
      </c>
      <c r="C237" s="133">
        <v>1200</v>
      </c>
      <c r="D237" s="133">
        <v>0</v>
      </c>
      <c r="E237" s="166">
        <v>1.3</v>
      </c>
      <c r="F237" s="143">
        <f t="shared" si="77"/>
        <v>10.8078</v>
      </c>
      <c r="G237" s="143">
        <f t="shared" si="65"/>
        <v>0.26262953999999999</v>
      </c>
      <c r="H237" s="143">
        <f>'SW7'!C$12</f>
        <v>56.47</v>
      </c>
      <c r="I237" s="143">
        <f t="shared" si="78"/>
        <v>13042.771000000001</v>
      </c>
      <c r="J237" s="143">
        <f>I237*'SW7'!C$13</f>
        <v>277.81102229999999</v>
      </c>
      <c r="K237" s="143">
        <f t="shared" si="79"/>
        <v>2.1720771248000048</v>
      </c>
      <c r="L237" s="167">
        <f t="shared" si="76"/>
        <v>6.9526975652297018</v>
      </c>
      <c r="M237" s="143">
        <f t="shared" si="66"/>
        <v>0.16895055083508176</v>
      </c>
      <c r="N237" s="143">
        <f t="shared" si="67"/>
        <v>27.810790260918807</v>
      </c>
      <c r="O237" s="143">
        <f t="shared" si="68"/>
        <v>603.42696655513396</v>
      </c>
      <c r="P237" s="143">
        <f t="shared" si="69"/>
        <v>8343.2370782756425</v>
      </c>
      <c r="Q237" s="143">
        <f t="shared" si="70"/>
        <v>0</v>
      </c>
      <c r="R237" s="143">
        <f t="shared" si="71"/>
        <v>36.15402733919445</v>
      </c>
      <c r="S237" s="143">
        <f t="shared" si="72"/>
        <v>8982.8180721699719</v>
      </c>
      <c r="T237" s="143">
        <f>U236-(U236*(0.5^(1/'SW7'!C$2)))</f>
        <v>6658.3266793236835</v>
      </c>
      <c r="U237" s="143">
        <f t="shared" si="75"/>
        <v>1051748.7241587429</v>
      </c>
      <c r="V237" s="147">
        <f>(U237*'SW7'!C$3/(B237*'SW7'!C$4)/1000)</f>
        <v>2.7998210238264924</v>
      </c>
      <c r="W237" s="147">
        <f>V237/'SW7'!C$5</f>
        <v>34.997762797831157</v>
      </c>
    </row>
    <row r="238" spans="1:23" x14ac:dyDescent="0.35">
      <c r="A238" s="142">
        <f t="shared" si="81"/>
        <v>235</v>
      </c>
      <c r="B238" s="143">
        <f t="shared" si="74"/>
        <v>241.44590407200113</v>
      </c>
      <c r="C238" s="133">
        <v>1200</v>
      </c>
      <c r="D238" s="133">
        <v>0</v>
      </c>
      <c r="E238" s="166">
        <v>1.3</v>
      </c>
      <c r="F238" s="143">
        <f t="shared" si="77"/>
        <v>10.7805</v>
      </c>
      <c r="G238" s="143">
        <f t="shared" si="65"/>
        <v>0.26196615000000001</v>
      </c>
      <c r="H238" s="143">
        <f>'SW7'!C$12</f>
        <v>56.47</v>
      </c>
      <c r="I238" s="143">
        <f t="shared" si="78"/>
        <v>13010.011</v>
      </c>
      <c r="J238" s="143">
        <f>I238*'SW7'!C$13</f>
        <v>277.11323429999999</v>
      </c>
      <c r="K238" s="143">
        <f t="shared" si="79"/>
        <v>2.1091364375000339</v>
      </c>
      <c r="L238" s="167">
        <f t="shared" si="76"/>
        <v>6.9760246794713794</v>
      </c>
      <c r="M238" s="143">
        <f t="shared" si="66"/>
        <v>0.16951739971115451</v>
      </c>
      <c r="N238" s="143">
        <f t="shared" si="67"/>
        <v>27.904098717885518</v>
      </c>
      <c r="O238" s="143">
        <f t="shared" si="68"/>
        <v>584.46961977561421</v>
      </c>
      <c r="P238" s="143">
        <f t="shared" si="69"/>
        <v>8371.2296153656553</v>
      </c>
      <c r="Q238" s="143">
        <f t="shared" si="70"/>
        <v>0</v>
      </c>
      <c r="R238" s="143">
        <f t="shared" si="71"/>
        <v>36.275328333251174</v>
      </c>
      <c r="S238" s="143">
        <f t="shared" si="72"/>
        <v>8991.9745634745213</v>
      </c>
      <c r="T238" s="143">
        <f>U237-(U237*(0.5^(1/'SW7'!C$2)))</f>
        <v>6673.1082306969911</v>
      </c>
      <c r="U238" s="143">
        <f t="shared" si="75"/>
        <v>1054073.2155515891</v>
      </c>
      <c r="V238" s="147">
        <f>(U238*'SW7'!C$3/(B238*'SW7'!C$4)/1000)</f>
        <v>2.7935452694022556</v>
      </c>
      <c r="W238" s="147">
        <f>V238/'SW7'!C$5</f>
        <v>34.919315867528191</v>
      </c>
    </row>
    <row r="239" spans="1:23" x14ac:dyDescent="0.35">
      <c r="A239" s="142">
        <f t="shared" si="81"/>
        <v>236</v>
      </c>
      <c r="B239" s="143">
        <f t="shared" si="74"/>
        <v>242.51885423008116</v>
      </c>
      <c r="C239" s="133">
        <v>1200</v>
      </c>
      <c r="D239" s="133">
        <v>0</v>
      </c>
      <c r="E239" s="166">
        <v>1.3</v>
      </c>
      <c r="F239" s="143">
        <f t="shared" si="77"/>
        <v>10.752999999999998</v>
      </c>
      <c r="G239" s="143">
        <f t="shared" si="65"/>
        <v>0.26129789999999997</v>
      </c>
      <c r="H239" s="143">
        <f>'SW7'!C$12</f>
        <v>56.47</v>
      </c>
      <c r="I239" s="143">
        <f t="shared" si="78"/>
        <v>12977.010999999999</v>
      </c>
      <c r="J239" s="143">
        <f>I239*'SW7'!C$13</f>
        <v>276.41033429999999</v>
      </c>
      <c r="K239" s="143">
        <f t="shared" si="79"/>
        <v>2.0447753087999914</v>
      </c>
      <c r="L239" s="167">
        <f t="shared" si="76"/>
        <v>6.9992527398510944</v>
      </c>
      <c r="M239" s="143">
        <f t="shared" si="66"/>
        <v>0.17008184157838158</v>
      </c>
      <c r="N239" s="143">
        <f t="shared" si="67"/>
        <v>27.997010959404378</v>
      </c>
      <c r="O239" s="143">
        <f t="shared" si="68"/>
        <v>565.19702667379136</v>
      </c>
      <c r="P239" s="143">
        <f t="shared" si="69"/>
        <v>8399.1032878213136</v>
      </c>
      <c r="Q239" s="143">
        <f t="shared" si="70"/>
        <v>0</v>
      </c>
      <c r="R239" s="143">
        <f t="shared" si="71"/>
        <v>36.39611424722569</v>
      </c>
      <c r="S239" s="143">
        <f t="shared" si="72"/>
        <v>9000.6964287423307</v>
      </c>
      <c r="T239" s="143">
        <f>U238-(U238*(0.5^(1/'SW7'!C$2)))</f>
        <v>6687.8566038487479</v>
      </c>
      <c r="U239" s="143">
        <f t="shared" si="75"/>
        <v>1056392.0818843667</v>
      </c>
      <c r="V239" s="147">
        <f>(U239*'SW7'!C$3/(B239*'SW7'!C$4)/1000)</f>
        <v>2.7873044460719045</v>
      </c>
      <c r="W239" s="147">
        <f>V239/'SW7'!C$5</f>
        <v>34.841305575898808</v>
      </c>
    </row>
    <row r="240" spans="1:23" x14ac:dyDescent="0.35">
      <c r="A240" s="142">
        <f t="shared" si="81"/>
        <v>237</v>
      </c>
      <c r="B240" s="143">
        <f t="shared" si="74"/>
        <v>243.59228625812116</v>
      </c>
      <c r="C240" s="133">
        <v>1200</v>
      </c>
      <c r="D240" s="133">
        <v>0</v>
      </c>
      <c r="E240" s="166">
        <v>1.3</v>
      </c>
      <c r="F240" s="143">
        <f t="shared" si="77"/>
        <v>10.725299999999999</v>
      </c>
      <c r="G240" s="143">
        <f t="shared" si="65"/>
        <v>0.26062478999999994</v>
      </c>
      <c r="H240" s="143">
        <f>'SW7'!C$12</f>
        <v>56.47</v>
      </c>
      <c r="I240" s="143">
        <f t="shared" si="78"/>
        <v>12943.770999999999</v>
      </c>
      <c r="J240" s="143">
        <f>I240*'SW7'!C$13</f>
        <v>275.70232229999999</v>
      </c>
      <c r="K240" s="143">
        <f t="shared" si="79"/>
        <v>1.9789462823000077</v>
      </c>
      <c r="L240" s="167">
        <f t="shared" si="76"/>
        <v>7.0223825840373983</v>
      </c>
      <c r="M240" s="143">
        <f t="shared" si="66"/>
        <v>0.17064389679210876</v>
      </c>
      <c r="N240" s="143">
        <f t="shared" si="67"/>
        <v>28.089530336149593</v>
      </c>
      <c r="O240" s="143">
        <f t="shared" si="68"/>
        <v>545.60008573706352</v>
      </c>
      <c r="P240" s="143">
        <f t="shared" si="69"/>
        <v>8426.8591008448784</v>
      </c>
      <c r="Q240" s="143">
        <f t="shared" si="70"/>
        <v>0</v>
      </c>
      <c r="R240" s="143">
        <f t="shared" si="71"/>
        <v>36.516389436994473</v>
      </c>
      <c r="S240" s="143">
        <f t="shared" si="72"/>
        <v>9008.9755760189364</v>
      </c>
      <c r="T240" s="143">
        <f>U239-(U239*(0.5^(1/'SW7'!C$2)))</f>
        <v>6702.5692872642539</v>
      </c>
      <c r="U240" s="143">
        <f t="shared" si="75"/>
        <v>1058704.9217092602</v>
      </c>
      <c r="V240" s="147">
        <f>(U240*'SW7'!C$3/(B240*'SW7'!C$4)/1000)</f>
        <v>2.7810972682094719</v>
      </c>
      <c r="W240" s="147">
        <f>V240/'SW7'!C$5</f>
        <v>34.763715852618397</v>
      </c>
    </row>
    <row r="241" spans="1:23" x14ac:dyDescent="0.35">
      <c r="A241" s="142">
        <f t="shared" si="81"/>
        <v>238</v>
      </c>
      <c r="B241" s="143">
        <f t="shared" si="74"/>
        <v>244.66618329108118</v>
      </c>
      <c r="C241" s="133">
        <v>1200</v>
      </c>
      <c r="D241" s="133">
        <v>0</v>
      </c>
      <c r="E241" s="166">
        <v>1.3</v>
      </c>
      <c r="F241" s="143">
        <f t="shared" si="77"/>
        <v>10.697399999999998</v>
      </c>
      <c r="G241" s="143">
        <f t="shared" si="65"/>
        <v>0.25994681999999997</v>
      </c>
      <c r="H241" s="143">
        <f>'SW7'!C$12</f>
        <v>56.47</v>
      </c>
      <c r="I241" s="143">
        <f t="shared" si="78"/>
        <v>12910.290999999997</v>
      </c>
      <c r="J241" s="143">
        <f>I241*'SW7'!C$13</f>
        <v>274.98919829999994</v>
      </c>
      <c r="K241" s="143">
        <f t="shared" si="79"/>
        <v>1.9116012847999782</v>
      </c>
      <c r="L241" s="167">
        <f t="shared" si="76"/>
        <v>7.0454150391177031</v>
      </c>
      <c r="M241" s="143">
        <f t="shared" si="66"/>
        <v>0.17120358545056016</v>
      </c>
      <c r="N241" s="143">
        <f t="shared" si="67"/>
        <v>28.181660156470812</v>
      </c>
      <c r="O241" s="143">
        <f t="shared" si="68"/>
        <v>525.66970477639586</v>
      </c>
      <c r="P241" s="143">
        <f t="shared" si="69"/>
        <v>8454.498046941244</v>
      </c>
      <c r="Q241" s="143">
        <f t="shared" si="70"/>
        <v>0</v>
      </c>
      <c r="R241" s="143">
        <f t="shared" si="71"/>
        <v>36.636158203412059</v>
      </c>
      <c r="S241" s="143">
        <f t="shared" si="72"/>
        <v>9016.8039099210509</v>
      </c>
      <c r="T241" s="143">
        <f>U240-(U240*(0.5^(1/'SW7'!C$2)))</f>
        <v>6717.2437338475138</v>
      </c>
      <c r="U241" s="143">
        <f t="shared" si="75"/>
        <v>1061011.3279980149</v>
      </c>
      <c r="V241" s="147">
        <f>(U241*'SW7'!C$3/(B241*'SW7'!C$4)/1000)</f>
        <v>2.774922456402372</v>
      </c>
      <c r="W241" s="147">
        <f>V241/'SW7'!C$5</f>
        <v>34.686530705029647</v>
      </c>
    </row>
    <row r="242" spans="1:23" x14ac:dyDescent="0.35">
      <c r="A242" s="142">
        <f t="shared" si="81"/>
        <v>239</v>
      </c>
      <c r="B242" s="143">
        <f t="shared" si="74"/>
        <v>245.74052843200118</v>
      </c>
      <c r="C242" s="133">
        <v>1200</v>
      </c>
      <c r="D242" s="133">
        <v>0</v>
      </c>
      <c r="E242" s="166">
        <v>1.3</v>
      </c>
      <c r="F242" s="143">
        <f t="shared" si="77"/>
        <v>10.6693</v>
      </c>
      <c r="G242" s="143">
        <f t="shared" si="65"/>
        <v>0.25926399</v>
      </c>
      <c r="H242" s="143">
        <f>'SW7'!C$12</f>
        <v>56.47</v>
      </c>
      <c r="I242" s="143">
        <f t="shared" si="78"/>
        <v>12876.571</v>
      </c>
      <c r="J242" s="143">
        <f>I242*'SW7'!C$13</f>
        <v>274.27096230000001</v>
      </c>
      <c r="K242" s="143">
        <f t="shared" si="79"/>
        <v>1.842691626299988</v>
      </c>
      <c r="L242" s="167">
        <f t="shared" si="76"/>
        <v>7.0683509217757532</v>
      </c>
      <c r="M242" s="143">
        <f t="shared" si="66"/>
        <v>0.1717609273991508</v>
      </c>
      <c r="N242" s="143">
        <f t="shared" si="67"/>
        <v>28.273403687103013</v>
      </c>
      <c r="O242" s="143">
        <f t="shared" si="68"/>
        <v>505.39680556744969</v>
      </c>
      <c r="P242" s="143">
        <f t="shared" si="69"/>
        <v>8482.0211061309037</v>
      </c>
      <c r="Q242" s="143">
        <f t="shared" si="70"/>
        <v>0</v>
      </c>
      <c r="R242" s="143">
        <f t="shared" si="71"/>
        <v>36.755424793233921</v>
      </c>
      <c r="S242" s="143">
        <f t="shared" si="72"/>
        <v>9024.1733364915872</v>
      </c>
      <c r="T242" s="143">
        <f>U241-(U241*(0.5^(1/'SW7'!C$2)))</f>
        <v>6731.8773610964417</v>
      </c>
      <c r="U242" s="143">
        <f t="shared" si="75"/>
        <v>1063310.8881740884</v>
      </c>
      <c r="V242" s="147">
        <f>(U242*'SW7'!C$3/(B242*'SW7'!C$4)/1000)</f>
        <v>2.7687787374426893</v>
      </c>
      <c r="W242" s="147">
        <f>V242/'SW7'!C$5</f>
        <v>34.609734218033616</v>
      </c>
    </row>
    <row r="243" spans="1:23" x14ac:dyDescent="0.35">
      <c r="A243" s="142">
        <f t="shared" si="81"/>
        <v>240</v>
      </c>
      <c r="B243" s="143">
        <f t="shared" si="74"/>
        <v>246.8153047520012</v>
      </c>
      <c r="C243" s="133">
        <v>1200</v>
      </c>
      <c r="D243" s="133">
        <v>0</v>
      </c>
      <c r="E243" s="166">
        <v>1.3</v>
      </c>
      <c r="F243" s="143"/>
      <c r="G243" s="143"/>
      <c r="H243" s="143"/>
      <c r="I243" s="143"/>
      <c r="J243" s="143"/>
      <c r="K243" s="143"/>
      <c r="L243" s="167">
        <f t="shared" si="76"/>
        <v>7.0911910384653609</v>
      </c>
      <c r="M243" s="143">
        <f t="shared" si="66"/>
        <v>0.17231594223470825</v>
      </c>
      <c r="N243" s="143">
        <f t="shared" si="67"/>
        <v>28.364764153861444</v>
      </c>
      <c r="O243" s="143">
        <f t="shared" si="68"/>
        <v>0</v>
      </c>
      <c r="P243" s="143">
        <f t="shared" si="69"/>
        <v>8509.4292461584337</v>
      </c>
      <c r="Q243" s="143">
        <f t="shared" si="70"/>
        <v>0</v>
      </c>
      <c r="R243" s="143">
        <f t="shared" si="71"/>
        <v>36.874193400019877</v>
      </c>
      <c r="S243" s="143">
        <f t="shared" si="72"/>
        <v>8546.3034395584527</v>
      </c>
      <c r="T243" s="143">
        <f>U242-(U242*(0.5^(1/'SW7'!C$2)))</f>
        <v>6746.4675513058901</v>
      </c>
      <c r="U243" s="143">
        <f t="shared" si="75"/>
        <v>1065603.1841494837</v>
      </c>
      <c r="V243" s="147">
        <f>(U243*'SW7'!C$3/(B243*'SW7'!C$4)/1000)</f>
        <v>2.7626648443289694</v>
      </c>
      <c r="W243" s="147">
        <f>V243/'SW7'!C$5</f>
        <v>34.53331055411212</v>
      </c>
    </row>
    <row r="244" spans="1:23" x14ac:dyDescent="0.35">
      <c r="A244" s="142">
        <f t="shared" si="81"/>
        <v>241</v>
      </c>
      <c r="B244" s="143">
        <f t="shared" si="74"/>
        <v>247.89049529028122</v>
      </c>
      <c r="C244" s="133">
        <v>1200</v>
      </c>
      <c r="D244" s="133">
        <v>0</v>
      </c>
      <c r="E244" s="166">
        <v>1.3</v>
      </c>
      <c r="F244" s="143"/>
      <c r="G244" s="143"/>
      <c r="H244" s="143"/>
      <c r="I244" s="143"/>
      <c r="J244" s="143"/>
      <c r="K244" s="143"/>
      <c r="L244" s="167">
        <f t="shared" si="76"/>
        <v>7.1139361855805809</v>
      </c>
      <c r="M244" s="143">
        <f t="shared" si="66"/>
        <v>0.1728686493096081</v>
      </c>
      <c r="N244" s="143">
        <f t="shared" si="67"/>
        <v>28.455744742322324</v>
      </c>
      <c r="O244" s="143">
        <f t="shared" si="68"/>
        <v>0</v>
      </c>
      <c r="P244" s="143">
        <f t="shared" si="69"/>
        <v>8536.7234226966975</v>
      </c>
      <c r="Q244" s="143">
        <f t="shared" si="70"/>
        <v>0</v>
      </c>
      <c r="R244" s="143">
        <f t="shared" si="71"/>
        <v>36.992468165019019</v>
      </c>
      <c r="S244" s="143">
        <f t="shared" si="72"/>
        <v>8573.7158908617166</v>
      </c>
      <c r="T244" s="143">
        <f>U243-(U243*(0.5^(1/'SW7'!C$2)))</f>
        <v>6761.0116518016439</v>
      </c>
      <c r="U244" s="143">
        <f t="shared" si="75"/>
        <v>1067403.0200377363</v>
      </c>
      <c r="V244" s="147">
        <f>(U244*'SW7'!C$3/(B244*'SW7'!C$4)/1000)</f>
        <v>2.7553281549643804</v>
      </c>
      <c r="W244" s="147">
        <f>V244/'SW7'!C$5</f>
        <v>34.441601937054756</v>
      </c>
    </row>
    <row r="245" spans="1:23" x14ac:dyDescent="0.35">
      <c r="A245" s="142">
        <f t="shared" ref="A245:A260" si="82">A244+1</f>
        <v>242</v>
      </c>
      <c r="B245" s="143">
        <f t="shared" si="74"/>
        <v>248.96608305412124</v>
      </c>
      <c r="C245" s="133">
        <v>1200</v>
      </c>
      <c r="D245" s="133">
        <v>0</v>
      </c>
      <c r="E245" s="166">
        <v>1.3</v>
      </c>
      <c r="F245" s="143"/>
      <c r="G245" s="143"/>
      <c r="H245" s="143"/>
      <c r="I245" s="143"/>
      <c r="J245" s="143"/>
      <c r="K245" s="143"/>
      <c r="L245" s="167">
        <f t="shared" si="76"/>
        <v>7.1365871496223079</v>
      </c>
      <c r="M245" s="143">
        <f t="shared" si="66"/>
        <v>0.17341906773582208</v>
      </c>
      <c r="N245" s="143">
        <f t="shared" si="67"/>
        <v>28.546348598489232</v>
      </c>
      <c r="O245" s="143">
        <f t="shared" si="68"/>
        <v>0</v>
      </c>
      <c r="P245" s="143">
        <f t="shared" si="69"/>
        <v>8563.90457954677</v>
      </c>
      <c r="Q245" s="143">
        <f t="shared" si="70"/>
        <v>0</v>
      </c>
      <c r="R245" s="143">
        <f t="shared" si="71"/>
        <v>37.110253178036004</v>
      </c>
      <c r="S245" s="143">
        <f t="shared" si="72"/>
        <v>8601.0148327248062</v>
      </c>
      <c r="T245" s="143">
        <f>U244-(U244*(0.5^(1/'SW7'!C$2)))</f>
        <v>6772.4312042137608</v>
      </c>
      <c r="U245" s="143">
        <f t="shared" si="75"/>
        <v>1069215.7242767964</v>
      </c>
      <c r="V245" s="147">
        <f>(U245*'SW7'!C$3/(B245*'SW7'!C$4)/1000)</f>
        <v>2.7480835240195773</v>
      </c>
      <c r="W245" s="147">
        <f>V245/'SW7'!C$5</f>
        <v>34.351044050244717</v>
      </c>
    </row>
    <row r="246" spans="1:23" x14ac:dyDescent="0.35">
      <c r="A246" s="142">
        <f t="shared" si="82"/>
        <v>243</v>
      </c>
      <c r="B246" s="143">
        <f t="shared" si="74"/>
        <v>250.04205101888127</v>
      </c>
      <c r="C246" s="133">
        <v>1200</v>
      </c>
      <c r="D246" s="133">
        <v>0</v>
      </c>
      <c r="E246" s="166">
        <v>1.3</v>
      </c>
      <c r="F246" s="143"/>
      <c r="G246" s="143"/>
      <c r="H246" s="143"/>
      <c r="I246" s="143"/>
      <c r="J246" s="143"/>
      <c r="K246" s="143"/>
      <c r="L246" s="167">
        <f t="shared" si="76"/>
        <v>7.1591447073614702</v>
      </c>
      <c r="M246" s="143">
        <f t="shared" si="66"/>
        <v>0.17396721638888371</v>
      </c>
      <c r="N246" s="143">
        <f t="shared" si="67"/>
        <v>28.636578829445881</v>
      </c>
      <c r="O246" s="143">
        <f t="shared" si="68"/>
        <v>0</v>
      </c>
      <c r="P246" s="143">
        <f t="shared" si="69"/>
        <v>8590.9736488337639</v>
      </c>
      <c r="Q246" s="143">
        <f t="shared" si="70"/>
        <v>0</v>
      </c>
      <c r="R246" s="143">
        <f t="shared" si="71"/>
        <v>37.227552478279648</v>
      </c>
      <c r="S246" s="143">
        <f t="shared" si="72"/>
        <v>8628.2012013120438</v>
      </c>
      <c r="T246" s="143">
        <f>U245-(U245*(0.5^(1/'SW7'!C$2)))</f>
        <v>6783.9324034065939</v>
      </c>
      <c r="U246" s="143">
        <f t="shared" si="75"/>
        <v>1071044.3079053075</v>
      </c>
      <c r="V246" s="147">
        <f>(U246*'SW7'!C$3/(B246*'SW7'!C$4)/1000)</f>
        <v>2.7409376902690279</v>
      </c>
      <c r="W246" s="147">
        <f>V246/'SW7'!C$5</f>
        <v>34.261721128362851</v>
      </c>
    </row>
    <row r="247" spans="1:23" x14ac:dyDescent="0.35">
      <c r="A247" s="142">
        <f t="shared" si="82"/>
        <v>244</v>
      </c>
      <c r="B247" s="143">
        <f t="shared" si="74"/>
        <v>251.11838212800126</v>
      </c>
      <c r="C247" s="133">
        <v>1200</v>
      </c>
      <c r="D247" s="133">
        <v>0</v>
      </c>
      <c r="E247" s="166">
        <v>1.3</v>
      </c>
      <c r="F247" s="143"/>
      <c r="G247" s="143"/>
      <c r="H247" s="143"/>
      <c r="I247" s="143"/>
      <c r="J247" s="143"/>
      <c r="K247" s="143"/>
      <c r="L247" s="167">
        <f t="shared" si="76"/>
        <v>7.1816096259988775</v>
      </c>
      <c r="M247" s="143">
        <f t="shared" si="66"/>
        <v>0.17451311391177271</v>
      </c>
      <c r="N247" s="143">
        <f t="shared" si="67"/>
        <v>28.72643850399551</v>
      </c>
      <c r="O247" s="143">
        <f t="shared" si="68"/>
        <v>0</v>
      </c>
      <c r="P247" s="143">
        <f t="shared" si="69"/>
        <v>8617.9315511986533</v>
      </c>
      <c r="Q247" s="143">
        <f t="shared" si="70"/>
        <v>0</v>
      </c>
      <c r="R247" s="143">
        <f t="shared" si="71"/>
        <v>37.344370055194162</v>
      </c>
      <c r="S247" s="143">
        <f t="shared" si="72"/>
        <v>8655.2759212538476</v>
      </c>
      <c r="T247" s="143">
        <f>U246-(U246*(0.5^(1/'SW7'!C$2)))</f>
        <v>6795.534353740979</v>
      </c>
      <c r="U247" s="143">
        <f t="shared" si="75"/>
        <v>1072888.5767032129</v>
      </c>
      <c r="V247" s="147">
        <f>(U247*'SW7'!C$3/(B247*'SW7'!C$4)/1000)</f>
        <v>2.7338891070086131</v>
      </c>
      <c r="W247" s="147">
        <f>V247/'SW7'!C$5</f>
        <v>34.173613837607661</v>
      </c>
    </row>
    <row r="248" spans="1:23" x14ac:dyDescent="0.35">
      <c r="A248" s="142">
        <f t="shared" si="82"/>
        <v>245</v>
      </c>
      <c r="B248" s="143">
        <f t="shared" si="74"/>
        <v>252.19505929300126</v>
      </c>
      <c r="C248" s="133">
        <v>1200</v>
      </c>
      <c r="D248" s="133">
        <v>0</v>
      </c>
      <c r="E248" s="166">
        <v>1.3</v>
      </c>
      <c r="F248" s="143"/>
      <c r="G248" s="143"/>
      <c r="H248" s="143"/>
      <c r="I248" s="143"/>
      <c r="J248" s="143"/>
      <c r="K248" s="143"/>
      <c r="L248" s="167">
        <f t="shared" si="76"/>
        <v>7.2039826633217707</v>
      </c>
      <c r="M248" s="143">
        <f t="shared" si="66"/>
        <v>0.17505677871871902</v>
      </c>
      <c r="N248" s="143">
        <f t="shared" si="67"/>
        <v>28.815930653287083</v>
      </c>
      <c r="O248" s="143">
        <f t="shared" si="68"/>
        <v>0</v>
      </c>
      <c r="P248" s="143">
        <f t="shared" si="69"/>
        <v>8644.7791959861243</v>
      </c>
      <c r="Q248" s="143">
        <f t="shared" si="70"/>
        <v>0</v>
      </c>
      <c r="R248" s="143">
        <f t="shared" si="71"/>
        <v>37.460709849273208</v>
      </c>
      <c r="S248" s="143">
        <f t="shared" si="72"/>
        <v>8682.2399058353967</v>
      </c>
      <c r="T248" s="143">
        <f>U247-(U247*(0.5^(1/'SW7'!C$2)))</f>
        <v>6807.2358229344245</v>
      </c>
      <c r="U248" s="143">
        <f t="shared" si="75"/>
        <v>1074748.3182707259</v>
      </c>
      <c r="V248" s="147">
        <f>(U248*'SW7'!C$3/(B248*'SW7'!C$4)/1000)</f>
        <v>2.7269362053918509</v>
      </c>
      <c r="W248" s="147">
        <f>V248/'SW7'!C$5</f>
        <v>34.086702567398135</v>
      </c>
    </row>
    <row r="249" spans="1:23" x14ac:dyDescent="0.35">
      <c r="A249" s="142">
        <f t="shared" si="82"/>
        <v>246</v>
      </c>
      <c r="B249" s="143">
        <f t="shared" si="74"/>
        <v>253.27206539348126</v>
      </c>
      <c r="C249" s="133">
        <v>1200</v>
      </c>
      <c r="D249" s="133">
        <v>0</v>
      </c>
      <c r="E249" s="166">
        <v>1.3</v>
      </c>
      <c r="F249" s="143"/>
      <c r="G249" s="143"/>
      <c r="H249" s="143"/>
      <c r="I249" s="143"/>
      <c r="J249" s="143"/>
      <c r="K249" s="143"/>
      <c r="L249" s="167">
        <f t="shared" si="76"/>
        <v>7.2262645678572106</v>
      </c>
      <c r="M249" s="143">
        <f t="shared" si="66"/>
        <v>0.17559822899893021</v>
      </c>
      <c r="N249" s="143">
        <f t="shared" si="67"/>
        <v>28.905058271428842</v>
      </c>
      <c r="O249" s="143">
        <f t="shared" si="68"/>
        <v>0</v>
      </c>
      <c r="P249" s="143">
        <f t="shared" si="69"/>
        <v>8671.5174814286529</v>
      </c>
      <c r="Q249" s="143">
        <f t="shared" si="70"/>
        <v>0</v>
      </c>
      <c r="R249" s="143">
        <f t="shared" si="71"/>
        <v>37.576575752857494</v>
      </c>
      <c r="S249" s="143">
        <f t="shared" si="72"/>
        <v>8709.0940571815099</v>
      </c>
      <c r="T249" s="143">
        <f>U248-(U248*(0.5^(1/'SW7'!C$2)))</f>
        <v>6819.0354633580428</v>
      </c>
      <c r="U249" s="143">
        <f t="shared" si="75"/>
        <v>1076623.3223536268</v>
      </c>
      <c r="V249" s="147">
        <f>(U249*'SW7'!C$3/(B249*'SW7'!C$4)/1000)</f>
        <v>2.7200774463346429</v>
      </c>
      <c r="W249" s="147">
        <f>V249/'SW7'!C$5</f>
        <v>34.000968079183032</v>
      </c>
    </row>
    <row r="250" spans="1:23" x14ac:dyDescent="0.35">
      <c r="A250" s="142">
        <f t="shared" si="82"/>
        <v>247</v>
      </c>
      <c r="B250" s="143">
        <f t="shared" si="74"/>
        <v>254.34938327712126</v>
      </c>
      <c r="C250" s="133">
        <v>1200</v>
      </c>
      <c r="D250" s="133">
        <v>0</v>
      </c>
      <c r="E250" s="166">
        <v>1.3</v>
      </c>
      <c r="F250" s="143"/>
      <c r="G250" s="143"/>
      <c r="H250" s="143"/>
      <c r="I250" s="143"/>
      <c r="J250" s="143"/>
      <c r="K250" s="143"/>
      <c r="L250" s="167">
        <f t="shared" si="76"/>
        <v>7.2484560790223647</v>
      </c>
      <c r="M250" s="143">
        <f t="shared" si="66"/>
        <v>0.17613748272024346</v>
      </c>
      <c r="N250" s="143">
        <f t="shared" si="67"/>
        <v>28.993824316089459</v>
      </c>
      <c r="O250" s="143">
        <f t="shared" si="68"/>
        <v>0</v>
      </c>
      <c r="P250" s="143">
        <f t="shared" si="69"/>
        <v>8698.1472948268383</v>
      </c>
      <c r="Q250" s="143">
        <f t="shared" si="70"/>
        <v>0</v>
      </c>
      <c r="R250" s="143">
        <f t="shared" si="71"/>
        <v>37.691971610916298</v>
      </c>
      <c r="S250" s="143">
        <f t="shared" si="72"/>
        <v>8735.8392664377552</v>
      </c>
      <c r="T250" s="143">
        <f>U249-(U249*(0.5^(1/'SW7'!C$2)))</f>
        <v>6830.9319409965537</v>
      </c>
      <c r="U250" s="143">
        <f t="shared" si="75"/>
        <v>1078513.3809474504</v>
      </c>
      <c r="V250" s="147">
        <f>(U250*'SW7'!C$3/(B250*'SW7'!C$4)/1000)</f>
        <v>2.71331132022741</v>
      </c>
      <c r="W250" s="147">
        <f>V250/'SW7'!C$5</f>
        <v>33.916391502842622</v>
      </c>
    </row>
    <row r="251" spans="1:23" x14ac:dyDescent="0.35">
      <c r="A251" s="142">
        <f t="shared" si="82"/>
        <v>248</v>
      </c>
      <c r="B251" s="143">
        <f t="shared" si="74"/>
        <v>255.42699575968123</v>
      </c>
      <c r="C251" s="133">
        <v>1200</v>
      </c>
      <c r="D251" s="133">
        <v>0</v>
      </c>
      <c r="E251" s="166">
        <v>1.3</v>
      </c>
      <c r="F251" s="143"/>
      <c r="G251" s="143"/>
      <c r="H251" s="143"/>
      <c r="I251" s="143"/>
      <c r="J251" s="143"/>
      <c r="K251" s="143"/>
      <c r="L251" s="167">
        <f t="shared" si="76"/>
        <v>7.2705579272716889</v>
      </c>
      <c r="M251" s="143">
        <f t="shared" si="66"/>
        <v>0.17667455763270204</v>
      </c>
      <c r="N251" s="143">
        <f t="shared" si="67"/>
        <v>29.082231709086756</v>
      </c>
      <c r="O251" s="143">
        <f t="shared" si="68"/>
        <v>0</v>
      </c>
      <c r="P251" s="143">
        <f t="shared" si="69"/>
        <v>8724.6695127260264</v>
      </c>
      <c r="Q251" s="143">
        <f t="shared" si="70"/>
        <v>0</v>
      </c>
      <c r="R251" s="143">
        <f t="shared" si="71"/>
        <v>37.806901221812787</v>
      </c>
      <c r="S251" s="143">
        <f t="shared" si="72"/>
        <v>8762.4764139478393</v>
      </c>
      <c r="T251" s="143">
        <f>U250-(U250*(0.5^(1/'SW7'!C$2)))</f>
        <v>6842.9239361083601</v>
      </c>
      <c r="U251" s="143">
        <f t="shared" si="75"/>
        <v>1080418.2882728917</v>
      </c>
      <c r="V251" s="147">
        <f>(U251*'SW7'!C$3/(B251*'SW7'!C$4)/1000)</f>
        <v>2.7066363463294518</v>
      </c>
      <c r="W251" s="147">
        <f>V251/'SW7'!C$5</f>
        <v>33.832954329118145</v>
      </c>
    </row>
    <row r="252" spans="1:23" x14ac:dyDescent="0.35">
      <c r="A252" s="142">
        <f t="shared" si="82"/>
        <v>249</v>
      </c>
      <c r="B252" s="143">
        <f t="shared" si="74"/>
        <v>256.50488562500124</v>
      </c>
      <c r="C252" s="133">
        <v>1200</v>
      </c>
      <c r="D252" s="133">
        <v>0</v>
      </c>
      <c r="E252" s="166">
        <v>1.3</v>
      </c>
      <c r="F252" s="143"/>
      <c r="G252" s="143"/>
      <c r="H252" s="143"/>
      <c r="I252" s="143"/>
      <c r="J252" s="143"/>
      <c r="K252" s="143"/>
      <c r="L252" s="167">
        <f t="shared" si="76"/>
        <v>7.2925708342412427</v>
      </c>
      <c r="M252" s="143">
        <f t="shared" si="66"/>
        <v>0.17720947127206219</v>
      </c>
      <c r="N252" s="143">
        <f t="shared" si="67"/>
        <v>29.170283336964971</v>
      </c>
      <c r="O252" s="143">
        <f t="shared" si="68"/>
        <v>0</v>
      </c>
      <c r="P252" s="143">
        <f t="shared" si="69"/>
        <v>8751.0850010894919</v>
      </c>
      <c r="Q252" s="143">
        <f t="shared" si="70"/>
        <v>0</v>
      </c>
      <c r="R252" s="143">
        <f t="shared" si="71"/>
        <v>37.921368338054464</v>
      </c>
      <c r="S252" s="143">
        <f t="shared" si="72"/>
        <v>8789.0063694275468</v>
      </c>
      <c r="T252" s="143">
        <f>U251-(U251*(0.5^(1/'SW7'!C$2)))</f>
        <v>6855.0101430702489</v>
      </c>
      <c r="U252" s="143">
        <f t="shared" si="75"/>
        <v>1082337.8407507311</v>
      </c>
      <c r="V252" s="147">
        <f>(U252*'SW7'!C$3/(B252*'SW7'!C$4)/1000)</f>
        <v>2.7000510721750133</v>
      </c>
      <c r="W252" s="147">
        <f>V252/'SW7'!C$5</f>
        <v>33.750638402187668</v>
      </c>
    </row>
    <row r="253" spans="1:23" x14ac:dyDescent="0.35">
      <c r="A253" s="142">
        <f t="shared" si="82"/>
        <v>250</v>
      </c>
      <c r="B253" s="143">
        <f t="shared" si="74"/>
        <v>257.58303562500129</v>
      </c>
      <c r="C253" s="133">
        <v>1200</v>
      </c>
      <c r="D253" s="133">
        <v>0</v>
      </c>
      <c r="E253" s="166">
        <v>1.3</v>
      </c>
      <c r="F253" s="143"/>
      <c r="G253" s="143"/>
      <c r="H253" s="143"/>
      <c r="I253" s="143"/>
      <c r="J253" s="143"/>
      <c r="K253" s="143"/>
      <c r="L253" s="167">
        <f t="shared" si="76"/>
        <v>7.3144955128900584</v>
      </c>
      <c r="M253" s="143">
        <f t="shared" si="66"/>
        <v>0.17774224096322841</v>
      </c>
      <c r="N253" s="143">
        <f t="shared" si="67"/>
        <v>29.257982051560234</v>
      </c>
      <c r="O253" s="143">
        <f t="shared" si="68"/>
        <v>0</v>
      </c>
      <c r="P253" s="143">
        <f t="shared" si="69"/>
        <v>8777.3946154680707</v>
      </c>
      <c r="Q253" s="143">
        <f t="shared" si="70"/>
        <v>0</v>
      </c>
      <c r="R253" s="143">
        <f t="shared" si="71"/>
        <v>38.035376667028302</v>
      </c>
      <c r="S253" s="143">
        <f t="shared" si="72"/>
        <v>8815.4299921350994</v>
      </c>
      <c r="T253" s="143">
        <f>U252-(U252*(0.5^(1/'SW7'!C$2)))</f>
        <v>6867.1892702181358</v>
      </c>
      <c r="U253" s="143">
        <f t="shared" si="75"/>
        <v>1084271.8369770884</v>
      </c>
      <c r="V253" s="147">
        <f>(U253*'SW7'!C$3/(B253*'SW7'!C$4)/1000)</f>
        <v>2.6935540729928</v>
      </c>
      <c r="W253" s="147">
        <f>V253/'SW7'!C$5</f>
        <v>33.669425912409999</v>
      </c>
    </row>
    <row r="254" spans="1:23" x14ac:dyDescent="0.35">
      <c r="A254" s="142">
        <f t="shared" si="82"/>
        <v>251</v>
      </c>
      <c r="B254" s="143">
        <f t="shared" si="74"/>
        <v>258.66142847968126</v>
      </c>
      <c r="C254" s="133">
        <v>1200</v>
      </c>
      <c r="D254" s="133">
        <v>0</v>
      </c>
      <c r="E254" s="166">
        <v>1.3</v>
      </c>
      <c r="F254" s="143"/>
      <c r="G254" s="143"/>
      <c r="H254" s="143"/>
      <c r="I254" s="143"/>
      <c r="J254" s="143"/>
      <c r="K254" s="143"/>
      <c r="L254" s="167">
        <f t="shared" si="76"/>
        <v>7.3363326676386826</v>
      </c>
      <c r="M254" s="143">
        <f t="shared" si="66"/>
        <v>0.17827288382361997</v>
      </c>
      <c r="N254" s="143">
        <f t="shared" si="67"/>
        <v>29.345330670554731</v>
      </c>
      <c r="O254" s="143">
        <f t="shared" si="68"/>
        <v>0</v>
      </c>
      <c r="P254" s="143">
        <f t="shared" si="69"/>
        <v>8803.5992011664184</v>
      </c>
      <c r="Q254" s="143">
        <f t="shared" si="70"/>
        <v>0</v>
      </c>
      <c r="R254" s="143">
        <f t="shared" si="71"/>
        <v>38.148929871721151</v>
      </c>
      <c r="S254" s="143">
        <f t="shared" si="72"/>
        <v>8841.748131038139</v>
      </c>
      <c r="T254" s="143">
        <f>U253-(U253*(0.5^(1/'SW7'!C$2)))</f>
        <v>6879.4600396896712</v>
      </c>
      <c r="U254" s="143">
        <f t="shared" si="75"/>
        <v>1086220.0776990054</v>
      </c>
      <c r="V254" s="147">
        <f>(U254*'SW7'!C$3/(B254*'SW7'!C$4)/1000)</f>
        <v>2.6871439511386215</v>
      </c>
      <c r="W254" s="147">
        <f>V254/'SW7'!C$5</f>
        <v>33.589299389232771</v>
      </c>
    </row>
    <row r="255" spans="1:23" x14ac:dyDescent="0.35">
      <c r="A255" s="142">
        <f t="shared" si="82"/>
        <v>252</v>
      </c>
      <c r="B255" s="143">
        <f t="shared" si="74"/>
        <v>259.7400468771213</v>
      </c>
      <c r="C255" s="133">
        <v>1200</v>
      </c>
      <c r="D255" s="133">
        <v>0</v>
      </c>
      <c r="E255" s="166">
        <v>1.3</v>
      </c>
      <c r="F255" s="143"/>
      <c r="G255" s="143"/>
      <c r="H255" s="143"/>
      <c r="I255" s="143"/>
      <c r="J255" s="143"/>
      <c r="K255" s="143"/>
      <c r="L255" s="167">
        <f t="shared" si="76"/>
        <v>7.3580829945049899</v>
      </c>
      <c r="M255" s="143">
        <f t="shared" si="66"/>
        <v>0.17880141676647124</v>
      </c>
      <c r="N255" s="143">
        <f t="shared" si="67"/>
        <v>29.43233197801996</v>
      </c>
      <c r="O255" s="143">
        <f t="shared" si="68"/>
        <v>0</v>
      </c>
      <c r="P255" s="143">
        <f t="shared" si="69"/>
        <v>8829.6995934059887</v>
      </c>
      <c r="Q255" s="143">
        <f t="shared" si="70"/>
        <v>0</v>
      </c>
      <c r="R255" s="143">
        <f t="shared" si="71"/>
        <v>38.26203157142595</v>
      </c>
      <c r="S255" s="143">
        <f t="shared" si="72"/>
        <v>8867.9616249774153</v>
      </c>
      <c r="T255" s="143">
        <f>U254-(U254*(0.5^(1/'SW7'!C$2)))</f>
        <v>6891.8211872701067</v>
      </c>
      <c r="U255" s="143">
        <f t="shared" si="75"/>
        <v>1088182.3657903539</v>
      </c>
      <c r="V255" s="147">
        <f>(U255*'SW7'!C$3/(B255*'SW7'!C$4)/1000)</f>
        <v>2.6808193355408374</v>
      </c>
      <c r="W255" s="147">
        <f>V255/'SW7'!C$5</f>
        <v>33.510241694260465</v>
      </c>
    </row>
    <row r="256" spans="1:23" x14ac:dyDescent="0.35">
      <c r="A256" s="142">
        <f t="shared" si="82"/>
        <v>253</v>
      </c>
      <c r="B256" s="143">
        <f t="shared" si="74"/>
        <v>260.81887347348135</v>
      </c>
      <c r="C256" s="133">
        <v>1200</v>
      </c>
      <c r="D256" s="133">
        <v>0</v>
      </c>
      <c r="E256" s="166">
        <v>1.3</v>
      </c>
      <c r="F256" s="143"/>
      <c r="G256" s="143"/>
      <c r="H256" s="143"/>
      <c r="I256" s="143"/>
      <c r="J256" s="143"/>
      <c r="K256" s="143"/>
      <c r="L256" s="167">
        <f t="shared" si="76"/>
        <v>7.3797471812372848</v>
      </c>
      <c r="M256" s="143">
        <f t="shared" si="66"/>
        <v>0.17932785650406602</v>
      </c>
      <c r="N256" s="143">
        <f t="shared" si="67"/>
        <v>29.518988724949139</v>
      </c>
      <c r="O256" s="143">
        <f t="shared" si="68"/>
        <v>0</v>
      </c>
      <c r="P256" s="143">
        <f t="shared" si="69"/>
        <v>8855.6966174847421</v>
      </c>
      <c r="Q256" s="143">
        <f t="shared" si="70"/>
        <v>0</v>
      </c>
      <c r="R256" s="143">
        <f t="shared" si="71"/>
        <v>38.374685342433885</v>
      </c>
      <c r="S256" s="143">
        <f t="shared" si="72"/>
        <v>8894.0713028271766</v>
      </c>
      <c r="T256" s="143">
        <f>U255-(U255*(0.5^(1/'SW7'!C$2)))</f>
        <v>6904.2714622383937</v>
      </c>
      <c r="U256" s="143">
        <f t="shared" si="75"/>
        <v>1090158.5062280612</v>
      </c>
      <c r="V256" s="147">
        <f>(U256*'SW7'!C$3/(B256*'SW7'!C$4)/1000)</f>
        <v>2.6745788811583067</v>
      </c>
      <c r="W256" s="147">
        <f>V256/'SW7'!C$5</f>
        <v>33.432236014478832</v>
      </c>
    </row>
    <row r="257" spans="1:23" x14ac:dyDescent="0.35">
      <c r="A257" s="142">
        <f t="shared" si="82"/>
        <v>254</v>
      </c>
      <c r="B257" s="143">
        <f t="shared" si="74"/>
        <v>261.89789089300137</v>
      </c>
      <c r="C257" s="133">
        <v>1200</v>
      </c>
      <c r="D257" s="133">
        <v>0</v>
      </c>
      <c r="E257" s="166">
        <v>1.3</v>
      </c>
      <c r="F257" s="143"/>
      <c r="G257" s="143"/>
      <c r="H257" s="143"/>
      <c r="I257" s="143"/>
      <c r="J257" s="143"/>
      <c r="K257" s="143"/>
      <c r="L257" s="167">
        <f t="shared" si="76"/>
        <v>7.4013259074448001</v>
      </c>
      <c r="M257" s="143">
        <f t="shared" si="66"/>
        <v>0.17985221955090863</v>
      </c>
      <c r="N257" s="143">
        <f t="shared" si="67"/>
        <v>29.6053036297792</v>
      </c>
      <c r="O257" s="143">
        <f t="shared" si="68"/>
        <v>0</v>
      </c>
      <c r="P257" s="143">
        <f t="shared" si="69"/>
        <v>8881.5910889337611</v>
      </c>
      <c r="Q257" s="143">
        <f t="shared" si="70"/>
        <v>0</v>
      </c>
      <c r="R257" s="143">
        <f t="shared" si="71"/>
        <v>38.486894718712961</v>
      </c>
      <c r="S257" s="143">
        <f t="shared" si="72"/>
        <v>8920.0779836524744</v>
      </c>
      <c r="T257" s="143">
        <f>U256-(U256*(0.5^(1/'SW7'!C$2)))</f>
        <v>6916.8096272174735</v>
      </c>
      <c r="U257" s="143">
        <f t="shared" si="75"/>
        <v>1092148.30606865</v>
      </c>
      <c r="V257" s="147">
        <f>(U257*'SW7'!C$3/(B257*'SW7'!C$4)/1000)</f>
        <v>2.6684212684505013</v>
      </c>
      <c r="W257" s="147">
        <f>V257/'SW7'!C$5</f>
        <v>33.355265855631266</v>
      </c>
    </row>
    <row r="258" spans="1:23" x14ac:dyDescent="0.35">
      <c r="A258" s="142">
        <f t="shared" si="82"/>
        <v>255</v>
      </c>
      <c r="B258" s="143">
        <f t="shared" si="74"/>
        <v>262.97708172800139</v>
      </c>
      <c r="C258" s="133">
        <v>1200</v>
      </c>
      <c r="D258" s="133">
        <v>0</v>
      </c>
      <c r="E258" s="166">
        <v>1.3</v>
      </c>
      <c r="F258" s="143"/>
      <c r="G258" s="143"/>
      <c r="H258" s="143"/>
      <c r="I258" s="143"/>
      <c r="J258" s="143"/>
      <c r="K258" s="143"/>
      <c r="L258" s="167">
        <f t="shared" si="76"/>
        <v>7.4228198447256233</v>
      </c>
      <c r="M258" s="143">
        <f t="shared" si="66"/>
        <v>0.18037452222683265</v>
      </c>
      <c r="N258" s="143">
        <f t="shared" si="67"/>
        <v>29.691279378902493</v>
      </c>
      <c r="O258" s="143">
        <f t="shared" si="68"/>
        <v>0</v>
      </c>
      <c r="P258" s="143">
        <f t="shared" si="69"/>
        <v>8907.3838136707473</v>
      </c>
      <c r="Q258" s="143">
        <f t="shared" si="70"/>
        <v>0</v>
      </c>
      <c r="R258" s="143">
        <f t="shared" si="71"/>
        <v>38.598663192573241</v>
      </c>
      <c r="S258" s="143">
        <f t="shared" si="72"/>
        <v>8945.9824768633207</v>
      </c>
      <c r="T258" s="143">
        <f>U257-(U257*(0.5^(1/'SW7'!C$2)))</f>
        <v>6929.4344580241013</v>
      </c>
      <c r="U258" s="143">
        <f t="shared" si="75"/>
        <v>1094151.574425085</v>
      </c>
      <c r="V258" s="147">
        <f>(U258*'SW7'!C$3/(B258*'SW7'!C$4)/1000)</f>
        <v>2.6623452028595151</v>
      </c>
      <c r="W258" s="147">
        <f>V258/'SW7'!C$5</f>
        <v>33.279315035743942</v>
      </c>
    </row>
    <row r="259" spans="1:23" x14ac:dyDescent="0.35">
      <c r="A259" s="142">
        <f t="shared" si="82"/>
        <v>256</v>
      </c>
      <c r="B259" s="143">
        <f t="shared" si="74"/>
        <v>264.05642853888139</v>
      </c>
      <c r="C259" s="133">
        <v>1200</v>
      </c>
      <c r="D259" s="133">
        <v>0</v>
      </c>
      <c r="E259" s="166">
        <v>1.3</v>
      </c>
      <c r="F259" s="143"/>
      <c r="G259" s="143"/>
      <c r="H259" s="143"/>
      <c r="I259" s="143"/>
      <c r="J259" s="143"/>
      <c r="K259" s="143"/>
      <c r="L259" s="167">
        <f t="shared" si="76"/>
        <v>7.4442296567921034</v>
      </c>
      <c r="M259" s="143">
        <f t="shared" si="66"/>
        <v>0.1808947806600481</v>
      </c>
      <c r="N259" s="143">
        <f t="shared" si="67"/>
        <v>29.776918627168413</v>
      </c>
      <c r="O259" s="143">
        <f t="shared" si="68"/>
        <v>0</v>
      </c>
      <c r="P259" s="143">
        <f t="shared" si="69"/>
        <v>8933.0755881505247</v>
      </c>
      <c r="Q259" s="143">
        <f t="shared" si="70"/>
        <v>0</v>
      </c>
      <c r="R259" s="143">
        <f t="shared" si="71"/>
        <v>38.709994215318936</v>
      </c>
      <c r="S259" s="143">
        <f t="shared" si="72"/>
        <v>8971.7855823658429</v>
      </c>
      <c r="T259" s="143">
        <f>U258-(U258*(0.5^(1/'SW7'!C$2)))</f>
        <v>6942.1447435235605</v>
      </c>
      <c r="U259" s="143">
        <f t="shared" si="75"/>
        <v>1096168.1224439242</v>
      </c>
      <c r="V259" s="147">
        <f>(U259*'SW7'!C$3/(B259*'SW7'!C$4)/1000)</f>
        <v>2.656349414303655</v>
      </c>
      <c r="W259" s="147">
        <f>V259/'SW7'!C$5</f>
        <v>33.204367678795684</v>
      </c>
    </row>
    <row r="260" spans="1:23" x14ac:dyDescent="0.35">
      <c r="A260" s="142">
        <f t="shared" si="82"/>
        <v>257</v>
      </c>
      <c r="B260" s="143">
        <f t="shared" si="74"/>
        <v>265.13591385412144</v>
      </c>
      <c r="C260" s="133">
        <v>1200</v>
      </c>
      <c r="D260" s="133">
        <v>0</v>
      </c>
      <c r="E260" s="166">
        <v>1.3</v>
      </c>
      <c r="F260" s="143"/>
      <c r="G260" s="143"/>
      <c r="H260" s="143"/>
      <c r="I260" s="143"/>
      <c r="J260" s="143"/>
      <c r="K260" s="143"/>
      <c r="L260" s="167">
        <f t="shared" si="76"/>
        <v>7.4655559995938354</v>
      </c>
      <c r="M260" s="143">
        <f t="shared" ref="M260:M323" si="83">0.0243*L260</f>
        <v>0.1814130107901302</v>
      </c>
      <c r="N260" s="143">
        <f t="shared" ref="N260:N323" si="84">4*L260</f>
        <v>29.862223998375342</v>
      </c>
      <c r="O260" s="143">
        <f t="shared" ref="O260:O323" si="85">J260*K260</f>
        <v>0</v>
      </c>
      <c r="P260" s="143">
        <f t="shared" ref="P260:P323" si="86">C260*L260</f>
        <v>8958.6671995126017</v>
      </c>
      <c r="Q260" s="143">
        <f t="shared" ref="Q260:Q323" si="87">D260*M260</f>
        <v>0</v>
      </c>
      <c r="R260" s="143">
        <f t="shared" ref="R260:R323" si="88">E260*N260</f>
        <v>38.820891197887946</v>
      </c>
      <c r="S260" s="143">
        <f t="shared" ref="S260:S323" si="89">SUM(O260:R260)</f>
        <v>8997.4880907104889</v>
      </c>
      <c r="T260" s="143">
        <f>U259-(U259*(0.5^(1/'SW7'!C$2)))</f>
        <v>6954.9392854829784</v>
      </c>
      <c r="U260" s="143">
        <f t="shared" si="75"/>
        <v>1098197.7632827666</v>
      </c>
      <c r="V260" s="147">
        <f>(U260*'SW7'!C$3/(B260*'SW7'!C$4)/1000)</f>
        <v>2.6504326566823435</v>
      </c>
      <c r="W260" s="147">
        <f>V260/'SW7'!C$5</f>
        <v>33.130408208529296</v>
      </c>
    </row>
    <row r="261" spans="1:23" x14ac:dyDescent="0.35">
      <c r="A261" s="142">
        <f t="shared" ref="A261:A276" si="90">A260+1</f>
        <v>258</v>
      </c>
      <c r="B261" s="143">
        <f t="shared" ref="B261:B324" si="91">B260+0.5584 + 2*0.001787*A261 -3*0.00000155*A261^2 - 4*0.00000000133*A261^3</f>
        <v>266.21552017028148</v>
      </c>
      <c r="C261" s="133">
        <v>1200</v>
      </c>
      <c r="D261" s="133">
        <v>0</v>
      </c>
      <c r="E261" s="166">
        <v>1.3</v>
      </c>
      <c r="F261" s="143"/>
      <c r="G261" s="143"/>
      <c r="H261" s="143"/>
      <c r="I261" s="143"/>
      <c r="J261" s="143"/>
      <c r="K261" s="143"/>
      <c r="L261" s="167">
        <f t="shared" si="76"/>
        <v>7.4867995214382326</v>
      </c>
      <c r="M261" s="143">
        <f t="shared" si="83"/>
        <v>0.18192922837094905</v>
      </c>
      <c r="N261" s="143">
        <f t="shared" si="84"/>
        <v>29.94719808575293</v>
      </c>
      <c r="O261" s="143">
        <f t="shared" si="85"/>
        <v>0</v>
      </c>
      <c r="P261" s="143">
        <f t="shared" si="86"/>
        <v>8984.1594257258785</v>
      </c>
      <c r="Q261" s="143">
        <f t="shared" si="87"/>
        <v>0</v>
      </c>
      <c r="R261" s="143">
        <f t="shared" si="88"/>
        <v>38.931357511478808</v>
      </c>
      <c r="S261" s="143">
        <f t="shared" si="89"/>
        <v>9023.0907832373578</v>
      </c>
      <c r="T261" s="143">
        <f>U260-(U260*(0.5^(1/'SW7'!C$2)))</f>
        <v>6967.8168984297663</v>
      </c>
      <c r="U261" s="143">
        <f t="shared" ref="U261:U324" si="92">U260+S260-T260</f>
        <v>1100240.3120879941</v>
      </c>
      <c r="V261" s="147">
        <f>(U261*'SW7'!C$3/(B261*'SW7'!C$4)/1000)</f>
        <v>2.644593707392052</v>
      </c>
      <c r="W261" s="147">
        <f>V261/'SW7'!C$5</f>
        <v>33.057421342400652</v>
      </c>
    </row>
    <row r="262" spans="1:23" x14ac:dyDescent="0.35">
      <c r="A262" s="142">
        <f t="shared" si="90"/>
        <v>259</v>
      </c>
      <c r="B262" s="143">
        <f t="shared" si="91"/>
        <v>267.29522995200148</v>
      </c>
      <c r="C262" s="133">
        <v>1200</v>
      </c>
      <c r="D262" s="133">
        <v>0</v>
      </c>
      <c r="E262" s="166">
        <v>1.3</v>
      </c>
      <c r="F262" s="143"/>
      <c r="G262" s="143"/>
      <c r="H262" s="143"/>
      <c r="I262" s="143"/>
      <c r="J262" s="143"/>
      <c r="K262" s="143"/>
      <c r="L262" s="167">
        <f t="shared" si="76"/>
        <v>7.5079608631088099</v>
      </c>
      <c r="M262" s="143">
        <f t="shared" si="83"/>
        <v>0.18244344897354406</v>
      </c>
      <c r="N262" s="143">
        <f t="shared" si="84"/>
        <v>30.03184345243524</v>
      </c>
      <c r="O262" s="143">
        <f t="shared" si="85"/>
        <v>0</v>
      </c>
      <c r="P262" s="143">
        <f t="shared" si="86"/>
        <v>9009.5530357305724</v>
      </c>
      <c r="Q262" s="143">
        <f t="shared" si="87"/>
        <v>0</v>
      </c>
      <c r="R262" s="143">
        <f t="shared" si="88"/>
        <v>39.041396488165816</v>
      </c>
      <c r="S262" s="143">
        <f t="shared" si="89"/>
        <v>9048.5944322187388</v>
      </c>
      <c r="T262" s="143">
        <f>U261-(U261*(0.5^(1/'SW7'!C$2)))</f>
        <v>6980.7764095093589</v>
      </c>
      <c r="U262" s="143">
        <f t="shared" si="92"/>
        <v>1102295.5859728015</v>
      </c>
      <c r="V262" s="147">
        <f>(U262*'SW7'!C$3/(B262*'SW7'!C$4)/1000)</f>
        <v>2.6388313668529997</v>
      </c>
      <c r="W262" s="147">
        <f>V262/'SW7'!C$5</f>
        <v>32.985392085662497</v>
      </c>
    </row>
    <row r="263" spans="1:23" x14ac:dyDescent="0.35">
      <c r="A263" s="142">
        <f t="shared" si="90"/>
        <v>260</v>
      </c>
      <c r="B263" s="143">
        <f t="shared" si="91"/>
        <v>268.37502563200144</v>
      </c>
      <c r="C263" s="133">
        <v>1200</v>
      </c>
      <c r="D263" s="133">
        <v>0</v>
      </c>
      <c r="E263" s="166">
        <v>1.3</v>
      </c>
      <c r="F263" s="143"/>
      <c r="G263" s="143"/>
      <c r="H263" s="143"/>
      <c r="I263" s="143"/>
      <c r="J263" s="143"/>
      <c r="K263" s="143"/>
      <c r="L263" s="167">
        <f t="shared" ref="L263:L326" si="93">5.4702 * LN(A263) - 22.889</f>
        <v>7.5290406579811417</v>
      </c>
      <c r="M263" s="143">
        <f t="shared" si="83"/>
        <v>0.18295568798894174</v>
      </c>
      <c r="N263" s="143">
        <f t="shared" si="84"/>
        <v>30.116162631924567</v>
      </c>
      <c r="O263" s="143">
        <f t="shared" si="85"/>
        <v>0</v>
      </c>
      <c r="P263" s="143">
        <f t="shared" si="86"/>
        <v>9034.8487895773706</v>
      </c>
      <c r="Q263" s="143">
        <f t="shared" si="87"/>
        <v>0</v>
      </c>
      <c r="R263" s="143">
        <f t="shared" si="88"/>
        <v>39.151011421501941</v>
      </c>
      <c r="S263" s="143">
        <f t="shared" si="89"/>
        <v>9073.9998009988722</v>
      </c>
      <c r="T263" s="143">
        <f>U262-(U262*(0.5^(1/'SW7'!C$2)))</f>
        <v>6993.8166583464481</v>
      </c>
      <c r="U263" s="143">
        <f t="shared" si="92"/>
        <v>1104363.4039955109</v>
      </c>
      <c r="V263" s="147">
        <f>(U263*'SW7'!C$3/(B263*'SW7'!C$4)/1000)</f>
        <v>2.6331444580463446</v>
      </c>
      <c r="W263" s="147">
        <f>V263/'SW7'!C$5</f>
        <v>32.914305725579304</v>
      </c>
    </row>
    <row r="264" spans="1:23" x14ac:dyDescent="0.35">
      <c r="A264" s="142">
        <f t="shared" si="90"/>
        <v>261</v>
      </c>
      <c r="B264" s="143">
        <f t="shared" si="91"/>
        <v>269.45488961108146</v>
      </c>
      <c r="C264" s="133">
        <v>1200</v>
      </c>
      <c r="D264" s="133">
        <v>0</v>
      </c>
      <c r="E264" s="166">
        <v>1.3</v>
      </c>
      <c r="F264" s="143"/>
      <c r="G264" s="143"/>
      <c r="H264" s="143"/>
      <c r="I264" s="143"/>
      <c r="J264" s="143"/>
      <c r="K264" s="143"/>
      <c r="L264" s="167">
        <f t="shared" si="93"/>
        <v>7.5500395321366014</v>
      </c>
      <c r="M264" s="143">
        <f t="shared" si="83"/>
        <v>0.18346596063091941</v>
      </c>
      <c r="N264" s="143">
        <f t="shared" si="84"/>
        <v>30.200158128546406</v>
      </c>
      <c r="O264" s="143">
        <f t="shared" si="85"/>
        <v>0</v>
      </c>
      <c r="P264" s="143">
        <f t="shared" si="86"/>
        <v>9060.0474385639209</v>
      </c>
      <c r="Q264" s="143">
        <f t="shared" si="87"/>
        <v>0</v>
      </c>
      <c r="R264" s="143">
        <f t="shared" si="88"/>
        <v>39.260205567110326</v>
      </c>
      <c r="S264" s="143">
        <f t="shared" si="89"/>
        <v>9099.3076441310313</v>
      </c>
      <c r="T264" s="143">
        <f>U263-(U263*(0.5^(1/'SW7'!C$2)))</f>
        <v>7006.936496906681</v>
      </c>
      <c r="U264" s="143">
        <f t="shared" si="92"/>
        <v>1106443.5871381634</v>
      </c>
      <c r="V264" s="147">
        <f>(U264*'SW7'!C$3/(B264*'SW7'!C$4)/1000)</f>
        <v>2.627531826061634</v>
      </c>
      <c r="W264" s="147">
        <f>V264/'SW7'!C$5</f>
        <v>32.844147825770428</v>
      </c>
    </row>
    <row r="265" spans="1:23" x14ac:dyDescent="0.35">
      <c r="A265" s="142">
        <f t="shared" si="90"/>
        <v>262</v>
      </c>
      <c r="B265" s="143">
        <f t="shared" si="91"/>
        <v>270.53480425812148</v>
      </c>
      <c r="C265" s="133">
        <v>1200</v>
      </c>
      <c r="D265" s="133">
        <v>0</v>
      </c>
      <c r="E265" s="166">
        <v>1.3</v>
      </c>
      <c r="F265" s="143"/>
      <c r="G265" s="143"/>
      <c r="H265" s="143"/>
      <c r="I265" s="143"/>
      <c r="J265" s="143"/>
      <c r="K265" s="143"/>
      <c r="L265" s="167">
        <f t="shared" si="93"/>
        <v>7.5709581044739522</v>
      </c>
      <c r="M265" s="143">
        <f t="shared" si="83"/>
        <v>0.18397428193871704</v>
      </c>
      <c r="N265" s="143">
        <f t="shared" si="84"/>
        <v>30.283832417895809</v>
      </c>
      <c r="O265" s="143">
        <f t="shared" si="85"/>
        <v>0</v>
      </c>
      <c r="P265" s="143">
        <f t="shared" si="86"/>
        <v>9085.149725368743</v>
      </c>
      <c r="Q265" s="143">
        <f t="shared" si="87"/>
        <v>0</v>
      </c>
      <c r="R265" s="143">
        <f t="shared" si="88"/>
        <v>39.368982143264553</v>
      </c>
      <c r="S265" s="143">
        <f t="shared" si="89"/>
        <v>9124.5187075120084</v>
      </c>
      <c r="T265" s="143">
        <f>U264-(U264*(0.5^(1/'SW7'!C$2)))</f>
        <v>7020.1347893616185</v>
      </c>
      <c r="U265" s="143">
        <f t="shared" si="92"/>
        <v>1108535.9582853878</v>
      </c>
      <c r="V265" s="147">
        <f>(U265*'SW7'!C$3/(B265*'SW7'!C$4)/1000)</f>
        <v>2.6219923376542473</v>
      </c>
      <c r="W265" s="147">
        <f>V265/'SW7'!C$5</f>
        <v>32.774904220678089</v>
      </c>
    </row>
    <row r="266" spans="1:23" x14ac:dyDescent="0.35">
      <c r="A266" s="142">
        <f t="shared" si="90"/>
        <v>263</v>
      </c>
      <c r="B266" s="143">
        <f t="shared" si="91"/>
        <v>271.61475191008145</v>
      </c>
      <c r="C266" s="133">
        <v>1200</v>
      </c>
      <c r="D266" s="133">
        <v>0</v>
      </c>
      <c r="E266" s="166">
        <v>1.3</v>
      </c>
      <c r="F266" s="143"/>
      <c r="G266" s="143"/>
      <c r="H266" s="143"/>
      <c r="I266" s="143"/>
      <c r="J266" s="143"/>
      <c r="K266" s="143"/>
      <c r="L266" s="167">
        <f t="shared" si="93"/>
        <v>7.5917969868188102</v>
      </c>
      <c r="M266" s="143">
        <f t="shared" si="83"/>
        <v>0.18448066677969707</v>
      </c>
      <c r="N266" s="143">
        <f t="shared" si="84"/>
        <v>30.367187947275241</v>
      </c>
      <c r="O266" s="143">
        <f t="shared" si="85"/>
        <v>0</v>
      </c>
      <c r="P266" s="143">
        <f t="shared" si="86"/>
        <v>9110.1563841825719</v>
      </c>
      <c r="Q266" s="143">
        <f t="shared" si="87"/>
        <v>0</v>
      </c>
      <c r="R266" s="143">
        <f t="shared" si="88"/>
        <v>39.477344331457815</v>
      </c>
      <c r="S266" s="143">
        <f t="shared" si="89"/>
        <v>9149.6337285140289</v>
      </c>
      <c r="T266" s="143">
        <f>U265-(U265*(0.5^(1/'SW7'!C$2)))</f>
        <v>7033.4104119543917</v>
      </c>
      <c r="U266" s="143">
        <f t="shared" si="92"/>
        <v>1110640.3422035382</v>
      </c>
      <c r="V266" s="147">
        <f>(U266*'SW7'!C$3/(B266*'SW7'!C$4)/1000)</f>
        <v>2.6165248808125972</v>
      </c>
      <c r="W266" s="147">
        <f>V266/'SW7'!C$5</f>
        <v>32.706561010157465</v>
      </c>
    </row>
    <row r="267" spans="1:23" x14ac:dyDescent="0.35">
      <c r="A267" s="142">
        <f t="shared" si="90"/>
        <v>264</v>
      </c>
      <c r="B267" s="143">
        <f t="shared" si="91"/>
        <v>272.69471487200144</v>
      </c>
      <c r="C267" s="133">
        <v>1200</v>
      </c>
      <c r="D267" s="133">
        <v>0</v>
      </c>
      <c r="E267" s="166">
        <v>1.3</v>
      </c>
      <c r="F267" s="143"/>
      <c r="G267" s="143"/>
      <c r="H267" s="143"/>
      <c r="I267" s="143"/>
      <c r="J267" s="143"/>
      <c r="K267" s="143"/>
      <c r="L267" s="167">
        <f t="shared" si="93"/>
        <v>7.6125567840309785</v>
      </c>
      <c r="M267" s="143">
        <f t="shared" si="83"/>
        <v>0.18498512985195276</v>
      </c>
      <c r="N267" s="143">
        <f t="shared" si="84"/>
        <v>30.450227136123914</v>
      </c>
      <c r="O267" s="143">
        <f t="shared" si="85"/>
        <v>0</v>
      </c>
      <c r="P267" s="143">
        <f t="shared" si="86"/>
        <v>9135.0681408371747</v>
      </c>
      <c r="Q267" s="143">
        <f t="shared" si="87"/>
        <v>0</v>
      </c>
      <c r="R267" s="143">
        <f t="shared" si="88"/>
        <v>39.585295276961091</v>
      </c>
      <c r="S267" s="143">
        <f t="shared" si="89"/>
        <v>9174.6534361141366</v>
      </c>
      <c r="T267" s="143">
        <f>U266-(U266*(0.5^(1/'SW7'!C$2)))</f>
        <v>7046.7622528667562</v>
      </c>
      <c r="U267" s="143">
        <f t="shared" si="92"/>
        <v>1112756.5655200977</v>
      </c>
      <c r="V267" s="147">
        <f>(U267*'SW7'!C$3/(B267*'SW7'!C$4)/1000)</f>
        <v>2.6111283643348564</v>
      </c>
      <c r="W267" s="147">
        <f>V267/'SW7'!C$5</f>
        <v>32.639104554185707</v>
      </c>
    </row>
    <row r="268" spans="1:23" x14ac:dyDescent="0.35">
      <c r="A268" s="142">
        <f t="shared" si="90"/>
        <v>265</v>
      </c>
      <c r="B268" s="143">
        <f t="shared" si="91"/>
        <v>273.7746754170015</v>
      </c>
      <c r="C268" s="133">
        <v>1200</v>
      </c>
      <c r="D268" s="133">
        <v>0</v>
      </c>
      <c r="E268" s="166">
        <v>1.3</v>
      </c>
      <c r="F268" s="143"/>
      <c r="G268" s="143"/>
      <c r="H268" s="143"/>
      <c r="I268" s="143"/>
      <c r="J268" s="143"/>
      <c r="K268" s="143"/>
      <c r="L268" s="167">
        <f t="shared" si="93"/>
        <v>7.633238094109835</v>
      </c>
      <c r="M268" s="143">
        <f t="shared" si="83"/>
        <v>0.18548768568686899</v>
      </c>
      <c r="N268" s="143">
        <f t="shared" si="84"/>
        <v>30.53295237643934</v>
      </c>
      <c r="O268" s="143">
        <f t="shared" si="85"/>
        <v>0</v>
      </c>
      <c r="P268" s="143">
        <f t="shared" si="86"/>
        <v>9159.8857129318021</v>
      </c>
      <c r="Q268" s="143">
        <f t="shared" si="87"/>
        <v>0</v>
      </c>
      <c r="R268" s="143">
        <f t="shared" si="88"/>
        <v>39.692838089371143</v>
      </c>
      <c r="S268" s="143">
        <f t="shared" si="89"/>
        <v>9199.5785510211736</v>
      </c>
      <c r="T268" s="143">
        <f>U267-(U267*(0.5^(1/'SW7'!C$2)))</f>
        <v>7060.1892120894045</v>
      </c>
      <c r="U268" s="143">
        <f t="shared" si="92"/>
        <v>1114884.4567033451</v>
      </c>
      <c r="V268" s="147">
        <f>(U268*'SW7'!C$3/(B268*'SW7'!C$4)/1000)</f>
        <v>2.6058017174149795</v>
      </c>
      <c r="W268" s="147">
        <f>V268/'SW7'!C$5</f>
        <v>32.572521467687245</v>
      </c>
    </row>
    <row r="269" spans="1:23" x14ac:dyDescent="0.35">
      <c r="A269" s="142">
        <f t="shared" si="90"/>
        <v>266</v>
      </c>
      <c r="B269" s="143">
        <f t="shared" si="91"/>
        <v>274.85461578628156</v>
      </c>
      <c r="C269" s="133">
        <v>1200</v>
      </c>
      <c r="D269" s="133">
        <v>0</v>
      </c>
      <c r="E269" s="166">
        <v>1.3</v>
      </c>
      <c r="F269" s="143"/>
      <c r="G269" s="143"/>
      <c r="H269" s="143"/>
      <c r="I269" s="143"/>
      <c r="J269" s="143"/>
      <c r="K269" s="143"/>
      <c r="L269" s="167">
        <f t="shared" si="93"/>
        <v>7.6538415082976528</v>
      </c>
      <c r="M269" s="143">
        <f t="shared" si="83"/>
        <v>0.18598834865163294</v>
      </c>
      <c r="N269" s="143">
        <f t="shared" si="84"/>
        <v>30.615366033190611</v>
      </c>
      <c r="O269" s="143">
        <f t="shared" si="85"/>
        <v>0</v>
      </c>
      <c r="P269" s="143">
        <f t="shared" si="86"/>
        <v>9184.6098099571827</v>
      </c>
      <c r="Q269" s="143">
        <f t="shared" si="87"/>
        <v>0</v>
      </c>
      <c r="R269" s="143">
        <f t="shared" si="88"/>
        <v>39.799975843147799</v>
      </c>
      <c r="S269" s="143">
        <f t="shared" si="89"/>
        <v>9224.4097858003297</v>
      </c>
      <c r="T269" s="143">
        <f>U268-(U268*(0.5^(1/'SW7'!C$2)))</f>
        <v>7073.6902012922801</v>
      </c>
      <c r="U269" s="143">
        <f t="shared" si="92"/>
        <v>1117023.8460422768</v>
      </c>
      <c r="V269" s="147">
        <f>(U269*'SW7'!C$3/(B269*'SW7'!C$4)/1000)</f>
        <v>2.6005438892377968</v>
      </c>
      <c r="W269" s="147">
        <f>V269/'SW7'!C$5</f>
        <v>32.506798615472462</v>
      </c>
    </row>
    <row r="270" spans="1:23" x14ac:dyDescent="0.35">
      <c r="A270" s="142">
        <f t="shared" si="90"/>
        <v>267</v>
      </c>
      <c r="B270" s="143">
        <f t="shared" si="91"/>
        <v>275.93451818912155</v>
      </c>
      <c r="C270" s="133">
        <v>1200</v>
      </c>
      <c r="D270" s="133">
        <v>0</v>
      </c>
      <c r="E270" s="166">
        <v>1.3</v>
      </c>
      <c r="F270" s="143"/>
      <c r="G270" s="143"/>
      <c r="H270" s="143"/>
      <c r="I270" s="143"/>
      <c r="J270" s="143"/>
      <c r="K270" s="143"/>
      <c r="L270" s="167">
        <f t="shared" si="93"/>
        <v>7.6743676111810473</v>
      </c>
      <c r="M270" s="143">
        <f t="shared" si="83"/>
        <v>0.18648713295169944</v>
      </c>
      <c r="N270" s="143">
        <f t="shared" si="84"/>
        <v>30.697470444724189</v>
      </c>
      <c r="O270" s="143">
        <f t="shared" si="85"/>
        <v>0</v>
      </c>
      <c r="P270" s="143">
        <f t="shared" si="86"/>
        <v>9209.2411334172575</v>
      </c>
      <c r="Q270" s="143">
        <f t="shared" si="87"/>
        <v>0</v>
      </c>
      <c r="R270" s="143">
        <f t="shared" si="88"/>
        <v>39.906711578141447</v>
      </c>
      <c r="S270" s="143">
        <f t="shared" si="89"/>
        <v>9249.1478449953993</v>
      </c>
      <c r="T270" s="143">
        <f>U269-(U269*(0.5^(1/'SW7'!C$2)))</f>
        <v>7087.264143697219</v>
      </c>
      <c r="U270" s="143">
        <f t="shared" si="92"/>
        <v>1119174.5656267849</v>
      </c>
      <c r="V270" s="147">
        <f>(U270*'SW7'!C$3/(B270*'SW7'!C$4)/1000)</f>
        <v>2.5953538485829659</v>
      </c>
      <c r="W270" s="147">
        <f>V270/'SW7'!C$5</f>
        <v>32.441923107287074</v>
      </c>
    </row>
    <row r="271" spans="1:23" x14ac:dyDescent="0.35">
      <c r="A271" s="142">
        <f t="shared" si="90"/>
        <v>268</v>
      </c>
      <c r="B271" s="143">
        <f t="shared" si="91"/>
        <v>277.01436480288152</v>
      </c>
      <c r="C271" s="133">
        <v>1200</v>
      </c>
      <c r="D271" s="133">
        <v>0</v>
      </c>
      <c r="E271" s="166">
        <v>1.3</v>
      </c>
      <c r="F271" s="143"/>
      <c r="G271" s="143"/>
      <c r="H271" s="143"/>
      <c r="I271" s="143"/>
      <c r="J271" s="143"/>
      <c r="K271" s="143"/>
      <c r="L271" s="167">
        <f t="shared" si="93"/>
        <v>7.6948169807904883</v>
      </c>
      <c r="M271" s="143">
        <f t="shared" si="83"/>
        <v>0.18698405263320886</v>
      </c>
      <c r="N271" s="143">
        <f t="shared" si="84"/>
        <v>30.779267923161953</v>
      </c>
      <c r="O271" s="143">
        <f t="shared" si="85"/>
        <v>0</v>
      </c>
      <c r="P271" s="143">
        <f t="shared" si="86"/>
        <v>9233.7803769485854</v>
      </c>
      <c r="Q271" s="143">
        <f t="shared" si="87"/>
        <v>0</v>
      </c>
      <c r="R271" s="143">
        <f t="shared" si="88"/>
        <v>40.01304830011054</v>
      </c>
      <c r="S271" s="143">
        <f t="shared" si="89"/>
        <v>9273.7934252486957</v>
      </c>
      <c r="T271" s="143">
        <f>U270-(U270*(0.5^(1/'SW7'!C$2)))</f>
        <v>7100.9099739526864</v>
      </c>
      <c r="U271" s="143">
        <f t="shared" si="92"/>
        <v>1121336.4493280831</v>
      </c>
      <c r="V271" s="147">
        <f>(U271*'SW7'!C$3/(B271*'SW7'!C$4)/1000)</f>
        <v>2.5902305834375623</v>
      </c>
      <c r="W271" s="147">
        <f>V271/'SW7'!C$5</f>
        <v>32.377882292969531</v>
      </c>
    </row>
    <row r="272" spans="1:23" x14ac:dyDescent="0.35">
      <c r="A272" s="142">
        <f t="shared" si="90"/>
        <v>269</v>
      </c>
      <c r="B272" s="143">
        <f t="shared" si="91"/>
        <v>278.09413777300153</v>
      </c>
      <c r="C272" s="133">
        <v>1200</v>
      </c>
      <c r="D272" s="133">
        <v>0</v>
      </c>
      <c r="E272" s="166">
        <v>1.3</v>
      </c>
      <c r="F272" s="143"/>
      <c r="G272" s="143"/>
      <c r="H272" s="143"/>
      <c r="I272" s="143"/>
      <c r="J272" s="143"/>
      <c r="K272" s="143"/>
      <c r="L272" s="167">
        <f t="shared" si="93"/>
        <v>7.7151901886979815</v>
      </c>
      <c r="M272" s="143">
        <f t="shared" si="83"/>
        <v>0.18747912158536095</v>
      </c>
      <c r="N272" s="143">
        <f t="shared" si="84"/>
        <v>30.860760754791926</v>
      </c>
      <c r="O272" s="143">
        <f t="shared" si="85"/>
        <v>0</v>
      </c>
      <c r="P272" s="143">
        <f t="shared" si="86"/>
        <v>9258.2282264375772</v>
      </c>
      <c r="Q272" s="143">
        <f t="shared" si="87"/>
        <v>0</v>
      </c>
      <c r="R272" s="143">
        <f t="shared" si="88"/>
        <v>40.118988981229506</v>
      </c>
      <c r="S272" s="143">
        <f t="shared" si="89"/>
        <v>9298.3472154188075</v>
      </c>
      <c r="T272" s="143">
        <f>U271-(U271*(0.5^(1/'SW7'!C$2)))</f>
        <v>7114.6266380089801</v>
      </c>
      <c r="U272" s="143">
        <f t="shared" si="92"/>
        <v>1123509.3327793791</v>
      </c>
      <c r="V272" s="147">
        <f>(U272*'SW7'!C$3/(B272*'SW7'!C$4)/1000)</f>
        <v>2.5851731006171157</v>
      </c>
      <c r="W272" s="147">
        <f>V272/'SW7'!C$5</f>
        <v>32.314663757713944</v>
      </c>
    </row>
    <row r="273" spans="1:23" x14ac:dyDescent="0.35">
      <c r="A273" s="142">
        <f t="shared" si="90"/>
        <v>270</v>
      </c>
      <c r="B273" s="143">
        <f t="shared" si="91"/>
        <v>279.17381921300159</v>
      </c>
      <c r="C273" s="133">
        <v>1200</v>
      </c>
      <c r="D273" s="133">
        <v>0</v>
      </c>
      <c r="E273" s="166">
        <v>1.3</v>
      </c>
      <c r="F273" s="143"/>
      <c r="G273" s="143"/>
      <c r="H273" s="143"/>
      <c r="I273" s="143"/>
      <c r="J273" s="143"/>
      <c r="K273" s="143"/>
      <c r="L273" s="167">
        <f t="shared" si="93"/>
        <v>7.7354878001129137</v>
      </c>
      <c r="M273" s="143">
        <f t="shared" si="83"/>
        <v>0.1879723535427438</v>
      </c>
      <c r="N273" s="143">
        <f t="shared" si="84"/>
        <v>30.941951200451655</v>
      </c>
      <c r="O273" s="143">
        <f t="shared" si="85"/>
        <v>0</v>
      </c>
      <c r="P273" s="143">
        <f t="shared" si="86"/>
        <v>9282.5853601354956</v>
      </c>
      <c r="Q273" s="143">
        <f t="shared" si="87"/>
        <v>0</v>
      </c>
      <c r="R273" s="143">
        <f t="shared" si="88"/>
        <v>40.224536560587154</v>
      </c>
      <c r="S273" s="143">
        <f t="shared" si="89"/>
        <v>9322.8098966960824</v>
      </c>
      <c r="T273" s="143">
        <f>U272-(U272*(0.5^(1/'SW7'!C$2)))</f>
        <v>7128.4130929959938</v>
      </c>
      <c r="U273" s="143">
        <f t="shared" si="92"/>
        <v>1125693.0533567888</v>
      </c>
      <c r="V273" s="147">
        <f>(U273*'SW7'!C$3/(B273*'SW7'!C$4)/1000)</f>
        <v>2.5801804253948846</v>
      </c>
      <c r="W273" s="147">
        <f>V273/'SW7'!C$5</f>
        <v>32.25225531743606</v>
      </c>
    </row>
    <row r="274" spans="1:23" x14ac:dyDescent="0.35">
      <c r="A274" s="142">
        <f t="shared" si="90"/>
        <v>271</v>
      </c>
      <c r="B274" s="143">
        <f t="shared" si="91"/>
        <v>280.2533912044816</v>
      </c>
      <c r="C274" s="133">
        <v>1200</v>
      </c>
      <c r="D274" s="133">
        <v>0</v>
      </c>
      <c r="E274" s="166">
        <v>1.3</v>
      </c>
      <c r="F274" s="143"/>
      <c r="G274" s="143"/>
      <c r="H274" s="143"/>
      <c r="I274" s="143"/>
      <c r="J274" s="143"/>
      <c r="K274" s="143"/>
      <c r="L274" s="167">
        <f t="shared" si="93"/>
        <v>7.755710373976143</v>
      </c>
      <c r="M274" s="143">
        <f t="shared" si="83"/>
        <v>0.18846376208762028</v>
      </c>
      <c r="N274" s="143">
        <f t="shared" si="84"/>
        <v>31.022841495904572</v>
      </c>
      <c r="O274" s="143">
        <f t="shared" si="85"/>
        <v>0</v>
      </c>
      <c r="P274" s="143">
        <f t="shared" si="86"/>
        <v>9306.8524487713712</v>
      </c>
      <c r="Q274" s="143">
        <f t="shared" si="87"/>
        <v>0</v>
      </c>
      <c r="R274" s="143">
        <f t="shared" si="88"/>
        <v>40.329693944675945</v>
      </c>
      <c r="S274" s="143">
        <f t="shared" si="89"/>
        <v>9347.1821427160467</v>
      </c>
      <c r="T274" s="143">
        <f>U273-(U273*(0.5^(1/'SW7'!C$2)))</f>
        <v>7142.26830710168</v>
      </c>
      <c r="U274" s="143">
        <f t="shared" si="92"/>
        <v>1127887.450160489</v>
      </c>
      <c r="V274" s="147">
        <f>(U274*'SW7'!C$3/(B274*'SW7'!C$4)/1000)</f>
        <v>2.5752516011391751</v>
      </c>
      <c r="W274" s="147">
        <f>V274/'SW7'!C$5</f>
        <v>32.190645014239685</v>
      </c>
    </row>
    <row r="275" spans="1:23" x14ac:dyDescent="0.35">
      <c r="A275" s="142">
        <f t="shared" si="90"/>
        <v>272</v>
      </c>
      <c r="B275" s="143">
        <f t="shared" si="91"/>
        <v>281.33283579712162</v>
      </c>
      <c r="C275" s="133">
        <v>1200</v>
      </c>
      <c r="D275" s="133">
        <v>0</v>
      </c>
      <c r="E275" s="166">
        <v>1.3</v>
      </c>
      <c r="F275" s="143"/>
      <c r="G275" s="143"/>
      <c r="H275" s="143"/>
      <c r="I275" s="143"/>
      <c r="J275" s="143"/>
      <c r="K275" s="143"/>
      <c r="L275" s="167">
        <f t="shared" si="93"/>
        <v>7.7758584630523693</v>
      </c>
      <c r="M275" s="143">
        <f t="shared" si="83"/>
        <v>0.18895336065217255</v>
      </c>
      <c r="N275" s="143">
        <f t="shared" si="84"/>
        <v>31.103433852209477</v>
      </c>
      <c r="O275" s="143">
        <f t="shared" si="85"/>
        <v>0</v>
      </c>
      <c r="P275" s="143">
        <f t="shared" si="86"/>
        <v>9331.0301556628438</v>
      </c>
      <c r="Q275" s="143">
        <f t="shared" si="87"/>
        <v>0</v>
      </c>
      <c r="R275" s="143">
        <f t="shared" si="88"/>
        <v>40.434464007872322</v>
      </c>
      <c r="S275" s="143">
        <f t="shared" si="89"/>
        <v>9371.4646196707163</v>
      </c>
      <c r="T275" s="143">
        <f>U274-(U274*(0.5^(1/'SW7'!C$2)))</f>
        <v>7156.1912594530731</v>
      </c>
      <c r="U275" s="143">
        <f t="shared" si="92"/>
        <v>1130092.3639961034</v>
      </c>
      <c r="V275" s="147">
        <f>(U275*'SW7'!C$3/(B275*'SW7'!C$4)/1000)</f>
        <v>2.5703856889585093</v>
      </c>
      <c r="W275" s="147">
        <f>V275/'SW7'!C$5</f>
        <v>32.129821111981364</v>
      </c>
    </row>
    <row r="276" spans="1:23" x14ac:dyDescent="0.35">
      <c r="A276" s="142">
        <f t="shared" si="90"/>
        <v>273</v>
      </c>
      <c r="B276" s="143">
        <f t="shared" si="91"/>
        <v>282.41213500868162</v>
      </c>
      <c r="C276" s="133">
        <v>1200</v>
      </c>
      <c r="D276" s="133">
        <v>0</v>
      </c>
      <c r="E276" s="166">
        <v>1.3</v>
      </c>
      <c r="F276" s="143"/>
      <c r="G276" s="143"/>
      <c r="H276" s="143"/>
      <c r="I276" s="143"/>
      <c r="J276" s="143"/>
      <c r="K276" s="143"/>
      <c r="L276" s="167">
        <f t="shared" si="93"/>
        <v>7.7959326140207672</v>
      </c>
      <c r="M276" s="143">
        <f t="shared" si="83"/>
        <v>0.18944116252070464</v>
      </c>
      <c r="N276" s="143">
        <f t="shared" si="84"/>
        <v>31.183730456083069</v>
      </c>
      <c r="O276" s="143">
        <f t="shared" si="85"/>
        <v>0</v>
      </c>
      <c r="P276" s="143">
        <f t="shared" si="86"/>
        <v>9355.1191368249201</v>
      </c>
      <c r="Q276" s="143">
        <f t="shared" si="87"/>
        <v>0</v>
      </c>
      <c r="R276" s="143">
        <f t="shared" si="88"/>
        <v>40.538849592907994</v>
      </c>
      <c r="S276" s="143">
        <f t="shared" si="89"/>
        <v>9395.6579864178275</v>
      </c>
      <c r="T276" s="143">
        <f>U275-(U275*(0.5^(1/'SW7'!C$2)))</f>
        <v>7170.180939998012</v>
      </c>
      <c r="U276" s="143">
        <f t="shared" si="92"/>
        <v>1132307.6373563211</v>
      </c>
      <c r="V276" s="147">
        <f>(U276*'SW7'!C$3/(B276*'SW7'!C$4)/1000)</f>
        <v>2.5655817673544714</v>
      </c>
      <c r="W276" s="147">
        <f>V276/'SW7'!C$5</f>
        <v>32.069772091930894</v>
      </c>
    </row>
    <row r="277" spans="1:23" x14ac:dyDescent="0.35">
      <c r="A277" s="142">
        <f t="shared" ref="A277:A292" si="94">A276+1</f>
        <v>274</v>
      </c>
      <c r="B277" s="143">
        <f t="shared" si="91"/>
        <v>283.49127082500166</v>
      </c>
      <c r="C277" s="133">
        <v>1200</v>
      </c>
      <c r="D277" s="133">
        <v>0</v>
      </c>
      <c r="E277" s="166">
        <v>1.3</v>
      </c>
      <c r="F277" s="143"/>
      <c r="G277" s="143"/>
      <c r="H277" s="143"/>
      <c r="I277" s="143"/>
      <c r="J277" s="143"/>
      <c r="K277" s="143"/>
      <c r="L277" s="167">
        <f t="shared" si="93"/>
        <v>7.8159333675640248</v>
      </c>
      <c r="M277" s="143">
        <f t="shared" si="83"/>
        <v>0.18992718083180579</v>
      </c>
      <c r="N277" s="143">
        <f t="shared" si="84"/>
        <v>31.263733470256099</v>
      </c>
      <c r="O277" s="143">
        <f t="shared" si="85"/>
        <v>0</v>
      </c>
      <c r="P277" s="143">
        <f t="shared" si="86"/>
        <v>9379.1200410768306</v>
      </c>
      <c r="Q277" s="143">
        <f t="shared" si="87"/>
        <v>0</v>
      </c>
      <c r="R277" s="143">
        <f t="shared" si="88"/>
        <v>40.64285351133293</v>
      </c>
      <c r="S277" s="143">
        <f t="shared" si="89"/>
        <v>9419.7628945881643</v>
      </c>
      <c r="T277" s="143">
        <f>U276-(U276*(0.5^(1/'SW7'!C$2)))</f>
        <v>7184.2363493877929</v>
      </c>
      <c r="U277" s="143">
        <f t="shared" si="92"/>
        <v>1134533.114402741</v>
      </c>
      <c r="V277" s="147">
        <f>(U277*'SW7'!C$3/(B277*'SW7'!C$4)/1000)</f>
        <v>2.5608389318820324</v>
      </c>
      <c r="W277" s="147">
        <f>V277/'SW7'!C$5</f>
        <v>32.010486648525401</v>
      </c>
    </row>
    <row r="278" spans="1:23" x14ac:dyDescent="0.35">
      <c r="A278" s="142">
        <f t="shared" si="94"/>
        <v>275</v>
      </c>
      <c r="B278" s="143">
        <f t="shared" si="91"/>
        <v>284.57022520000163</v>
      </c>
      <c r="C278" s="133">
        <v>1200</v>
      </c>
      <c r="D278" s="133">
        <v>0</v>
      </c>
      <c r="E278" s="166">
        <v>1.3</v>
      </c>
      <c r="F278" s="143"/>
      <c r="G278" s="143"/>
      <c r="H278" s="143"/>
      <c r="I278" s="143"/>
      <c r="J278" s="143"/>
      <c r="K278" s="143"/>
      <c r="L278" s="167">
        <f t="shared" si="93"/>
        <v>7.835861258455683</v>
      </c>
      <c r="M278" s="143">
        <f t="shared" si="83"/>
        <v>0.19041142858047308</v>
      </c>
      <c r="N278" s="143">
        <f t="shared" si="84"/>
        <v>31.343445033822732</v>
      </c>
      <c r="O278" s="143">
        <f t="shared" si="85"/>
        <v>0</v>
      </c>
      <c r="P278" s="143">
        <f t="shared" si="86"/>
        <v>9403.033510146819</v>
      </c>
      <c r="Q278" s="143">
        <f t="shared" si="87"/>
        <v>0</v>
      </c>
      <c r="R278" s="143">
        <f t="shared" si="88"/>
        <v>40.746478543969552</v>
      </c>
      <c r="S278" s="143">
        <f t="shared" si="89"/>
        <v>9443.7799886907887</v>
      </c>
      <c r="T278" s="143">
        <f>U277-(U277*(0.5^(1/'SW7'!C$2)))</f>
        <v>7198.3564988633152</v>
      </c>
      <c r="U278" s="143">
        <f t="shared" si="92"/>
        <v>1136768.6409479412</v>
      </c>
      <c r="V278" s="147">
        <f>(U278*'SW7'!C$3/(B278*'SW7'!C$4)/1000)</f>
        <v>2.5561562948172023</v>
      </c>
      <c r="W278" s="147">
        <f>V278/'SW7'!C$5</f>
        <v>31.951953685215027</v>
      </c>
    </row>
    <row r="279" spans="1:23" x14ac:dyDescent="0.35">
      <c r="A279" s="142">
        <f t="shared" si="94"/>
        <v>276</v>
      </c>
      <c r="B279" s="143">
        <f t="shared" si="91"/>
        <v>285.64898005568165</v>
      </c>
      <c r="C279" s="133">
        <v>1200</v>
      </c>
      <c r="D279" s="133">
        <v>0</v>
      </c>
      <c r="E279" s="166">
        <v>1.3</v>
      </c>
      <c r="F279" s="143"/>
      <c r="G279" s="143"/>
      <c r="H279" s="143"/>
      <c r="I279" s="143"/>
      <c r="J279" s="143"/>
      <c r="K279" s="143"/>
      <c r="L279" s="167">
        <f t="shared" si="93"/>
        <v>7.8557168156459518</v>
      </c>
      <c r="M279" s="143">
        <f t="shared" si="83"/>
        <v>0.19089391862019661</v>
      </c>
      <c r="N279" s="143">
        <f t="shared" si="84"/>
        <v>31.422867262583807</v>
      </c>
      <c r="O279" s="143">
        <f t="shared" si="85"/>
        <v>0</v>
      </c>
      <c r="P279" s="143">
        <f t="shared" si="86"/>
        <v>9426.8601787751413</v>
      </c>
      <c r="Q279" s="143">
        <f t="shared" si="87"/>
        <v>0</v>
      </c>
      <c r="R279" s="143">
        <f t="shared" si="88"/>
        <v>40.849727441358951</v>
      </c>
      <c r="S279" s="143">
        <f t="shared" si="89"/>
        <v>9467.7099062164998</v>
      </c>
      <c r="T279" s="143">
        <f>U278-(U278*(0.5^(1/'SW7'!C$2)))</f>
        <v>7212.5404101398308</v>
      </c>
      <c r="U279" s="143">
        <f t="shared" si="92"/>
        <v>1139014.0644377687</v>
      </c>
      <c r="V279" s="147">
        <f>(U279*'SW7'!C$3/(B279*'SW7'!C$4)/1000)</f>
        <v>2.5515329848318111</v>
      </c>
      <c r="W279" s="147">
        <f>V279/'SW7'!C$5</f>
        <v>31.89416231039764</v>
      </c>
    </row>
    <row r="280" spans="1:23" x14ac:dyDescent="0.35">
      <c r="A280" s="142">
        <f t="shared" si="94"/>
        <v>277</v>
      </c>
      <c r="B280" s="143">
        <f t="shared" si="91"/>
        <v>286.72751728212171</v>
      </c>
      <c r="C280" s="133">
        <v>1200</v>
      </c>
      <c r="D280" s="133">
        <v>0</v>
      </c>
      <c r="E280" s="166">
        <v>1.3</v>
      </c>
      <c r="F280" s="143"/>
      <c r="G280" s="143"/>
      <c r="H280" s="143"/>
      <c r="I280" s="143"/>
      <c r="J280" s="143"/>
      <c r="K280" s="143"/>
      <c r="L280" s="167">
        <f t="shared" si="93"/>
        <v>7.8755005623459802</v>
      </c>
      <c r="M280" s="143">
        <f t="shared" si="83"/>
        <v>0.1913746636650073</v>
      </c>
      <c r="N280" s="143">
        <f t="shared" si="84"/>
        <v>31.502002249383921</v>
      </c>
      <c r="O280" s="143">
        <f t="shared" si="85"/>
        <v>0</v>
      </c>
      <c r="P280" s="143">
        <f t="shared" si="86"/>
        <v>9450.6006748151758</v>
      </c>
      <c r="Q280" s="143">
        <f t="shared" si="87"/>
        <v>0</v>
      </c>
      <c r="R280" s="143">
        <f t="shared" si="88"/>
        <v>40.952602924199098</v>
      </c>
      <c r="S280" s="143">
        <f t="shared" si="89"/>
        <v>9491.5532777393746</v>
      </c>
      <c r="T280" s="143">
        <f>U279-(U279*(0.5^(1/'SW7'!C$2)))</f>
        <v>7226.7871152958833</v>
      </c>
      <c r="U280" s="143">
        <f t="shared" si="92"/>
        <v>1141269.2339338453</v>
      </c>
      <c r="V280" s="147">
        <f>(U280*'SW7'!C$3/(B280*'SW7'!C$4)/1000)</f>
        <v>2.5469681466752752</v>
      </c>
      <c r="W280" s="147">
        <f>V280/'SW7'!C$5</f>
        <v>31.83710183344094</v>
      </c>
    </row>
    <row r="281" spans="1:23" x14ac:dyDescent="0.35">
      <c r="A281" s="142">
        <f t="shared" si="94"/>
        <v>278</v>
      </c>
      <c r="B281" s="143">
        <f t="shared" si="91"/>
        <v>287.80581873748173</v>
      </c>
      <c r="C281" s="133">
        <v>1200</v>
      </c>
      <c r="D281" s="133">
        <v>0</v>
      </c>
      <c r="E281" s="166">
        <v>1.3</v>
      </c>
      <c r="F281" s="143"/>
      <c r="G281" s="143"/>
      <c r="H281" s="143"/>
      <c r="I281" s="143"/>
      <c r="J281" s="143"/>
      <c r="K281" s="143"/>
      <c r="L281" s="167">
        <f t="shared" si="93"/>
        <v>7.8952130161105245</v>
      </c>
      <c r="M281" s="143">
        <f t="shared" si="83"/>
        <v>0.19185367629148573</v>
      </c>
      <c r="N281" s="143">
        <f t="shared" si="84"/>
        <v>31.580852064442098</v>
      </c>
      <c r="O281" s="143">
        <f t="shared" si="85"/>
        <v>0</v>
      </c>
      <c r="P281" s="143">
        <f t="shared" si="86"/>
        <v>9474.2556193326291</v>
      </c>
      <c r="Q281" s="143">
        <f t="shared" si="87"/>
        <v>0</v>
      </c>
      <c r="R281" s="143">
        <f t="shared" si="88"/>
        <v>41.055107683774729</v>
      </c>
      <c r="S281" s="143">
        <f t="shared" si="89"/>
        <v>9515.3107270164037</v>
      </c>
      <c r="T281" s="143">
        <f>U280-(U280*(0.5^(1/'SW7'!C$2)))</f>
        <v>7241.0956566615496</v>
      </c>
      <c r="U281" s="143">
        <f t="shared" si="92"/>
        <v>1143534.0000962887</v>
      </c>
      <c r="V281" s="147">
        <f>(U281*'SW7'!C$3/(B281*'SW7'!C$4)/1000)</f>
        <v>2.5424609408631715</v>
      </c>
      <c r="W281" s="147">
        <f>V281/'SW7'!C$5</f>
        <v>31.780761760789645</v>
      </c>
    </row>
    <row r="282" spans="1:23" x14ac:dyDescent="0.35">
      <c r="A282" s="142">
        <f t="shared" si="94"/>
        <v>279</v>
      </c>
      <c r="B282" s="143">
        <f t="shared" si="91"/>
        <v>288.88386624800171</v>
      </c>
      <c r="C282" s="133">
        <v>1200</v>
      </c>
      <c r="D282" s="133">
        <v>0</v>
      </c>
      <c r="E282" s="166">
        <v>1.3</v>
      </c>
      <c r="F282" s="143"/>
      <c r="G282" s="143"/>
      <c r="H282" s="143"/>
      <c r="I282" s="143"/>
      <c r="J282" s="143"/>
      <c r="K282" s="143"/>
      <c r="L282" s="167">
        <f t="shared" si="93"/>
        <v>7.9148546889192346</v>
      </c>
      <c r="M282" s="143">
        <f t="shared" si="83"/>
        <v>0.1923309689407374</v>
      </c>
      <c r="N282" s="143">
        <f t="shared" si="84"/>
        <v>31.659418755676938</v>
      </c>
      <c r="O282" s="143">
        <f t="shared" si="85"/>
        <v>0</v>
      </c>
      <c r="P282" s="143">
        <f t="shared" si="86"/>
        <v>9497.8256267030811</v>
      </c>
      <c r="Q282" s="143">
        <f t="shared" si="87"/>
        <v>0</v>
      </c>
      <c r="R282" s="143">
        <f t="shared" si="88"/>
        <v>41.157244382380021</v>
      </c>
      <c r="S282" s="143">
        <f t="shared" si="89"/>
        <v>9538.9828710854617</v>
      </c>
      <c r="T282" s="143">
        <f>U281-(U281*(0.5^(1/'SW7'!C$2)))</f>
        <v>7255.4650867090095</v>
      </c>
      <c r="U282" s="143">
        <f t="shared" si="92"/>
        <v>1145808.2151666435</v>
      </c>
      <c r="V282" s="147">
        <f>(U282*'SW7'!C$3/(B282*'SW7'!C$4)/1000)</f>
        <v>2.5380105433724691</v>
      </c>
      <c r="W282" s="147">
        <f>V282/'SW7'!C$5</f>
        <v>31.725131792155864</v>
      </c>
    </row>
    <row r="283" spans="1:23" x14ac:dyDescent="0.35">
      <c r="A283" s="142">
        <f t="shared" si="94"/>
        <v>280</v>
      </c>
      <c r="B283" s="143">
        <f t="shared" si="91"/>
        <v>289.96164160800174</v>
      </c>
      <c r="C283" s="133">
        <v>1200</v>
      </c>
      <c r="D283" s="133">
        <v>0</v>
      </c>
      <c r="E283" s="166">
        <v>1.3</v>
      </c>
      <c r="F283" s="143"/>
      <c r="G283" s="143"/>
      <c r="H283" s="143"/>
      <c r="I283" s="143"/>
      <c r="J283" s="143"/>
      <c r="K283" s="143"/>
      <c r="L283" s="167">
        <f t="shared" si="93"/>
        <v>7.9344260872564298</v>
      </c>
      <c r="M283" s="143">
        <f t="shared" si="83"/>
        <v>0.19280655392033125</v>
      </c>
      <c r="N283" s="143">
        <f t="shared" si="84"/>
        <v>31.737704349025719</v>
      </c>
      <c r="O283" s="143">
        <f t="shared" si="85"/>
        <v>0</v>
      </c>
      <c r="P283" s="143">
        <f t="shared" si="86"/>
        <v>9521.311304707715</v>
      </c>
      <c r="Q283" s="143">
        <f t="shared" si="87"/>
        <v>0</v>
      </c>
      <c r="R283" s="143">
        <f t="shared" si="88"/>
        <v>41.259015653733435</v>
      </c>
      <c r="S283" s="143">
        <f t="shared" si="89"/>
        <v>9562.5703203614485</v>
      </c>
      <c r="T283" s="143">
        <f>U282-(U282*(0.5^(1/'SW7'!C$2)))</f>
        <v>7269.8944679440465</v>
      </c>
      <c r="U283" s="143">
        <f t="shared" si="92"/>
        <v>1148091.7329510199</v>
      </c>
      <c r="V283" s="147">
        <f>(U283*'SW7'!C$3/(B283*'SW7'!C$4)/1000)</f>
        <v>2.533616145343264</v>
      </c>
      <c r="W283" s="147">
        <f>V283/'SW7'!C$5</f>
        <v>31.670201816790797</v>
      </c>
    </row>
    <row r="284" spans="1:23" x14ac:dyDescent="0.35">
      <c r="A284" s="142">
        <f t="shared" si="94"/>
        <v>281</v>
      </c>
      <c r="B284" s="143">
        <f t="shared" si="91"/>
        <v>291.03912657988178</v>
      </c>
      <c r="C284" s="133">
        <v>1200</v>
      </c>
      <c r="D284" s="133">
        <v>0</v>
      </c>
      <c r="E284" s="166">
        <v>1.3</v>
      </c>
      <c r="F284" s="143"/>
      <c r="G284" s="143"/>
      <c r="H284" s="143"/>
      <c r="I284" s="143"/>
      <c r="J284" s="143"/>
      <c r="K284" s="143"/>
      <c r="L284" s="167">
        <f t="shared" si="93"/>
        <v>7.9539277121894543</v>
      </c>
      <c r="M284" s="143">
        <f t="shared" si="83"/>
        <v>0.19328044340620373</v>
      </c>
      <c r="N284" s="143">
        <f t="shared" si="84"/>
        <v>31.815710848757817</v>
      </c>
      <c r="O284" s="143">
        <f t="shared" si="85"/>
        <v>0</v>
      </c>
      <c r="P284" s="143">
        <f t="shared" si="86"/>
        <v>9544.713254627346</v>
      </c>
      <c r="Q284" s="143">
        <f t="shared" si="87"/>
        <v>0</v>
      </c>
      <c r="R284" s="143">
        <f t="shared" si="88"/>
        <v>41.360424103385164</v>
      </c>
      <c r="S284" s="143">
        <f t="shared" si="89"/>
        <v>9586.0736787307305</v>
      </c>
      <c r="T284" s="143">
        <f>U283-(U283*(0.5^(1/'SW7'!C$2)))</f>
        <v>7284.3828727994114</v>
      </c>
      <c r="U284" s="143">
        <f t="shared" si="92"/>
        <v>1150384.4088034374</v>
      </c>
      <c r="V284" s="147">
        <f>(U284*'SW7'!C$3/(B284*'SW7'!C$4)/1000)</f>
        <v>2.5292769527868582</v>
      </c>
      <c r="W284" s="147">
        <f>V284/'SW7'!C$5</f>
        <v>31.615961909835725</v>
      </c>
    </row>
    <row r="285" spans="1:23" x14ac:dyDescent="0.35">
      <c r="A285" s="142">
        <f t="shared" si="94"/>
        <v>282</v>
      </c>
      <c r="B285" s="143">
        <f t="shared" si="91"/>
        <v>292.11630289412176</v>
      </c>
      <c r="C285" s="133">
        <v>1200</v>
      </c>
      <c r="D285" s="133">
        <v>0</v>
      </c>
      <c r="E285" s="166">
        <v>1.3</v>
      </c>
      <c r="F285" s="143"/>
      <c r="G285" s="143"/>
      <c r="H285" s="143"/>
      <c r="I285" s="143"/>
      <c r="J285" s="143"/>
      <c r="K285" s="143"/>
      <c r="L285" s="167">
        <f t="shared" si="93"/>
        <v>7.9733600594456711</v>
      </c>
      <c r="M285" s="143">
        <f t="shared" si="83"/>
        <v>0.1937526494445298</v>
      </c>
      <c r="N285" s="143">
        <f t="shared" si="84"/>
        <v>31.893440237782684</v>
      </c>
      <c r="O285" s="143">
        <f t="shared" si="85"/>
        <v>0</v>
      </c>
      <c r="P285" s="143">
        <f t="shared" si="86"/>
        <v>9568.0320713348046</v>
      </c>
      <c r="Q285" s="143">
        <f t="shared" si="87"/>
        <v>0</v>
      </c>
      <c r="R285" s="143">
        <f t="shared" si="88"/>
        <v>41.461472309117489</v>
      </c>
      <c r="S285" s="143">
        <f t="shared" si="89"/>
        <v>9609.4935436439227</v>
      </c>
      <c r="T285" s="143">
        <f>U284-(U284*(0.5^(1/'SW7'!C$2)))</f>
        <v>7298.9293835293502</v>
      </c>
      <c r="U285" s="143">
        <f t="shared" si="92"/>
        <v>1152686.0996093687</v>
      </c>
      <c r="V285" s="147">
        <f>(U285*'SW7'!C$3/(B285*'SW7'!C$4)/1000)</f>
        <v>2.5249921863000484</v>
      </c>
      <c r="W285" s="147">
        <f>V285/'SW7'!C$5</f>
        <v>31.562402328750604</v>
      </c>
    </row>
    <row r="286" spans="1:23" x14ac:dyDescent="0.35">
      <c r="A286" s="142">
        <f t="shared" si="94"/>
        <v>283</v>
      </c>
      <c r="B286" s="143">
        <f t="shared" si="91"/>
        <v>293.19315224928175</v>
      </c>
      <c r="C286" s="133">
        <v>1200</v>
      </c>
      <c r="D286" s="133">
        <v>0</v>
      </c>
      <c r="E286" s="166">
        <v>1.3</v>
      </c>
      <c r="F286" s="143"/>
      <c r="G286" s="143"/>
      <c r="H286" s="143"/>
      <c r="I286" s="143"/>
      <c r="J286" s="143"/>
      <c r="K286" s="143"/>
      <c r="L286" s="167">
        <f t="shared" si="93"/>
        <v>7.9927236194880393</v>
      </c>
      <c r="M286" s="143">
        <f t="shared" si="83"/>
        <v>0.19422318395355934</v>
      </c>
      <c r="N286" s="143">
        <f t="shared" si="84"/>
        <v>31.970894477952157</v>
      </c>
      <c r="O286" s="143">
        <f t="shared" si="85"/>
        <v>0</v>
      </c>
      <c r="P286" s="143">
        <f t="shared" si="86"/>
        <v>9591.2683433856473</v>
      </c>
      <c r="Q286" s="143">
        <f t="shared" si="87"/>
        <v>0</v>
      </c>
      <c r="R286" s="143">
        <f t="shared" si="88"/>
        <v>41.562162821337807</v>
      </c>
      <c r="S286" s="143">
        <f t="shared" si="89"/>
        <v>9632.8305062069849</v>
      </c>
      <c r="T286" s="143">
        <f>U285-(U285*(0.5^(1/'SW7'!C$2)))</f>
        <v>7313.5330921041314</v>
      </c>
      <c r="U286" s="143">
        <f t="shared" si="92"/>
        <v>1154996.6637694833</v>
      </c>
      <c r="V286" s="147">
        <f>(U286*'SW7'!C$3/(B286*'SW7'!C$4)/1000)</f>
        <v>2.5207610807854746</v>
      </c>
      <c r="W286" s="147">
        <f>V286/'SW7'!C$5</f>
        <v>31.509513509818433</v>
      </c>
    </row>
    <row r="287" spans="1:23" x14ac:dyDescent="0.35">
      <c r="A287" s="142">
        <f t="shared" si="94"/>
        <v>284</v>
      </c>
      <c r="B287" s="143">
        <f t="shared" si="91"/>
        <v>294.26965631200176</v>
      </c>
      <c r="C287" s="133">
        <v>1200</v>
      </c>
      <c r="D287" s="133">
        <v>0</v>
      </c>
      <c r="E287" s="166">
        <v>1.3</v>
      </c>
      <c r="F287" s="143"/>
      <c r="G287" s="143"/>
      <c r="H287" s="143"/>
      <c r="I287" s="143"/>
      <c r="J287" s="143"/>
      <c r="K287" s="143"/>
      <c r="L287" s="167">
        <f t="shared" si="93"/>
        <v>8.0120188775894334</v>
      </c>
      <c r="M287" s="143">
        <f t="shared" si="83"/>
        <v>0.19469205872542322</v>
      </c>
      <c r="N287" s="143">
        <f t="shared" si="84"/>
        <v>32.048075510357734</v>
      </c>
      <c r="O287" s="143">
        <f t="shared" si="85"/>
        <v>0</v>
      </c>
      <c r="P287" s="143">
        <f t="shared" si="86"/>
        <v>9614.42265310732</v>
      </c>
      <c r="Q287" s="143">
        <f t="shared" si="87"/>
        <v>0</v>
      </c>
      <c r="R287" s="143">
        <f t="shared" si="88"/>
        <v>41.662498163465052</v>
      </c>
      <c r="S287" s="143">
        <f t="shared" si="89"/>
        <v>9656.085151270785</v>
      </c>
      <c r="T287" s="143">
        <f>U286-(U286*(0.5^(1/'SW7'!C$2)))</f>
        <v>7328.1931001082994</v>
      </c>
      <c r="U287" s="143">
        <f t="shared" si="92"/>
        <v>1157315.9611835862</v>
      </c>
      <c r="V287" s="147">
        <f>(U287*'SW7'!C$3/(B287*'SW7'!C$4)/1000)</f>
        <v>2.5165828851778866</v>
      </c>
      <c r="W287" s="147">
        <f>V287/'SW7'!C$5</f>
        <v>31.457286064723583</v>
      </c>
    </row>
    <row r="288" spans="1:23" x14ac:dyDescent="0.35">
      <c r="A288" s="142">
        <f t="shared" si="94"/>
        <v>285</v>
      </c>
      <c r="B288" s="143">
        <f t="shared" si="91"/>
        <v>295.3457967170018</v>
      </c>
      <c r="C288" s="133">
        <v>1200</v>
      </c>
      <c r="D288" s="133">
        <v>0</v>
      </c>
      <c r="E288" s="166">
        <v>1.3</v>
      </c>
      <c r="F288" s="143"/>
      <c r="G288" s="143"/>
      <c r="H288" s="143"/>
      <c r="I288" s="143"/>
      <c r="J288" s="143"/>
      <c r="K288" s="143"/>
      <c r="L288" s="167">
        <f t="shared" si="93"/>
        <v>8.0312463139055765</v>
      </c>
      <c r="M288" s="143">
        <f t="shared" si="83"/>
        <v>0.1951592854279055</v>
      </c>
      <c r="N288" s="143">
        <f t="shared" si="84"/>
        <v>32.124985255622306</v>
      </c>
      <c r="O288" s="143">
        <f t="shared" si="85"/>
        <v>0</v>
      </c>
      <c r="P288" s="143">
        <f t="shared" si="86"/>
        <v>9637.4955766866915</v>
      </c>
      <c r="Q288" s="143">
        <f t="shared" si="87"/>
        <v>0</v>
      </c>
      <c r="R288" s="143">
        <f t="shared" si="88"/>
        <v>41.762480832309002</v>
      </c>
      <c r="S288" s="143">
        <f t="shared" si="89"/>
        <v>9679.2580575190004</v>
      </c>
      <c r="T288" s="143">
        <f>U287-(U287*(0.5^(1/'SW7'!C$2)))</f>
        <v>7342.9085186372977</v>
      </c>
      <c r="U288" s="143">
        <f t="shared" si="92"/>
        <v>1159643.8532347486</v>
      </c>
      <c r="V288" s="147">
        <f>(U288*'SW7'!C$3/(B288*'SW7'!C$4)/1000)</f>
        <v>2.5124568621762022</v>
      </c>
      <c r="W288" s="147">
        <f>V288/'SW7'!C$5</f>
        <v>31.405710777202529</v>
      </c>
    </row>
    <row r="289" spans="1:23" x14ac:dyDescent="0.35">
      <c r="A289" s="142">
        <f t="shared" si="94"/>
        <v>286</v>
      </c>
      <c r="B289" s="143">
        <f t="shared" si="91"/>
        <v>296.42155506708178</v>
      </c>
      <c r="C289" s="133">
        <v>1200</v>
      </c>
      <c r="D289" s="133">
        <v>0</v>
      </c>
      <c r="E289" s="166">
        <v>1.3</v>
      </c>
      <c r="F289" s="143"/>
      <c r="G289" s="143"/>
      <c r="H289" s="143"/>
      <c r="I289" s="143"/>
      <c r="J289" s="143"/>
      <c r="K289" s="143"/>
      <c r="L289" s="167">
        <f t="shared" si="93"/>
        <v>8.0504064035467593</v>
      </c>
      <c r="M289" s="143">
        <f t="shared" si="83"/>
        <v>0.19562487560618624</v>
      </c>
      <c r="N289" s="143">
        <f t="shared" si="84"/>
        <v>32.201625614187037</v>
      </c>
      <c r="O289" s="143">
        <f t="shared" si="85"/>
        <v>0</v>
      </c>
      <c r="P289" s="143">
        <f t="shared" si="86"/>
        <v>9660.4876842561116</v>
      </c>
      <c r="Q289" s="143">
        <f t="shared" si="87"/>
        <v>0</v>
      </c>
      <c r="R289" s="143">
        <f t="shared" si="88"/>
        <v>41.862113298443148</v>
      </c>
      <c r="S289" s="143">
        <f t="shared" si="89"/>
        <v>9702.3497975545542</v>
      </c>
      <c r="T289" s="143">
        <f>U288-(U288*(0.5^(1/'SW7'!C$2)))</f>
        <v>7357.6784681985155</v>
      </c>
      <c r="U289" s="143">
        <f t="shared" si="92"/>
        <v>1161980.2027736304</v>
      </c>
      <c r="V289" s="147">
        <f>(U289*'SW7'!C$3/(B289*'SW7'!C$4)/1000)</f>
        <v>2.5083822879812212</v>
      </c>
      <c r="W289" s="147">
        <f>V289/'SW7'!C$5</f>
        <v>31.354778599765265</v>
      </c>
    </row>
    <row r="290" spans="1:23" x14ac:dyDescent="0.35">
      <c r="A290" s="142">
        <f t="shared" si="94"/>
        <v>287</v>
      </c>
      <c r="B290" s="143">
        <f t="shared" si="91"/>
        <v>297.49691293312179</v>
      </c>
      <c r="C290" s="133">
        <v>1200</v>
      </c>
      <c r="D290" s="133">
        <v>0</v>
      </c>
      <c r="E290" s="166">
        <v>1.3</v>
      </c>
      <c r="F290" s="143"/>
      <c r="G290" s="143"/>
      <c r="H290" s="143"/>
      <c r="I290" s="143"/>
      <c r="J290" s="143"/>
      <c r="K290" s="143"/>
      <c r="L290" s="167">
        <f t="shared" si="93"/>
        <v>8.0694996166482831</v>
      </c>
      <c r="M290" s="143">
        <f t="shared" si="83"/>
        <v>0.19608884068455326</v>
      </c>
      <c r="N290" s="143">
        <f t="shared" si="84"/>
        <v>32.277998466593132</v>
      </c>
      <c r="O290" s="143">
        <f t="shared" si="85"/>
        <v>0</v>
      </c>
      <c r="P290" s="143">
        <f t="shared" si="86"/>
        <v>9683.3995399779396</v>
      </c>
      <c r="Q290" s="143">
        <f t="shared" si="87"/>
        <v>0</v>
      </c>
      <c r="R290" s="143">
        <f t="shared" si="88"/>
        <v>41.961398006571073</v>
      </c>
      <c r="S290" s="143">
        <f t="shared" si="89"/>
        <v>9725.3609379845111</v>
      </c>
      <c r="T290" s="143">
        <f>U289-(U289*(0.5^(1/'SW7'!C$2)))</f>
        <v>7372.5020786100067</v>
      </c>
      <c r="U290" s="143">
        <f t="shared" si="92"/>
        <v>1164324.8741029864</v>
      </c>
      <c r="V290" s="147">
        <f>(U290*'SW7'!C$3/(B290*'SW7'!C$4)/1000)</f>
        <v>2.5043584520388475</v>
      </c>
      <c r="W290" s="147">
        <f>V290/'SW7'!C$5</f>
        <v>31.304480650485594</v>
      </c>
    </row>
    <row r="291" spans="1:23" x14ac:dyDescent="0.35">
      <c r="A291" s="142">
        <f t="shared" si="94"/>
        <v>288</v>
      </c>
      <c r="B291" s="143">
        <f t="shared" si="91"/>
        <v>298.57185185408184</v>
      </c>
      <c r="C291" s="133">
        <v>1200</v>
      </c>
      <c r="D291" s="133">
        <v>0</v>
      </c>
      <c r="E291" s="166">
        <v>1.3</v>
      </c>
      <c r="F291" s="143"/>
      <c r="G291" s="143"/>
      <c r="H291" s="143"/>
      <c r="I291" s="143"/>
      <c r="J291" s="143"/>
      <c r="K291" s="143"/>
      <c r="L291" s="167">
        <f t="shared" si="93"/>
        <v>8.0885264184396526</v>
      </c>
      <c r="M291" s="143">
        <f t="shared" si="83"/>
        <v>0.19655119196808354</v>
      </c>
      <c r="N291" s="143">
        <f t="shared" si="84"/>
        <v>32.35410567375861</v>
      </c>
      <c r="O291" s="143">
        <f t="shared" si="85"/>
        <v>0</v>
      </c>
      <c r="P291" s="143">
        <f t="shared" si="86"/>
        <v>9706.231702127583</v>
      </c>
      <c r="Q291" s="143">
        <f t="shared" si="87"/>
        <v>0</v>
      </c>
      <c r="R291" s="143">
        <f t="shared" si="88"/>
        <v>42.060337375886192</v>
      </c>
      <c r="S291" s="143">
        <f t="shared" si="89"/>
        <v>9748.2920395034689</v>
      </c>
      <c r="T291" s="143">
        <f>U290-(U290*(0.5^(1/'SW7'!C$2)))</f>
        <v>7387.3784889033996</v>
      </c>
      <c r="U291" s="143">
        <f t="shared" si="92"/>
        <v>1166677.7329623608</v>
      </c>
      <c r="V291" s="147">
        <f>(U291*'SW7'!C$3/(B291*'SW7'!C$4)/1000)</f>
        <v>2.5003846567887353</v>
      </c>
      <c r="W291" s="147">
        <f>V291/'SW7'!C$5</f>
        <v>31.254808209859192</v>
      </c>
    </row>
    <row r="292" spans="1:23" x14ac:dyDescent="0.35">
      <c r="A292" s="142">
        <f t="shared" si="94"/>
        <v>289</v>
      </c>
      <c r="B292" s="143">
        <f t="shared" si="91"/>
        <v>299.64635333700187</v>
      </c>
      <c r="C292" s="133">
        <v>1200</v>
      </c>
      <c r="D292" s="133">
        <v>0</v>
      </c>
      <c r="E292" s="166">
        <v>1.3</v>
      </c>
      <c r="F292" s="143"/>
      <c r="G292" s="143"/>
      <c r="H292" s="143"/>
      <c r="I292" s="143"/>
      <c r="J292" s="143"/>
      <c r="K292" s="143"/>
      <c r="L292" s="167">
        <f t="shared" si="93"/>
        <v>8.1074872693126281</v>
      </c>
      <c r="M292" s="143">
        <f t="shared" si="83"/>
        <v>0.19701194064429686</v>
      </c>
      <c r="N292" s="143">
        <f t="shared" si="84"/>
        <v>32.429949077250512</v>
      </c>
      <c r="O292" s="143">
        <f t="shared" si="85"/>
        <v>0</v>
      </c>
      <c r="P292" s="143">
        <f t="shared" si="86"/>
        <v>9728.9847231751537</v>
      </c>
      <c r="Q292" s="143">
        <f t="shared" si="87"/>
        <v>0</v>
      </c>
      <c r="R292" s="143">
        <f t="shared" si="88"/>
        <v>42.158933800425665</v>
      </c>
      <c r="S292" s="143">
        <f t="shared" si="89"/>
        <v>9771.1436569755788</v>
      </c>
      <c r="T292" s="143">
        <f>U291-(U291*(0.5^(1/'SW7'!C$2)))</f>
        <v>7402.3068472265732</v>
      </c>
      <c r="U292" s="143">
        <f t="shared" si="92"/>
        <v>1169038.646512961</v>
      </c>
      <c r="V292" s="147">
        <f>(U292*'SW7'!C$3/(B292*'SW7'!C$4)/1000)</f>
        <v>2.4964602174181936</v>
      </c>
      <c r="W292" s="147">
        <f>V292/'SW7'!C$5</f>
        <v>31.205752717727417</v>
      </c>
    </row>
    <row r="293" spans="1:23" x14ac:dyDescent="0.35">
      <c r="A293" s="142">
        <f t="shared" ref="A293:A308" si="95">A292+1</f>
        <v>290</v>
      </c>
      <c r="B293" s="143">
        <f t="shared" si="91"/>
        <v>300.72039885700184</v>
      </c>
      <c r="C293" s="133">
        <v>1200</v>
      </c>
      <c r="D293" s="133">
        <v>0</v>
      </c>
      <c r="E293" s="166">
        <v>1.3</v>
      </c>
      <c r="F293" s="143"/>
      <c r="G293" s="143"/>
      <c r="H293" s="143"/>
      <c r="I293" s="143"/>
      <c r="J293" s="143"/>
      <c r="K293" s="143"/>
      <c r="L293" s="167">
        <f t="shared" si="93"/>
        <v>8.1263826248880413</v>
      </c>
      <c r="M293" s="143">
        <f t="shared" si="83"/>
        <v>0.19747109778477939</v>
      </c>
      <c r="N293" s="143">
        <f t="shared" si="84"/>
        <v>32.505530499552165</v>
      </c>
      <c r="O293" s="143">
        <f t="shared" si="85"/>
        <v>0</v>
      </c>
      <c r="P293" s="143">
        <f t="shared" si="86"/>
        <v>9751.6591498656489</v>
      </c>
      <c r="Q293" s="143">
        <f t="shared" si="87"/>
        <v>0</v>
      </c>
      <c r="R293" s="143">
        <f t="shared" si="88"/>
        <v>42.257189649417818</v>
      </c>
      <c r="S293" s="143">
        <f t="shared" si="89"/>
        <v>9793.9163395150663</v>
      </c>
      <c r="T293" s="143">
        <f>U292-(U292*(0.5^(1/'SW7'!C$2)))</f>
        <v>7417.2863107472658</v>
      </c>
      <c r="U293" s="143">
        <f t="shared" si="92"/>
        <v>1171407.48332271</v>
      </c>
      <c r="V293" s="147">
        <f>(U293*'SW7'!C$3/(B293*'SW7'!C$4)/1000)</f>
        <v>2.4925844616212482</v>
      </c>
      <c r="W293" s="147">
        <f>V293/'SW7'!C$5</f>
        <v>31.157305770265602</v>
      </c>
    </row>
    <row r="294" spans="1:23" x14ac:dyDescent="0.35">
      <c r="A294" s="142">
        <f t="shared" si="95"/>
        <v>291</v>
      </c>
      <c r="B294" s="143">
        <f t="shared" si="91"/>
        <v>301.79396985728187</v>
      </c>
      <c r="C294" s="133">
        <v>1200</v>
      </c>
      <c r="D294" s="133">
        <v>0</v>
      </c>
      <c r="E294" s="166">
        <v>1.3</v>
      </c>
      <c r="F294" s="143"/>
      <c r="G294" s="143"/>
      <c r="H294" s="143"/>
      <c r="I294" s="143"/>
      <c r="J294" s="143"/>
      <c r="K294" s="143"/>
      <c r="L294" s="167">
        <f t="shared" si="93"/>
        <v>8.1452129360815029</v>
      </c>
      <c r="M294" s="143">
        <f t="shared" si="83"/>
        <v>0.19792867434678052</v>
      </c>
      <c r="N294" s="143">
        <f t="shared" si="84"/>
        <v>32.580851744326011</v>
      </c>
      <c r="O294" s="143">
        <f t="shared" si="85"/>
        <v>0</v>
      </c>
      <c r="P294" s="143">
        <f t="shared" si="86"/>
        <v>9774.2555232978029</v>
      </c>
      <c r="Q294" s="143">
        <f t="shared" si="87"/>
        <v>0</v>
      </c>
      <c r="R294" s="143">
        <f t="shared" si="88"/>
        <v>42.355107267623815</v>
      </c>
      <c r="S294" s="143">
        <f t="shared" si="89"/>
        <v>9816.6106305654266</v>
      </c>
      <c r="T294" s="143">
        <f>U293-(U293*(0.5^(1/'SW7'!C$2)))</f>
        <v>7432.3160455585457</v>
      </c>
      <c r="U294" s="143">
        <f t="shared" si="92"/>
        <v>1173784.1133514778</v>
      </c>
      <c r="V294" s="147">
        <f>(U294*'SW7'!C$3/(B294*'SW7'!C$4)/1000)</f>
        <v>2.4887567293627568</v>
      </c>
      <c r="W294" s="147">
        <f>V294/'SW7'!C$5</f>
        <v>31.109459117034461</v>
      </c>
    </row>
    <row r="295" spans="1:23" x14ac:dyDescent="0.35">
      <c r="A295" s="142">
        <f t="shared" si="95"/>
        <v>292</v>
      </c>
      <c r="B295" s="143">
        <f t="shared" si="91"/>
        <v>302.86704774912187</v>
      </c>
      <c r="C295" s="133">
        <v>1200</v>
      </c>
      <c r="D295" s="133">
        <v>0</v>
      </c>
      <c r="E295" s="166">
        <v>1.3</v>
      </c>
      <c r="F295" s="143"/>
      <c r="G295" s="143"/>
      <c r="H295" s="143"/>
      <c r="I295" s="143"/>
      <c r="J295" s="143"/>
      <c r="K295" s="143"/>
      <c r="L295" s="167">
        <f t="shared" si="93"/>
        <v>8.1639786491679551</v>
      </c>
      <c r="M295" s="143">
        <f t="shared" si="83"/>
        <v>0.19838468117478131</v>
      </c>
      <c r="N295" s="143">
        <f t="shared" si="84"/>
        <v>32.655914596671821</v>
      </c>
      <c r="O295" s="143">
        <f t="shared" si="85"/>
        <v>0</v>
      </c>
      <c r="P295" s="143">
        <f t="shared" si="86"/>
        <v>9796.7743790015465</v>
      </c>
      <c r="Q295" s="143">
        <f t="shared" si="87"/>
        <v>0</v>
      </c>
      <c r="R295" s="143">
        <f t="shared" si="88"/>
        <v>42.452688975673368</v>
      </c>
      <c r="S295" s="143">
        <f t="shared" si="89"/>
        <v>9839.2270679772191</v>
      </c>
      <c r="T295" s="143">
        <f>U294-(U294*(0.5^(1/'SW7'!C$2)))</f>
        <v>7447.3952265854459</v>
      </c>
      <c r="U295" s="143">
        <f t="shared" si="92"/>
        <v>1176168.4079364846</v>
      </c>
      <c r="V295" s="147">
        <f>(U295*'SW7'!C$3/(B295*'SW7'!C$4)/1000)</f>
        <v>2.4849763726474334</v>
      </c>
      <c r="W295" s="147">
        <f>V295/'SW7'!C$5</f>
        <v>31.062204658092917</v>
      </c>
    </row>
    <row r="296" spans="1:23" x14ac:dyDescent="0.35">
      <c r="A296" s="142">
        <f t="shared" si="95"/>
        <v>293</v>
      </c>
      <c r="B296" s="143">
        <f t="shared" si="91"/>
        <v>303.93961391188191</v>
      </c>
      <c r="C296" s="133">
        <v>1200</v>
      </c>
      <c r="D296" s="133">
        <v>0</v>
      </c>
      <c r="E296" s="166">
        <v>1.3</v>
      </c>
      <c r="F296" s="143"/>
      <c r="G296" s="143"/>
      <c r="H296" s="143"/>
      <c r="I296" s="143"/>
      <c r="J296" s="143"/>
      <c r="K296" s="143"/>
      <c r="L296" s="167">
        <f t="shared" si="93"/>
        <v>8.1826802058451662</v>
      </c>
      <c r="M296" s="143">
        <f t="shared" si="83"/>
        <v>0.19883912900203754</v>
      </c>
      <c r="N296" s="143">
        <f t="shared" si="84"/>
        <v>32.730720823380665</v>
      </c>
      <c r="O296" s="143">
        <f t="shared" si="85"/>
        <v>0</v>
      </c>
      <c r="P296" s="143">
        <f t="shared" si="86"/>
        <v>9819.2162470141993</v>
      </c>
      <c r="Q296" s="143">
        <f t="shared" si="87"/>
        <v>0</v>
      </c>
      <c r="R296" s="143">
        <f t="shared" si="88"/>
        <v>42.549937070394868</v>
      </c>
      <c r="S296" s="143">
        <f t="shared" si="89"/>
        <v>9861.766184084594</v>
      </c>
      <c r="T296" s="143">
        <f>U295-(U295*(0.5^(1/'SW7'!C$2)))</f>
        <v>7462.5230374913663</v>
      </c>
      <c r="U296" s="143">
        <f t="shared" si="92"/>
        <v>1178560.2397778763</v>
      </c>
      <c r="V296" s="147">
        <f>(U296*'SW7'!C$3/(B296*'SW7'!C$4)/1000)</f>
        <v>2.4812427552937013</v>
      </c>
      <c r="W296" s="147">
        <f>V296/'SW7'!C$5</f>
        <v>31.015534441171265</v>
      </c>
    </row>
    <row r="297" spans="1:23" x14ac:dyDescent="0.35">
      <c r="A297" s="142">
        <f t="shared" si="95"/>
        <v>294</v>
      </c>
      <c r="B297" s="143">
        <f t="shared" si="91"/>
        <v>305.01164969300191</v>
      </c>
      <c r="C297" s="133">
        <v>1200</v>
      </c>
      <c r="D297" s="133">
        <v>0</v>
      </c>
      <c r="E297" s="166">
        <v>1.3</v>
      </c>
      <c r="F297" s="143"/>
      <c r="G297" s="143"/>
      <c r="H297" s="143"/>
      <c r="I297" s="143"/>
      <c r="J297" s="143"/>
      <c r="K297" s="143"/>
      <c r="L297" s="167">
        <f t="shared" si="93"/>
        <v>8.2013180432960553</v>
      </c>
      <c r="M297" s="143">
        <f t="shared" si="83"/>
        <v>0.19929202845209412</v>
      </c>
      <c r="N297" s="143">
        <f t="shared" si="84"/>
        <v>32.805272173184221</v>
      </c>
      <c r="O297" s="143">
        <f t="shared" si="85"/>
        <v>0</v>
      </c>
      <c r="P297" s="143">
        <f t="shared" si="86"/>
        <v>9841.5816519552664</v>
      </c>
      <c r="Q297" s="143">
        <f t="shared" si="87"/>
        <v>0</v>
      </c>
      <c r="R297" s="143">
        <f t="shared" si="88"/>
        <v>42.646853825139488</v>
      </c>
      <c r="S297" s="143">
        <f t="shared" si="89"/>
        <v>9884.2285057804056</v>
      </c>
      <c r="T297" s="143">
        <f>U296-(U296*(0.5^(1/'SW7'!C$2)))</f>
        <v>7477.6986705875024</v>
      </c>
      <c r="U297" s="143">
        <f t="shared" si="92"/>
        <v>1180959.4829244695</v>
      </c>
      <c r="V297" s="147">
        <f>(U297*'SW7'!C$3/(B297*'SW7'!C$4)/1000)</f>
        <v>2.4775552527122495</v>
      </c>
      <c r="W297" s="147">
        <f>V297/'SW7'!C$5</f>
        <v>30.969440658903117</v>
      </c>
    </row>
    <row r="298" spans="1:23" x14ac:dyDescent="0.35">
      <c r="A298" s="142">
        <f t="shared" si="95"/>
        <v>295</v>
      </c>
      <c r="B298" s="143">
        <f t="shared" si="91"/>
        <v>306.08313640800191</v>
      </c>
      <c r="C298" s="133">
        <v>1200</v>
      </c>
      <c r="D298" s="133">
        <v>0</v>
      </c>
      <c r="E298" s="166">
        <v>1.3</v>
      </c>
      <c r="F298" s="143"/>
      <c r="G298" s="143"/>
      <c r="H298" s="143"/>
      <c r="I298" s="143"/>
      <c r="J298" s="143"/>
      <c r="K298" s="143"/>
      <c r="L298" s="167">
        <f t="shared" si="93"/>
        <v>8.2198925942500871</v>
      </c>
      <c r="M298" s="143">
        <f t="shared" si="83"/>
        <v>0.19974339004027711</v>
      </c>
      <c r="N298" s="143">
        <f t="shared" si="84"/>
        <v>32.879570377000348</v>
      </c>
      <c r="O298" s="143">
        <f t="shared" si="85"/>
        <v>0</v>
      </c>
      <c r="P298" s="143">
        <f t="shared" si="86"/>
        <v>9863.8711131001037</v>
      </c>
      <c r="Q298" s="143">
        <f t="shared" si="87"/>
        <v>0</v>
      </c>
      <c r="R298" s="143">
        <f t="shared" si="88"/>
        <v>42.743441490100452</v>
      </c>
      <c r="S298" s="143">
        <f t="shared" si="89"/>
        <v>9906.6145545902036</v>
      </c>
      <c r="T298" s="143">
        <f>U297-(U297*(0.5^(1/'SW7'!C$2)))</f>
        <v>7492.9213267422747</v>
      </c>
      <c r="U298" s="143">
        <f t="shared" si="92"/>
        <v>1183366.0127596625</v>
      </c>
      <c r="V298" s="147">
        <f>(U298*'SW7'!C$3/(B298*'SW7'!C$4)/1000)</f>
        <v>2.4739132516891824</v>
      </c>
      <c r="W298" s="147">
        <f>V298/'SW7'!C$5</f>
        <v>30.923915646114779</v>
      </c>
    </row>
    <row r="299" spans="1:23" x14ac:dyDescent="0.35">
      <c r="A299" s="142">
        <f t="shared" si="95"/>
        <v>296</v>
      </c>
      <c r="B299" s="143">
        <f t="shared" si="91"/>
        <v>307.15405534048193</v>
      </c>
      <c r="C299" s="133">
        <v>1200</v>
      </c>
      <c r="D299" s="133">
        <v>0</v>
      </c>
      <c r="E299" s="166">
        <v>1.3</v>
      </c>
      <c r="F299" s="143"/>
      <c r="G299" s="143"/>
      <c r="H299" s="143"/>
      <c r="I299" s="143"/>
      <c r="J299" s="143"/>
      <c r="K299" s="143"/>
      <c r="L299" s="167">
        <f t="shared" si="93"/>
        <v>8.2384042870434762</v>
      </c>
      <c r="M299" s="143">
        <f t="shared" si="83"/>
        <v>0.20019322417515645</v>
      </c>
      <c r="N299" s="143">
        <f t="shared" si="84"/>
        <v>32.953617148173905</v>
      </c>
      <c r="O299" s="143">
        <f t="shared" si="85"/>
        <v>0</v>
      </c>
      <c r="P299" s="143">
        <f t="shared" si="86"/>
        <v>9886.0851444521722</v>
      </c>
      <c r="Q299" s="143">
        <f t="shared" si="87"/>
        <v>0</v>
      </c>
      <c r="R299" s="143">
        <f t="shared" si="88"/>
        <v>42.839702292626079</v>
      </c>
      <c r="S299" s="143">
        <f t="shared" si="89"/>
        <v>9928.9248467447978</v>
      </c>
      <c r="T299" s="143">
        <f>U298-(U298*(0.5^(1/'SW7'!C$2)))</f>
        <v>7508.1902152912226</v>
      </c>
      <c r="U299" s="143">
        <f t="shared" si="92"/>
        <v>1185779.7059875105</v>
      </c>
      <c r="V299" s="147">
        <f>(U299*'SW7'!C$3/(B299*'SW7'!C$4)/1000)</f>
        <v>2.4703161501736819</v>
      </c>
      <c r="W299" s="147">
        <f>V299/'SW7'!C$5</f>
        <v>30.878951877171023</v>
      </c>
    </row>
    <row r="300" spans="1:23" x14ac:dyDescent="0.35">
      <c r="A300" s="142">
        <f t="shared" si="95"/>
        <v>297</v>
      </c>
      <c r="B300" s="143">
        <f t="shared" si="91"/>
        <v>308.22438774212196</v>
      </c>
      <c r="C300" s="133">
        <v>1200</v>
      </c>
      <c r="D300" s="133">
        <v>0</v>
      </c>
      <c r="E300" s="166">
        <v>1.3</v>
      </c>
      <c r="F300" s="143"/>
      <c r="G300" s="143"/>
      <c r="H300" s="143"/>
      <c r="I300" s="143"/>
      <c r="J300" s="143"/>
      <c r="K300" s="143"/>
      <c r="L300" s="167">
        <f t="shared" si="93"/>
        <v>8.2568535456785312</v>
      </c>
      <c r="M300" s="143">
        <f t="shared" si="83"/>
        <v>0.20064154115998831</v>
      </c>
      <c r="N300" s="143">
        <f t="shared" si="84"/>
        <v>33.027414182714125</v>
      </c>
      <c r="O300" s="143">
        <f t="shared" si="85"/>
        <v>0</v>
      </c>
      <c r="P300" s="143">
        <f t="shared" si="86"/>
        <v>9908.2242548142367</v>
      </c>
      <c r="Q300" s="143">
        <f t="shared" si="87"/>
        <v>0</v>
      </c>
      <c r="R300" s="143">
        <f t="shared" si="88"/>
        <v>42.935638437528361</v>
      </c>
      <c r="S300" s="143">
        <f t="shared" si="89"/>
        <v>9951.1598932517645</v>
      </c>
      <c r="T300" s="143">
        <f>U299-(U299*(0.5^(1/'SW7'!C$2)))</f>
        <v>7523.5045539494604</v>
      </c>
      <c r="U300" s="143">
        <f t="shared" si="92"/>
        <v>1188200.4406189641</v>
      </c>
      <c r="V300" s="147">
        <f>(U300*'SW7'!C$3/(B300*'SW7'!C$4)/1000)</f>
        <v>2.4667633570700573</v>
      </c>
      <c r="W300" s="147">
        <f>V300/'SW7'!C$5</f>
        <v>30.834541963375717</v>
      </c>
    </row>
    <row r="301" spans="1:23" x14ac:dyDescent="0.35">
      <c r="A301" s="142">
        <f t="shared" si="95"/>
        <v>298</v>
      </c>
      <c r="B301" s="143">
        <f t="shared" si="91"/>
        <v>309.29411483268194</v>
      </c>
      <c r="C301" s="133">
        <v>1200</v>
      </c>
      <c r="D301" s="133">
        <v>0</v>
      </c>
      <c r="E301" s="166">
        <v>1.3</v>
      </c>
      <c r="F301" s="143"/>
      <c r="G301" s="143"/>
      <c r="H301" s="143"/>
      <c r="I301" s="143"/>
      <c r="J301" s="143"/>
      <c r="K301" s="143"/>
      <c r="L301" s="167">
        <f t="shared" si="93"/>
        <v>8.2752407898818667</v>
      </c>
      <c r="M301" s="143">
        <f t="shared" si="83"/>
        <v>0.20108835119412935</v>
      </c>
      <c r="N301" s="143">
        <f t="shared" si="84"/>
        <v>33.100963159527467</v>
      </c>
      <c r="O301" s="143">
        <f t="shared" si="85"/>
        <v>0</v>
      </c>
      <c r="P301" s="143">
        <f t="shared" si="86"/>
        <v>9930.2889478582401</v>
      </c>
      <c r="Q301" s="143">
        <f t="shared" si="87"/>
        <v>0</v>
      </c>
      <c r="R301" s="143">
        <f t="shared" si="88"/>
        <v>43.031252107385711</v>
      </c>
      <c r="S301" s="143">
        <f t="shared" si="89"/>
        <v>9973.3201999656267</v>
      </c>
      <c r="T301" s="143">
        <f>U300-(U300*(0.5^(1/'SW7'!C$2)))</f>
        <v>7538.8635687239002</v>
      </c>
      <c r="U301" s="143">
        <f t="shared" si="92"/>
        <v>1190628.0959582664</v>
      </c>
      <c r="V301" s="147">
        <f>(U301*'SW7'!C$3/(B301*'SW7'!C$4)/1000)</f>
        <v>2.4632542920341005</v>
      </c>
      <c r="W301" s="147">
        <f>V301/'SW7'!C$5</f>
        <v>30.790678650426255</v>
      </c>
    </row>
    <row r="302" spans="1:23" x14ac:dyDescent="0.35">
      <c r="A302" s="142">
        <f t="shared" si="95"/>
        <v>299</v>
      </c>
      <c r="B302" s="143">
        <f t="shared" si="91"/>
        <v>310.36321780000196</v>
      </c>
      <c r="C302" s="133">
        <v>1200</v>
      </c>
      <c r="D302" s="133">
        <v>0</v>
      </c>
      <c r="E302" s="166">
        <v>1.3</v>
      </c>
      <c r="F302" s="143"/>
      <c r="G302" s="143"/>
      <c r="H302" s="143"/>
      <c r="I302" s="143"/>
      <c r="J302" s="143"/>
      <c r="K302" s="143"/>
      <c r="L302" s="167">
        <f t="shared" si="93"/>
        <v>8.2935664351617362</v>
      </c>
      <c r="M302" s="143">
        <f t="shared" si="83"/>
        <v>0.20153366437443018</v>
      </c>
      <c r="N302" s="143">
        <f t="shared" si="84"/>
        <v>33.174265740646945</v>
      </c>
      <c r="O302" s="143">
        <f t="shared" si="85"/>
        <v>0</v>
      </c>
      <c r="P302" s="143">
        <f t="shared" si="86"/>
        <v>9952.2797221940837</v>
      </c>
      <c r="Q302" s="143">
        <f t="shared" si="87"/>
        <v>0</v>
      </c>
      <c r="R302" s="143">
        <f t="shared" si="88"/>
        <v>43.12654546284103</v>
      </c>
      <c r="S302" s="143">
        <f t="shared" si="89"/>
        <v>9995.4062676569247</v>
      </c>
      <c r="T302" s="143">
        <f>U301-(U301*(0.5^(1/'SW7'!C$2)))</f>
        <v>7554.2664938275702</v>
      </c>
      <c r="U302" s="143">
        <f t="shared" si="92"/>
        <v>1193062.5525895082</v>
      </c>
      <c r="V302" s="147">
        <f>(U302*'SW7'!C$3/(B302*'SW7'!C$4)/1000)</f>
        <v>2.4597883852736455</v>
      </c>
      <c r="W302" s="147">
        <f>V302/'SW7'!C$5</f>
        <v>30.74735481592057</v>
      </c>
    </row>
    <row r="303" spans="1:23" x14ac:dyDescent="0.35">
      <c r="A303" s="142">
        <f t="shared" si="95"/>
        <v>300</v>
      </c>
      <c r="B303" s="143">
        <f t="shared" si="91"/>
        <v>311.43167780000198</v>
      </c>
      <c r="C303" s="133">
        <v>1200</v>
      </c>
      <c r="D303" s="133">
        <v>0</v>
      </c>
      <c r="E303" s="166">
        <v>1.3</v>
      </c>
      <c r="F303" s="143"/>
      <c r="G303" s="143"/>
      <c r="H303" s="143"/>
      <c r="I303" s="143"/>
      <c r="J303" s="143"/>
      <c r="K303" s="143"/>
      <c r="L303" s="167">
        <f t="shared" si="93"/>
        <v>8.3118308928643536</v>
      </c>
      <c r="M303" s="143">
        <f t="shared" si="83"/>
        <v>0.20197749069660378</v>
      </c>
      <c r="N303" s="143">
        <f t="shared" si="84"/>
        <v>33.247323571457414</v>
      </c>
      <c r="O303" s="143">
        <f t="shared" si="85"/>
        <v>0</v>
      </c>
      <c r="P303" s="143">
        <f t="shared" si="86"/>
        <v>9974.1970714372237</v>
      </c>
      <c r="Q303" s="143">
        <f t="shared" si="87"/>
        <v>0</v>
      </c>
      <c r="R303" s="143">
        <f t="shared" si="88"/>
        <v>43.221520642894639</v>
      </c>
      <c r="S303" s="143">
        <f t="shared" si="89"/>
        <v>10017.418592080119</v>
      </c>
      <c r="T303" s="143">
        <f>U302-(U302*(0.5^(1/'SW7'!C$2)))</f>
        <v>7569.7125715930015</v>
      </c>
      <c r="U303" s="143">
        <f t="shared" si="92"/>
        <v>1195503.6923633376</v>
      </c>
      <c r="V303" s="147">
        <f>(U303*'SW7'!C$3/(B303*'SW7'!C$4)/1000)</f>
        <v>2.4563650773532322</v>
      </c>
      <c r="W303" s="147">
        <f>V303/'SW7'!C$5</f>
        <v>30.704563466915403</v>
      </c>
    </row>
    <row r="304" spans="1:23" x14ac:dyDescent="0.35">
      <c r="A304" s="142">
        <f t="shared" si="95"/>
        <v>301</v>
      </c>
      <c r="B304" s="143">
        <f t="shared" si="91"/>
        <v>312.49947595668203</v>
      </c>
      <c r="C304" s="133">
        <v>1200</v>
      </c>
      <c r="D304" s="133">
        <v>0</v>
      </c>
      <c r="E304" s="166">
        <v>1.3</v>
      </c>
      <c r="F304" s="143"/>
      <c r="G304" s="143"/>
      <c r="H304" s="143"/>
      <c r="I304" s="143"/>
      <c r="J304" s="143"/>
      <c r="K304" s="143"/>
      <c r="L304" s="167">
        <f t="shared" si="93"/>
        <v>8.3300345702293015</v>
      </c>
      <c r="M304" s="143">
        <f t="shared" si="83"/>
        <v>0.20241984005657201</v>
      </c>
      <c r="N304" s="143">
        <f t="shared" si="84"/>
        <v>33.320138280917206</v>
      </c>
      <c r="O304" s="143">
        <f t="shared" si="85"/>
        <v>0</v>
      </c>
      <c r="P304" s="143">
        <f t="shared" si="86"/>
        <v>9996.0414842751616</v>
      </c>
      <c r="Q304" s="143">
        <f t="shared" si="87"/>
        <v>0</v>
      </c>
      <c r="R304" s="143">
        <f t="shared" si="88"/>
        <v>43.316179765192366</v>
      </c>
      <c r="S304" s="143">
        <f t="shared" si="89"/>
        <v>10039.357664040353</v>
      </c>
      <c r="T304" s="143">
        <f>U303-(U303*(0.5^(1/'SW7'!C$2)))</f>
        <v>7585.2010523898061</v>
      </c>
      <c r="U304" s="143">
        <f t="shared" si="92"/>
        <v>1197951.3983838246</v>
      </c>
      <c r="V304" s="147">
        <f>(U304*'SW7'!C$3/(B304*'SW7'!C$4)/1000)</f>
        <v>2.4529838190028044</v>
      </c>
      <c r="W304" s="147">
        <f>V304/'SW7'!C$5</f>
        <v>30.662297737535056</v>
      </c>
    </row>
    <row r="305" spans="1:23" x14ac:dyDescent="0.35">
      <c r="A305" s="142">
        <f t="shared" si="95"/>
        <v>302</v>
      </c>
      <c r="B305" s="143">
        <f t="shared" si="91"/>
        <v>313.56659336212203</v>
      </c>
      <c r="C305" s="133">
        <v>1200</v>
      </c>
      <c r="D305" s="133">
        <v>0</v>
      </c>
      <c r="E305" s="166">
        <v>1.3</v>
      </c>
      <c r="F305" s="143"/>
      <c r="G305" s="143"/>
      <c r="H305" s="143"/>
      <c r="I305" s="143"/>
      <c r="J305" s="143"/>
      <c r="K305" s="143"/>
      <c r="L305" s="167">
        <f t="shared" si="93"/>
        <v>8.3481778704440153</v>
      </c>
      <c r="M305" s="143">
        <f t="shared" si="83"/>
        <v>0.20286072225178955</v>
      </c>
      <c r="N305" s="143">
        <f t="shared" si="84"/>
        <v>33.392711481776061</v>
      </c>
      <c r="O305" s="143">
        <f t="shared" si="85"/>
        <v>0</v>
      </c>
      <c r="P305" s="143">
        <f t="shared" si="86"/>
        <v>10017.813444532818</v>
      </c>
      <c r="Q305" s="143">
        <f t="shared" si="87"/>
        <v>0</v>
      </c>
      <c r="R305" s="143">
        <f t="shared" si="88"/>
        <v>43.410524926308881</v>
      </c>
      <c r="S305" s="143">
        <f t="shared" si="89"/>
        <v>10061.223969459126</v>
      </c>
      <c r="T305" s="143">
        <f>U304-(U304*(0.5^(1/'SW7'!C$2)))</f>
        <v>7600.7311945392285</v>
      </c>
      <c r="U305" s="143">
        <f t="shared" si="92"/>
        <v>1200405.5549954751</v>
      </c>
      <c r="V305" s="147">
        <f>(U305*'SW7'!C$3/(B305*'SW7'!C$4)/1000)</f>
        <v>2.4496440709303267</v>
      </c>
      <c r="W305" s="147">
        <f>V305/'SW7'!C$5</f>
        <v>30.620550886629083</v>
      </c>
    </row>
    <row r="306" spans="1:23" x14ac:dyDescent="0.35">
      <c r="A306" s="142">
        <f t="shared" si="95"/>
        <v>303</v>
      </c>
      <c r="B306" s="143">
        <f t="shared" si="91"/>
        <v>314.63301107648203</v>
      </c>
      <c r="C306" s="133">
        <v>1200</v>
      </c>
      <c r="D306" s="133">
        <v>0</v>
      </c>
      <c r="E306" s="166">
        <v>1.3</v>
      </c>
      <c r="F306" s="143"/>
      <c r="G306" s="143"/>
      <c r="H306" s="143"/>
      <c r="I306" s="143"/>
      <c r="J306" s="143"/>
      <c r="K306" s="143"/>
      <c r="L306" s="167">
        <f t="shared" si="93"/>
        <v>8.3662611926973511</v>
      </c>
      <c r="M306" s="143">
        <f t="shared" si="83"/>
        <v>0.20330014698254562</v>
      </c>
      <c r="N306" s="143">
        <f t="shared" si="84"/>
        <v>33.465044770789405</v>
      </c>
      <c r="O306" s="143">
        <f t="shared" si="85"/>
        <v>0</v>
      </c>
      <c r="P306" s="143">
        <f t="shared" si="86"/>
        <v>10039.513431236821</v>
      </c>
      <c r="Q306" s="143">
        <f t="shared" si="87"/>
        <v>0</v>
      </c>
      <c r="R306" s="143">
        <f t="shared" si="88"/>
        <v>43.504558202026224</v>
      </c>
      <c r="S306" s="143">
        <f t="shared" si="89"/>
        <v>10083.017989438848</v>
      </c>
      <c r="T306" s="143">
        <f>U305-(U305*(0.5^(1/'SW7'!C$2)))</f>
        <v>7616.3022642333526</v>
      </c>
      <c r="U306" s="143">
        <f t="shared" si="92"/>
        <v>1202866.0477703949</v>
      </c>
      <c r="V306" s="147">
        <f>(U306*'SW7'!C$3/(B306*'SW7'!C$4)/1000)</f>
        <v>2.4463453036382496</v>
      </c>
      <c r="W306" s="147">
        <f>V306/'SW7'!C$5</f>
        <v>30.579316295478119</v>
      </c>
    </row>
    <row r="307" spans="1:23" x14ac:dyDescent="0.35">
      <c r="A307" s="142">
        <f t="shared" si="95"/>
        <v>304</v>
      </c>
      <c r="B307" s="143">
        <f t="shared" si="91"/>
        <v>315.69871012800206</v>
      </c>
      <c r="C307" s="133">
        <v>1200</v>
      </c>
      <c r="D307" s="133">
        <v>0</v>
      </c>
      <c r="E307" s="166">
        <v>1.3</v>
      </c>
      <c r="F307" s="143"/>
      <c r="G307" s="143"/>
      <c r="H307" s="143"/>
      <c r="I307" s="143"/>
      <c r="J307" s="143"/>
      <c r="K307" s="143"/>
      <c r="L307" s="167">
        <f t="shared" si="93"/>
        <v>8.3842849322323154</v>
      </c>
      <c r="M307" s="143">
        <f t="shared" si="83"/>
        <v>0.20373812385324525</v>
      </c>
      <c r="N307" s="143">
        <f t="shared" si="84"/>
        <v>33.537139728929262</v>
      </c>
      <c r="O307" s="143">
        <f t="shared" si="85"/>
        <v>0</v>
      </c>
      <c r="P307" s="143">
        <f t="shared" si="86"/>
        <v>10061.141918678779</v>
      </c>
      <c r="Q307" s="143">
        <f t="shared" si="87"/>
        <v>0</v>
      </c>
      <c r="R307" s="143">
        <f t="shared" si="88"/>
        <v>43.59828164760804</v>
      </c>
      <c r="S307" s="143">
        <f t="shared" si="89"/>
        <v>10104.740200326387</v>
      </c>
      <c r="T307" s="143">
        <f>U306-(U306*(0.5^(1/'SW7'!C$2)))</f>
        <v>7631.9135354531463</v>
      </c>
      <c r="U307" s="143">
        <f t="shared" si="92"/>
        <v>1205332.7634956005</v>
      </c>
      <c r="V307" s="147">
        <f>(U307*'SW7'!C$3/(B307*'SW7'!C$4)/1000)</f>
        <v>2.4430869972437415</v>
      </c>
      <c r="W307" s="147">
        <f>V307/'SW7'!C$5</f>
        <v>30.538587465546769</v>
      </c>
    </row>
    <row r="308" spans="1:23" x14ac:dyDescent="0.35">
      <c r="A308" s="142">
        <f t="shared" si="95"/>
        <v>305</v>
      </c>
      <c r="B308" s="143">
        <f t="shared" si="91"/>
        <v>316.76367151300212</v>
      </c>
      <c r="C308" s="133">
        <v>1200</v>
      </c>
      <c r="D308" s="133">
        <v>0</v>
      </c>
      <c r="E308" s="166">
        <v>1.3</v>
      </c>
      <c r="F308" s="143"/>
      <c r="G308" s="143"/>
      <c r="H308" s="143"/>
      <c r="I308" s="143"/>
      <c r="J308" s="143"/>
      <c r="K308" s="143"/>
      <c r="L308" s="167">
        <f t="shared" si="93"/>
        <v>8.4022494803978667</v>
      </c>
      <c r="M308" s="143">
        <f t="shared" si="83"/>
        <v>0.20417466237366816</v>
      </c>
      <c r="N308" s="143">
        <f t="shared" si="84"/>
        <v>33.608997921591467</v>
      </c>
      <c r="O308" s="143">
        <f t="shared" si="85"/>
        <v>0</v>
      </c>
      <c r="P308" s="143">
        <f t="shared" si="86"/>
        <v>10082.69937647744</v>
      </c>
      <c r="Q308" s="143">
        <f t="shared" si="87"/>
        <v>0</v>
      </c>
      <c r="R308" s="143">
        <f t="shared" si="88"/>
        <v>43.69169729806891</v>
      </c>
      <c r="S308" s="143">
        <f t="shared" si="89"/>
        <v>10126.391073775509</v>
      </c>
      <c r="T308" s="143">
        <f>U307-(U307*(0.5^(1/'SW7'!C$2)))</f>
        <v>7647.5642898876686</v>
      </c>
      <c r="U308" s="143">
        <f t="shared" si="92"/>
        <v>1207805.5901604737</v>
      </c>
      <c r="V308" s="147">
        <f>(U308*'SW7'!C$3/(B308*'SW7'!C$4)/1000)</f>
        <v>2.4398686413025863</v>
      </c>
      <c r="W308" s="147">
        <f>V308/'SW7'!C$5</f>
        <v>30.498358016282328</v>
      </c>
    </row>
    <row r="309" spans="1:23" x14ac:dyDescent="0.35">
      <c r="A309" s="142">
        <f t="shared" ref="A309:A324" si="96">A308+1</f>
        <v>306</v>
      </c>
      <c r="B309" s="143">
        <f t="shared" si="91"/>
        <v>317.82787619588214</v>
      </c>
      <c r="C309" s="133">
        <v>1200</v>
      </c>
      <c r="D309" s="133">
        <v>0</v>
      </c>
      <c r="E309" s="166">
        <v>1.3</v>
      </c>
      <c r="F309" s="143"/>
      <c r="G309" s="143"/>
      <c r="H309" s="143"/>
      <c r="I309" s="143"/>
      <c r="J309" s="143"/>
      <c r="K309" s="143"/>
      <c r="L309" s="167">
        <f t="shared" si="93"/>
        <v>8.420155224699915</v>
      </c>
      <c r="M309" s="143">
        <f t="shared" si="83"/>
        <v>0.20460977196020791</v>
      </c>
      <c r="N309" s="143">
        <f t="shared" si="84"/>
        <v>33.68062089879966</v>
      </c>
      <c r="O309" s="143">
        <f t="shared" si="85"/>
        <v>0</v>
      </c>
      <c r="P309" s="143">
        <f t="shared" si="86"/>
        <v>10104.186269639898</v>
      </c>
      <c r="Q309" s="143">
        <f t="shared" si="87"/>
        <v>0</v>
      </c>
      <c r="R309" s="143">
        <f t="shared" si="88"/>
        <v>43.784807168439556</v>
      </c>
      <c r="S309" s="143">
        <f t="shared" si="89"/>
        <v>10147.971076808339</v>
      </c>
      <c r="T309" s="143">
        <f>U308-(U308*(0.5^(1/'SW7'!C$2)))</f>
        <v>7663.2538168549072</v>
      </c>
      <c r="U309" s="143">
        <f t="shared" si="92"/>
        <v>1210284.4169443615</v>
      </c>
      <c r="V309" s="147">
        <f>(U309*'SW7'!C$3/(B309*'SW7'!C$4)/1000)</f>
        <v>2.4366897346366931</v>
      </c>
      <c r="W309" s="147">
        <f>V309/'SW7'!C$5</f>
        <v>30.458621682958665</v>
      </c>
    </row>
    <row r="310" spans="1:23" x14ac:dyDescent="0.35">
      <c r="A310" s="142">
        <f t="shared" si="96"/>
        <v>307</v>
      </c>
      <c r="B310" s="143">
        <f t="shared" si="91"/>
        <v>318.89130510912213</v>
      </c>
      <c r="C310" s="133">
        <v>1200</v>
      </c>
      <c r="D310" s="133">
        <v>0</v>
      </c>
      <c r="E310" s="166">
        <v>1.3</v>
      </c>
      <c r="F310" s="143"/>
      <c r="G310" s="143"/>
      <c r="H310" s="143"/>
      <c r="I310" s="143"/>
      <c r="J310" s="143"/>
      <c r="K310" s="143"/>
      <c r="L310" s="167">
        <f t="shared" si="93"/>
        <v>8.438002548851486</v>
      </c>
      <c r="M310" s="143">
        <f t="shared" si="83"/>
        <v>0.20504346193709111</v>
      </c>
      <c r="N310" s="143">
        <f t="shared" si="84"/>
        <v>33.752010195405944</v>
      </c>
      <c r="O310" s="143">
        <f t="shared" si="85"/>
        <v>0</v>
      </c>
      <c r="P310" s="143">
        <f t="shared" si="86"/>
        <v>10125.603058621784</v>
      </c>
      <c r="Q310" s="143">
        <f t="shared" si="87"/>
        <v>0</v>
      </c>
      <c r="R310" s="143">
        <f t="shared" si="88"/>
        <v>43.877613254027729</v>
      </c>
      <c r="S310" s="143">
        <f t="shared" si="89"/>
        <v>10169.480671875812</v>
      </c>
      <c r="T310" s="143">
        <f>U309-(U309*(0.5^(1/'SW7'!C$2)))</f>
        <v>7678.9814132228494</v>
      </c>
      <c r="U310" s="143">
        <f t="shared" si="92"/>
        <v>1212769.134204315</v>
      </c>
      <c r="V310" s="147">
        <f>(U310*'SW7'!C$3/(B310*'SW7'!C$4)/1000)</f>
        <v>2.4335497851651122</v>
      </c>
      <c r="W310" s="147">
        <f>V310/'SW7'!C$5</f>
        <v>30.419372314563901</v>
      </c>
    </row>
    <row r="311" spans="1:23" x14ac:dyDescent="0.35">
      <c r="A311" s="142">
        <f t="shared" si="96"/>
        <v>308</v>
      </c>
      <c r="B311" s="143">
        <f t="shared" si="91"/>
        <v>319.95393915328214</v>
      </c>
      <c r="C311" s="133">
        <v>1200</v>
      </c>
      <c r="D311" s="133">
        <v>0</v>
      </c>
      <c r="E311" s="166">
        <v>1.3</v>
      </c>
      <c r="F311" s="143"/>
      <c r="G311" s="143"/>
      <c r="H311" s="143"/>
      <c r="I311" s="143"/>
      <c r="J311" s="143"/>
      <c r="K311" s="143"/>
      <c r="L311" s="167">
        <f t="shared" si="93"/>
        <v>8.4557918328220474</v>
      </c>
      <c r="M311" s="143">
        <f t="shared" si="83"/>
        <v>0.20547574153757575</v>
      </c>
      <c r="N311" s="143">
        <f t="shared" si="84"/>
        <v>33.82316733128819</v>
      </c>
      <c r="O311" s="143">
        <f t="shared" si="85"/>
        <v>0</v>
      </c>
      <c r="P311" s="143">
        <f t="shared" si="86"/>
        <v>10146.950199386456</v>
      </c>
      <c r="Q311" s="143">
        <f t="shared" si="87"/>
        <v>0</v>
      </c>
      <c r="R311" s="143">
        <f t="shared" si="88"/>
        <v>43.970117530674649</v>
      </c>
      <c r="S311" s="143">
        <f t="shared" si="89"/>
        <v>10190.920316917131</v>
      </c>
      <c r="T311" s="143">
        <f>U310-(U310*(0.5^(1/'SW7'!C$2)))</f>
        <v>7694.7463833314832</v>
      </c>
      <c r="U311" s="143">
        <f t="shared" si="92"/>
        <v>1215259.633462968</v>
      </c>
      <c r="V311" s="147">
        <f>(U311*'SW7'!C$3/(B311*'SW7'!C$4)/1000)</f>
        <v>2.4304483097384946</v>
      </c>
      <c r="W311" s="147">
        <f>V311/'SW7'!C$5</f>
        <v>30.380603871731182</v>
      </c>
    </row>
    <row r="312" spans="1:23" x14ac:dyDescent="0.35">
      <c r="A312" s="142">
        <f t="shared" si="96"/>
        <v>309</v>
      </c>
      <c r="B312" s="143">
        <f t="shared" si="91"/>
        <v>321.01575919700218</v>
      </c>
      <c r="C312" s="133">
        <v>1200</v>
      </c>
      <c r="D312" s="133">
        <v>0</v>
      </c>
      <c r="E312" s="166">
        <v>1.3</v>
      </c>
      <c r="F312" s="143"/>
      <c r="G312" s="143"/>
      <c r="H312" s="143"/>
      <c r="I312" s="143"/>
      <c r="J312" s="143"/>
      <c r="K312" s="143"/>
      <c r="L312" s="167">
        <f t="shared" si="93"/>
        <v>8.4735234528860524</v>
      </c>
      <c r="M312" s="143">
        <f t="shared" si="83"/>
        <v>0.20590661990513107</v>
      </c>
      <c r="N312" s="143">
        <f t="shared" si="84"/>
        <v>33.894093811544209</v>
      </c>
      <c r="O312" s="143">
        <f t="shared" si="85"/>
        <v>0</v>
      </c>
      <c r="P312" s="143">
        <f t="shared" si="86"/>
        <v>10168.228143463262</v>
      </c>
      <c r="Q312" s="143">
        <f t="shared" si="87"/>
        <v>0</v>
      </c>
      <c r="R312" s="143">
        <f t="shared" si="88"/>
        <v>44.062321955007477</v>
      </c>
      <c r="S312" s="143">
        <f t="shared" si="89"/>
        <v>10212.290465418269</v>
      </c>
      <c r="T312" s="143">
        <f>U311-(U311*(0.5^(1/'SW7'!C$2)))</f>
        <v>7710.5480389168952</v>
      </c>
      <c r="U312" s="143">
        <f t="shared" si="92"/>
        <v>1217755.8073965537</v>
      </c>
      <c r="V312" s="147">
        <f>(U312*'SW7'!C$3/(B312*'SW7'!C$4)/1000)</f>
        <v>2.4273848339769293</v>
      </c>
      <c r="W312" s="147">
        <f>V312/'SW7'!C$5</f>
        <v>30.342310424711616</v>
      </c>
    </row>
    <row r="313" spans="1:23" x14ac:dyDescent="0.35">
      <c r="A313" s="142">
        <f t="shared" si="96"/>
        <v>310</v>
      </c>
      <c r="B313" s="143">
        <f t="shared" si="91"/>
        <v>322.07674607700216</v>
      </c>
      <c r="C313" s="133">
        <v>1200</v>
      </c>
      <c r="D313" s="133">
        <v>0</v>
      </c>
      <c r="E313" s="166">
        <v>1.3</v>
      </c>
      <c r="F313" s="143"/>
      <c r="G313" s="143"/>
      <c r="H313" s="143"/>
      <c r="I313" s="143"/>
      <c r="J313" s="143"/>
      <c r="K313" s="143"/>
      <c r="L313" s="167">
        <f t="shared" si="93"/>
        <v>8.4911977816706781</v>
      </c>
      <c r="M313" s="143">
        <f t="shared" si="83"/>
        <v>0.20633610609459746</v>
      </c>
      <c r="N313" s="143">
        <f t="shared" si="84"/>
        <v>33.964791126682712</v>
      </c>
      <c r="O313" s="143">
        <f t="shared" si="85"/>
        <v>0</v>
      </c>
      <c r="P313" s="143">
        <f t="shared" si="86"/>
        <v>10189.437338004813</v>
      </c>
      <c r="Q313" s="143">
        <f t="shared" si="87"/>
        <v>0</v>
      </c>
      <c r="R313" s="143">
        <f t="shared" si="88"/>
        <v>44.154228464687527</v>
      </c>
      <c r="S313" s="143">
        <f t="shared" si="89"/>
        <v>10233.5915664695</v>
      </c>
      <c r="T313" s="143">
        <f>U312-(U312*(0.5^(1/'SW7'!C$2)))</f>
        <v>7726.3856990337372</v>
      </c>
      <c r="U313" s="143">
        <f t="shared" si="92"/>
        <v>1220257.549823055</v>
      </c>
      <c r="V313" s="147">
        <f>(U313*'SW7'!C$3/(B313*'SW7'!C$4)/1000)</f>
        <v>2.424358892111063</v>
      </c>
      <c r="W313" s="147">
        <f>V313/'SW7'!C$5</f>
        <v>30.304486151388286</v>
      </c>
    </row>
    <row r="314" spans="1:23" x14ac:dyDescent="0.35">
      <c r="A314" s="142">
        <f t="shared" si="96"/>
        <v>311</v>
      </c>
      <c r="B314" s="143">
        <f t="shared" si="91"/>
        <v>323.13688059808214</v>
      </c>
      <c r="C314" s="133">
        <v>1200</v>
      </c>
      <c r="D314" s="133">
        <v>0</v>
      </c>
      <c r="E314" s="166">
        <v>1.3</v>
      </c>
      <c r="F314" s="143"/>
      <c r="G314" s="143"/>
      <c r="H314" s="143"/>
      <c r="I314" s="143"/>
      <c r="J314" s="143"/>
      <c r="K314" s="143"/>
      <c r="L314" s="167">
        <f t="shared" si="93"/>
        <v>8.5088151882028455</v>
      </c>
      <c r="M314" s="143">
        <f t="shared" si="83"/>
        <v>0.20676420907332912</v>
      </c>
      <c r="N314" s="143">
        <f t="shared" si="84"/>
        <v>34.035260752811382</v>
      </c>
      <c r="O314" s="143">
        <f t="shared" si="85"/>
        <v>0</v>
      </c>
      <c r="P314" s="143">
        <f t="shared" si="86"/>
        <v>10210.578225843416</v>
      </c>
      <c r="Q314" s="143">
        <f t="shared" si="87"/>
        <v>0</v>
      </c>
      <c r="R314" s="143">
        <f t="shared" si="88"/>
        <v>44.245838978654795</v>
      </c>
      <c r="S314" s="143">
        <f t="shared" si="89"/>
        <v>10254.824064822071</v>
      </c>
      <c r="T314" s="143">
        <f>U313-(U313*(0.5^(1/'SW7'!C$2)))</f>
        <v>7742.2586899809539</v>
      </c>
      <c r="U314" s="143">
        <f t="shared" si="92"/>
        <v>1222764.7556904908</v>
      </c>
      <c r="V314" s="147">
        <f>(U314*'SW7'!C$3/(B314*'SW7'!C$4)/1000)</f>
        <v>2.4213700268264442</v>
      </c>
      <c r="W314" s="147">
        <f>V314/'SW7'!C$5</f>
        <v>30.267125335330551</v>
      </c>
    </row>
    <row r="315" spans="1:23" x14ac:dyDescent="0.35">
      <c r="A315" s="142">
        <f t="shared" si="96"/>
        <v>312</v>
      </c>
      <c r="B315" s="143">
        <f t="shared" si="91"/>
        <v>324.19614353312221</v>
      </c>
      <c r="C315" s="133">
        <v>1200</v>
      </c>
      <c r="D315" s="133">
        <v>0</v>
      </c>
      <c r="E315" s="166">
        <v>1.3</v>
      </c>
      <c r="F315" s="143"/>
      <c r="G315" s="143"/>
      <c r="H315" s="143"/>
      <c r="I315" s="143"/>
      <c r="J315" s="143"/>
      <c r="K315" s="143"/>
      <c r="L315" s="167">
        <f t="shared" si="93"/>
        <v>8.5263760379554334</v>
      </c>
      <c r="M315" s="143">
        <f t="shared" si="83"/>
        <v>0.20719093772231703</v>
      </c>
      <c r="N315" s="143">
        <f t="shared" si="84"/>
        <v>34.105504151821734</v>
      </c>
      <c r="O315" s="143">
        <f t="shared" si="85"/>
        <v>0</v>
      </c>
      <c r="P315" s="143">
        <f t="shared" si="86"/>
        <v>10231.65124554652</v>
      </c>
      <c r="Q315" s="143">
        <f t="shared" si="87"/>
        <v>0</v>
      </c>
      <c r="R315" s="143">
        <f t="shared" si="88"/>
        <v>44.337155397368257</v>
      </c>
      <c r="S315" s="143">
        <f t="shared" si="89"/>
        <v>10275.988400943888</v>
      </c>
      <c r="T315" s="143">
        <f>U314-(U314*(0.5^(1/'SW7'!C$2)))</f>
        <v>7758.1663452275097</v>
      </c>
      <c r="U315" s="143">
        <f t="shared" si="92"/>
        <v>1225277.321065332</v>
      </c>
      <c r="V315" s="147">
        <f>(U315*'SW7'!C$3/(B315*'SW7'!C$4)/1000)</f>
        <v>2.4184177891110266</v>
      </c>
      <c r="W315" s="147">
        <f>V315/'SW7'!C$5</f>
        <v>30.230222363887833</v>
      </c>
    </row>
    <row r="316" spans="1:23" x14ac:dyDescent="0.35">
      <c r="A316" s="142">
        <f t="shared" si="96"/>
        <v>313</v>
      </c>
      <c r="B316" s="143">
        <f t="shared" si="91"/>
        <v>325.25451562308217</v>
      </c>
      <c r="C316" s="133">
        <v>1200</v>
      </c>
      <c r="D316" s="133">
        <v>0</v>
      </c>
      <c r="E316" s="166">
        <v>1.3</v>
      </c>
      <c r="F316" s="143"/>
      <c r="G316" s="143"/>
      <c r="H316" s="143"/>
      <c r="I316" s="143"/>
      <c r="J316" s="143"/>
      <c r="K316" s="143"/>
      <c r="L316" s="167">
        <f t="shared" si="93"/>
        <v>8.5438806928927455</v>
      </c>
      <c r="M316" s="143">
        <f t="shared" si="83"/>
        <v>0.20761630083729371</v>
      </c>
      <c r="N316" s="143">
        <f t="shared" si="84"/>
        <v>34.175522771570982</v>
      </c>
      <c r="O316" s="143">
        <f t="shared" si="85"/>
        <v>0</v>
      </c>
      <c r="P316" s="143">
        <f t="shared" si="86"/>
        <v>10252.656831471295</v>
      </c>
      <c r="Q316" s="143">
        <f t="shared" si="87"/>
        <v>0</v>
      </c>
      <c r="R316" s="143">
        <f t="shared" si="88"/>
        <v>44.428179603042281</v>
      </c>
      <c r="S316" s="143">
        <f t="shared" si="89"/>
        <v>10297.085011074338</v>
      </c>
      <c r="T316" s="143">
        <f>U315-(U315*(0.5^(1/'SW7'!C$2)))</f>
        <v>7774.1080053388141</v>
      </c>
      <c r="U316" s="143">
        <f t="shared" si="92"/>
        <v>1227795.1431210483</v>
      </c>
      <c r="V316" s="147">
        <f>(U316*'SW7'!C$3/(B316*'SW7'!C$4)/1000)</f>
        <v>2.4155017381057529</v>
      </c>
      <c r="W316" s="147">
        <f>V316/'SW7'!C$5</f>
        <v>30.193771726321909</v>
      </c>
    </row>
    <row r="317" spans="1:23" x14ac:dyDescent="0.35">
      <c r="A317" s="142">
        <f t="shared" si="96"/>
        <v>314</v>
      </c>
      <c r="B317" s="143">
        <f t="shared" si="91"/>
        <v>326.31197757700215</v>
      </c>
      <c r="C317" s="133">
        <v>1200</v>
      </c>
      <c r="D317" s="133">
        <v>0</v>
      </c>
      <c r="E317" s="166">
        <v>1.3</v>
      </c>
      <c r="F317" s="143"/>
      <c r="G317" s="143"/>
      <c r="H317" s="143"/>
      <c r="I317" s="143"/>
      <c r="J317" s="143"/>
      <c r="K317" s="143"/>
      <c r="L317" s="167">
        <f t="shared" si="93"/>
        <v>8.5613295115153285</v>
      </c>
      <c r="M317" s="143">
        <f t="shared" si="83"/>
        <v>0.20804030712982247</v>
      </c>
      <c r="N317" s="143">
        <f t="shared" si="84"/>
        <v>34.245318046061314</v>
      </c>
      <c r="O317" s="143">
        <f t="shared" si="85"/>
        <v>0</v>
      </c>
      <c r="P317" s="143">
        <f t="shared" si="86"/>
        <v>10273.595413818393</v>
      </c>
      <c r="Q317" s="143">
        <f t="shared" si="87"/>
        <v>0</v>
      </c>
      <c r="R317" s="143">
        <f t="shared" si="88"/>
        <v>44.518913459879712</v>
      </c>
      <c r="S317" s="143">
        <f t="shared" si="89"/>
        <v>10318.114327278274</v>
      </c>
      <c r="T317" s="143">
        <f>U316-(U316*(0.5^(1/'SW7'!C$2)))</f>
        <v>7790.0830179036129</v>
      </c>
      <c r="U317" s="143">
        <f t="shared" si="92"/>
        <v>1230318.1201267838</v>
      </c>
      <c r="V317" s="147">
        <f>(U317*'SW7'!C$3/(B317*'SW7'!C$4)/1000)</f>
        <v>2.4126214409581532</v>
      </c>
      <c r="W317" s="147">
        <f>V317/'SW7'!C$5</f>
        <v>30.157768011976916</v>
      </c>
    </row>
    <row r="318" spans="1:23" x14ac:dyDescent="0.35">
      <c r="A318" s="142">
        <f t="shared" si="96"/>
        <v>315</v>
      </c>
      <c r="B318" s="143">
        <f t="shared" si="91"/>
        <v>327.36851007200215</v>
      </c>
      <c r="C318" s="133">
        <v>1200</v>
      </c>
      <c r="D318" s="133">
        <v>0</v>
      </c>
      <c r="E318" s="166">
        <v>1.3</v>
      </c>
      <c r="F318" s="143"/>
      <c r="G318" s="143"/>
      <c r="H318" s="143"/>
      <c r="I318" s="143"/>
      <c r="J318" s="143"/>
      <c r="K318" s="143"/>
      <c r="L318" s="167">
        <f t="shared" si="93"/>
        <v>8.5787228489039791</v>
      </c>
      <c r="M318" s="143">
        <f t="shared" si="83"/>
        <v>0.20846296522836669</v>
      </c>
      <c r="N318" s="143">
        <f t="shared" si="84"/>
        <v>34.314891395615916</v>
      </c>
      <c r="O318" s="143">
        <f t="shared" si="85"/>
        <v>0</v>
      </c>
      <c r="P318" s="143">
        <f t="shared" si="86"/>
        <v>10294.467418684775</v>
      </c>
      <c r="Q318" s="143">
        <f t="shared" si="87"/>
        <v>0</v>
      </c>
      <c r="R318" s="143">
        <f t="shared" si="88"/>
        <v>44.609358814300691</v>
      </c>
      <c r="S318" s="143">
        <f t="shared" si="89"/>
        <v>10339.076777499076</v>
      </c>
      <c r="T318" s="143">
        <f>U317-(U317*(0.5^(1/'SW7'!C$2)))</f>
        <v>7806.0907374627423</v>
      </c>
      <c r="U318" s="143">
        <f t="shared" si="92"/>
        <v>1232846.1514361585</v>
      </c>
      <c r="V318" s="147">
        <f>(U318*'SW7'!C$3/(B318*'SW7'!C$4)/1000)</f>
        <v>2.4097764726789075</v>
      </c>
      <c r="W318" s="147">
        <f>V318/'SW7'!C$5</f>
        <v>30.122205908486343</v>
      </c>
    </row>
    <row r="319" spans="1:23" x14ac:dyDescent="0.35">
      <c r="A319" s="142">
        <f t="shared" si="96"/>
        <v>316</v>
      </c>
      <c r="B319" s="143">
        <f t="shared" si="91"/>
        <v>328.42409375328219</v>
      </c>
      <c r="C319" s="133">
        <v>1200</v>
      </c>
      <c r="D319" s="133">
        <v>0</v>
      </c>
      <c r="E319" s="166">
        <v>1.3</v>
      </c>
      <c r="F319" s="143"/>
      <c r="G319" s="143"/>
      <c r="H319" s="143"/>
      <c r="I319" s="143"/>
      <c r="J319" s="143"/>
      <c r="K319" s="143"/>
      <c r="L319" s="167">
        <f t="shared" si="93"/>
        <v>8.5960610567631299</v>
      </c>
      <c r="M319" s="143">
        <f t="shared" si="83"/>
        <v>0.20888428367934406</v>
      </c>
      <c r="N319" s="143">
        <f t="shared" si="84"/>
        <v>34.38424422705252</v>
      </c>
      <c r="O319" s="143">
        <f t="shared" si="85"/>
        <v>0</v>
      </c>
      <c r="P319" s="143">
        <f t="shared" si="86"/>
        <v>10315.273268115756</v>
      </c>
      <c r="Q319" s="143">
        <f t="shared" si="87"/>
        <v>0</v>
      </c>
      <c r="R319" s="143">
        <f t="shared" si="88"/>
        <v>44.69951749516828</v>
      </c>
      <c r="S319" s="143">
        <f t="shared" si="89"/>
        <v>10359.972785610924</v>
      </c>
      <c r="T319" s="143">
        <f>U318-(U318*(0.5^(1/'SW7'!C$2)))</f>
        <v>7822.1305254371837</v>
      </c>
      <c r="U319" s="143">
        <f t="shared" si="92"/>
        <v>1235379.1374761949</v>
      </c>
      <c r="V319" s="147">
        <f>(U319*'SW7'!C$3/(B319*'SW7'!C$4)/1000)</f>
        <v>2.4069664160012891</v>
      </c>
      <c r="W319" s="147">
        <f>V319/'SW7'!C$5</f>
        <v>30.087080200016114</v>
      </c>
    </row>
    <row r="320" spans="1:23" x14ac:dyDescent="0.35">
      <c r="A320" s="142">
        <f t="shared" si="96"/>
        <v>317</v>
      </c>
      <c r="B320" s="143">
        <f t="shared" si="91"/>
        <v>329.47870923412216</v>
      </c>
      <c r="C320" s="133">
        <v>1200</v>
      </c>
      <c r="D320" s="133">
        <v>0</v>
      </c>
      <c r="E320" s="166">
        <v>1.3</v>
      </c>
      <c r="F320" s="143"/>
      <c r="G320" s="143"/>
      <c r="H320" s="143"/>
      <c r="I320" s="143"/>
      <c r="J320" s="143"/>
      <c r="K320" s="143"/>
      <c r="L320" s="167">
        <f t="shared" si="93"/>
        <v>8.6133444834635</v>
      </c>
      <c r="M320" s="143">
        <f t="shared" si="83"/>
        <v>0.20930427094816303</v>
      </c>
      <c r="N320" s="143">
        <f t="shared" si="84"/>
        <v>34.453377933854</v>
      </c>
      <c r="O320" s="143">
        <f t="shared" si="85"/>
        <v>0</v>
      </c>
      <c r="P320" s="143">
        <f t="shared" si="86"/>
        <v>10336.013380156201</v>
      </c>
      <c r="Q320" s="143">
        <f t="shared" si="87"/>
        <v>0</v>
      </c>
      <c r="R320" s="143">
        <f t="shared" si="88"/>
        <v>44.789391314010203</v>
      </c>
      <c r="S320" s="143">
        <f t="shared" si="89"/>
        <v>10380.802771470211</v>
      </c>
      <c r="T320" s="143">
        <f>U319-(U319*(0.5^(1/'SW7'!C$2)))</f>
        <v>7838.2017500593793</v>
      </c>
      <c r="U320" s="143">
        <f t="shared" si="92"/>
        <v>1237916.9797363686</v>
      </c>
      <c r="V320" s="147">
        <f>(U320*'SW7'!C$3/(B320*'SW7'!C$4)/1000)</f>
        <v>2.4041908612434417</v>
      </c>
      <c r="W320" s="147">
        <f>V320/'SW7'!C$5</f>
        <v>30.052385765543022</v>
      </c>
    </row>
    <row r="321" spans="1:23" x14ac:dyDescent="0.35">
      <c r="A321" s="142">
        <f t="shared" si="96"/>
        <v>318</v>
      </c>
      <c r="B321" s="143">
        <f t="shared" si="91"/>
        <v>330.53233709588216</v>
      </c>
      <c r="C321" s="133">
        <v>1200</v>
      </c>
      <c r="D321" s="133">
        <v>0</v>
      </c>
      <c r="E321" s="166">
        <v>1.3</v>
      </c>
      <c r="F321" s="143"/>
      <c r="G321" s="143"/>
      <c r="H321" s="143"/>
      <c r="I321" s="143"/>
      <c r="J321" s="143"/>
      <c r="K321" s="143"/>
      <c r="L321" s="167">
        <f t="shared" si="93"/>
        <v>8.6305734740841267</v>
      </c>
      <c r="M321" s="143">
        <f t="shared" si="83"/>
        <v>0.20972293542024426</v>
      </c>
      <c r="N321" s="143">
        <f t="shared" si="84"/>
        <v>34.522293896336507</v>
      </c>
      <c r="O321" s="143">
        <f t="shared" si="85"/>
        <v>0</v>
      </c>
      <c r="P321" s="143">
        <f t="shared" si="86"/>
        <v>10356.688168900951</v>
      </c>
      <c r="Q321" s="143">
        <f t="shared" si="87"/>
        <v>0</v>
      </c>
      <c r="R321" s="143">
        <f t="shared" si="88"/>
        <v>44.878982065237459</v>
      </c>
      <c r="S321" s="143">
        <f t="shared" si="89"/>
        <v>10401.56715096619</v>
      </c>
      <c r="T321" s="143">
        <f>U320-(U320*(0.5^(1/'SW7'!C$2)))</f>
        <v>7854.3037863019854</v>
      </c>
      <c r="U321" s="143">
        <f t="shared" si="92"/>
        <v>1240459.5807577795</v>
      </c>
      <c r="V321" s="147">
        <f>(U321*'SW7'!C$3/(B321*'SW7'!C$4)/1000)</f>
        <v>2.4014494061734228</v>
      </c>
      <c r="W321" s="147">
        <f>V321/'SW7'!C$5</f>
        <v>30.018117577167786</v>
      </c>
    </row>
    <row r="322" spans="1:23" x14ac:dyDescent="0.35">
      <c r="A322" s="142">
        <f t="shared" si="96"/>
        <v>319</v>
      </c>
      <c r="B322" s="143">
        <f t="shared" si="91"/>
        <v>331.58495788800218</v>
      </c>
      <c r="C322" s="133">
        <v>1200</v>
      </c>
      <c r="D322" s="133">
        <v>0</v>
      </c>
      <c r="E322" s="166">
        <v>1.3</v>
      </c>
      <c r="F322" s="143"/>
      <c r="G322" s="143"/>
      <c r="H322" s="143"/>
      <c r="I322" s="143"/>
      <c r="J322" s="143"/>
      <c r="K322" s="143"/>
      <c r="L322" s="167">
        <f t="shared" si="93"/>
        <v>8.6477483704536589</v>
      </c>
      <c r="M322" s="143">
        <f t="shared" si="83"/>
        <v>0.2101402854020239</v>
      </c>
      <c r="N322" s="143">
        <f t="shared" si="84"/>
        <v>34.590993481814635</v>
      </c>
      <c r="O322" s="143">
        <f t="shared" si="85"/>
        <v>0</v>
      </c>
      <c r="P322" s="143">
        <f t="shared" si="86"/>
        <v>10377.29804454439</v>
      </c>
      <c r="Q322" s="143">
        <f t="shared" si="87"/>
        <v>0</v>
      </c>
      <c r="R322" s="143">
        <f t="shared" si="88"/>
        <v>44.968291526359025</v>
      </c>
      <c r="S322" s="143">
        <f t="shared" si="89"/>
        <v>10422.266336070748</v>
      </c>
      <c r="T322" s="143">
        <f>U321-(U321*(0.5^(1/'SW7'!C$2)))</f>
        <v>7870.4360158105846</v>
      </c>
      <c r="U322" s="143">
        <f t="shared" si="92"/>
        <v>1243006.8441224438</v>
      </c>
      <c r="V322" s="147">
        <f>(U322*'SW7'!C$3/(B322*'SW7'!C$4)/1000)</f>
        <v>2.3987416558769548</v>
      </c>
      <c r="W322" s="147">
        <f>V322/'SW7'!C$5</f>
        <v>29.984270698461934</v>
      </c>
    </row>
    <row r="323" spans="1:23" x14ac:dyDescent="0.35">
      <c r="A323" s="142">
        <f t="shared" si="96"/>
        <v>320</v>
      </c>
      <c r="B323" s="143">
        <f t="shared" si="91"/>
        <v>332.63655212800222</v>
      </c>
      <c r="C323" s="133">
        <v>1200</v>
      </c>
      <c r="D323" s="133">
        <v>0</v>
      </c>
      <c r="E323" s="166">
        <v>1.3</v>
      </c>
      <c r="F323" s="143"/>
      <c r="G323" s="143"/>
      <c r="H323" s="143"/>
      <c r="I323" s="143"/>
      <c r="J323" s="143"/>
      <c r="K323" s="143"/>
      <c r="L323" s="167">
        <f t="shared" si="93"/>
        <v>8.6648695111910925</v>
      </c>
      <c r="M323" s="143">
        <f t="shared" si="83"/>
        <v>0.21055632912194353</v>
      </c>
      <c r="N323" s="143">
        <f t="shared" si="84"/>
        <v>34.65947804476437</v>
      </c>
      <c r="O323" s="143">
        <f t="shared" si="85"/>
        <v>0</v>
      </c>
      <c r="P323" s="143">
        <f t="shared" si="86"/>
        <v>10397.843413429311</v>
      </c>
      <c r="Q323" s="143">
        <f t="shared" si="87"/>
        <v>0</v>
      </c>
      <c r="R323" s="143">
        <f t="shared" si="88"/>
        <v>45.057321458193684</v>
      </c>
      <c r="S323" s="143">
        <f t="shared" si="89"/>
        <v>10442.900734887506</v>
      </c>
      <c r="T323" s="143">
        <f>U322-(U322*(0.5^(1/'SW7'!C$2)))</f>
        <v>7886.5978268343024</v>
      </c>
      <c r="U323" s="143">
        <f t="shared" si="92"/>
        <v>1245558.6744427041</v>
      </c>
      <c r="V323" s="147">
        <f>(U323*'SW7'!C$3/(B323*'SW7'!C$4)/1000)</f>
        <v>2.3960672226278343</v>
      </c>
      <c r="W323" s="147">
        <f>V323/'SW7'!C$5</f>
        <v>29.950840282847928</v>
      </c>
    </row>
    <row r="324" spans="1:23" x14ac:dyDescent="0.35">
      <c r="A324" s="142">
        <f t="shared" si="96"/>
        <v>321</v>
      </c>
      <c r="B324" s="143">
        <f t="shared" si="91"/>
        <v>333.68710030148225</v>
      </c>
      <c r="C324" s="133">
        <v>1200</v>
      </c>
      <c r="D324" s="133">
        <v>0</v>
      </c>
      <c r="E324" s="166">
        <v>1.3</v>
      </c>
      <c r="F324" s="143"/>
      <c r="G324" s="143"/>
      <c r="H324" s="143"/>
      <c r="I324" s="143"/>
      <c r="J324" s="143"/>
      <c r="K324" s="143"/>
      <c r="L324" s="167">
        <f t="shared" si="93"/>
        <v>8.6819372317458132</v>
      </c>
      <c r="M324" s="143">
        <f t="shared" ref="M324:M387" si="97">0.0243*L324</f>
        <v>0.21097107473142326</v>
      </c>
      <c r="N324" s="143">
        <f t="shared" ref="N324:N387" si="98">4*L324</f>
        <v>34.727748926983253</v>
      </c>
      <c r="O324" s="143">
        <f t="shared" ref="O324:O387" si="99">J324*K324</f>
        <v>0</v>
      </c>
      <c r="P324" s="143">
        <f t="shared" ref="P324:P387" si="100">C324*L324</f>
        <v>10418.324678094976</v>
      </c>
      <c r="Q324" s="143">
        <f t="shared" ref="Q324:Q387" si="101">D324*M324</f>
        <v>0</v>
      </c>
      <c r="R324" s="143">
        <f t="shared" ref="R324:R387" si="102">E324*N324</f>
        <v>45.146073605078229</v>
      </c>
      <c r="S324" s="143">
        <f t="shared" ref="S324:S387" si="103">SUM(O324:R324)</f>
        <v>10463.470751700053</v>
      </c>
      <c r="T324" s="143">
        <f>U323-(U323*(0.5^(1/'SW7'!C$2)))</f>
        <v>7902.7886141606141</v>
      </c>
      <c r="U324" s="143">
        <f t="shared" si="92"/>
        <v>1248114.9773507572</v>
      </c>
      <c r="V324" s="147">
        <f>(U324*'SW7'!C$3/(B324*'SW7'!C$4)/1000)</f>
        <v>2.3934257257609306</v>
      </c>
      <c r="W324" s="147">
        <f>V324/'SW7'!C$5</f>
        <v>29.917821572011633</v>
      </c>
    </row>
    <row r="325" spans="1:23" x14ac:dyDescent="0.35">
      <c r="A325" s="142">
        <f t="shared" ref="A325:A340" si="104">A324+1</f>
        <v>322</v>
      </c>
      <c r="B325" s="143">
        <f t="shared" ref="B325:B388" si="105">B324+0.5584 + 2*0.001787*A325 -3*0.00000155*A325^2 - 4*0.00000000133*A325^3</f>
        <v>334.73658286212225</v>
      </c>
      <c r="C325" s="133">
        <v>1200</v>
      </c>
      <c r="D325" s="133">
        <v>0</v>
      </c>
      <c r="E325" s="166">
        <v>1.3</v>
      </c>
      <c r="F325" s="143"/>
      <c r="G325" s="143"/>
      <c r="H325" s="143"/>
      <c r="I325" s="143"/>
      <c r="J325" s="143"/>
      <c r="K325" s="143"/>
      <c r="L325" s="167">
        <f t="shared" si="93"/>
        <v>8.6989518644370243</v>
      </c>
      <c r="M325" s="143">
        <f t="shared" si="97"/>
        <v>0.21138453030581969</v>
      </c>
      <c r="N325" s="143">
        <f t="shared" si="98"/>
        <v>34.795807457748097</v>
      </c>
      <c r="O325" s="143">
        <f t="shared" si="99"/>
        <v>0</v>
      </c>
      <c r="P325" s="143">
        <f t="shared" si="100"/>
        <v>10438.74223732443</v>
      </c>
      <c r="Q325" s="143">
        <f t="shared" si="101"/>
        <v>0</v>
      </c>
      <c r="R325" s="143">
        <f t="shared" si="102"/>
        <v>45.234549695072531</v>
      </c>
      <c r="S325" s="143">
        <f t="shared" si="103"/>
        <v>10483.976787019503</v>
      </c>
      <c r="T325" s="143">
        <f>U324-(U324*(0.5^(1/'SW7'!C$2)))</f>
        <v>7919.0077790466603</v>
      </c>
      <c r="U325" s="143">
        <f t="shared" ref="U325:U388" si="106">U324+S324-T324</f>
        <v>1250675.6594882966</v>
      </c>
      <c r="V325" s="147">
        <f>(U325*'SW7'!C$3/(B325*'SW7'!C$4)/1000)</f>
        <v>2.3908167915477239</v>
      </c>
      <c r="W325" s="147">
        <f>V325/'SW7'!C$5</f>
        <v>29.885209894346549</v>
      </c>
    </row>
    <row r="326" spans="1:23" x14ac:dyDescent="0.35">
      <c r="A326" s="142">
        <f t="shared" si="104"/>
        <v>323</v>
      </c>
      <c r="B326" s="143">
        <f t="shared" si="105"/>
        <v>335.78498023168225</v>
      </c>
      <c r="C326" s="133">
        <v>1200</v>
      </c>
      <c r="D326" s="133">
        <v>0</v>
      </c>
      <c r="E326" s="166">
        <v>1.3</v>
      </c>
      <c r="F326" s="143"/>
      <c r="G326" s="143"/>
      <c r="H326" s="143"/>
      <c r="I326" s="143"/>
      <c r="J326" s="143"/>
      <c r="K326" s="143"/>
      <c r="L326" s="167">
        <f t="shared" si="93"/>
        <v>8.7159137384925778</v>
      </c>
      <c r="M326" s="143">
        <f t="shared" si="97"/>
        <v>0.21179670384536964</v>
      </c>
      <c r="N326" s="143">
        <f t="shared" si="98"/>
        <v>34.863654953970311</v>
      </c>
      <c r="O326" s="143">
        <f t="shared" si="99"/>
        <v>0</v>
      </c>
      <c r="P326" s="143">
        <f t="shared" si="100"/>
        <v>10459.096486191092</v>
      </c>
      <c r="Q326" s="143">
        <f t="shared" si="101"/>
        <v>0</v>
      </c>
      <c r="R326" s="143">
        <f t="shared" si="102"/>
        <v>45.322751440161404</v>
      </c>
      <c r="S326" s="143">
        <f t="shared" si="103"/>
        <v>10504.419237631253</v>
      </c>
      <c r="T326" s="143">
        <f>U325-(U325*(0.5^(1/'SW7'!C$2)))</f>
        <v>7935.2547291552182</v>
      </c>
      <c r="U326" s="143">
        <f t="shared" si="106"/>
        <v>1253240.6284962695</v>
      </c>
      <c r="V326" s="147">
        <f>(U326*'SW7'!C$3/(B326*'SW7'!C$4)/1000)</f>
        <v>2.388240053074338</v>
      </c>
      <c r="W326" s="147">
        <f>V326/'SW7'!C$5</f>
        <v>29.853000663429224</v>
      </c>
    </row>
    <row r="327" spans="1:23" x14ac:dyDescent="0.35">
      <c r="A327" s="142">
        <f t="shared" si="104"/>
        <v>324</v>
      </c>
      <c r="B327" s="143">
        <f t="shared" si="105"/>
        <v>336.83227280000227</v>
      </c>
      <c r="C327" s="133">
        <v>1200</v>
      </c>
      <c r="D327" s="133">
        <v>0</v>
      </c>
      <c r="E327" s="166">
        <v>1.3</v>
      </c>
      <c r="F327" s="143"/>
      <c r="G327" s="143"/>
      <c r="H327" s="143"/>
      <c r="I327" s="143"/>
      <c r="J327" s="143"/>
      <c r="K327" s="143"/>
      <c r="L327" s="167">
        <f t="shared" ref="L327:L390" si="107">5.4702 * LN(A327) - 22.889</f>
        <v>8.7328231800871983</v>
      </c>
      <c r="M327" s="143">
        <f t="shared" si="97"/>
        <v>0.2122076032761189</v>
      </c>
      <c r="N327" s="143">
        <f t="shared" si="98"/>
        <v>34.931292720348793</v>
      </c>
      <c r="O327" s="143">
        <f t="shared" si="99"/>
        <v>0</v>
      </c>
      <c r="P327" s="143">
        <f t="shared" si="100"/>
        <v>10479.387816104638</v>
      </c>
      <c r="Q327" s="143">
        <f t="shared" si="101"/>
        <v>0</v>
      </c>
      <c r="R327" s="143">
        <f t="shared" si="102"/>
        <v>45.410680536453434</v>
      </c>
      <c r="S327" s="143">
        <f t="shared" si="103"/>
        <v>10524.798496641091</v>
      </c>
      <c r="T327" s="143">
        <f>U326-(U326*(0.5^(1/'SW7'!C$2)))</f>
        <v>7951.5288784890436</v>
      </c>
      <c r="U327" s="143">
        <f t="shared" si="106"/>
        <v>1255809.7930047454</v>
      </c>
      <c r="V327" s="147">
        <f>(U327*'SW7'!C$3/(B327*'SW7'!C$4)/1000)</f>
        <v>2.3856951501219981</v>
      </c>
      <c r="W327" s="147">
        <f>V327/'SW7'!C$5</f>
        <v>29.821189376524977</v>
      </c>
    </row>
    <row r="328" spans="1:23" x14ac:dyDescent="0.35">
      <c r="A328" s="142">
        <f t="shared" si="104"/>
        <v>325</v>
      </c>
      <c r="B328" s="143">
        <f t="shared" si="105"/>
        <v>337.87844092500222</v>
      </c>
      <c r="C328" s="133">
        <v>1200</v>
      </c>
      <c r="D328" s="133">
        <v>0</v>
      </c>
      <c r="E328" s="166">
        <v>1.3</v>
      </c>
      <c r="F328" s="143"/>
      <c r="G328" s="143"/>
      <c r="H328" s="143"/>
      <c r="I328" s="143"/>
      <c r="J328" s="143"/>
      <c r="K328" s="143"/>
      <c r="L328" s="167">
        <f t="shared" si="107"/>
        <v>8.7496805123801309</v>
      </c>
      <c r="M328" s="143">
        <f t="shared" si="97"/>
        <v>0.21261723645083716</v>
      </c>
      <c r="N328" s="143">
        <f t="shared" si="98"/>
        <v>34.998722049520524</v>
      </c>
      <c r="O328" s="143">
        <f t="shared" si="99"/>
        <v>0</v>
      </c>
      <c r="P328" s="143">
        <f t="shared" si="100"/>
        <v>10499.616614856157</v>
      </c>
      <c r="Q328" s="143">
        <f t="shared" si="101"/>
        <v>0</v>
      </c>
      <c r="R328" s="143">
        <f t="shared" si="102"/>
        <v>45.498338664376682</v>
      </c>
      <c r="S328" s="143">
        <f t="shared" si="103"/>
        <v>10545.114953520533</v>
      </c>
      <c r="T328" s="143">
        <f>U327-(U327*(0.5^(1/'SW7'!C$2)))</f>
        <v>7967.8296473266091</v>
      </c>
      <c r="U328" s="143">
        <f t="shared" si="106"/>
        <v>1258383.0626228973</v>
      </c>
      <c r="V328" s="147">
        <f>(U328*'SW7'!C$3/(B328*'SW7'!C$4)/1000)</f>
        <v>2.3831817290498813</v>
      </c>
      <c r="W328" s="147">
        <f>V328/'SW7'!C$5</f>
        <v>29.789771613123516</v>
      </c>
    </row>
    <row r="329" spans="1:23" x14ac:dyDescent="0.35">
      <c r="A329" s="142">
        <f t="shared" si="104"/>
        <v>326</v>
      </c>
      <c r="B329" s="143">
        <f t="shared" si="105"/>
        <v>338.92346493268224</v>
      </c>
      <c r="C329" s="133">
        <v>1200</v>
      </c>
      <c r="D329" s="133">
        <v>0</v>
      </c>
      <c r="E329" s="166">
        <v>1.3</v>
      </c>
      <c r="F329" s="143"/>
      <c r="G329" s="143"/>
      <c r="H329" s="143"/>
      <c r="I329" s="143"/>
      <c r="J329" s="143"/>
      <c r="K329" s="143"/>
      <c r="L329" s="167">
        <f t="shared" si="107"/>
        <v>8.7664860555521678</v>
      </c>
      <c r="M329" s="143">
        <f t="shared" si="97"/>
        <v>0.21302561114991767</v>
      </c>
      <c r="N329" s="143">
        <f t="shared" si="98"/>
        <v>35.065944222208671</v>
      </c>
      <c r="O329" s="143">
        <f t="shared" si="99"/>
        <v>0</v>
      </c>
      <c r="P329" s="143">
        <f t="shared" si="100"/>
        <v>10519.783266662602</v>
      </c>
      <c r="Q329" s="143">
        <f t="shared" si="101"/>
        <v>0</v>
      </c>
      <c r="R329" s="143">
        <f t="shared" si="102"/>
        <v>45.585727488871271</v>
      </c>
      <c r="S329" s="143">
        <f t="shared" si="103"/>
        <v>10565.368994151473</v>
      </c>
      <c r="T329" s="143">
        <f>U328-(U328*(0.5^(1/'SW7'!C$2)))</f>
        <v>7984.1564621580765</v>
      </c>
      <c r="U329" s="143">
        <f t="shared" si="106"/>
        <v>1260960.3479290912</v>
      </c>
      <c r="V329" s="147">
        <f>(U329*'SW7'!C$3/(B329*'SW7'!C$4)/1000)</f>
        <v>2.3806994426802919</v>
      </c>
      <c r="W329" s="147">
        <f>V329/'SW7'!C$5</f>
        <v>29.758743033503649</v>
      </c>
    </row>
    <row r="330" spans="1:23" x14ac:dyDescent="0.35">
      <c r="A330" s="142">
        <f t="shared" si="104"/>
        <v>327</v>
      </c>
      <c r="B330" s="143">
        <f t="shared" si="105"/>
        <v>339.96732511712224</v>
      </c>
      <c r="C330" s="133">
        <v>1200</v>
      </c>
      <c r="D330" s="133">
        <v>0</v>
      </c>
      <c r="E330" s="166">
        <v>1.3</v>
      </c>
      <c r="F330" s="143"/>
      <c r="G330" s="143"/>
      <c r="H330" s="143"/>
      <c r="I330" s="143"/>
      <c r="J330" s="143"/>
      <c r="K330" s="143"/>
      <c r="L330" s="167">
        <f t="shared" si="107"/>
        <v>8.7832401268421592</v>
      </c>
      <c r="M330" s="143">
        <f t="shared" si="97"/>
        <v>0.21343273508226446</v>
      </c>
      <c r="N330" s="143">
        <f t="shared" si="98"/>
        <v>35.132960507368637</v>
      </c>
      <c r="O330" s="143">
        <f t="shared" si="99"/>
        <v>0</v>
      </c>
      <c r="P330" s="143">
        <f t="shared" si="100"/>
        <v>10539.888152210591</v>
      </c>
      <c r="Q330" s="143">
        <f t="shared" si="101"/>
        <v>0</v>
      </c>
      <c r="R330" s="143">
        <f t="shared" si="102"/>
        <v>45.67284865957923</v>
      </c>
      <c r="S330" s="143">
        <f t="shared" si="103"/>
        <v>10585.56100087017</v>
      </c>
      <c r="T330" s="143">
        <f>U329-(U329*(0.5^(1/'SW7'!C$2)))</f>
        <v>8000.5087556238286</v>
      </c>
      <c r="U330" s="143">
        <f t="shared" si="106"/>
        <v>1263541.5604610846</v>
      </c>
      <c r="V330" s="147">
        <f>(U330*'SW7'!C$3/(B330*'SW7'!C$4)/1000)</f>
        <v>2.3782479501861284</v>
      </c>
      <c r="W330" s="147">
        <f>V330/'SW7'!C$5</f>
        <v>29.728099377326604</v>
      </c>
    </row>
    <row r="331" spans="1:23" x14ac:dyDescent="0.35">
      <c r="A331" s="142">
        <f t="shared" si="104"/>
        <v>328</v>
      </c>
      <c r="B331" s="143">
        <f t="shared" si="105"/>
        <v>341.01000174048227</v>
      </c>
      <c r="C331" s="133">
        <v>1200</v>
      </c>
      <c r="D331" s="133">
        <v>0</v>
      </c>
      <c r="E331" s="166">
        <v>1.3</v>
      </c>
      <c r="F331" s="143"/>
      <c r="G331" s="143"/>
      <c r="H331" s="143"/>
      <c r="I331" s="143"/>
      <c r="J331" s="143"/>
      <c r="K331" s="143"/>
      <c r="L331" s="167">
        <f t="shared" si="107"/>
        <v>8.7999430405829457</v>
      </c>
      <c r="M331" s="143">
        <f t="shared" si="97"/>
        <v>0.21383861588616557</v>
      </c>
      <c r="N331" s="143">
        <f t="shared" si="98"/>
        <v>35.199772162331783</v>
      </c>
      <c r="O331" s="143">
        <f t="shared" si="99"/>
        <v>0</v>
      </c>
      <c r="P331" s="143">
        <f t="shared" si="100"/>
        <v>10559.931648699534</v>
      </c>
      <c r="Q331" s="143">
        <f t="shared" si="101"/>
        <v>0</v>
      </c>
      <c r="R331" s="143">
        <f t="shared" si="102"/>
        <v>45.759703811031322</v>
      </c>
      <c r="S331" s="143">
        <f t="shared" si="103"/>
        <v>10605.691352510565</v>
      </c>
      <c r="T331" s="143">
        <f>U330-(U330*(0.5^(1/'SW7'!C$2)))</f>
        <v>8016.8859664506745</v>
      </c>
      <c r="U331" s="143">
        <f t="shared" si="106"/>
        <v>1266126.6127063308</v>
      </c>
      <c r="V331" s="147">
        <f>(U331*'SW7'!C$3/(B331*'SW7'!C$4)/1000)</f>
        <v>2.3758269169805817</v>
      </c>
      <c r="W331" s="147">
        <f>V331/'SW7'!C$5</f>
        <v>29.697836462257271</v>
      </c>
    </row>
    <row r="332" spans="1:23" x14ac:dyDescent="0.35">
      <c r="A332" s="142">
        <f t="shared" si="104"/>
        <v>329</v>
      </c>
      <c r="B332" s="143">
        <f t="shared" si="105"/>
        <v>342.05147503300225</v>
      </c>
      <c r="C332" s="133">
        <v>1200</v>
      </c>
      <c r="D332" s="133">
        <v>0</v>
      </c>
      <c r="E332" s="166">
        <v>1.3</v>
      </c>
      <c r="F332" s="143"/>
      <c r="G332" s="143"/>
      <c r="H332" s="143"/>
      <c r="I332" s="143"/>
      <c r="J332" s="143"/>
      <c r="K332" s="143"/>
      <c r="L332" s="167">
        <f t="shared" si="107"/>
        <v>8.81659510823674</v>
      </c>
      <c r="M332" s="143">
        <f t="shared" si="97"/>
        <v>0.21424326113015277</v>
      </c>
      <c r="N332" s="143">
        <f t="shared" si="98"/>
        <v>35.26638043294696</v>
      </c>
      <c r="O332" s="143">
        <f t="shared" si="99"/>
        <v>0</v>
      </c>
      <c r="P332" s="143">
        <f t="shared" si="100"/>
        <v>10579.914129884088</v>
      </c>
      <c r="Q332" s="143">
        <f t="shared" si="101"/>
        <v>0</v>
      </c>
      <c r="R332" s="143">
        <f t="shared" si="102"/>
        <v>45.846294562831048</v>
      </c>
      <c r="S332" s="143">
        <f t="shared" si="103"/>
        <v>10625.760424446918</v>
      </c>
      <c r="T332" s="143">
        <f>U331-(U331*(0.5^(1/'SW7'!C$2)))</f>
        <v>8033.2875393913127</v>
      </c>
      <c r="U332" s="143">
        <f t="shared" si="106"/>
        <v>1268715.4180923908</v>
      </c>
      <c r="V332" s="147">
        <f>(U332*'SW7'!C$3/(B332*'SW7'!C$4)/1000)</f>
        <v>2.3734360146090303</v>
      </c>
      <c r="W332" s="147">
        <f>V332/'SW7'!C$5</f>
        <v>29.667950182612877</v>
      </c>
    </row>
    <row r="333" spans="1:23" x14ac:dyDescent="0.35">
      <c r="A333" s="142">
        <f t="shared" si="104"/>
        <v>330</v>
      </c>
      <c r="B333" s="143">
        <f t="shared" si="105"/>
        <v>343.09172519300222</v>
      </c>
      <c r="C333" s="133">
        <v>1200</v>
      </c>
      <c r="D333" s="133">
        <v>0</v>
      </c>
      <c r="E333" s="166">
        <v>1.3</v>
      </c>
      <c r="F333" s="143"/>
      <c r="G333" s="143"/>
      <c r="H333" s="143"/>
      <c r="I333" s="143"/>
      <c r="J333" s="143"/>
      <c r="K333" s="143"/>
      <c r="L333" s="167">
        <f t="shared" si="107"/>
        <v>8.8331966384299676</v>
      </c>
      <c r="M333" s="143">
        <f t="shared" si="97"/>
        <v>0.2146466783138482</v>
      </c>
      <c r="N333" s="143">
        <f t="shared" si="98"/>
        <v>35.33278655371987</v>
      </c>
      <c r="O333" s="143">
        <f t="shared" si="99"/>
        <v>0</v>
      </c>
      <c r="P333" s="143">
        <f t="shared" si="100"/>
        <v>10599.835966115961</v>
      </c>
      <c r="Q333" s="143">
        <f t="shared" si="101"/>
        <v>0</v>
      </c>
      <c r="R333" s="143">
        <f t="shared" si="102"/>
        <v>45.932622519835832</v>
      </c>
      <c r="S333" s="143">
        <f t="shared" si="103"/>
        <v>10645.768588635798</v>
      </c>
      <c r="T333" s="143">
        <f>U332-(U332*(0.5^(1/'SW7'!C$2)))</f>
        <v>8049.7129251630977</v>
      </c>
      <c r="U333" s="143">
        <f t="shared" si="106"/>
        <v>1271307.8909774465</v>
      </c>
      <c r="V333" s="147">
        <f>(U333*'SW7'!C$3/(B333*'SW7'!C$4)/1000)</f>
        <v>2.3710749206430686</v>
      </c>
      <c r="W333" s="147">
        <f>V333/'SW7'!C$5</f>
        <v>29.638436508038357</v>
      </c>
    </row>
    <row r="334" spans="1:23" x14ac:dyDescent="0.35">
      <c r="A334" s="142">
        <f t="shared" si="104"/>
        <v>331</v>
      </c>
      <c r="B334" s="143">
        <f t="shared" si="105"/>
        <v>344.13073238688224</v>
      </c>
      <c r="C334" s="133">
        <v>60</v>
      </c>
      <c r="D334" s="133">
        <v>680</v>
      </c>
      <c r="E334" s="166">
        <v>1.3</v>
      </c>
      <c r="F334" s="143"/>
      <c r="G334" s="143"/>
      <c r="H334" s="143"/>
      <c r="I334" s="143"/>
      <c r="J334" s="143"/>
      <c r="K334" s="143"/>
      <c r="L334" s="167">
        <f t="shared" si="107"/>
        <v>8.8497479369876118</v>
      </c>
      <c r="M334" s="143">
        <f t="shared" si="97"/>
        <v>0.21504887486879895</v>
      </c>
      <c r="N334" s="143">
        <f t="shared" si="98"/>
        <v>35.398991747950447</v>
      </c>
      <c r="O334" s="143">
        <f t="shared" si="99"/>
        <v>0</v>
      </c>
      <c r="P334" s="143">
        <f t="shared" si="100"/>
        <v>530.98487621925665</v>
      </c>
      <c r="Q334" s="143">
        <f t="shared" si="101"/>
        <v>146.2332349107833</v>
      </c>
      <c r="R334" s="143">
        <f t="shared" si="102"/>
        <v>46.018689272335585</v>
      </c>
      <c r="S334" s="143">
        <f t="shared" si="103"/>
        <v>723.23680040237548</v>
      </c>
      <c r="T334" s="143">
        <f>U333-(U333*(0.5^(1/'SW7'!C$2)))</f>
        <v>8066.1615803882014</v>
      </c>
      <c r="U334" s="143">
        <f t="shared" si="106"/>
        <v>1273903.9466409192</v>
      </c>
      <c r="V334" s="147">
        <f>(U334*'SW7'!C$3/(B334*'SW7'!C$4)/1000)</f>
        <v>2.3687433185766507</v>
      </c>
      <c r="W334" s="147">
        <f>V334/'SW7'!C$5</f>
        <v>29.609291482208132</v>
      </c>
    </row>
    <row r="335" spans="1:23" x14ac:dyDescent="0.35">
      <c r="A335" s="142">
        <f t="shared" si="104"/>
        <v>332</v>
      </c>
      <c r="B335" s="143">
        <f t="shared" si="105"/>
        <v>345.16847674912225</v>
      </c>
      <c r="C335" s="133">
        <v>60</v>
      </c>
      <c r="D335" s="133">
        <v>680</v>
      </c>
      <c r="E335" s="166">
        <v>1.3</v>
      </c>
      <c r="F335" s="143"/>
      <c r="G335" s="143"/>
      <c r="H335" s="143"/>
      <c r="I335" s="143"/>
      <c r="J335" s="143"/>
      <c r="K335" s="143"/>
      <c r="L335" s="167">
        <f t="shared" si="107"/>
        <v>8.8662493069669743</v>
      </c>
      <c r="M335" s="143">
        <f t="shared" si="97"/>
        <v>0.21544985815929746</v>
      </c>
      <c r="N335" s="143">
        <f t="shared" si="98"/>
        <v>35.464997227867897</v>
      </c>
      <c r="O335" s="143">
        <f t="shared" si="99"/>
        <v>0</v>
      </c>
      <c r="P335" s="143">
        <f t="shared" si="100"/>
        <v>531.97495841801845</v>
      </c>
      <c r="Q335" s="143">
        <f t="shared" si="101"/>
        <v>146.50590354832227</v>
      </c>
      <c r="R335" s="143">
        <f t="shared" si="102"/>
        <v>46.104496396228271</v>
      </c>
      <c r="S335" s="143">
        <f t="shared" si="103"/>
        <v>724.58535836256897</v>
      </c>
      <c r="T335" s="143">
        <f>U334-(U334*(0.5^(1/'SW7'!C$2)))</f>
        <v>8082.6329675335437</v>
      </c>
      <c r="U335" s="143">
        <f t="shared" si="106"/>
        <v>1266561.0218609334</v>
      </c>
      <c r="V335" s="147">
        <f>(U335*'SW7'!C$3/(B335*'SW7'!C$4)/1000)</f>
        <v>2.348009072128169</v>
      </c>
      <c r="W335" s="147">
        <f>V335/'SW7'!C$5</f>
        <v>29.350113401602112</v>
      </c>
    </row>
    <row r="336" spans="1:23" x14ac:dyDescent="0.35">
      <c r="A336" s="142">
        <f t="shared" si="104"/>
        <v>333</v>
      </c>
      <c r="B336" s="143">
        <f t="shared" si="105"/>
        <v>346.20493838228225</v>
      </c>
      <c r="C336" s="133">
        <v>60</v>
      </c>
      <c r="D336" s="133">
        <v>680</v>
      </c>
      <c r="E336" s="166">
        <v>1.3</v>
      </c>
      <c r="F336" s="143"/>
      <c r="G336" s="143"/>
      <c r="H336" s="143"/>
      <c r="I336" s="143"/>
      <c r="J336" s="143"/>
      <c r="K336" s="143"/>
      <c r="L336" s="167">
        <f t="shared" si="107"/>
        <v>8.8827010486910254</v>
      </c>
      <c r="M336" s="143">
        <f t="shared" si="97"/>
        <v>0.21584963548319192</v>
      </c>
      <c r="N336" s="143">
        <f t="shared" si="98"/>
        <v>35.530804194764102</v>
      </c>
      <c r="O336" s="143">
        <f t="shared" si="99"/>
        <v>0</v>
      </c>
      <c r="P336" s="143">
        <f t="shared" si="100"/>
        <v>532.96206292146155</v>
      </c>
      <c r="Q336" s="143">
        <f t="shared" si="101"/>
        <v>146.77775212857051</v>
      </c>
      <c r="R336" s="143">
        <f t="shared" si="102"/>
        <v>46.190045453193335</v>
      </c>
      <c r="S336" s="143">
        <f t="shared" si="103"/>
        <v>725.92986050322543</v>
      </c>
      <c r="T336" s="143">
        <f>U335-(U335*(0.5^(1/'SW7'!C$2)))</f>
        <v>8036.0437674126588</v>
      </c>
      <c r="U336" s="143">
        <f t="shared" si="106"/>
        <v>1259202.9742517625</v>
      </c>
      <c r="V336" s="147">
        <f>(U336*'SW7'!C$3/(B336*'SW7'!C$4)/1000)</f>
        <v>2.3273797982516031</v>
      </c>
      <c r="W336" s="147">
        <f>V336/'SW7'!C$5</f>
        <v>29.092247478145037</v>
      </c>
    </row>
    <row r="337" spans="1:23" x14ac:dyDescent="0.35">
      <c r="A337" s="142">
        <f t="shared" si="104"/>
        <v>334</v>
      </c>
      <c r="B337" s="143">
        <f t="shared" si="105"/>
        <v>347.24009735700224</v>
      </c>
      <c r="C337" s="133">
        <v>60</v>
      </c>
      <c r="D337" s="133">
        <v>680</v>
      </c>
      <c r="E337" s="166">
        <v>1.3</v>
      </c>
      <c r="F337" s="143"/>
      <c r="G337" s="143"/>
      <c r="H337" s="143"/>
      <c r="I337" s="143"/>
      <c r="J337" s="143"/>
      <c r="K337" s="143"/>
      <c r="L337" s="167">
        <f t="shared" si="107"/>
        <v>8.899103459781152</v>
      </c>
      <c r="M337" s="143">
        <f t="shared" si="97"/>
        <v>0.21624821407268199</v>
      </c>
      <c r="N337" s="143">
        <f t="shared" si="98"/>
        <v>35.596413839124608</v>
      </c>
      <c r="O337" s="143">
        <f t="shared" si="99"/>
        <v>0</v>
      </c>
      <c r="P337" s="143">
        <f t="shared" si="100"/>
        <v>533.94620758686915</v>
      </c>
      <c r="Q337" s="143">
        <f t="shared" si="101"/>
        <v>147.04878556942376</v>
      </c>
      <c r="R337" s="143">
        <f t="shared" si="102"/>
        <v>46.275337990861992</v>
      </c>
      <c r="S337" s="143">
        <f t="shared" si="103"/>
        <v>727.27033114715493</v>
      </c>
      <c r="T337" s="143">
        <f>U336-(U336*(0.5^(1/'SW7'!C$2)))</f>
        <v>7989.3586163546424</v>
      </c>
      <c r="U337" s="143">
        <f t="shared" si="106"/>
        <v>1251892.860344853</v>
      </c>
      <c r="V337" s="147">
        <f>(U337*'SW7'!C$3/(B337*'SW7'!C$4)/1000)</f>
        <v>2.306970660438358</v>
      </c>
      <c r="W337" s="147">
        <f>V337/'SW7'!C$5</f>
        <v>28.837133255479475</v>
      </c>
    </row>
    <row r="338" spans="1:23" x14ac:dyDescent="0.35">
      <c r="A338" s="142">
        <f t="shared" si="104"/>
        <v>335</v>
      </c>
      <c r="B338" s="143">
        <f t="shared" si="105"/>
        <v>348.27393371200225</v>
      </c>
      <c r="C338" s="133">
        <v>60</v>
      </c>
      <c r="D338" s="133">
        <v>680</v>
      </c>
      <c r="E338" s="166">
        <v>1.3</v>
      </c>
      <c r="F338" s="143"/>
      <c r="G338" s="143"/>
      <c r="H338" s="143"/>
      <c r="I338" s="143"/>
      <c r="J338" s="143"/>
      <c r="K338" s="143"/>
      <c r="L338" s="167">
        <f t="shared" si="107"/>
        <v>8.9154568351894774</v>
      </c>
      <c r="M338" s="143">
        <f t="shared" si="97"/>
        <v>0.21664560109510428</v>
      </c>
      <c r="N338" s="143">
        <f t="shared" si="98"/>
        <v>35.66182734075791</v>
      </c>
      <c r="O338" s="143">
        <f t="shared" si="99"/>
        <v>0</v>
      </c>
      <c r="P338" s="143">
        <f t="shared" si="100"/>
        <v>534.92741011136866</v>
      </c>
      <c r="Q338" s="143">
        <f t="shared" si="101"/>
        <v>147.3190087446709</v>
      </c>
      <c r="R338" s="143">
        <f t="shared" si="102"/>
        <v>46.360375542985281</v>
      </c>
      <c r="S338" s="143">
        <f t="shared" si="103"/>
        <v>728.60679439902481</v>
      </c>
      <c r="T338" s="143">
        <f>U337-(U337*(0.5^(1/'SW7'!C$2)))</f>
        <v>7942.977593816584</v>
      </c>
      <c r="U338" s="143">
        <f t="shared" si="106"/>
        <v>1244630.7720596455</v>
      </c>
      <c r="V338" s="147">
        <f>(U338*'SW7'!C$3/(B338*'SW7'!C$4)/1000)</f>
        <v>2.2867797667279333</v>
      </c>
      <c r="W338" s="147">
        <f>V338/'SW7'!C$5</f>
        <v>28.584747084099167</v>
      </c>
    </row>
    <row r="339" spans="1:23" x14ac:dyDescent="0.35">
      <c r="A339" s="142">
        <f t="shared" si="104"/>
        <v>336</v>
      </c>
      <c r="B339" s="143">
        <f t="shared" si="105"/>
        <v>349.30642745408227</v>
      </c>
      <c r="C339" s="133">
        <v>60</v>
      </c>
      <c r="D339" s="133">
        <v>680</v>
      </c>
      <c r="E339" s="166">
        <v>1.3</v>
      </c>
      <c r="F339" s="143"/>
      <c r="G339" s="143"/>
      <c r="H339" s="143"/>
      <c r="I339" s="143"/>
      <c r="J339" s="143"/>
      <c r="K339" s="143"/>
      <c r="L339" s="167">
        <f t="shared" si="107"/>
        <v>8.9317614672307215</v>
      </c>
      <c r="M339" s="143">
        <f t="shared" si="97"/>
        <v>0.21704180365370651</v>
      </c>
      <c r="N339" s="143">
        <f t="shared" si="98"/>
        <v>35.727045868922886</v>
      </c>
      <c r="O339" s="143">
        <f t="shared" si="99"/>
        <v>0</v>
      </c>
      <c r="P339" s="143">
        <f t="shared" si="100"/>
        <v>535.90568803384326</v>
      </c>
      <c r="Q339" s="143">
        <f t="shared" si="101"/>
        <v>147.58842648452043</v>
      </c>
      <c r="R339" s="143">
        <f t="shared" si="102"/>
        <v>46.44515962959975</v>
      </c>
      <c r="S339" s="143">
        <f t="shared" si="103"/>
        <v>729.93927414796337</v>
      </c>
      <c r="T339" s="143">
        <f>U338-(U338*(0.5^(1/'SW7'!C$2)))</f>
        <v>7896.9012830068823</v>
      </c>
      <c r="U339" s="143">
        <f t="shared" si="106"/>
        <v>1237416.4012602279</v>
      </c>
      <c r="V339" s="147">
        <f>(U339*'SW7'!C$3/(B339*'SW7'!C$4)/1000)</f>
        <v>2.2668045152420717</v>
      </c>
      <c r="W339" s="147">
        <f>V339/'SW7'!C$5</f>
        <v>28.335056440525896</v>
      </c>
    </row>
    <row r="340" spans="1:23" x14ac:dyDescent="0.35">
      <c r="A340" s="142">
        <f t="shared" si="104"/>
        <v>337</v>
      </c>
      <c r="B340" s="143">
        <f t="shared" si="105"/>
        <v>350.33755855812228</v>
      </c>
      <c r="C340" s="133">
        <v>60</v>
      </c>
      <c r="D340" s="133">
        <v>680</v>
      </c>
      <c r="E340" s="166">
        <v>1.3</v>
      </c>
      <c r="F340" s="143"/>
      <c r="G340" s="143"/>
      <c r="H340" s="143"/>
      <c r="I340" s="143"/>
      <c r="J340" s="143"/>
      <c r="K340" s="143"/>
      <c r="L340" s="167">
        <f t="shared" si="107"/>
        <v>8.9480176456134899</v>
      </c>
      <c r="M340" s="143">
        <f t="shared" si="97"/>
        <v>0.21743682878840778</v>
      </c>
      <c r="N340" s="143">
        <f t="shared" si="98"/>
        <v>35.79207058245396</v>
      </c>
      <c r="O340" s="143">
        <f t="shared" si="99"/>
        <v>0</v>
      </c>
      <c r="P340" s="143">
        <f t="shared" si="100"/>
        <v>536.88105873680934</v>
      </c>
      <c r="Q340" s="143">
        <f t="shared" si="101"/>
        <v>147.85704357611729</v>
      </c>
      <c r="R340" s="143">
        <f t="shared" si="102"/>
        <v>46.52969175719015</v>
      </c>
      <c r="S340" s="143">
        <f t="shared" si="103"/>
        <v>731.26779407011679</v>
      </c>
      <c r="T340" s="143">
        <f>U339-(U339*(0.5^(1/'SW7'!C$2)))</f>
        <v>7851.1277288726997</v>
      </c>
      <c r="U340" s="143">
        <f t="shared" si="106"/>
        <v>1230249.4392513689</v>
      </c>
      <c r="V340" s="147">
        <f>(U340*'SW7'!C$3/(B340*'SW7'!C$4)/1000)</f>
        <v>2.247042334351748</v>
      </c>
      <c r="W340" s="147">
        <f>V340/'SW7'!C$5</f>
        <v>28.088029179396852</v>
      </c>
    </row>
    <row r="341" spans="1:23" x14ac:dyDescent="0.35">
      <c r="A341" s="142">
        <f t="shared" ref="A341:A356" si="108">A340+1</f>
        <v>338</v>
      </c>
      <c r="B341" s="143">
        <f t="shared" si="105"/>
        <v>351.3673069670823</v>
      </c>
      <c r="C341" s="133">
        <v>60</v>
      </c>
      <c r="D341" s="133">
        <v>680</v>
      </c>
      <c r="E341" s="166">
        <v>1.3</v>
      </c>
      <c r="F341" s="143"/>
      <c r="G341" s="143"/>
      <c r="H341" s="143"/>
      <c r="I341" s="143"/>
      <c r="J341" s="143"/>
      <c r="K341" s="143"/>
      <c r="L341" s="167">
        <f t="shared" si="107"/>
        <v>8.9642256574712107</v>
      </c>
      <c r="M341" s="143">
        <f t="shared" si="97"/>
        <v>0.21783068347655041</v>
      </c>
      <c r="N341" s="143">
        <f t="shared" si="98"/>
        <v>35.856902629884843</v>
      </c>
      <c r="O341" s="143">
        <f t="shared" si="99"/>
        <v>0</v>
      </c>
      <c r="P341" s="143">
        <f t="shared" si="100"/>
        <v>537.85353944827261</v>
      </c>
      <c r="Q341" s="143">
        <f t="shared" si="101"/>
        <v>148.12486476405428</v>
      </c>
      <c r="R341" s="143">
        <f t="shared" si="102"/>
        <v>46.6139734188503</v>
      </c>
      <c r="S341" s="143">
        <f t="shared" si="103"/>
        <v>732.59237763117721</v>
      </c>
      <c r="T341" s="143">
        <f>U340-(U340*(0.5^(1/'SW7'!C$2)))</f>
        <v>7805.6549728123937</v>
      </c>
      <c r="U341" s="143">
        <f t="shared" si="106"/>
        <v>1223129.5793165662</v>
      </c>
      <c r="V341" s="147">
        <f>(U341*'SW7'!C$3/(B341*'SW7'!C$4)/1000)</f>
        <v>2.227490686868979</v>
      </c>
      <c r="W341" s="147">
        <f>V341/'SW7'!C$5</f>
        <v>27.843633585862236</v>
      </c>
    </row>
    <row r="342" spans="1:23" x14ac:dyDescent="0.35">
      <c r="A342" s="142">
        <f t="shared" si="108"/>
        <v>339</v>
      </c>
      <c r="B342" s="143">
        <f t="shared" si="105"/>
        <v>352.39565259200231</v>
      </c>
      <c r="C342" s="133">
        <v>60</v>
      </c>
      <c r="D342" s="133">
        <v>680</v>
      </c>
      <c r="E342" s="166">
        <v>1.3</v>
      </c>
      <c r="F342" s="143"/>
      <c r="G342" s="143"/>
      <c r="H342" s="143"/>
      <c r="I342" s="143"/>
      <c r="J342" s="143"/>
      <c r="K342" s="143"/>
      <c r="L342" s="167">
        <f t="shared" si="107"/>
        <v>8.9803857873925388</v>
      </c>
      <c r="M342" s="143">
        <f t="shared" si="97"/>
        <v>0.21822337463363867</v>
      </c>
      <c r="N342" s="143">
        <f t="shared" si="98"/>
        <v>35.921543149570155</v>
      </c>
      <c r="O342" s="143">
        <f t="shared" si="99"/>
        <v>0</v>
      </c>
      <c r="P342" s="143">
        <f t="shared" si="100"/>
        <v>538.82314724355228</v>
      </c>
      <c r="Q342" s="143">
        <f t="shared" si="101"/>
        <v>148.39189475087429</v>
      </c>
      <c r="R342" s="143">
        <f t="shared" si="102"/>
        <v>46.698006094441205</v>
      </c>
      <c r="S342" s="143">
        <f t="shared" si="103"/>
        <v>733.91304808886775</v>
      </c>
      <c r="T342" s="143">
        <f>U341-(U341*(0.5^(1/'SW7'!C$2)))</f>
        <v>7760.4810687790159</v>
      </c>
      <c r="U342" s="143">
        <f t="shared" si="106"/>
        <v>1216056.5167213851</v>
      </c>
      <c r="V342" s="147">
        <f>(U342*'SW7'!C$3/(B342*'SW7'!C$4)/1000)</f>
        <v>2.2081470695617789</v>
      </c>
      <c r="W342" s="147">
        <f>V342/'SW7'!C$5</f>
        <v>27.601838369522234</v>
      </c>
    </row>
    <row r="343" spans="1:23" x14ac:dyDescent="0.35">
      <c r="A343" s="142">
        <f t="shared" si="108"/>
        <v>340</v>
      </c>
      <c r="B343" s="143">
        <f t="shared" si="105"/>
        <v>353.42257531200238</v>
      </c>
      <c r="C343" s="133">
        <v>60</v>
      </c>
      <c r="D343" s="133">
        <v>680</v>
      </c>
      <c r="E343" s="166">
        <v>1.3</v>
      </c>
      <c r="F343" s="143"/>
      <c r="G343" s="143"/>
      <c r="H343" s="143"/>
      <c r="I343" s="143"/>
      <c r="J343" s="143"/>
      <c r="K343" s="143"/>
      <c r="L343" s="167">
        <f t="shared" si="107"/>
        <v>8.9964983174513584</v>
      </c>
      <c r="M343" s="143">
        <f t="shared" si="97"/>
        <v>0.218614909114068</v>
      </c>
      <c r="N343" s="143">
        <f t="shared" si="98"/>
        <v>35.985993269805434</v>
      </c>
      <c r="O343" s="143">
        <f t="shared" si="99"/>
        <v>0</v>
      </c>
      <c r="P343" s="143">
        <f t="shared" si="100"/>
        <v>539.78989904708146</v>
      </c>
      <c r="Q343" s="143">
        <f t="shared" si="101"/>
        <v>148.65813819756625</v>
      </c>
      <c r="R343" s="143">
        <f t="shared" si="102"/>
        <v>46.781791250747062</v>
      </c>
      <c r="S343" s="143">
        <f t="shared" si="103"/>
        <v>735.22982849539471</v>
      </c>
      <c r="T343" s="143">
        <f>U342-(U342*(0.5^(1/'SW7'!C$2)))</f>
        <v>7715.6040833012667</v>
      </c>
      <c r="U343" s="143">
        <f t="shared" si="106"/>
        <v>1209029.9487006948</v>
      </c>
      <c r="V343" s="147">
        <f>(U343*'SW7'!C$3/(B343*'SW7'!C$4)/1000)</f>
        <v>2.1890090126478667</v>
      </c>
      <c r="W343" s="147">
        <f>V343/'SW7'!C$5</f>
        <v>27.362612658098335</v>
      </c>
    </row>
    <row r="344" spans="1:23" x14ac:dyDescent="0.35">
      <c r="A344" s="142">
        <f t="shared" si="108"/>
        <v>341</v>
      </c>
      <c r="B344" s="143">
        <f t="shared" si="105"/>
        <v>354.44805497428234</v>
      </c>
      <c r="C344" s="133">
        <v>60</v>
      </c>
      <c r="D344" s="133">
        <v>680</v>
      </c>
      <c r="E344" s="166">
        <v>1.3</v>
      </c>
      <c r="F344" s="143"/>
      <c r="G344" s="143"/>
      <c r="H344" s="143"/>
      <c r="I344" s="143"/>
      <c r="J344" s="143"/>
      <c r="K344" s="143"/>
      <c r="L344" s="167">
        <f t="shared" si="107"/>
        <v>9.0125635272362956</v>
      </c>
      <c r="M344" s="143">
        <f t="shared" si="97"/>
        <v>0.21900529371184196</v>
      </c>
      <c r="N344" s="143">
        <f t="shared" si="98"/>
        <v>36.050254108945182</v>
      </c>
      <c r="O344" s="143">
        <f t="shared" si="99"/>
        <v>0</v>
      </c>
      <c r="P344" s="143">
        <f t="shared" si="100"/>
        <v>540.75381163417774</v>
      </c>
      <c r="Q344" s="143">
        <f t="shared" si="101"/>
        <v>148.92359972405254</v>
      </c>
      <c r="R344" s="143">
        <f t="shared" si="102"/>
        <v>46.865330341628741</v>
      </c>
      <c r="S344" s="143">
        <f t="shared" si="103"/>
        <v>736.54274169985899</v>
      </c>
      <c r="T344" s="143">
        <f>U343-(U343*(0.5^(1/'SW7'!C$2)))</f>
        <v>7671.0220954031684</v>
      </c>
      <c r="U344" s="143">
        <f t="shared" si="106"/>
        <v>1202049.5744458889</v>
      </c>
      <c r="V344" s="147">
        <f>(U344*'SW7'!C$3/(B344*'SW7'!C$4)/1000)</f>
        <v>2.170074079296604</v>
      </c>
      <c r="W344" s="147">
        <f>V344/'SW7'!C$5</f>
        <v>27.125925991207549</v>
      </c>
    </row>
    <row r="345" spans="1:23" x14ac:dyDescent="0.35">
      <c r="A345" s="142">
        <f t="shared" si="108"/>
        <v>342</v>
      </c>
      <c r="B345" s="143">
        <f t="shared" si="105"/>
        <v>355.47207139412234</v>
      </c>
      <c r="C345" s="133">
        <v>60</v>
      </c>
      <c r="D345" s="133">
        <v>680</v>
      </c>
      <c r="E345" s="166">
        <v>1.3</v>
      </c>
      <c r="F345" s="143"/>
      <c r="G345" s="143"/>
      <c r="H345" s="143"/>
      <c r="I345" s="143"/>
      <c r="J345" s="143"/>
      <c r="K345" s="143"/>
      <c r="L345" s="167">
        <f t="shared" si="107"/>
        <v>9.0285816938798611</v>
      </c>
      <c r="M345" s="143">
        <f t="shared" si="97"/>
        <v>0.2193945351612806</v>
      </c>
      <c r="N345" s="143">
        <f t="shared" si="98"/>
        <v>36.114326775519444</v>
      </c>
      <c r="O345" s="143">
        <f t="shared" si="99"/>
        <v>0</v>
      </c>
      <c r="P345" s="143">
        <f t="shared" si="100"/>
        <v>541.71490163279168</v>
      </c>
      <c r="Q345" s="143">
        <f t="shared" si="101"/>
        <v>149.18828390967082</v>
      </c>
      <c r="R345" s="143">
        <f t="shared" si="102"/>
        <v>46.948624808175282</v>
      </c>
      <c r="S345" s="143">
        <f t="shared" si="103"/>
        <v>737.85181035063783</v>
      </c>
      <c r="T345" s="143">
        <f>U344-(U344*(0.5^(1/'SW7'!C$2)))</f>
        <v>7626.7331965216435</v>
      </c>
      <c r="U345" s="143">
        <f t="shared" si="106"/>
        <v>1195115.0950921855</v>
      </c>
      <c r="V345" s="147">
        <f>(U345*'SW7'!C$3/(B345*'SW7'!C$4)/1000)</f>
        <v>2.1513398651391933</v>
      </c>
      <c r="W345" s="147">
        <f>V345/'SW7'!C$5</f>
        <v>26.891748314239916</v>
      </c>
    </row>
    <row r="346" spans="1:23" x14ac:dyDescent="0.35">
      <c r="A346" s="142">
        <f t="shared" si="108"/>
        <v>343</v>
      </c>
      <c r="B346" s="143">
        <f t="shared" si="105"/>
        <v>356.49460435488231</v>
      </c>
      <c r="C346" s="133">
        <v>60</v>
      </c>
      <c r="D346" s="133">
        <v>680</v>
      </c>
      <c r="E346" s="166">
        <v>1.3</v>
      </c>
      <c r="F346" s="143"/>
      <c r="G346" s="143"/>
      <c r="H346" s="143"/>
      <c r="I346" s="143"/>
      <c r="J346" s="143"/>
      <c r="K346" s="143"/>
      <c r="L346" s="167">
        <f t="shared" si="107"/>
        <v>9.0445530920871242</v>
      </c>
      <c r="M346" s="143">
        <f t="shared" si="97"/>
        <v>0.21978264013771712</v>
      </c>
      <c r="N346" s="143">
        <f t="shared" si="98"/>
        <v>36.178212368348497</v>
      </c>
      <c r="O346" s="143">
        <f t="shared" si="99"/>
        <v>0</v>
      </c>
      <c r="P346" s="143">
        <f t="shared" si="100"/>
        <v>542.6731855252275</v>
      </c>
      <c r="Q346" s="143">
        <f t="shared" si="101"/>
        <v>149.45219529364763</v>
      </c>
      <c r="R346" s="143">
        <f t="shared" si="102"/>
        <v>47.031676078853046</v>
      </c>
      <c r="S346" s="143">
        <f t="shared" si="103"/>
        <v>739.15705689772813</v>
      </c>
      <c r="T346" s="143">
        <f>U345-(U345*(0.5^(1/'SW7'!C$2)))</f>
        <v>7582.7354904271197</v>
      </c>
      <c r="U346" s="143">
        <f t="shared" si="106"/>
        <v>1188226.2137060144</v>
      </c>
      <c r="V346" s="147">
        <f>(U346*'SW7'!C$3/(B346*'SW7'!C$4)/1000)</f>
        <v>2.132803997787001</v>
      </c>
      <c r="W346" s="147">
        <f>V346/'SW7'!C$5</f>
        <v>26.660049972337511</v>
      </c>
    </row>
    <row r="347" spans="1:23" x14ac:dyDescent="0.35">
      <c r="A347" s="142">
        <f t="shared" si="108"/>
        <v>344</v>
      </c>
      <c r="B347" s="143">
        <f t="shared" si="105"/>
        <v>357.51563360800236</v>
      </c>
      <c r="C347" s="133">
        <v>60</v>
      </c>
      <c r="D347" s="133">
        <v>680</v>
      </c>
      <c r="E347" s="166">
        <v>1.3</v>
      </c>
      <c r="F347" s="143"/>
      <c r="G347" s="143"/>
      <c r="H347" s="143"/>
      <c r="I347" s="143"/>
      <c r="J347" s="143"/>
      <c r="K347" s="143"/>
      <c r="L347" s="167">
        <f t="shared" si="107"/>
        <v>9.0604779941639642</v>
      </c>
      <c r="M347" s="143">
        <f t="shared" si="97"/>
        <v>0.22016961525818432</v>
      </c>
      <c r="N347" s="143">
        <f t="shared" si="98"/>
        <v>36.241911976655857</v>
      </c>
      <c r="O347" s="143">
        <f t="shared" si="99"/>
        <v>0</v>
      </c>
      <c r="P347" s="143">
        <f t="shared" si="100"/>
        <v>543.62867964983786</v>
      </c>
      <c r="Q347" s="143">
        <f t="shared" si="101"/>
        <v>149.71533837556532</v>
      </c>
      <c r="R347" s="143">
        <f t="shared" si="102"/>
        <v>47.114485569652615</v>
      </c>
      <c r="S347" s="143">
        <f t="shared" si="103"/>
        <v>740.45850359505584</v>
      </c>
      <c r="T347" s="143">
        <f>U346-(U346*(0.5^(1/'SW7'!C$2)))</f>
        <v>7539.0270931432024</v>
      </c>
      <c r="U347" s="143">
        <f t="shared" si="106"/>
        <v>1181382.635272485</v>
      </c>
      <c r="V347" s="147">
        <f>(U347*'SW7'!C$3/(B347*'SW7'!C$4)/1000)</f>
        <v>2.1144641363578343</v>
      </c>
      <c r="W347" s="147">
        <f>V347/'SW7'!C$5</f>
        <v>26.430801704472927</v>
      </c>
    </row>
    <row r="348" spans="1:23" x14ac:dyDescent="0.35">
      <c r="A348" s="142">
        <f t="shared" si="108"/>
        <v>345</v>
      </c>
      <c r="B348" s="143">
        <f t="shared" si="105"/>
        <v>358.53513887300238</v>
      </c>
      <c r="C348" s="133">
        <v>60</v>
      </c>
      <c r="D348" s="133">
        <v>680</v>
      </c>
      <c r="E348" s="166">
        <v>1.3</v>
      </c>
      <c r="F348" s="143"/>
      <c r="G348" s="143"/>
      <c r="H348" s="143"/>
      <c r="I348" s="143"/>
      <c r="J348" s="143"/>
      <c r="K348" s="143"/>
      <c r="L348" s="167">
        <f t="shared" si="107"/>
        <v>9.0763566700449481</v>
      </c>
      <c r="M348" s="143">
        <f t="shared" si="97"/>
        <v>0.22055546708209223</v>
      </c>
      <c r="N348" s="143">
        <f t="shared" si="98"/>
        <v>36.305426680179792</v>
      </c>
      <c r="O348" s="143">
        <f t="shared" si="99"/>
        <v>0</v>
      </c>
      <c r="P348" s="143">
        <f t="shared" si="100"/>
        <v>544.58140020269684</v>
      </c>
      <c r="Q348" s="143">
        <f t="shared" si="101"/>
        <v>149.97771761582271</v>
      </c>
      <c r="R348" s="143">
        <f t="shared" si="102"/>
        <v>47.197054684233734</v>
      </c>
      <c r="S348" s="143">
        <f t="shared" si="103"/>
        <v>741.75617250275332</v>
      </c>
      <c r="T348" s="143">
        <f>U347-(U347*(0.5^(1/'SW7'!C$2)))</f>
        <v>7495.6061328670476</v>
      </c>
      <c r="U348" s="143">
        <f t="shared" si="106"/>
        <v>1174584.0666829369</v>
      </c>
      <c r="V348" s="147">
        <f>(U348*'SW7'!C$3/(B348*'SW7'!C$4)/1000)</f>
        <v>2.0963179710100435</v>
      </c>
      <c r="W348" s="147">
        <f>V348/'SW7'!C$5</f>
        <v>26.203974637625542</v>
      </c>
    </row>
    <row r="349" spans="1:23" x14ac:dyDescent="0.35">
      <c r="A349" s="142">
        <f t="shared" si="108"/>
        <v>346</v>
      </c>
      <c r="B349" s="143">
        <f t="shared" si="105"/>
        <v>359.55309983748236</v>
      </c>
      <c r="C349" s="133">
        <v>60</v>
      </c>
      <c r="D349" s="133">
        <v>680</v>
      </c>
      <c r="E349" s="166">
        <v>1.3</v>
      </c>
      <c r="F349" s="143"/>
      <c r="G349" s="143"/>
      <c r="H349" s="143"/>
      <c r="I349" s="143"/>
      <c r="J349" s="143"/>
      <c r="K349" s="143"/>
      <c r="L349" s="167">
        <f t="shared" si="107"/>
        <v>9.0921893873207686</v>
      </c>
      <c r="M349" s="143">
        <f t="shared" si="97"/>
        <v>0.22094020211189466</v>
      </c>
      <c r="N349" s="143">
        <f t="shared" si="98"/>
        <v>36.368757549283075</v>
      </c>
      <c r="O349" s="143">
        <f t="shared" si="99"/>
        <v>0</v>
      </c>
      <c r="P349" s="143">
        <f t="shared" si="100"/>
        <v>545.53136323924616</v>
      </c>
      <c r="Q349" s="143">
        <f t="shared" si="101"/>
        <v>150.23933743608836</v>
      </c>
      <c r="R349" s="143">
        <f t="shared" si="102"/>
        <v>47.279384814067996</v>
      </c>
      <c r="S349" s="143">
        <f t="shared" si="103"/>
        <v>743.05008548940248</v>
      </c>
      <c r="T349" s="143">
        <f>U348-(U348*(0.5^(1/'SW7'!C$2)))</f>
        <v>7452.4707498901989</v>
      </c>
      <c r="U349" s="143">
        <f t="shared" si="106"/>
        <v>1167830.2167225725</v>
      </c>
      <c r="V349" s="147">
        <f>(U349*'SW7'!C$3/(B349*'SW7'!C$4)/1000)</f>
        <v>2.0783632224843007</v>
      </c>
      <c r="W349" s="147">
        <f>V349/'SW7'!C$5</f>
        <v>25.979540281053758</v>
      </c>
    </row>
    <row r="350" spans="1:23" x14ac:dyDescent="0.35">
      <c r="A350" s="142">
        <f t="shared" si="108"/>
        <v>347</v>
      </c>
      <c r="B350" s="143">
        <f t="shared" si="105"/>
        <v>360.56949615712239</v>
      </c>
      <c r="C350" s="133">
        <v>60</v>
      </c>
      <c r="D350" s="133">
        <v>680</v>
      </c>
      <c r="E350" s="166">
        <v>1.3</v>
      </c>
      <c r="F350" s="143"/>
      <c r="G350" s="143"/>
      <c r="H350" s="143"/>
      <c r="I350" s="143"/>
      <c r="J350" s="143"/>
      <c r="K350" s="143"/>
      <c r="L350" s="167">
        <f t="shared" si="107"/>
        <v>9.1079764112653123</v>
      </c>
      <c r="M350" s="143">
        <f t="shared" si="97"/>
        <v>0.22132382679374707</v>
      </c>
      <c r="N350" s="143">
        <f t="shared" si="98"/>
        <v>36.431905645061249</v>
      </c>
      <c r="O350" s="143">
        <f t="shared" si="99"/>
        <v>0</v>
      </c>
      <c r="P350" s="143">
        <f t="shared" si="100"/>
        <v>546.47858467591868</v>
      </c>
      <c r="Q350" s="143">
        <f t="shared" si="101"/>
        <v>150.50020221974802</v>
      </c>
      <c r="R350" s="143">
        <f t="shared" si="102"/>
        <v>47.361477338579625</v>
      </c>
      <c r="S350" s="143">
        <f t="shared" si="103"/>
        <v>744.34026423424632</v>
      </c>
      <c r="T350" s="143">
        <f>U349-(U349*(0.5^(1/'SW7'!C$2)))</f>
        <v>7409.6190965208225</v>
      </c>
      <c r="U350" s="143">
        <f t="shared" si="106"/>
        <v>1161120.7960581717</v>
      </c>
      <c r="V350" s="147">
        <f>(U350*'SW7'!C$3/(B350*'SW7'!C$4)/1000)</f>
        <v>2.060597641652913</v>
      </c>
      <c r="W350" s="147">
        <f>V350/'SW7'!C$5</f>
        <v>25.757470520661414</v>
      </c>
    </row>
    <row r="351" spans="1:23" x14ac:dyDescent="0.35">
      <c r="A351" s="142">
        <f t="shared" si="108"/>
        <v>348</v>
      </c>
      <c r="B351" s="143">
        <f t="shared" si="105"/>
        <v>361.58430745568234</v>
      </c>
      <c r="C351" s="133">
        <v>60</v>
      </c>
      <c r="D351" s="133">
        <v>680</v>
      </c>
      <c r="E351" s="166">
        <v>1.3</v>
      </c>
      <c r="F351" s="143"/>
      <c r="G351" s="143"/>
      <c r="H351" s="143"/>
      <c r="I351" s="143"/>
      <c r="J351" s="143"/>
      <c r="K351" s="143"/>
      <c r="L351" s="167">
        <f t="shared" si="107"/>
        <v>9.1237180048623294</v>
      </c>
      <c r="M351" s="143">
        <f t="shared" si="97"/>
        <v>0.2217063475181546</v>
      </c>
      <c r="N351" s="143">
        <f t="shared" si="98"/>
        <v>36.494872019449318</v>
      </c>
      <c r="O351" s="143">
        <f t="shared" si="99"/>
        <v>0</v>
      </c>
      <c r="P351" s="143">
        <f t="shared" si="100"/>
        <v>547.42308029173978</v>
      </c>
      <c r="Q351" s="143">
        <f t="shared" si="101"/>
        <v>150.76031631234514</v>
      </c>
      <c r="R351" s="143">
        <f t="shared" si="102"/>
        <v>47.443333625284112</v>
      </c>
      <c r="S351" s="143">
        <f t="shared" si="103"/>
        <v>745.62673022936906</v>
      </c>
      <c r="T351" s="143">
        <f>U350-(U350*(0.5^(1/'SW7'!C$2)))</f>
        <v>7367.049337004777</v>
      </c>
      <c r="U351" s="143">
        <f t="shared" si="106"/>
        <v>1154455.5172258851</v>
      </c>
      <c r="V351" s="147">
        <f>(U351*'SW7'!C$3/(B351*'SW7'!C$4)/1000)</f>
        <v>2.0430190090765334</v>
      </c>
      <c r="W351" s="147">
        <f>V351/'SW7'!C$5</f>
        <v>25.537737613456667</v>
      </c>
    </row>
    <row r="352" spans="1:23" x14ac:dyDescent="0.35">
      <c r="A352" s="142">
        <f t="shared" si="108"/>
        <v>349</v>
      </c>
      <c r="B352" s="143">
        <f t="shared" si="105"/>
        <v>362.59751332500235</v>
      </c>
      <c r="C352" s="133">
        <v>60</v>
      </c>
      <c r="D352" s="133">
        <v>680</v>
      </c>
      <c r="E352" s="166">
        <v>1.3</v>
      </c>
      <c r="F352" s="143"/>
      <c r="G352" s="143"/>
      <c r="H352" s="143"/>
      <c r="I352" s="143"/>
      <c r="J352" s="143"/>
      <c r="K352" s="143"/>
      <c r="L352" s="167">
        <f t="shared" si="107"/>
        <v>9.1394144288317172</v>
      </c>
      <c r="M352" s="143">
        <f t="shared" si="97"/>
        <v>0.22208777062061072</v>
      </c>
      <c r="N352" s="143">
        <f t="shared" si="98"/>
        <v>36.557657715326869</v>
      </c>
      <c r="O352" s="143">
        <f t="shared" si="99"/>
        <v>0</v>
      </c>
      <c r="P352" s="143">
        <f t="shared" si="100"/>
        <v>548.36486572990304</v>
      </c>
      <c r="Q352" s="143">
        <f t="shared" si="101"/>
        <v>151.0196840220153</v>
      </c>
      <c r="R352" s="143">
        <f t="shared" si="102"/>
        <v>47.524955029924932</v>
      </c>
      <c r="S352" s="143">
        <f t="shared" si="103"/>
        <v>746.90950478184334</v>
      </c>
      <c r="T352" s="143">
        <f>U351-(U351*(0.5^(1/'SW7'!C$2)))</f>
        <v>7324.75964744878</v>
      </c>
      <c r="U352" s="143">
        <f t="shared" si="106"/>
        <v>1147834.0946191098</v>
      </c>
      <c r="V352" s="147">
        <f>(U352*'SW7'!C$3/(B352*'SW7'!C$4)/1000)</f>
        <v>2.0256251345681417</v>
      </c>
      <c r="W352" s="147">
        <f>V352/'SW7'!C$5</f>
        <v>25.320314182101772</v>
      </c>
    </row>
    <row r="353" spans="1:23" x14ac:dyDescent="0.35">
      <c r="A353" s="142">
        <f t="shared" si="108"/>
        <v>350</v>
      </c>
      <c r="B353" s="143">
        <f t="shared" si="105"/>
        <v>363.60909332500239</v>
      </c>
      <c r="C353" s="133">
        <v>60</v>
      </c>
      <c r="D353" s="133">
        <v>680</v>
      </c>
      <c r="E353" s="166">
        <v>1.3</v>
      </c>
      <c r="F353" s="143"/>
      <c r="G353" s="143"/>
      <c r="H353" s="143"/>
      <c r="I353" s="143"/>
      <c r="J353" s="143"/>
      <c r="K353" s="143"/>
      <c r="L353" s="167">
        <f t="shared" si="107"/>
        <v>9.155065941655419</v>
      </c>
      <c r="M353" s="143">
        <f t="shared" si="97"/>
        <v>0.22246810238222667</v>
      </c>
      <c r="N353" s="143">
        <f t="shared" si="98"/>
        <v>36.620263766621676</v>
      </c>
      <c r="O353" s="143">
        <f t="shared" si="99"/>
        <v>0</v>
      </c>
      <c r="P353" s="143">
        <f t="shared" si="100"/>
        <v>549.30395649932518</v>
      </c>
      <c r="Q353" s="143">
        <f t="shared" si="101"/>
        <v>151.27830961991413</v>
      </c>
      <c r="R353" s="143">
        <f t="shared" si="102"/>
        <v>47.606342896608183</v>
      </c>
      <c r="S353" s="143">
        <f t="shared" si="103"/>
        <v>748.18860901584753</v>
      </c>
      <c r="T353" s="143">
        <f>U352-(U352*(0.5^(1/'SW7'!C$2)))</f>
        <v>7282.7482157433406</v>
      </c>
      <c r="U353" s="143">
        <f t="shared" si="106"/>
        <v>1141256.2444764429</v>
      </c>
      <c r="V353" s="147">
        <f>(U353*'SW7'!C$3/(B353*'SW7'!C$4)/1000)</f>
        <v>2.0084138567641561</v>
      </c>
      <c r="W353" s="147">
        <f>V353/'SW7'!C$5</f>
        <v>25.10517320955195</v>
      </c>
    </row>
    <row r="354" spans="1:23" x14ac:dyDescent="0.35">
      <c r="A354" s="142">
        <f t="shared" si="108"/>
        <v>351</v>
      </c>
      <c r="B354" s="143">
        <f t="shared" si="105"/>
        <v>364.61902698368243</v>
      </c>
      <c r="C354" s="133">
        <v>60</v>
      </c>
      <c r="D354" s="133">
        <v>680</v>
      </c>
      <c r="E354" s="166">
        <v>1.3</v>
      </c>
      <c r="F354" s="143"/>
      <c r="G354" s="143"/>
      <c r="H354" s="143"/>
      <c r="I354" s="143"/>
      <c r="J354" s="143"/>
      <c r="K354" s="143"/>
      <c r="L354" s="167">
        <f t="shared" si="107"/>
        <v>9.1706727996029791</v>
      </c>
      <c r="M354" s="143">
        <f t="shared" si="97"/>
        <v>0.22284734903035239</v>
      </c>
      <c r="N354" s="143">
        <f t="shared" si="98"/>
        <v>36.682691198411916</v>
      </c>
      <c r="O354" s="143">
        <f t="shared" si="99"/>
        <v>0</v>
      </c>
      <c r="P354" s="143">
        <f t="shared" si="100"/>
        <v>550.24036797617873</v>
      </c>
      <c r="Q354" s="143">
        <f t="shared" si="101"/>
        <v>151.53619734063963</v>
      </c>
      <c r="R354" s="143">
        <f t="shared" si="102"/>
        <v>47.687498557935491</v>
      </c>
      <c r="S354" s="143">
        <f t="shared" si="103"/>
        <v>749.46406387475383</v>
      </c>
      <c r="T354" s="143">
        <f>U353-(U353*(0.5^(1/'SW7'!C$2)))</f>
        <v>7241.0132414866239</v>
      </c>
      <c r="U354" s="143">
        <f t="shared" si="106"/>
        <v>1134721.6848697155</v>
      </c>
      <c r="V354" s="147">
        <f>(U354*'SW7'!C$3/(B354*'SW7'!C$4)/1000)</f>
        <v>1.9913830427025438</v>
      </c>
      <c r="W354" s="147">
        <f>V354/'SW7'!C$5</f>
        <v>24.892288033781799</v>
      </c>
    </row>
    <row r="355" spans="1:23" x14ac:dyDescent="0.35">
      <c r="A355" s="142">
        <f t="shared" si="108"/>
        <v>352</v>
      </c>
      <c r="B355" s="143">
        <f t="shared" si="105"/>
        <v>365.62729379712243</v>
      </c>
      <c r="C355" s="133">
        <v>60</v>
      </c>
      <c r="D355" s="133">
        <v>680</v>
      </c>
      <c r="E355" s="166">
        <v>1.3</v>
      </c>
      <c r="F355" s="143"/>
      <c r="G355" s="143"/>
      <c r="H355" s="143"/>
      <c r="I355" s="143"/>
      <c r="J355" s="143"/>
      <c r="K355" s="143"/>
      <c r="L355" s="167">
        <f t="shared" si="107"/>
        <v>9.1862352567567136</v>
      </c>
      <c r="M355" s="143">
        <f t="shared" si="97"/>
        <v>0.22322551673918814</v>
      </c>
      <c r="N355" s="143">
        <f t="shared" si="98"/>
        <v>36.744941027026854</v>
      </c>
      <c r="O355" s="143">
        <f t="shared" si="99"/>
        <v>0</v>
      </c>
      <c r="P355" s="143">
        <f t="shared" si="100"/>
        <v>551.17411540540286</v>
      </c>
      <c r="Q355" s="143">
        <f t="shared" si="101"/>
        <v>151.79335138264793</v>
      </c>
      <c r="R355" s="143">
        <f t="shared" si="102"/>
        <v>47.768423335134912</v>
      </c>
      <c r="S355" s="143">
        <f t="shared" si="103"/>
        <v>750.73589012318575</v>
      </c>
      <c r="T355" s="143">
        <f>U354-(U354*(0.5^(1/'SW7'!C$2)))</f>
        <v>7199.55293590785</v>
      </c>
      <c r="U355" s="143">
        <f t="shared" si="106"/>
        <v>1128230.1356921035</v>
      </c>
      <c r="V355" s="147">
        <f>(U355*'SW7'!C$3/(B355*'SW7'!C$4)/1000)</f>
        <v>1.9745305874078158</v>
      </c>
      <c r="W355" s="147">
        <f>V355/'SW7'!C$5</f>
        <v>24.681632342597698</v>
      </c>
    </row>
    <row r="356" spans="1:23" x14ac:dyDescent="0.35">
      <c r="A356" s="142">
        <f t="shared" si="108"/>
        <v>353</v>
      </c>
      <c r="B356" s="143">
        <f t="shared" si="105"/>
        <v>366.63387322948245</v>
      </c>
      <c r="C356" s="133">
        <v>60</v>
      </c>
      <c r="D356" s="133">
        <v>680</v>
      </c>
      <c r="E356" s="166">
        <v>1.3</v>
      </c>
      <c r="F356" s="143"/>
      <c r="G356" s="143"/>
      <c r="H356" s="143"/>
      <c r="I356" s="143"/>
      <c r="J356" s="143"/>
      <c r="K356" s="143"/>
      <c r="L356" s="167">
        <f t="shared" si="107"/>
        <v>9.2017535650365225</v>
      </c>
      <c r="M356" s="143">
        <f t="shared" si="97"/>
        <v>0.2236026116303875</v>
      </c>
      <c r="N356" s="143">
        <f t="shared" si="98"/>
        <v>36.80701426014609</v>
      </c>
      <c r="O356" s="143">
        <f t="shared" si="99"/>
        <v>0</v>
      </c>
      <c r="P356" s="143">
        <f t="shared" si="100"/>
        <v>552.10521390219139</v>
      </c>
      <c r="Q356" s="143">
        <f t="shared" si="101"/>
        <v>152.04977590866349</v>
      </c>
      <c r="R356" s="143">
        <f t="shared" si="102"/>
        <v>47.84911853818992</v>
      </c>
      <c r="S356" s="143">
        <f t="shared" si="103"/>
        <v>752.00410834904483</v>
      </c>
      <c r="T356" s="143">
        <f>U355-(U355*(0.5^(1/'SW7'!C$2)))</f>
        <v>7158.3655217925552</v>
      </c>
      <c r="U356" s="143">
        <f t="shared" si="106"/>
        <v>1121781.318646319</v>
      </c>
      <c r="V356" s="147">
        <f>(U356*'SW7'!C$3/(B356*'SW7'!C$4)/1000)</f>
        <v>1.9578544134827716</v>
      </c>
      <c r="W356" s="147">
        <f>V356/'SW7'!C$5</f>
        <v>24.473180168534643</v>
      </c>
    </row>
    <row r="357" spans="1:23" x14ac:dyDescent="0.35">
      <c r="A357" s="142">
        <f t="shared" ref="A357:A372" si="109">A356+1</f>
        <v>354</v>
      </c>
      <c r="B357" s="143">
        <f t="shared" si="105"/>
        <v>367.6387447130025</v>
      </c>
      <c r="C357" s="133">
        <v>60</v>
      </c>
      <c r="D357" s="133">
        <v>680</v>
      </c>
      <c r="E357" s="166">
        <v>1.3</v>
      </c>
      <c r="F357" s="143"/>
      <c r="G357" s="143"/>
      <c r="H357" s="143"/>
      <c r="I357" s="143"/>
      <c r="J357" s="143"/>
      <c r="K357" s="143"/>
      <c r="L357" s="167">
        <f t="shared" si="107"/>
        <v>9.2172279742243752</v>
      </c>
      <c r="M357" s="143">
        <f t="shared" si="97"/>
        <v>0.22397863977365232</v>
      </c>
      <c r="N357" s="143">
        <f t="shared" si="98"/>
        <v>36.868911896897501</v>
      </c>
      <c r="O357" s="143">
        <f t="shared" si="99"/>
        <v>0</v>
      </c>
      <c r="P357" s="143">
        <f t="shared" si="100"/>
        <v>553.03367845346247</v>
      </c>
      <c r="Q357" s="143">
        <f t="shared" si="101"/>
        <v>152.30547504608359</v>
      </c>
      <c r="R357" s="143">
        <f t="shared" si="102"/>
        <v>47.929585465966753</v>
      </c>
      <c r="S357" s="143">
        <f t="shared" si="103"/>
        <v>753.26873896551274</v>
      </c>
      <c r="T357" s="143">
        <f>U356-(U356*(0.5^(1/'SW7'!C$2)))</f>
        <v>7117.4492334073875</v>
      </c>
      <c r="U357" s="143">
        <f t="shared" si="106"/>
        <v>1115374.9572328755</v>
      </c>
      <c r="V357" s="147">
        <f>(U357*'SW7'!C$3/(B357*'SW7'!C$4)/1000)</f>
        <v>1.9413524707068746</v>
      </c>
      <c r="W357" s="147">
        <f>V357/'SW7'!C$5</f>
        <v>24.266905883835932</v>
      </c>
    </row>
    <row r="358" spans="1:23" x14ac:dyDescent="0.35">
      <c r="A358" s="142">
        <f t="shared" si="109"/>
        <v>355</v>
      </c>
      <c r="B358" s="143">
        <f t="shared" si="105"/>
        <v>368.64188764800252</v>
      </c>
      <c r="C358" s="133">
        <v>60</v>
      </c>
      <c r="D358" s="133">
        <v>680</v>
      </c>
      <c r="E358" s="166">
        <v>1.3</v>
      </c>
      <c r="F358" s="143"/>
      <c r="G358" s="143"/>
      <c r="H358" s="143"/>
      <c r="I358" s="143"/>
      <c r="J358" s="143"/>
      <c r="K358" s="143"/>
      <c r="L358" s="167">
        <f t="shared" si="107"/>
        <v>9.232658731988419</v>
      </c>
      <c r="M358" s="143">
        <f t="shared" si="97"/>
        <v>0.22435360718731856</v>
      </c>
      <c r="N358" s="143">
        <f t="shared" si="98"/>
        <v>36.930634927953676</v>
      </c>
      <c r="O358" s="143">
        <f t="shared" si="99"/>
        <v>0</v>
      </c>
      <c r="P358" s="143">
        <f t="shared" si="100"/>
        <v>553.95952391930518</v>
      </c>
      <c r="Q358" s="143">
        <f t="shared" si="101"/>
        <v>152.56045288737661</v>
      </c>
      <c r="R358" s="143">
        <f t="shared" si="102"/>
        <v>48.009825406339779</v>
      </c>
      <c r="S358" s="143">
        <f t="shared" si="103"/>
        <v>754.52980221302164</v>
      </c>
      <c r="T358" s="143">
        <f>U357-(U357*(0.5^(1/'SW7'!C$2)))</f>
        <v>7076.8023164253682</v>
      </c>
      <c r="U358" s="143">
        <f t="shared" si="106"/>
        <v>1109010.7767384336</v>
      </c>
      <c r="V358" s="147">
        <f>(U358*'SW7'!C$3/(B358*'SW7'!C$4)/1000)</f>
        <v>1.9250227356411429</v>
      </c>
      <c r="W358" s="147">
        <f>V358/'SW7'!C$5</f>
        <v>24.062784195514286</v>
      </c>
    </row>
    <row r="359" spans="1:23" x14ac:dyDescent="0.35">
      <c r="A359" s="142">
        <f t="shared" si="109"/>
        <v>356</v>
      </c>
      <c r="B359" s="143">
        <f t="shared" si="105"/>
        <v>369.64328140288251</v>
      </c>
      <c r="C359" s="133">
        <v>60</v>
      </c>
      <c r="D359" s="133">
        <v>680</v>
      </c>
      <c r="E359" s="166">
        <v>1.3</v>
      </c>
      <c r="F359" s="143"/>
      <c r="G359" s="143"/>
      <c r="H359" s="143"/>
      <c r="I359" s="143"/>
      <c r="J359" s="143"/>
      <c r="K359" s="143"/>
      <c r="L359" s="167">
        <f t="shared" si="107"/>
        <v>9.2480460839067753</v>
      </c>
      <c r="M359" s="143">
        <f t="shared" si="97"/>
        <v>0.22472751983893463</v>
      </c>
      <c r="N359" s="143">
        <f t="shared" si="98"/>
        <v>36.992184335627101</v>
      </c>
      <c r="O359" s="143">
        <f t="shared" si="99"/>
        <v>0</v>
      </c>
      <c r="P359" s="143">
        <f t="shared" si="100"/>
        <v>554.88276503440648</v>
      </c>
      <c r="Q359" s="143">
        <f t="shared" si="101"/>
        <v>152.81471349047555</v>
      </c>
      <c r="R359" s="143">
        <f t="shared" si="102"/>
        <v>48.089839636315233</v>
      </c>
      <c r="S359" s="143">
        <f t="shared" si="103"/>
        <v>755.78731816119728</v>
      </c>
      <c r="T359" s="143">
        <f>U358-(U358*(0.5^(1/'SW7'!C$2)))</f>
        <v>7036.4230278523173</v>
      </c>
      <c r="U359" s="143">
        <f t="shared" si="106"/>
        <v>1102688.5042242212</v>
      </c>
      <c r="V359" s="147">
        <f>(U359*'SW7'!C$3/(B359*'SW7'!C$4)/1000)</f>
        <v>1.9088632112394315</v>
      </c>
      <c r="W359" s="147">
        <f>V359/'SW7'!C$5</f>
        <v>23.860790140492892</v>
      </c>
    </row>
    <row r="360" spans="1:23" x14ac:dyDescent="0.35">
      <c r="A360" s="142">
        <f t="shared" si="109"/>
        <v>357</v>
      </c>
      <c r="B360" s="143">
        <f t="shared" si="105"/>
        <v>370.64290531412252</v>
      </c>
      <c r="C360" s="133">
        <v>60</v>
      </c>
      <c r="D360" s="133">
        <v>680</v>
      </c>
      <c r="E360" s="166">
        <v>1.3</v>
      </c>
      <c r="F360" s="143"/>
      <c r="G360" s="143"/>
      <c r="H360" s="143"/>
      <c r="I360" s="143"/>
      <c r="J360" s="143"/>
      <c r="K360" s="143"/>
      <c r="L360" s="167">
        <f t="shared" si="107"/>
        <v>9.2633902734909803</v>
      </c>
      <c r="M360" s="143">
        <f t="shared" si="97"/>
        <v>0.22510038364583082</v>
      </c>
      <c r="N360" s="143">
        <f t="shared" si="98"/>
        <v>37.053561093963921</v>
      </c>
      <c r="O360" s="143">
        <f t="shared" si="99"/>
        <v>0</v>
      </c>
      <c r="P360" s="143">
        <f t="shared" si="100"/>
        <v>555.8034164094588</v>
      </c>
      <c r="Q360" s="143">
        <f t="shared" si="101"/>
        <v>153.06826087916497</v>
      </c>
      <c r="R360" s="143">
        <f t="shared" si="102"/>
        <v>48.169629422153101</v>
      </c>
      <c r="S360" s="143">
        <f t="shared" si="103"/>
        <v>757.04130671077689</v>
      </c>
      <c r="T360" s="143">
        <f>U359-(U359*(0.5^(1/'SW7'!C$2)))</f>
        <v>6996.309635953512</v>
      </c>
      <c r="U360" s="143">
        <f t="shared" si="106"/>
        <v>1096407.8685145301</v>
      </c>
      <c r="V360" s="147">
        <f>(U360*'SW7'!C$3/(B360*'SW7'!C$4)/1000)</f>
        <v>1.8928719264660012</v>
      </c>
      <c r="W360" s="147">
        <f>V360/'SW7'!C$5</f>
        <v>23.660899080825015</v>
      </c>
    </row>
    <row r="361" spans="1:23" x14ac:dyDescent="0.35">
      <c r="A361" s="142">
        <f t="shared" si="109"/>
        <v>358</v>
      </c>
      <c r="B361" s="143">
        <f t="shared" si="105"/>
        <v>371.64073868628253</v>
      </c>
      <c r="C361" s="133">
        <v>60</v>
      </c>
      <c r="D361" s="133">
        <v>680</v>
      </c>
      <c r="E361" s="166">
        <v>1.3</v>
      </c>
      <c r="F361" s="143"/>
      <c r="G361" s="143"/>
      <c r="H361" s="143"/>
      <c r="I361" s="143"/>
      <c r="J361" s="143"/>
      <c r="K361" s="143"/>
      <c r="L361" s="167">
        <f t="shared" si="107"/>
        <v>9.2786915422091134</v>
      </c>
      <c r="M361" s="143">
        <f t="shared" si="97"/>
        <v>0.22547220447568145</v>
      </c>
      <c r="N361" s="143">
        <f t="shared" si="98"/>
        <v>37.114766168836454</v>
      </c>
      <c r="O361" s="143">
        <f t="shared" si="99"/>
        <v>0</v>
      </c>
      <c r="P361" s="143">
        <f t="shared" si="100"/>
        <v>556.72149253254679</v>
      </c>
      <c r="Q361" s="143">
        <f t="shared" si="101"/>
        <v>153.32109904346339</v>
      </c>
      <c r="R361" s="143">
        <f t="shared" si="102"/>
        <v>48.249196019487393</v>
      </c>
      <c r="S361" s="143">
        <f t="shared" si="103"/>
        <v>758.29178759549757</v>
      </c>
      <c r="T361" s="143">
        <f>U360-(U360*(0.5^(1/'SW7'!C$2)))</f>
        <v>6956.4604201801121</v>
      </c>
      <c r="U361" s="143">
        <f t="shared" si="106"/>
        <v>1090168.6001852874</v>
      </c>
      <c r="V361" s="147">
        <f>(U361*'SW7'!C$3/(B361*'SW7'!C$4)/1000)</f>
        <v>1.8770469359192528</v>
      </c>
      <c r="W361" s="147">
        <f>V361/'SW7'!C$5</f>
        <v>23.463086698990658</v>
      </c>
    </row>
    <row r="362" spans="1:23" x14ac:dyDescent="0.35">
      <c r="A362" s="142">
        <f t="shared" si="109"/>
        <v>359</v>
      </c>
      <c r="B362" s="143">
        <f t="shared" si="105"/>
        <v>372.63676079200258</v>
      </c>
      <c r="C362" s="133">
        <v>60</v>
      </c>
      <c r="D362" s="133">
        <v>680</v>
      </c>
      <c r="E362" s="166">
        <v>1.3</v>
      </c>
      <c r="F362" s="143"/>
      <c r="G362" s="143"/>
      <c r="H362" s="143"/>
      <c r="I362" s="143"/>
      <c r="J362" s="143"/>
      <c r="K362" s="143"/>
      <c r="L362" s="167">
        <f t="shared" si="107"/>
        <v>9.293950129508584</v>
      </c>
      <c r="M362" s="143">
        <f t="shared" si="97"/>
        <v>0.22584298814705858</v>
      </c>
      <c r="N362" s="143">
        <f t="shared" si="98"/>
        <v>37.175800518034336</v>
      </c>
      <c r="O362" s="143">
        <f t="shared" si="99"/>
        <v>0</v>
      </c>
      <c r="P362" s="143">
        <f t="shared" si="100"/>
        <v>557.63700777051508</v>
      </c>
      <c r="Q362" s="143">
        <f t="shared" si="101"/>
        <v>153.57323193999983</v>
      </c>
      <c r="R362" s="143">
        <f t="shared" si="102"/>
        <v>48.328540673444635</v>
      </c>
      <c r="S362" s="143">
        <f t="shared" si="103"/>
        <v>759.53878038395953</v>
      </c>
      <c r="T362" s="143">
        <f>U361-(U361*(0.5^(1/'SW7'!C$2)))</f>
        <v>6916.8736710974481</v>
      </c>
      <c r="U362" s="143">
        <f t="shared" si="106"/>
        <v>1083970.4315527028</v>
      </c>
      <c r="V362" s="147">
        <f>(U362*'SW7'!C$3/(B362*'SW7'!C$4)/1000)</f>
        <v>1.8613863194615188</v>
      </c>
      <c r="W362" s="147">
        <f>V362/'SW7'!C$5</f>
        <v>23.267328993268983</v>
      </c>
    </row>
    <row r="363" spans="1:23" x14ac:dyDescent="0.35">
      <c r="A363" s="142">
        <f t="shared" si="109"/>
        <v>360</v>
      </c>
      <c r="B363" s="143">
        <f t="shared" si="105"/>
        <v>373.63095087200253</v>
      </c>
      <c r="C363" s="133">
        <v>60</v>
      </c>
      <c r="D363" s="133">
        <v>680</v>
      </c>
      <c r="E363" s="166">
        <v>1.3</v>
      </c>
      <c r="F363" s="143"/>
      <c r="G363" s="143"/>
      <c r="H363" s="143"/>
      <c r="I363" s="143"/>
      <c r="J363" s="143"/>
      <c r="K363" s="143"/>
      <c r="L363" s="167">
        <f t="shared" si="107"/>
        <v>9.3091662728386417</v>
      </c>
      <c r="M363" s="143">
        <f t="shared" si="97"/>
        <v>0.22621274042997899</v>
      </c>
      <c r="N363" s="143">
        <f t="shared" si="98"/>
        <v>37.236665091354567</v>
      </c>
      <c r="O363" s="143">
        <f t="shared" si="99"/>
        <v>0</v>
      </c>
      <c r="P363" s="143">
        <f t="shared" si="100"/>
        <v>558.54997637031852</v>
      </c>
      <c r="Q363" s="143">
        <f t="shared" si="101"/>
        <v>153.82466349238572</v>
      </c>
      <c r="R363" s="143">
        <f t="shared" si="102"/>
        <v>48.40766461876094</v>
      </c>
      <c r="S363" s="143">
        <f t="shared" si="103"/>
        <v>760.78230448146519</v>
      </c>
      <c r="T363" s="143">
        <f>U362-(U362*(0.5^(1/'SW7'!C$2)))</f>
        <v>6877.5476903119124</v>
      </c>
      <c r="U363" s="143">
        <f t="shared" si="106"/>
        <v>1077813.0966619893</v>
      </c>
      <c r="V363" s="147">
        <f>(U363*'SW7'!C$3/(B363*'SW7'!C$4)/1000)</f>
        <v>1.8458881818548107</v>
      </c>
      <c r="W363" s="147">
        <f>V363/'SW7'!C$5</f>
        <v>23.073602273185134</v>
      </c>
    </row>
    <row r="364" spans="1:23" x14ac:dyDescent="0.35">
      <c r="A364" s="142">
        <f t="shared" si="109"/>
        <v>361</v>
      </c>
      <c r="B364" s="143">
        <f t="shared" si="105"/>
        <v>374.62328813508253</v>
      </c>
      <c r="C364" s="133">
        <v>20</v>
      </c>
      <c r="D364" s="133">
        <v>170</v>
      </c>
      <c r="E364" s="166">
        <v>1.3</v>
      </c>
      <c r="F364" s="143"/>
      <c r="G364" s="143"/>
      <c r="H364" s="143"/>
      <c r="I364" s="143"/>
      <c r="J364" s="143"/>
      <c r="K364" s="143"/>
      <c r="L364" s="167">
        <f t="shared" si="107"/>
        <v>9.3243402076725239</v>
      </c>
      <c r="M364" s="143">
        <f t="shared" si="97"/>
        <v>0.22658146704644233</v>
      </c>
      <c r="N364" s="143">
        <f t="shared" si="98"/>
        <v>37.297360830690096</v>
      </c>
      <c r="O364" s="143">
        <f t="shared" si="99"/>
        <v>0</v>
      </c>
      <c r="P364" s="143">
        <f t="shared" si="100"/>
        <v>186.48680415345046</v>
      </c>
      <c r="Q364" s="143">
        <f t="shared" si="101"/>
        <v>38.518849397895195</v>
      </c>
      <c r="R364" s="143">
        <f t="shared" si="102"/>
        <v>48.486569079897123</v>
      </c>
      <c r="S364" s="143">
        <f t="shared" si="103"/>
        <v>273.49222263124278</v>
      </c>
      <c r="T364" s="143">
        <f>U363-(U363*(0.5^(1/'SW7'!C$2)))</f>
        <v>6838.4807904008776</v>
      </c>
      <c r="U364" s="143">
        <f t="shared" si="106"/>
        <v>1071696.3312761588</v>
      </c>
      <c r="V364" s="147">
        <f>(U364*'SW7'!C$3/(B364*'SW7'!C$4)/1000)</f>
        <v>1.8305506524024087</v>
      </c>
      <c r="W364" s="147">
        <f>V364/'SW7'!C$5</f>
        <v>22.881883155030106</v>
      </c>
    </row>
    <row r="365" spans="1:23" x14ac:dyDescent="0.35">
      <c r="A365" s="142">
        <f t="shared" si="109"/>
        <v>362</v>
      </c>
      <c r="B365" s="143">
        <f t="shared" si="105"/>
        <v>375.61375175812253</v>
      </c>
      <c r="C365" s="133">
        <v>20</v>
      </c>
      <c r="D365" s="133">
        <v>170</v>
      </c>
      <c r="E365" s="166">
        <v>1.3</v>
      </c>
      <c r="F365" s="143"/>
      <c r="G365" s="143"/>
      <c r="H365" s="143"/>
      <c r="I365" s="143"/>
      <c r="J365" s="143"/>
      <c r="K365" s="143"/>
      <c r="L365" s="167">
        <f t="shared" si="107"/>
        <v>9.3394721675293333</v>
      </c>
      <c r="M365" s="143">
        <f t="shared" si="97"/>
        <v>0.22694917367096279</v>
      </c>
      <c r="N365" s="143">
        <f t="shared" si="98"/>
        <v>37.357888670117333</v>
      </c>
      <c r="O365" s="143">
        <f t="shared" si="99"/>
        <v>0</v>
      </c>
      <c r="P365" s="143">
        <f t="shared" si="100"/>
        <v>186.78944335058668</v>
      </c>
      <c r="Q365" s="143">
        <f t="shared" si="101"/>
        <v>38.581359524063672</v>
      </c>
      <c r="R365" s="143">
        <f t="shared" si="102"/>
        <v>48.565255271152537</v>
      </c>
      <c r="S365" s="143">
        <f t="shared" si="103"/>
        <v>273.93605814580286</v>
      </c>
      <c r="T365" s="143">
        <f>U364-(U364*(0.5^(1/'SW7'!C$2)))</f>
        <v>6799.6712948398199</v>
      </c>
      <c r="U365" s="143">
        <f t="shared" si="106"/>
        <v>1065131.3427083893</v>
      </c>
      <c r="V365" s="147">
        <f>(U365*'SW7'!C$3/(B365*'SW7'!C$4)/1000)</f>
        <v>1.8145396329335954</v>
      </c>
      <c r="W365" s="147">
        <f>V365/'SW7'!C$5</f>
        <v>22.681745411669944</v>
      </c>
    </row>
    <row r="366" spans="1:23" x14ac:dyDescent="0.35">
      <c r="A366" s="142">
        <f t="shared" si="109"/>
        <v>363</v>
      </c>
      <c r="B366" s="143">
        <f t="shared" si="105"/>
        <v>376.60232088608257</v>
      </c>
      <c r="C366" s="133">
        <v>20</v>
      </c>
      <c r="D366" s="133">
        <v>170</v>
      </c>
      <c r="E366" s="166">
        <v>1.3</v>
      </c>
      <c r="F366" s="143"/>
      <c r="G366" s="143"/>
      <c r="H366" s="143"/>
      <c r="I366" s="143"/>
      <c r="J366" s="143"/>
      <c r="K366" s="143"/>
      <c r="L366" s="167">
        <f t="shared" si="107"/>
        <v>9.3545623839955887</v>
      </c>
      <c r="M366" s="143">
        <f t="shared" si="97"/>
        <v>0.22731586593109279</v>
      </c>
      <c r="N366" s="143">
        <f t="shared" si="98"/>
        <v>37.418249535982355</v>
      </c>
      <c r="O366" s="143">
        <f t="shared" si="99"/>
        <v>0</v>
      </c>
      <c r="P366" s="143">
        <f t="shared" si="100"/>
        <v>187.09124767991176</v>
      </c>
      <c r="Q366" s="143">
        <f t="shared" si="101"/>
        <v>38.643697208285772</v>
      </c>
      <c r="R366" s="143">
        <f t="shared" si="102"/>
        <v>48.64372439677706</v>
      </c>
      <c r="S366" s="143">
        <f t="shared" si="103"/>
        <v>274.37866928497459</v>
      </c>
      <c r="T366" s="143">
        <f>U365-(U365*(0.5^(1/'SW7'!C$2)))</f>
        <v>6758.0179243725725</v>
      </c>
      <c r="U366" s="143">
        <f t="shared" si="106"/>
        <v>1058605.6074716952</v>
      </c>
      <c r="V366" s="147">
        <f>(U366*'SW7'!C$3/(B366*'SW7'!C$4)/1000)</f>
        <v>1.7986885746425567</v>
      </c>
      <c r="W366" s="147">
        <f>V366/'SW7'!C$5</f>
        <v>22.483607183031957</v>
      </c>
    </row>
    <row r="367" spans="1:23" x14ac:dyDescent="0.35">
      <c r="A367" s="142">
        <f t="shared" si="109"/>
        <v>364</v>
      </c>
      <c r="B367" s="143">
        <f t="shared" si="105"/>
        <v>377.58897463200259</v>
      </c>
      <c r="C367" s="133">
        <v>20</v>
      </c>
      <c r="D367" s="133">
        <v>170</v>
      </c>
      <c r="E367" s="166">
        <v>1.3</v>
      </c>
      <c r="F367" s="143"/>
      <c r="G367" s="143"/>
      <c r="H367" s="143"/>
      <c r="I367" s="143"/>
      <c r="J367" s="143"/>
      <c r="K367" s="143"/>
      <c r="L367" s="167">
        <f t="shared" si="107"/>
        <v>9.3696110867464988</v>
      </c>
      <c r="M367" s="143">
        <f t="shared" si="97"/>
        <v>0.22768154940793991</v>
      </c>
      <c r="N367" s="143">
        <f t="shared" si="98"/>
        <v>37.478444346985995</v>
      </c>
      <c r="O367" s="143">
        <f t="shared" si="99"/>
        <v>0</v>
      </c>
      <c r="P367" s="143">
        <f t="shared" si="100"/>
        <v>187.39222173492999</v>
      </c>
      <c r="Q367" s="143">
        <f t="shared" si="101"/>
        <v>38.705863399349788</v>
      </c>
      <c r="R367" s="143">
        <f t="shared" si="102"/>
        <v>48.721977651081794</v>
      </c>
      <c r="S367" s="143">
        <f t="shared" si="103"/>
        <v>274.82006278536159</v>
      </c>
      <c r="T367" s="143">
        <f>U366-(U366*(0.5^(1/'SW7'!C$2)))</f>
        <v>6716.6136074296664</v>
      </c>
      <c r="U367" s="143">
        <f t="shared" si="106"/>
        <v>1052121.9682166076</v>
      </c>
      <c r="V367" s="147">
        <f>(U367*'SW7'!C$3/(B367*'SW7'!C$4)/1000)</f>
        <v>1.7830008985387664</v>
      </c>
      <c r="W367" s="147">
        <f>V367/'SW7'!C$5</f>
        <v>22.28751123173458</v>
      </c>
    </row>
    <row r="368" spans="1:23" x14ac:dyDescent="0.35">
      <c r="A368" s="142">
        <f t="shared" si="109"/>
        <v>365</v>
      </c>
      <c r="B368" s="143">
        <f t="shared" si="105"/>
        <v>378.57369207700259</v>
      </c>
      <c r="C368" s="133">
        <v>20</v>
      </c>
      <c r="D368" s="133">
        <v>170</v>
      </c>
      <c r="E368" s="166">
        <v>1.3</v>
      </c>
      <c r="F368" s="143"/>
      <c r="G368" s="143"/>
      <c r="H368" s="143"/>
      <c r="I368" s="143"/>
      <c r="J368" s="143"/>
      <c r="K368" s="143"/>
      <c r="L368" s="167">
        <f t="shared" si="107"/>
        <v>9.3846185035669443</v>
      </c>
      <c r="M368" s="143">
        <f t="shared" si="97"/>
        <v>0.22804622963667673</v>
      </c>
      <c r="N368" s="143">
        <f t="shared" si="98"/>
        <v>37.538474014267777</v>
      </c>
      <c r="O368" s="143">
        <f t="shared" si="99"/>
        <v>0</v>
      </c>
      <c r="P368" s="143">
        <f t="shared" si="100"/>
        <v>187.69237007133887</v>
      </c>
      <c r="Q368" s="143">
        <f t="shared" si="101"/>
        <v>38.767859038235045</v>
      </c>
      <c r="R368" s="143">
        <f t="shared" si="102"/>
        <v>48.800016218548109</v>
      </c>
      <c r="S368" s="143">
        <f t="shared" si="103"/>
        <v>275.26024532812198</v>
      </c>
      <c r="T368" s="143">
        <f>U367-(U367*(0.5^(1/'SW7'!C$2)))</f>
        <v>6675.4763799872017</v>
      </c>
      <c r="U368" s="143">
        <f t="shared" si="106"/>
        <v>1045680.1746719633</v>
      </c>
      <c r="V368" s="147">
        <f>(U368*'SW7'!C$3/(B368*'SW7'!C$4)/1000)</f>
        <v>1.7674747637103576</v>
      </c>
      <c r="W368" s="147">
        <f>V368/'SW7'!C$5</f>
        <v>22.09343454637947</v>
      </c>
    </row>
    <row r="369" spans="1:23" x14ac:dyDescent="0.35">
      <c r="A369" s="142">
        <f t="shared" si="109"/>
        <v>366</v>
      </c>
      <c r="B369" s="143">
        <f t="shared" si="105"/>
        <v>379.55645227028259</v>
      </c>
      <c r="C369" s="133">
        <v>20</v>
      </c>
      <c r="D369" s="133">
        <v>170</v>
      </c>
      <c r="E369" s="166">
        <v>1.3</v>
      </c>
      <c r="F369" s="143"/>
      <c r="G369" s="143"/>
      <c r="H369" s="143"/>
      <c r="I369" s="143"/>
      <c r="J369" s="143"/>
      <c r="K369" s="143"/>
      <c r="L369" s="167">
        <f t="shared" si="107"/>
        <v>9.3995848603721548</v>
      </c>
      <c r="M369" s="143">
        <f t="shared" si="97"/>
        <v>0.22840991210704334</v>
      </c>
      <c r="N369" s="143">
        <f t="shared" si="98"/>
        <v>37.598339441488619</v>
      </c>
      <c r="O369" s="143">
        <f t="shared" si="99"/>
        <v>0</v>
      </c>
      <c r="P369" s="143">
        <f t="shared" si="100"/>
        <v>187.99169720744311</v>
      </c>
      <c r="Q369" s="143">
        <f t="shared" si="101"/>
        <v>38.82968505819737</v>
      </c>
      <c r="R369" s="143">
        <f t="shared" si="102"/>
        <v>48.877841273935204</v>
      </c>
      <c r="S369" s="143">
        <f t="shared" si="103"/>
        <v>275.69922353957566</v>
      </c>
      <c r="T369" s="143">
        <f>U368-(U368*(0.5^(1/'SW7'!C$2)))</f>
        <v>6634.6046541312244</v>
      </c>
      <c r="U369" s="143">
        <f t="shared" si="106"/>
        <v>1039279.9585373042</v>
      </c>
      <c r="V369" s="147">
        <f>(U369*'SW7'!C$3/(B369*'SW7'!C$4)/1000)</f>
        <v>1.752108319624176</v>
      </c>
      <c r="W369" s="147">
        <f>V369/'SW7'!C$5</f>
        <v>21.901353995302198</v>
      </c>
    </row>
    <row r="370" spans="1:23" x14ac:dyDescent="0.35">
      <c r="A370" s="142">
        <f t="shared" si="109"/>
        <v>367</v>
      </c>
      <c r="B370" s="143">
        <f t="shared" si="105"/>
        <v>380.53723422912265</v>
      </c>
      <c r="C370" s="133">
        <v>20</v>
      </c>
      <c r="D370" s="133">
        <v>170</v>
      </c>
      <c r="E370" s="166">
        <v>1.3</v>
      </c>
      <c r="F370" s="143"/>
      <c r="G370" s="143"/>
      <c r="H370" s="143"/>
      <c r="I370" s="143"/>
      <c r="J370" s="143"/>
      <c r="K370" s="143"/>
      <c r="L370" s="167">
        <f t="shared" si="107"/>
        <v>9.4145103812281157</v>
      </c>
      <c r="M370" s="143">
        <f t="shared" si="97"/>
        <v>0.22877260226384319</v>
      </c>
      <c r="N370" s="143">
        <f t="shared" si="98"/>
        <v>37.658041524912463</v>
      </c>
      <c r="O370" s="143">
        <f t="shared" si="99"/>
        <v>0</v>
      </c>
      <c r="P370" s="143">
        <f t="shared" si="100"/>
        <v>188.2902076245623</v>
      </c>
      <c r="Q370" s="143">
        <f t="shared" si="101"/>
        <v>38.891342384853345</v>
      </c>
      <c r="R370" s="143">
        <f t="shared" si="102"/>
        <v>48.955453982386203</v>
      </c>
      <c r="S370" s="143">
        <f t="shared" si="103"/>
        <v>276.13700399180186</v>
      </c>
      <c r="T370" s="143">
        <f>U369-(U369*(0.5^(1/'SW7'!C$2)))</f>
        <v>6593.9967275557574</v>
      </c>
      <c r="U370" s="143">
        <f t="shared" si="106"/>
        <v>1032921.0531067125</v>
      </c>
      <c r="V370" s="147">
        <f>(U370*'SW7'!C$3/(B370*'SW7'!C$4)/1000)</f>
        <v>1.7368997392358094</v>
      </c>
      <c r="W370" s="147">
        <f>V370/'SW7'!C$5</f>
        <v>21.711246740447617</v>
      </c>
    </row>
    <row r="371" spans="1:23" x14ac:dyDescent="0.35">
      <c r="A371" s="142">
        <f t="shared" si="109"/>
        <v>368</v>
      </c>
      <c r="B371" s="143">
        <f t="shared" si="105"/>
        <v>381.51601693888267</v>
      </c>
      <c r="C371" s="133">
        <v>20</v>
      </c>
      <c r="D371" s="133">
        <v>170</v>
      </c>
      <c r="E371" s="166">
        <v>1.3</v>
      </c>
      <c r="F371" s="143"/>
      <c r="G371" s="143"/>
      <c r="H371" s="143"/>
      <c r="I371" s="143"/>
      <c r="J371" s="143"/>
      <c r="K371" s="143"/>
      <c r="L371" s="167">
        <f t="shared" si="107"/>
        <v>9.4293952883716905</v>
      </c>
      <c r="M371" s="143">
        <f t="shared" si="97"/>
        <v>0.22913430550743208</v>
      </c>
      <c r="N371" s="143">
        <f t="shared" si="98"/>
        <v>37.717581153486762</v>
      </c>
      <c r="O371" s="143">
        <f t="shared" si="99"/>
        <v>0</v>
      </c>
      <c r="P371" s="143">
        <f t="shared" si="100"/>
        <v>188.58790576743382</v>
      </c>
      <c r="Q371" s="143">
        <f t="shared" si="101"/>
        <v>38.952831936263451</v>
      </c>
      <c r="R371" s="143">
        <f t="shared" si="102"/>
        <v>49.032855499532793</v>
      </c>
      <c r="S371" s="143">
        <f t="shared" si="103"/>
        <v>276.57359320323008</v>
      </c>
      <c r="T371" s="143">
        <f>U370-(U370*(0.5^(1/'SW7'!C$2)))</f>
        <v>6553.6509080721298</v>
      </c>
      <c r="U371" s="143">
        <f t="shared" si="106"/>
        <v>1026603.1933831485</v>
      </c>
      <c r="V371" s="147">
        <f>(U371*'SW7'!C$3/(B371*'SW7'!C$4)/1000)</f>
        <v>1.721847218865497</v>
      </c>
      <c r="W371" s="147">
        <f>V371/'SW7'!C$5</f>
        <v>21.52309023581871</v>
      </c>
    </row>
    <row r="372" spans="1:23" x14ac:dyDescent="0.35">
      <c r="A372" s="142">
        <f t="shared" si="109"/>
        <v>369</v>
      </c>
      <c r="B372" s="143">
        <f t="shared" si="105"/>
        <v>382.49277935300267</v>
      </c>
      <c r="C372" s="133">
        <v>20</v>
      </c>
      <c r="D372" s="133">
        <v>170</v>
      </c>
      <c r="E372" s="166">
        <v>1.3</v>
      </c>
      <c r="F372" s="143"/>
      <c r="G372" s="143"/>
      <c r="H372" s="143"/>
      <c r="I372" s="143"/>
      <c r="J372" s="143"/>
      <c r="K372" s="143"/>
      <c r="L372" s="167">
        <f t="shared" si="107"/>
        <v>9.444239802230495</v>
      </c>
      <c r="M372" s="143">
        <f t="shared" si="97"/>
        <v>0.22949502719420101</v>
      </c>
      <c r="N372" s="143">
        <f t="shared" si="98"/>
        <v>37.77695920892198</v>
      </c>
      <c r="O372" s="143">
        <f t="shared" si="99"/>
        <v>0</v>
      </c>
      <c r="P372" s="143">
        <f t="shared" si="100"/>
        <v>188.88479604460991</v>
      </c>
      <c r="Q372" s="143">
        <f t="shared" si="101"/>
        <v>39.014154623014171</v>
      </c>
      <c r="R372" s="143">
        <f t="shared" si="102"/>
        <v>49.110046971598578</v>
      </c>
      <c r="S372" s="143">
        <f t="shared" si="103"/>
        <v>277.00899763922268</v>
      </c>
      <c r="T372" s="143">
        <f>U371-(U371*(0.5^(1/'SW7'!C$2)))</f>
        <v>6513.565514333779</v>
      </c>
      <c r="U372" s="143">
        <f t="shared" si="106"/>
        <v>1020326.1160682796</v>
      </c>
      <c r="V372" s="147">
        <f>(U372*'SW7'!C$3/(B372*'SW7'!C$4)/1000)</f>
        <v>1.7069489778676721</v>
      </c>
      <c r="W372" s="147">
        <f>V372/'SW7'!C$5</f>
        <v>21.3368622233459</v>
      </c>
    </row>
    <row r="373" spans="1:23" x14ac:dyDescent="0.35">
      <c r="A373" s="142">
        <f t="shared" ref="A373:A388" si="110">A372+1</f>
        <v>370</v>
      </c>
      <c r="B373" s="143">
        <f t="shared" si="105"/>
        <v>383.46750039300264</v>
      </c>
      <c r="C373" s="133">
        <v>20</v>
      </c>
      <c r="D373" s="133">
        <v>170</v>
      </c>
      <c r="E373" s="166">
        <v>1.3</v>
      </c>
      <c r="F373" s="143"/>
      <c r="G373" s="143"/>
      <c r="H373" s="143"/>
      <c r="I373" s="143"/>
      <c r="J373" s="143"/>
      <c r="K373" s="143"/>
      <c r="L373" s="167">
        <f t="shared" si="107"/>
        <v>9.4590441414424653</v>
      </c>
      <c r="M373" s="143">
        <f t="shared" si="97"/>
        <v>0.2298547726370519</v>
      </c>
      <c r="N373" s="143">
        <f t="shared" si="98"/>
        <v>37.836176565769861</v>
      </c>
      <c r="O373" s="143">
        <f t="shared" si="99"/>
        <v>0</v>
      </c>
      <c r="P373" s="143">
        <f t="shared" si="100"/>
        <v>189.18088282884929</v>
      </c>
      <c r="Q373" s="143">
        <f t="shared" si="101"/>
        <v>39.075311348298825</v>
      </c>
      <c r="R373" s="143">
        <f t="shared" si="102"/>
        <v>49.18702953550082</v>
      </c>
      <c r="S373" s="143">
        <f t="shared" si="103"/>
        <v>277.44322371264894</v>
      </c>
      <c r="T373" s="143">
        <f>U372-(U372*(0.5^(1/'SW7'!C$2)))</f>
        <v>6473.7388757722219</v>
      </c>
      <c r="U373" s="143">
        <f t="shared" si="106"/>
        <v>1014089.559551585</v>
      </c>
      <c r="V373" s="147">
        <f>(U373*'SW7'!C$3/(B373*'SW7'!C$4)/1000)</f>
        <v>1.6922032583043958</v>
      </c>
      <c r="W373" s="147">
        <f>V373/'SW7'!C$5</f>
        <v>21.152540728804947</v>
      </c>
    </row>
    <row r="374" spans="1:23" x14ac:dyDescent="0.35">
      <c r="A374" s="142">
        <f t="shared" si="110"/>
        <v>371</v>
      </c>
      <c r="B374" s="143">
        <f t="shared" si="105"/>
        <v>384.44015894848269</v>
      </c>
      <c r="C374" s="133">
        <v>20</v>
      </c>
      <c r="D374" s="133">
        <v>170</v>
      </c>
      <c r="E374" s="166">
        <v>1.3</v>
      </c>
      <c r="F374" s="143"/>
      <c r="G374" s="143"/>
      <c r="H374" s="143"/>
      <c r="I374" s="143"/>
      <c r="J374" s="143"/>
      <c r="K374" s="143"/>
      <c r="L374" s="167">
        <f t="shared" si="107"/>
        <v>9.473808522875192</v>
      </c>
      <c r="M374" s="143">
        <f t="shared" si="97"/>
        <v>0.23021354710586717</v>
      </c>
      <c r="N374" s="143">
        <f t="shared" si="98"/>
        <v>37.895234091500768</v>
      </c>
      <c r="O374" s="143">
        <f t="shared" si="99"/>
        <v>0</v>
      </c>
      <c r="P374" s="143">
        <f t="shared" si="100"/>
        <v>189.47617045750383</v>
      </c>
      <c r="Q374" s="143">
        <f t="shared" si="101"/>
        <v>39.136303007997419</v>
      </c>
      <c r="R374" s="143">
        <f t="shared" si="102"/>
        <v>49.263804318951003</v>
      </c>
      <c r="S374" s="143">
        <f t="shared" si="103"/>
        <v>277.87627778445221</v>
      </c>
      <c r="T374" s="143">
        <f>U373-(U373*(0.5^(1/'SW7'!C$2)))</f>
        <v>6434.1693325279048</v>
      </c>
      <c r="U374" s="143">
        <f t="shared" si="106"/>
        <v>1007893.2638995254</v>
      </c>
      <c r="V374" s="147">
        <f>(U374*'SW7'!C$3/(B374*'SW7'!C$4)/1000)</f>
        <v>1.6776083246239226</v>
      </c>
      <c r="W374" s="147">
        <f>V374/'SW7'!C$5</f>
        <v>20.970104057799034</v>
      </c>
    </row>
    <row r="375" spans="1:23" x14ac:dyDescent="0.35">
      <c r="A375" s="142">
        <f t="shared" si="110"/>
        <v>372</v>
      </c>
      <c r="B375" s="143">
        <f t="shared" si="105"/>
        <v>385.41073387712265</v>
      </c>
      <c r="C375" s="133">
        <v>20</v>
      </c>
      <c r="D375" s="133">
        <v>170</v>
      </c>
      <c r="E375" s="166">
        <v>1.3</v>
      </c>
      <c r="F375" s="143"/>
      <c r="G375" s="143"/>
      <c r="H375" s="143"/>
      <c r="I375" s="143"/>
      <c r="J375" s="143"/>
      <c r="K375" s="143"/>
      <c r="L375" s="167">
        <f t="shared" si="107"/>
        <v>9.4885331616449626</v>
      </c>
      <c r="M375" s="143">
        <f t="shared" si="97"/>
        <v>0.23057135582797258</v>
      </c>
      <c r="N375" s="143">
        <f t="shared" si="98"/>
        <v>37.954132646579851</v>
      </c>
      <c r="O375" s="143">
        <f t="shared" si="99"/>
        <v>0</v>
      </c>
      <c r="P375" s="143">
        <f t="shared" si="100"/>
        <v>189.77066323289927</v>
      </c>
      <c r="Q375" s="143">
        <f t="shared" si="101"/>
        <v>39.197130490755342</v>
      </c>
      <c r="R375" s="143">
        <f t="shared" si="102"/>
        <v>49.340372440553807</v>
      </c>
      <c r="S375" s="143">
        <f t="shared" si="103"/>
        <v>278.30816616420839</v>
      </c>
      <c r="T375" s="143">
        <f>U374-(U374*(0.5^(1/'SW7'!C$2)))</f>
        <v>6394.8552353811683</v>
      </c>
      <c r="U375" s="143">
        <f t="shared" si="106"/>
        <v>1001736.970844782</v>
      </c>
      <c r="V375" s="147">
        <f>(U375*'SW7'!C$3/(B375*'SW7'!C$4)/1000)</f>
        <v>1.6631624633443198</v>
      </c>
      <c r="W375" s="147">
        <f>V375/'SW7'!C$5</f>
        <v>20.789530791803998</v>
      </c>
    </row>
    <row r="376" spans="1:23" x14ac:dyDescent="0.35">
      <c r="A376" s="142">
        <f t="shared" si="110"/>
        <v>373</v>
      </c>
      <c r="B376" s="143">
        <f t="shared" si="105"/>
        <v>386.37920400468266</v>
      </c>
      <c r="C376" s="133">
        <v>20</v>
      </c>
      <c r="D376" s="133">
        <v>170</v>
      </c>
      <c r="E376" s="166">
        <v>1.3</v>
      </c>
      <c r="F376" s="143"/>
      <c r="G376" s="143"/>
      <c r="H376" s="143"/>
      <c r="I376" s="143"/>
      <c r="J376" s="143"/>
      <c r="K376" s="143"/>
      <c r="L376" s="167">
        <f t="shared" si="107"/>
        <v>9.503218271135605</v>
      </c>
      <c r="M376" s="143">
        <f t="shared" si="97"/>
        <v>0.23092820398859518</v>
      </c>
      <c r="N376" s="143">
        <f t="shared" si="98"/>
        <v>38.01287308454242</v>
      </c>
      <c r="O376" s="143">
        <f t="shared" si="99"/>
        <v>0</v>
      </c>
      <c r="P376" s="143">
        <f t="shared" si="100"/>
        <v>190.06436542271211</v>
      </c>
      <c r="Q376" s="143">
        <f t="shared" si="101"/>
        <v>39.257794678061181</v>
      </c>
      <c r="R376" s="143">
        <f t="shared" si="102"/>
        <v>49.416735009905146</v>
      </c>
      <c r="S376" s="143">
        <f t="shared" si="103"/>
        <v>278.73889511067841</v>
      </c>
      <c r="T376" s="143">
        <f>U375-(U375*(0.5^(1/'SW7'!C$2)))</f>
        <v>6355.7949456840288</v>
      </c>
      <c r="U376" s="143">
        <f t="shared" si="106"/>
        <v>995620.423775565</v>
      </c>
      <c r="V376" s="147">
        <f>(U376*'SW7'!C$3/(B376*'SW7'!C$4)/1000)</f>
        <v>1.6488639827420544</v>
      </c>
      <c r="W376" s="147">
        <f>V376/'SW7'!C$5</f>
        <v>20.610799784275681</v>
      </c>
    </row>
    <row r="377" spans="1:23" x14ac:dyDescent="0.35">
      <c r="A377" s="142">
        <f t="shared" si="110"/>
        <v>374</v>
      </c>
      <c r="B377" s="143">
        <f t="shared" si="105"/>
        <v>387.34554812500267</v>
      </c>
      <c r="C377" s="133">
        <v>20</v>
      </c>
      <c r="D377" s="133">
        <v>170</v>
      </c>
      <c r="E377" s="166">
        <v>1.3</v>
      </c>
      <c r="F377" s="143"/>
      <c r="G377" s="143"/>
      <c r="H377" s="143"/>
      <c r="I377" s="143"/>
      <c r="J377" s="143"/>
      <c r="K377" s="143"/>
      <c r="L377" s="167">
        <f t="shared" si="107"/>
        <v>9.517864063016976</v>
      </c>
      <c r="M377" s="143">
        <f t="shared" si="97"/>
        <v>0.23128409673131251</v>
      </c>
      <c r="N377" s="143">
        <f t="shared" si="98"/>
        <v>38.071456252067904</v>
      </c>
      <c r="O377" s="143">
        <f t="shared" si="99"/>
        <v>0</v>
      </c>
      <c r="P377" s="143">
        <f t="shared" si="100"/>
        <v>190.35728126033951</v>
      </c>
      <c r="Q377" s="143">
        <f t="shared" si="101"/>
        <v>39.318296444323124</v>
      </c>
      <c r="R377" s="143">
        <f t="shared" si="102"/>
        <v>49.492893127688276</v>
      </c>
      <c r="S377" s="143">
        <f t="shared" si="103"/>
        <v>279.16847083235092</v>
      </c>
      <c r="T377" s="143">
        <f>U376-(U376*(0.5^(1/'SW7'!C$2)))</f>
        <v>6316.9868352927733</v>
      </c>
      <c r="U377" s="143">
        <f t="shared" si="106"/>
        <v>989543.36772499164</v>
      </c>
      <c r="V377" s="147">
        <f>(U377*'SW7'!C$3/(B377*'SW7'!C$4)/1000)</f>
        <v>1.6347112125454626</v>
      </c>
      <c r="W377" s="147">
        <f>V377/'SW7'!C$5</f>
        <v>20.433890156818283</v>
      </c>
    </row>
    <row r="378" spans="1:23" x14ac:dyDescent="0.35">
      <c r="A378" s="142">
        <f t="shared" si="110"/>
        <v>375</v>
      </c>
      <c r="B378" s="143">
        <f t="shared" si="105"/>
        <v>388.30974500000269</v>
      </c>
      <c r="C378" s="133">
        <v>20</v>
      </c>
      <c r="D378" s="133">
        <v>170</v>
      </c>
      <c r="E378" s="166">
        <v>1.3</v>
      </c>
      <c r="F378" s="143"/>
      <c r="G378" s="143"/>
      <c r="H378" s="143"/>
      <c r="I378" s="143"/>
      <c r="J378" s="143"/>
      <c r="K378" s="143"/>
      <c r="L378" s="167">
        <f t="shared" si="107"/>
        <v>9.5324707472633428</v>
      </c>
      <c r="M378" s="143">
        <f t="shared" si="97"/>
        <v>0.2316390391584992</v>
      </c>
      <c r="N378" s="143">
        <f t="shared" si="98"/>
        <v>38.129882989053371</v>
      </c>
      <c r="O378" s="143">
        <f t="shared" si="99"/>
        <v>0</v>
      </c>
      <c r="P378" s="143">
        <f t="shared" si="100"/>
        <v>190.64941494526687</v>
      </c>
      <c r="Q378" s="143">
        <f t="shared" si="101"/>
        <v>39.378636656944863</v>
      </c>
      <c r="R378" s="143">
        <f t="shared" si="102"/>
        <v>49.568847885769387</v>
      </c>
      <c r="S378" s="143">
        <f t="shared" si="103"/>
        <v>279.59689948798115</v>
      </c>
      <c r="T378" s="143">
        <f>U377-(U377*(0.5^(1/'SW7'!C$2)))</f>
        <v>6278.4292864999734</v>
      </c>
      <c r="U378" s="143">
        <f t="shared" si="106"/>
        <v>983505.54936053127</v>
      </c>
      <c r="V378" s="147">
        <f>(U378*'SW7'!C$3/(B378*'SW7'!C$4)/1000)</f>
        <v>1.6207025036330109</v>
      </c>
      <c r="W378" s="147">
        <f>V378/'SW7'!C$5</f>
        <v>20.258781295412636</v>
      </c>
    </row>
    <row r="379" spans="1:23" x14ac:dyDescent="0.35">
      <c r="A379" s="142">
        <f t="shared" si="110"/>
        <v>376</v>
      </c>
      <c r="B379" s="143">
        <f t="shared" si="105"/>
        <v>389.2717733596827</v>
      </c>
      <c r="C379" s="133">
        <v>20</v>
      </c>
      <c r="D379" s="133">
        <v>170</v>
      </c>
      <c r="E379" s="166">
        <v>1.3</v>
      </c>
      <c r="F379" s="143"/>
      <c r="G379" s="143"/>
      <c r="H379" s="143"/>
      <c r="I379" s="143"/>
      <c r="J379" s="143"/>
      <c r="K379" s="143"/>
      <c r="L379" s="167">
        <f t="shared" si="107"/>
        <v>9.5470385321714026</v>
      </c>
      <c r="M379" s="143">
        <f t="shared" si="97"/>
        <v>0.23199303633176507</v>
      </c>
      <c r="N379" s="143">
        <f t="shared" si="98"/>
        <v>38.188154128685611</v>
      </c>
      <c r="O379" s="143">
        <f t="shared" si="99"/>
        <v>0</v>
      </c>
      <c r="P379" s="143">
        <f t="shared" si="100"/>
        <v>190.94077064342804</v>
      </c>
      <c r="Q379" s="143">
        <f t="shared" si="101"/>
        <v>39.43881617640006</v>
      </c>
      <c r="R379" s="143">
        <f t="shared" si="102"/>
        <v>49.644600367291297</v>
      </c>
      <c r="S379" s="143">
        <f t="shared" si="103"/>
        <v>280.02418718711937</v>
      </c>
      <c r="T379" s="143">
        <f>U378-(U378*(0.5^(1/'SW7'!C$2)))</f>
        <v>6240.1206919680117</v>
      </c>
      <c r="U379" s="143">
        <f t="shared" si="106"/>
        <v>977506.7169735193</v>
      </c>
      <c r="V379" s="147">
        <f>(U379*'SW7'!C$3/(B379*'SW7'!C$4)/1000)</f>
        <v>1.6068362277362729</v>
      </c>
      <c r="W379" s="147">
        <f>V379/'SW7'!C$5</f>
        <v>20.085452846703411</v>
      </c>
    </row>
    <row r="380" spans="1:23" x14ac:dyDescent="0.35">
      <c r="A380" s="142">
        <f t="shared" si="110"/>
        <v>377</v>
      </c>
      <c r="B380" s="143">
        <f t="shared" si="105"/>
        <v>390.23161190212267</v>
      </c>
      <c r="C380" s="133">
        <v>20</v>
      </c>
      <c r="D380" s="133">
        <v>170</v>
      </c>
      <c r="E380" s="166">
        <v>1.3</v>
      </c>
      <c r="F380" s="143"/>
      <c r="G380" s="143"/>
      <c r="H380" s="143"/>
      <c r="I380" s="143"/>
      <c r="J380" s="143"/>
      <c r="K380" s="143"/>
      <c r="L380" s="167">
        <f t="shared" si="107"/>
        <v>9.5615676243781103</v>
      </c>
      <c r="M380" s="143">
        <f t="shared" si="97"/>
        <v>0.23234609327238806</v>
      </c>
      <c r="N380" s="143">
        <f t="shared" si="98"/>
        <v>38.246270497512441</v>
      </c>
      <c r="O380" s="143">
        <f t="shared" si="99"/>
        <v>0</v>
      </c>
      <c r="P380" s="143">
        <f t="shared" si="100"/>
        <v>191.23135248756222</v>
      </c>
      <c r="Q380" s="143">
        <f t="shared" si="101"/>
        <v>39.498835856305973</v>
      </c>
      <c r="R380" s="143">
        <f t="shared" si="102"/>
        <v>49.720151646766176</v>
      </c>
      <c r="S380" s="143">
        <f t="shared" si="103"/>
        <v>280.45033999063435</v>
      </c>
      <c r="T380" s="143">
        <f>U379-(U379*(0.5^(1/'SW7'!C$2)))</f>
        <v>6202.0594546621433</v>
      </c>
      <c r="U380" s="143">
        <f t="shared" si="106"/>
        <v>971546.62046873837</v>
      </c>
      <c r="V380" s="147">
        <f>(U380*'SW7'!C$3/(B380*'SW7'!C$4)/1000)</f>
        <v>1.5931107771475372</v>
      </c>
      <c r="W380" s="147">
        <f>V380/'SW7'!C$5</f>
        <v>19.913884714344213</v>
      </c>
    </row>
    <row r="381" spans="1:23" x14ac:dyDescent="0.35">
      <c r="A381" s="142">
        <f t="shared" si="110"/>
        <v>378</v>
      </c>
      <c r="B381" s="143">
        <f t="shared" si="105"/>
        <v>391.18923929348267</v>
      </c>
      <c r="C381" s="133">
        <v>20</v>
      </c>
      <c r="D381" s="133">
        <v>170</v>
      </c>
      <c r="E381" s="166">
        <v>1.3</v>
      </c>
      <c r="F381" s="143"/>
      <c r="G381" s="143"/>
      <c r="H381" s="143"/>
      <c r="I381" s="143"/>
      <c r="J381" s="143"/>
      <c r="K381" s="143"/>
      <c r="L381" s="167">
        <f t="shared" si="107"/>
        <v>9.5760582288782707</v>
      </c>
      <c r="M381" s="143">
        <f t="shared" si="97"/>
        <v>0.23269821496174198</v>
      </c>
      <c r="N381" s="143">
        <f t="shared" si="98"/>
        <v>38.304232915513083</v>
      </c>
      <c r="O381" s="143">
        <f t="shared" si="99"/>
        <v>0</v>
      </c>
      <c r="P381" s="143">
        <f t="shared" si="100"/>
        <v>191.5211645775654</v>
      </c>
      <c r="Q381" s="143">
        <f t="shared" si="101"/>
        <v>39.558696543496133</v>
      </c>
      <c r="R381" s="143">
        <f t="shared" si="102"/>
        <v>49.795502790167006</v>
      </c>
      <c r="S381" s="143">
        <f t="shared" si="103"/>
        <v>280.87536391122853</v>
      </c>
      <c r="T381" s="143">
        <f>U380-(U380*(0.5^(1/'SW7'!C$2)))</f>
        <v>6164.243987784721</v>
      </c>
      <c r="U381" s="143">
        <f t="shared" si="106"/>
        <v>965625.0113540669</v>
      </c>
      <c r="V381" s="147">
        <f>(U381*'SW7'!C$3/(B381*'SW7'!C$4)/1000)</f>
        <v>1.5795245644319678</v>
      </c>
      <c r="W381" s="147">
        <f>V381/'SW7'!C$5</f>
        <v>19.744057055399598</v>
      </c>
    </row>
    <row r="382" spans="1:23" x14ac:dyDescent="0.35">
      <c r="A382" s="142">
        <f t="shared" si="110"/>
        <v>379</v>
      </c>
      <c r="B382" s="143">
        <f t="shared" si="105"/>
        <v>392.14463416800271</v>
      </c>
      <c r="C382" s="133">
        <v>20</v>
      </c>
      <c r="D382" s="133">
        <v>170</v>
      </c>
      <c r="E382" s="166">
        <v>1.3</v>
      </c>
      <c r="F382" s="143"/>
      <c r="G382" s="143"/>
      <c r="H382" s="143"/>
      <c r="I382" s="143"/>
      <c r="J382" s="143"/>
      <c r="K382" s="143"/>
      <c r="L382" s="167">
        <f t="shared" si="107"/>
        <v>9.5905105490418912</v>
      </c>
      <c r="M382" s="143">
        <f t="shared" si="97"/>
        <v>0.23304940634171795</v>
      </c>
      <c r="N382" s="143">
        <f t="shared" si="98"/>
        <v>38.362042196167565</v>
      </c>
      <c r="O382" s="143">
        <f t="shared" si="99"/>
        <v>0</v>
      </c>
      <c r="P382" s="143">
        <f t="shared" si="100"/>
        <v>191.81021098083784</v>
      </c>
      <c r="Q382" s="143">
        <f t="shared" si="101"/>
        <v>39.618399078092054</v>
      </c>
      <c r="R382" s="143">
        <f t="shared" si="102"/>
        <v>49.870654855017833</v>
      </c>
      <c r="S382" s="143">
        <f t="shared" si="103"/>
        <v>281.29926491394775</v>
      </c>
      <c r="T382" s="143">
        <f>U381-(U381*(0.5^(1/'SW7'!C$2)))</f>
        <v>6126.6727147093043</v>
      </c>
      <c r="U382" s="143">
        <f t="shared" si="106"/>
        <v>959741.64273019345</v>
      </c>
      <c r="V382" s="147">
        <f>(U382*'SW7'!C$3/(B382*'SW7'!C$4)/1000)</f>
        <v>1.5660760221442362</v>
      </c>
      <c r="W382" s="147">
        <f>V382/'SW7'!C$5</f>
        <v>19.575950276802953</v>
      </c>
    </row>
    <row r="383" spans="1:23" x14ac:dyDescent="0.35">
      <c r="A383" s="142">
        <f t="shared" si="110"/>
        <v>380</v>
      </c>
      <c r="B383" s="143">
        <f t="shared" si="105"/>
        <v>393.0977751280027</v>
      </c>
      <c r="C383" s="133">
        <v>20</v>
      </c>
      <c r="D383" s="133">
        <v>170</v>
      </c>
      <c r="E383" s="166">
        <v>1.3</v>
      </c>
      <c r="F383" s="143"/>
      <c r="G383" s="143"/>
      <c r="H383" s="143"/>
      <c r="I383" s="143"/>
      <c r="J383" s="143"/>
      <c r="K383" s="143"/>
      <c r="L383" s="167">
        <f t="shared" si="107"/>
        <v>9.6049247866313046</v>
      </c>
      <c r="M383" s="143">
        <f t="shared" si="97"/>
        <v>0.23339967231514069</v>
      </c>
      <c r="N383" s="143">
        <f t="shared" si="98"/>
        <v>38.419699146525218</v>
      </c>
      <c r="O383" s="143">
        <f t="shared" si="99"/>
        <v>0</v>
      </c>
      <c r="P383" s="143">
        <f t="shared" si="100"/>
        <v>192.09849573262608</v>
      </c>
      <c r="Q383" s="143">
        <f t="shared" si="101"/>
        <v>39.677944293573916</v>
      </c>
      <c r="R383" s="143">
        <f t="shared" si="102"/>
        <v>49.945608890482788</v>
      </c>
      <c r="S383" s="143">
        <f t="shared" si="103"/>
        <v>281.72204891668275</v>
      </c>
      <c r="T383" s="143">
        <f>U382-(U382*(0.5^(1/'SW7'!C$2)))</f>
        <v>6089.3440689155832</v>
      </c>
      <c r="U383" s="143">
        <f t="shared" si="106"/>
        <v>953896.26928039803</v>
      </c>
      <c r="V383" s="147">
        <f>(U383*'SW7'!C$3/(B383*'SW7'!C$4)/1000)</f>
        <v>1.5527636025495546</v>
      </c>
      <c r="W383" s="147">
        <f>V383/'SW7'!C$5</f>
        <v>19.409545031869431</v>
      </c>
    </row>
    <row r="384" spans="1:23" x14ac:dyDescent="0.35">
      <c r="A384" s="142">
        <f t="shared" si="110"/>
        <v>381</v>
      </c>
      <c r="B384" s="143">
        <f t="shared" si="105"/>
        <v>394.04864074388269</v>
      </c>
      <c r="C384" s="133">
        <v>20</v>
      </c>
      <c r="D384" s="133">
        <v>170</v>
      </c>
      <c r="E384" s="166">
        <v>1.3</v>
      </c>
      <c r="F384" s="143"/>
      <c r="G384" s="143"/>
      <c r="H384" s="143"/>
      <c r="I384" s="143"/>
      <c r="J384" s="143"/>
      <c r="K384" s="143"/>
      <c r="L384" s="167">
        <f t="shared" si="107"/>
        <v>9.6193011418180809</v>
      </c>
      <c r="M384" s="143">
        <f t="shared" si="97"/>
        <v>0.23374901774617934</v>
      </c>
      <c r="N384" s="143">
        <f t="shared" si="98"/>
        <v>38.477204567272324</v>
      </c>
      <c r="O384" s="143">
        <f t="shared" si="99"/>
        <v>0</v>
      </c>
      <c r="P384" s="143">
        <f t="shared" si="100"/>
        <v>192.38602283636163</v>
      </c>
      <c r="Q384" s="143">
        <f t="shared" si="101"/>
        <v>39.737333016850485</v>
      </c>
      <c r="R384" s="143">
        <f t="shared" si="102"/>
        <v>50.020365937454024</v>
      </c>
      <c r="S384" s="143">
        <f t="shared" si="103"/>
        <v>282.14372179066612</v>
      </c>
      <c r="T384" s="143">
        <f>U383-(U383*(0.5^(1/'SW7'!C$2)))</f>
        <v>6052.2564939241856</v>
      </c>
      <c r="U384" s="143">
        <f t="shared" si="106"/>
        <v>948088.64726039919</v>
      </c>
      <c r="V384" s="147">
        <f>(U384*'SW7'!C$3/(B384*'SW7'!C$4)/1000)</f>
        <v>1.5395857773490262</v>
      </c>
      <c r="W384" s="147">
        <f>V384/'SW7'!C$5</f>
        <v>19.244822216862829</v>
      </c>
    </row>
    <row r="385" spans="1:23" x14ac:dyDescent="0.35">
      <c r="A385" s="142">
        <f t="shared" si="110"/>
        <v>382</v>
      </c>
      <c r="B385" s="143">
        <f t="shared" si="105"/>
        <v>394.99720955412272</v>
      </c>
      <c r="C385" s="133">
        <v>20</v>
      </c>
      <c r="D385" s="133">
        <v>170</v>
      </c>
      <c r="E385" s="166">
        <v>1.3</v>
      </c>
      <c r="F385" s="143"/>
      <c r="G385" s="143"/>
      <c r="H385" s="143"/>
      <c r="I385" s="143"/>
      <c r="J385" s="143"/>
      <c r="K385" s="143"/>
      <c r="L385" s="167">
        <f t="shared" si="107"/>
        <v>9.6336398131996894</v>
      </c>
      <c r="M385" s="143">
        <f t="shared" si="97"/>
        <v>0.23409744746075245</v>
      </c>
      <c r="N385" s="143">
        <f t="shared" si="98"/>
        <v>38.534559252798758</v>
      </c>
      <c r="O385" s="143">
        <f t="shared" si="99"/>
        <v>0</v>
      </c>
      <c r="P385" s="143">
        <f t="shared" si="100"/>
        <v>192.6727962639938</v>
      </c>
      <c r="Q385" s="143">
        <f t="shared" si="101"/>
        <v>39.79656606832792</v>
      </c>
      <c r="R385" s="143">
        <f t="shared" si="102"/>
        <v>50.094927028638388</v>
      </c>
      <c r="S385" s="143">
        <f t="shared" si="103"/>
        <v>282.56428936096012</v>
      </c>
      <c r="T385" s="143">
        <f>U384-(U384*(0.5^(1/'SW7'!C$2)))</f>
        <v>6015.4084432327654</v>
      </c>
      <c r="U385" s="143">
        <f t="shared" si="106"/>
        <v>942318.53448826564</v>
      </c>
      <c r="V385" s="147">
        <f>(U385*'SW7'!C$3/(B385*'SW7'!C$4)/1000)</f>
        <v>1.5265410374092467</v>
      </c>
      <c r="W385" s="147">
        <f>V385/'SW7'!C$5</f>
        <v>19.081762967615585</v>
      </c>
    </row>
    <row r="386" spans="1:23" x14ac:dyDescent="0.35">
      <c r="A386" s="142">
        <f t="shared" si="110"/>
        <v>383</v>
      </c>
      <c r="B386" s="143">
        <f t="shared" si="105"/>
        <v>395.94346006528275</v>
      </c>
      <c r="C386" s="133">
        <v>20</v>
      </c>
      <c r="D386" s="133">
        <v>170</v>
      </c>
      <c r="E386" s="166">
        <v>1.3</v>
      </c>
      <c r="F386" s="143"/>
      <c r="G386" s="143"/>
      <c r="H386" s="143"/>
      <c r="I386" s="143"/>
      <c r="J386" s="143"/>
      <c r="K386" s="143"/>
      <c r="L386" s="167">
        <f t="shared" si="107"/>
        <v>9.6479409978159687</v>
      </c>
      <c r="M386" s="143">
        <f t="shared" si="97"/>
        <v>0.23444496624692804</v>
      </c>
      <c r="N386" s="143">
        <f t="shared" si="98"/>
        <v>38.591763991263875</v>
      </c>
      <c r="O386" s="143">
        <f t="shared" si="99"/>
        <v>0</v>
      </c>
      <c r="P386" s="143">
        <f t="shared" si="100"/>
        <v>192.95881995631936</v>
      </c>
      <c r="Q386" s="143">
        <f t="shared" si="101"/>
        <v>39.855644261977766</v>
      </c>
      <c r="R386" s="143">
        <f t="shared" si="102"/>
        <v>50.169293188643039</v>
      </c>
      <c r="S386" s="143">
        <f t="shared" si="103"/>
        <v>282.98375740694019</v>
      </c>
      <c r="T386" s="143">
        <f>U385-(U385*(0.5^(1/'SW7'!C$2)))</f>
        <v>5978.7983802516246</v>
      </c>
      <c r="U386" s="143">
        <f t="shared" si="106"/>
        <v>936585.69033439388</v>
      </c>
      <c r="V386" s="147">
        <f>(U386*'SW7'!C$3/(B386*'SW7'!C$4)/1000)</f>
        <v>1.5136278924960778</v>
      </c>
      <c r="W386" s="147">
        <f>V386/'SW7'!C$5</f>
        <v>18.920348656200972</v>
      </c>
    </row>
    <row r="387" spans="1:23" x14ac:dyDescent="0.35">
      <c r="A387" s="142">
        <f t="shared" si="110"/>
        <v>384</v>
      </c>
      <c r="B387" s="143">
        <f t="shared" si="105"/>
        <v>396.88737075200277</v>
      </c>
      <c r="C387" s="133">
        <v>20</v>
      </c>
      <c r="D387" s="133">
        <v>170</v>
      </c>
      <c r="E387" s="166">
        <v>1.3</v>
      </c>
      <c r="F387" s="143"/>
      <c r="G387" s="143"/>
      <c r="H387" s="143"/>
      <c r="I387" s="143"/>
      <c r="J387" s="143"/>
      <c r="K387" s="143"/>
      <c r="L387" s="167">
        <f t="shared" si="107"/>
        <v>9.6622048911653842</v>
      </c>
      <c r="M387" s="143">
        <f t="shared" si="97"/>
        <v>0.23479157885531882</v>
      </c>
      <c r="N387" s="143">
        <f t="shared" si="98"/>
        <v>38.648819564661537</v>
      </c>
      <c r="O387" s="143">
        <f t="shared" si="99"/>
        <v>0</v>
      </c>
      <c r="P387" s="143">
        <f t="shared" si="100"/>
        <v>193.2440978233077</v>
      </c>
      <c r="Q387" s="143">
        <f t="shared" si="101"/>
        <v>39.914568405404196</v>
      </c>
      <c r="R387" s="143">
        <f t="shared" si="102"/>
        <v>50.243465434059999</v>
      </c>
      <c r="S387" s="143">
        <f t="shared" si="103"/>
        <v>283.40213166277192</v>
      </c>
      <c r="T387" s="143">
        <f>U386-(U386*(0.5^(1/'SW7'!C$2)))</f>
        <v>5942.4247782402672</v>
      </c>
      <c r="U387" s="143">
        <f t="shared" si="106"/>
        <v>930889.87571154919</v>
      </c>
      <c r="V387" s="147">
        <f>(U387*'SW7'!C$3/(B387*'SW7'!C$4)/1000)</f>
        <v>1.5008448710125304</v>
      </c>
      <c r="W387" s="147">
        <f>V387/'SW7'!C$5</f>
        <v>18.760560887656631</v>
      </c>
    </row>
    <row r="388" spans="1:23" x14ac:dyDescent="0.35">
      <c r="A388" s="142">
        <f t="shared" si="110"/>
        <v>385</v>
      </c>
      <c r="B388" s="143">
        <f t="shared" si="105"/>
        <v>397.82892005700279</v>
      </c>
      <c r="C388" s="133">
        <v>20</v>
      </c>
      <c r="D388" s="133">
        <v>170</v>
      </c>
      <c r="E388" s="166">
        <v>1.3</v>
      </c>
      <c r="F388" s="143"/>
      <c r="G388" s="143"/>
      <c r="H388" s="143"/>
      <c r="I388" s="143"/>
      <c r="J388" s="143"/>
      <c r="K388" s="143"/>
      <c r="L388" s="167">
        <f t="shared" si="107"/>
        <v>9.6764316872210436</v>
      </c>
      <c r="M388" s="143">
        <f t="shared" ref="M388:M451" si="111">0.0243*L388</f>
        <v>0.23513728999947134</v>
      </c>
      <c r="N388" s="143">
        <f t="shared" ref="N388:N451" si="112">4*L388</f>
        <v>38.705726748884175</v>
      </c>
      <c r="O388" s="143">
        <f t="shared" ref="O388:O451" si="113">J388*K388</f>
        <v>0</v>
      </c>
      <c r="P388" s="143">
        <f t="shared" ref="P388:P451" si="114">C388*L388</f>
        <v>193.52863374442086</v>
      </c>
      <c r="Q388" s="143">
        <f t="shared" ref="Q388:Q451" si="115">D388*M388</f>
        <v>39.97333929991013</v>
      </c>
      <c r="R388" s="143">
        <f t="shared" ref="R388:R451" si="116">E388*N388</f>
        <v>50.317444773549425</v>
      </c>
      <c r="S388" s="143">
        <f t="shared" ref="S388:S451" si="117">SUM(O388:R388)</f>
        <v>283.81941781788043</v>
      </c>
      <c r="T388" s="143">
        <f>U387-(U387*(0.5^(1/'SW7'!C$2)))</f>
        <v>5906.286120244069</v>
      </c>
      <c r="U388" s="143">
        <f t="shared" si="106"/>
        <v>925230.85306497174</v>
      </c>
      <c r="V388" s="147">
        <f>(U388*'SW7'!C$3/(B388*'SW7'!C$4)/1000)</f>
        <v>1.4881905197406757</v>
      </c>
      <c r="W388" s="147">
        <f>V388/'SW7'!C$5</f>
        <v>18.602381496758447</v>
      </c>
    </row>
    <row r="389" spans="1:23" x14ac:dyDescent="0.35">
      <c r="A389" s="142">
        <f t="shared" ref="A389:A404" si="118">A388+1</f>
        <v>386</v>
      </c>
      <c r="B389" s="143">
        <f t="shared" ref="B389:B452" si="119">B388+0.5584 + 2*0.001787*A389 -3*0.00000155*A389^2 - 4*0.00000000133*A389^3</f>
        <v>398.76808639108282</v>
      </c>
      <c r="C389" s="133">
        <v>20</v>
      </c>
      <c r="D389" s="133">
        <v>170</v>
      </c>
      <c r="E389" s="166">
        <v>1.3</v>
      </c>
      <c r="F389" s="143"/>
      <c r="G389" s="143"/>
      <c r="H389" s="143"/>
      <c r="I389" s="143"/>
      <c r="J389" s="143"/>
      <c r="K389" s="143"/>
      <c r="L389" s="167">
        <f t="shared" si="107"/>
        <v>9.6906215784465211</v>
      </c>
      <c r="M389" s="143">
        <f t="shared" si="111"/>
        <v>0.23548210435625044</v>
      </c>
      <c r="N389" s="143">
        <f t="shared" si="112"/>
        <v>38.762486313786084</v>
      </c>
      <c r="O389" s="143">
        <f t="shared" si="113"/>
        <v>0</v>
      </c>
      <c r="P389" s="143">
        <f t="shared" si="114"/>
        <v>193.81243156893044</v>
      </c>
      <c r="Q389" s="143">
        <f t="shared" si="115"/>
        <v>40.031957740562575</v>
      </c>
      <c r="R389" s="143">
        <f t="shared" si="116"/>
        <v>50.391232207921909</v>
      </c>
      <c r="S389" s="143">
        <f t="shared" si="117"/>
        <v>284.23562151741493</v>
      </c>
      <c r="T389" s="143">
        <f>U388-(U388*(0.5^(1/'SW7'!C$2)))</f>
        <v>5870.3808990318794</v>
      </c>
      <c r="U389" s="143">
        <f t="shared" ref="U389:U452" si="120">U388+S388-T388</f>
        <v>919608.38636254554</v>
      </c>
      <c r="V389" s="147">
        <f>(U389*'SW7'!C$3/(B389*'SW7'!C$4)/1000)</f>
        <v>1.4756634035875267</v>
      </c>
      <c r="W389" s="147">
        <f>V389/'SW7'!C$5</f>
        <v>18.445792544844082</v>
      </c>
    </row>
    <row r="390" spans="1:23" x14ac:dyDescent="0.35">
      <c r="A390" s="142">
        <f t="shared" si="118"/>
        <v>387</v>
      </c>
      <c r="B390" s="143">
        <f t="shared" si="119"/>
        <v>399.70484813312277</v>
      </c>
      <c r="C390" s="133">
        <v>20</v>
      </c>
      <c r="D390" s="133">
        <v>170</v>
      </c>
      <c r="E390" s="166">
        <v>1.3</v>
      </c>
      <c r="F390" s="143"/>
      <c r="G390" s="143"/>
      <c r="H390" s="143"/>
      <c r="I390" s="143"/>
      <c r="J390" s="143"/>
      <c r="K390" s="143"/>
      <c r="L390" s="167">
        <f t="shared" si="107"/>
        <v>9.7047747558115169</v>
      </c>
      <c r="M390" s="143">
        <f t="shared" si="111"/>
        <v>0.23582602656621984</v>
      </c>
      <c r="N390" s="143">
        <f t="shared" si="112"/>
        <v>38.819099023246068</v>
      </c>
      <c r="O390" s="143">
        <f t="shared" si="113"/>
        <v>0</v>
      </c>
      <c r="P390" s="143">
        <f t="shared" si="114"/>
        <v>194.09549511623032</v>
      </c>
      <c r="Q390" s="143">
        <f t="shared" si="115"/>
        <v>40.090424516257372</v>
      </c>
      <c r="R390" s="143">
        <f t="shared" si="116"/>
        <v>50.464828730219892</v>
      </c>
      <c r="S390" s="143">
        <f t="shared" si="117"/>
        <v>284.65074836270759</v>
      </c>
      <c r="T390" s="143">
        <f>U389-(U389*(0.5^(1/'SW7'!C$2)))</f>
        <v>5834.7076170331566</v>
      </c>
      <c r="U390" s="143">
        <f t="shared" si="120"/>
        <v>914022.24108503107</v>
      </c>
      <c r="V390" s="147">
        <f>(U390*'SW7'!C$3/(B390*'SW7'!C$4)/1000)</f>
        <v>1.4632621053348172</v>
      </c>
      <c r="W390" s="147">
        <f>V390/'SW7'!C$5</f>
        <v>18.290776316685214</v>
      </c>
    </row>
    <row r="391" spans="1:23" x14ac:dyDescent="0.35">
      <c r="A391" s="142">
        <f t="shared" si="118"/>
        <v>388</v>
      </c>
      <c r="B391" s="143">
        <f t="shared" si="119"/>
        <v>400.63918363008275</v>
      </c>
      <c r="C391" s="133">
        <v>20</v>
      </c>
      <c r="D391" s="133">
        <v>170</v>
      </c>
      <c r="E391" s="166">
        <v>1.3</v>
      </c>
      <c r="F391" s="143"/>
      <c r="G391" s="143"/>
      <c r="H391" s="143"/>
      <c r="I391" s="143"/>
      <c r="J391" s="143"/>
      <c r="K391" s="143"/>
      <c r="L391" s="167">
        <f t="shared" ref="L391:L454" si="121">5.4702 * LN(A391) - 22.889</f>
        <v>9.7188914088072345</v>
      </c>
      <c r="M391" s="143">
        <f t="shared" si="111"/>
        <v>0.23616906123401579</v>
      </c>
      <c r="N391" s="143">
        <f t="shared" si="112"/>
        <v>38.875565635228938</v>
      </c>
      <c r="O391" s="143">
        <f t="shared" si="113"/>
        <v>0</v>
      </c>
      <c r="P391" s="143">
        <f t="shared" si="114"/>
        <v>194.3778281761447</v>
      </c>
      <c r="Q391" s="143">
        <f t="shared" si="115"/>
        <v>40.148740409782683</v>
      </c>
      <c r="R391" s="143">
        <f t="shared" si="116"/>
        <v>50.538235325797622</v>
      </c>
      <c r="S391" s="143">
        <f t="shared" si="117"/>
        <v>285.06480391172499</v>
      </c>
      <c r="T391" s="143">
        <f>U390-(U390*(0.5^(1/'SW7'!C$2)))</f>
        <v>5799.2647862761514</v>
      </c>
      <c r="U391" s="143">
        <f t="shared" si="120"/>
        <v>908472.18421636068</v>
      </c>
      <c r="V391" s="147">
        <f>(U391*'SW7'!C$3/(B391*'SW7'!C$4)/1000)</f>
        <v>1.4509852253926119</v>
      </c>
      <c r="W391" s="147">
        <f>V391/'SW7'!C$5</f>
        <v>18.137315317407648</v>
      </c>
    </row>
    <row r="392" spans="1:23" x14ac:dyDescent="0.35">
      <c r="A392" s="142">
        <f t="shared" si="118"/>
        <v>389</v>
      </c>
      <c r="B392" s="143">
        <f t="shared" si="119"/>
        <v>401.57107119700277</v>
      </c>
      <c r="C392" s="133">
        <v>20</v>
      </c>
      <c r="D392" s="133">
        <v>170</v>
      </c>
      <c r="E392" s="166">
        <v>1.3</v>
      </c>
      <c r="F392" s="143"/>
      <c r="G392" s="143"/>
      <c r="H392" s="143"/>
      <c r="I392" s="143"/>
      <c r="J392" s="143"/>
      <c r="K392" s="143"/>
      <c r="L392" s="167">
        <f t="shared" si="121"/>
        <v>9.7329717254616277</v>
      </c>
      <c r="M392" s="143">
        <f t="shared" si="111"/>
        <v>0.23651121292871755</v>
      </c>
      <c r="N392" s="143">
        <f t="shared" si="112"/>
        <v>38.931886901846511</v>
      </c>
      <c r="O392" s="143">
        <f t="shared" si="113"/>
        <v>0</v>
      </c>
      <c r="P392" s="143">
        <f t="shared" si="114"/>
        <v>194.65943450923254</v>
      </c>
      <c r="Q392" s="143">
        <f t="shared" si="115"/>
        <v>40.206906197881985</v>
      </c>
      <c r="R392" s="143">
        <f t="shared" si="116"/>
        <v>50.611452972400464</v>
      </c>
      <c r="S392" s="143">
        <f t="shared" si="117"/>
        <v>285.477793679515</v>
      </c>
      <c r="T392" s="143">
        <f>U391-(U391*(0.5^(1/'SW7'!C$2)))</f>
        <v>5764.0509283265565</v>
      </c>
      <c r="U392" s="143">
        <f t="shared" si="120"/>
        <v>902957.98423399625</v>
      </c>
      <c r="V392" s="147">
        <f>(U392*'SW7'!C$3/(B392*'SW7'!C$4)/1000)</f>
        <v>1.4388313815566869</v>
      </c>
      <c r="W392" s="147">
        <f>V392/'SW7'!C$5</f>
        <v>17.985392269458586</v>
      </c>
    </row>
    <row r="393" spans="1:23" x14ac:dyDescent="0.35">
      <c r="A393" s="142">
        <f t="shared" si="118"/>
        <v>390</v>
      </c>
      <c r="B393" s="143">
        <f t="shared" si="119"/>
        <v>402.50048911700276</v>
      </c>
      <c r="C393" s="133">
        <v>20</v>
      </c>
      <c r="D393" s="133">
        <v>170</v>
      </c>
      <c r="E393" s="166">
        <v>1.3</v>
      </c>
      <c r="F393" s="143"/>
      <c r="G393" s="143"/>
      <c r="H393" s="143"/>
      <c r="I393" s="143"/>
      <c r="J393" s="143"/>
      <c r="K393" s="143"/>
      <c r="L393" s="167">
        <f t="shared" si="121"/>
        <v>9.7470158923544226</v>
      </c>
      <c r="M393" s="143">
        <f t="shared" si="111"/>
        <v>0.23685248618421245</v>
      </c>
      <c r="N393" s="143">
        <f t="shared" si="112"/>
        <v>38.98806356941769</v>
      </c>
      <c r="O393" s="143">
        <f t="shared" si="113"/>
        <v>0</v>
      </c>
      <c r="P393" s="143">
        <f t="shared" si="114"/>
        <v>194.94031784708847</v>
      </c>
      <c r="Q393" s="143">
        <f t="shared" si="115"/>
        <v>40.26492265131612</v>
      </c>
      <c r="R393" s="143">
        <f t="shared" si="116"/>
        <v>50.684482640242997</v>
      </c>
      <c r="S393" s="143">
        <f t="shared" si="117"/>
        <v>285.88972313864758</v>
      </c>
      <c r="T393" s="143">
        <f>U392-(U392*(0.5^(1/'SW7'!C$2)))</f>
        <v>5729.0645742261549</v>
      </c>
      <c r="U393" s="143">
        <f t="shared" si="120"/>
        <v>897479.41109934926</v>
      </c>
      <c r="V393" s="147">
        <f>(U393*'SW7'!C$3/(B393*'SW7'!C$4)/1000)</f>
        <v>1.4267992087696155</v>
      </c>
      <c r="W393" s="147">
        <f>V393/'SW7'!C$5</f>
        <v>17.834990109620193</v>
      </c>
    </row>
    <row r="394" spans="1:23" x14ac:dyDescent="0.35">
      <c r="A394" s="142">
        <f t="shared" si="118"/>
        <v>391</v>
      </c>
      <c r="B394" s="143">
        <f t="shared" si="119"/>
        <v>403.42741564128272</v>
      </c>
      <c r="C394" s="133">
        <v>20</v>
      </c>
      <c r="D394" s="133">
        <v>170</v>
      </c>
      <c r="E394" s="166">
        <v>1.3</v>
      </c>
      <c r="F394" s="143"/>
      <c r="G394" s="143"/>
      <c r="H394" s="143"/>
      <c r="I394" s="143"/>
      <c r="J394" s="143"/>
      <c r="K394" s="143"/>
      <c r="L394" s="167">
        <f t="shared" si="121"/>
        <v>9.7610240946319529</v>
      </c>
      <c r="M394" s="143">
        <f t="shared" si="111"/>
        <v>0.23719288549955644</v>
      </c>
      <c r="N394" s="143">
        <f t="shared" si="112"/>
        <v>39.044096378527811</v>
      </c>
      <c r="O394" s="143">
        <f t="shared" si="113"/>
        <v>0</v>
      </c>
      <c r="P394" s="143">
        <f t="shared" si="114"/>
        <v>195.22048189263904</v>
      </c>
      <c r="Q394" s="143">
        <f t="shared" si="115"/>
        <v>40.322790534924593</v>
      </c>
      <c r="R394" s="143">
        <f t="shared" si="116"/>
        <v>50.757325292086158</v>
      </c>
      <c r="S394" s="143">
        <f t="shared" si="117"/>
        <v>286.30059771964977</v>
      </c>
      <c r="T394" s="143">
        <f>U393-(U393*(0.5^(1/'SW7'!C$2)))</f>
        <v>5694.3042644321686</v>
      </c>
      <c r="U394" s="143">
        <f t="shared" si="120"/>
        <v>892036.23624826176</v>
      </c>
      <c r="V394" s="147">
        <f>(U394*'SW7'!C$3/(B394*'SW7'!C$4)/1000)</f>
        <v>1.4148873588854916</v>
      </c>
      <c r="W394" s="147">
        <f>V394/'SW7'!C$5</f>
        <v>17.686091986068643</v>
      </c>
    </row>
    <row r="395" spans="1:23" x14ac:dyDescent="0.35">
      <c r="A395" s="142">
        <f t="shared" si="118"/>
        <v>392</v>
      </c>
      <c r="B395" s="143">
        <f t="shared" si="119"/>
        <v>404.35182898912274</v>
      </c>
      <c r="C395" s="133">
        <v>20</v>
      </c>
      <c r="D395" s="133">
        <v>170</v>
      </c>
      <c r="E395" s="166">
        <v>1.3</v>
      </c>
      <c r="F395" s="143"/>
      <c r="G395" s="143"/>
      <c r="H395" s="143"/>
      <c r="I395" s="143"/>
      <c r="J395" s="143"/>
      <c r="K395" s="143"/>
      <c r="L395" s="167">
        <f t="shared" si="121"/>
        <v>9.7749965160217904</v>
      </c>
      <c r="M395" s="143">
        <f t="shared" si="111"/>
        <v>0.23753241533932951</v>
      </c>
      <c r="N395" s="143">
        <f t="shared" si="112"/>
        <v>39.099986064087162</v>
      </c>
      <c r="O395" s="143">
        <f t="shared" si="113"/>
        <v>0</v>
      </c>
      <c r="P395" s="143">
        <f t="shared" si="114"/>
        <v>195.49993032043579</v>
      </c>
      <c r="Q395" s="143">
        <f t="shared" si="115"/>
        <v>40.380510607686013</v>
      </c>
      <c r="R395" s="143">
        <f t="shared" si="116"/>
        <v>50.829981883313309</v>
      </c>
      <c r="S395" s="143">
        <f t="shared" si="117"/>
        <v>286.71042281143514</v>
      </c>
      <c r="T395" s="143">
        <f>U394-(U394*(0.5^(1/'SW7'!C$2)))</f>
        <v>5659.7685487563722</v>
      </c>
      <c r="U395" s="143">
        <f t="shared" si="120"/>
        <v>886628.23258154921</v>
      </c>
      <c r="V395" s="147">
        <f>(U395*'SW7'!C$3/(B395*'SW7'!C$4)/1000)</f>
        <v>1.4030945004382376</v>
      </c>
      <c r="W395" s="147">
        <f>V395/'SW7'!C$5</f>
        <v>17.538681255477968</v>
      </c>
    </row>
    <row r="396" spans="1:23" x14ac:dyDescent="0.35">
      <c r="A396" s="142">
        <f t="shared" si="118"/>
        <v>393</v>
      </c>
      <c r="B396" s="143">
        <f t="shared" si="119"/>
        <v>405.27370734788275</v>
      </c>
      <c r="C396" s="133">
        <v>20</v>
      </c>
      <c r="D396" s="133">
        <v>170</v>
      </c>
      <c r="E396" s="166">
        <v>1.3</v>
      </c>
      <c r="F396" s="143"/>
      <c r="G396" s="143"/>
      <c r="H396" s="143"/>
      <c r="I396" s="143"/>
      <c r="J396" s="143"/>
      <c r="K396" s="143"/>
      <c r="L396" s="167">
        <f t="shared" si="121"/>
        <v>9.788933338847233</v>
      </c>
      <c r="M396" s="143">
        <f t="shared" si="111"/>
        <v>0.23787108013398775</v>
      </c>
      <c r="N396" s="143">
        <f t="shared" si="112"/>
        <v>39.155733355388932</v>
      </c>
      <c r="O396" s="143">
        <f t="shared" si="113"/>
        <v>0</v>
      </c>
      <c r="P396" s="143">
        <f t="shared" si="114"/>
        <v>195.77866677694465</v>
      </c>
      <c r="Q396" s="143">
        <f t="shared" si="115"/>
        <v>40.438083622777917</v>
      </c>
      <c r="R396" s="143">
        <f t="shared" si="116"/>
        <v>50.902453362005616</v>
      </c>
      <c r="S396" s="143">
        <f t="shared" si="117"/>
        <v>287.11920376172816</v>
      </c>
      <c r="T396" s="143">
        <f>U395-(U395*(0.5^(1/'SW7'!C$2)))</f>
        <v>5625.4559863058385</v>
      </c>
      <c r="U396" s="143">
        <f t="shared" si="120"/>
        <v>881255.17445560428</v>
      </c>
      <c r="V396" s="147">
        <f>(U396*'SW7'!C$3/(B396*'SW7'!C$4)/1000)</f>
        <v>1.3914193184134354</v>
      </c>
      <c r="W396" s="147">
        <f>V396/'SW7'!C$5</f>
        <v>17.392741480167942</v>
      </c>
    </row>
    <row r="397" spans="1:23" x14ac:dyDescent="0.35">
      <c r="A397" s="142">
        <f t="shared" si="118"/>
        <v>394</v>
      </c>
      <c r="B397" s="143">
        <f t="shared" si="119"/>
        <v>406.19302887300279</v>
      </c>
      <c r="C397" s="133">
        <v>20</v>
      </c>
      <c r="D397" s="133">
        <v>170</v>
      </c>
      <c r="E397" s="166">
        <v>1.3</v>
      </c>
      <c r="F397" s="143"/>
      <c r="G397" s="143"/>
      <c r="H397" s="143"/>
      <c r="I397" s="143"/>
      <c r="J397" s="143"/>
      <c r="K397" s="143"/>
      <c r="L397" s="167">
        <f t="shared" si="121"/>
        <v>9.802834744041558</v>
      </c>
      <c r="M397" s="143">
        <f t="shared" si="111"/>
        <v>0.23820888428020984</v>
      </c>
      <c r="N397" s="143">
        <f t="shared" si="112"/>
        <v>39.211338976166232</v>
      </c>
      <c r="O397" s="143">
        <f t="shared" si="113"/>
        <v>0</v>
      </c>
      <c r="P397" s="143">
        <f t="shared" si="114"/>
        <v>196.05669488083117</v>
      </c>
      <c r="Q397" s="143">
        <f t="shared" si="115"/>
        <v>40.495510327635671</v>
      </c>
      <c r="R397" s="143">
        <f t="shared" si="116"/>
        <v>50.9747406690161</v>
      </c>
      <c r="S397" s="143">
        <f t="shared" si="117"/>
        <v>287.52694587748294</v>
      </c>
      <c r="T397" s="143">
        <f>U396-(U396*(0.5^(1/'SW7'!C$2)))</f>
        <v>5591.3651454227511</v>
      </c>
      <c r="U397" s="143">
        <f t="shared" si="120"/>
        <v>875916.83767306013</v>
      </c>
      <c r="V397" s="147">
        <f>(U397*'SW7'!C$3/(B397*'SW7'!C$4)/1000)</f>
        <v>1.3798605140236118</v>
      </c>
      <c r="W397" s="147">
        <f>V397/'SW7'!C$5</f>
        <v>17.248256425295146</v>
      </c>
    </row>
    <row r="398" spans="1:23" x14ac:dyDescent="0.35">
      <c r="A398" s="142">
        <f t="shared" si="118"/>
        <v>395</v>
      </c>
      <c r="B398" s="143">
        <f t="shared" si="119"/>
        <v>407.10977168800275</v>
      </c>
      <c r="C398" s="133">
        <v>20</v>
      </c>
      <c r="D398" s="133">
        <v>170</v>
      </c>
      <c r="E398" s="166">
        <v>1.3</v>
      </c>
      <c r="F398" s="143"/>
      <c r="G398" s="143"/>
      <c r="H398" s="143"/>
      <c r="I398" s="143"/>
      <c r="J398" s="143"/>
      <c r="K398" s="143"/>
      <c r="L398" s="167">
        <f t="shared" si="121"/>
        <v>9.8167009111621191</v>
      </c>
      <c r="M398" s="143">
        <f t="shared" si="111"/>
        <v>0.23854583214123948</v>
      </c>
      <c r="N398" s="143">
        <f t="shared" si="112"/>
        <v>39.266803644648476</v>
      </c>
      <c r="O398" s="143">
        <f t="shared" si="113"/>
        <v>0</v>
      </c>
      <c r="P398" s="143">
        <f t="shared" si="114"/>
        <v>196.33401822324237</v>
      </c>
      <c r="Q398" s="143">
        <f t="shared" si="115"/>
        <v>40.55279146401071</v>
      </c>
      <c r="R398" s="143">
        <f t="shared" si="116"/>
        <v>51.046844738043021</v>
      </c>
      <c r="S398" s="143">
        <f t="shared" si="117"/>
        <v>287.93365442529608</v>
      </c>
      <c r="T398" s="143">
        <f>U397-(U397*(0.5^(1/'SW7'!C$2)))</f>
        <v>5557.4946036254987</v>
      </c>
      <c r="U398" s="143">
        <f t="shared" si="120"/>
        <v>870612.99947351485</v>
      </c>
      <c r="V398" s="147">
        <f>(U398*'SW7'!C$3/(B398*'SW7'!C$4)/1000)</f>
        <v>1.3684168044869378</v>
      </c>
      <c r="W398" s="147">
        <f>V398/'SW7'!C$5</f>
        <v>17.105210056086722</v>
      </c>
    </row>
    <row r="399" spans="1:23" x14ac:dyDescent="0.35">
      <c r="A399" s="142">
        <f t="shared" si="118"/>
        <v>396</v>
      </c>
      <c r="B399" s="143">
        <f t="shared" si="119"/>
        <v>408.02391388448279</v>
      </c>
      <c r="C399" s="133">
        <v>20</v>
      </c>
      <c r="D399" s="133">
        <v>170</v>
      </c>
      <c r="E399" s="166">
        <v>1.3</v>
      </c>
      <c r="F399" s="143"/>
      <c r="G399" s="143"/>
      <c r="H399" s="143"/>
      <c r="I399" s="143"/>
      <c r="J399" s="143"/>
      <c r="K399" s="143"/>
      <c r="L399" s="167">
        <f t="shared" si="121"/>
        <v>9.8305320184042593</v>
      </c>
      <c r="M399" s="143">
        <f t="shared" si="111"/>
        <v>0.2388819280472235</v>
      </c>
      <c r="N399" s="143">
        <f t="shared" si="112"/>
        <v>39.322128073617037</v>
      </c>
      <c r="O399" s="143">
        <f t="shared" si="113"/>
        <v>0</v>
      </c>
      <c r="P399" s="143">
        <f t="shared" si="114"/>
        <v>196.61064036808517</v>
      </c>
      <c r="Q399" s="143">
        <f t="shared" si="115"/>
        <v>40.609927768027994</v>
      </c>
      <c r="R399" s="143">
        <f t="shared" si="116"/>
        <v>51.118766495702147</v>
      </c>
      <c r="S399" s="143">
        <f t="shared" si="117"/>
        <v>288.33933463181529</v>
      </c>
      <c r="T399" s="143">
        <f>U398-(U398*(0.5^(1/'SW7'!C$2)))</f>
        <v>5523.8429475495359</v>
      </c>
      <c r="U399" s="143">
        <f t="shared" si="120"/>
        <v>865343.43852431467</v>
      </c>
      <c r="V399" s="147">
        <f>(U399*'SW7'!C$3/(B399*'SW7'!C$4)/1000)</f>
        <v>1.3570869228092644</v>
      </c>
      <c r="W399" s="147">
        <f>V399/'SW7'!C$5</f>
        <v>16.963586535115805</v>
      </c>
    </row>
    <row r="400" spans="1:23" x14ac:dyDescent="0.35">
      <c r="A400" s="142">
        <f t="shared" si="118"/>
        <v>397</v>
      </c>
      <c r="B400" s="143">
        <f t="shared" si="119"/>
        <v>408.93543352212282</v>
      </c>
      <c r="C400" s="133">
        <v>20</v>
      </c>
      <c r="D400" s="133">
        <v>170</v>
      </c>
      <c r="E400" s="166">
        <v>1.3</v>
      </c>
      <c r="F400" s="143"/>
      <c r="G400" s="143"/>
      <c r="H400" s="143"/>
      <c r="I400" s="143"/>
      <c r="J400" s="143"/>
      <c r="K400" s="143"/>
      <c r="L400" s="167">
        <f t="shared" si="121"/>
        <v>9.8443282426150738</v>
      </c>
      <c r="M400" s="143">
        <f t="shared" si="111"/>
        <v>0.23921717629554629</v>
      </c>
      <c r="N400" s="143">
        <f t="shared" si="112"/>
        <v>39.377312970460295</v>
      </c>
      <c r="O400" s="143">
        <f t="shared" si="113"/>
        <v>0</v>
      </c>
      <c r="P400" s="143">
        <f t="shared" si="114"/>
        <v>196.88656485230149</v>
      </c>
      <c r="Q400" s="143">
        <f t="shared" si="115"/>
        <v>40.666919970242866</v>
      </c>
      <c r="R400" s="143">
        <f t="shared" si="116"/>
        <v>51.190506861598386</v>
      </c>
      <c r="S400" s="143">
        <f t="shared" si="117"/>
        <v>288.74399168414277</v>
      </c>
      <c r="T400" s="143">
        <f>U399-(U399*(0.5^(1/'SW7'!C$2)))</f>
        <v>5490.4087728892919</v>
      </c>
      <c r="U400" s="143">
        <f t="shared" si="120"/>
        <v>860107.93491139694</v>
      </c>
      <c r="V400" s="147">
        <f>(U400*'SW7'!C$3/(B400*'SW7'!C$4)/1000)</f>
        <v>1.3458696175694613</v>
      </c>
      <c r="W400" s="147">
        <f>V400/'SW7'!C$5</f>
        <v>16.823370219618266</v>
      </c>
    </row>
    <row r="401" spans="1:23" x14ac:dyDescent="0.35">
      <c r="A401" s="142">
        <f t="shared" si="118"/>
        <v>398</v>
      </c>
      <c r="B401" s="143">
        <f t="shared" si="119"/>
        <v>409.84430862868288</v>
      </c>
      <c r="C401" s="133">
        <v>20</v>
      </c>
      <c r="D401" s="133">
        <v>170</v>
      </c>
      <c r="E401" s="166">
        <v>1.3</v>
      </c>
      <c r="F401" s="143"/>
      <c r="G401" s="143"/>
      <c r="H401" s="143"/>
      <c r="I401" s="143"/>
      <c r="J401" s="143"/>
      <c r="K401" s="143"/>
      <c r="L401" s="167">
        <f t="shared" si="121"/>
        <v>9.8580897593069317</v>
      </c>
      <c r="M401" s="143">
        <f t="shared" si="111"/>
        <v>0.23955158115115843</v>
      </c>
      <c r="N401" s="143">
        <f t="shared" si="112"/>
        <v>39.432359037227727</v>
      </c>
      <c r="O401" s="143">
        <f t="shared" si="113"/>
        <v>0</v>
      </c>
      <c r="P401" s="143">
        <f t="shared" si="114"/>
        <v>197.16179518613865</v>
      </c>
      <c r="Q401" s="143">
        <f t="shared" si="115"/>
        <v>40.723768795696934</v>
      </c>
      <c r="R401" s="143">
        <f t="shared" si="116"/>
        <v>51.262066748396045</v>
      </c>
      <c r="S401" s="143">
        <f t="shared" si="117"/>
        <v>289.14763073023164</v>
      </c>
      <c r="T401" s="143">
        <f>U400-(U400*(0.5^(1/'SW7'!C$2)))</f>
        <v>5457.1906843394972</v>
      </c>
      <c r="U401" s="143">
        <f t="shared" si="120"/>
        <v>854906.27013019181</v>
      </c>
      <c r="V401" s="147">
        <f>(U401*'SW7'!C$3/(B401*'SW7'!C$4)/1000)</f>
        <v>1.3347636527079829</v>
      </c>
      <c r="W401" s="147">
        <f>V401/'SW7'!C$5</f>
        <v>16.684545658849785</v>
      </c>
    </row>
    <row r="402" spans="1:23" x14ac:dyDescent="0.35">
      <c r="A402" s="142">
        <f t="shared" si="118"/>
        <v>399</v>
      </c>
      <c r="B402" s="143">
        <f t="shared" si="119"/>
        <v>410.75051720000289</v>
      </c>
      <c r="C402" s="133">
        <v>20</v>
      </c>
      <c r="D402" s="133">
        <v>170</v>
      </c>
      <c r="E402" s="166">
        <v>1.3</v>
      </c>
      <c r="F402" s="143"/>
      <c r="G402" s="143"/>
      <c r="H402" s="143"/>
      <c r="I402" s="143"/>
      <c r="J402" s="143"/>
      <c r="K402" s="143"/>
      <c r="L402" s="167">
        <f t="shared" si="121"/>
        <v>9.8718167426709336</v>
      </c>
      <c r="M402" s="143">
        <f t="shared" si="111"/>
        <v>0.23988514684690368</v>
      </c>
      <c r="N402" s="143">
        <f t="shared" si="112"/>
        <v>39.487266970683734</v>
      </c>
      <c r="O402" s="143">
        <f t="shared" si="113"/>
        <v>0</v>
      </c>
      <c r="P402" s="143">
        <f t="shared" si="114"/>
        <v>197.43633485341866</v>
      </c>
      <c r="Q402" s="143">
        <f t="shared" si="115"/>
        <v>40.780474963973624</v>
      </c>
      <c r="R402" s="143">
        <f t="shared" si="116"/>
        <v>51.333447061888855</v>
      </c>
      <c r="S402" s="143">
        <f t="shared" si="117"/>
        <v>289.55025687928116</v>
      </c>
      <c r="T402" s="143">
        <f>U401-(U401*(0.5^(1/'SW7'!C$2)))</f>
        <v>5424.1872955381405</v>
      </c>
      <c r="U402" s="143">
        <f t="shared" si="120"/>
        <v>849738.22707658249</v>
      </c>
      <c r="V402" s="147">
        <f>(U402*'SW7'!C$3/(B402*'SW7'!C$4)/1000)</f>
        <v>1.323767807318623</v>
      </c>
      <c r="W402" s="147">
        <f>V402/'SW7'!C$5</f>
        <v>16.547097591482785</v>
      </c>
    </row>
    <row r="403" spans="1:23" x14ac:dyDescent="0.35">
      <c r="A403" s="142">
        <f t="shared" si="118"/>
        <v>400</v>
      </c>
      <c r="B403" s="143">
        <f t="shared" si="119"/>
        <v>411.65403720000285</v>
      </c>
      <c r="C403" s="133">
        <v>20</v>
      </c>
      <c r="D403" s="133">
        <v>170</v>
      </c>
      <c r="E403" s="166">
        <v>1.3</v>
      </c>
      <c r="F403" s="143"/>
      <c r="G403" s="143"/>
      <c r="H403" s="143"/>
      <c r="I403" s="143"/>
      <c r="J403" s="143"/>
      <c r="K403" s="143"/>
      <c r="L403" s="167">
        <f t="shared" si="121"/>
        <v>9.8855093655900852</v>
      </c>
      <c r="M403" s="143">
        <f t="shared" si="111"/>
        <v>0.24021787758383906</v>
      </c>
      <c r="N403" s="143">
        <f t="shared" si="112"/>
        <v>39.542037462360341</v>
      </c>
      <c r="O403" s="143">
        <f t="shared" si="113"/>
        <v>0</v>
      </c>
      <c r="P403" s="143">
        <f t="shared" si="114"/>
        <v>197.71018731180169</v>
      </c>
      <c r="Q403" s="143">
        <f t="shared" si="115"/>
        <v>40.837039189252643</v>
      </c>
      <c r="R403" s="143">
        <f t="shared" si="116"/>
        <v>51.404648701068446</v>
      </c>
      <c r="S403" s="143">
        <f t="shared" si="117"/>
        <v>289.95187520212278</v>
      </c>
      <c r="T403" s="143">
        <f>U402-(U402*(0.5^(1/'SW7'!C$2)))</f>
        <v>5391.397229008493</v>
      </c>
      <c r="U403" s="143">
        <f t="shared" si="120"/>
        <v>844603.59003792366</v>
      </c>
      <c r="V403" s="147">
        <f>(U403*'SW7'!C$3/(B403*'SW7'!C$4)/1000)</f>
        <v>1.3128808754433969</v>
      </c>
      <c r="W403" s="147">
        <f>V403/'SW7'!C$5</f>
        <v>16.411010943042463</v>
      </c>
    </row>
    <row r="404" spans="1:23" x14ac:dyDescent="0.35">
      <c r="A404" s="142">
        <f t="shared" si="118"/>
        <v>401</v>
      </c>
      <c r="B404" s="143">
        <f t="shared" si="119"/>
        <v>412.55484656068285</v>
      </c>
      <c r="C404" s="133">
        <v>20</v>
      </c>
      <c r="D404" s="133">
        <v>170</v>
      </c>
      <c r="E404" s="166">
        <v>1.3</v>
      </c>
      <c r="F404" s="143"/>
      <c r="G404" s="143"/>
      <c r="H404" s="143"/>
      <c r="I404" s="143"/>
      <c r="J404" s="143"/>
      <c r="K404" s="143"/>
      <c r="L404" s="167">
        <f t="shared" si="121"/>
        <v>9.8991677996523997</v>
      </c>
      <c r="M404" s="143">
        <f t="shared" si="111"/>
        <v>0.24054977753155329</v>
      </c>
      <c r="N404" s="143">
        <f t="shared" si="112"/>
        <v>39.596671198609599</v>
      </c>
      <c r="O404" s="143">
        <f t="shared" si="113"/>
        <v>0</v>
      </c>
      <c r="P404" s="143">
        <f t="shared" si="114"/>
        <v>197.98335599304801</v>
      </c>
      <c r="Q404" s="143">
        <f t="shared" si="115"/>
        <v>40.893462180364061</v>
      </c>
      <c r="R404" s="143">
        <f t="shared" si="116"/>
        <v>51.475672558192478</v>
      </c>
      <c r="S404" s="143">
        <f t="shared" si="117"/>
        <v>290.35249073160452</v>
      </c>
      <c r="T404" s="143">
        <f>U403-(U403*(0.5^(1/'SW7'!C$2)))</f>
        <v>5358.8191161025316</v>
      </c>
      <c r="U404" s="143">
        <f t="shared" si="120"/>
        <v>839502.14468411729</v>
      </c>
      <c r="V404" s="147">
        <f>(U404*'SW7'!C$3/(B404*'SW7'!C$4)/1000)</f>
        <v>1.3021016658705036</v>
      </c>
      <c r="W404" s="147">
        <f>V404/'SW7'!C$5</f>
        <v>16.276270823381296</v>
      </c>
    </row>
    <row r="405" spans="1:23" x14ac:dyDescent="0.35">
      <c r="A405" s="142">
        <f t="shared" ref="A405:A420" si="122">A404+1</f>
        <v>402</v>
      </c>
      <c r="B405" s="143">
        <f t="shared" si="119"/>
        <v>413.4529231821229</v>
      </c>
      <c r="C405" s="133">
        <v>20</v>
      </c>
      <c r="D405" s="133">
        <v>170</v>
      </c>
      <c r="E405" s="166">
        <v>1.3</v>
      </c>
      <c r="F405" s="143"/>
      <c r="G405" s="143"/>
      <c r="H405" s="143"/>
      <c r="I405" s="143"/>
      <c r="J405" s="143"/>
      <c r="K405" s="143"/>
      <c r="L405" s="167">
        <f t="shared" si="121"/>
        <v>9.9127922151637726</v>
      </c>
      <c r="M405" s="143">
        <f t="shared" si="111"/>
        <v>0.24088085082847965</v>
      </c>
      <c r="N405" s="143">
        <f t="shared" si="112"/>
        <v>39.65116886065509</v>
      </c>
      <c r="O405" s="143">
        <f t="shared" si="113"/>
        <v>0</v>
      </c>
      <c r="P405" s="143">
        <f t="shared" si="114"/>
        <v>198.25584430327547</v>
      </c>
      <c r="Q405" s="143">
        <f t="shared" si="115"/>
        <v>40.949744640841544</v>
      </c>
      <c r="R405" s="143">
        <f t="shared" si="116"/>
        <v>51.546519518851618</v>
      </c>
      <c r="S405" s="143">
        <f t="shared" si="117"/>
        <v>290.75210846296864</v>
      </c>
      <c r="T405" s="143">
        <f>U404-(U404*(0.5^(1/'SW7'!C$2)))</f>
        <v>5326.4515969442436</v>
      </c>
      <c r="U405" s="143">
        <f t="shared" si="120"/>
        <v>834433.67805874639</v>
      </c>
      <c r="V405" s="147">
        <f>(U405*'SW7'!C$3/(B405*'SW7'!C$4)/1000)</f>
        <v>1.2914290019353163</v>
      </c>
      <c r="W405" s="147">
        <f>V405/'SW7'!C$5</f>
        <v>16.142862524191454</v>
      </c>
    </row>
    <row r="406" spans="1:23" x14ac:dyDescent="0.35">
      <c r="A406" s="142">
        <f t="shared" si="122"/>
        <v>403</v>
      </c>
      <c r="B406" s="143">
        <f t="shared" si="119"/>
        <v>414.34824493248288</v>
      </c>
      <c r="C406" s="133">
        <v>20</v>
      </c>
      <c r="D406" s="133">
        <v>170</v>
      </c>
      <c r="E406" s="166">
        <v>1.3</v>
      </c>
      <c r="F406" s="143"/>
      <c r="G406" s="143"/>
      <c r="H406" s="143"/>
      <c r="I406" s="143"/>
      <c r="J406" s="143"/>
      <c r="K406" s="143"/>
      <c r="L406" s="167">
        <f t="shared" si="121"/>
        <v>9.9263827811607435</v>
      </c>
      <c r="M406" s="143">
        <f t="shared" si="111"/>
        <v>0.24121110158220604</v>
      </c>
      <c r="N406" s="143">
        <f t="shared" si="112"/>
        <v>39.705531124642974</v>
      </c>
      <c r="O406" s="143">
        <f t="shared" si="113"/>
        <v>0</v>
      </c>
      <c r="P406" s="143">
        <f t="shared" si="114"/>
        <v>198.52765562321486</v>
      </c>
      <c r="Q406" s="143">
        <f t="shared" si="115"/>
        <v>41.00588726897503</v>
      </c>
      <c r="R406" s="143">
        <f t="shared" si="116"/>
        <v>51.617190462035865</v>
      </c>
      <c r="S406" s="143">
        <f t="shared" si="117"/>
        <v>291.15073335422574</v>
      </c>
      <c r="T406" s="143">
        <f>U405-(U405*(0.5^(1/'SW7'!C$2)))</f>
        <v>5294.2933203731664</v>
      </c>
      <c r="U406" s="143">
        <f t="shared" si="120"/>
        <v>829397.97857026511</v>
      </c>
      <c r="V406" s="147">
        <f>(U406*'SW7'!C$3/(B406*'SW7'!C$4)/1000)</f>
        <v>1.2808617213243478</v>
      </c>
      <c r="W406" s="147">
        <f>V406/'SW7'!C$5</f>
        <v>16.010771516554346</v>
      </c>
    </row>
    <row r="407" spans="1:23" x14ac:dyDescent="0.35">
      <c r="A407" s="142">
        <f t="shared" si="122"/>
        <v>404</v>
      </c>
      <c r="B407" s="143">
        <f t="shared" si="119"/>
        <v>415.24078964800287</v>
      </c>
      <c r="C407" s="133">
        <v>20</v>
      </c>
      <c r="D407" s="133">
        <v>170</v>
      </c>
      <c r="E407" s="166">
        <v>1.3</v>
      </c>
      <c r="F407" s="143"/>
      <c r="G407" s="143"/>
      <c r="H407" s="143"/>
      <c r="I407" s="143"/>
      <c r="J407" s="143"/>
      <c r="K407" s="143"/>
      <c r="L407" s="167">
        <f t="shared" si="121"/>
        <v>9.9399396654230863</v>
      </c>
      <c r="M407" s="143">
        <f t="shared" si="111"/>
        <v>0.24154053386978097</v>
      </c>
      <c r="N407" s="143">
        <f t="shared" si="112"/>
        <v>39.759758661692345</v>
      </c>
      <c r="O407" s="143">
        <f t="shared" si="113"/>
        <v>0</v>
      </c>
      <c r="P407" s="143">
        <f t="shared" si="114"/>
        <v>198.79879330846171</v>
      </c>
      <c r="Q407" s="143">
        <f t="shared" si="115"/>
        <v>41.061890757862763</v>
      </c>
      <c r="R407" s="143">
        <f t="shared" si="116"/>
        <v>51.687686260200053</v>
      </c>
      <c r="S407" s="143">
        <f t="shared" si="117"/>
        <v>291.54837032652449</v>
      </c>
      <c r="T407" s="143">
        <f>U406-(U406*(0.5^(1/'SW7'!C$2)))</f>
        <v>5262.3429438887397</v>
      </c>
      <c r="U407" s="143">
        <f t="shared" si="120"/>
        <v>824394.83598324622</v>
      </c>
      <c r="V407" s="147">
        <f>(U407*'SW7'!C$3/(B407*'SW7'!C$4)/1000)</f>
        <v>1.2703986758821473</v>
      </c>
      <c r="W407" s="147">
        <f>V407/'SW7'!C$5</f>
        <v>15.87998344852684</v>
      </c>
    </row>
    <row r="408" spans="1:23" x14ac:dyDescent="0.35">
      <c r="A408" s="142">
        <f t="shared" si="122"/>
        <v>405</v>
      </c>
      <c r="B408" s="143">
        <f t="shared" si="119"/>
        <v>416.13053513300292</v>
      </c>
      <c r="C408" s="133">
        <v>20</v>
      </c>
      <c r="D408" s="133">
        <v>170</v>
      </c>
      <c r="E408" s="166">
        <v>1.3</v>
      </c>
      <c r="F408" s="143"/>
      <c r="G408" s="143"/>
      <c r="H408" s="143"/>
      <c r="I408" s="143"/>
      <c r="J408" s="143"/>
      <c r="K408" s="143"/>
      <c r="L408" s="167">
        <f t="shared" si="121"/>
        <v>9.9534630344861874</v>
      </c>
      <c r="M408" s="143">
        <f t="shared" si="111"/>
        <v>0.24186915173801435</v>
      </c>
      <c r="N408" s="143">
        <f t="shared" si="112"/>
        <v>39.81385213794475</v>
      </c>
      <c r="O408" s="143">
        <f t="shared" si="113"/>
        <v>0</v>
      </c>
      <c r="P408" s="143">
        <f t="shared" si="114"/>
        <v>199.06926068972376</v>
      </c>
      <c r="Q408" s="143">
        <f t="shared" si="115"/>
        <v>41.117755795462436</v>
      </c>
      <c r="R408" s="143">
        <f t="shared" si="116"/>
        <v>51.758007779328175</v>
      </c>
      <c r="S408" s="143">
        <f t="shared" si="117"/>
        <v>291.94502426451436</v>
      </c>
      <c r="T408" s="143">
        <f>U407-(U407*(0.5^(1/'SW7'!C$2)))</f>
        <v>5230.5991335945437</v>
      </c>
      <c r="U408" s="143">
        <f t="shared" si="120"/>
        <v>819424.041409684</v>
      </c>
      <c r="V408" s="147">
        <f>(U408*'SW7'!C$3/(B408*'SW7'!C$4)/1000)</f>
        <v>1.2600387314210757</v>
      </c>
      <c r="W408" s="147">
        <f>V408/'SW7'!C$5</f>
        <v>15.750484142763446</v>
      </c>
    </row>
    <row r="409" spans="1:23" x14ac:dyDescent="0.35">
      <c r="A409" s="142">
        <f t="shared" si="122"/>
        <v>406</v>
      </c>
      <c r="B409" s="143">
        <f t="shared" si="119"/>
        <v>417.01745915988295</v>
      </c>
      <c r="C409" s="133">
        <v>20</v>
      </c>
      <c r="D409" s="133">
        <v>170</v>
      </c>
      <c r="E409" s="166">
        <v>1.3</v>
      </c>
      <c r="F409" s="143"/>
      <c r="G409" s="143"/>
      <c r="H409" s="143"/>
      <c r="I409" s="143"/>
      <c r="J409" s="143"/>
      <c r="K409" s="143"/>
      <c r="L409" s="167">
        <f t="shared" si="121"/>
        <v>9.9669530536534019</v>
      </c>
      <c r="M409" s="143">
        <f t="shared" si="111"/>
        <v>0.24219695920377765</v>
      </c>
      <c r="N409" s="143">
        <f t="shared" si="112"/>
        <v>39.867812214613608</v>
      </c>
      <c r="O409" s="143">
        <f t="shared" si="113"/>
        <v>0</v>
      </c>
      <c r="P409" s="143">
        <f t="shared" si="114"/>
        <v>199.33906107306802</v>
      </c>
      <c r="Q409" s="143">
        <f t="shared" si="115"/>
        <v>41.173483064642198</v>
      </c>
      <c r="R409" s="143">
        <f t="shared" si="116"/>
        <v>51.828155878997691</v>
      </c>
      <c r="S409" s="143">
        <f t="shared" si="117"/>
        <v>292.3407000167079</v>
      </c>
      <c r="T409" s="143">
        <f>U408-(U408*(0.5^(1/'SW7'!C$2)))</f>
        <v>5199.0605641434668</v>
      </c>
      <c r="U409" s="143">
        <f t="shared" si="120"/>
        <v>814485.38730035396</v>
      </c>
      <c r="V409" s="147">
        <f>(U409*'SW7'!C$3/(B409*'SW7'!C$4)/1000)</f>
        <v>1.2497807675339185</v>
      </c>
      <c r="W409" s="147">
        <f>V409/'SW7'!C$5</f>
        <v>15.622259594173981</v>
      </c>
    </row>
    <row r="410" spans="1:23" x14ac:dyDescent="0.35">
      <c r="A410" s="142">
        <f t="shared" si="122"/>
        <v>407</v>
      </c>
      <c r="B410" s="143">
        <f t="shared" si="119"/>
        <v>417.90153946912295</v>
      </c>
      <c r="C410" s="133">
        <v>20</v>
      </c>
      <c r="D410" s="133">
        <v>170</v>
      </c>
      <c r="E410" s="166">
        <v>1.3</v>
      </c>
      <c r="F410" s="143"/>
      <c r="G410" s="143"/>
      <c r="H410" s="143"/>
      <c r="I410" s="143"/>
      <c r="J410" s="143"/>
      <c r="K410" s="143"/>
      <c r="L410" s="167">
        <f t="shared" si="121"/>
        <v>9.9804098870080828</v>
      </c>
      <c r="M410" s="143">
        <f t="shared" si="111"/>
        <v>0.2425239602542964</v>
      </c>
      <c r="N410" s="143">
        <f t="shared" si="112"/>
        <v>39.921639548032331</v>
      </c>
      <c r="O410" s="143">
        <f t="shared" si="113"/>
        <v>0</v>
      </c>
      <c r="P410" s="143">
        <f t="shared" si="114"/>
        <v>199.60819774016164</v>
      </c>
      <c r="Q410" s="143">
        <f t="shared" si="115"/>
        <v>41.229073243230388</v>
      </c>
      <c r="R410" s="143">
        <f t="shared" si="116"/>
        <v>51.898131412442034</v>
      </c>
      <c r="S410" s="143">
        <f t="shared" si="117"/>
        <v>292.73540239583406</v>
      </c>
      <c r="T410" s="143">
        <f>U409-(U409*(0.5^(1/'SW7'!C$2)))</f>
        <v>5167.7259186825249</v>
      </c>
      <c r="U410" s="143">
        <f t="shared" si="120"/>
        <v>809578.6674362272</v>
      </c>
      <c r="V410" s="147">
        <f>(U410*'SW7'!C$3/(B410*'SW7'!C$4)/1000)</f>
        <v>1.2396236774092795</v>
      </c>
      <c r="W410" s="147">
        <f>V410/'SW7'!C$5</f>
        <v>15.495295967615993</v>
      </c>
    </row>
    <row r="411" spans="1:23" x14ac:dyDescent="0.35">
      <c r="A411" s="142">
        <f t="shared" si="122"/>
        <v>408</v>
      </c>
      <c r="B411" s="143">
        <f t="shared" si="119"/>
        <v>418.78275376928298</v>
      </c>
      <c r="C411" s="133">
        <v>20</v>
      </c>
      <c r="D411" s="133">
        <v>170</v>
      </c>
      <c r="E411" s="166">
        <v>1.3</v>
      </c>
      <c r="F411" s="143"/>
      <c r="G411" s="143"/>
      <c r="H411" s="143"/>
      <c r="I411" s="143"/>
      <c r="J411" s="143"/>
      <c r="K411" s="143"/>
      <c r="L411" s="167">
        <f t="shared" si="121"/>
        <v>9.9938336974256465</v>
      </c>
      <c r="M411" s="143">
        <f t="shared" si="111"/>
        <v>0.24285015884744321</v>
      </c>
      <c r="N411" s="143">
        <f t="shared" si="112"/>
        <v>39.975334789702586</v>
      </c>
      <c r="O411" s="143">
        <f t="shared" si="113"/>
        <v>0</v>
      </c>
      <c r="P411" s="143">
        <f t="shared" si="114"/>
        <v>199.87667394851292</v>
      </c>
      <c r="Q411" s="143">
        <f t="shared" si="115"/>
        <v>41.284527004065346</v>
      </c>
      <c r="R411" s="143">
        <f t="shared" si="116"/>
        <v>51.967935226613363</v>
      </c>
      <c r="S411" s="143">
        <f t="shared" si="117"/>
        <v>293.12913617919162</v>
      </c>
      <c r="T411" s="143">
        <f>U410-(U410*(0.5^(1/'SW7'!C$2)))</f>
        <v>5136.5938887984958</v>
      </c>
      <c r="U411" s="143">
        <f t="shared" si="120"/>
        <v>804703.67691994051</v>
      </c>
      <c r="V411" s="147">
        <f>(U411*'SW7'!C$3/(B411*'SW7'!C$4)/1000)</f>
        <v>1.229566367649719</v>
      </c>
      <c r="W411" s="147">
        <f>V411/'SW7'!C$5</f>
        <v>15.369579595621488</v>
      </c>
    </row>
    <row r="412" spans="1:23" x14ac:dyDescent="0.35">
      <c r="A412" s="142">
        <f t="shared" si="122"/>
        <v>409</v>
      </c>
      <c r="B412" s="143">
        <f t="shared" si="119"/>
        <v>419.66107973700298</v>
      </c>
      <c r="C412" s="133">
        <v>20</v>
      </c>
      <c r="D412" s="133">
        <v>170</v>
      </c>
      <c r="E412" s="166">
        <v>1.3</v>
      </c>
      <c r="F412" s="143"/>
      <c r="G412" s="143"/>
      <c r="H412" s="143"/>
      <c r="I412" s="143"/>
      <c r="J412" s="143"/>
      <c r="K412" s="143"/>
      <c r="L412" s="167">
        <f t="shared" si="121"/>
        <v>10.007224646585339</v>
      </c>
      <c r="M412" s="143">
        <f t="shared" si="111"/>
        <v>0.24317555891202372</v>
      </c>
      <c r="N412" s="143">
        <f t="shared" si="112"/>
        <v>40.028898586341356</v>
      </c>
      <c r="O412" s="143">
        <f t="shared" si="113"/>
        <v>0</v>
      </c>
      <c r="P412" s="143">
        <f t="shared" si="114"/>
        <v>200.14449293170679</v>
      </c>
      <c r="Q412" s="143">
        <f t="shared" si="115"/>
        <v>41.339845015044034</v>
      </c>
      <c r="R412" s="143">
        <f t="shared" si="116"/>
        <v>52.037568162243765</v>
      </c>
      <c r="S412" s="143">
        <f t="shared" si="117"/>
        <v>293.52190610899459</v>
      </c>
      <c r="T412" s="143">
        <f>U411-(U411*(0.5^(1/'SW7'!C$2)))</f>
        <v>5105.6631744637853</v>
      </c>
      <c r="U412" s="143">
        <f t="shared" si="120"/>
        <v>799860.21216732124</v>
      </c>
      <c r="V412" s="147">
        <f>(U412*'SW7'!C$3/(B412*'SW7'!C$4)/1000)</f>
        <v>1.2196077580925915</v>
      </c>
      <c r="W412" s="147">
        <f>V412/'SW7'!C$5</f>
        <v>15.245096976157393</v>
      </c>
    </row>
    <row r="413" spans="1:23" x14ac:dyDescent="0.35">
      <c r="A413" s="142">
        <f t="shared" si="122"/>
        <v>410</v>
      </c>
      <c r="B413" s="143">
        <f t="shared" si="119"/>
        <v>420.53649501700306</v>
      </c>
      <c r="C413" s="133">
        <v>20</v>
      </c>
      <c r="D413" s="133">
        <v>170</v>
      </c>
      <c r="E413" s="166">
        <v>1.3</v>
      </c>
      <c r="F413" s="143"/>
      <c r="G413" s="143"/>
      <c r="H413" s="143"/>
      <c r="I413" s="143"/>
      <c r="J413" s="143"/>
      <c r="K413" s="143"/>
      <c r="L413" s="167">
        <f t="shared" si="121"/>
        <v>10.020582894981938</v>
      </c>
      <c r="M413" s="143">
        <f t="shared" si="111"/>
        <v>0.2435001643480611</v>
      </c>
      <c r="N413" s="143">
        <f t="shared" si="112"/>
        <v>40.082331579927754</v>
      </c>
      <c r="O413" s="143">
        <f t="shared" si="113"/>
        <v>0</v>
      </c>
      <c r="P413" s="143">
        <f t="shared" si="114"/>
        <v>200.41165789963878</v>
      </c>
      <c r="Q413" s="143">
        <f t="shared" si="115"/>
        <v>41.39502793917039</v>
      </c>
      <c r="R413" s="143">
        <f t="shared" si="116"/>
        <v>52.107031053906084</v>
      </c>
      <c r="S413" s="143">
        <f t="shared" si="117"/>
        <v>293.91371689271529</v>
      </c>
      <c r="T413" s="143">
        <f>U412-(U412*(0.5^(1/'SW7'!C$2)))</f>
        <v>5074.9324839828769</v>
      </c>
      <c r="U413" s="143">
        <f t="shared" si="120"/>
        <v>795048.0708989664</v>
      </c>
      <c r="V413" s="147">
        <f>(U413*'SW7'!C$3/(B413*'SW7'!C$4)/1000)</f>
        <v>1.2097467816335286</v>
      </c>
      <c r="W413" s="147">
        <f>V413/'SW7'!C$5</f>
        <v>15.121834770419106</v>
      </c>
    </row>
    <row r="414" spans="1:23" x14ac:dyDescent="0.35">
      <c r="A414" s="142">
        <f t="shared" si="122"/>
        <v>411</v>
      </c>
      <c r="B414" s="143">
        <f t="shared" si="119"/>
        <v>421.40897722208302</v>
      </c>
      <c r="C414" s="133">
        <v>20</v>
      </c>
      <c r="D414" s="133">
        <v>170</v>
      </c>
      <c r="E414" s="166">
        <v>1.3</v>
      </c>
      <c r="F414" s="143"/>
      <c r="G414" s="143"/>
      <c r="H414" s="143"/>
      <c r="I414" s="143"/>
      <c r="J414" s="143"/>
      <c r="K414" s="143"/>
      <c r="L414" s="167">
        <f t="shared" si="121"/>
        <v>10.033908601937302</v>
      </c>
      <c r="M414" s="143">
        <f t="shared" si="111"/>
        <v>0.24382397902707642</v>
      </c>
      <c r="N414" s="143">
        <f t="shared" si="112"/>
        <v>40.135634407749208</v>
      </c>
      <c r="O414" s="143">
        <f t="shared" si="113"/>
        <v>0</v>
      </c>
      <c r="P414" s="143">
        <f t="shared" si="114"/>
        <v>200.67817203874603</v>
      </c>
      <c r="Q414" s="143">
        <f t="shared" si="115"/>
        <v>41.450076434602991</v>
      </c>
      <c r="R414" s="143">
        <f t="shared" si="116"/>
        <v>52.176324730073972</v>
      </c>
      <c r="S414" s="143">
        <f t="shared" si="117"/>
        <v>294.30457320342299</v>
      </c>
      <c r="T414" s="143">
        <f>U413-(U413*(0.5^(1/'SW7'!C$2)))</f>
        <v>5044.400533938664</v>
      </c>
      <c r="U414" s="143">
        <f t="shared" si="120"/>
        <v>790267.05213187623</v>
      </c>
      <c r="V414" s="147">
        <f>(U414*'SW7'!C$3/(B414*'SW7'!C$4)/1000)</f>
        <v>1.199982384052541</v>
      </c>
      <c r="W414" s="147">
        <f>V414/'SW7'!C$5</f>
        <v>14.999779800656762</v>
      </c>
    </row>
    <row r="415" spans="1:23" x14ac:dyDescent="0.35">
      <c r="A415" s="142">
        <f t="shared" si="122"/>
        <v>412</v>
      </c>
      <c r="B415" s="143">
        <f t="shared" si="119"/>
        <v>422.27850393312298</v>
      </c>
      <c r="C415" s="133">
        <v>20</v>
      </c>
      <c r="D415" s="133">
        <v>170</v>
      </c>
      <c r="E415" s="166">
        <v>1.3</v>
      </c>
      <c r="F415" s="143"/>
      <c r="G415" s="143"/>
      <c r="H415" s="143"/>
      <c r="I415" s="143"/>
      <c r="J415" s="143"/>
      <c r="K415" s="143"/>
      <c r="L415" s="167">
        <f t="shared" si="121"/>
        <v>10.047201925611784</v>
      </c>
      <c r="M415" s="143">
        <f t="shared" si="111"/>
        <v>0.24414700679236634</v>
      </c>
      <c r="N415" s="143">
        <f t="shared" si="112"/>
        <v>40.188807702447136</v>
      </c>
      <c r="O415" s="143">
        <f t="shared" si="113"/>
        <v>0</v>
      </c>
      <c r="P415" s="143">
        <f t="shared" si="114"/>
        <v>200.94403851223569</v>
      </c>
      <c r="Q415" s="143">
        <f t="shared" si="115"/>
        <v>41.504991154702275</v>
      </c>
      <c r="R415" s="143">
        <f t="shared" si="116"/>
        <v>52.245450013181276</v>
      </c>
      <c r="S415" s="143">
        <f t="shared" si="117"/>
        <v>294.69447968011923</v>
      </c>
      <c r="T415" s="143">
        <f>U414-(U414*(0.5^(1/'SW7'!C$2)))</f>
        <v>5014.0660491392482</v>
      </c>
      <c r="U415" s="143">
        <f t="shared" si="120"/>
        <v>785516.95617114101</v>
      </c>
      <c r="V415" s="147">
        <f>(U415*'SW7'!C$3/(B415*'SW7'!C$4)/1000)</f>
        <v>1.1903135238426783</v>
      </c>
      <c r="W415" s="147">
        <f>V415/'SW7'!C$5</f>
        <v>14.878919048033479</v>
      </c>
    </row>
    <row r="416" spans="1:23" x14ac:dyDescent="0.35">
      <c r="A416" s="142">
        <f t="shared" si="122"/>
        <v>413</v>
      </c>
      <c r="B416" s="143">
        <f t="shared" si="119"/>
        <v>423.14505269908301</v>
      </c>
      <c r="C416" s="133">
        <v>20</v>
      </c>
      <c r="D416" s="133">
        <v>170</v>
      </c>
      <c r="E416" s="166">
        <v>1.3</v>
      </c>
      <c r="F416" s="143"/>
      <c r="G416" s="143"/>
      <c r="H416" s="143"/>
      <c r="I416" s="143"/>
      <c r="J416" s="143"/>
      <c r="K416" s="143"/>
      <c r="L416" s="167">
        <f t="shared" si="121"/>
        <v>10.060463023015448</v>
      </c>
      <c r="M416" s="143">
        <f t="shared" si="111"/>
        <v>0.24446925145927537</v>
      </c>
      <c r="N416" s="143">
        <f t="shared" si="112"/>
        <v>40.241852092061791</v>
      </c>
      <c r="O416" s="143">
        <f t="shared" si="113"/>
        <v>0</v>
      </c>
      <c r="P416" s="143">
        <f t="shared" si="114"/>
        <v>201.20926046030894</v>
      </c>
      <c r="Q416" s="143">
        <f t="shared" si="115"/>
        <v>41.55977274807681</v>
      </c>
      <c r="R416" s="143">
        <f t="shared" si="116"/>
        <v>52.314407719680332</v>
      </c>
      <c r="S416" s="143">
        <f t="shared" si="117"/>
        <v>295.08344092806607</v>
      </c>
      <c r="T416" s="143">
        <f>U415-(U415*(0.5^(1/'SW7'!C$2)))</f>
        <v>4983.9277625655523</v>
      </c>
      <c r="U416" s="143">
        <f t="shared" si="120"/>
        <v>780797.58460168191</v>
      </c>
      <c r="V416" s="147">
        <f>(U416*'SW7'!C$3/(B416*'SW7'!C$4)/1000)</f>
        <v>1.1807391720412197</v>
      </c>
      <c r="W416" s="147">
        <f>V416/'SW7'!C$5</f>
        <v>14.759239650515246</v>
      </c>
    </row>
    <row r="417" spans="1:23" x14ac:dyDescent="0.35">
      <c r="A417" s="142">
        <f t="shared" si="122"/>
        <v>414</v>
      </c>
      <c r="B417" s="143">
        <f t="shared" si="119"/>
        <v>424.00860103700302</v>
      </c>
      <c r="C417" s="133">
        <v>20</v>
      </c>
      <c r="D417" s="133">
        <v>170</v>
      </c>
      <c r="E417" s="166">
        <v>1.3</v>
      </c>
      <c r="F417" s="143"/>
      <c r="G417" s="143"/>
      <c r="H417" s="143"/>
      <c r="I417" s="143"/>
      <c r="J417" s="143"/>
      <c r="K417" s="143"/>
      <c r="L417" s="167">
        <f t="shared" si="121"/>
        <v>10.073692050019236</v>
      </c>
      <c r="M417" s="143">
        <f t="shared" si="111"/>
        <v>0.24479071681546744</v>
      </c>
      <c r="N417" s="143">
        <f t="shared" si="112"/>
        <v>40.294768200076945</v>
      </c>
      <c r="O417" s="143">
        <f t="shared" si="113"/>
        <v>0</v>
      </c>
      <c r="P417" s="143">
        <f t="shared" si="114"/>
        <v>201.47384100038471</v>
      </c>
      <c r="Q417" s="143">
        <f t="shared" si="115"/>
        <v>41.614421858629463</v>
      </c>
      <c r="R417" s="143">
        <f t="shared" si="116"/>
        <v>52.383198660100028</v>
      </c>
      <c r="S417" s="143">
        <f t="shared" si="117"/>
        <v>295.4714615191142</v>
      </c>
      <c r="T417" s="143">
        <f>U416-(U416*(0.5^(1/'SW7'!C$2)))</f>
        <v>4953.9844153188169</v>
      </c>
      <c r="U417" s="143">
        <f t="shared" si="120"/>
        <v>776108.74028004438</v>
      </c>
      <c r="V417" s="147">
        <f>(U417*'SW7'!C$3/(B417*'SW7'!C$4)/1000)</f>
        <v>1.1712583120633502</v>
      </c>
      <c r="W417" s="147">
        <f>V417/'SW7'!C$5</f>
        <v>14.640728900791878</v>
      </c>
    </row>
    <row r="418" spans="1:23" x14ac:dyDescent="0.35">
      <c r="A418" s="142">
        <f t="shared" si="122"/>
        <v>415</v>
      </c>
      <c r="B418" s="143">
        <f t="shared" si="119"/>
        <v>424.86912643200299</v>
      </c>
      <c r="C418" s="133">
        <v>20</v>
      </c>
      <c r="D418" s="133">
        <v>170</v>
      </c>
      <c r="E418" s="166">
        <v>1.3</v>
      </c>
      <c r="F418" s="143"/>
      <c r="G418" s="143"/>
      <c r="H418" s="143"/>
      <c r="I418" s="143"/>
      <c r="J418" s="143"/>
      <c r="K418" s="143"/>
      <c r="L418" s="167">
        <f t="shared" si="121"/>
        <v>10.086889161365963</v>
      </c>
      <c r="M418" s="143">
        <f t="shared" si="111"/>
        <v>0.24511140662119291</v>
      </c>
      <c r="N418" s="143">
        <f t="shared" si="112"/>
        <v>40.347556645463854</v>
      </c>
      <c r="O418" s="143">
        <f t="shared" si="113"/>
        <v>0</v>
      </c>
      <c r="P418" s="143">
        <f t="shared" si="114"/>
        <v>201.73778322731926</v>
      </c>
      <c r="Q418" s="143">
        <f t="shared" si="115"/>
        <v>41.668939125602797</v>
      </c>
      <c r="R418" s="143">
        <f t="shared" si="116"/>
        <v>52.451823639103011</v>
      </c>
      <c r="S418" s="143">
        <f t="shared" si="117"/>
        <v>295.85854599202509</v>
      </c>
      <c r="T418" s="143">
        <f>U417-(U417*(0.5^(1/'SW7'!C$2)))</f>
        <v>4924.2347565680975</v>
      </c>
      <c r="U418" s="143">
        <f t="shared" si="120"/>
        <v>771450.2273262447</v>
      </c>
      <c r="V418" s="147">
        <f>(U418*'SW7'!C$3/(B418*'SW7'!C$4)/1000)</f>
        <v>1.1618699395382759</v>
      </c>
      <c r="W418" s="147">
        <f>V418/'SW7'!C$5</f>
        <v>14.523374244228448</v>
      </c>
    </row>
    <row r="419" spans="1:23" x14ac:dyDescent="0.35">
      <c r="A419" s="142">
        <f t="shared" si="122"/>
        <v>416</v>
      </c>
      <c r="B419" s="143">
        <f t="shared" si="119"/>
        <v>425.72660633728299</v>
      </c>
      <c r="C419" s="133">
        <v>20</v>
      </c>
      <c r="D419" s="133">
        <v>170</v>
      </c>
      <c r="E419" s="166">
        <v>1.3</v>
      </c>
      <c r="F419" s="143"/>
      <c r="G419" s="143"/>
      <c r="H419" s="143"/>
      <c r="I419" s="143"/>
      <c r="J419" s="143"/>
      <c r="K419" s="143"/>
      <c r="L419" s="167">
        <f t="shared" si="121"/>
        <v>10.100054510681165</v>
      </c>
      <c r="M419" s="143">
        <f t="shared" si="111"/>
        <v>0.2454313246095523</v>
      </c>
      <c r="N419" s="143">
        <f t="shared" si="112"/>
        <v>40.40021804272466</v>
      </c>
      <c r="O419" s="143">
        <f t="shared" si="113"/>
        <v>0</v>
      </c>
      <c r="P419" s="143">
        <f t="shared" si="114"/>
        <v>202.00109021362329</v>
      </c>
      <c r="Q419" s="143">
        <f t="shared" si="115"/>
        <v>41.723325183623892</v>
      </c>
      <c r="R419" s="143">
        <f t="shared" si="116"/>
        <v>52.520283455542057</v>
      </c>
      <c r="S419" s="143">
        <f t="shared" si="117"/>
        <v>296.24469885278927</v>
      </c>
      <c r="T419" s="143">
        <f>U418-(U418*(0.5^(1/'SW7'!C$2)))</f>
        <v>4894.6775434992742</v>
      </c>
      <c r="U419" s="143">
        <f t="shared" si="120"/>
        <v>766821.85111566866</v>
      </c>
      <c r="V419" s="147">
        <f>(U419*'SW7'!C$3/(B419*'SW7'!C$4)/1000)</f>
        <v>1.1525730621477503</v>
      </c>
      <c r="W419" s="147">
        <f>V419/'SW7'!C$5</f>
        <v>14.407163276846878</v>
      </c>
    </row>
    <row r="420" spans="1:23" x14ac:dyDescent="0.35">
      <c r="A420" s="142">
        <f t="shared" si="122"/>
        <v>417</v>
      </c>
      <c r="B420" s="143">
        <f t="shared" si="119"/>
        <v>426.58101817412302</v>
      </c>
      <c r="C420" s="133">
        <v>20</v>
      </c>
      <c r="D420" s="133">
        <v>170</v>
      </c>
      <c r="E420" s="166">
        <v>1.3</v>
      </c>
      <c r="F420" s="143"/>
      <c r="G420" s="143"/>
      <c r="H420" s="143"/>
      <c r="I420" s="143"/>
      <c r="J420" s="143"/>
      <c r="K420" s="143"/>
      <c r="L420" s="167">
        <f t="shared" si="121"/>
        <v>10.113188250483805</v>
      </c>
      <c r="M420" s="143">
        <f t="shared" si="111"/>
        <v>0.24575047448675646</v>
      </c>
      <c r="N420" s="143">
        <f t="shared" si="112"/>
        <v>40.452753001935221</v>
      </c>
      <c r="O420" s="143">
        <f t="shared" si="113"/>
        <v>0</v>
      </c>
      <c r="P420" s="143">
        <f t="shared" si="114"/>
        <v>202.26376500967609</v>
      </c>
      <c r="Q420" s="143">
        <f t="shared" si="115"/>
        <v>41.777580662748598</v>
      </c>
      <c r="R420" s="143">
        <f t="shared" si="116"/>
        <v>52.588578902515792</v>
      </c>
      <c r="S420" s="143">
        <f t="shared" si="117"/>
        <v>296.62992457494045</v>
      </c>
      <c r="T420" s="143">
        <f>U419-(U419*(0.5^(1/'SW7'!C$2)))</f>
        <v>4865.3115412631305</v>
      </c>
      <c r="U420" s="143">
        <f t="shared" si="120"/>
        <v>762223.41827102215</v>
      </c>
      <c r="V420" s="147">
        <f>(U420*'SW7'!C$3/(B420*'SW7'!C$4)/1000)</f>
        <v>1.1433666994669618</v>
      </c>
      <c r="W420" s="147">
        <f>V420/'SW7'!C$5</f>
        <v>14.292083743337022</v>
      </c>
    </row>
    <row r="421" spans="1:23" x14ac:dyDescent="0.35">
      <c r="A421" s="142">
        <f t="shared" ref="A421:A436" si="123">A420+1</f>
        <v>418</v>
      </c>
      <c r="B421" s="143">
        <f t="shared" si="119"/>
        <v>427.43233933188299</v>
      </c>
      <c r="C421" s="133">
        <v>20</v>
      </c>
      <c r="D421" s="133">
        <v>170</v>
      </c>
      <c r="E421" s="166">
        <v>1.3</v>
      </c>
      <c r="F421" s="143"/>
      <c r="G421" s="143"/>
      <c r="H421" s="143"/>
      <c r="I421" s="143"/>
      <c r="J421" s="143"/>
      <c r="K421" s="143"/>
      <c r="L421" s="167">
        <f t="shared" si="121"/>
        <v>10.126290532196922</v>
      </c>
      <c r="M421" s="143">
        <f t="shared" si="111"/>
        <v>0.2460688599323852</v>
      </c>
      <c r="N421" s="143">
        <f t="shared" si="112"/>
        <v>40.505162128787688</v>
      </c>
      <c r="O421" s="143">
        <f t="shared" si="113"/>
        <v>0</v>
      </c>
      <c r="P421" s="143">
        <f t="shared" si="114"/>
        <v>202.52581064393843</v>
      </c>
      <c r="Q421" s="143">
        <f t="shared" si="115"/>
        <v>41.831706188505485</v>
      </c>
      <c r="R421" s="143">
        <f t="shared" si="116"/>
        <v>52.656710767423995</v>
      </c>
      <c r="S421" s="143">
        <f t="shared" si="117"/>
        <v>297.01422759986792</v>
      </c>
      <c r="T421" s="143">
        <f>U420-(U420*(0.5^(1/'SW7'!C$2)))</f>
        <v>4836.1355229242472</v>
      </c>
      <c r="U421" s="143">
        <f t="shared" si="120"/>
        <v>757654.736654334</v>
      </c>
      <c r="V421" s="147">
        <f>(U421*'SW7'!C$3/(B421*'SW7'!C$4)/1000)</f>
        <v>1.1342498828077543</v>
      </c>
      <c r="W421" s="147">
        <f>V421/'SW7'!C$5</f>
        <v>14.178123535096928</v>
      </c>
    </row>
    <row r="422" spans="1:23" x14ac:dyDescent="0.35">
      <c r="A422" s="142">
        <f t="shared" si="123"/>
        <v>419</v>
      </c>
      <c r="B422" s="143">
        <f t="shared" si="119"/>
        <v>428.28054716800301</v>
      </c>
      <c r="C422" s="133">
        <v>20</v>
      </c>
      <c r="D422" s="133">
        <v>170</v>
      </c>
      <c r="E422" s="166">
        <v>1.3</v>
      </c>
      <c r="F422" s="143"/>
      <c r="G422" s="143"/>
      <c r="H422" s="143"/>
      <c r="I422" s="143"/>
      <c r="J422" s="143"/>
      <c r="K422" s="143"/>
      <c r="L422" s="167">
        <f t="shared" si="121"/>
        <v>10.139361506158078</v>
      </c>
      <c r="M422" s="143">
        <f t="shared" si="111"/>
        <v>0.2463864845996413</v>
      </c>
      <c r="N422" s="143">
        <f t="shared" si="112"/>
        <v>40.557446024632313</v>
      </c>
      <c r="O422" s="143">
        <f t="shared" si="113"/>
        <v>0</v>
      </c>
      <c r="P422" s="143">
        <f t="shared" si="114"/>
        <v>202.78723012316158</v>
      </c>
      <c r="Q422" s="143">
        <f t="shared" si="115"/>
        <v>41.885702381939019</v>
      </c>
      <c r="R422" s="143">
        <f t="shared" si="116"/>
        <v>52.724679832022005</v>
      </c>
      <c r="S422" s="143">
        <f t="shared" si="117"/>
        <v>297.39761233712261</v>
      </c>
      <c r="T422" s="143">
        <f>U421-(U421*(0.5^(1/'SW7'!C$2)))</f>
        <v>4807.1482694107108</v>
      </c>
      <c r="U422" s="143">
        <f t="shared" si="120"/>
        <v>753115.61535900959</v>
      </c>
      <c r="V422" s="147">
        <f>(U422*'SW7'!C$3/(B422*'SW7'!C$4)/1000)</f>
        <v>1.1252216550641334</v>
      </c>
      <c r="W422" s="147">
        <f>V422/'SW7'!C$5</f>
        <v>14.065270688301668</v>
      </c>
    </row>
    <row r="423" spans="1:23" x14ac:dyDescent="0.35">
      <c r="A423" s="142">
        <f t="shared" si="123"/>
        <v>420</v>
      </c>
      <c r="B423" s="143">
        <f t="shared" si="119"/>
        <v>429.12561900800301</v>
      </c>
      <c r="C423" s="133">
        <v>20</v>
      </c>
      <c r="D423" s="133">
        <v>170</v>
      </c>
      <c r="E423" s="166">
        <v>1.3</v>
      </c>
      <c r="F423" s="143"/>
      <c r="G423" s="143"/>
      <c r="H423" s="143"/>
      <c r="I423" s="143"/>
      <c r="J423" s="143"/>
      <c r="K423" s="143"/>
      <c r="L423" s="167">
        <f t="shared" si="121"/>
        <v>10.152401321629714</v>
      </c>
      <c r="M423" s="143">
        <f t="shared" si="111"/>
        <v>0.24670335211560204</v>
      </c>
      <c r="N423" s="143">
        <f t="shared" si="112"/>
        <v>40.609605286518857</v>
      </c>
      <c r="O423" s="143">
        <f t="shared" si="113"/>
        <v>0</v>
      </c>
      <c r="P423" s="143">
        <f t="shared" si="114"/>
        <v>203.04802643259427</v>
      </c>
      <c r="Q423" s="143">
        <f t="shared" si="115"/>
        <v>41.939569859652345</v>
      </c>
      <c r="R423" s="143">
        <f t="shared" si="116"/>
        <v>52.792486872474512</v>
      </c>
      <c r="S423" s="143">
        <f t="shared" si="117"/>
        <v>297.78008316472113</v>
      </c>
      <c r="T423" s="143">
        <f>U422-(U422*(0.5^(1/'SW7'!C$2)))</f>
        <v>4778.3485694631236</v>
      </c>
      <c r="U423" s="143">
        <f t="shared" si="120"/>
        <v>748605.86470193602</v>
      </c>
      <c r="V423" s="147">
        <f>(U423*'SW7'!C$3/(B423*'SW7'!C$4)/1000)</f>
        <v>1.116281070560031</v>
      </c>
      <c r="W423" s="147">
        <f>V423/'SW7'!C$5</f>
        <v>13.953513382000388</v>
      </c>
    </row>
    <row r="424" spans="1:23" x14ac:dyDescent="0.35">
      <c r="A424" s="142">
        <f t="shared" si="123"/>
        <v>421</v>
      </c>
      <c r="B424" s="143">
        <f t="shared" si="119"/>
        <v>429.96753214548306</v>
      </c>
      <c r="C424" s="133">
        <v>20</v>
      </c>
      <c r="D424" s="133">
        <v>170</v>
      </c>
      <c r="E424" s="166">
        <v>1.3</v>
      </c>
      <c r="F424" s="143"/>
      <c r="G424" s="143"/>
      <c r="H424" s="143"/>
      <c r="I424" s="143"/>
      <c r="J424" s="143"/>
      <c r="K424" s="143"/>
      <c r="L424" s="167">
        <f t="shared" si="121"/>
        <v>10.165410126809366</v>
      </c>
      <c r="M424" s="143">
        <f t="shared" si="111"/>
        <v>0.24701946608146758</v>
      </c>
      <c r="N424" s="143">
        <f t="shared" si="112"/>
        <v>40.661640507237465</v>
      </c>
      <c r="O424" s="143">
        <f t="shared" si="113"/>
        <v>0</v>
      </c>
      <c r="P424" s="143">
        <f t="shared" si="114"/>
        <v>203.30820253618731</v>
      </c>
      <c r="Q424" s="143">
        <f t="shared" si="115"/>
        <v>41.993309233849487</v>
      </c>
      <c r="R424" s="143">
        <f t="shared" si="116"/>
        <v>52.860132659408706</v>
      </c>
      <c r="S424" s="143">
        <f t="shared" si="117"/>
        <v>298.16164442944552</v>
      </c>
      <c r="T424" s="143">
        <f>U423-(U423*(0.5^(1/'SW7'!C$2)))</f>
        <v>4749.7352195851272</v>
      </c>
      <c r="U424" s="143">
        <f t="shared" si="120"/>
        <v>744125.29621563759</v>
      </c>
      <c r="V424" s="147">
        <f>(U424*'SW7'!C$3/(B424*'SW7'!C$4)/1000)</f>
        <v>1.1074271948992855</v>
      </c>
      <c r="W424" s="147">
        <f>V424/'SW7'!C$5</f>
        <v>13.842839936241068</v>
      </c>
    </row>
    <row r="425" spans="1:23" x14ac:dyDescent="0.35">
      <c r="A425" s="142">
        <f t="shared" si="123"/>
        <v>422</v>
      </c>
      <c r="B425" s="143">
        <f t="shared" si="119"/>
        <v>430.80626384212303</v>
      </c>
      <c r="C425" s="133">
        <v>20</v>
      </c>
      <c r="D425" s="133">
        <v>170</v>
      </c>
      <c r="E425" s="166">
        <v>1.3</v>
      </c>
      <c r="F425" s="143"/>
      <c r="G425" s="143"/>
      <c r="H425" s="143"/>
      <c r="I425" s="143"/>
      <c r="J425" s="143"/>
      <c r="K425" s="143"/>
      <c r="L425" s="167">
        <f t="shared" si="121"/>
        <v>10.178388068839798</v>
      </c>
      <c r="M425" s="143">
        <f t="shared" si="111"/>
        <v>0.24733483007280707</v>
      </c>
      <c r="N425" s="143">
        <f t="shared" si="112"/>
        <v>40.713552275359191</v>
      </c>
      <c r="O425" s="143">
        <f t="shared" si="113"/>
        <v>0</v>
      </c>
      <c r="P425" s="143">
        <f t="shared" si="114"/>
        <v>203.56776137679594</v>
      </c>
      <c r="Q425" s="143">
        <f t="shared" si="115"/>
        <v>42.046921112377206</v>
      </c>
      <c r="R425" s="143">
        <f t="shared" si="116"/>
        <v>52.927617957966952</v>
      </c>
      <c r="S425" s="143">
        <f t="shared" si="117"/>
        <v>298.54230044714012</v>
      </c>
      <c r="T425" s="143">
        <f>U424-(U424*(0.5^(1/'SW7'!C$2)))</f>
        <v>4721.3070239931112</v>
      </c>
      <c r="U425" s="143">
        <f t="shared" si="120"/>
        <v>739673.72264048189</v>
      </c>
      <c r="V425" s="147">
        <f>(U425*'SW7'!C$3/(B425*'SW7'!C$4)/1000)</f>
        <v>1.0986591048178065</v>
      </c>
      <c r="W425" s="147">
        <f>V425/'SW7'!C$5</f>
        <v>13.733238810222581</v>
      </c>
    </row>
    <row r="426" spans="1:23" x14ac:dyDescent="0.35">
      <c r="A426" s="142">
        <f t="shared" si="123"/>
        <v>423</v>
      </c>
      <c r="B426" s="143">
        <f t="shared" si="119"/>
        <v>431.64179132768305</v>
      </c>
      <c r="C426" s="133">
        <v>20</v>
      </c>
      <c r="D426" s="133">
        <v>170</v>
      </c>
      <c r="E426" s="166">
        <v>1.3</v>
      </c>
      <c r="F426" s="143"/>
      <c r="G426" s="143"/>
      <c r="H426" s="143"/>
      <c r="I426" s="143"/>
      <c r="J426" s="143"/>
      <c r="K426" s="143"/>
      <c r="L426" s="167">
        <f t="shared" si="121"/>
        <v>10.191335293818948</v>
      </c>
      <c r="M426" s="143">
        <f t="shared" si="111"/>
        <v>0.24764944763980043</v>
      </c>
      <c r="N426" s="143">
        <f t="shared" si="112"/>
        <v>40.765341175275793</v>
      </c>
      <c r="O426" s="143">
        <f t="shared" si="113"/>
        <v>0</v>
      </c>
      <c r="P426" s="143">
        <f t="shared" si="114"/>
        <v>203.82670587637898</v>
      </c>
      <c r="Q426" s="143">
        <f t="shared" si="115"/>
        <v>42.100406098766072</v>
      </c>
      <c r="R426" s="143">
        <f t="shared" si="116"/>
        <v>52.994943527858531</v>
      </c>
      <c r="S426" s="143">
        <f t="shared" si="117"/>
        <v>298.92205550300361</v>
      </c>
      <c r="T426" s="143">
        <f>U425-(U425*(0.5^(1/'SW7'!C$2)))</f>
        <v>4693.062794566853</v>
      </c>
      <c r="U426" s="143">
        <f t="shared" si="120"/>
        <v>735250.95791693591</v>
      </c>
      <c r="V426" s="147">
        <f>(U426*'SW7'!C$3/(B426*'SW7'!C$4)/1000)</f>
        <v>1.089975888037884</v>
      </c>
      <c r="W426" s="147">
        <f>V426/'SW7'!C$5</f>
        <v>13.62469860047355</v>
      </c>
    </row>
    <row r="427" spans="1:23" x14ac:dyDescent="0.35">
      <c r="A427" s="142">
        <f t="shared" si="123"/>
        <v>424</v>
      </c>
      <c r="B427" s="143">
        <f t="shared" si="119"/>
        <v>432.47409180000307</v>
      </c>
      <c r="C427" s="133">
        <v>20</v>
      </c>
      <c r="D427" s="133">
        <v>170</v>
      </c>
      <c r="E427" s="166">
        <v>1.3</v>
      </c>
      <c r="F427" s="143"/>
      <c r="G427" s="143"/>
      <c r="H427" s="143"/>
      <c r="I427" s="143"/>
      <c r="J427" s="143"/>
      <c r="K427" s="143"/>
      <c r="L427" s="167">
        <f t="shared" si="121"/>
        <v>10.204251946809858</v>
      </c>
      <c r="M427" s="143">
        <f t="shared" si="111"/>
        <v>0.24796332230747956</v>
      </c>
      <c r="N427" s="143">
        <f t="shared" si="112"/>
        <v>40.817007787239433</v>
      </c>
      <c r="O427" s="143">
        <f t="shared" si="113"/>
        <v>0</v>
      </c>
      <c r="P427" s="143">
        <f t="shared" si="114"/>
        <v>204.08503893619718</v>
      </c>
      <c r="Q427" s="143">
        <f t="shared" si="115"/>
        <v>42.153764792271524</v>
      </c>
      <c r="R427" s="143">
        <f t="shared" si="116"/>
        <v>53.062110123411266</v>
      </c>
      <c r="S427" s="143">
        <f t="shared" si="117"/>
        <v>299.30091385187995</v>
      </c>
      <c r="T427" s="143">
        <f>U426-(U426*(0.5^(1/'SW7'!C$2)))</f>
        <v>4665.0013508006232</v>
      </c>
      <c r="U427" s="143">
        <f t="shared" si="120"/>
        <v>730856.81717787206</v>
      </c>
      <c r="V427" s="147">
        <f>(U427*'SW7'!C$3/(B427*'SW7'!C$4)/1000)</f>
        <v>1.081376643124615</v>
      </c>
      <c r="W427" s="147">
        <f>V427/'SW7'!C$5</f>
        <v>13.517208039057687</v>
      </c>
    </row>
    <row r="428" spans="1:23" x14ac:dyDescent="0.35">
      <c r="A428" s="142">
        <f t="shared" si="123"/>
        <v>425</v>
      </c>
      <c r="B428" s="143">
        <f t="shared" si="119"/>
        <v>433.3031424250031</v>
      </c>
      <c r="C428" s="133">
        <v>20</v>
      </c>
      <c r="D428" s="133">
        <v>170</v>
      </c>
      <c r="E428" s="166">
        <v>1.3</v>
      </c>
      <c r="F428" s="143"/>
      <c r="G428" s="143"/>
      <c r="H428" s="143"/>
      <c r="I428" s="143"/>
      <c r="J428" s="143"/>
      <c r="K428" s="143"/>
      <c r="L428" s="167">
        <f t="shared" si="121"/>
        <v>10.217138171850348</v>
      </c>
      <c r="M428" s="143">
        <f t="shared" si="111"/>
        <v>0.24827645757596342</v>
      </c>
      <c r="N428" s="143">
        <f t="shared" si="112"/>
        <v>40.86855268740139</v>
      </c>
      <c r="O428" s="143">
        <f t="shared" si="113"/>
        <v>0</v>
      </c>
      <c r="P428" s="143">
        <f t="shared" si="114"/>
        <v>204.34276343700697</v>
      </c>
      <c r="Q428" s="143">
        <f t="shared" si="115"/>
        <v>42.206997787913785</v>
      </c>
      <c r="R428" s="143">
        <f t="shared" si="116"/>
        <v>53.12911849362181</v>
      </c>
      <c r="S428" s="143">
        <f t="shared" si="117"/>
        <v>299.67887971854259</v>
      </c>
      <c r="T428" s="143">
        <f>U427-(U427*(0.5^(1/'SW7'!C$2)))</f>
        <v>4637.1215197542915</v>
      </c>
      <c r="U428" s="143">
        <f t="shared" si="120"/>
        <v>726491.11674092326</v>
      </c>
      <c r="V428" s="147">
        <f>(U428*'SW7'!C$3/(B428*'SW7'!C$4)/1000)</f>
        <v>1.0728604793444079</v>
      </c>
      <c r="W428" s="147">
        <f>V428/'SW7'!C$5</f>
        <v>13.410755991805098</v>
      </c>
    </row>
    <row r="429" spans="1:23" x14ac:dyDescent="0.35">
      <c r="A429" s="142">
        <f t="shared" si="123"/>
        <v>426</v>
      </c>
      <c r="B429" s="143">
        <f t="shared" si="119"/>
        <v>434.12892033668311</v>
      </c>
      <c r="C429" s="133">
        <v>20</v>
      </c>
      <c r="D429" s="133">
        <v>170</v>
      </c>
      <c r="E429" s="166">
        <v>1.3</v>
      </c>
      <c r="F429" s="143"/>
      <c r="G429" s="143"/>
      <c r="H429" s="143"/>
      <c r="I429" s="143"/>
      <c r="J429" s="143"/>
      <c r="K429" s="143"/>
      <c r="L429" s="167">
        <f t="shared" si="121"/>
        <v>10.229994111962714</v>
      </c>
      <c r="M429" s="143">
        <f t="shared" si="111"/>
        <v>0.24858885692069393</v>
      </c>
      <c r="N429" s="143">
        <f t="shared" si="112"/>
        <v>40.919976447850857</v>
      </c>
      <c r="O429" s="143">
        <f t="shared" si="113"/>
        <v>0</v>
      </c>
      <c r="P429" s="143">
        <f t="shared" si="114"/>
        <v>204.59988223925427</v>
      </c>
      <c r="Q429" s="143">
        <f t="shared" si="115"/>
        <v>42.260105676517966</v>
      </c>
      <c r="R429" s="143">
        <f t="shared" si="116"/>
        <v>53.195969382206115</v>
      </c>
      <c r="S429" s="143">
        <f t="shared" si="117"/>
        <v>300.05595729797835</v>
      </c>
      <c r="T429" s="143">
        <f>U428-(U428*(0.5^(1/'SW7'!C$2)))</f>
        <v>4609.4221360047814</v>
      </c>
      <c r="U429" s="143">
        <f t="shared" si="120"/>
        <v>722153.6741008875</v>
      </c>
      <c r="V429" s="147">
        <f>(U429*'SW7'!C$3/(B429*'SW7'!C$4)/1000)</f>
        <v>1.0644265165255342</v>
      </c>
      <c r="W429" s="147">
        <f>V429/'SW7'!C$5</f>
        <v>13.305331456569178</v>
      </c>
    </row>
    <row r="430" spans="1:23" x14ac:dyDescent="0.35">
      <c r="A430" s="142">
        <f t="shared" si="123"/>
        <v>427</v>
      </c>
      <c r="B430" s="143">
        <f t="shared" si="119"/>
        <v>434.95140263712312</v>
      </c>
      <c r="C430" s="133">
        <v>20</v>
      </c>
      <c r="D430" s="133">
        <v>170</v>
      </c>
      <c r="E430" s="166">
        <v>1.3</v>
      </c>
      <c r="F430" s="143"/>
      <c r="G430" s="143"/>
      <c r="H430" s="143"/>
      <c r="I430" s="143"/>
      <c r="J430" s="143"/>
      <c r="K430" s="143"/>
      <c r="L430" s="167">
        <f t="shared" si="121"/>
        <v>10.242819909163227</v>
      </c>
      <c r="M430" s="143">
        <f t="shared" si="111"/>
        <v>0.24890052379266642</v>
      </c>
      <c r="N430" s="143">
        <f t="shared" si="112"/>
        <v>40.971279636652909</v>
      </c>
      <c r="O430" s="143">
        <f t="shared" si="113"/>
        <v>0</v>
      </c>
      <c r="P430" s="143">
        <f t="shared" si="114"/>
        <v>204.85639818326456</v>
      </c>
      <c r="Q430" s="143">
        <f t="shared" si="115"/>
        <v>42.313089044753291</v>
      </c>
      <c r="R430" s="143">
        <f t="shared" si="116"/>
        <v>53.262663527648783</v>
      </c>
      <c r="S430" s="143">
        <f t="shared" si="117"/>
        <v>300.43215075566661</v>
      </c>
      <c r="T430" s="143">
        <f>U429-(U429*(0.5^(1/'SW7'!C$2)))</f>
        <v>4581.9020415976411</v>
      </c>
      <c r="U430" s="143">
        <f t="shared" si="120"/>
        <v>717844.30792218074</v>
      </c>
      <c r="V430" s="147">
        <f>(U430*'SW7'!C$3/(B430*'SW7'!C$4)/1000)</f>
        <v>1.0560738849206945</v>
      </c>
      <c r="W430" s="147">
        <f>V430/'SW7'!C$5</f>
        <v>13.200923561508681</v>
      </c>
    </row>
    <row r="431" spans="1:23" x14ac:dyDescent="0.35">
      <c r="A431" s="142">
        <f t="shared" si="123"/>
        <v>428</v>
      </c>
      <c r="B431" s="143">
        <f t="shared" si="119"/>
        <v>435.77056639648316</v>
      </c>
      <c r="C431" s="133">
        <v>20</v>
      </c>
      <c r="D431" s="133">
        <v>170</v>
      </c>
      <c r="E431" s="166">
        <v>1.3</v>
      </c>
      <c r="F431" s="143"/>
      <c r="G431" s="143"/>
      <c r="H431" s="143"/>
      <c r="I431" s="143"/>
      <c r="J431" s="143"/>
      <c r="K431" s="143"/>
      <c r="L431" s="167">
        <f t="shared" si="121"/>
        <v>10.255615704471548</v>
      </c>
      <c r="M431" s="143">
        <f t="shared" si="111"/>
        <v>0.24921146161865862</v>
      </c>
      <c r="N431" s="143">
        <f t="shared" si="112"/>
        <v>41.022462817886193</v>
      </c>
      <c r="O431" s="143">
        <f t="shared" si="113"/>
        <v>0</v>
      </c>
      <c r="P431" s="143">
        <f t="shared" si="114"/>
        <v>205.11231408943098</v>
      </c>
      <c r="Q431" s="143">
        <f t="shared" si="115"/>
        <v>42.365948475171969</v>
      </c>
      <c r="R431" s="143">
        <f t="shared" si="116"/>
        <v>53.32920166325205</v>
      </c>
      <c r="S431" s="143">
        <f t="shared" si="117"/>
        <v>300.80746422785501</v>
      </c>
      <c r="T431" s="143">
        <f>U430-(U430*(0.5^(1/'SW7'!C$2)))</f>
        <v>4554.560085999663</v>
      </c>
      <c r="U431" s="143">
        <f t="shared" si="120"/>
        <v>713562.83803133876</v>
      </c>
      <c r="V431" s="147">
        <f>(U431*'SW7'!C$3/(B431*'SW7'!C$4)/1000)</f>
        <v>1.047801725071567</v>
      </c>
      <c r="W431" s="147">
        <f>V431/'SW7'!C$5</f>
        <v>13.097521563394587</v>
      </c>
    </row>
    <row r="432" spans="1:23" x14ac:dyDescent="0.35">
      <c r="A432" s="142">
        <f t="shared" si="123"/>
        <v>429</v>
      </c>
      <c r="B432" s="143">
        <f t="shared" si="119"/>
        <v>436.58638865300316</v>
      </c>
      <c r="C432" s="133">
        <v>20</v>
      </c>
      <c r="D432" s="133">
        <v>170</v>
      </c>
      <c r="E432" s="166">
        <v>1.3</v>
      </c>
      <c r="F432" s="143"/>
      <c r="G432" s="143"/>
      <c r="H432" s="143"/>
      <c r="I432" s="143"/>
      <c r="J432" s="143"/>
      <c r="K432" s="143"/>
      <c r="L432" s="167">
        <f t="shared" si="121"/>
        <v>10.26838163792004</v>
      </c>
      <c r="M432" s="143">
        <f t="shared" si="111"/>
        <v>0.24952167380145696</v>
      </c>
      <c r="N432" s="143">
        <f t="shared" si="112"/>
        <v>41.07352655168016</v>
      </c>
      <c r="O432" s="143">
        <f t="shared" si="113"/>
        <v>0</v>
      </c>
      <c r="P432" s="143">
        <f t="shared" si="114"/>
        <v>205.36763275840082</v>
      </c>
      <c r="Q432" s="143">
        <f t="shared" si="115"/>
        <v>42.418684546247682</v>
      </c>
      <c r="R432" s="143">
        <f t="shared" si="116"/>
        <v>53.395584517184211</v>
      </c>
      <c r="S432" s="143">
        <f t="shared" si="117"/>
        <v>301.1819018218327</v>
      </c>
      <c r="T432" s="143">
        <f>U431-(U431*(0.5^(1/'SW7'!C$2)))</f>
        <v>4527.3951260508038</v>
      </c>
      <c r="U432" s="143">
        <f t="shared" si="120"/>
        <v>709309.08540956699</v>
      </c>
      <c r="V432" s="147">
        <f>(U432*'SW7'!C$3/(B432*'SW7'!C$4)/1000)</f>
        <v>1.0396091876753091</v>
      </c>
      <c r="W432" s="147">
        <f>V432/'SW7'!C$5</f>
        <v>12.995114845941362</v>
      </c>
    </row>
    <row r="433" spans="1:23" x14ac:dyDescent="0.35">
      <c r="A433" s="142">
        <f t="shared" si="123"/>
        <v>430</v>
      </c>
      <c r="B433" s="143">
        <f t="shared" si="119"/>
        <v>437.39884641300313</v>
      </c>
      <c r="C433" s="133">
        <v>20</v>
      </c>
      <c r="D433" s="133">
        <v>170</v>
      </c>
      <c r="E433" s="166">
        <v>1.3</v>
      </c>
      <c r="F433" s="143"/>
      <c r="G433" s="143"/>
      <c r="H433" s="143"/>
      <c r="I433" s="143"/>
      <c r="J433" s="143"/>
      <c r="K433" s="143"/>
      <c r="L433" s="167">
        <f t="shared" si="121"/>
        <v>10.281117848562953</v>
      </c>
      <c r="M433" s="143">
        <f t="shared" si="111"/>
        <v>0.24983116372007974</v>
      </c>
      <c r="N433" s="143">
        <f t="shared" si="112"/>
        <v>41.124471394251813</v>
      </c>
      <c r="O433" s="143">
        <f t="shared" si="113"/>
        <v>0</v>
      </c>
      <c r="P433" s="143">
        <f t="shared" si="114"/>
        <v>205.62235697125908</v>
      </c>
      <c r="Q433" s="143">
        <f t="shared" si="115"/>
        <v>42.471297832413555</v>
      </c>
      <c r="R433" s="143">
        <f t="shared" si="116"/>
        <v>53.461812812527356</v>
      </c>
      <c r="S433" s="143">
        <f t="shared" si="117"/>
        <v>301.55546761619996</v>
      </c>
      <c r="T433" s="143">
        <f>U432-(U432*(0.5^(1/'SW7'!C$2)))</f>
        <v>4500.4060259171529</v>
      </c>
      <c r="U433" s="143">
        <f t="shared" si="120"/>
        <v>705082.87218533806</v>
      </c>
      <c r="V433" s="147">
        <f>(U433*'SW7'!C$3/(B433*'SW7'!C$4)/1000)</f>
        <v>1.0314954334529765</v>
      </c>
      <c r="W433" s="147">
        <f>V433/'SW7'!C$5</f>
        <v>12.893692918162206</v>
      </c>
    </row>
    <row r="434" spans="1:23" x14ac:dyDescent="0.35">
      <c r="A434" s="142">
        <f t="shared" si="123"/>
        <v>431</v>
      </c>
      <c r="B434" s="143">
        <f t="shared" si="119"/>
        <v>438.20791665088313</v>
      </c>
      <c r="C434" s="133">
        <v>20</v>
      </c>
      <c r="D434" s="133">
        <v>170</v>
      </c>
      <c r="E434" s="166">
        <v>1.3</v>
      </c>
      <c r="F434" s="143"/>
      <c r="G434" s="143"/>
      <c r="H434" s="143"/>
      <c r="I434" s="143"/>
      <c r="J434" s="143"/>
      <c r="K434" s="143"/>
      <c r="L434" s="167">
        <f t="shared" si="121"/>
        <v>10.293824474485522</v>
      </c>
      <c r="M434" s="143">
        <f t="shared" si="111"/>
        <v>0.25013993472999818</v>
      </c>
      <c r="N434" s="143">
        <f t="shared" si="112"/>
        <v>41.175297897942087</v>
      </c>
      <c r="O434" s="143">
        <f t="shared" si="113"/>
        <v>0</v>
      </c>
      <c r="P434" s="143">
        <f t="shared" si="114"/>
        <v>205.87648948971042</v>
      </c>
      <c r="Q434" s="143">
        <f t="shared" si="115"/>
        <v>42.523788904099689</v>
      </c>
      <c r="R434" s="143">
        <f t="shared" si="116"/>
        <v>53.527887267324715</v>
      </c>
      <c r="S434" s="143">
        <f t="shared" si="117"/>
        <v>301.92816566113481</v>
      </c>
      <c r="T434" s="143">
        <f>U433-(U433*(0.5^(1/'SW7'!C$2)))</f>
        <v>4473.5916570442496</v>
      </c>
      <c r="U434" s="143">
        <f t="shared" si="120"/>
        <v>700884.02162703709</v>
      </c>
      <c r="V434" s="147">
        <f>(U434*'SW7'!C$3/(B434*'SW7'!C$4)/1000)</f>
        <v>1.0234596330198347</v>
      </c>
      <c r="W434" s="147">
        <f>V434/'SW7'!C$5</f>
        <v>12.793245412747932</v>
      </c>
    </row>
    <row r="435" spans="1:23" x14ac:dyDescent="0.35">
      <c r="A435" s="142">
        <f t="shared" si="123"/>
        <v>432</v>
      </c>
      <c r="B435" s="143">
        <f t="shared" si="119"/>
        <v>439.01357630912315</v>
      </c>
      <c r="C435" s="133">
        <v>20</v>
      </c>
      <c r="D435" s="133">
        <v>170</v>
      </c>
      <c r="E435" s="166">
        <v>1.3</v>
      </c>
      <c r="F435" s="143"/>
      <c r="G435" s="143"/>
      <c r="H435" s="143"/>
      <c r="I435" s="143"/>
      <c r="J435" s="143"/>
      <c r="K435" s="143"/>
      <c r="L435" s="167">
        <f t="shared" si="121"/>
        <v>10.306501652812937</v>
      </c>
      <c r="M435" s="143">
        <f t="shared" si="111"/>
        <v>0.25044799016335434</v>
      </c>
      <c r="N435" s="143">
        <f t="shared" si="112"/>
        <v>41.226006611251748</v>
      </c>
      <c r="O435" s="143">
        <f t="shared" si="113"/>
        <v>0</v>
      </c>
      <c r="P435" s="143">
        <f t="shared" si="114"/>
        <v>206.13003305625875</v>
      </c>
      <c r="Q435" s="143">
        <f t="shared" si="115"/>
        <v>42.576158327770237</v>
      </c>
      <c r="R435" s="143">
        <f t="shared" si="116"/>
        <v>53.593808594627276</v>
      </c>
      <c r="S435" s="143">
        <f t="shared" si="117"/>
        <v>302.29999997865627</v>
      </c>
      <c r="T435" s="143">
        <f>U434-(U434*(0.5^(1/'SW7'!C$2)))</f>
        <v>4446.9508981097024</v>
      </c>
      <c r="U435" s="143">
        <f t="shared" si="120"/>
        <v>696712.35813565401</v>
      </c>
      <c r="V435" s="147">
        <f>(U435*'SW7'!C$3/(B435*'SW7'!C$4)/1000)</f>
        <v>1.0155009667575312</v>
      </c>
      <c r="W435" s="147">
        <f>V435/'SW7'!C$5</f>
        <v>12.693762084469141</v>
      </c>
    </row>
    <row r="436" spans="1:23" x14ac:dyDescent="0.35">
      <c r="A436" s="142">
        <f t="shared" si="123"/>
        <v>433</v>
      </c>
      <c r="B436" s="143">
        <f t="shared" si="119"/>
        <v>439.81580229828319</v>
      </c>
      <c r="C436" s="133">
        <v>20</v>
      </c>
      <c r="D436" s="133">
        <v>170</v>
      </c>
      <c r="E436" s="166">
        <v>1.3</v>
      </c>
      <c r="F436" s="143"/>
      <c r="G436" s="143"/>
      <c r="H436" s="143"/>
      <c r="I436" s="143"/>
      <c r="J436" s="143"/>
      <c r="K436" s="143"/>
      <c r="L436" s="167">
        <f t="shared" si="121"/>
        <v>10.319149519719222</v>
      </c>
      <c r="M436" s="143">
        <f t="shared" si="111"/>
        <v>0.2507553333291771</v>
      </c>
      <c r="N436" s="143">
        <f t="shared" si="112"/>
        <v>41.276598078876887</v>
      </c>
      <c r="O436" s="143">
        <f t="shared" si="113"/>
        <v>0</v>
      </c>
      <c r="P436" s="143">
        <f t="shared" si="114"/>
        <v>206.38299039438442</v>
      </c>
      <c r="Q436" s="143">
        <f t="shared" si="115"/>
        <v>42.628406665960107</v>
      </c>
      <c r="R436" s="143">
        <f t="shared" si="116"/>
        <v>53.659577502539953</v>
      </c>
      <c r="S436" s="143">
        <f t="shared" si="117"/>
        <v>302.67097456288451</v>
      </c>
      <c r="T436" s="143">
        <f>U435-(U435*(0.5^(1/'SW7'!C$2)))</f>
        <v>4420.4826349774376</v>
      </c>
      <c r="U436" s="143">
        <f t="shared" si="120"/>
        <v>692567.70723752293</v>
      </c>
      <c r="V436" s="147">
        <f>(U436*'SW7'!C$3/(B436*'SW7'!C$4)/1000)</f>
        <v>1.0076186246880985</v>
      </c>
      <c r="W436" s="147">
        <f>V436/'SW7'!C$5</f>
        <v>12.595232808601232</v>
      </c>
    </row>
    <row r="437" spans="1:23" x14ac:dyDescent="0.35">
      <c r="A437" s="142">
        <f t="shared" ref="A437:A452" si="124">A436+1</f>
        <v>434</v>
      </c>
      <c r="B437" s="143">
        <f t="shared" si="119"/>
        <v>440.61457149700317</v>
      </c>
      <c r="C437" s="133">
        <v>20</v>
      </c>
      <c r="D437" s="133">
        <v>170</v>
      </c>
      <c r="E437" s="166">
        <v>1.3</v>
      </c>
      <c r="F437" s="143"/>
      <c r="G437" s="143"/>
      <c r="H437" s="143"/>
      <c r="I437" s="143"/>
      <c r="J437" s="143"/>
      <c r="K437" s="143"/>
      <c r="L437" s="167">
        <f t="shared" si="121"/>
        <v>10.331768210436035</v>
      </c>
      <c r="M437" s="143">
        <f t="shared" si="111"/>
        <v>0.25106196751359566</v>
      </c>
      <c r="N437" s="143">
        <f t="shared" si="112"/>
        <v>41.32707284174414</v>
      </c>
      <c r="O437" s="143">
        <f t="shared" si="113"/>
        <v>0</v>
      </c>
      <c r="P437" s="143">
        <f t="shared" si="114"/>
        <v>206.63536420872072</v>
      </c>
      <c r="Q437" s="143">
        <f t="shared" si="115"/>
        <v>42.680534477311262</v>
      </c>
      <c r="R437" s="143">
        <f t="shared" si="116"/>
        <v>53.725194694267387</v>
      </c>
      <c r="S437" s="143">
        <f t="shared" si="117"/>
        <v>303.04109338029934</v>
      </c>
      <c r="T437" s="143">
        <f>U436-(U436*(0.5^(1/'SW7'!C$2)))</f>
        <v>4394.1857606514823</v>
      </c>
      <c r="U437" s="143">
        <f t="shared" si="120"/>
        <v>688449.89557710837</v>
      </c>
      <c r="V437" s="147">
        <f>(U437*'SW7'!C$3/(B437*'SW7'!C$4)/1000)</f>
        <v>0.99981180634975808</v>
      </c>
      <c r="W437" s="147">
        <f>V437/'SW7'!C$5</f>
        <v>12.497647579371975</v>
      </c>
    </row>
    <row r="438" spans="1:23" x14ac:dyDescent="0.35">
      <c r="A438" s="142">
        <f t="shared" si="124"/>
        <v>435</v>
      </c>
      <c r="B438" s="143">
        <f t="shared" si="119"/>
        <v>441.40986075200317</v>
      </c>
      <c r="C438" s="133">
        <v>20</v>
      </c>
      <c r="D438" s="133">
        <v>170</v>
      </c>
      <c r="E438" s="166">
        <v>1.3</v>
      </c>
      <c r="F438" s="143"/>
      <c r="G438" s="143"/>
      <c r="H438" s="143"/>
      <c r="I438" s="143"/>
      <c r="J438" s="143"/>
      <c r="K438" s="143"/>
      <c r="L438" s="167">
        <f t="shared" si="121"/>
        <v>10.344357859261319</v>
      </c>
      <c r="M438" s="143">
        <f t="shared" si="111"/>
        <v>0.25136789598005005</v>
      </c>
      <c r="N438" s="143">
        <f t="shared" si="112"/>
        <v>41.377431437045274</v>
      </c>
      <c r="O438" s="143">
        <f t="shared" si="113"/>
        <v>0</v>
      </c>
      <c r="P438" s="143">
        <f t="shared" si="114"/>
        <v>206.88715718522639</v>
      </c>
      <c r="Q438" s="143">
        <f t="shared" si="115"/>
        <v>42.732542316608509</v>
      </c>
      <c r="R438" s="143">
        <f t="shared" si="116"/>
        <v>53.790660868158859</v>
      </c>
      <c r="S438" s="143">
        <f t="shared" si="117"/>
        <v>303.41036036999378</v>
      </c>
      <c r="T438" s="143">
        <f>U437-(U437*(0.5^(1/'SW7'!C$2)))</f>
        <v>4368.059175230097</v>
      </c>
      <c r="U438" s="143">
        <f t="shared" si="120"/>
        <v>684358.7509098372</v>
      </c>
      <c r="V438" s="147">
        <f>(U438*'SW7'!C$3/(B438*'SW7'!C$4)/1000)</f>
        <v>0.99207972067450234</v>
      </c>
      <c r="W438" s="147">
        <f>V438/'SW7'!C$5</f>
        <v>12.400996508431279</v>
      </c>
    </row>
    <row r="439" spans="1:23" x14ac:dyDescent="0.35">
      <c r="A439" s="142">
        <f t="shared" si="124"/>
        <v>436</v>
      </c>
      <c r="B439" s="143">
        <f t="shared" si="119"/>
        <v>442.20164687808318</v>
      </c>
      <c r="C439" s="133">
        <v>20</v>
      </c>
      <c r="D439" s="133">
        <v>170</v>
      </c>
      <c r="E439" s="166">
        <v>1.3</v>
      </c>
      <c r="F439" s="143"/>
      <c r="G439" s="143"/>
      <c r="H439" s="143"/>
      <c r="I439" s="143"/>
      <c r="J439" s="143"/>
      <c r="K439" s="143"/>
      <c r="L439" s="167">
        <f t="shared" si="121"/>
        <v>10.356918599567887</v>
      </c>
      <c r="M439" s="143">
        <f t="shared" si="111"/>
        <v>0.25167312196949965</v>
      </c>
      <c r="N439" s="143">
        <f t="shared" si="112"/>
        <v>41.427674398271549</v>
      </c>
      <c r="O439" s="143">
        <f t="shared" si="113"/>
        <v>0</v>
      </c>
      <c r="P439" s="143">
        <f t="shared" si="114"/>
        <v>207.13837199135776</v>
      </c>
      <c r="Q439" s="143">
        <f t="shared" si="115"/>
        <v>42.78443073481494</v>
      </c>
      <c r="R439" s="143">
        <f t="shared" si="116"/>
        <v>53.855976717753016</v>
      </c>
      <c r="S439" s="143">
        <f t="shared" si="117"/>
        <v>303.77877944392571</v>
      </c>
      <c r="T439" s="143">
        <f>U438-(U438*(0.5^(1/'SW7'!C$2)))</f>
        <v>4342.1017858602572</v>
      </c>
      <c r="U439" s="143">
        <f t="shared" si="120"/>
        <v>680294.10209497705</v>
      </c>
      <c r="V439" s="147">
        <f>(U439*'SW7'!C$3/(B439*'SW7'!C$4)/1000)</f>
        <v>0.98442158586742057</v>
      </c>
      <c r="W439" s="147">
        <f>V439/'SW7'!C$5</f>
        <v>12.305269823342757</v>
      </c>
    </row>
    <row r="440" spans="1:23" x14ac:dyDescent="0.35">
      <c r="A440" s="142">
        <f t="shared" si="124"/>
        <v>437</v>
      </c>
      <c r="B440" s="143">
        <f t="shared" si="119"/>
        <v>442.98990665812318</v>
      </c>
      <c r="C440" s="133">
        <v>20</v>
      </c>
      <c r="D440" s="133">
        <v>170</v>
      </c>
      <c r="E440" s="166">
        <v>1.3</v>
      </c>
      <c r="F440" s="143"/>
      <c r="G440" s="143"/>
      <c r="H440" s="143"/>
      <c r="I440" s="143"/>
      <c r="J440" s="143"/>
      <c r="K440" s="143"/>
      <c r="L440" s="167">
        <f t="shared" si="121"/>
        <v>10.369450563811899</v>
      </c>
      <c r="M440" s="143">
        <f t="shared" si="111"/>
        <v>0.25197764870062911</v>
      </c>
      <c r="N440" s="143">
        <f t="shared" si="112"/>
        <v>41.477802255247596</v>
      </c>
      <c r="O440" s="143">
        <f t="shared" si="113"/>
        <v>0</v>
      </c>
      <c r="P440" s="143">
        <f t="shared" si="114"/>
        <v>207.38901127623797</v>
      </c>
      <c r="Q440" s="143">
        <f t="shared" si="115"/>
        <v>42.836200279106947</v>
      </c>
      <c r="R440" s="143">
        <f t="shared" si="116"/>
        <v>53.921142931821876</v>
      </c>
      <c r="S440" s="143">
        <f t="shared" si="117"/>
        <v>304.14635448716678</v>
      </c>
      <c r="T440" s="143">
        <f>U439-(U439*(0.5^(1/'SW7'!C$2)))</f>
        <v>4316.3125066928333</v>
      </c>
      <c r="U440" s="143">
        <f t="shared" si="120"/>
        <v>676255.77908856072</v>
      </c>
      <c r="V440" s="147">
        <f>(U440*'SW7'!C$3/(B440*'SW7'!C$4)/1000)</f>
        <v>0.97683662928774595</v>
      </c>
      <c r="W440" s="147">
        <f>V440/'SW7'!C$5</f>
        <v>12.210457866096824</v>
      </c>
    </row>
    <row r="441" spans="1:23" x14ac:dyDescent="0.35">
      <c r="A441" s="142">
        <f t="shared" si="124"/>
        <v>438</v>
      </c>
      <c r="B441" s="143">
        <f t="shared" si="119"/>
        <v>443.77461684308315</v>
      </c>
      <c r="C441" s="133">
        <v>20</v>
      </c>
      <c r="D441" s="133">
        <v>170</v>
      </c>
      <c r="E441" s="166">
        <v>1.3</v>
      </c>
      <c r="F441" s="143"/>
      <c r="G441" s="143"/>
      <c r="H441" s="143"/>
      <c r="I441" s="143"/>
      <c r="J441" s="143"/>
      <c r="K441" s="143"/>
      <c r="L441" s="167">
        <f t="shared" si="121"/>
        <v>10.381953883541239</v>
      </c>
      <c r="M441" s="143">
        <f t="shared" si="111"/>
        <v>0.25228147937005213</v>
      </c>
      <c r="N441" s="143">
        <f t="shared" si="112"/>
        <v>41.527815534164958</v>
      </c>
      <c r="O441" s="143">
        <f t="shared" si="113"/>
        <v>0</v>
      </c>
      <c r="P441" s="143">
        <f t="shared" si="114"/>
        <v>207.6390776708248</v>
      </c>
      <c r="Q441" s="143">
        <f t="shared" si="115"/>
        <v>42.887851492908865</v>
      </c>
      <c r="R441" s="143">
        <f t="shared" si="116"/>
        <v>53.986160194414445</v>
      </c>
      <c r="S441" s="143">
        <f t="shared" si="117"/>
        <v>304.51308935814808</v>
      </c>
      <c r="T441" s="143">
        <f>U440-(U440*(0.5^(1/'SW7'!C$2)))</f>
        <v>4290.6902588370722</v>
      </c>
      <c r="U441" s="143">
        <f t="shared" si="120"/>
        <v>672243.61293635506</v>
      </c>
      <c r="V441" s="147">
        <f>(U441*'SW7'!C$3/(B441*'SW7'!C$4)/1000)</f>
        <v>0.96932408733159336</v>
      </c>
      <c r="W441" s="147">
        <f>V441/'SW7'!C$5</f>
        <v>12.116551091644917</v>
      </c>
    </row>
    <row r="442" spans="1:23" x14ac:dyDescent="0.35">
      <c r="A442" s="142">
        <f t="shared" si="124"/>
        <v>439</v>
      </c>
      <c r="B442" s="143">
        <f t="shared" si="119"/>
        <v>444.5557541520032</v>
      </c>
      <c r="C442" s="133">
        <v>20</v>
      </c>
      <c r="D442" s="133">
        <v>170</v>
      </c>
      <c r="E442" s="166">
        <v>1.3</v>
      </c>
      <c r="F442" s="143"/>
      <c r="G442" s="143"/>
      <c r="H442" s="143"/>
      <c r="I442" s="143"/>
      <c r="J442" s="143"/>
      <c r="K442" s="143"/>
      <c r="L442" s="167">
        <f t="shared" si="121"/>
        <v>10.394428689403806</v>
      </c>
      <c r="M442" s="143">
        <f t="shared" si="111"/>
        <v>0.25258461715251246</v>
      </c>
      <c r="N442" s="143">
        <f t="shared" si="112"/>
        <v>41.577714757615226</v>
      </c>
      <c r="O442" s="143">
        <f t="shared" si="113"/>
        <v>0</v>
      </c>
      <c r="P442" s="143">
        <f t="shared" si="114"/>
        <v>207.88857378807614</v>
      </c>
      <c r="Q442" s="143">
        <f t="shared" si="115"/>
        <v>42.939384915927121</v>
      </c>
      <c r="R442" s="143">
        <f t="shared" si="116"/>
        <v>54.051029184899797</v>
      </c>
      <c r="S442" s="143">
        <f t="shared" si="117"/>
        <v>304.87898788890305</v>
      </c>
      <c r="T442" s="143">
        <f>U441-(U441*(0.5^(1/'SW7'!C$2)))</f>
        <v>4265.233970316709</v>
      </c>
      <c r="U442" s="143">
        <f t="shared" si="120"/>
        <v>668257.43576687609</v>
      </c>
      <c r="V442" s="147">
        <f>(U442*'SW7'!C$3/(B442*'SW7'!C$4)/1000)</f>
        <v>0.9618832053163664</v>
      </c>
      <c r="W442" s="147">
        <f>V442/'SW7'!C$5</f>
        <v>12.023540066454579</v>
      </c>
    </row>
    <row r="443" spans="1:23" x14ac:dyDescent="0.35">
      <c r="A443" s="142">
        <f t="shared" si="124"/>
        <v>440</v>
      </c>
      <c r="B443" s="143">
        <f t="shared" si="119"/>
        <v>445.33329527200323</v>
      </c>
      <c r="C443" s="133">
        <v>20</v>
      </c>
      <c r="D443" s="133">
        <v>170</v>
      </c>
      <c r="E443" s="166">
        <v>1.3</v>
      </c>
      <c r="F443" s="143"/>
      <c r="G443" s="143"/>
      <c r="H443" s="143"/>
      <c r="I443" s="143"/>
      <c r="J443" s="143"/>
      <c r="K443" s="143"/>
      <c r="L443" s="167">
        <f t="shared" si="121"/>
        <v>10.406875111155703</v>
      </c>
      <c r="M443" s="143">
        <f t="shared" si="111"/>
        <v>0.25288706520108356</v>
      </c>
      <c r="N443" s="143">
        <f t="shared" si="112"/>
        <v>41.627500444622811</v>
      </c>
      <c r="O443" s="143">
        <f t="shared" si="113"/>
        <v>0</v>
      </c>
      <c r="P443" s="143">
        <f t="shared" si="114"/>
        <v>208.13750222311404</v>
      </c>
      <c r="Q443" s="143">
        <f t="shared" si="115"/>
        <v>42.990801084184206</v>
      </c>
      <c r="R443" s="143">
        <f t="shared" si="116"/>
        <v>54.115750578009653</v>
      </c>
      <c r="S443" s="143">
        <f t="shared" si="117"/>
        <v>305.24405388530789</v>
      </c>
      <c r="T443" s="143">
        <f>U442-(U442*(0.5^(1/'SW7'!C$2)))</f>
        <v>4239.9425760247977</v>
      </c>
      <c r="U443" s="143">
        <f t="shared" si="120"/>
        <v>664297.08078444831</v>
      </c>
      <c r="V443" s="147">
        <f>(U443*'SW7'!C$3/(B443*'SW7'!C$4)/1000)</f>
        <v>0.95451323736680316</v>
      </c>
      <c r="W443" s="147">
        <f>V443/'SW7'!C$5</f>
        <v>11.931415467085039</v>
      </c>
    </row>
    <row r="444" spans="1:23" x14ac:dyDescent="0.35">
      <c r="A444" s="142">
        <f t="shared" si="124"/>
        <v>441</v>
      </c>
      <c r="B444" s="143">
        <f t="shared" si="119"/>
        <v>446.10721685828327</v>
      </c>
      <c r="C444" s="133">
        <v>20</v>
      </c>
      <c r="D444" s="133">
        <v>170</v>
      </c>
      <c r="E444" s="166">
        <v>1.3</v>
      </c>
      <c r="F444" s="143"/>
      <c r="G444" s="143"/>
      <c r="H444" s="143"/>
      <c r="I444" s="143"/>
      <c r="J444" s="143"/>
      <c r="K444" s="143"/>
      <c r="L444" s="167">
        <f t="shared" si="121"/>
        <v>10.419293277669336</v>
      </c>
      <c r="M444" s="143">
        <f t="shared" si="111"/>
        <v>0.25318882664736486</v>
      </c>
      <c r="N444" s="143">
        <f t="shared" si="112"/>
        <v>41.677173110677344</v>
      </c>
      <c r="O444" s="143">
        <f t="shared" si="113"/>
        <v>0</v>
      </c>
      <c r="P444" s="143">
        <f t="shared" si="114"/>
        <v>208.38586555338674</v>
      </c>
      <c r="Q444" s="143">
        <f t="shared" si="115"/>
        <v>43.042100530052025</v>
      </c>
      <c r="R444" s="143">
        <f t="shared" si="116"/>
        <v>54.180325043880551</v>
      </c>
      <c r="S444" s="143">
        <f t="shared" si="117"/>
        <v>305.60829112731932</v>
      </c>
      <c r="T444" s="143">
        <f>U443-(U443*(0.5^(1/'SW7'!C$2)))</f>
        <v>4214.8150176806375</v>
      </c>
      <c r="U444" s="143">
        <f t="shared" si="120"/>
        <v>660362.38226230885</v>
      </c>
      <c r="V444" s="147">
        <f>(U444*'SW7'!C$3/(B444*'SW7'!C$4)/1000)</f>
        <v>0.94721344630263771</v>
      </c>
      <c r="W444" s="147">
        <f>V444/'SW7'!C$5</f>
        <v>11.840168078782972</v>
      </c>
    </row>
    <row r="445" spans="1:23" x14ac:dyDescent="0.35">
      <c r="A445" s="142">
        <f t="shared" si="124"/>
        <v>442</v>
      </c>
      <c r="B445" s="143">
        <f t="shared" si="119"/>
        <v>446.87749553412323</v>
      </c>
      <c r="C445" s="133">
        <v>20</v>
      </c>
      <c r="D445" s="133">
        <v>170</v>
      </c>
      <c r="E445" s="166">
        <v>1.3</v>
      </c>
      <c r="F445" s="143"/>
      <c r="G445" s="143"/>
      <c r="H445" s="143"/>
      <c r="I445" s="143"/>
      <c r="J445" s="143"/>
      <c r="K445" s="143"/>
      <c r="L445" s="167">
        <f t="shared" si="121"/>
        <v>10.431683316941427</v>
      </c>
      <c r="M445" s="143">
        <f t="shared" si="111"/>
        <v>0.2534899046016767</v>
      </c>
      <c r="N445" s="143">
        <f t="shared" si="112"/>
        <v>41.726733267765709</v>
      </c>
      <c r="O445" s="143">
        <f t="shared" si="113"/>
        <v>0</v>
      </c>
      <c r="P445" s="143">
        <f t="shared" si="114"/>
        <v>208.63366633882856</v>
      </c>
      <c r="Q445" s="143">
        <f t="shared" si="115"/>
        <v>43.093283782285042</v>
      </c>
      <c r="R445" s="143">
        <f t="shared" si="116"/>
        <v>54.244753248095421</v>
      </c>
      <c r="S445" s="143">
        <f t="shared" si="117"/>
        <v>305.97170336920902</v>
      </c>
      <c r="T445" s="143">
        <f>U444-(U444*(0.5^(1/'SW7'!C$2)))</f>
        <v>4189.8502437851857</v>
      </c>
      <c r="U445" s="143">
        <f t="shared" si="120"/>
        <v>656453.17553575558</v>
      </c>
      <c r="V445" s="147">
        <f>(U445*'SW7'!C$3/(B445*'SW7'!C$4)/1000)</f>
        <v>0.93998310352785086</v>
      </c>
      <c r="W445" s="147">
        <f>V445/'SW7'!C$5</f>
        <v>11.749788794098135</v>
      </c>
    </row>
    <row r="446" spans="1:23" x14ac:dyDescent="0.35">
      <c r="A446" s="142">
        <f t="shared" si="124"/>
        <v>443</v>
      </c>
      <c r="B446" s="143">
        <f t="shared" si="119"/>
        <v>447.64410789088322</v>
      </c>
      <c r="C446" s="133">
        <v>20</v>
      </c>
      <c r="D446" s="133">
        <v>170</v>
      </c>
      <c r="E446" s="166">
        <v>1.3</v>
      </c>
      <c r="F446" s="143"/>
      <c r="G446" s="143"/>
      <c r="H446" s="143"/>
      <c r="I446" s="143"/>
      <c r="J446" s="143"/>
      <c r="K446" s="143"/>
      <c r="L446" s="167">
        <f t="shared" si="121"/>
        <v>10.444045356100904</v>
      </c>
      <c r="M446" s="143">
        <f t="shared" si="111"/>
        <v>0.25379030215325193</v>
      </c>
      <c r="N446" s="143">
        <f t="shared" si="112"/>
        <v>41.776181424403617</v>
      </c>
      <c r="O446" s="143">
        <f t="shared" si="113"/>
        <v>0</v>
      </c>
      <c r="P446" s="143">
        <f t="shared" si="114"/>
        <v>208.88090712201807</v>
      </c>
      <c r="Q446" s="143">
        <f t="shared" si="115"/>
        <v>43.144351366052831</v>
      </c>
      <c r="R446" s="143">
        <f t="shared" si="116"/>
        <v>54.309035851724701</v>
      </c>
      <c r="S446" s="143">
        <f t="shared" si="117"/>
        <v>306.33429433979563</v>
      </c>
      <c r="T446" s="143">
        <f>U445-(U445*(0.5^(1/'SW7'!C$2)))</f>
        <v>4165.047209578217</v>
      </c>
      <c r="U446" s="143">
        <f t="shared" si="120"/>
        <v>652569.29699533957</v>
      </c>
      <c r="V446" s="147">
        <f>(U446*'SW7'!C$3/(B446*'SW7'!C$4)/1000)</f>
        <v>0.93282148892148786</v>
      </c>
      <c r="W446" s="147">
        <f>V446/'SW7'!C$5</f>
        <v>11.660268611518598</v>
      </c>
    </row>
    <row r="447" spans="1:23" x14ac:dyDescent="0.35">
      <c r="A447" s="142">
        <f t="shared" si="124"/>
        <v>444</v>
      </c>
      <c r="B447" s="143">
        <f t="shared" si="119"/>
        <v>448.40703048800322</v>
      </c>
      <c r="C447" s="133">
        <v>20</v>
      </c>
      <c r="D447" s="133">
        <v>170</v>
      </c>
      <c r="E447" s="166">
        <v>1.3</v>
      </c>
      <c r="F447" s="143"/>
      <c r="G447" s="143"/>
      <c r="H447" s="143"/>
      <c r="I447" s="143"/>
      <c r="J447" s="143"/>
      <c r="K447" s="143"/>
      <c r="L447" s="167">
        <f t="shared" si="121"/>
        <v>10.456379521416761</v>
      </c>
      <c r="M447" s="143">
        <f t="shared" si="111"/>
        <v>0.25409002237042727</v>
      </c>
      <c r="N447" s="143">
        <f t="shared" si="112"/>
        <v>41.825518085667042</v>
      </c>
      <c r="O447" s="143">
        <f t="shared" si="113"/>
        <v>0</v>
      </c>
      <c r="P447" s="143">
        <f t="shared" si="114"/>
        <v>209.12759042833522</v>
      </c>
      <c r="Q447" s="143">
        <f t="shared" si="115"/>
        <v>43.195303802972639</v>
      </c>
      <c r="R447" s="143">
        <f t="shared" si="116"/>
        <v>54.373173511367156</v>
      </c>
      <c r="S447" s="143">
        <f t="shared" si="117"/>
        <v>306.69606774267504</v>
      </c>
      <c r="T447" s="143">
        <f>U446-(U446*(0.5^(1/'SW7'!C$2)))</f>
        <v>4140.4048769946676</v>
      </c>
      <c r="U447" s="143">
        <f t="shared" si="120"/>
        <v>648710.58408010111</v>
      </c>
      <c r="V447" s="147">
        <f>(U447*'SW7'!C$3/(B447*'SW7'!C$4)/1000)</f>
        <v>0.92572789073001782</v>
      </c>
      <c r="W447" s="147">
        <f>V447/'SW7'!C$5</f>
        <v>11.571598634125223</v>
      </c>
    </row>
    <row r="448" spans="1:23" x14ac:dyDescent="0.35">
      <c r="A448" s="142">
        <f t="shared" si="124"/>
        <v>445</v>
      </c>
      <c r="B448" s="143">
        <f t="shared" si="119"/>
        <v>449.16623985300328</v>
      </c>
      <c r="C448" s="133">
        <v>20</v>
      </c>
      <c r="D448" s="133">
        <v>170</v>
      </c>
      <c r="E448" s="166">
        <v>1.3</v>
      </c>
      <c r="F448" s="143"/>
      <c r="G448" s="143"/>
      <c r="H448" s="143"/>
      <c r="I448" s="143"/>
      <c r="J448" s="143"/>
      <c r="K448" s="143"/>
      <c r="L448" s="167">
        <f t="shared" si="121"/>
        <v>10.468685938305772</v>
      </c>
      <c r="M448" s="143">
        <f t="shared" si="111"/>
        <v>0.25438906830083025</v>
      </c>
      <c r="N448" s="143">
        <f t="shared" si="112"/>
        <v>41.874743753223086</v>
      </c>
      <c r="O448" s="143">
        <f t="shared" si="113"/>
        <v>0</v>
      </c>
      <c r="P448" s="143">
        <f t="shared" si="114"/>
        <v>209.37371876611542</v>
      </c>
      <c r="Q448" s="143">
        <f t="shared" si="115"/>
        <v>43.246141611141141</v>
      </c>
      <c r="R448" s="143">
        <f t="shared" si="116"/>
        <v>54.437166879190016</v>
      </c>
      <c r="S448" s="143">
        <f t="shared" si="117"/>
        <v>307.05702725644653</v>
      </c>
      <c r="T448" s="143">
        <f>U447-(U447*(0.5^(1/'SW7'!C$2)))</f>
        <v>4115.9222146219108</v>
      </c>
      <c r="U448" s="143">
        <f t="shared" si="120"/>
        <v>644876.87527084909</v>
      </c>
      <c r="V448" s="147">
        <f>(U448*'SW7'!C$3/(B448*'SW7'!C$4)/1000)</f>
        <v>0.91870160546120849</v>
      </c>
      <c r="W448" s="147">
        <f>V448/'SW7'!C$5</f>
        <v>11.483770068265105</v>
      </c>
    </row>
    <row r="449" spans="1:23" x14ac:dyDescent="0.35">
      <c r="A449" s="142">
        <f t="shared" si="124"/>
        <v>446</v>
      </c>
      <c r="B449" s="143">
        <f t="shared" si="119"/>
        <v>449.92171248148327</v>
      </c>
      <c r="C449" s="133">
        <v>20</v>
      </c>
      <c r="D449" s="133">
        <v>170</v>
      </c>
      <c r="E449" s="166">
        <v>1.3</v>
      </c>
      <c r="F449" s="143"/>
      <c r="G449" s="143"/>
      <c r="H449" s="143"/>
      <c r="I449" s="143"/>
      <c r="J449" s="143"/>
      <c r="K449" s="143"/>
      <c r="L449" s="167">
        <f t="shared" si="121"/>
        <v>10.480964731340155</v>
      </c>
      <c r="M449" s="143">
        <f t="shared" si="111"/>
        <v>0.25468744297156576</v>
      </c>
      <c r="N449" s="143">
        <f t="shared" si="112"/>
        <v>41.923858925360619</v>
      </c>
      <c r="O449" s="143">
        <f t="shared" si="113"/>
        <v>0</v>
      </c>
      <c r="P449" s="143">
        <f t="shared" si="114"/>
        <v>209.61929462680308</v>
      </c>
      <c r="Q449" s="143">
        <f t="shared" si="115"/>
        <v>43.296865305166179</v>
      </c>
      <c r="R449" s="143">
        <f t="shared" si="116"/>
        <v>54.501016602968804</v>
      </c>
      <c r="S449" s="143">
        <f t="shared" si="117"/>
        <v>307.41717653493811</v>
      </c>
      <c r="T449" s="143">
        <f>U448-(U448*(0.5^(1/'SW7'!C$2)))</f>
        <v>4091.5981976571493</v>
      </c>
      <c r="U449" s="143">
        <f t="shared" si="120"/>
        <v>641068.01008348365</v>
      </c>
      <c r="V449" s="147">
        <f>(U449*'SW7'!C$3/(B449*'SW7'!C$4)/1000)</f>
        <v>0.91174193777949941</v>
      </c>
      <c r="W449" s="147">
        <f>V449/'SW7'!C$5</f>
        <v>11.396774222243742</v>
      </c>
    </row>
    <row r="450" spans="1:23" x14ac:dyDescent="0.35">
      <c r="A450" s="142">
        <f t="shared" si="124"/>
        <v>447</v>
      </c>
      <c r="B450" s="143">
        <f t="shared" si="119"/>
        <v>450.67342483712326</v>
      </c>
      <c r="C450" s="133">
        <v>20</v>
      </c>
      <c r="D450" s="133">
        <v>170</v>
      </c>
      <c r="E450" s="166">
        <v>1.3</v>
      </c>
      <c r="F450" s="143"/>
      <c r="G450" s="143"/>
      <c r="H450" s="143"/>
      <c r="I450" s="143"/>
      <c r="J450" s="143"/>
      <c r="K450" s="143"/>
      <c r="L450" s="167">
        <f t="shared" si="121"/>
        <v>10.493216024255151</v>
      </c>
      <c r="M450" s="143">
        <f t="shared" si="111"/>
        <v>0.25498514938940015</v>
      </c>
      <c r="N450" s="143">
        <f t="shared" si="112"/>
        <v>41.972864097020604</v>
      </c>
      <c r="O450" s="143">
        <f t="shared" si="113"/>
        <v>0</v>
      </c>
      <c r="P450" s="143">
        <f t="shared" si="114"/>
        <v>209.86432048510301</v>
      </c>
      <c r="Q450" s="143">
        <f t="shared" si="115"/>
        <v>43.347475396198021</v>
      </c>
      <c r="R450" s="143">
        <f t="shared" si="116"/>
        <v>54.564723326126789</v>
      </c>
      <c r="S450" s="143">
        <f t="shared" si="117"/>
        <v>307.77651920742784</v>
      </c>
      <c r="T450" s="143">
        <f>U449-(U449*(0.5^(1/'SW7'!C$2)))</f>
        <v>4067.431807864923</v>
      </c>
      <c r="U450" s="143">
        <f t="shared" si="120"/>
        <v>637283.82906236139</v>
      </c>
      <c r="V450" s="147">
        <f>(U450*'SW7'!C$3/(B450*'SW7'!C$4)/1000)</f>
        <v>0.90484820040284142</v>
      </c>
      <c r="W450" s="147">
        <f>V450/'SW7'!C$5</f>
        <v>11.310602505035517</v>
      </c>
    </row>
    <row r="451" spans="1:23" x14ac:dyDescent="0.35">
      <c r="A451" s="142">
        <f t="shared" si="124"/>
        <v>448</v>
      </c>
      <c r="B451" s="143">
        <f t="shared" si="119"/>
        <v>451.42135335168325</v>
      </c>
      <c r="C451" s="133">
        <v>20</v>
      </c>
      <c r="D451" s="133">
        <v>170</v>
      </c>
      <c r="E451" s="166">
        <v>1.3</v>
      </c>
      <c r="F451" s="143"/>
      <c r="G451" s="143"/>
      <c r="H451" s="143"/>
      <c r="I451" s="143"/>
      <c r="J451" s="143"/>
      <c r="K451" s="143"/>
      <c r="L451" s="167">
        <f t="shared" si="121"/>
        <v>10.50543993995645</v>
      </c>
      <c r="M451" s="143">
        <f t="shared" si="111"/>
        <v>0.2552821905409417</v>
      </c>
      <c r="N451" s="143">
        <f t="shared" si="112"/>
        <v>42.021759759825798</v>
      </c>
      <c r="O451" s="143">
        <f t="shared" si="113"/>
        <v>0</v>
      </c>
      <c r="P451" s="143">
        <f t="shared" si="114"/>
        <v>210.10879879912898</v>
      </c>
      <c r="Q451" s="143">
        <f t="shared" si="115"/>
        <v>43.397972391960089</v>
      </c>
      <c r="R451" s="143">
        <f t="shared" si="116"/>
        <v>54.628287687773536</v>
      </c>
      <c r="S451" s="143">
        <f t="shared" si="117"/>
        <v>308.13505887886259</v>
      </c>
      <c r="T451" s="143">
        <f>U450-(U450*(0.5^(1/'SW7'!C$2)))</f>
        <v>4043.4220335353166</v>
      </c>
      <c r="U451" s="143">
        <f t="shared" si="120"/>
        <v>633524.17377370386</v>
      </c>
      <c r="V451" s="147">
        <f>(U451*'SW7'!C$3/(B451*'SW7'!C$4)/1000)</f>
        <v>0.89801971400099079</v>
      </c>
      <c r="W451" s="147">
        <f>V451/'SW7'!C$5</f>
        <v>11.225246425012385</v>
      </c>
    </row>
    <row r="452" spans="1:23" x14ac:dyDescent="0.35">
      <c r="A452" s="142">
        <f t="shared" si="124"/>
        <v>449</v>
      </c>
      <c r="B452" s="143">
        <f t="shared" si="119"/>
        <v>452.16547442500331</v>
      </c>
      <c r="C452" s="133">
        <v>20</v>
      </c>
      <c r="D452" s="133">
        <v>170</v>
      </c>
      <c r="E452" s="166">
        <v>1.3</v>
      </c>
      <c r="F452" s="143"/>
      <c r="G452" s="143"/>
      <c r="H452" s="143"/>
      <c r="I452" s="143"/>
      <c r="J452" s="143"/>
      <c r="K452" s="143"/>
      <c r="L452" s="167">
        <f t="shared" si="121"/>
        <v>10.517636600527684</v>
      </c>
      <c r="M452" s="143">
        <f t="shared" ref="M452:M515" si="125">0.0243*L452</f>
        <v>0.2555785693928227</v>
      </c>
      <c r="N452" s="143">
        <f t="shared" ref="N452:N515" si="126">4*L452</f>
        <v>42.070546402110736</v>
      </c>
      <c r="O452" s="143">
        <f t="shared" ref="O452:O515" si="127">J452*K452</f>
        <v>0</v>
      </c>
      <c r="P452" s="143">
        <f t="shared" ref="P452:P515" si="128">C452*L452</f>
        <v>210.35273201055367</v>
      </c>
      <c r="Q452" s="143">
        <f t="shared" ref="Q452:Q515" si="129">D452*M452</f>
        <v>43.448356796779855</v>
      </c>
      <c r="R452" s="143">
        <f t="shared" ref="R452:R515" si="130">E452*N452</f>
        <v>54.691710322743958</v>
      </c>
      <c r="S452" s="143">
        <f t="shared" ref="S452:S515" si="131">SUM(O452:R452)</f>
        <v>308.49279913007746</v>
      </c>
      <c r="T452" s="143">
        <f>U451-(U451*(0.5^(1/'SW7'!C$2)))</f>
        <v>4019.5678694417002</v>
      </c>
      <c r="U452" s="143">
        <f t="shared" si="120"/>
        <v>629788.88679904735</v>
      </c>
      <c r="V452" s="147">
        <f>(U452*'SW7'!C$3/(B452*'SW7'!C$4)/1000)</f>
        <v>0.89125580709522567</v>
      </c>
      <c r="W452" s="147">
        <f>V452/'SW7'!C$5</f>
        <v>11.140697588690321</v>
      </c>
    </row>
    <row r="453" spans="1:23" x14ac:dyDescent="0.35">
      <c r="A453" s="142">
        <f t="shared" ref="A453:A468" si="132">A452+1</f>
        <v>450</v>
      </c>
      <c r="B453" s="143">
        <f t="shared" ref="B453:B516" si="133">B452+0.5584 + 2*0.001787*A453 -3*0.00000155*A453^2 - 4*0.00000000133*A453^3</f>
        <v>452.90576442500333</v>
      </c>
      <c r="C453" s="133">
        <v>20</v>
      </c>
      <c r="D453" s="133">
        <v>170</v>
      </c>
      <c r="E453" s="166">
        <v>1.3</v>
      </c>
      <c r="F453" s="143"/>
      <c r="G453" s="143"/>
      <c r="H453" s="143"/>
      <c r="I453" s="143"/>
      <c r="J453" s="143"/>
      <c r="K453" s="143"/>
      <c r="L453" s="167">
        <f t="shared" si="121"/>
        <v>10.529806127237631</v>
      </c>
      <c r="M453" s="143">
        <f t="shared" si="125"/>
        <v>0.25587428889187441</v>
      </c>
      <c r="N453" s="143">
        <f t="shared" si="126"/>
        <v>42.119224508950524</v>
      </c>
      <c r="O453" s="143">
        <f t="shared" si="127"/>
        <v>0</v>
      </c>
      <c r="P453" s="143">
        <f t="shared" si="128"/>
        <v>210.59612254475263</v>
      </c>
      <c r="Q453" s="143">
        <f t="shared" si="129"/>
        <v>43.498629111618648</v>
      </c>
      <c r="R453" s="143">
        <f t="shared" si="130"/>
        <v>54.754991861635681</v>
      </c>
      <c r="S453" s="143">
        <f t="shared" si="131"/>
        <v>308.84974351800696</v>
      </c>
      <c r="T453" s="143">
        <f>U452-(U452*(0.5^(1/'SW7'!C$2)))</f>
        <v>3995.8683167995187</v>
      </c>
      <c r="U453" s="143">
        <f t="shared" ref="U453:U516" si="134">U452+S452-T452</f>
        <v>626077.81172873569</v>
      </c>
      <c r="V453" s="147">
        <f>(U453*'SW7'!C$3/(B453*'SW7'!C$4)/1000)</f>
        <v>0.88455581595946975</v>
      </c>
      <c r="W453" s="147">
        <f>V453/'SW7'!C$5</f>
        <v>11.056947699493371</v>
      </c>
    </row>
    <row r="454" spans="1:23" x14ac:dyDescent="0.35">
      <c r="A454" s="142">
        <f t="shared" si="132"/>
        <v>451</v>
      </c>
      <c r="B454" s="143">
        <f t="shared" si="133"/>
        <v>453.64219968768333</v>
      </c>
      <c r="C454" s="133">
        <v>20</v>
      </c>
      <c r="D454" s="133">
        <v>170</v>
      </c>
      <c r="E454" s="166">
        <v>1.3</v>
      </c>
      <c r="F454" s="143"/>
      <c r="G454" s="143"/>
      <c r="H454" s="143"/>
      <c r="I454" s="143"/>
      <c r="J454" s="143"/>
      <c r="K454" s="143"/>
      <c r="L454" s="167">
        <f t="shared" si="121"/>
        <v>10.541948640547556</v>
      </c>
      <c r="M454" s="143">
        <f t="shared" si="125"/>
        <v>0.2561693519653056</v>
      </c>
      <c r="N454" s="143">
        <f t="shared" si="126"/>
        <v>42.167794562190224</v>
      </c>
      <c r="O454" s="143">
        <f t="shared" si="127"/>
        <v>0</v>
      </c>
      <c r="P454" s="143">
        <f t="shared" si="128"/>
        <v>210.83897281095113</v>
      </c>
      <c r="Q454" s="143">
        <f t="shared" si="129"/>
        <v>43.548789834101953</v>
      </c>
      <c r="R454" s="143">
        <f t="shared" si="130"/>
        <v>54.818132930847291</v>
      </c>
      <c r="S454" s="143">
        <f t="shared" si="131"/>
        <v>309.2058955759004</v>
      </c>
      <c r="T454" s="143">
        <f>U453-(U453*(0.5^(1/'SW7'!C$2)))</f>
        <v>3972.3223832247313</v>
      </c>
      <c r="U454" s="143">
        <f t="shared" si="134"/>
        <v>622390.79315545422</v>
      </c>
      <c r="V454" s="147">
        <f>(U454*'SW7'!C$3/(B454*'SW7'!C$4)/1000)</f>
        <v>0.87791908452279965</v>
      </c>
      <c r="W454" s="147">
        <f>V454/'SW7'!C$5</f>
        <v>10.973988556534996</v>
      </c>
    </row>
    <row r="455" spans="1:23" x14ac:dyDescent="0.35">
      <c r="A455" s="142">
        <f t="shared" si="132"/>
        <v>452</v>
      </c>
      <c r="B455" s="143">
        <f t="shared" si="133"/>
        <v>454.37475651712339</v>
      </c>
      <c r="C455" s="133">
        <v>20</v>
      </c>
      <c r="D455" s="133">
        <v>170</v>
      </c>
      <c r="E455" s="166">
        <v>1.3</v>
      </c>
      <c r="F455" s="143"/>
      <c r="G455" s="143"/>
      <c r="H455" s="143"/>
      <c r="I455" s="143"/>
      <c r="J455" s="143"/>
      <c r="K455" s="143"/>
      <c r="L455" s="167">
        <f t="shared" ref="L455:L518" si="135">5.4702 * LN(A455) - 22.889</f>
        <v>10.554064260118277</v>
      </c>
      <c r="M455" s="143">
        <f t="shared" si="125"/>
        <v>0.25646376152087413</v>
      </c>
      <c r="N455" s="143">
        <f t="shared" si="126"/>
        <v>42.21625704047311</v>
      </c>
      <c r="O455" s="143">
        <f t="shared" si="127"/>
        <v>0</v>
      </c>
      <c r="P455" s="143">
        <f t="shared" si="128"/>
        <v>211.08128520236556</v>
      </c>
      <c r="Q455" s="143">
        <f t="shared" si="129"/>
        <v>43.598839458548603</v>
      </c>
      <c r="R455" s="143">
        <f t="shared" si="130"/>
        <v>54.881134152615047</v>
      </c>
      <c r="S455" s="143">
        <f t="shared" si="131"/>
        <v>309.56125881352921</v>
      </c>
      <c r="T455" s="143">
        <f>U454-(U454*(0.5^(1/'SW7'!C$2)))</f>
        <v>3948.92908269295</v>
      </c>
      <c r="U455" s="143">
        <f t="shared" si="134"/>
        <v>618727.67666780541</v>
      </c>
      <c r="V455" s="147">
        <f>(U455*'SW7'!C$3/(B455*'SW7'!C$4)/1000)</f>
        <v>0.87134496427331321</v>
      </c>
      <c r="W455" s="147">
        <f>V455/'SW7'!C$5</f>
        <v>10.891812053416414</v>
      </c>
    </row>
    <row r="456" spans="1:23" x14ac:dyDescent="0.35">
      <c r="A456" s="142">
        <f t="shared" si="132"/>
        <v>453</v>
      </c>
      <c r="B456" s="143">
        <f t="shared" si="133"/>
        <v>455.10341118548337</v>
      </c>
      <c r="C456" s="133">
        <v>20</v>
      </c>
      <c r="D456" s="133">
        <v>170</v>
      </c>
      <c r="E456" s="166">
        <v>1.3</v>
      </c>
      <c r="F456" s="143"/>
      <c r="G456" s="143"/>
      <c r="H456" s="143"/>
      <c r="I456" s="143"/>
      <c r="J456" s="143"/>
      <c r="K456" s="143"/>
      <c r="L456" s="167">
        <f t="shared" si="135"/>
        <v>10.566153104817293</v>
      </c>
      <c r="M456" s="143">
        <f t="shared" si="125"/>
        <v>0.25675752044706018</v>
      </c>
      <c r="N456" s="143">
        <f t="shared" si="126"/>
        <v>42.26461241926917</v>
      </c>
      <c r="O456" s="143">
        <f t="shared" si="127"/>
        <v>0</v>
      </c>
      <c r="P456" s="143">
        <f t="shared" si="128"/>
        <v>211.32306209634584</v>
      </c>
      <c r="Q456" s="143">
        <f t="shared" si="129"/>
        <v>43.648778476000231</v>
      </c>
      <c r="R456" s="143">
        <f t="shared" si="130"/>
        <v>54.943996145049923</v>
      </c>
      <c r="S456" s="143">
        <f t="shared" si="131"/>
        <v>309.91583671739602</v>
      </c>
      <c r="T456" s="143">
        <f>U455-(U455*(0.5^(1/'SW7'!C$2)))</f>
        <v>3925.6874354989268</v>
      </c>
      <c r="U456" s="143">
        <f t="shared" si="134"/>
        <v>615088.30884392594</v>
      </c>
      <c r="V456" s="147">
        <f>(U456*'SW7'!C$3/(B456*'SW7'!C$4)/1000)</f>
        <v>0.86483281416334135</v>
      </c>
      <c r="W456" s="147">
        <f>V456/'SW7'!C$5</f>
        <v>10.810410177041767</v>
      </c>
    </row>
    <row r="457" spans="1:23" x14ac:dyDescent="0.35">
      <c r="A457" s="142">
        <f t="shared" si="132"/>
        <v>454</v>
      </c>
      <c r="B457" s="143">
        <f t="shared" si="133"/>
        <v>455.8281399330034</v>
      </c>
      <c r="C457" s="133">
        <v>20</v>
      </c>
      <c r="D457" s="133">
        <v>170</v>
      </c>
      <c r="E457" s="166">
        <v>1.3</v>
      </c>
      <c r="F457" s="143"/>
      <c r="G457" s="143"/>
      <c r="H457" s="143"/>
      <c r="I457" s="143"/>
      <c r="J457" s="143"/>
      <c r="K457" s="143"/>
      <c r="L457" s="167">
        <f t="shared" si="135"/>
        <v>10.578215292725783</v>
      </c>
      <c r="M457" s="143">
        <f t="shared" si="125"/>
        <v>0.25705063161323655</v>
      </c>
      <c r="N457" s="143">
        <f t="shared" si="126"/>
        <v>42.312861170903133</v>
      </c>
      <c r="O457" s="143">
        <f t="shared" si="127"/>
        <v>0</v>
      </c>
      <c r="P457" s="143">
        <f t="shared" si="128"/>
        <v>211.56430585451568</v>
      </c>
      <c r="Q457" s="143">
        <f t="shared" si="129"/>
        <v>43.698607374250216</v>
      </c>
      <c r="R457" s="143">
        <f t="shared" si="130"/>
        <v>55.006719522174073</v>
      </c>
      <c r="S457" s="143">
        <f t="shared" si="131"/>
        <v>310.26963275093999</v>
      </c>
      <c r="T457" s="143">
        <f>U456-(U456*(0.5^(1/'SW7'!C$2)))</f>
        <v>3902.5964682153426</v>
      </c>
      <c r="U457" s="143">
        <f t="shared" si="134"/>
        <v>611472.53724514437</v>
      </c>
      <c r="V457" s="147">
        <f>(U457*'SW7'!C$3/(B457*'SW7'!C$4)/1000)</f>
        <v>0.85838200051598101</v>
      </c>
      <c r="W457" s="147">
        <f>V457/'SW7'!C$5</f>
        <v>10.729775006449762</v>
      </c>
    </row>
    <row r="458" spans="1:23" x14ac:dyDescent="0.35">
      <c r="A458" s="142">
        <f t="shared" si="132"/>
        <v>455</v>
      </c>
      <c r="B458" s="143">
        <f t="shared" si="133"/>
        <v>456.54891896800342</v>
      </c>
      <c r="C458" s="133">
        <v>20</v>
      </c>
      <c r="D458" s="133">
        <v>170</v>
      </c>
      <c r="E458" s="166">
        <v>1.3</v>
      </c>
      <c r="F458" s="143"/>
      <c r="G458" s="143"/>
      <c r="H458" s="143"/>
      <c r="I458" s="143"/>
      <c r="J458" s="143"/>
      <c r="K458" s="143"/>
      <c r="L458" s="167">
        <f t="shared" si="135"/>
        <v>10.590250941145488</v>
      </c>
      <c r="M458" s="143">
        <f t="shared" si="125"/>
        <v>0.25734309786983534</v>
      </c>
      <c r="N458" s="143">
        <f t="shared" si="126"/>
        <v>42.361003764581952</v>
      </c>
      <c r="O458" s="143">
        <f t="shared" si="127"/>
        <v>0</v>
      </c>
      <c r="P458" s="143">
        <f t="shared" si="128"/>
        <v>211.80501882290974</v>
      </c>
      <c r="Q458" s="143">
        <f t="shared" si="129"/>
        <v>43.748326637872005</v>
      </c>
      <c r="R458" s="143">
        <f t="shared" si="130"/>
        <v>55.069304893956541</v>
      </c>
      <c r="S458" s="143">
        <f t="shared" si="131"/>
        <v>310.62265035473831</v>
      </c>
      <c r="T458" s="143">
        <f>U457-(U457*(0.5^(1/'SW7'!C$2)))</f>
        <v>3879.6552136533428</v>
      </c>
      <c r="U458" s="143">
        <f t="shared" si="134"/>
        <v>607880.21040967992</v>
      </c>
      <c r="V458" s="147">
        <f>(U458*'SW7'!C$3/(B458*'SW7'!C$4)/1000)</f>
        <v>0.85199189693292909</v>
      </c>
      <c r="W458" s="147">
        <f>V458/'SW7'!C$5</f>
        <v>10.649898711661614</v>
      </c>
    </row>
    <row r="459" spans="1:23" x14ac:dyDescent="0.35">
      <c r="A459" s="142">
        <f t="shared" si="132"/>
        <v>456</v>
      </c>
      <c r="B459" s="143">
        <f t="shared" si="133"/>
        <v>457.26572446688346</v>
      </c>
      <c r="C459" s="133">
        <v>20</v>
      </c>
      <c r="D459" s="133">
        <v>170</v>
      </c>
      <c r="E459" s="166">
        <v>1.3</v>
      </c>
      <c r="F459" s="143"/>
      <c r="G459" s="143"/>
      <c r="H459" s="143"/>
      <c r="I459" s="143"/>
      <c r="J459" s="143"/>
      <c r="K459" s="143"/>
      <c r="L459" s="167">
        <f t="shared" si="135"/>
        <v>10.6022601666056</v>
      </c>
      <c r="M459" s="143">
        <f t="shared" si="125"/>
        <v>0.25763492204851607</v>
      </c>
      <c r="N459" s="143">
        <f t="shared" si="126"/>
        <v>42.409040666422399</v>
      </c>
      <c r="O459" s="143">
        <f t="shared" si="127"/>
        <v>0</v>
      </c>
      <c r="P459" s="143">
        <f t="shared" si="128"/>
        <v>212.04520333211201</v>
      </c>
      <c r="Q459" s="143">
        <f t="shared" si="129"/>
        <v>43.797936748247729</v>
      </c>
      <c r="R459" s="143">
        <f t="shared" si="130"/>
        <v>55.131752866349117</v>
      </c>
      <c r="S459" s="143">
        <f t="shared" si="131"/>
        <v>310.97489294670885</v>
      </c>
      <c r="T459" s="143">
        <f>U458-(U458*(0.5^(1/'SW7'!C$2)))</f>
        <v>3856.8627108221408</v>
      </c>
      <c r="U459" s="143">
        <f t="shared" si="134"/>
        <v>604311.17784638132</v>
      </c>
      <c r="V459" s="147">
        <f>(U459*'SW7'!C$3/(B459*'SW7'!C$4)/1000)</f>
        <v>0.84566188420359822</v>
      </c>
      <c r="W459" s="147">
        <f>V459/'SW7'!C$5</f>
        <v>10.570773552544978</v>
      </c>
    </row>
    <row r="460" spans="1:23" x14ac:dyDescent="0.35">
      <c r="A460" s="142">
        <f t="shared" si="132"/>
        <v>457</v>
      </c>
      <c r="B460" s="143">
        <f t="shared" si="133"/>
        <v>457.97853257412339</v>
      </c>
      <c r="C460" s="133">
        <v>20</v>
      </c>
      <c r="D460" s="133">
        <v>170</v>
      </c>
      <c r="E460" s="166">
        <v>1.3</v>
      </c>
      <c r="F460" s="143"/>
      <c r="G460" s="143"/>
      <c r="H460" s="143"/>
      <c r="I460" s="143"/>
      <c r="J460" s="143"/>
      <c r="K460" s="143"/>
      <c r="L460" s="167">
        <f t="shared" si="135"/>
        <v>10.614243084869482</v>
      </c>
      <c r="M460" s="143">
        <f t="shared" si="125"/>
        <v>0.25792610696232843</v>
      </c>
      <c r="N460" s="143">
        <f t="shared" si="126"/>
        <v>42.456972339477929</v>
      </c>
      <c r="O460" s="143">
        <f t="shared" si="127"/>
        <v>0</v>
      </c>
      <c r="P460" s="143">
        <f t="shared" si="128"/>
        <v>212.28486169738966</v>
      </c>
      <c r="Q460" s="143">
        <f t="shared" si="129"/>
        <v>43.847438183595834</v>
      </c>
      <c r="R460" s="143">
        <f t="shared" si="130"/>
        <v>55.194064041321312</v>
      </c>
      <c r="S460" s="143">
        <f t="shared" si="131"/>
        <v>311.32636392230683</v>
      </c>
      <c r="T460" s="143">
        <f>U459-(U459*(0.5^(1/'SW7'!C$2)))</f>
        <v>3834.218004889437</v>
      </c>
      <c r="U460" s="143">
        <f t="shared" si="134"/>
        <v>600765.29002850584</v>
      </c>
      <c r="V460" s="147">
        <f>(U460*'SW7'!C$3/(B460*'SW7'!C$4)/1000)</f>
        <v>0.83939135021549582</v>
      </c>
      <c r="W460" s="147">
        <f>V460/'SW7'!C$5</f>
        <v>10.492391877693697</v>
      </c>
    </row>
    <row r="461" spans="1:23" x14ac:dyDescent="0.35">
      <c r="A461" s="142">
        <f t="shared" si="132"/>
        <v>458</v>
      </c>
      <c r="B461" s="143">
        <f t="shared" si="133"/>
        <v>458.68731940228338</v>
      </c>
      <c r="C461" s="133">
        <v>20</v>
      </c>
      <c r="D461" s="133">
        <v>170</v>
      </c>
      <c r="E461" s="166">
        <v>1.3</v>
      </c>
      <c r="F461" s="143"/>
      <c r="G461" s="143"/>
      <c r="H461" s="143"/>
      <c r="I461" s="143"/>
      <c r="J461" s="143"/>
      <c r="K461" s="143"/>
      <c r="L461" s="167">
        <f t="shared" si="135"/>
        <v>10.626199810941419</v>
      </c>
      <c r="M461" s="143">
        <f t="shared" si="125"/>
        <v>0.25821665540587646</v>
      </c>
      <c r="N461" s="143">
        <f t="shared" si="126"/>
        <v>42.504799243765675</v>
      </c>
      <c r="O461" s="143">
        <f t="shared" si="127"/>
        <v>0</v>
      </c>
      <c r="P461" s="143">
        <f t="shared" si="128"/>
        <v>212.52399621882836</v>
      </c>
      <c r="Q461" s="143">
        <f t="shared" si="129"/>
        <v>43.896831418999</v>
      </c>
      <c r="R461" s="143">
        <f t="shared" si="130"/>
        <v>55.256239016895378</v>
      </c>
      <c r="S461" s="143">
        <f t="shared" si="131"/>
        <v>311.67706665472275</v>
      </c>
      <c r="T461" s="143">
        <f>U460-(U460*(0.5^(1/'SW7'!C$2)))</f>
        <v>3811.7201471414883</v>
      </c>
      <c r="U461" s="143">
        <f t="shared" si="134"/>
        <v>597242.39838753873</v>
      </c>
      <c r="V461" s="147">
        <f>(U461*'SW7'!C$3/(B461*'SW7'!C$4)/1000)</f>
        <v>0.8331796898658449</v>
      </c>
      <c r="W461" s="147">
        <f>V461/'SW7'!C$5</f>
        <v>10.414746123323061</v>
      </c>
    </row>
    <row r="462" spans="1:23" x14ac:dyDescent="0.35">
      <c r="A462" s="142">
        <f t="shared" si="132"/>
        <v>459</v>
      </c>
      <c r="B462" s="143">
        <f t="shared" si="133"/>
        <v>459.39206103200337</v>
      </c>
      <c r="C462" s="133">
        <v>20</v>
      </c>
      <c r="D462" s="133">
        <v>170</v>
      </c>
      <c r="E462" s="166">
        <v>1.3</v>
      </c>
      <c r="F462" s="143"/>
      <c r="G462" s="143"/>
      <c r="H462" s="143"/>
      <c r="I462" s="143"/>
      <c r="J462" s="143"/>
      <c r="K462" s="143"/>
      <c r="L462" s="167">
        <f t="shared" si="135"/>
        <v>10.638130459073199</v>
      </c>
      <c r="M462" s="143">
        <f t="shared" si="125"/>
        <v>0.25850657015547873</v>
      </c>
      <c r="N462" s="143">
        <f t="shared" si="126"/>
        <v>42.552521836292797</v>
      </c>
      <c r="O462" s="143">
        <f t="shared" si="127"/>
        <v>0</v>
      </c>
      <c r="P462" s="143">
        <f t="shared" si="128"/>
        <v>212.76260918146397</v>
      </c>
      <c r="Q462" s="143">
        <f t="shared" si="129"/>
        <v>43.946116926431387</v>
      </c>
      <c r="R462" s="143">
        <f t="shared" si="130"/>
        <v>55.318278387180641</v>
      </c>
      <c r="S462" s="143">
        <f t="shared" si="131"/>
        <v>312.02700449507597</v>
      </c>
      <c r="T462" s="143">
        <f>U461-(U461*(0.5^(1/'SW7'!C$2)))</f>
        <v>3789.3681949449237</v>
      </c>
      <c r="U462" s="143">
        <f t="shared" si="134"/>
        <v>593742.35530705191</v>
      </c>
      <c r="V462" s="147">
        <f>(U462*'SW7'!C$3/(B462*'SW7'!C$4)/1000)</f>
        <v>0.82702630497443197</v>
      </c>
      <c r="W462" s="147">
        <f>V462/'SW7'!C$5</f>
        <v>10.337828812180399</v>
      </c>
    </row>
    <row r="463" spans="1:23" x14ac:dyDescent="0.35">
      <c r="A463" s="142">
        <f t="shared" si="132"/>
        <v>460</v>
      </c>
      <c r="B463" s="143">
        <f t="shared" si="133"/>
        <v>460.09273351200335</v>
      </c>
      <c r="C463" s="133">
        <v>20</v>
      </c>
      <c r="D463" s="133">
        <v>170</v>
      </c>
      <c r="E463" s="166">
        <v>1.3</v>
      </c>
      <c r="F463" s="143"/>
      <c r="G463" s="143"/>
      <c r="H463" s="143"/>
      <c r="I463" s="143"/>
      <c r="J463" s="143"/>
      <c r="K463" s="143"/>
      <c r="L463" s="167">
        <f t="shared" si="135"/>
        <v>10.65003514277068</v>
      </c>
      <c r="M463" s="143">
        <f t="shared" si="125"/>
        <v>0.25879585396932753</v>
      </c>
      <c r="N463" s="143">
        <f t="shared" si="126"/>
        <v>42.600140571082719</v>
      </c>
      <c r="O463" s="143">
        <f t="shared" si="127"/>
        <v>0</v>
      </c>
      <c r="P463" s="143">
        <f t="shared" si="128"/>
        <v>213.00070285541358</v>
      </c>
      <c r="Q463" s="143">
        <f t="shared" si="129"/>
        <v>43.995295174785682</v>
      </c>
      <c r="R463" s="143">
        <f t="shared" si="130"/>
        <v>55.380182742407534</v>
      </c>
      <c r="S463" s="143">
        <f t="shared" si="131"/>
        <v>312.3761807726068</v>
      </c>
      <c r="T463" s="143">
        <f>U462-(U462*(0.5^(1/'SW7'!C$2)))</f>
        <v>3767.1612117068144</v>
      </c>
      <c r="U463" s="143">
        <f t="shared" si="134"/>
        <v>590265.01411660202</v>
      </c>
      <c r="V463" s="147">
        <f>(U463*'SW7'!C$3/(B463*'SW7'!C$4)/1000)</f>
        <v>0.82093060419765906</v>
      </c>
      <c r="W463" s="147">
        <f>V463/'SW7'!C$5</f>
        <v>10.261632552470738</v>
      </c>
    </row>
    <row r="464" spans="1:23" x14ac:dyDescent="0.35">
      <c r="A464" s="142">
        <f t="shared" si="132"/>
        <v>461</v>
      </c>
      <c r="B464" s="143">
        <f t="shared" si="133"/>
        <v>460.78931285908334</v>
      </c>
      <c r="C464" s="133">
        <v>20</v>
      </c>
      <c r="D464" s="133">
        <v>170</v>
      </c>
      <c r="E464" s="166">
        <v>1.3</v>
      </c>
      <c r="F464" s="143"/>
      <c r="G464" s="143"/>
      <c r="H464" s="143"/>
      <c r="I464" s="143"/>
      <c r="J464" s="143"/>
      <c r="K464" s="143"/>
      <c r="L464" s="167">
        <f t="shared" si="135"/>
        <v>10.661913974800267</v>
      </c>
      <c r="M464" s="143">
        <f t="shared" si="125"/>
        <v>0.25908450958764651</v>
      </c>
      <c r="N464" s="143">
        <f t="shared" si="126"/>
        <v>42.647655899201069</v>
      </c>
      <c r="O464" s="143">
        <f t="shared" si="127"/>
        <v>0</v>
      </c>
      <c r="P464" s="143">
        <f t="shared" si="128"/>
        <v>213.23827949600536</v>
      </c>
      <c r="Q464" s="143">
        <f t="shared" si="129"/>
        <v>44.044366629899905</v>
      </c>
      <c r="R464" s="143">
        <f t="shared" si="130"/>
        <v>55.441952668961392</v>
      </c>
      <c r="S464" s="143">
        <f t="shared" si="131"/>
        <v>312.72459879486667</v>
      </c>
      <c r="T464" s="143">
        <f>U463-(U463*(0.5^(1/'SW7'!C$2)))</f>
        <v>3745.0982668361394</v>
      </c>
      <c r="U464" s="143">
        <f t="shared" si="134"/>
        <v>586810.22908566776</v>
      </c>
      <c r="V464" s="147">
        <f>(U464*'SW7'!C$3/(B464*'SW7'!C$4)/1000)</f>
        <v>0.81489200294378528</v>
      </c>
      <c r="W464" s="147">
        <f>V464/'SW7'!C$5</f>
        <v>10.186150036797315</v>
      </c>
    </row>
    <row r="465" spans="1:23" x14ac:dyDescent="0.35">
      <c r="A465" s="142">
        <f t="shared" si="132"/>
        <v>462</v>
      </c>
      <c r="B465" s="143">
        <f t="shared" si="133"/>
        <v>461.48177505812333</v>
      </c>
      <c r="C465" s="133">
        <v>20</v>
      </c>
      <c r="D465" s="133">
        <v>170</v>
      </c>
      <c r="E465" s="166">
        <v>1.3</v>
      </c>
      <c r="F465" s="143"/>
      <c r="G465" s="143"/>
      <c r="H465" s="143"/>
      <c r="I465" s="143"/>
      <c r="J465" s="143"/>
      <c r="K465" s="143"/>
      <c r="L465" s="167">
        <f t="shared" si="135"/>
        <v>10.673767067195332</v>
      </c>
      <c r="M465" s="143">
        <f t="shared" si="125"/>
        <v>0.25937253973284657</v>
      </c>
      <c r="N465" s="143">
        <f t="shared" si="126"/>
        <v>42.695068268781327</v>
      </c>
      <c r="O465" s="143">
        <f t="shared" si="127"/>
        <v>0</v>
      </c>
      <c r="P465" s="143">
        <f t="shared" si="128"/>
        <v>213.47534134390662</v>
      </c>
      <c r="Q465" s="143">
        <f t="shared" si="129"/>
        <v>44.093331754583915</v>
      </c>
      <c r="R465" s="143">
        <f t="shared" si="130"/>
        <v>55.503588749415727</v>
      </c>
      <c r="S465" s="143">
        <f t="shared" si="131"/>
        <v>313.07226184790625</v>
      </c>
      <c r="T465" s="143">
        <f>U464-(U464*(0.5^(1/'SW7'!C$2)))</f>
        <v>3723.1784357056022</v>
      </c>
      <c r="U465" s="143">
        <f t="shared" si="134"/>
        <v>583377.85541762644</v>
      </c>
      <c r="V465" s="147">
        <f>(U465*'SW7'!C$3/(B465*'SW7'!C$4)/1000)</f>
        <v>0.80890992328933886</v>
      </c>
      <c r="W465" s="147">
        <f>V465/'SW7'!C$5</f>
        <v>10.111374041116736</v>
      </c>
    </row>
    <row r="466" spans="1:23" x14ac:dyDescent="0.35">
      <c r="A466" s="142">
        <f t="shared" si="132"/>
        <v>463</v>
      </c>
      <c r="B466" s="143">
        <f t="shared" si="133"/>
        <v>462.1700960620833</v>
      </c>
      <c r="C466" s="133">
        <v>20</v>
      </c>
      <c r="D466" s="133">
        <v>170</v>
      </c>
      <c r="E466" s="166">
        <v>1.3</v>
      </c>
      <c r="F466" s="143"/>
      <c r="G466" s="143"/>
      <c r="H466" s="143"/>
      <c r="I466" s="143"/>
      <c r="J466" s="143"/>
      <c r="K466" s="143"/>
      <c r="L466" s="167">
        <f t="shared" si="135"/>
        <v>10.68559453126252</v>
      </c>
      <c r="M466" s="143">
        <f t="shared" si="125"/>
        <v>0.25965994710967921</v>
      </c>
      <c r="N466" s="143">
        <f t="shared" si="126"/>
        <v>42.742378125050081</v>
      </c>
      <c r="O466" s="143">
        <f t="shared" si="127"/>
        <v>0</v>
      </c>
      <c r="P466" s="143">
        <f t="shared" si="128"/>
        <v>213.71189062525042</v>
      </c>
      <c r="Q466" s="143">
        <f t="shared" si="129"/>
        <v>44.142191008645469</v>
      </c>
      <c r="R466" s="143">
        <f t="shared" si="130"/>
        <v>55.565091562565108</v>
      </c>
      <c r="S466" s="143">
        <f t="shared" si="131"/>
        <v>313.41917319646097</v>
      </c>
      <c r="T466" s="143">
        <f>U465-(U465*(0.5^(1/'SW7'!C$2)))</f>
        <v>3701.4007996135624</v>
      </c>
      <c r="U466" s="143">
        <f t="shared" si="134"/>
        <v>579967.74924376875</v>
      </c>
      <c r="V466" s="147">
        <f>(U466*'SW7'!C$3/(B466*'SW7'!C$4)/1000)</f>
        <v>0.80298379389668095</v>
      </c>
      <c r="W466" s="147">
        <f>V466/'SW7'!C$5</f>
        <v>10.037297423708512</v>
      </c>
    </row>
    <row r="467" spans="1:23" x14ac:dyDescent="0.35">
      <c r="A467" s="142">
        <f t="shared" si="132"/>
        <v>464</v>
      </c>
      <c r="B467" s="143">
        <f t="shared" si="133"/>
        <v>462.85425179200337</v>
      </c>
      <c r="C467" s="133">
        <v>20</v>
      </c>
      <c r="D467" s="133">
        <v>170</v>
      </c>
      <c r="E467" s="166">
        <v>1.3</v>
      </c>
      <c r="F467" s="143"/>
      <c r="G467" s="143"/>
      <c r="H467" s="143"/>
      <c r="I467" s="143"/>
      <c r="J467" s="143"/>
      <c r="K467" s="143"/>
      <c r="L467" s="167">
        <f t="shared" si="135"/>
        <v>10.697396477588061</v>
      </c>
      <c r="M467" s="143">
        <f t="shared" si="125"/>
        <v>0.25994673440538985</v>
      </c>
      <c r="N467" s="143">
        <f t="shared" si="126"/>
        <v>42.789585910352244</v>
      </c>
      <c r="O467" s="143">
        <f t="shared" si="127"/>
        <v>0</v>
      </c>
      <c r="P467" s="143">
        <f t="shared" si="128"/>
        <v>213.94792955176121</v>
      </c>
      <c r="Q467" s="143">
        <f t="shared" si="129"/>
        <v>44.190944848916274</v>
      </c>
      <c r="R467" s="143">
        <f t="shared" si="130"/>
        <v>55.626461683457919</v>
      </c>
      <c r="S467" s="143">
        <f t="shared" si="131"/>
        <v>313.76533608413541</v>
      </c>
      <c r="T467" s="143">
        <f>U466-(U466*(0.5^(1/'SW7'!C$2)))</f>
        <v>3679.7644457453862</v>
      </c>
      <c r="U467" s="143">
        <f t="shared" si="134"/>
        <v>576579.76761735161</v>
      </c>
      <c r="V467" s="147">
        <f>(U467*'SW7'!C$3/(B467*'SW7'!C$4)/1000)</f>
        <v>0.79711304993270593</v>
      </c>
      <c r="W467" s="147">
        <f>V467/'SW7'!C$5</f>
        <v>9.9639131241588235</v>
      </c>
    </row>
    <row r="468" spans="1:23" x14ac:dyDescent="0.35">
      <c r="A468" s="142">
        <f t="shared" si="132"/>
        <v>465</v>
      </c>
      <c r="B468" s="143">
        <f t="shared" si="133"/>
        <v>463.53421813700339</v>
      </c>
      <c r="C468" s="133">
        <v>20</v>
      </c>
      <c r="D468" s="133">
        <v>170</v>
      </c>
      <c r="E468" s="166">
        <v>1.3</v>
      </c>
      <c r="F468" s="143"/>
      <c r="G468" s="143"/>
      <c r="H468" s="143"/>
      <c r="I468" s="143"/>
      <c r="J468" s="143"/>
      <c r="K468" s="143"/>
      <c r="L468" s="167">
        <f t="shared" si="135"/>
        <v>10.709173016043959</v>
      </c>
      <c r="M468" s="143">
        <f t="shared" si="125"/>
        <v>0.26023290428986817</v>
      </c>
      <c r="N468" s="143">
        <f t="shared" si="126"/>
        <v>42.836692064175836</v>
      </c>
      <c r="O468" s="143">
        <f t="shared" si="127"/>
        <v>0</v>
      </c>
      <c r="P468" s="143">
        <f t="shared" si="128"/>
        <v>214.18346032087919</v>
      </c>
      <c r="Q468" s="143">
        <f t="shared" si="129"/>
        <v>44.239593729277587</v>
      </c>
      <c r="R468" s="143">
        <f t="shared" si="130"/>
        <v>55.68769968342859</v>
      </c>
      <c r="S468" s="143">
        <f t="shared" si="131"/>
        <v>314.1107537335854</v>
      </c>
      <c r="T468" s="143">
        <f>U467-(U467*(0.5^(1/'SW7'!C$2)))</f>
        <v>3658.2684671363095</v>
      </c>
      <c r="U468" s="143">
        <f t="shared" si="134"/>
        <v>573213.7685076904</v>
      </c>
      <c r="V468" s="147">
        <f>(U468*'SW7'!C$3/(B468*'SW7'!C$4)/1000)</f>
        <v>0.79129713298866122</v>
      </c>
      <c r="W468" s="147">
        <f>V468/'SW7'!C$5</f>
        <v>9.8912141623582652</v>
      </c>
    </row>
    <row r="469" spans="1:23" x14ac:dyDescent="0.35">
      <c r="A469" s="142">
        <f t="shared" ref="A469:A484" si="136">A468+1</f>
        <v>466</v>
      </c>
      <c r="B469" s="143">
        <f t="shared" si="133"/>
        <v>464.20997095428339</v>
      </c>
      <c r="C469" s="133">
        <v>20</v>
      </c>
      <c r="D469" s="133">
        <v>170</v>
      </c>
      <c r="E469" s="166">
        <v>1.3</v>
      </c>
      <c r="F469" s="143"/>
      <c r="G469" s="143"/>
      <c r="H469" s="143"/>
      <c r="I469" s="143"/>
      <c r="J469" s="143"/>
      <c r="K469" s="143"/>
      <c r="L469" s="167">
        <f t="shared" si="135"/>
        <v>10.720924255794106</v>
      </c>
      <c r="M469" s="143">
        <f t="shared" si="125"/>
        <v>0.26051845941579677</v>
      </c>
      <c r="N469" s="143">
        <f t="shared" si="126"/>
        <v>42.883697023176424</v>
      </c>
      <c r="O469" s="143">
        <f t="shared" si="127"/>
        <v>0</v>
      </c>
      <c r="P469" s="143">
        <f t="shared" si="128"/>
        <v>214.41848511588211</v>
      </c>
      <c r="Q469" s="143">
        <f t="shared" si="129"/>
        <v>44.288138100685451</v>
      </c>
      <c r="R469" s="143">
        <f t="shared" si="130"/>
        <v>55.748806130129353</v>
      </c>
      <c r="S469" s="143">
        <f t="shared" si="131"/>
        <v>314.45542934669692</v>
      </c>
      <c r="T469" s="143">
        <f>U468-(U468*(0.5^(1/'SW7'!C$2)))</f>
        <v>3636.9119626336033</v>
      </c>
      <c r="U469" s="143">
        <f t="shared" si="134"/>
        <v>569869.61079428764</v>
      </c>
      <c r="V469" s="147">
        <f>(U469*'SW7'!C$3/(B469*'SW7'!C$4)/1000)</f>
        <v>0.78553549100106845</v>
      </c>
      <c r="W469" s="147">
        <f>V469/'SW7'!C$5</f>
        <v>9.8191936375133562</v>
      </c>
    </row>
    <row r="470" spans="1:23" x14ac:dyDescent="0.35">
      <c r="A470" s="142">
        <f t="shared" si="136"/>
        <v>467</v>
      </c>
      <c r="B470" s="143">
        <f t="shared" si="133"/>
        <v>464.88148606912341</v>
      </c>
      <c r="C470" s="133">
        <v>20</v>
      </c>
      <c r="D470" s="133">
        <v>170</v>
      </c>
      <c r="E470" s="166">
        <v>1.3</v>
      </c>
      <c r="F470" s="143"/>
      <c r="G470" s="143"/>
      <c r="H470" s="143"/>
      <c r="I470" s="143"/>
      <c r="J470" s="143"/>
      <c r="K470" s="143"/>
      <c r="L470" s="167">
        <f t="shared" si="135"/>
        <v>10.732650305300407</v>
      </c>
      <c r="M470" s="143">
        <f t="shared" si="125"/>
        <v>0.26080340241879985</v>
      </c>
      <c r="N470" s="143">
        <f t="shared" si="126"/>
        <v>42.930601221201627</v>
      </c>
      <c r="O470" s="143">
        <f t="shared" si="127"/>
        <v>0</v>
      </c>
      <c r="P470" s="143">
        <f t="shared" si="128"/>
        <v>214.65300610600815</v>
      </c>
      <c r="Q470" s="143">
        <f t="shared" si="129"/>
        <v>44.336578411195973</v>
      </c>
      <c r="R470" s="143">
        <f t="shared" si="130"/>
        <v>55.809781587562114</v>
      </c>
      <c r="S470" s="143">
        <f t="shared" si="131"/>
        <v>314.79936610476619</v>
      </c>
      <c r="T470" s="143">
        <f>U469-(U469*(0.5^(1/'SW7'!C$2)))</f>
        <v>3615.6940368595533</v>
      </c>
      <c r="U470" s="143">
        <f t="shared" si="134"/>
        <v>566547.15426100069</v>
      </c>
      <c r="V470" s="147">
        <f>(U470*'SW7'!C$3/(B470*'SW7'!C$4)/1000)</f>
        <v>0.77982757817372994</v>
      </c>
      <c r="W470" s="147">
        <f>V470/'SW7'!C$5</f>
        <v>9.7478447271716249</v>
      </c>
    </row>
    <row r="471" spans="1:23" x14ac:dyDescent="0.35">
      <c r="A471" s="142">
        <f t="shared" si="136"/>
        <v>468</v>
      </c>
      <c r="B471" s="143">
        <f t="shared" si="133"/>
        <v>465.54873927488342</v>
      </c>
      <c r="C471" s="133">
        <v>20</v>
      </c>
      <c r="D471" s="133">
        <v>170</v>
      </c>
      <c r="E471" s="166">
        <v>1.3</v>
      </c>
      <c r="F471" s="143"/>
      <c r="G471" s="143"/>
      <c r="H471" s="143"/>
      <c r="I471" s="143"/>
      <c r="J471" s="143"/>
      <c r="K471" s="143"/>
      <c r="L471" s="167">
        <f t="shared" si="135"/>
        <v>10.744351272328718</v>
      </c>
      <c r="M471" s="143">
        <f t="shared" si="125"/>
        <v>0.26108773591758783</v>
      </c>
      <c r="N471" s="143">
        <f t="shared" si="126"/>
        <v>42.977405089314871</v>
      </c>
      <c r="O471" s="143">
        <f t="shared" si="127"/>
        <v>0</v>
      </c>
      <c r="P471" s="143">
        <f t="shared" si="128"/>
        <v>214.88702544657434</v>
      </c>
      <c r="Q471" s="143">
        <f t="shared" si="129"/>
        <v>44.384915105989933</v>
      </c>
      <c r="R471" s="143">
        <f t="shared" si="130"/>
        <v>55.870626616109334</v>
      </c>
      <c r="S471" s="143">
        <f t="shared" si="131"/>
        <v>315.14256716867362</v>
      </c>
      <c r="T471" s="143">
        <f>U470-(U470*(0.5^(1/'SW7'!C$2)))</f>
        <v>3594.6138001745567</v>
      </c>
      <c r="U471" s="143">
        <f t="shared" si="134"/>
        <v>563246.2595902459</v>
      </c>
      <c r="V471" s="147">
        <f>(U471*'SW7'!C$3/(B471*'SW7'!C$4)/1000)</f>
        <v>0.77417285490080723</v>
      </c>
      <c r="W471" s="147">
        <f>V471/'SW7'!C$5</f>
        <v>9.6771606862600894</v>
      </c>
    </row>
    <row r="472" spans="1:23" x14ac:dyDescent="0.35">
      <c r="A472" s="142">
        <f t="shared" si="136"/>
        <v>469</v>
      </c>
      <c r="B472" s="143">
        <f t="shared" si="133"/>
        <v>466.21170633300341</v>
      </c>
      <c r="C472" s="133">
        <v>20</v>
      </c>
      <c r="D472" s="133">
        <v>170</v>
      </c>
      <c r="E472" s="166">
        <v>1.3</v>
      </c>
      <c r="F472" s="143"/>
      <c r="G472" s="143"/>
      <c r="H472" s="143"/>
      <c r="I472" s="143"/>
      <c r="J472" s="143"/>
      <c r="K472" s="143"/>
      <c r="L472" s="167">
        <f t="shared" si="135"/>
        <v>10.756027263954838</v>
      </c>
      <c r="M472" s="143">
        <f t="shared" si="125"/>
        <v>0.26137146251410254</v>
      </c>
      <c r="N472" s="143">
        <f t="shared" si="126"/>
        <v>43.024109055819352</v>
      </c>
      <c r="O472" s="143">
        <f t="shared" si="127"/>
        <v>0</v>
      </c>
      <c r="P472" s="143">
        <f t="shared" si="128"/>
        <v>215.12054527909675</v>
      </c>
      <c r="Q472" s="143">
        <f t="shared" si="129"/>
        <v>44.433148627397429</v>
      </c>
      <c r="R472" s="143">
        <f t="shared" si="130"/>
        <v>55.931341772565162</v>
      </c>
      <c r="S472" s="143">
        <f t="shared" si="131"/>
        <v>315.48503567905937</v>
      </c>
      <c r="T472" s="143">
        <f>U471-(U471*(0.5^(1/'SW7'!C$2)))</f>
        <v>3573.6703686399851</v>
      </c>
      <c r="U472" s="143">
        <f t="shared" si="134"/>
        <v>559966.78835724003</v>
      </c>
      <c r="V472" s="147">
        <f>(U472*'SW7'!C$3/(B472*'SW7'!C$4)/1000)</f>
        <v>0.76857078769095</v>
      </c>
      <c r="W472" s="147">
        <f>V472/'SW7'!C$5</f>
        <v>9.6071348461368746</v>
      </c>
    </row>
    <row r="473" spans="1:23" x14ac:dyDescent="0.35">
      <c r="A473" s="142">
        <f t="shared" si="136"/>
        <v>470</v>
      </c>
      <c r="B473" s="143">
        <f t="shared" si="133"/>
        <v>466.87036297300341</v>
      </c>
      <c r="C473" s="133">
        <v>20</v>
      </c>
      <c r="D473" s="133">
        <v>170</v>
      </c>
      <c r="E473" s="166">
        <v>1.3</v>
      </c>
      <c r="F473" s="143"/>
      <c r="G473" s="143"/>
      <c r="H473" s="143"/>
      <c r="I473" s="143"/>
      <c r="J473" s="143"/>
      <c r="K473" s="143"/>
      <c r="L473" s="167">
        <f t="shared" si="135"/>
        <v>10.767678386570392</v>
      </c>
      <c r="M473" s="143">
        <f t="shared" si="125"/>
        <v>0.26165458479366049</v>
      </c>
      <c r="N473" s="143">
        <f t="shared" si="126"/>
        <v>43.070713546281567</v>
      </c>
      <c r="O473" s="143">
        <f t="shared" si="127"/>
        <v>0</v>
      </c>
      <c r="P473" s="143">
        <f t="shared" si="128"/>
        <v>215.35356773140785</v>
      </c>
      <c r="Q473" s="143">
        <f t="shared" si="129"/>
        <v>44.481279414922284</v>
      </c>
      <c r="R473" s="143">
        <f t="shared" si="130"/>
        <v>55.991927610166037</v>
      </c>
      <c r="S473" s="143">
        <f t="shared" si="131"/>
        <v>315.82677475649621</v>
      </c>
      <c r="T473" s="143">
        <f>U472-(U472*(0.5^(1/'SW7'!C$2)))</f>
        <v>3552.8628639816307</v>
      </c>
      <c r="U473" s="143">
        <f t="shared" si="134"/>
        <v>556708.60302427912</v>
      </c>
      <c r="V473" s="147">
        <f>(U473*'SW7'!C$3/(B473*'SW7'!C$4)/1000)</f>
        <v>0.76302084909246559</v>
      </c>
      <c r="W473" s="147">
        <f>V473/'SW7'!C$5</f>
        <v>9.53776061365582</v>
      </c>
    </row>
    <row r="474" spans="1:23" x14ac:dyDescent="0.35">
      <c r="A474" s="142">
        <f t="shared" si="136"/>
        <v>471</v>
      </c>
      <c r="B474" s="143">
        <f t="shared" si="133"/>
        <v>467.52468489248338</v>
      </c>
      <c r="C474" s="133">
        <v>20</v>
      </c>
      <c r="D474" s="133">
        <v>170</v>
      </c>
      <c r="E474" s="166">
        <v>1.3</v>
      </c>
      <c r="F474" s="143"/>
      <c r="G474" s="143"/>
      <c r="H474" s="143"/>
      <c r="I474" s="143"/>
      <c r="J474" s="143"/>
      <c r="K474" s="143"/>
      <c r="L474" s="167">
        <f t="shared" si="135"/>
        <v>10.779304745888613</v>
      </c>
      <c r="M474" s="143">
        <f t="shared" si="125"/>
        <v>0.26193710532509329</v>
      </c>
      <c r="N474" s="143">
        <f t="shared" si="126"/>
        <v>43.117218983554451</v>
      </c>
      <c r="O474" s="143">
        <f t="shared" si="127"/>
        <v>0</v>
      </c>
      <c r="P474" s="143">
        <f t="shared" si="128"/>
        <v>215.58609491777224</v>
      </c>
      <c r="Q474" s="143">
        <f t="shared" si="129"/>
        <v>44.52930790526586</v>
      </c>
      <c r="R474" s="143">
        <f t="shared" si="130"/>
        <v>56.05238467862079</v>
      </c>
      <c r="S474" s="143">
        <f t="shared" si="131"/>
        <v>316.16778750165889</v>
      </c>
      <c r="T474" s="143">
        <f>U473-(U473*(0.5^(1/'SW7'!C$2)))</f>
        <v>3532.1904135539662</v>
      </c>
      <c r="U474" s="143">
        <f t="shared" si="134"/>
        <v>553471.56693505403</v>
      </c>
      <c r="V474" s="147">
        <f>(U474*'SW7'!C$3/(B474*'SW7'!C$4)/1000)</f>
        <v>0.75752251761951306</v>
      </c>
      <c r="W474" s="147">
        <f>V474/'SW7'!C$5</f>
        <v>9.4690314702439125</v>
      </c>
    </row>
    <row r="475" spans="1:23" x14ac:dyDescent="0.35">
      <c r="A475" s="142">
        <f t="shared" si="136"/>
        <v>472</v>
      </c>
      <c r="B475" s="143">
        <f t="shared" si="133"/>
        <v>468.17464775712341</v>
      </c>
      <c r="C475" s="133">
        <v>20</v>
      </c>
      <c r="D475" s="133">
        <v>170</v>
      </c>
      <c r="E475" s="166">
        <v>1.3</v>
      </c>
      <c r="F475" s="143"/>
      <c r="G475" s="143"/>
      <c r="H475" s="143"/>
      <c r="I475" s="143"/>
      <c r="J475" s="143"/>
      <c r="K475" s="143"/>
      <c r="L475" s="167">
        <f t="shared" si="135"/>
        <v>10.790906446950107</v>
      </c>
      <c r="M475" s="143">
        <f t="shared" si="125"/>
        <v>0.26221902666088759</v>
      </c>
      <c r="N475" s="143">
        <f t="shared" si="126"/>
        <v>43.163625787800427</v>
      </c>
      <c r="O475" s="143">
        <f t="shared" si="127"/>
        <v>0</v>
      </c>
      <c r="P475" s="143">
        <f t="shared" si="128"/>
        <v>215.81812893900212</v>
      </c>
      <c r="Q475" s="143">
        <f t="shared" si="129"/>
        <v>44.577234532350893</v>
      </c>
      <c r="R475" s="143">
        <f t="shared" si="130"/>
        <v>56.11271352414056</v>
      </c>
      <c r="S475" s="143">
        <f t="shared" si="131"/>
        <v>316.50807699549352</v>
      </c>
      <c r="T475" s="143">
        <f>U474-(U474*(0.5^(1/'SW7'!C$2)))</f>
        <v>3511.652150303591</v>
      </c>
      <c r="U475" s="143">
        <f t="shared" si="134"/>
        <v>550255.54430900177</v>
      </c>
      <c r="V475" s="147">
        <f>(U475*'SW7'!C$3/(B475*'SW7'!C$4)/1000)</f>
        <v>0.75207527767930082</v>
      </c>
      <c r="W475" s="147">
        <f>V475/'SW7'!C$5</f>
        <v>9.4009409709912592</v>
      </c>
    </row>
    <row r="476" spans="1:23" x14ac:dyDescent="0.35">
      <c r="A476" s="142">
        <f t="shared" si="136"/>
        <v>473</v>
      </c>
      <c r="B476" s="143">
        <f t="shared" si="133"/>
        <v>468.82022720068341</v>
      </c>
      <c r="C476" s="133">
        <v>20</v>
      </c>
      <c r="D476" s="133">
        <v>170</v>
      </c>
      <c r="E476" s="166">
        <v>1.3</v>
      </c>
      <c r="F476" s="143"/>
      <c r="G476" s="143"/>
      <c r="H476" s="143"/>
      <c r="I476" s="143"/>
      <c r="J476" s="143"/>
      <c r="K476" s="143"/>
      <c r="L476" s="167">
        <f t="shared" si="135"/>
        <v>10.802483594128571</v>
      </c>
      <c r="M476" s="143">
        <f t="shared" si="125"/>
        <v>0.26250035133732424</v>
      </c>
      <c r="N476" s="143">
        <f t="shared" si="126"/>
        <v>43.209934376514283</v>
      </c>
      <c r="O476" s="143">
        <f t="shared" si="127"/>
        <v>0</v>
      </c>
      <c r="P476" s="143">
        <f t="shared" si="128"/>
        <v>216.04967188257143</v>
      </c>
      <c r="Q476" s="143">
        <f t="shared" si="129"/>
        <v>44.625059727345125</v>
      </c>
      <c r="R476" s="143">
        <f t="shared" si="130"/>
        <v>56.17291468946857</v>
      </c>
      <c r="S476" s="143">
        <f t="shared" si="131"/>
        <v>316.84764629938513</v>
      </c>
      <c r="T476" s="143">
        <f>U475-(U475*(0.5^(1/'SW7'!C$2)))</f>
        <v>3491.2472127333749</v>
      </c>
      <c r="U476" s="143">
        <f t="shared" si="134"/>
        <v>547060.40023569367</v>
      </c>
      <c r="V476" s="147">
        <f>(U476*'SW7'!C$3/(B476*'SW7'!C$4)/1000)</f>
        <v>0.74667861950028136</v>
      </c>
      <c r="W476" s="147">
        <f>V476/'SW7'!C$5</f>
        <v>9.3334827437535175</v>
      </c>
    </row>
    <row r="477" spans="1:23" x14ac:dyDescent="0.35">
      <c r="A477" s="142">
        <f t="shared" si="136"/>
        <v>474</v>
      </c>
      <c r="B477" s="143">
        <f t="shared" si="133"/>
        <v>469.46139882500341</v>
      </c>
      <c r="C477" s="133">
        <v>20</v>
      </c>
      <c r="D477" s="133">
        <v>170</v>
      </c>
      <c r="E477" s="166">
        <v>1.3</v>
      </c>
      <c r="F477" s="143"/>
      <c r="G477" s="143"/>
      <c r="H477" s="143"/>
      <c r="I477" s="143"/>
      <c r="J477" s="143"/>
      <c r="K477" s="143"/>
      <c r="L477" s="167">
        <f t="shared" si="135"/>
        <v>10.814036291136414</v>
      </c>
      <c r="M477" s="143">
        <f t="shared" si="125"/>
        <v>0.26278108187461485</v>
      </c>
      <c r="N477" s="143">
        <f t="shared" si="126"/>
        <v>43.256145164545657</v>
      </c>
      <c r="O477" s="143">
        <f t="shared" si="127"/>
        <v>0</v>
      </c>
      <c r="P477" s="143">
        <f t="shared" si="128"/>
        <v>216.2807258227283</v>
      </c>
      <c r="Q477" s="143">
        <f t="shared" si="129"/>
        <v>44.672783918684523</v>
      </c>
      <c r="R477" s="143">
        <f t="shared" si="130"/>
        <v>56.232988713909357</v>
      </c>
      <c r="S477" s="143">
        <f t="shared" si="131"/>
        <v>317.18649845532218</v>
      </c>
      <c r="T477" s="143">
        <f>U476-(U476*(0.5^(1/'SW7'!C$2)))</f>
        <v>3470.9747448670678</v>
      </c>
      <c r="U477" s="143">
        <f t="shared" si="134"/>
        <v>543886.00066925969</v>
      </c>
      <c r="V477" s="147">
        <f>(U477*'SW7'!C$3/(B477*'SW7'!C$4)/1000)</f>
        <v>0.74133203906132306</v>
      </c>
      <c r="W477" s="147">
        <f>V477/'SW7'!C$5</f>
        <v>9.2666504882665386</v>
      </c>
    </row>
    <row r="478" spans="1:23" x14ac:dyDescent="0.35">
      <c r="A478" s="142">
        <f t="shared" si="136"/>
        <v>475</v>
      </c>
      <c r="B478" s="143">
        <f t="shared" si="133"/>
        <v>470.0981382000034</v>
      </c>
      <c r="C478" s="133">
        <v>20</v>
      </c>
      <c r="D478" s="133">
        <v>170</v>
      </c>
      <c r="E478" s="166">
        <v>1.3</v>
      </c>
      <c r="F478" s="143"/>
      <c r="G478" s="143"/>
      <c r="H478" s="143"/>
      <c r="I478" s="143"/>
      <c r="J478" s="143"/>
      <c r="K478" s="143"/>
      <c r="L478" s="167">
        <f t="shared" si="135"/>
        <v>10.825564641030294</v>
      </c>
      <c r="M478" s="143">
        <f t="shared" si="125"/>
        <v>0.26306122077703614</v>
      </c>
      <c r="N478" s="143">
        <f t="shared" si="126"/>
        <v>43.302258564121175</v>
      </c>
      <c r="O478" s="143">
        <f t="shared" si="127"/>
        <v>0</v>
      </c>
      <c r="P478" s="143">
        <f t="shared" si="128"/>
        <v>216.51129282060589</v>
      </c>
      <c r="Q478" s="143">
        <f t="shared" si="129"/>
        <v>44.720407532096146</v>
      </c>
      <c r="R478" s="143">
        <f t="shared" si="130"/>
        <v>56.292936133357529</v>
      </c>
      <c r="S478" s="143">
        <f t="shared" si="131"/>
        <v>317.52463648605953</v>
      </c>
      <c r="T478" s="143">
        <f>U477-(U477*(0.5^(1/'SW7'!C$2)))</f>
        <v>3450.8338962141424</v>
      </c>
      <c r="U478" s="143">
        <f t="shared" si="134"/>
        <v>540732.21242284798</v>
      </c>
      <c r="V478" s="147">
        <f>(U478*'SW7'!C$3/(B478*'SW7'!C$4)/1000)</f>
        <v>0.73603503802184589</v>
      </c>
      <c r="W478" s="147">
        <f>V478/'SW7'!C$5</f>
        <v>9.2004379752730738</v>
      </c>
    </row>
    <row r="479" spans="1:23" x14ac:dyDescent="0.35">
      <c r="A479" s="142">
        <f t="shared" si="136"/>
        <v>476</v>
      </c>
      <c r="B479" s="143">
        <f t="shared" si="133"/>
        <v>470.73042086368343</v>
      </c>
      <c r="C479" s="133">
        <v>20</v>
      </c>
      <c r="D479" s="133">
        <v>170</v>
      </c>
      <c r="E479" s="166">
        <v>1.3</v>
      </c>
      <c r="F479" s="143"/>
      <c r="G479" s="143"/>
      <c r="H479" s="143"/>
      <c r="I479" s="143"/>
      <c r="J479" s="143"/>
      <c r="K479" s="143"/>
      <c r="L479" s="167">
        <f t="shared" si="135"/>
        <v>10.837068746216719</v>
      </c>
      <c r="M479" s="143">
        <f t="shared" si="125"/>
        <v>0.26334077053306626</v>
      </c>
      <c r="N479" s="143">
        <f t="shared" si="126"/>
        <v>43.348274984866876</v>
      </c>
      <c r="O479" s="143">
        <f t="shared" si="127"/>
        <v>0</v>
      </c>
      <c r="P479" s="143">
        <f t="shared" si="128"/>
        <v>216.74137492433437</v>
      </c>
      <c r="Q479" s="143">
        <f t="shared" si="129"/>
        <v>44.767930990621267</v>
      </c>
      <c r="R479" s="143">
        <f t="shared" si="130"/>
        <v>56.352757480326943</v>
      </c>
      <c r="S479" s="143">
        <f t="shared" si="131"/>
        <v>317.86206339528258</v>
      </c>
      <c r="T479" s="143">
        <f>U478-(U478*(0.5^(1/'SW7'!C$2)))</f>
        <v>3430.8238217337057</v>
      </c>
      <c r="U479" s="143">
        <f t="shared" si="134"/>
        <v>537598.90316311992</v>
      </c>
      <c r="V479" s="147">
        <f>(U479*'SW7'!C$3/(B479*'SW7'!C$4)/1000)</f>
        <v>0.73078712365290777</v>
      </c>
      <c r="W479" s="147">
        <f>V479/'SW7'!C$5</f>
        <v>9.1348390456613462</v>
      </c>
    </row>
    <row r="480" spans="1:23" x14ac:dyDescent="0.35">
      <c r="A480" s="142">
        <f t="shared" si="136"/>
        <v>477</v>
      </c>
      <c r="B480" s="143">
        <f t="shared" si="133"/>
        <v>471.35822232212342</v>
      </c>
      <c r="C480" s="133">
        <v>20</v>
      </c>
      <c r="D480" s="133">
        <v>170</v>
      </c>
      <c r="E480" s="166">
        <v>1.3</v>
      </c>
      <c r="F480" s="143"/>
      <c r="G480" s="143"/>
      <c r="H480" s="143"/>
      <c r="I480" s="143"/>
      <c r="J480" s="143"/>
      <c r="K480" s="143"/>
      <c r="L480" s="167">
        <f t="shared" si="135"/>
        <v>10.848548708457411</v>
      </c>
      <c r="M480" s="143">
        <f t="shared" si="125"/>
        <v>0.26361973361551505</v>
      </c>
      <c r="N480" s="143">
        <f t="shared" si="126"/>
        <v>43.394194833829644</v>
      </c>
      <c r="O480" s="143">
        <f t="shared" si="127"/>
        <v>0</v>
      </c>
      <c r="P480" s="143">
        <f t="shared" si="128"/>
        <v>216.97097416914823</v>
      </c>
      <c r="Q480" s="143">
        <f t="shared" si="129"/>
        <v>44.815354714637557</v>
      </c>
      <c r="R480" s="143">
        <f t="shared" si="130"/>
        <v>56.412453283978536</v>
      </c>
      <c r="S480" s="143">
        <f t="shared" si="131"/>
        <v>318.19878216776436</v>
      </c>
      <c r="T480" s="143">
        <f>U479-(U479*(0.5^(1/'SW7'!C$2)))</f>
        <v>3410.9436818009708</v>
      </c>
      <c r="U480" s="143">
        <f t="shared" si="134"/>
        <v>534485.94140478154</v>
      </c>
      <c r="V480" s="147">
        <f>(U480*'SW7'!C$3/(B480*'SW7'!C$4)/1000)</f>
        <v>0.72558780876922768</v>
      </c>
      <c r="W480" s="147">
        <f>V480/'SW7'!C$5</f>
        <v>9.069847609615346</v>
      </c>
    </row>
    <row r="481" spans="1:23" x14ac:dyDescent="0.35">
      <c r="A481" s="142">
        <f t="shared" si="136"/>
        <v>478</v>
      </c>
      <c r="B481" s="143">
        <f t="shared" si="133"/>
        <v>471.98151804948344</v>
      </c>
      <c r="C481" s="133">
        <v>20</v>
      </c>
      <c r="D481" s="133">
        <v>170</v>
      </c>
      <c r="E481" s="166">
        <v>1.3</v>
      </c>
      <c r="F481" s="143"/>
      <c r="G481" s="143"/>
      <c r="H481" s="143"/>
      <c r="I481" s="143"/>
      <c r="J481" s="143"/>
      <c r="K481" s="143"/>
      <c r="L481" s="167">
        <f t="shared" si="135"/>
        <v>10.860004628874766</v>
      </c>
      <c r="M481" s="143">
        <f t="shared" si="125"/>
        <v>0.26389811248165679</v>
      </c>
      <c r="N481" s="143">
        <f t="shared" si="126"/>
        <v>43.440018515499062</v>
      </c>
      <c r="O481" s="143">
        <f t="shared" si="127"/>
        <v>0</v>
      </c>
      <c r="P481" s="143">
        <f t="shared" si="128"/>
        <v>217.2000925774953</v>
      </c>
      <c r="Q481" s="143">
        <f t="shared" si="129"/>
        <v>44.862679121881655</v>
      </c>
      <c r="R481" s="143">
        <f t="shared" si="130"/>
        <v>56.472024070148784</v>
      </c>
      <c r="S481" s="143">
        <f t="shared" si="131"/>
        <v>318.53479576952577</v>
      </c>
      <c r="T481" s="143">
        <f>U480-(U480*(0.5^(1/'SW7'!C$2)))</f>
        <v>3391.1926421711687</v>
      </c>
      <c r="U481" s="143">
        <f t="shared" si="134"/>
        <v>531393.19650514831</v>
      </c>
      <c r="V481" s="147">
        <f>(U481*'SW7'!C$3/(B481*'SW7'!C$4)/1000)</f>
        <v>0.7204366116621298</v>
      </c>
      <c r="W481" s="147">
        <f>V481/'SW7'!C$5</f>
        <v>9.0054576457766231</v>
      </c>
    </row>
    <row r="482" spans="1:23" x14ac:dyDescent="0.35">
      <c r="A482" s="142">
        <f t="shared" si="136"/>
        <v>479</v>
      </c>
      <c r="B482" s="143">
        <f t="shared" si="133"/>
        <v>472.60028348800347</v>
      </c>
      <c r="C482" s="133">
        <v>20</v>
      </c>
      <c r="D482" s="133">
        <v>170</v>
      </c>
      <c r="E482" s="166">
        <v>1.3</v>
      </c>
      <c r="F482" s="143"/>
      <c r="G482" s="143"/>
      <c r="H482" s="143"/>
      <c r="I482" s="143"/>
      <c r="J482" s="143"/>
      <c r="K482" s="143"/>
      <c r="L482" s="167">
        <f t="shared" si="135"/>
        <v>10.87143660795719</v>
      </c>
      <c r="M482" s="143">
        <f t="shared" si="125"/>
        <v>0.26417590957335968</v>
      </c>
      <c r="N482" s="143">
        <f t="shared" si="126"/>
        <v>43.485746431828758</v>
      </c>
      <c r="O482" s="143">
        <f t="shared" si="127"/>
        <v>0</v>
      </c>
      <c r="P482" s="143">
        <f t="shared" si="128"/>
        <v>217.42873215914381</v>
      </c>
      <c r="Q482" s="143">
        <f t="shared" si="129"/>
        <v>44.909904627471143</v>
      </c>
      <c r="R482" s="143">
        <f t="shared" si="130"/>
        <v>56.531470361377387</v>
      </c>
      <c r="S482" s="143">
        <f t="shared" si="131"/>
        <v>318.87010714799231</v>
      </c>
      <c r="T482" s="143">
        <f>U481-(U481*(0.5^(1/'SW7'!C$2)))</f>
        <v>3371.5698739461368</v>
      </c>
      <c r="U482" s="143">
        <f t="shared" si="134"/>
        <v>528320.53865874663</v>
      </c>
      <c r="V482" s="147">
        <f>(U482*'SW7'!C$3/(B482*'SW7'!C$4)/1000)</f>
        <v>0.71533305603339925</v>
      </c>
      <c r="W482" s="147">
        <f>V482/'SW7'!C$5</f>
        <v>8.9416632004174907</v>
      </c>
    </row>
    <row r="483" spans="1:23" x14ac:dyDescent="0.35">
      <c r="A483" s="142">
        <f t="shared" si="136"/>
        <v>480</v>
      </c>
      <c r="B483" s="143">
        <f t="shared" si="133"/>
        <v>473.21449404800347</v>
      </c>
      <c r="C483" s="133">
        <v>20</v>
      </c>
      <c r="D483" s="133">
        <v>170</v>
      </c>
      <c r="E483" s="166">
        <v>1.3</v>
      </c>
      <c r="F483" s="143"/>
      <c r="G483" s="143"/>
      <c r="H483" s="143"/>
      <c r="I483" s="143"/>
      <c r="J483" s="143"/>
      <c r="K483" s="143"/>
      <c r="L483" s="167">
        <f t="shared" si="135"/>
        <v>10.882844745564373</v>
      </c>
      <c r="M483" s="143">
        <f t="shared" si="125"/>
        <v>0.26445312731721426</v>
      </c>
      <c r="N483" s="143">
        <f t="shared" si="126"/>
        <v>43.531378982257493</v>
      </c>
      <c r="O483" s="143">
        <f t="shared" si="127"/>
        <v>0</v>
      </c>
      <c r="P483" s="143">
        <f t="shared" si="128"/>
        <v>217.65689491128745</v>
      </c>
      <c r="Q483" s="143">
        <f t="shared" si="129"/>
        <v>44.957031643926427</v>
      </c>
      <c r="R483" s="143">
        <f t="shared" si="130"/>
        <v>56.59079267693474</v>
      </c>
      <c r="S483" s="143">
        <f t="shared" si="131"/>
        <v>319.20471923214859</v>
      </c>
      <c r="T483" s="143">
        <f>U482-(U482*(0.5^(1/'SW7'!C$2)))</f>
        <v>3352.074553539278</v>
      </c>
      <c r="U483" s="143">
        <f t="shared" si="134"/>
        <v>525267.83889194846</v>
      </c>
      <c r="V483" s="147">
        <f>(U483*'SW7'!C$3/(B483*'SW7'!C$4)/1000)</f>
        <v>0.71027667093003155</v>
      </c>
      <c r="W483" s="147">
        <f>V483/'SW7'!C$5</f>
        <v>8.878458386625395</v>
      </c>
    </row>
    <row r="484" spans="1:23" x14ac:dyDescent="0.35">
      <c r="A484" s="142">
        <f t="shared" si="136"/>
        <v>481</v>
      </c>
      <c r="B484" s="143">
        <f t="shared" si="133"/>
        <v>473.82412510788345</v>
      </c>
      <c r="C484" s="133">
        <v>20</v>
      </c>
      <c r="D484" s="133">
        <v>170</v>
      </c>
      <c r="E484" s="166">
        <v>1.3</v>
      </c>
      <c r="F484" s="143"/>
      <c r="G484" s="143"/>
      <c r="H484" s="143"/>
      <c r="I484" s="143"/>
      <c r="J484" s="143"/>
      <c r="K484" s="143"/>
      <c r="L484" s="167">
        <f t="shared" si="135"/>
        <v>10.894229140932534</v>
      </c>
      <c r="M484" s="143">
        <f t="shared" si="125"/>
        <v>0.26472976812466059</v>
      </c>
      <c r="N484" s="143">
        <f t="shared" si="126"/>
        <v>43.576916563730137</v>
      </c>
      <c r="O484" s="143">
        <f t="shared" si="127"/>
        <v>0</v>
      </c>
      <c r="P484" s="143">
        <f t="shared" si="128"/>
        <v>217.8845828186507</v>
      </c>
      <c r="Q484" s="143">
        <f t="shared" si="129"/>
        <v>45.004060581192299</v>
      </c>
      <c r="R484" s="143">
        <f t="shared" si="130"/>
        <v>56.649991532849178</v>
      </c>
      <c r="S484" s="143">
        <f t="shared" si="131"/>
        <v>319.53863493269216</v>
      </c>
      <c r="T484" s="143">
        <f>U483-(U483*(0.5^(1/'SW7'!C$2)))</f>
        <v>3332.7058626422076</v>
      </c>
      <c r="U484" s="143">
        <f t="shared" si="134"/>
        <v>522234.96905764134</v>
      </c>
      <c r="V484" s="147">
        <f>(U484*'SW7'!C$3/(B484*'SW7'!C$4)/1000)</f>
        <v>0.70526699067986709</v>
      </c>
      <c r="W484" s="147">
        <f>V484/'SW7'!C$5</f>
        <v>8.815837383498339</v>
      </c>
    </row>
    <row r="485" spans="1:23" x14ac:dyDescent="0.35">
      <c r="A485" s="142">
        <f t="shared" ref="A485:A500" si="137">A484+1</f>
        <v>482</v>
      </c>
      <c r="B485" s="143">
        <f t="shared" si="133"/>
        <v>474.42915201412347</v>
      </c>
      <c r="C485" s="133">
        <v>20</v>
      </c>
      <c r="D485" s="133">
        <v>170</v>
      </c>
      <c r="E485" s="166">
        <v>1.3</v>
      </c>
      <c r="F485" s="143"/>
      <c r="G485" s="143"/>
      <c r="H485" s="143"/>
      <c r="I485" s="143"/>
      <c r="J485" s="143"/>
      <c r="K485" s="143"/>
      <c r="L485" s="167">
        <f t="shared" si="135"/>
        <v>10.905589892679597</v>
      </c>
      <c r="M485" s="143">
        <f t="shared" si="125"/>
        <v>0.26500583439211417</v>
      </c>
      <c r="N485" s="143">
        <f t="shared" si="126"/>
        <v>43.622359570718388</v>
      </c>
      <c r="O485" s="143">
        <f t="shared" si="127"/>
        <v>0</v>
      </c>
      <c r="P485" s="143">
        <f t="shared" si="128"/>
        <v>218.11179785359195</v>
      </c>
      <c r="Q485" s="143">
        <f t="shared" si="129"/>
        <v>45.050991846659407</v>
      </c>
      <c r="R485" s="143">
        <f t="shared" si="130"/>
        <v>56.709067441933904</v>
      </c>
      <c r="S485" s="143">
        <f t="shared" si="131"/>
        <v>319.87185714218526</v>
      </c>
      <c r="T485" s="143">
        <f>U484-(U484*(0.5^(1/'SW7'!C$2)))</f>
        <v>3313.4629881902947</v>
      </c>
      <c r="U485" s="143">
        <f t="shared" si="134"/>
        <v>519221.80182993185</v>
      </c>
      <c r="V485" s="147">
        <f>(U485*'SW7'!C$3/(B485*'SW7'!C$4)/1000)</f>
        <v>0.70030355482809348</v>
      </c>
      <c r="W485" s="147">
        <f>V485/'SW7'!C$5</f>
        <v>8.7537944353511676</v>
      </c>
    </row>
    <row r="486" spans="1:23" x14ac:dyDescent="0.35">
      <c r="A486" s="142">
        <f t="shared" si="137"/>
        <v>483</v>
      </c>
      <c r="B486" s="143">
        <f t="shared" si="133"/>
        <v>475.0295500812835</v>
      </c>
      <c r="C486" s="133">
        <v>20</v>
      </c>
      <c r="D486" s="133">
        <v>170</v>
      </c>
      <c r="E486" s="166">
        <v>1.3</v>
      </c>
      <c r="F486" s="143"/>
      <c r="G486" s="143"/>
      <c r="H486" s="143"/>
      <c r="I486" s="143"/>
      <c r="J486" s="143"/>
      <c r="K486" s="143"/>
      <c r="L486" s="167">
        <f t="shared" si="135"/>
        <v>10.916927098810302</v>
      </c>
      <c r="M486" s="143">
        <f t="shared" si="125"/>
        <v>0.26528132850109032</v>
      </c>
      <c r="N486" s="143">
        <f t="shared" si="126"/>
        <v>43.667708395241206</v>
      </c>
      <c r="O486" s="143">
        <f t="shared" si="127"/>
        <v>0</v>
      </c>
      <c r="P486" s="143">
        <f t="shared" si="128"/>
        <v>218.33854197620605</v>
      </c>
      <c r="Q486" s="143">
        <f t="shared" si="129"/>
        <v>45.097825845185355</v>
      </c>
      <c r="R486" s="143">
        <f t="shared" si="130"/>
        <v>56.768020913813572</v>
      </c>
      <c r="S486" s="143">
        <f t="shared" si="131"/>
        <v>320.20438873520499</v>
      </c>
      <c r="T486" s="143">
        <f>U485-(U485*(0.5^(1/'SW7'!C$2)))</f>
        <v>3294.3451223295415</v>
      </c>
      <c r="U486" s="143">
        <f t="shared" si="134"/>
        <v>516228.21069888375</v>
      </c>
      <c r="V486" s="147">
        <f>(U486*'SW7'!C$3/(B486*'SW7'!C$4)/1000)</f>
        <v>0.69538590807460865</v>
      </c>
      <c r="W486" s="147">
        <f>V486/'SW7'!C$5</f>
        <v>8.692323850932608</v>
      </c>
    </row>
    <row r="487" spans="1:23" x14ac:dyDescent="0.35">
      <c r="A487" s="142">
        <f t="shared" si="137"/>
        <v>484</v>
      </c>
      <c r="B487" s="143">
        <f t="shared" si="133"/>
        <v>475.62529459200357</v>
      </c>
      <c r="C487" s="133">
        <v>20</v>
      </c>
      <c r="D487" s="133">
        <v>170</v>
      </c>
      <c r="E487" s="166">
        <v>1.3</v>
      </c>
      <c r="F487" s="143"/>
      <c r="G487" s="143"/>
      <c r="H487" s="143"/>
      <c r="I487" s="143"/>
      <c r="J487" s="143"/>
      <c r="K487" s="143"/>
      <c r="L487" s="167">
        <f t="shared" si="135"/>
        <v>10.92824085672132</v>
      </c>
      <c r="M487" s="143">
        <f t="shared" si="125"/>
        <v>0.26555625281832806</v>
      </c>
      <c r="N487" s="143">
        <f t="shared" si="126"/>
        <v>43.712963426885281</v>
      </c>
      <c r="O487" s="143">
        <f t="shared" si="127"/>
        <v>0</v>
      </c>
      <c r="P487" s="143">
        <f t="shared" si="128"/>
        <v>218.56481713442639</v>
      </c>
      <c r="Q487" s="143">
        <f t="shared" si="129"/>
        <v>45.144562979115769</v>
      </c>
      <c r="R487" s="143">
        <f t="shared" si="130"/>
        <v>56.826852454950867</v>
      </c>
      <c r="S487" s="143">
        <f t="shared" si="131"/>
        <v>320.53623256849306</v>
      </c>
      <c r="T487" s="143">
        <f>U486-(U486*(0.5^(1/'SW7'!C$2)))</f>
        <v>3275.3514623829396</v>
      </c>
      <c r="U487" s="143">
        <f t="shared" si="134"/>
        <v>513254.06996528944</v>
      </c>
      <c r="V487" s="147">
        <f>(U487*'SW7'!C$3/(B487*'SW7'!C$4)/1000)</f>
        <v>0.69051360021222696</v>
      </c>
      <c r="W487" s="147">
        <f>V487/'SW7'!C$5</f>
        <v>8.6314200026528365</v>
      </c>
    </row>
    <row r="488" spans="1:23" x14ac:dyDescent="0.35">
      <c r="A488" s="142">
        <f t="shared" si="137"/>
        <v>485</v>
      </c>
      <c r="B488" s="143">
        <f t="shared" si="133"/>
        <v>476.21636079700352</v>
      </c>
      <c r="C488" s="133">
        <v>20</v>
      </c>
      <c r="D488" s="133">
        <v>170</v>
      </c>
      <c r="E488" s="166">
        <v>1.3</v>
      </c>
      <c r="F488" s="143"/>
      <c r="G488" s="143"/>
      <c r="H488" s="143"/>
      <c r="I488" s="143"/>
      <c r="J488" s="143"/>
      <c r="K488" s="143"/>
      <c r="L488" s="167">
        <f t="shared" si="135"/>
        <v>10.939531263206224</v>
      </c>
      <c r="M488" s="143">
        <f t="shared" si="125"/>
        <v>0.26583060969591121</v>
      </c>
      <c r="N488" s="143">
        <f t="shared" si="126"/>
        <v>43.758125052824894</v>
      </c>
      <c r="O488" s="143">
        <f t="shared" si="127"/>
        <v>0</v>
      </c>
      <c r="P488" s="143">
        <f t="shared" si="128"/>
        <v>218.79062526412446</v>
      </c>
      <c r="Q488" s="143">
        <f t="shared" si="129"/>
        <v>45.191203648304906</v>
      </c>
      <c r="R488" s="143">
        <f t="shared" si="130"/>
        <v>56.885562568672363</v>
      </c>
      <c r="S488" s="143">
        <f t="shared" si="131"/>
        <v>320.86739148110172</v>
      </c>
      <c r="T488" s="143">
        <f>U487-(U487*(0.5^(1/'SW7'!C$2)))</f>
        <v>3256.4812108174083</v>
      </c>
      <c r="U488" s="143">
        <f t="shared" si="134"/>
        <v>510299.254735475</v>
      </c>
      <c r="V488" s="147">
        <f>(U488*'SW7'!C$3/(B488*'SW7'!C$4)/1000)</f>
        <v>0.68568618606571907</v>
      </c>
      <c r="W488" s="147">
        <f>V488/'SW7'!C$5</f>
        <v>8.5710773258214878</v>
      </c>
    </row>
    <row r="489" spans="1:23" x14ac:dyDescent="0.35">
      <c r="A489" s="142">
        <f t="shared" si="137"/>
        <v>486</v>
      </c>
      <c r="B489" s="143">
        <f t="shared" si="133"/>
        <v>476.8027239150835</v>
      </c>
      <c r="C489" s="133">
        <v>20</v>
      </c>
      <c r="D489" s="133">
        <v>170</v>
      </c>
      <c r="E489" s="166">
        <v>1.3</v>
      </c>
      <c r="F489" s="143"/>
      <c r="G489" s="143"/>
      <c r="H489" s="143"/>
      <c r="I489" s="143"/>
      <c r="J489" s="143"/>
      <c r="K489" s="143"/>
      <c r="L489" s="167">
        <f t="shared" si="135"/>
        <v>10.950798414460483</v>
      </c>
      <c r="M489" s="143">
        <f t="shared" si="125"/>
        <v>0.2661044014713897</v>
      </c>
      <c r="N489" s="143">
        <f t="shared" si="126"/>
        <v>43.803193657841931</v>
      </c>
      <c r="O489" s="143">
        <f t="shared" si="127"/>
        <v>0</v>
      </c>
      <c r="P489" s="143">
        <f t="shared" si="128"/>
        <v>219.01596828920964</v>
      </c>
      <c r="Q489" s="143">
        <f t="shared" si="129"/>
        <v>45.237748250136249</v>
      </c>
      <c r="R489" s="143">
        <f t="shared" si="130"/>
        <v>56.944151755194511</v>
      </c>
      <c r="S489" s="143">
        <f t="shared" si="131"/>
        <v>321.1978682945404</v>
      </c>
      <c r="T489" s="143">
        <f>U488-(U488*(0.5^(1/'SW7'!C$2)))</f>
        <v>3237.7335752107901</v>
      </c>
      <c r="U489" s="143">
        <f t="shared" si="134"/>
        <v>507363.64091613871</v>
      </c>
      <c r="V489" s="147">
        <f>(U489*'SW7'!C$3/(B489*'SW7'!C$4)/1000)</f>
        <v>0.68090322543167325</v>
      </c>
      <c r="W489" s="147">
        <f>V489/'SW7'!C$5</f>
        <v>8.5112903178959147</v>
      </c>
    </row>
    <row r="490" spans="1:23" x14ac:dyDescent="0.35">
      <c r="A490" s="142">
        <f t="shared" si="137"/>
        <v>487</v>
      </c>
      <c r="B490" s="143">
        <f t="shared" si="133"/>
        <v>477.3843591331235</v>
      </c>
      <c r="C490" s="133">
        <v>20</v>
      </c>
      <c r="D490" s="133">
        <v>170</v>
      </c>
      <c r="E490" s="166">
        <v>1.3</v>
      </c>
      <c r="F490" s="143"/>
      <c r="G490" s="143"/>
      <c r="H490" s="143"/>
      <c r="I490" s="143"/>
      <c r="J490" s="143"/>
      <c r="K490" s="143"/>
      <c r="L490" s="167">
        <f t="shared" si="135"/>
        <v>10.962042406086386</v>
      </c>
      <c r="M490" s="143">
        <f t="shared" si="125"/>
        <v>0.2663776304678992</v>
      </c>
      <c r="N490" s="143">
        <f t="shared" si="126"/>
        <v>43.848169624345545</v>
      </c>
      <c r="O490" s="143">
        <f t="shared" si="127"/>
        <v>0</v>
      </c>
      <c r="P490" s="143">
        <f t="shared" si="128"/>
        <v>219.24084812172771</v>
      </c>
      <c r="Q490" s="143">
        <f t="shared" si="129"/>
        <v>45.284197179542865</v>
      </c>
      <c r="R490" s="143">
        <f t="shared" si="130"/>
        <v>57.002620511649212</v>
      </c>
      <c r="S490" s="143">
        <f t="shared" si="131"/>
        <v>321.52766581291974</v>
      </c>
      <c r="T490" s="143">
        <f>U489-(U489*(0.5^(1/'SW7'!C$2)))</f>
        <v>3219.1077682190225</v>
      </c>
      <c r="U490" s="143">
        <f t="shared" si="134"/>
        <v>504447.10520922247</v>
      </c>
      <c r="V490" s="147">
        <f>(U490*'SW7'!C$3/(B490*'SW7'!C$4)/1000)</f>
        <v>0.67616428301916653</v>
      </c>
      <c r="W490" s="147">
        <f>V490/'SW7'!C$5</f>
        <v>8.452053537739582</v>
      </c>
    </row>
    <row r="491" spans="1:23" x14ac:dyDescent="0.35">
      <c r="A491" s="142">
        <f t="shared" si="137"/>
        <v>488</v>
      </c>
      <c r="B491" s="143">
        <f t="shared" si="133"/>
        <v>477.96124160608343</v>
      </c>
      <c r="C491" s="133">
        <v>20</v>
      </c>
      <c r="D491" s="133">
        <v>170</v>
      </c>
      <c r="E491" s="166">
        <v>1.3</v>
      </c>
      <c r="F491" s="143"/>
      <c r="G491" s="143"/>
      <c r="H491" s="143"/>
      <c r="I491" s="143"/>
      <c r="J491" s="143"/>
      <c r="K491" s="143"/>
      <c r="L491" s="167">
        <f t="shared" si="135"/>
        <v>10.973263333097886</v>
      </c>
      <c r="M491" s="143">
        <f t="shared" si="125"/>
        <v>0.26665029899427861</v>
      </c>
      <c r="N491" s="143">
        <f t="shared" si="126"/>
        <v>43.893053332391545</v>
      </c>
      <c r="O491" s="143">
        <f t="shared" si="127"/>
        <v>0</v>
      </c>
      <c r="P491" s="143">
        <f t="shared" si="128"/>
        <v>219.46526666195774</v>
      </c>
      <c r="Q491" s="143">
        <f t="shared" si="129"/>
        <v>45.330550829027366</v>
      </c>
      <c r="R491" s="143">
        <f t="shared" si="130"/>
        <v>57.060969332109011</v>
      </c>
      <c r="S491" s="143">
        <f t="shared" si="131"/>
        <v>321.85678682309413</v>
      </c>
      <c r="T491" s="143">
        <f>U490-(U490*(0.5^(1/'SW7'!C$2)))</f>
        <v>3200.6030075438903</v>
      </c>
      <c r="U491" s="143">
        <f t="shared" si="134"/>
        <v>501549.52510681638</v>
      </c>
      <c r="V491" s="147">
        <f>(U491*'SW7'!C$3/(B491*'SW7'!C$4)/1000)</f>
        <v>0.67146892839123296</v>
      </c>
      <c r="W491" s="147">
        <f>V491/'SW7'!C$5</f>
        <v>8.3933616048904121</v>
      </c>
    </row>
    <row r="492" spans="1:23" x14ac:dyDescent="0.35">
      <c r="A492" s="142">
        <f t="shared" si="137"/>
        <v>489</v>
      </c>
      <c r="B492" s="143">
        <f t="shared" si="133"/>
        <v>478.5333464570034</v>
      </c>
      <c r="C492" s="133">
        <v>20</v>
      </c>
      <c r="D492" s="133">
        <v>170</v>
      </c>
      <c r="E492" s="166">
        <v>1.3</v>
      </c>
      <c r="F492" s="143"/>
      <c r="G492" s="143"/>
      <c r="H492" s="143"/>
      <c r="I492" s="143"/>
      <c r="J492" s="143"/>
      <c r="K492" s="143"/>
      <c r="L492" s="167">
        <f t="shared" si="135"/>
        <v>10.984461289925445</v>
      </c>
      <c r="M492" s="143">
        <f t="shared" si="125"/>
        <v>0.26692240934518829</v>
      </c>
      <c r="N492" s="143">
        <f t="shared" si="126"/>
        <v>43.93784515970178</v>
      </c>
      <c r="O492" s="143">
        <f t="shared" si="127"/>
        <v>0</v>
      </c>
      <c r="P492" s="143">
        <f t="shared" si="128"/>
        <v>219.68922579850891</v>
      </c>
      <c r="Q492" s="143">
        <f t="shared" si="129"/>
        <v>45.376809588682008</v>
      </c>
      <c r="R492" s="143">
        <f t="shared" si="130"/>
        <v>57.119198707612313</v>
      </c>
      <c r="S492" s="143">
        <f t="shared" si="131"/>
        <v>322.18523409480326</v>
      </c>
      <c r="T492" s="143">
        <f>U491-(U491*(0.5^(1/'SW7'!C$2)))</f>
        <v>3182.2185159003129</v>
      </c>
      <c r="U492" s="143">
        <f t="shared" si="134"/>
        <v>498670.77888609556</v>
      </c>
      <c r="V492" s="147">
        <f>(U492*'SW7'!C$3/(B492*'SW7'!C$4)/1000)</f>
        <v>0.66681673590711843</v>
      </c>
      <c r="W492" s="147">
        <f>V492/'SW7'!C$5</f>
        <v>8.3352091988389798</v>
      </c>
    </row>
    <row r="493" spans="1:23" x14ac:dyDescent="0.35">
      <c r="A493" s="142">
        <f t="shared" si="137"/>
        <v>490</v>
      </c>
      <c r="B493" s="143">
        <f t="shared" si="133"/>
        <v>479.10064877700341</v>
      </c>
      <c r="C493" s="133">
        <v>20</v>
      </c>
      <c r="D493" s="133">
        <v>170</v>
      </c>
      <c r="E493" s="166">
        <v>1.3</v>
      </c>
      <c r="F493" s="143"/>
      <c r="G493" s="143"/>
      <c r="H493" s="143"/>
      <c r="I493" s="143"/>
      <c r="J493" s="143"/>
      <c r="K493" s="143"/>
      <c r="L493" s="167">
        <f t="shared" si="135"/>
        <v>10.99563637042078</v>
      </c>
      <c r="M493" s="143">
        <f t="shared" si="125"/>
        <v>0.26719396380122495</v>
      </c>
      <c r="N493" s="143">
        <f t="shared" si="126"/>
        <v>43.982545481683118</v>
      </c>
      <c r="O493" s="143">
        <f t="shared" si="127"/>
        <v>0</v>
      </c>
      <c r="P493" s="143">
        <f t="shared" si="128"/>
        <v>219.91272740841561</v>
      </c>
      <c r="Q493" s="143">
        <f t="shared" si="129"/>
        <v>45.422973846208244</v>
      </c>
      <c r="R493" s="143">
        <f t="shared" si="130"/>
        <v>57.177309126188057</v>
      </c>
      <c r="S493" s="143">
        <f t="shared" si="131"/>
        <v>322.51301038081192</v>
      </c>
      <c r="T493" s="143">
        <f>U492-(U492*(0.5^(1/'SW7'!C$2)))</f>
        <v>3163.9535209843889</v>
      </c>
      <c r="U493" s="143">
        <f t="shared" si="134"/>
        <v>495810.74560429004</v>
      </c>
      <c r="V493" s="147">
        <f>(U493*'SW7'!C$3/(B493*'SW7'!C$4)/1000)</f>
        <v>0.66220728466531109</v>
      </c>
      <c r="W493" s="147">
        <f>V493/'SW7'!C$5</f>
        <v>8.2775910583163892</v>
      </c>
    </row>
    <row r="494" spans="1:23" x14ac:dyDescent="0.35">
      <c r="A494" s="142">
        <f t="shared" si="137"/>
        <v>491</v>
      </c>
      <c r="B494" s="143">
        <f t="shared" si="133"/>
        <v>479.66312362528345</v>
      </c>
      <c r="C494" s="133">
        <v>20</v>
      </c>
      <c r="D494" s="133">
        <v>170</v>
      </c>
      <c r="E494" s="166">
        <v>1.3</v>
      </c>
      <c r="F494" s="143"/>
      <c r="G494" s="143"/>
      <c r="H494" s="143"/>
      <c r="I494" s="143"/>
      <c r="J494" s="143"/>
      <c r="K494" s="143"/>
      <c r="L494" s="167">
        <f t="shared" si="135"/>
        <v>11.006788667861588</v>
      </c>
      <c r="M494" s="143">
        <f t="shared" si="125"/>
        <v>0.26746496462903657</v>
      </c>
      <c r="N494" s="143">
        <f t="shared" si="126"/>
        <v>44.027154671446354</v>
      </c>
      <c r="O494" s="143">
        <f t="shared" si="127"/>
        <v>0</v>
      </c>
      <c r="P494" s="143">
        <f t="shared" si="128"/>
        <v>220.13577335723176</v>
      </c>
      <c r="Q494" s="143">
        <f t="shared" si="129"/>
        <v>45.469043986936214</v>
      </c>
      <c r="R494" s="143">
        <f t="shared" si="130"/>
        <v>57.235301072880262</v>
      </c>
      <c r="S494" s="143">
        <f t="shared" si="131"/>
        <v>322.84011841704819</v>
      </c>
      <c r="T494" s="143">
        <f>U493-(U493*(0.5^(1/'SW7'!C$2)))</f>
        <v>3145.807255441614</v>
      </c>
      <c r="U494" s="143">
        <f t="shared" si="134"/>
        <v>492969.30509368645</v>
      </c>
      <c r="V494" s="147">
        <f>(U494*'SW7'!C$3/(B494*'SW7'!C$4)/1000)</f>
        <v>0.6576401584473367</v>
      </c>
      <c r="W494" s="147">
        <f>V494/'SW7'!C$5</f>
        <v>8.2205019805917079</v>
      </c>
    </row>
    <row r="495" spans="1:23" x14ac:dyDescent="0.35">
      <c r="A495" s="142">
        <f t="shared" si="137"/>
        <v>492</v>
      </c>
      <c r="B495" s="143">
        <f t="shared" si="133"/>
        <v>480.22074602912346</v>
      </c>
      <c r="C495" s="133">
        <v>20</v>
      </c>
      <c r="D495" s="133">
        <v>170</v>
      </c>
      <c r="E495" s="166">
        <v>1.3</v>
      </c>
      <c r="F495" s="143"/>
      <c r="G495" s="143"/>
      <c r="H495" s="143"/>
      <c r="I495" s="143"/>
      <c r="J495" s="143"/>
      <c r="K495" s="143"/>
      <c r="L495" s="167">
        <f t="shared" si="135"/>
        <v>11.017918274956227</v>
      </c>
      <c r="M495" s="143">
        <f t="shared" si="125"/>
        <v>0.26773541408143631</v>
      </c>
      <c r="N495" s="143">
        <f t="shared" si="126"/>
        <v>44.071673099824906</v>
      </c>
      <c r="O495" s="143">
        <f t="shared" si="127"/>
        <v>0</v>
      </c>
      <c r="P495" s="143">
        <f t="shared" si="128"/>
        <v>220.35836549912455</v>
      </c>
      <c r="Q495" s="143">
        <f t="shared" si="129"/>
        <v>45.515020393844175</v>
      </c>
      <c r="R495" s="143">
        <f t="shared" si="130"/>
        <v>57.293175029772378</v>
      </c>
      <c r="S495" s="143">
        <f t="shared" si="131"/>
        <v>323.1665609227411</v>
      </c>
      <c r="T495" s="143">
        <f>U494-(U494*(0.5^(1/'SW7'!C$2)))</f>
        <v>3127.7789568348671</v>
      </c>
      <c r="U495" s="143">
        <f t="shared" si="134"/>
        <v>490146.33795666188</v>
      </c>
      <c r="V495" s="147">
        <f>(U495*'SW7'!C$3/(B495*'SW7'!C$4)/1000)</f>
        <v>0.65311494566230532</v>
      </c>
      <c r="W495" s="147">
        <f>V495/'SW7'!C$5</f>
        <v>8.163936820778817</v>
      </c>
    </row>
    <row r="496" spans="1:23" x14ac:dyDescent="0.35">
      <c r="A496" s="142">
        <f t="shared" si="137"/>
        <v>493</v>
      </c>
      <c r="B496" s="143">
        <f t="shared" si="133"/>
        <v>480.77349098388345</v>
      </c>
      <c r="C496" s="133">
        <v>20</v>
      </c>
      <c r="D496" s="133">
        <v>170</v>
      </c>
      <c r="E496" s="166">
        <v>1.3</v>
      </c>
      <c r="F496" s="143"/>
      <c r="G496" s="143"/>
      <c r="H496" s="143"/>
      <c r="I496" s="143"/>
      <c r="J496" s="143"/>
      <c r="K496" s="143"/>
      <c r="L496" s="167">
        <f t="shared" si="135"/>
        <v>11.029025283848323</v>
      </c>
      <c r="M496" s="143">
        <f t="shared" si="125"/>
        <v>0.26800531439751424</v>
      </c>
      <c r="N496" s="143">
        <f t="shared" si="126"/>
        <v>44.116101135393293</v>
      </c>
      <c r="O496" s="143">
        <f t="shared" si="127"/>
        <v>0</v>
      </c>
      <c r="P496" s="143">
        <f t="shared" si="128"/>
        <v>220.58050567696648</v>
      </c>
      <c r="Q496" s="143">
        <f t="shared" si="129"/>
        <v>45.560903447577424</v>
      </c>
      <c r="R496" s="143">
        <f t="shared" si="130"/>
        <v>57.350931476011283</v>
      </c>
      <c r="S496" s="143">
        <f t="shared" si="131"/>
        <v>323.49234060055517</v>
      </c>
      <c r="T496" s="143">
        <f>U495-(U495*(0.5^(1/'SW7'!C$2)))</f>
        <v>3109.8678676133277</v>
      </c>
      <c r="U496" s="143">
        <f t="shared" si="134"/>
        <v>487341.72556074976</v>
      </c>
      <c r="V496" s="147">
        <f>(U496*'SW7'!C$3/(B496*'SW7'!C$4)/1000)</f>
        <v>0.64863123929220345</v>
      </c>
      <c r="W496" s="147">
        <f>V496/'SW7'!C$5</f>
        <v>8.1078904911525438</v>
      </c>
    </row>
    <row r="497" spans="1:23" x14ac:dyDescent="0.35">
      <c r="A497" s="142">
        <f t="shared" si="137"/>
        <v>494</v>
      </c>
      <c r="B497" s="143">
        <f t="shared" si="133"/>
        <v>481.32133345300349</v>
      </c>
      <c r="C497" s="133">
        <v>20</v>
      </c>
      <c r="D497" s="133">
        <v>170</v>
      </c>
      <c r="E497" s="166">
        <v>1.3</v>
      </c>
      <c r="F497" s="143"/>
      <c r="G497" s="143"/>
      <c r="H497" s="143"/>
      <c r="I497" s="143"/>
      <c r="J497" s="143"/>
      <c r="K497" s="143"/>
      <c r="L497" s="167">
        <f t="shared" si="135"/>
        <v>11.040109786121381</v>
      </c>
      <c r="M497" s="143">
        <f t="shared" si="125"/>
        <v>0.26827466780274956</v>
      </c>
      <c r="N497" s="143">
        <f t="shared" si="126"/>
        <v>44.160439144485522</v>
      </c>
      <c r="O497" s="143">
        <f t="shared" si="127"/>
        <v>0</v>
      </c>
      <c r="P497" s="143">
        <f t="shared" si="128"/>
        <v>220.8021957224276</v>
      </c>
      <c r="Q497" s="143">
        <f t="shared" si="129"/>
        <v>45.606693526467424</v>
      </c>
      <c r="R497" s="143">
        <f t="shared" si="130"/>
        <v>57.408570887831182</v>
      </c>
      <c r="S497" s="143">
        <f t="shared" si="131"/>
        <v>323.8174601367262</v>
      </c>
      <c r="T497" s="143">
        <f>U496-(U496*(0.5^(1/'SW7'!C$2)))</f>
        <v>3092.0732350806938</v>
      </c>
      <c r="U497" s="143">
        <f t="shared" si="134"/>
        <v>484555.35003373702</v>
      </c>
      <c r="V497" s="147">
        <f>(U497*'SW7'!C$3/(B497*'SW7'!C$4)/1000)</f>
        <v>0.64418863683791472</v>
      </c>
      <c r="W497" s="147">
        <f>V497/'SW7'!C$5</f>
        <v>8.0523579604739339</v>
      </c>
    </row>
    <row r="498" spans="1:23" x14ac:dyDescent="0.35">
      <c r="A498" s="142">
        <f t="shared" si="137"/>
        <v>495</v>
      </c>
      <c r="B498" s="143">
        <f t="shared" si="133"/>
        <v>481.86424836800347</v>
      </c>
      <c r="C498" s="133">
        <v>20</v>
      </c>
      <c r="D498" s="133">
        <v>170</v>
      </c>
      <c r="E498" s="166">
        <v>1.3</v>
      </c>
      <c r="F498" s="143"/>
      <c r="G498" s="143"/>
      <c r="H498" s="143"/>
      <c r="I498" s="143"/>
      <c r="J498" s="143"/>
      <c r="K498" s="143"/>
      <c r="L498" s="167">
        <f t="shared" si="135"/>
        <v>11.051171872803248</v>
      </c>
      <c r="M498" s="143">
        <f t="shared" si="125"/>
        <v>0.26854347650911892</v>
      </c>
      <c r="N498" s="143">
        <f t="shared" si="126"/>
        <v>44.204687491212994</v>
      </c>
      <c r="O498" s="143">
        <f t="shared" si="127"/>
        <v>0</v>
      </c>
      <c r="P498" s="143">
        <f t="shared" si="128"/>
        <v>221.02343745606498</v>
      </c>
      <c r="Q498" s="143">
        <f t="shared" si="129"/>
        <v>45.652391006550218</v>
      </c>
      <c r="R498" s="143">
        <f t="shared" si="130"/>
        <v>57.466093738576895</v>
      </c>
      <c r="S498" s="143">
        <f t="shared" si="131"/>
        <v>324.14192220119207</v>
      </c>
      <c r="T498" s="143">
        <f>U497-(U497*(0.5^(1/'SW7'!C$2)))</f>
        <v>3074.3943113643909</v>
      </c>
      <c r="U498" s="143">
        <f t="shared" si="134"/>
        <v>481787.09425879305</v>
      </c>
      <c r="V498" s="147">
        <f>(U498*'SW7'!C$3/(B498*'SW7'!C$4)/1000)</f>
        <v>0.63978674026596716</v>
      </c>
      <c r="W498" s="147">
        <f>V498/'SW7'!C$5</f>
        <v>7.9973342533245892</v>
      </c>
    </row>
    <row r="499" spans="1:23" x14ac:dyDescent="0.35">
      <c r="A499" s="142">
        <f t="shared" si="137"/>
        <v>496</v>
      </c>
      <c r="B499" s="143">
        <f t="shared" si="133"/>
        <v>482.40221062848349</v>
      </c>
      <c r="C499" s="133">
        <v>1200</v>
      </c>
      <c r="D499" s="133">
        <v>0</v>
      </c>
      <c r="E499" s="166">
        <v>1.3</v>
      </c>
      <c r="F499" s="143"/>
      <c r="G499" s="143"/>
      <c r="H499" s="143"/>
      <c r="I499" s="143"/>
      <c r="J499" s="143"/>
      <c r="K499" s="143"/>
      <c r="L499" s="167">
        <f t="shared" si="135"/>
        <v>11.062211634370701</v>
      </c>
      <c r="M499" s="143">
        <f t="shared" si="125"/>
        <v>0.26881174271520802</v>
      </c>
      <c r="N499" s="143">
        <f t="shared" si="126"/>
        <v>44.248846537482805</v>
      </c>
      <c r="O499" s="143">
        <f t="shared" si="127"/>
        <v>0</v>
      </c>
      <c r="P499" s="143">
        <f t="shared" si="128"/>
        <v>13274.653961244841</v>
      </c>
      <c r="Q499" s="143">
        <f t="shared" si="129"/>
        <v>0</v>
      </c>
      <c r="R499" s="143">
        <f t="shared" si="130"/>
        <v>57.52350049872765</v>
      </c>
      <c r="S499" s="143">
        <f t="shared" si="131"/>
        <v>13332.177461743569</v>
      </c>
      <c r="T499" s="143">
        <f>U498-(U498*(0.5^(1/'SW7'!C$2)))</f>
        <v>3056.8303533845465</v>
      </c>
      <c r="U499" s="143">
        <f t="shared" si="134"/>
        <v>479036.84186962986</v>
      </c>
      <c r="V499" s="147">
        <f>(U499*'SW7'!C$3/(B499*'SW7'!C$4)/1000)</f>
        <v>0.63542515595598847</v>
      </c>
      <c r="W499" s="147">
        <f>V499/'SW7'!C$5</f>
        <v>7.9428144494498554</v>
      </c>
    </row>
    <row r="500" spans="1:23" x14ac:dyDescent="0.35">
      <c r="A500" s="142">
        <f t="shared" si="137"/>
        <v>497</v>
      </c>
      <c r="B500" s="143">
        <f t="shared" si="133"/>
        <v>482.93519510212349</v>
      </c>
      <c r="C500" s="133">
        <v>1200</v>
      </c>
      <c r="D500" s="133">
        <v>0</v>
      </c>
      <c r="E500" s="166">
        <v>1.3</v>
      </c>
      <c r="F500" s="143"/>
      <c r="G500" s="143"/>
      <c r="H500" s="143"/>
      <c r="I500" s="143"/>
      <c r="J500" s="143"/>
      <c r="K500" s="143"/>
      <c r="L500" s="167">
        <f t="shared" si="135"/>
        <v>11.07322916075378</v>
      </c>
      <c r="M500" s="143">
        <f t="shared" si="125"/>
        <v>0.26907946860631682</v>
      </c>
      <c r="N500" s="143">
        <f t="shared" si="126"/>
        <v>44.292916643015118</v>
      </c>
      <c r="O500" s="143">
        <f t="shared" si="127"/>
        <v>0</v>
      </c>
      <c r="P500" s="143">
        <f t="shared" si="128"/>
        <v>13287.874992904535</v>
      </c>
      <c r="Q500" s="143">
        <f t="shared" si="129"/>
        <v>0</v>
      </c>
      <c r="R500" s="143">
        <f t="shared" si="130"/>
        <v>57.580791635919653</v>
      </c>
      <c r="S500" s="143">
        <f t="shared" si="131"/>
        <v>13345.455784540454</v>
      </c>
      <c r="T500" s="143">
        <f>U499-(U499*(0.5^(1/'SW7'!C$2)))</f>
        <v>3039.3806228234316</v>
      </c>
      <c r="U500" s="143">
        <f t="shared" si="134"/>
        <v>489312.1889779889</v>
      </c>
      <c r="V500" s="147">
        <f>(U500*'SW7'!C$3/(B500*'SW7'!C$4)/1000)</f>
        <v>0.64833871439550195</v>
      </c>
      <c r="W500" s="147">
        <f>V500/'SW7'!C$5</f>
        <v>8.1042339299437742</v>
      </c>
    </row>
    <row r="501" spans="1:23" x14ac:dyDescent="0.35">
      <c r="A501" s="142">
        <f t="shared" ref="A501:A516" si="138">A500+1</f>
        <v>498</v>
      </c>
      <c r="B501" s="143">
        <f t="shared" si="133"/>
        <v>483.46317662468351</v>
      </c>
      <c r="C501" s="133">
        <v>1200</v>
      </c>
      <c r="D501" s="133">
        <v>0</v>
      </c>
      <c r="E501" s="166">
        <v>1.3</v>
      </c>
      <c r="F501" s="143"/>
      <c r="G501" s="143"/>
      <c r="H501" s="143"/>
      <c r="I501" s="143"/>
      <c r="J501" s="143"/>
      <c r="K501" s="143"/>
      <c r="L501" s="167">
        <f t="shared" si="135"/>
        <v>11.084224541340259</v>
      </c>
      <c r="M501" s="143">
        <f t="shared" si="125"/>
        <v>0.26934665635456828</v>
      </c>
      <c r="N501" s="143">
        <f t="shared" si="126"/>
        <v>44.336898165361035</v>
      </c>
      <c r="O501" s="143">
        <f t="shared" si="127"/>
        <v>0</v>
      </c>
      <c r="P501" s="143">
        <f t="shared" si="128"/>
        <v>13301.069449608311</v>
      </c>
      <c r="Q501" s="143">
        <f t="shared" si="129"/>
        <v>0</v>
      </c>
      <c r="R501" s="143">
        <f t="shared" si="130"/>
        <v>57.637967614969348</v>
      </c>
      <c r="S501" s="143">
        <f t="shared" si="131"/>
        <v>13358.707417223281</v>
      </c>
      <c r="T501" s="143">
        <f>U500-(U500*(0.5^(1/'SW7'!C$2)))</f>
        <v>3104.5753806462744</v>
      </c>
      <c r="U501" s="143">
        <f t="shared" si="134"/>
        <v>499618.26413970592</v>
      </c>
      <c r="V501" s="147">
        <f>(U501*'SW7'!C$3/(B501*'SW7'!C$4)/1000)</f>
        <v>0.66127131318865717</v>
      </c>
      <c r="W501" s="147">
        <f>V501/'SW7'!C$5</f>
        <v>8.2658914148582152</v>
      </c>
    </row>
    <row r="502" spans="1:23" x14ac:dyDescent="0.35">
      <c r="A502" s="142">
        <f t="shared" si="138"/>
        <v>499</v>
      </c>
      <c r="B502" s="143">
        <f t="shared" si="133"/>
        <v>483.98613000000353</v>
      </c>
      <c r="C502" s="133">
        <v>1200</v>
      </c>
      <c r="D502" s="133">
        <v>0</v>
      </c>
      <c r="E502" s="166">
        <v>1.3</v>
      </c>
      <c r="F502" s="143"/>
      <c r="G502" s="143"/>
      <c r="H502" s="143"/>
      <c r="I502" s="143"/>
      <c r="J502" s="143"/>
      <c r="K502" s="143"/>
      <c r="L502" s="167">
        <f t="shared" si="135"/>
        <v>11.095197864979962</v>
      </c>
      <c r="M502" s="143">
        <f t="shared" si="125"/>
        <v>0.26961330811901307</v>
      </c>
      <c r="N502" s="143">
        <f t="shared" si="126"/>
        <v>44.380791459919848</v>
      </c>
      <c r="O502" s="143">
        <f t="shared" si="127"/>
        <v>0</v>
      </c>
      <c r="P502" s="143">
        <f t="shared" si="128"/>
        <v>13314.237437975955</v>
      </c>
      <c r="Q502" s="143">
        <f t="shared" si="129"/>
        <v>0</v>
      </c>
      <c r="R502" s="143">
        <f t="shared" si="130"/>
        <v>57.695028897895803</v>
      </c>
      <c r="S502" s="143">
        <f t="shared" si="131"/>
        <v>13371.93246687385</v>
      </c>
      <c r="T502" s="143">
        <f>U501-(U501*(0.5^(1/'SW7'!C$2)))</f>
        <v>3169.9651010311209</v>
      </c>
      <c r="U502" s="143">
        <f t="shared" si="134"/>
        <v>509872.3961762829</v>
      </c>
      <c r="V502" s="147">
        <f>(U502*'SW7'!C$3/(B502*'SW7'!C$4)/1000)</f>
        <v>0.67411402470656689</v>
      </c>
      <c r="W502" s="147">
        <f>V502/'SW7'!C$5</f>
        <v>8.4264253088320853</v>
      </c>
    </row>
    <row r="503" spans="1:23" x14ac:dyDescent="0.35">
      <c r="A503" s="142">
        <f t="shared" si="138"/>
        <v>500</v>
      </c>
      <c r="B503" s="143">
        <f t="shared" si="133"/>
        <v>484.50403000000347</v>
      </c>
      <c r="C503" s="133">
        <v>1200</v>
      </c>
      <c r="D503" s="133">
        <v>0</v>
      </c>
      <c r="E503" s="166">
        <v>1.3</v>
      </c>
      <c r="F503" s="143"/>
      <c r="G503" s="143"/>
      <c r="H503" s="143"/>
      <c r="I503" s="143"/>
      <c r="J503" s="143"/>
      <c r="K503" s="143"/>
      <c r="L503" s="167">
        <f t="shared" si="135"/>
        <v>11.106149219989074</v>
      </c>
      <c r="M503" s="143">
        <f t="shared" si="125"/>
        <v>0.26987942604573451</v>
      </c>
      <c r="N503" s="143">
        <f t="shared" si="126"/>
        <v>44.424596879956297</v>
      </c>
      <c r="O503" s="143">
        <f t="shared" si="127"/>
        <v>0</v>
      </c>
      <c r="P503" s="143">
        <f t="shared" si="128"/>
        <v>13327.379063986889</v>
      </c>
      <c r="Q503" s="143">
        <f t="shared" si="129"/>
        <v>0</v>
      </c>
      <c r="R503" s="143">
        <f t="shared" si="130"/>
        <v>57.751975943943187</v>
      </c>
      <c r="S503" s="143">
        <f t="shared" si="131"/>
        <v>13385.131039930833</v>
      </c>
      <c r="T503" s="143">
        <f>U502-(U502*(0.5^(1/'SW7'!C$2)))</f>
        <v>3235.0252540126676</v>
      </c>
      <c r="U503" s="143">
        <f t="shared" si="134"/>
        <v>520074.36354212562</v>
      </c>
      <c r="V503" s="147">
        <f>(U503*'SW7'!C$3/(B503*'SW7'!C$4)/1000)</f>
        <v>0.68686728302073885</v>
      </c>
      <c r="W503" s="147">
        <f>V503/'SW7'!C$5</f>
        <v>8.585841037759236</v>
      </c>
    </row>
    <row r="504" spans="1:23" x14ac:dyDescent="0.35">
      <c r="A504" s="142">
        <f t="shared" si="138"/>
        <v>501</v>
      </c>
      <c r="B504" s="143">
        <f t="shared" si="133"/>
        <v>485.01685136468348</v>
      </c>
      <c r="C504" s="133">
        <v>1200</v>
      </c>
      <c r="D504" s="133">
        <v>0</v>
      </c>
      <c r="E504" s="166">
        <v>1.3</v>
      </c>
      <c r="F504" s="143"/>
      <c r="G504" s="143"/>
      <c r="H504" s="143"/>
      <c r="I504" s="143"/>
      <c r="J504" s="143"/>
      <c r="K504" s="143"/>
      <c r="L504" s="167">
        <f t="shared" si="135"/>
        <v>11.117078694154426</v>
      </c>
      <c r="M504" s="143">
        <f t="shared" si="125"/>
        <v>0.27014501226795251</v>
      </c>
      <c r="N504" s="143">
        <f t="shared" si="126"/>
        <v>44.468314776617703</v>
      </c>
      <c r="O504" s="143">
        <f t="shared" si="127"/>
        <v>0</v>
      </c>
      <c r="P504" s="143">
        <f t="shared" si="128"/>
        <v>13340.494432985312</v>
      </c>
      <c r="Q504" s="143">
        <f t="shared" si="129"/>
        <v>0</v>
      </c>
      <c r="R504" s="143">
        <f t="shared" si="130"/>
        <v>57.808809209603012</v>
      </c>
      <c r="S504" s="143">
        <f t="shared" si="131"/>
        <v>13398.303242194914</v>
      </c>
      <c r="T504" s="143">
        <f>U503-(U503*(0.5^(1/'SW7'!C$2)))</f>
        <v>3299.7544339342276</v>
      </c>
      <c r="U504" s="143">
        <f t="shared" si="134"/>
        <v>530224.46932804375</v>
      </c>
      <c r="V504" s="147">
        <f>(U504*'SW7'!C$3/(B504*'SW7'!C$4)/1000)</f>
        <v>0.69953220961619667</v>
      </c>
      <c r="W504" s="147">
        <f>V504/'SW7'!C$5</f>
        <v>8.744152620202458</v>
      </c>
    </row>
    <row r="505" spans="1:23" x14ac:dyDescent="0.35">
      <c r="A505" s="142">
        <f t="shared" si="138"/>
        <v>502</v>
      </c>
      <c r="B505" s="143">
        <f t="shared" si="133"/>
        <v>485.5245688021235</v>
      </c>
      <c r="C505" s="133">
        <v>1200</v>
      </c>
      <c r="D505" s="133">
        <v>0</v>
      </c>
      <c r="E505" s="166">
        <v>1.3</v>
      </c>
      <c r="F505" s="143"/>
      <c r="G505" s="143"/>
      <c r="H505" s="143"/>
      <c r="I505" s="143"/>
      <c r="J505" s="143"/>
      <c r="K505" s="143"/>
      <c r="L505" s="167">
        <f t="shared" si="135"/>
        <v>11.127986374737699</v>
      </c>
      <c r="M505" s="143">
        <f t="shared" si="125"/>
        <v>0.27041006890612607</v>
      </c>
      <c r="N505" s="143">
        <f t="shared" si="126"/>
        <v>44.511945498950794</v>
      </c>
      <c r="O505" s="143">
        <f t="shared" si="127"/>
        <v>0</v>
      </c>
      <c r="P505" s="143">
        <f t="shared" si="128"/>
        <v>13353.583649685239</v>
      </c>
      <c r="Q505" s="143">
        <f t="shared" si="129"/>
        <v>0</v>
      </c>
      <c r="R505" s="143">
        <f t="shared" si="130"/>
        <v>57.865529148636035</v>
      </c>
      <c r="S505" s="143">
        <f t="shared" si="131"/>
        <v>13411.449178833875</v>
      </c>
      <c r="T505" s="143">
        <f>U504-(U504*(0.5^(1/'SW7'!C$2)))</f>
        <v>3364.1545638384996</v>
      </c>
      <c r="U505" s="143">
        <f t="shared" si="134"/>
        <v>540323.01813630445</v>
      </c>
      <c r="V505" s="147">
        <f>(U505*'SW7'!C$3/(B505*'SW7'!C$4)/1000)</f>
        <v>0.71210992035636322</v>
      </c>
      <c r="W505" s="147">
        <f>V505/'SW7'!C$5</f>
        <v>8.9013740044545404</v>
      </c>
    </row>
    <row r="506" spans="1:23" x14ac:dyDescent="0.35">
      <c r="A506" s="142">
        <f t="shared" si="138"/>
        <v>503</v>
      </c>
      <c r="B506" s="143">
        <f t="shared" si="133"/>
        <v>486.02715698848351</v>
      </c>
      <c r="C506" s="133">
        <v>1200</v>
      </c>
      <c r="D506" s="133">
        <v>0</v>
      </c>
      <c r="E506" s="166">
        <v>1.3</v>
      </c>
      <c r="F506" s="143"/>
      <c r="G506" s="143"/>
      <c r="H506" s="143"/>
      <c r="I506" s="143"/>
      <c r="J506" s="143"/>
      <c r="K506" s="143"/>
      <c r="L506" s="167">
        <f t="shared" si="135"/>
        <v>11.138872348479598</v>
      </c>
      <c r="M506" s="143">
        <f t="shared" si="125"/>
        <v>0.27067459806805422</v>
      </c>
      <c r="N506" s="143">
        <f t="shared" si="126"/>
        <v>44.555489393918393</v>
      </c>
      <c r="O506" s="143">
        <f t="shared" si="127"/>
        <v>0</v>
      </c>
      <c r="P506" s="143">
        <f t="shared" si="128"/>
        <v>13366.646818175517</v>
      </c>
      <c r="Q506" s="143">
        <f t="shared" si="129"/>
        <v>0</v>
      </c>
      <c r="R506" s="143">
        <f t="shared" si="130"/>
        <v>57.922136212093911</v>
      </c>
      <c r="S506" s="143">
        <f t="shared" si="131"/>
        <v>13424.568954387611</v>
      </c>
      <c r="T506" s="143">
        <f>U505-(U505*(0.5^(1/'SW7'!C$2)))</f>
        <v>3428.2275763581274</v>
      </c>
      <c r="U506" s="143">
        <f t="shared" si="134"/>
        <v>550370.31275129982</v>
      </c>
      <c r="V506" s="147">
        <f>(U506*'SW7'!C$3/(B506*'SW7'!C$4)/1000)</f>
        <v>0.72460152120478771</v>
      </c>
      <c r="W506" s="147">
        <f>V506/'SW7'!C$5</f>
        <v>9.0575190150598459</v>
      </c>
    </row>
    <row r="507" spans="1:23" x14ac:dyDescent="0.35">
      <c r="A507" s="142">
        <f t="shared" si="138"/>
        <v>504</v>
      </c>
      <c r="B507" s="143">
        <f t="shared" si="133"/>
        <v>486.52459056800353</v>
      </c>
      <c r="C507" s="133">
        <v>1200</v>
      </c>
      <c r="D507" s="133">
        <v>0</v>
      </c>
      <c r="E507" s="166">
        <v>1.3</v>
      </c>
      <c r="F507" s="143"/>
      <c r="G507" s="143"/>
      <c r="H507" s="143"/>
      <c r="I507" s="143"/>
      <c r="J507" s="143"/>
      <c r="K507" s="143"/>
      <c r="L507" s="167">
        <f t="shared" si="135"/>
        <v>11.149736701604002</v>
      </c>
      <c r="M507" s="143">
        <f t="shared" si="125"/>
        <v>0.27093860184897722</v>
      </c>
      <c r="N507" s="143">
        <f t="shared" si="126"/>
        <v>44.598946806416009</v>
      </c>
      <c r="O507" s="143">
        <f t="shared" si="127"/>
        <v>0</v>
      </c>
      <c r="P507" s="143">
        <f t="shared" si="128"/>
        <v>13379.684041924802</v>
      </c>
      <c r="Q507" s="143">
        <f t="shared" si="129"/>
        <v>0</v>
      </c>
      <c r="R507" s="143">
        <f t="shared" si="130"/>
        <v>57.978630848340813</v>
      </c>
      <c r="S507" s="143">
        <f t="shared" si="131"/>
        <v>13437.662672773144</v>
      </c>
      <c r="T507" s="143">
        <f>U506-(U506*(0.5^(1/'SW7'!C$2)))</f>
        <v>3491.9753925916739</v>
      </c>
      <c r="U507" s="143">
        <f t="shared" si="134"/>
        <v>560366.65412932925</v>
      </c>
      <c r="V507" s="147">
        <f>(U507*'SW7'!C$3/(B507*'SW7'!C$4)/1000)</f>
        <v>0.73700810833868713</v>
      </c>
      <c r="W507" s="147">
        <f>V507/'SW7'!C$5</f>
        <v>9.2126013542335894</v>
      </c>
    </row>
    <row r="508" spans="1:23" x14ac:dyDescent="0.35">
      <c r="A508" s="142">
        <f t="shared" si="138"/>
        <v>505</v>
      </c>
      <c r="B508" s="143">
        <f t="shared" si="133"/>
        <v>487.01684415300355</v>
      </c>
      <c r="C508" s="133">
        <v>1200</v>
      </c>
      <c r="D508" s="133">
        <v>0</v>
      </c>
      <c r="E508" s="166">
        <v>1.3</v>
      </c>
      <c r="F508" s="143"/>
      <c r="G508" s="143"/>
      <c r="H508" s="143"/>
      <c r="I508" s="143"/>
      <c r="J508" s="143"/>
      <c r="K508" s="143"/>
      <c r="L508" s="167">
        <f t="shared" si="135"/>
        <v>11.160579519822075</v>
      </c>
      <c r="M508" s="143">
        <f t="shared" si="125"/>
        <v>0.27120208233167642</v>
      </c>
      <c r="N508" s="143">
        <f t="shared" si="126"/>
        <v>44.642318079288302</v>
      </c>
      <c r="O508" s="143">
        <f t="shared" si="127"/>
        <v>0</v>
      </c>
      <c r="P508" s="143">
        <f t="shared" si="128"/>
        <v>13392.69542378649</v>
      </c>
      <c r="Q508" s="143">
        <f t="shared" si="129"/>
        <v>0</v>
      </c>
      <c r="R508" s="143">
        <f t="shared" si="130"/>
        <v>58.035013503074794</v>
      </c>
      <c r="S508" s="143">
        <f t="shared" si="131"/>
        <v>13450.730437289565</v>
      </c>
      <c r="T508" s="143">
        <f>U507-(U507*(0.5^(1/'SW7'!C$2)))</f>
        <v>3555.3999220390106</v>
      </c>
      <c r="U508" s="143">
        <f t="shared" si="134"/>
        <v>570312.3414095107</v>
      </c>
      <c r="V508" s="147">
        <f>(U508*'SW7'!C$3/(B508*'SW7'!C$4)/1000)</f>
        <v>0.7493307682890602</v>
      </c>
      <c r="W508" s="147">
        <f>V508/'SW7'!C$5</f>
        <v>9.3666346036132531</v>
      </c>
    </row>
    <row r="509" spans="1:23" x14ac:dyDescent="0.35">
      <c r="A509" s="142">
        <f t="shared" si="138"/>
        <v>506</v>
      </c>
      <c r="B509" s="143">
        <f t="shared" si="133"/>
        <v>487.50389232388352</v>
      </c>
      <c r="C509" s="133">
        <v>1200</v>
      </c>
      <c r="D509" s="133">
        <v>0</v>
      </c>
      <c r="E509" s="166">
        <v>1.3</v>
      </c>
      <c r="F509" s="143"/>
      <c r="G509" s="143"/>
      <c r="H509" s="143"/>
      <c r="I509" s="143"/>
      <c r="J509" s="143"/>
      <c r="K509" s="143"/>
      <c r="L509" s="167">
        <f t="shared" si="135"/>
        <v>11.171400888336297</v>
      </c>
      <c r="M509" s="143">
        <f t="shared" si="125"/>
        <v>0.27146504158657203</v>
      </c>
      <c r="N509" s="143">
        <f t="shared" si="126"/>
        <v>44.685603553345189</v>
      </c>
      <c r="O509" s="143">
        <f t="shared" si="127"/>
        <v>0</v>
      </c>
      <c r="P509" s="143">
        <f t="shared" si="128"/>
        <v>13405.681066003557</v>
      </c>
      <c r="Q509" s="143">
        <f t="shared" si="129"/>
        <v>0</v>
      </c>
      <c r="R509" s="143">
        <f t="shared" si="130"/>
        <v>58.091284619348748</v>
      </c>
      <c r="S509" s="143">
        <f t="shared" si="131"/>
        <v>13463.772350622907</v>
      </c>
      <c r="T509" s="143">
        <f>U508-(U508*(0.5^(1/'SW7'!C$2)))</f>
        <v>3618.5030626702355</v>
      </c>
      <c r="U509" s="143">
        <f t="shared" si="134"/>
        <v>580207.67192476126</v>
      </c>
      <c r="V509" s="147">
        <f>(U509*'SW7'!C$3/(B509*'SW7'!C$4)/1000)</f>
        <v>0.7615705780795482</v>
      </c>
      <c r="W509" s="147">
        <f>V509/'SW7'!C$5</f>
        <v>9.5196322259943518</v>
      </c>
    </row>
    <row r="510" spans="1:23" x14ac:dyDescent="0.35">
      <c r="A510" s="142">
        <f t="shared" si="138"/>
        <v>507</v>
      </c>
      <c r="B510" s="143">
        <f t="shared" si="133"/>
        <v>487.98570962912351</v>
      </c>
      <c r="C510" s="133">
        <v>1200</v>
      </c>
      <c r="D510" s="133">
        <v>0</v>
      </c>
      <c r="E510" s="166">
        <v>1.3</v>
      </c>
      <c r="F510" s="143"/>
      <c r="G510" s="143"/>
      <c r="H510" s="143"/>
      <c r="I510" s="143"/>
      <c r="J510" s="143"/>
      <c r="K510" s="143"/>
      <c r="L510" s="167">
        <f t="shared" si="135"/>
        <v>11.182200891844492</v>
      </c>
      <c r="M510" s="143">
        <f t="shared" si="125"/>
        <v>0.27172748167182115</v>
      </c>
      <c r="N510" s="143">
        <f t="shared" si="126"/>
        <v>44.728803567377966</v>
      </c>
      <c r="O510" s="143">
        <f t="shared" si="127"/>
        <v>0</v>
      </c>
      <c r="P510" s="143">
        <f t="shared" si="128"/>
        <v>13418.641070213389</v>
      </c>
      <c r="Q510" s="143">
        <f t="shared" si="129"/>
        <v>0</v>
      </c>
      <c r="R510" s="143">
        <f t="shared" si="130"/>
        <v>58.147444637591356</v>
      </c>
      <c r="S510" s="143">
        <f t="shared" si="131"/>
        <v>13476.788514850979</v>
      </c>
      <c r="T510" s="143">
        <f>U509-(U509*(0.5^(1/'SW7'!C$2)))</f>
        <v>3681.286700995639</v>
      </c>
      <c r="U510" s="143">
        <f t="shared" si="134"/>
        <v>590052.94121271395</v>
      </c>
      <c r="V510" s="147">
        <f>(U510*'SW7'!C$3/(B510*'SW7'!C$4)/1000)</f>
        <v>0.77372860536390209</v>
      </c>
      <c r="W510" s="147">
        <f>V510/'SW7'!C$5</f>
        <v>9.6716075670487758</v>
      </c>
    </row>
    <row r="511" spans="1:23" x14ac:dyDescent="0.35">
      <c r="A511" s="142">
        <f t="shared" si="138"/>
        <v>508</v>
      </c>
      <c r="B511" s="143">
        <f t="shared" si="133"/>
        <v>488.46227058528348</v>
      </c>
      <c r="C511" s="133">
        <v>1200</v>
      </c>
      <c r="D511" s="133">
        <v>0</v>
      </c>
      <c r="E511" s="166">
        <v>1.3</v>
      </c>
      <c r="F511" s="143"/>
      <c r="G511" s="143"/>
      <c r="H511" s="143"/>
      <c r="I511" s="143"/>
      <c r="J511" s="143"/>
      <c r="K511" s="143"/>
      <c r="L511" s="167">
        <f t="shared" si="135"/>
        <v>11.192979614543813</v>
      </c>
      <c r="M511" s="143">
        <f t="shared" si="125"/>
        <v>0.27198940463341464</v>
      </c>
      <c r="N511" s="143">
        <f t="shared" si="126"/>
        <v>44.77191845817525</v>
      </c>
      <c r="O511" s="143">
        <f t="shared" si="127"/>
        <v>0</v>
      </c>
      <c r="P511" s="143">
        <f t="shared" si="128"/>
        <v>13431.575537452574</v>
      </c>
      <c r="Q511" s="143">
        <f t="shared" si="129"/>
        <v>0</v>
      </c>
      <c r="R511" s="143">
        <f t="shared" si="130"/>
        <v>58.203493995627824</v>
      </c>
      <c r="S511" s="143">
        <f t="shared" si="131"/>
        <v>13489.779031448203</v>
      </c>
      <c r="T511" s="143">
        <f>U510-(U510*(0.5^(1/'SW7'!C$2)))</f>
        <v>3743.7527121347375</v>
      </c>
      <c r="U511" s="143">
        <f t="shared" si="134"/>
        <v>599848.44302656932</v>
      </c>
      <c r="V511" s="147">
        <f>(U511*'SW7'!C$3/(B511*'SW7'!C$4)/1000)</f>
        <v>0.78580590856207133</v>
      </c>
      <c r="W511" s="147">
        <f>V511/'SW7'!C$5</f>
        <v>9.8225738570258923</v>
      </c>
    </row>
    <row r="512" spans="1:23" x14ac:dyDescent="0.35">
      <c r="A512" s="142">
        <f t="shared" si="138"/>
        <v>509</v>
      </c>
      <c r="B512" s="143">
        <f t="shared" si="133"/>
        <v>488.9335496770035</v>
      </c>
      <c r="C512" s="133">
        <v>1200</v>
      </c>
      <c r="D512" s="133">
        <v>0</v>
      </c>
      <c r="E512" s="166">
        <v>1.3</v>
      </c>
      <c r="F512" s="143"/>
      <c r="G512" s="143"/>
      <c r="H512" s="143"/>
      <c r="I512" s="143"/>
      <c r="J512" s="143"/>
      <c r="K512" s="143"/>
      <c r="L512" s="167">
        <f t="shared" si="135"/>
        <v>11.203737140134667</v>
      </c>
      <c r="M512" s="143">
        <f t="shared" si="125"/>
        <v>0.27225081250527239</v>
      </c>
      <c r="N512" s="143">
        <f t="shared" si="126"/>
        <v>44.814948560538667</v>
      </c>
      <c r="O512" s="143">
        <f t="shared" si="127"/>
        <v>0</v>
      </c>
      <c r="P512" s="143">
        <f t="shared" si="128"/>
        <v>13444.484568161601</v>
      </c>
      <c r="Q512" s="143">
        <f t="shared" si="129"/>
        <v>0</v>
      </c>
      <c r="R512" s="143">
        <f t="shared" si="130"/>
        <v>58.259433128700266</v>
      </c>
      <c r="S512" s="143">
        <f t="shared" si="131"/>
        <v>13502.744001290301</v>
      </c>
      <c r="T512" s="143">
        <f>U511-(U511*(0.5^(1/'SW7'!C$2)))</f>
        <v>3805.9029598853085</v>
      </c>
      <c r="U512" s="143">
        <f t="shared" si="134"/>
        <v>609594.46934588277</v>
      </c>
      <c r="V512" s="147">
        <f>(U512*'SW7'!C$3/(B512*'SW7'!C$4)/1000)</f>
        <v>0.79780353699494833</v>
      </c>
      <c r="W512" s="147">
        <f>V512/'SW7'!C$5</f>
        <v>9.9725442124368531</v>
      </c>
    </row>
    <row r="513" spans="1:23" x14ac:dyDescent="0.35">
      <c r="A513" s="142">
        <f t="shared" si="138"/>
        <v>510</v>
      </c>
      <c r="B513" s="143">
        <f t="shared" si="133"/>
        <v>489.39952135700349</v>
      </c>
      <c r="C513" s="133">
        <v>1200</v>
      </c>
      <c r="D513" s="133">
        <v>0</v>
      </c>
      <c r="E513" s="166">
        <v>1.3</v>
      </c>
      <c r="F513" s="143"/>
      <c r="G513" s="143"/>
      <c r="H513" s="143"/>
      <c r="I513" s="143"/>
      <c r="J513" s="143"/>
      <c r="K513" s="143"/>
      <c r="L513" s="167">
        <f t="shared" si="135"/>
        <v>11.214473551824636</v>
      </c>
      <c r="M513" s="143">
        <f t="shared" si="125"/>
        <v>0.27251170730933866</v>
      </c>
      <c r="N513" s="143">
        <f t="shared" si="126"/>
        <v>44.857894207298543</v>
      </c>
      <c r="O513" s="143">
        <f t="shared" si="127"/>
        <v>0</v>
      </c>
      <c r="P513" s="143">
        <f t="shared" si="128"/>
        <v>13457.368262189562</v>
      </c>
      <c r="Q513" s="143">
        <f t="shared" si="129"/>
        <v>0</v>
      </c>
      <c r="R513" s="143">
        <f t="shared" si="130"/>
        <v>58.315262469488104</v>
      </c>
      <c r="S513" s="143">
        <f t="shared" si="131"/>
        <v>13515.683524659051</v>
      </c>
      <c r="T513" s="143">
        <f>U512-(U512*(0.5^(1/'SW7'!C$2)))</f>
        <v>3867.7392967917258</v>
      </c>
      <c r="U513" s="143">
        <f t="shared" si="134"/>
        <v>619291.31038728775</v>
      </c>
      <c r="V513" s="147">
        <f>(U513*'SW7'!C$3/(B513*'SW7'!C$4)/1000)</f>
        <v>0.80972253101778868</v>
      </c>
      <c r="W513" s="147">
        <f>V513/'SW7'!C$5</f>
        <v>10.121531637722358</v>
      </c>
    </row>
    <row r="514" spans="1:23" x14ac:dyDescent="0.35">
      <c r="A514" s="142">
        <f t="shared" si="138"/>
        <v>511</v>
      </c>
      <c r="B514" s="143">
        <f t="shared" si="133"/>
        <v>489.86016004608354</v>
      </c>
      <c r="C514" s="133">
        <v>1200</v>
      </c>
      <c r="D514" s="133">
        <v>0</v>
      </c>
      <c r="E514" s="166">
        <v>1.3</v>
      </c>
      <c r="F514" s="143"/>
      <c r="G514" s="143"/>
      <c r="H514" s="143"/>
      <c r="I514" s="143"/>
      <c r="J514" s="143"/>
      <c r="K514" s="143"/>
      <c r="L514" s="167">
        <f t="shared" si="135"/>
        <v>11.225188932332305</v>
      </c>
      <c r="M514" s="143">
        <f t="shared" si="125"/>
        <v>0.27277209105567501</v>
      </c>
      <c r="N514" s="143">
        <f t="shared" si="126"/>
        <v>44.900755729329219</v>
      </c>
      <c r="O514" s="143">
        <f t="shared" si="127"/>
        <v>0</v>
      </c>
      <c r="P514" s="143">
        <f t="shared" si="128"/>
        <v>13470.226718798765</v>
      </c>
      <c r="Q514" s="143">
        <f t="shared" si="129"/>
        <v>0</v>
      </c>
      <c r="R514" s="143">
        <f t="shared" si="130"/>
        <v>58.37098244812799</v>
      </c>
      <c r="S514" s="143">
        <f t="shared" si="131"/>
        <v>13528.597701246894</v>
      </c>
      <c r="T514" s="143">
        <f>U513-(U513*(0.5^(1/'SW7'!C$2)))</f>
        <v>3929.2635642130626</v>
      </c>
      <c r="U514" s="143">
        <f t="shared" si="134"/>
        <v>628939.25461515505</v>
      </c>
      <c r="V514" s="147">
        <f>(U514*'SW7'!C$3/(B514*'SW7'!C$4)/1000)</f>
        <v>0.82156392215233542</v>
      </c>
      <c r="W514" s="147">
        <f>V514/'SW7'!C$5</f>
        <v>10.269549026904192</v>
      </c>
    </row>
    <row r="515" spans="1:23" x14ac:dyDescent="0.35">
      <c r="A515" s="142">
        <f t="shared" si="138"/>
        <v>512</v>
      </c>
      <c r="B515" s="143">
        <f t="shared" si="133"/>
        <v>490.31544013312356</v>
      </c>
      <c r="C515" s="133">
        <v>1200</v>
      </c>
      <c r="D515" s="133">
        <v>0</v>
      </c>
      <c r="E515" s="166">
        <v>1.3</v>
      </c>
      <c r="F515" s="143"/>
      <c r="G515" s="143"/>
      <c r="H515" s="143"/>
      <c r="I515" s="143"/>
      <c r="J515" s="143"/>
      <c r="K515" s="143"/>
      <c r="L515" s="167">
        <f t="shared" si="135"/>
        <v>11.235883363891116</v>
      </c>
      <c r="M515" s="143">
        <f t="shared" si="125"/>
        <v>0.27303196574255412</v>
      </c>
      <c r="N515" s="143">
        <f t="shared" si="126"/>
        <v>44.943533455564463</v>
      </c>
      <c r="O515" s="143">
        <f t="shared" si="127"/>
        <v>0</v>
      </c>
      <c r="P515" s="143">
        <f t="shared" si="128"/>
        <v>13483.06003666934</v>
      </c>
      <c r="Q515" s="143">
        <f t="shared" si="129"/>
        <v>0</v>
      </c>
      <c r="R515" s="143">
        <f t="shared" si="130"/>
        <v>58.426593492233806</v>
      </c>
      <c r="S515" s="143">
        <f t="shared" si="131"/>
        <v>13541.486630161573</v>
      </c>
      <c r="T515" s="143">
        <f>U514-(U514*(0.5^(1/'SW7'!C$2)))</f>
        <v>3990.4775923906127</v>
      </c>
      <c r="U515" s="143">
        <f t="shared" si="134"/>
        <v>638538.58875218884</v>
      </c>
      <c r="V515" s="147">
        <f>(U515*'SW7'!C$3/(B515*'SW7'!C$4)/1000)</f>
        <v>0.83332873321767209</v>
      </c>
      <c r="W515" s="147">
        <f>V515/'SW7'!C$5</f>
        <v>10.416609165220901</v>
      </c>
    </row>
    <row r="516" spans="1:23" x14ac:dyDescent="0.35">
      <c r="A516" s="142">
        <f t="shared" si="138"/>
        <v>513</v>
      </c>
      <c r="B516" s="143">
        <f t="shared" si="133"/>
        <v>490.76533597508353</v>
      </c>
      <c r="C516" s="133">
        <v>1200</v>
      </c>
      <c r="D516" s="133">
        <v>0</v>
      </c>
      <c r="E516" s="166">
        <v>1.3</v>
      </c>
      <c r="F516" s="143"/>
      <c r="G516" s="143"/>
      <c r="H516" s="143"/>
      <c r="I516" s="143"/>
      <c r="J516" s="143"/>
      <c r="K516" s="143"/>
      <c r="L516" s="167">
        <f t="shared" si="135"/>
        <v>11.246556928253145</v>
      </c>
      <c r="M516" s="143">
        <f t="shared" ref="M516:M579" si="139">0.0243*L516</f>
        <v>0.27329133335655142</v>
      </c>
      <c r="N516" s="143">
        <f t="shared" ref="N516:N579" si="140">4*L516</f>
        <v>44.986227713012582</v>
      </c>
      <c r="O516" s="143">
        <f t="shared" ref="O516:O579" si="141">J516*K516</f>
        <v>0</v>
      </c>
      <c r="P516" s="143">
        <f t="shared" ref="P516:P579" si="142">C516*L516</f>
        <v>13495.868313903775</v>
      </c>
      <c r="Q516" s="143">
        <f t="shared" ref="Q516:Q579" si="143">D516*M516</f>
        <v>0</v>
      </c>
      <c r="R516" s="143">
        <f t="shared" ref="R516:R579" si="144">E516*N516</f>
        <v>58.482096026916359</v>
      </c>
      <c r="S516" s="143">
        <f t="shared" ref="S516:S579" si="145">SUM(O516:R516)</f>
        <v>13554.350409930692</v>
      </c>
      <c r="T516" s="143">
        <f>U515-(U515*(0.5^(1/'SW7'!C$2)))</f>
        <v>4051.3832005150616</v>
      </c>
      <c r="U516" s="143">
        <f t="shared" si="134"/>
        <v>648089.59778995975</v>
      </c>
      <c r="V516" s="147">
        <f>(U516*'SW7'!C$3/(B516*'SW7'!C$4)/1000)</f>
        <v>0.84501797845983073</v>
      </c>
      <c r="W516" s="147">
        <f>V516/'SW7'!C$5</f>
        <v>10.562724730747885</v>
      </c>
    </row>
    <row r="517" spans="1:23" x14ac:dyDescent="0.35">
      <c r="A517" s="142">
        <f t="shared" ref="A517:A532" si="146">A516+1</f>
        <v>514</v>
      </c>
      <c r="B517" s="143">
        <f t="shared" ref="B517:B543" si="147">B516+0.5584 + 2*0.001787*A517 -3*0.00000155*A517^2 - 4*0.00000000133*A517^3</f>
        <v>491.20982189700356</v>
      </c>
      <c r="C517" s="133">
        <v>1200</v>
      </c>
      <c r="D517" s="133">
        <v>0</v>
      </c>
      <c r="E517" s="166">
        <v>1.3</v>
      </c>
      <c r="F517" s="143"/>
      <c r="G517" s="143"/>
      <c r="H517" s="143"/>
      <c r="I517" s="143"/>
      <c r="J517" s="143"/>
      <c r="K517" s="143"/>
      <c r="L517" s="167">
        <f t="shared" si="135"/>
        <v>11.257209706692851</v>
      </c>
      <c r="M517" s="143">
        <f t="shared" si="139"/>
        <v>0.27355019587263629</v>
      </c>
      <c r="N517" s="143">
        <f t="shared" si="140"/>
        <v>45.028838826771405</v>
      </c>
      <c r="O517" s="143">
        <f t="shared" si="141"/>
        <v>0</v>
      </c>
      <c r="P517" s="143">
        <f t="shared" si="142"/>
        <v>13508.651648031422</v>
      </c>
      <c r="Q517" s="143">
        <f t="shared" si="143"/>
        <v>0</v>
      </c>
      <c r="R517" s="143">
        <f t="shared" si="144"/>
        <v>58.53749047480283</v>
      </c>
      <c r="S517" s="143">
        <f t="shared" si="145"/>
        <v>13567.189138506224</v>
      </c>
      <c r="T517" s="143">
        <f>U516-(U516*(0.5^(1/'SW7'!C$2)))</f>
        <v>4111.9821967937751</v>
      </c>
      <c r="U517" s="143">
        <f t="shared" ref="U517:U580" si="148">U516+S516-T516</f>
        <v>657592.56499937538</v>
      </c>
      <c r="V517" s="147">
        <f>(U517*'SW7'!C$3/(B517*'SW7'!C$4)/1000)</f>
        <v>0.8566326636801761</v>
      </c>
      <c r="W517" s="147">
        <f>V517/'SW7'!C$5</f>
        <v>10.7079082960022</v>
      </c>
    </row>
    <row r="518" spans="1:23" x14ac:dyDescent="0.35">
      <c r="A518" s="142">
        <f t="shared" si="146"/>
        <v>515</v>
      </c>
      <c r="B518" s="143">
        <f t="shared" si="147"/>
        <v>491.64887219200358</v>
      </c>
      <c r="C518" s="133">
        <v>1200</v>
      </c>
      <c r="D518" s="133">
        <v>0</v>
      </c>
      <c r="E518" s="166">
        <v>1.3</v>
      </c>
      <c r="F518" s="143"/>
      <c r="G518" s="143"/>
      <c r="H518" s="143"/>
      <c r="I518" s="143"/>
      <c r="J518" s="143"/>
      <c r="K518" s="143"/>
      <c r="L518" s="167">
        <f t="shared" si="135"/>
        <v>11.267841780010773</v>
      </c>
      <c r="M518" s="143">
        <f t="shared" si="139"/>
        <v>0.27380855525426179</v>
      </c>
      <c r="N518" s="143">
        <f t="shared" si="140"/>
        <v>45.071367120043092</v>
      </c>
      <c r="O518" s="143">
        <f t="shared" si="141"/>
        <v>0</v>
      </c>
      <c r="P518" s="143">
        <f t="shared" si="142"/>
        <v>13521.410136012928</v>
      </c>
      <c r="Q518" s="143">
        <f t="shared" si="143"/>
        <v>0</v>
      </c>
      <c r="R518" s="143">
        <f t="shared" si="144"/>
        <v>58.592777256056024</v>
      </c>
      <c r="S518" s="143">
        <f t="shared" si="145"/>
        <v>13580.002913268983</v>
      </c>
      <c r="T518" s="143">
        <f>U517-(U517*(0.5^(1/'SW7'!C$2)))</f>
        <v>4172.2763785165735</v>
      </c>
      <c r="U518" s="143">
        <f t="shared" si="148"/>
        <v>667047.77194108779</v>
      </c>
      <c r="V518" s="147">
        <f>(U518*'SW7'!C$3/(B518*'SW7'!C$4)/1000)</f>
        <v>0.86817378636259601</v>
      </c>
      <c r="W518" s="147">
        <f>V518/'SW7'!C$5</f>
        <v>10.852172329532451</v>
      </c>
    </row>
    <row r="519" spans="1:23" x14ac:dyDescent="0.35">
      <c r="A519" s="142">
        <f t="shared" si="146"/>
        <v>516</v>
      </c>
      <c r="B519" s="143">
        <f t="shared" si="147"/>
        <v>492.08246112128359</v>
      </c>
      <c r="C519" s="133">
        <v>1200</v>
      </c>
      <c r="D519" s="133">
        <v>0</v>
      </c>
      <c r="E519" s="166">
        <v>1.3</v>
      </c>
      <c r="F519" s="143"/>
      <c r="G519" s="143"/>
      <c r="H519" s="143"/>
      <c r="I519" s="143"/>
      <c r="J519" s="143"/>
      <c r="K519" s="143"/>
      <c r="L519" s="167">
        <f t="shared" ref="L519:L582" si="149">5.4702 * LN(A519) - 22.889</f>
        <v>11.278453228537249</v>
      </c>
      <c r="M519" s="143">
        <f t="shared" si="139"/>
        <v>0.27406641345345512</v>
      </c>
      <c r="N519" s="143">
        <f t="shared" si="140"/>
        <v>45.113812914148994</v>
      </c>
      <c r="O519" s="143">
        <f t="shared" si="141"/>
        <v>0</v>
      </c>
      <c r="P519" s="143">
        <f t="shared" si="142"/>
        <v>13534.143874244699</v>
      </c>
      <c r="Q519" s="143">
        <f t="shared" si="143"/>
        <v>0</v>
      </c>
      <c r="R519" s="143">
        <f t="shared" si="144"/>
        <v>58.647956788393692</v>
      </c>
      <c r="S519" s="143">
        <f t="shared" si="145"/>
        <v>13592.791831033093</v>
      </c>
      <c r="T519" s="143">
        <f>U518-(U518*(0.5^(1/'SW7'!C$2)))</f>
        <v>4232.2675321223214</v>
      </c>
      <c r="U519" s="143">
        <f t="shared" si="148"/>
        <v>676455.4984758402</v>
      </c>
      <c r="V519" s="147">
        <f>(U519*'SW7'!C$3/(B519*'SW7'!C$4)/1000)</f>
        <v>0.87964233579951723</v>
      </c>
      <c r="W519" s="147">
        <f>V519/'SW7'!C$5</f>
        <v>10.995529197493966</v>
      </c>
    </row>
    <row r="520" spans="1:23" x14ac:dyDescent="0.35">
      <c r="A520" s="142">
        <f t="shared" si="146"/>
        <v>517</v>
      </c>
      <c r="B520" s="143">
        <f t="shared" si="147"/>
        <v>492.51056291412362</v>
      </c>
      <c r="C520" s="133">
        <v>1200</v>
      </c>
      <c r="D520" s="133">
        <v>0</v>
      </c>
      <c r="E520" s="166">
        <v>1.3</v>
      </c>
      <c r="F520" s="143"/>
      <c r="G520" s="143"/>
      <c r="H520" s="143"/>
      <c r="I520" s="143"/>
      <c r="J520" s="143"/>
      <c r="K520" s="143"/>
      <c r="L520" s="167">
        <f t="shared" si="149"/>
        <v>11.289044132136009</v>
      </c>
      <c r="M520" s="143">
        <f t="shared" si="139"/>
        <v>0.274323772410905</v>
      </c>
      <c r="N520" s="143">
        <f t="shared" si="140"/>
        <v>45.156176528544037</v>
      </c>
      <c r="O520" s="143">
        <f t="shared" si="141"/>
        <v>0</v>
      </c>
      <c r="P520" s="143">
        <f t="shared" si="142"/>
        <v>13546.852958563211</v>
      </c>
      <c r="Q520" s="143">
        <f t="shared" si="143"/>
        <v>0</v>
      </c>
      <c r="R520" s="143">
        <f t="shared" si="144"/>
        <v>58.703029487107251</v>
      </c>
      <c r="S520" s="143">
        <f t="shared" si="145"/>
        <v>13605.555988050319</v>
      </c>
      <c r="T520" s="143">
        <f>U519-(U519*(0.5^(1/'SW7'!C$2)))</f>
        <v>4291.9574332643533</v>
      </c>
      <c r="U520" s="143">
        <f t="shared" si="148"/>
        <v>685816.02277475095</v>
      </c>
      <c r="V520" s="147">
        <f>(U520*'SW7'!C$3/(B520*'SW7'!C$4)/1000)</f>
        <v>0.89103929321677433</v>
      </c>
      <c r="W520" s="147">
        <f>V520/'SW7'!C$5</f>
        <v>11.137991165209678</v>
      </c>
    </row>
    <row r="521" spans="1:23" x14ac:dyDescent="0.35">
      <c r="A521" s="142">
        <f t="shared" si="146"/>
        <v>518</v>
      </c>
      <c r="B521" s="143">
        <f t="shared" si="147"/>
        <v>492.93315176788366</v>
      </c>
      <c r="C521" s="133">
        <v>1200</v>
      </c>
      <c r="D521" s="133">
        <v>0</v>
      </c>
      <c r="E521" s="166">
        <v>1.3</v>
      </c>
      <c r="F521" s="143"/>
      <c r="G521" s="143"/>
      <c r="H521" s="143"/>
      <c r="I521" s="143"/>
      <c r="J521" s="143"/>
      <c r="K521" s="143"/>
      <c r="L521" s="167">
        <f t="shared" si="149"/>
        <v>11.299614570207826</v>
      </c>
      <c r="M521" s="143">
        <f t="shared" si="139"/>
        <v>0.27458063405605015</v>
      </c>
      <c r="N521" s="143">
        <f t="shared" si="140"/>
        <v>45.198458280831304</v>
      </c>
      <c r="O521" s="143">
        <f t="shared" si="141"/>
        <v>0</v>
      </c>
      <c r="P521" s="143">
        <f t="shared" si="142"/>
        <v>13559.537484249391</v>
      </c>
      <c r="Q521" s="143">
        <f t="shared" si="143"/>
        <v>0</v>
      </c>
      <c r="R521" s="143">
        <f t="shared" si="144"/>
        <v>58.757995765080693</v>
      </c>
      <c r="S521" s="143">
        <f t="shared" si="145"/>
        <v>13618.295480014473</v>
      </c>
      <c r="T521" s="143">
        <f>U520-(U520*(0.5^(1/'SW7'!C$2)))</f>
        <v>4351.3478468754329</v>
      </c>
      <c r="U521" s="143">
        <f t="shared" si="148"/>
        <v>695129.62132953689</v>
      </c>
      <c r="V521" s="147">
        <f>(U521*'SW7'!C$3/(B521*'SW7'!C$4)/1000)</f>
        <v>0.90236563189735297</v>
      </c>
      <c r="W521" s="147">
        <f>V521/'SW7'!C$5</f>
        <v>11.279570398716912</v>
      </c>
    </row>
    <row r="522" spans="1:23" x14ac:dyDescent="0.35">
      <c r="A522" s="142">
        <f t="shared" si="146"/>
        <v>519</v>
      </c>
      <c r="B522" s="143">
        <f t="shared" si="147"/>
        <v>493.35020184800368</v>
      </c>
      <c r="C522" s="133">
        <v>1200</v>
      </c>
      <c r="D522" s="133">
        <v>0</v>
      </c>
      <c r="E522" s="166">
        <v>1.3</v>
      </c>
      <c r="F522" s="143"/>
      <c r="G522" s="143"/>
      <c r="H522" s="143"/>
      <c r="I522" s="143"/>
      <c r="J522" s="143"/>
      <c r="K522" s="143"/>
      <c r="L522" s="167">
        <f t="shared" si="149"/>
        <v>11.310164621694046</v>
      </c>
      <c r="M522" s="143">
        <f t="shared" si="139"/>
        <v>0.27483700030716529</v>
      </c>
      <c r="N522" s="143">
        <f t="shared" si="140"/>
        <v>45.240658486776184</v>
      </c>
      <c r="O522" s="143">
        <f t="shared" si="141"/>
        <v>0</v>
      </c>
      <c r="P522" s="143">
        <f t="shared" si="142"/>
        <v>13572.197546032856</v>
      </c>
      <c r="Q522" s="143">
        <f t="shared" si="143"/>
        <v>0</v>
      </c>
      <c r="R522" s="143">
        <f t="shared" si="144"/>
        <v>58.812856032809037</v>
      </c>
      <c r="S522" s="143">
        <f t="shared" si="145"/>
        <v>13631.010402065665</v>
      </c>
      <c r="T522" s="143">
        <f>U521-(U521*(0.5^(1/'SW7'!C$2)))</f>
        <v>4410.4405272330623</v>
      </c>
      <c r="U522" s="143">
        <f t="shared" si="148"/>
        <v>704396.56896267598</v>
      </c>
      <c r="V522" s="147">
        <f>(U522*'SW7'!C$3/(B522*'SW7'!C$4)/1000)</f>
        <v>0.9136223173040362</v>
      </c>
      <c r="W522" s="147">
        <f>V522/'SW7'!C$5</f>
        <v>11.420278966300453</v>
      </c>
    </row>
    <row r="523" spans="1:23" x14ac:dyDescent="0.35">
      <c r="A523" s="142">
        <f t="shared" si="146"/>
        <v>520</v>
      </c>
      <c r="B523" s="143">
        <f t="shared" si="147"/>
        <v>493.76168728800366</v>
      </c>
      <c r="C523" s="133">
        <v>1200</v>
      </c>
      <c r="D523" s="133">
        <v>0</v>
      </c>
      <c r="E523" s="166">
        <v>1.3</v>
      </c>
      <c r="F523" s="143"/>
      <c r="G523" s="143"/>
      <c r="H523" s="143"/>
      <c r="I523" s="143"/>
      <c r="J523" s="143"/>
      <c r="K523" s="143"/>
      <c r="L523" s="167">
        <f t="shared" si="149"/>
        <v>11.320694365080154</v>
      </c>
      <c r="M523" s="143">
        <f t="shared" si="139"/>
        <v>0.27509287307144775</v>
      </c>
      <c r="N523" s="143">
        <f t="shared" si="140"/>
        <v>45.282777460320617</v>
      </c>
      <c r="O523" s="143">
        <f t="shared" si="141"/>
        <v>0</v>
      </c>
      <c r="P523" s="143">
        <f t="shared" si="142"/>
        <v>13584.833238096186</v>
      </c>
      <c r="Q523" s="143">
        <f t="shared" si="143"/>
        <v>0</v>
      </c>
      <c r="R523" s="143">
        <f t="shared" si="144"/>
        <v>58.867610698416804</v>
      </c>
      <c r="S523" s="143">
        <f t="shared" si="145"/>
        <v>13643.700848794602</v>
      </c>
      <c r="T523" s="143">
        <f>U522-(U522*(0.5^(1/'SW7'!C$2)))</f>
        <v>4469.2372180240927</v>
      </c>
      <c r="U523" s="143">
        <f t="shared" si="148"/>
        <v>713617.13883750862</v>
      </c>
      <c r="V523" s="147">
        <f>(U523*'SW7'!C$3/(B523*'SW7'!C$4)/1000)</f>
        <v>0.92481030720096979</v>
      </c>
      <c r="W523" s="147">
        <f>V523/'SW7'!C$5</f>
        <v>11.560128840012123</v>
      </c>
    </row>
    <row r="524" spans="1:23" x14ac:dyDescent="0.35">
      <c r="A524" s="142">
        <f t="shared" si="146"/>
        <v>521</v>
      </c>
      <c r="B524" s="143">
        <f t="shared" si="147"/>
        <v>494.16758218948365</v>
      </c>
      <c r="C524" s="133">
        <v>1200</v>
      </c>
      <c r="D524" s="133">
        <v>0</v>
      </c>
      <c r="E524" s="166">
        <v>1.3</v>
      </c>
      <c r="F524" s="143"/>
      <c r="G524" s="143"/>
      <c r="H524" s="143"/>
      <c r="I524" s="143"/>
      <c r="J524" s="143"/>
      <c r="K524" s="143"/>
      <c r="L524" s="167">
        <f t="shared" si="149"/>
        <v>11.331203878399268</v>
      </c>
      <c r="M524" s="143">
        <f t="shared" si="139"/>
        <v>0.27534825424510223</v>
      </c>
      <c r="N524" s="143">
        <f t="shared" si="140"/>
        <v>45.324815513597073</v>
      </c>
      <c r="O524" s="143">
        <f t="shared" si="141"/>
        <v>0</v>
      </c>
      <c r="P524" s="143">
        <f t="shared" si="142"/>
        <v>13597.444654079121</v>
      </c>
      <c r="Q524" s="143">
        <f t="shared" si="143"/>
        <v>0</v>
      </c>
      <c r="R524" s="143">
        <f t="shared" si="144"/>
        <v>58.9222601676762</v>
      </c>
      <c r="S524" s="143">
        <f t="shared" si="145"/>
        <v>13656.366914246797</v>
      </c>
      <c r="T524" s="143">
        <f>U523-(U523*(0.5^(1/'SW7'!C$2)))</f>
        <v>4527.7396524079377</v>
      </c>
      <c r="U524" s="143">
        <f t="shared" si="148"/>
        <v>722791.60246827919</v>
      </c>
      <c r="V524" s="147">
        <f>(U524*'SW7'!C$3/(B524*'SW7'!C$4)/1000)</f>
        <v>0.93593055177417606</v>
      </c>
      <c r="W524" s="147">
        <f>V524/'SW7'!C$5</f>
        <v>11.6991318971772</v>
      </c>
    </row>
    <row r="525" spans="1:23" x14ac:dyDescent="0.35">
      <c r="A525" s="142">
        <f t="shared" si="146"/>
        <v>522</v>
      </c>
      <c r="B525" s="143">
        <f t="shared" si="147"/>
        <v>494.56786062212365</v>
      </c>
      <c r="C525" s="133">
        <v>1200</v>
      </c>
      <c r="D525" s="133">
        <v>0</v>
      </c>
      <c r="E525" s="166">
        <v>1.3</v>
      </c>
      <c r="F525" s="143"/>
      <c r="G525" s="143"/>
      <c r="H525" s="143"/>
      <c r="I525" s="143"/>
      <c r="J525" s="143"/>
      <c r="K525" s="143"/>
      <c r="L525" s="167">
        <f t="shared" si="149"/>
        <v>11.341693239235614</v>
      </c>
      <c r="M525" s="143">
        <f t="shared" si="139"/>
        <v>0.27560314571342542</v>
      </c>
      <c r="N525" s="143">
        <f t="shared" si="140"/>
        <v>45.366772956942455</v>
      </c>
      <c r="O525" s="143">
        <f t="shared" si="141"/>
        <v>0</v>
      </c>
      <c r="P525" s="143">
        <f t="shared" si="142"/>
        <v>13610.031887082736</v>
      </c>
      <c r="Q525" s="143">
        <f t="shared" si="143"/>
        <v>0</v>
      </c>
      <c r="R525" s="143">
        <f t="shared" si="144"/>
        <v>58.976804844025196</v>
      </c>
      <c r="S525" s="143">
        <f t="shared" si="145"/>
        <v>13669.008691926761</v>
      </c>
      <c r="T525" s="143">
        <f>U524-(U524*(0.5^(1/'SW7'!C$2)))</f>
        <v>4585.9495530814165</v>
      </c>
      <c r="U525" s="143">
        <f t="shared" si="148"/>
        <v>731920.22973011807</v>
      </c>
      <c r="V525" s="147">
        <f>(U525*'SW7'!C$3/(B525*'SW7'!C$4)/1000)</f>
        <v>0.94698399375103848</v>
      </c>
      <c r="W525" s="147">
        <f>V525/'SW7'!C$5</f>
        <v>11.837299921887981</v>
      </c>
    </row>
    <row r="526" spans="1:23" x14ac:dyDescent="0.35">
      <c r="A526" s="142">
        <f t="shared" si="146"/>
        <v>523</v>
      </c>
      <c r="B526" s="143">
        <f t="shared" si="147"/>
        <v>494.96249662368365</v>
      </c>
      <c r="C526" s="133">
        <v>1200</v>
      </c>
      <c r="D526" s="133">
        <v>0</v>
      </c>
      <c r="E526" s="166">
        <v>1.3</v>
      </c>
      <c r="F526" s="143"/>
      <c r="G526" s="143"/>
      <c r="H526" s="143"/>
      <c r="I526" s="143"/>
      <c r="J526" s="143"/>
      <c r="K526" s="143"/>
      <c r="L526" s="167">
        <f t="shared" si="149"/>
        <v>11.352162524727948</v>
      </c>
      <c r="M526" s="143">
        <f t="shared" si="139"/>
        <v>0.27585754935088913</v>
      </c>
      <c r="N526" s="143">
        <f t="shared" si="140"/>
        <v>45.408650098911792</v>
      </c>
      <c r="O526" s="143">
        <f t="shared" si="141"/>
        <v>0</v>
      </c>
      <c r="P526" s="143">
        <f t="shared" si="142"/>
        <v>13622.595029673537</v>
      </c>
      <c r="Q526" s="143">
        <f t="shared" si="143"/>
        <v>0</v>
      </c>
      <c r="R526" s="143">
        <f t="shared" si="144"/>
        <v>59.031245128585333</v>
      </c>
      <c r="S526" s="143">
        <f t="shared" si="145"/>
        <v>13681.626274802122</v>
      </c>
      <c r="T526" s="143">
        <f>U525-(U525*(0.5^(1/'SW7'!C$2)))</f>
        <v>4643.8686323412694</v>
      </c>
      <c r="U526" s="143">
        <f t="shared" si="148"/>
        <v>741003.28886896337</v>
      </c>
      <c r="V526" s="147">
        <f>(U526*'SW7'!C$3/(B526*'SW7'!C$4)/1000)</f>
        <v>0.95797156851877896</v>
      </c>
      <c r="W526" s="147">
        <f>V526/'SW7'!C$5</f>
        <v>11.974644606484738</v>
      </c>
    </row>
    <row r="527" spans="1:23" x14ac:dyDescent="0.35">
      <c r="A527" s="142">
        <f t="shared" si="146"/>
        <v>524</v>
      </c>
      <c r="B527" s="143">
        <f t="shared" si="147"/>
        <v>495.35146420000365</v>
      </c>
      <c r="C527" s="133">
        <v>1200</v>
      </c>
      <c r="D527" s="133">
        <v>0</v>
      </c>
      <c r="E527" s="166">
        <v>1.3</v>
      </c>
      <c r="F527" s="143"/>
      <c r="G527" s="143"/>
      <c r="H527" s="143"/>
      <c r="I527" s="143"/>
      <c r="J527" s="143"/>
      <c r="K527" s="143"/>
      <c r="L527" s="167">
        <f t="shared" si="149"/>
        <v>11.362611811572965</v>
      </c>
      <c r="M527" s="143">
        <f t="shared" si="139"/>
        <v>0.27611146702122302</v>
      </c>
      <c r="N527" s="143">
        <f t="shared" si="140"/>
        <v>45.450447246291859</v>
      </c>
      <c r="O527" s="143">
        <f t="shared" si="141"/>
        <v>0</v>
      </c>
      <c r="P527" s="143">
        <f t="shared" si="142"/>
        <v>13635.134173887558</v>
      </c>
      <c r="Q527" s="143">
        <f t="shared" si="143"/>
        <v>0</v>
      </c>
      <c r="R527" s="143">
        <f t="shared" si="144"/>
        <v>59.085581420179416</v>
      </c>
      <c r="S527" s="143">
        <f t="shared" si="145"/>
        <v>13694.219755307737</v>
      </c>
      <c r="T527" s="143">
        <f>U526-(U526*(0.5^(1/'SW7'!C$2)))</f>
        <v>4701.4985921472544</v>
      </c>
      <c r="U527" s="143">
        <f t="shared" si="148"/>
        <v>750041.04651142424</v>
      </c>
      <c r="V527" s="147">
        <f>(U527*'SW7'!C$3/(B527*'SW7'!C$4)/1000)</f>
        <v>0.96889420424194916</v>
      </c>
      <c r="W527" s="147">
        <f>V527/'SW7'!C$5</f>
        <v>12.111177553024364</v>
      </c>
    </row>
    <row r="528" spans="1:23" x14ac:dyDescent="0.35">
      <c r="A528" s="142">
        <f t="shared" si="146"/>
        <v>525</v>
      </c>
      <c r="B528" s="143">
        <f t="shared" si="147"/>
        <v>495.73473732500361</v>
      </c>
      <c r="C528" s="133">
        <v>1200</v>
      </c>
      <c r="D528" s="133">
        <v>0</v>
      </c>
      <c r="E528" s="166">
        <v>1.3</v>
      </c>
      <c r="F528" s="143"/>
      <c r="G528" s="143"/>
      <c r="H528" s="143"/>
      <c r="I528" s="143"/>
      <c r="J528" s="143"/>
      <c r="K528" s="143"/>
      <c r="L528" s="167">
        <f t="shared" si="149"/>
        <v>11.373041176028703</v>
      </c>
      <c r="M528" s="143">
        <f t="shared" si="139"/>
        <v>0.27636490057749746</v>
      </c>
      <c r="N528" s="143">
        <f t="shared" si="140"/>
        <v>45.492164704114813</v>
      </c>
      <c r="O528" s="143">
        <f t="shared" si="141"/>
        <v>0</v>
      </c>
      <c r="P528" s="143">
        <f t="shared" si="142"/>
        <v>13647.649411234444</v>
      </c>
      <c r="Q528" s="143">
        <f t="shared" si="143"/>
        <v>0</v>
      </c>
      <c r="R528" s="143">
        <f t="shared" si="144"/>
        <v>59.13981411534926</v>
      </c>
      <c r="S528" s="143">
        <f t="shared" si="145"/>
        <v>13706.789225349794</v>
      </c>
      <c r="T528" s="143">
        <f>U527-(U527*(0.5^(1/'SW7'!C$2)))</f>
        <v>4758.8411241852446</v>
      </c>
      <c r="U528" s="143">
        <f t="shared" si="148"/>
        <v>759033.76767458476</v>
      </c>
      <c r="V528" s="147">
        <f>(U528*'SW7'!C$3/(B528*'SW7'!C$4)/1000)</f>
        <v>0.97975282197896263</v>
      </c>
      <c r="W528" s="147">
        <f>V528/'SW7'!C$5</f>
        <v>12.246910274737033</v>
      </c>
    </row>
    <row r="529" spans="1:23" x14ac:dyDescent="0.35">
      <c r="A529" s="142">
        <f t="shared" si="146"/>
        <v>526</v>
      </c>
      <c r="B529" s="143">
        <f t="shared" si="147"/>
        <v>496.11228994068358</v>
      </c>
      <c r="C529" s="133">
        <v>1200</v>
      </c>
      <c r="D529" s="133">
        <v>0</v>
      </c>
      <c r="E529" s="166">
        <v>1.3</v>
      </c>
      <c r="F529" s="143"/>
      <c r="G529" s="143"/>
      <c r="H529" s="143"/>
      <c r="I529" s="143"/>
      <c r="J529" s="143"/>
      <c r="K529" s="143"/>
      <c r="L529" s="167">
        <f t="shared" si="149"/>
        <v>11.383450693917826</v>
      </c>
      <c r="M529" s="143">
        <f t="shared" si="139"/>
        <v>0.27661785186220317</v>
      </c>
      <c r="N529" s="143">
        <f t="shared" si="140"/>
        <v>45.533802775671305</v>
      </c>
      <c r="O529" s="143">
        <f t="shared" si="141"/>
        <v>0</v>
      </c>
      <c r="P529" s="143">
        <f t="shared" si="142"/>
        <v>13660.140832701391</v>
      </c>
      <c r="Q529" s="143">
        <f t="shared" si="143"/>
        <v>0</v>
      </c>
      <c r="R529" s="143">
        <f t="shared" si="144"/>
        <v>59.193943608372699</v>
      </c>
      <c r="S529" s="143">
        <f t="shared" si="145"/>
        <v>13719.334776309763</v>
      </c>
      <c r="T529" s="143">
        <f>U528-(U528*(0.5^(1/'SW7'!C$2)))</f>
        <v>4815.8979099286953</v>
      </c>
      <c r="U529" s="143">
        <f t="shared" si="148"/>
        <v>767981.7157757493</v>
      </c>
      <c r="V529" s="147">
        <f>(U529*'SW7'!C$3/(B529*'SW7'!C$4)/1000)</f>
        <v>0.99054833579768731</v>
      </c>
      <c r="W529" s="147">
        <f>V529/'SW7'!C$5</f>
        <v>12.381854197471091</v>
      </c>
    </row>
    <row r="530" spans="1:23" x14ac:dyDescent="0.35">
      <c r="A530" s="142">
        <f t="shared" si="146"/>
        <v>527</v>
      </c>
      <c r="B530" s="143">
        <f t="shared" si="147"/>
        <v>496.48409595712354</v>
      </c>
      <c r="C530" s="133">
        <v>1200</v>
      </c>
      <c r="D530" s="133">
        <v>0</v>
      </c>
      <c r="E530" s="166">
        <v>1.3</v>
      </c>
      <c r="F530" s="143"/>
      <c r="G530" s="143"/>
      <c r="H530" s="143"/>
      <c r="I530" s="143"/>
      <c r="J530" s="143"/>
      <c r="K530" s="143"/>
      <c r="L530" s="167">
        <f t="shared" si="149"/>
        <v>11.393840440630964</v>
      </c>
      <c r="M530" s="143">
        <f t="shared" si="139"/>
        <v>0.27687032270733242</v>
      </c>
      <c r="N530" s="143">
        <f t="shared" si="140"/>
        <v>45.575361762523855</v>
      </c>
      <c r="O530" s="143">
        <f t="shared" si="141"/>
        <v>0</v>
      </c>
      <c r="P530" s="143">
        <f t="shared" si="142"/>
        <v>13672.608528757157</v>
      </c>
      <c r="Q530" s="143">
        <f t="shared" si="143"/>
        <v>0</v>
      </c>
      <c r="R530" s="143">
        <f t="shared" si="144"/>
        <v>59.247970291281014</v>
      </c>
      <c r="S530" s="143">
        <f t="shared" si="145"/>
        <v>13731.856499048437</v>
      </c>
      <c r="T530" s="143">
        <f>U529-(U529*(0.5^(1/'SW7'!C$2)))</f>
        <v>4872.6706207009265</v>
      </c>
      <c r="U530" s="143">
        <f t="shared" si="148"/>
        <v>776885.15264213039</v>
      </c>
      <c r="V530" s="147">
        <f>(U530*'SW7'!C$3/(B530*'SW7'!C$4)/1000)</f>
        <v>1.0012816528901227</v>
      </c>
      <c r="W530" s="147">
        <f>V530/'SW7'!C$5</f>
        <v>12.516020661126534</v>
      </c>
    </row>
    <row r="531" spans="1:23" x14ac:dyDescent="0.35">
      <c r="A531" s="142">
        <f t="shared" si="146"/>
        <v>528</v>
      </c>
      <c r="B531" s="143">
        <f t="shared" si="147"/>
        <v>496.85012925248355</v>
      </c>
      <c r="C531" s="133">
        <v>1200</v>
      </c>
      <c r="D531" s="133">
        <v>0</v>
      </c>
      <c r="E531" s="166">
        <v>1.3</v>
      </c>
      <c r="F531" s="143"/>
      <c r="G531" s="143"/>
      <c r="H531" s="143"/>
      <c r="I531" s="143"/>
      <c r="J531" s="143"/>
      <c r="K531" s="143"/>
      <c r="L531" s="167">
        <f t="shared" si="149"/>
        <v>11.404210491129991</v>
      </c>
      <c r="M531" s="143">
        <f t="shared" si="139"/>
        <v>0.27712231493445877</v>
      </c>
      <c r="N531" s="143">
        <f t="shared" si="140"/>
        <v>45.616841964519963</v>
      </c>
      <c r="O531" s="143">
        <f t="shared" si="141"/>
        <v>0</v>
      </c>
      <c r="P531" s="143">
        <f t="shared" si="142"/>
        <v>13685.05258935599</v>
      </c>
      <c r="Q531" s="143">
        <f t="shared" si="143"/>
        <v>0</v>
      </c>
      <c r="R531" s="143">
        <f t="shared" si="144"/>
        <v>59.301894553875954</v>
      </c>
      <c r="S531" s="143">
        <f t="shared" si="145"/>
        <v>13744.354483909865</v>
      </c>
      <c r="T531" s="143">
        <f>U530-(U530*(0.5^(1/'SW7'!C$2)))</f>
        <v>4929.1609177364735</v>
      </c>
      <c r="U531" s="143">
        <f t="shared" si="148"/>
        <v>785744.33852047788</v>
      </c>
      <c r="V531" s="147">
        <f>(U531*'SW7'!C$3/(B531*'SW7'!C$4)/1000)</f>
        <v>1.0119536736861823</v>
      </c>
      <c r="W531" s="147">
        <f>V531/'SW7'!C$5</f>
        <v>12.649420921077278</v>
      </c>
    </row>
    <row r="532" spans="1:23" x14ac:dyDescent="0.35">
      <c r="A532" s="142">
        <f t="shared" si="146"/>
        <v>529</v>
      </c>
      <c r="B532" s="143">
        <f t="shared" si="147"/>
        <v>497.21036367300354</v>
      </c>
      <c r="C532" s="133">
        <v>1200</v>
      </c>
      <c r="D532" s="133">
        <v>0</v>
      </c>
      <c r="E532" s="166">
        <v>1.3</v>
      </c>
      <c r="F532" s="143"/>
      <c r="G532" s="143"/>
      <c r="H532" s="143"/>
      <c r="I532" s="143"/>
      <c r="J532" s="143"/>
      <c r="K532" s="143"/>
      <c r="L532" s="167">
        <f t="shared" si="149"/>
        <v>11.414560919951274</v>
      </c>
      <c r="M532" s="143">
        <f t="shared" si="139"/>
        <v>0.27737383035481594</v>
      </c>
      <c r="N532" s="143">
        <f t="shared" si="140"/>
        <v>45.658243679805096</v>
      </c>
      <c r="O532" s="143">
        <f t="shared" si="141"/>
        <v>0</v>
      </c>
      <c r="P532" s="143">
        <f t="shared" si="142"/>
        <v>13697.473103941529</v>
      </c>
      <c r="Q532" s="143">
        <f t="shared" si="143"/>
        <v>0</v>
      </c>
      <c r="R532" s="143">
        <f t="shared" si="144"/>
        <v>59.35571678374663</v>
      </c>
      <c r="S532" s="143">
        <f t="shared" si="145"/>
        <v>13756.828820725275</v>
      </c>
      <c r="T532" s="143">
        <f>U531-(U531*(0.5^(1/'SW7'!C$2)))</f>
        <v>4985.3704522423213</v>
      </c>
      <c r="U532" s="143">
        <f t="shared" si="148"/>
        <v>794559.53208665131</v>
      </c>
      <c r="V532" s="147">
        <f>(U532*'SW7'!C$3/(B532*'SW7'!C$4)/1000)</f>
        <v>1.0225652919666046</v>
      </c>
      <c r="W532" s="147">
        <f>V532/'SW7'!C$5</f>
        <v>12.782066149582558</v>
      </c>
    </row>
    <row r="533" spans="1:23" x14ac:dyDescent="0.35">
      <c r="A533" s="142">
        <f t="shared" ref="A533:A548" si="150">A532+1</f>
        <v>530</v>
      </c>
      <c r="B533" s="143">
        <f t="shared" si="147"/>
        <v>497.56477303300352</v>
      </c>
      <c r="C533" s="133">
        <v>1200</v>
      </c>
      <c r="D533" s="133">
        <v>0</v>
      </c>
      <c r="E533" s="166">
        <v>1.3</v>
      </c>
      <c r="F533" s="143"/>
      <c r="G533" s="143"/>
      <c r="H533" s="143"/>
      <c r="I533" s="143"/>
      <c r="J533" s="143"/>
      <c r="K533" s="143"/>
      <c r="L533" s="167">
        <f t="shared" si="149"/>
        <v>11.424891801208847</v>
      </c>
      <c r="M533" s="143">
        <f t="shared" si="139"/>
        <v>0.27762487076937498</v>
      </c>
      <c r="N533" s="143">
        <f t="shared" si="140"/>
        <v>45.69956720483539</v>
      </c>
      <c r="O533" s="143">
        <f t="shared" si="141"/>
        <v>0</v>
      </c>
      <c r="P533" s="143">
        <f t="shared" si="142"/>
        <v>13709.870161450617</v>
      </c>
      <c r="Q533" s="143">
        <f t="shared" si="143"/>
        <v>0</v>
      </c>
      <c r="R533" s="143">
        <f t="shared" si="144"/>
        <v>59.409437366286006</v>
      </c>
      <c r="S533" s="143">
        <f t="shared" si="145"/>
        <v>13769.279598816904</v>
      </c>
      <c r="T533" s="143">
        <f>U532-(U532*(0.5^(1/'SW7'!C$2)))</f>
        <v>5041.3008654583246</v>
      </c>
      <c r="U533" s="143">
        <f t="shared" si="148"/>
        <v>803330.99045513431</v>
      </c>
      <c r="V533" s="147">
        <f>(U533*'SW7'!C$3/(B533*'SW7'!C$4)/1000)</f>
        <v>1.0331173949750152</v>
      </c>
      <c r="W533" s="147">
        <f>V533/'SW7'!C$5</f>
        <v>12.91396743718769</v>
      </c>
    </row>
    <row r="534" spans="1:23" x14ac:dyDescent="0.35">
      <c r="A534" s="142">
        <f t="shared" si="150"/>
        <v>531</v>
      </c>
      <c r="B534" s="143">
        <f t="shared" si="147"/>
        <v>497.91333111488348</v>
      </c>
      <c r="C534" s="133">
        <v>1200</v>
      </c>
      <c r="D534" s="133">
        <v>0</v>
      </c>
      <c r="E534" s="166">
        <v>1.3</v>
      </c>
      <c r="F534" s="143"/>
      <c r="G534" s="143"/>
      <c r="H534" s="143"/>
      <c r="I534" s="143"/>
      <c r="J534" s="143"/>
      <c r="K534" s="143"/>
      <c r="L534" s="167">
        <f t="shared" si="149"/>
        <v>11.435203208597652</v>
      </c>
      <c r="M534" s="143">
        <f t="shared" si="139"/>
        <v>0.27787543796892294</v>
      </c>
      <c r="N534" s="143">
        <f t="shared" si="140"/>
        <v>45.74081283439061</v>
      </c>
      <c r="O534" s="143">
        <f t="shared" si="141"/>
        <v>0</v>
      </c>
      <c r="P534" s="143">
        <f t="shared" si="142"/>
        <v>13722.243850317183</v>
      </c>
      <c r="Q534" s="143">
        <f t="shared" si="143"/>
        <v>0</v>
      </c>
      <c r="R534" s="143">
        <f t="shared" si="144"/>
        <v>59.463056684707794</v>
      </c>
      <c r="S534" s="143">
        <f t="shared" si="145"/>
        <v>13781.706907001892</v>
      </c>
      <c r="T534" s="143">
        <f>U533-(U533*(0.5^(1/'SW7'!C$2)))</f>
        <v>5096.9537887178594</v>
      </c>
      <c r="U534" s="143">
        <f t="shared" si="148"/>
        <v>812058.96918849286</v>
      </c>
      <c r="V534" s="147">
        <f>(U534*'SW7'!C$3/(B534*'SW7'!C$4)/1000)</f>
        <v>1.0436108635291605</v>
      </c>
      <c r="W534" s="147">
        <f>V534/'SW7'!C$5</f>
        <v>13.045135794114506</v>
      </c>
    </row>
    <row r="535" spans="1:23" x14ac:dyDescent="0.35">
      <c r="A535" s="142">
        <f t="shared" si="150"/>
        <v>532</v>
      </c>
      <c r="B535" s="143">
        <f t="shared" si="147"/>
        <v>498.25601166912344</v>
      </c>
      <c r="C535" s="133">
        <v>1200</v>
      </c>
      <c r="D535" s="133">
        <v>0</v>
      </c>
      <c r="E535" s="166">
        <v>1.3</v>
      </c>
      <c r="F535" s="143"/>
      <c r="G535" s="143"/>
      <c r="H535" s="143"/>
      <c r="I535" s="143"/>
      <c r="J535" s="143"/>
      <c r="K535" s="143"/>
      <c r="L535" s="167">
        <f t="shared" si="149"/>
        <v>11.445495215396665</v>
      </c>
      <c r="M535" s="143">
        <f t="shared" si="139"/>
        <v>0.27812553373413895</v>
      </c>
      <c r="N535" s="143">
        <f t="shared" si="140"/>
        <v>45.781980861586661</v>
      </c>
      <c r="O535" s="143">
        <f t="shared" si="141"/>
        <v>0</v>
      </c>
      <c r="P535" s="143">
        <f t="shared" si="142"/>
        <v>13734.594258475998</v>
      </c>
      <c r="Q535" s="143">
        <f t="shared" si="143"/>
        <v>0</v>
      </c>
      <c r="R535" s="143">
        <f t="shared" si="144"/>
        <v>59.516575120062662</v>
      </c>
      <c r="S535" s="143">
        <f t="shared" si="145"/>
        <v>13794.11083359606</v>
      </c>
      <c r="T535" s="143">
        <f>U534-(U534*(0.5^(1/'SW7'!C$2)))</f>
        <v>5152.3308435077779</v>
      </c>
      <c r="U535" s="143">
        <f t="shared" si="148"/>
        <v>820743.72230677691</v>
      </c>
      <c r="V535" s="147">
        <f>(U535*'SW7'!C$3/(B535*'SW7'!C$4)/1000)</f>
        <v>1.0540465721313383</v>
      </c>
      <c r="W535" s="147">
        <f>V535/'SW7'!C$5</f>
        <v>13.175582151641729</v>
      </c>
    </row>
    <row r="536" spans="1:23" x14ac:dyDescent="0.35">
      <c r="A536" s="142">
        <f t="shared" si="150"/>
        <v>533</v>
      </c>
      <c r="B536" s="143">
        <f t="shared" si="147"/>
        <v>498.59278841428346</v>
      </c>
      <c r="C536" s="133">
        <v>1200</v>
      </c>
      <c r="D536" s="133">
        <v>0</v>
      </c>
      <c r="E536" s="166">
        <v>1.3</v>
      </c>
      <c r="F536" s="143"/>
      <c r="G536" s="143"/>
      <c r="H536" s="143"/>
      <c r="I536" s="143"/>
      <c r="J536" s="143"/>
      <c r="K536" s="143"/>
      <c r="L536" s="167">
        <f t="shared" si="149"/>
        <v>11.455767894472</v>
      </c>
      <c r="M536" s="143">
        <f t="shared" si="139"/>
        <v>0.27837515983566957</v>
      </c>
      <c r="N536" s="143">
        <f t="shared" si="140"/>
        <v>45.823071577888001</v>
      </c>
      <c r="O536" s="143">
        <f t="shared" si="141"/>
        <v>0</v>
      </c>
      <c r="P536" s="143">
        <f t="shared" si="142"/>
        <v>13746.921473366401</v>
      </c>
      <c r="Q536" s="143">
        <f t="shared" si="143"/>
        <v>0</v>
      </c>
      <c r="R536" s="143">
        <f t="shared" si="144"/>
        <v>59.5699930512544</v>
      </c>
      <c r="S536" s="143">
        <f t="shared" si="145"/>
        <v>13806.491466417656</v>
      </c>
      <c r="T536" s="143">
        <f>U535-(U535*(0.5^(1/'SW7'!C$2)))</f>
        <v>5207.4336415278958</v>
      </c>
      <c r="U536" s="143">
        <f t="shared" si="148"/>
        <v>829385.50229686522</v>
      </c>
      <c r="V536" s="147">
        <f>(U536*'SW7'!C$3/(B536*'SW7'!C$4)/1000)</f>
        <v>1.0644253890780415</v>
      </c>
      <c r="W536" s="147">
        <f>V536/'SW7'!C$5</f>
        <v>13.305317363475519</v>
      </c>
    </row>
    <row r="537" spans="1:23" x14ac:dyDescent="0.35">
      <c r="A537" s="142">
        <f t="shared" si="150"/>
        <v>534</v>
      </c>
      <c r="B537" s="143">
        <f t="shared" si="147"/>
        <v>498.92363503700346</v>
      </c>
      <c r="C537" s="133">
        <v>1200</v>
      </c>
      <c r="D537" s="133">
        <v>0</v>
      </c>
      <c r="E537" s="166">
        <v>1.3</v>
      </c>
      <c r="F537" s="143"/>
      <c r="G537" s="143"/>
      <c r="H537" s="143"/>
      <c r="I537" s="143"/>
      <c r="J537" s="143"/>
      <c r="K537" s="143"/>
      <c r="L537" s="167">
        <f t="shared" si="149"/>
        <v>11.46602131828006</v>
      </c>
      <c r="M537" s="143">
        <f t="shared" si="139"/>
        <v>0.27862431803420545</v>
      </c>
      <c r="N537" s="143">
        <f t="shared" si="140"/>
        <v>45.864085273120239</v>
      </c>
      <c r="O537" s="143">
        <f t="shared" si="141"/>
        <v>0</v>
      </c>
      <c r="P537" s="143">
        <f t="shared" si="142"/>
        <v>13759.225581936071</v>
      </c>
      <c r="Q537" s="143">
        <f t="shared" si="143"/>
        <v>0</v>
      </c>
      <c r="R537" s="143">
        <f t="shared" si="144"/>
        <v>59.62331085505631</v>
      </c>
      <c r="S537" s="143">
        <f t="shared" si="145"/>
        <v>13818.848892791128</v>
      </c>
      <c r="T537" s="143">
        <f>U536-(U536*(0.5^(1/'SW7'!C$2)))</f>
        <v>5262.2637847503647</v>
      </c>
      <c r="U537" s="143">
        <f t="shared" si="148"/>
        <v>837984.560121755</v>
      </c>
      <c r="V537" s="147">
        <f>(U537*'SW7'!C$3/(B537*'SW7'!C$4)/1000)</f>
        <v>1.0747481765688411</v>
      </c>
      <c r="W537" s="147">
        <f>V537/'SW7'!C$5</f>
        <v>13.434352207110514</v>
      </c>
    </row>
    <row r="538" spans="1:23" x14ac:dyDescent="0.35">
      <c r="A538" s="142">
        <f t="shared" si="150"/>
        <v>535</v>
      </c>
      <c r="B538" s="143">
        <f t="shared" si="147"/>
        <v>499.24852519200346</v>
      </c>
      <c r="C538" s="133">
        <v>1200</v>
      </c>
      <c r="D538" s="133">
        <v>0</v>
      </c>
      <c r="E538" s="166">
        <v>1.3</v>
      </c>
      <c r="F538" s="143"/>
      <c r="G538" s="143"/>
      <c r="H538" s="143"/>
      <c r="I538" s="143"/>
      <c r="J538" s="143"/>
      <c r="K538" s="143"/>
      <c r="L538" s="167">
        <f t="shared" si="149"/>
        <v>11.476255558870537</v>
      </c>
      <c r="M538" s="143">
        <f t="shared" si="139"/>
        <v>0.27887301008055404</v>
      </c>
      <c r="N538" s="143">
        <f t="shared" si="140"/>
        <v>45.90502223548215</v>
      </c>
      <c r="O538" s="143">
        <f t="shared" si="141"/>
        <v>0</v>
      </c>
      <c r="P538" s="143">
        <f t="shared" si="142"/>
        <v>13771.506670644645</v>
      </c>
      <c r="Q538" s="143">
        <f t="shared" si="143"/>
        <v>0</v>
      </c>
      <c r="R538" s="143">
        <f t="shared" si="144"/>
        <v>59.676528906126798</v>
      </c>
      <c r="S538" s="143">
        <f t="shared" si="145"/>
        <v>13831.183199550771</v>
      </c>
      <c r="T538" s="143">
        <f>U537-(U537*(0.5^(1/'SW7'!C$2)))</f>
        <v>5316.8228654789273</v>
      </c>
      <c r="U538" s="143">
        <f t="shared" si="148"/>
        <v>846541.14522979571</v>
      </c>
      <c r="V538" s="147">
        <f>(U538*'SW7'!C$3/(B538*'SW7'!C$4)/1000)</f>
        <v>1.0850157908145324</v>
      </c>
      <c r="W538" s="147">
        <f>V538/'SW7'!C$5</f>
        <v>13.562697385181654</v>
      </c>
    </row>
    <row r="539" spans="1:23" x14ac:dyDescent="0.35">
      <c r="A539" s="142">
        <f t="shared" si="150"/>
        <v>536</v>
      </c>
      <c r="B539" s="143">
        <f t="shared" si="147"/>
        <v>499.56743250208348</v>
      </c>
      <c r="C539" s="133">
        <v>1200</v>
      </c>
      <c r="D539" s="133">
        <v>0</v>
      </c>
      <c r="E539" s="166">
        <v>1.3</v>
      </c>
      <c r="F539" s="143"/>
      <c r="G539" s="143"/>
      <c r="H539" s="143"/>
      <c r="I539" s="143"/>
      <c r="J539" s="143"/>
      <c r="K539" s="143"/>
      <c r="L539" s="167">
        <f t="shared" si="149"/>
        <v>11.486470687889504</v>
      </c>
      <c r="M539" s="143">
        <f t="shared" si="139"/>
        <v>0.27912123771571495</v>
      </c>
      <c r="N539" s="143">
        <f t="shared" si="140"/>
        <v>45.945882751558017</v>
      </c>
      <c r="O539" s="143">
        <f t="shared" si="141"/>
        <v>0</v>
      </c>
      <c r="P539" s="143">
        <f t="shared" si="142"/>
        <v>13783.764825467406</v>
      </c>
      <c r="Q539" s="143">
        <f t="shared" si="143"/>
        <v>0</v>
      </c>
      <c r="R539" s="143">
        <f t="shared" si="144"/>
        <v>59.729647577025425</v>
      </c>
      <c r="S539" s="143">
        <f t="shared" si="145"/>
        <v>13843.494473044431</v>
      </c>
      <c r="T539" s="143">
        <f>U538-(U538*(0.5^(1/'SW7'!C$2)))</f>
        <v>5371.1124664068921</v>
      </c>
      <c r="U539" s="143">
        <f t="shared" si="148"/>
        <v>855055.50556386751</v>
      </c>
      <c r="V539" s="147">
        <f>(U539*'SW7'!C$3/(B539*'SW7'!C$4)/1000)</f>
        <v>1.0952290821445554</v>
      </c>
      <c r="W539" s="147">
        <f>V539/'SW7'!C$5</f>
        <v>13.690363526806943</v>
      </c>
    </row>
    <row r="540" spans="1:23" x14ac:dyDescent="0.35">
      <c r="A540" s="142">
        <f t="shared" si="150"/>
        <v>537</v>
      </c>
      <c r="B540" s="143">
        <f t="shared" si="147"/>
        <v>499.88033055812349</v>
      </c>
      <c r="C540" s="133">
        <v>1200</v>
      </c>
      <c r="D540" s="133">
        <v>0</v>
      </c>
      <c r="E540" s="166">
        <v>1.3</v>
      </c>
      <c r="F540" s="143"/>
      <c r="G540" s="143"/>
      <c r="H540" s="143"/>
      <c r="I540" s="143"/>
      <c r="J540" s="143"/>
      <c r="K540" s="143"/>
      <c r="L540" s="167">
        <f t="shared" si="149"/>
        <v>11.496666776582398</v>
      </c>
      <c r="M540" s="143">
        <f t="shared" si="139"/>
        <v>0.27936900267095227</v>
      </c>
      <c r="N540" s="143">
        <f t="shared" si="140"/>
        <v>45.986667106329591</v>
      </c>
      <c r="O540" s="143">
        <f t="shared" si="141"/>
        <v>0</v>
      </c>
      <c r="P540" s="143">
        <f t="shared" si="142"/>
        <v>13796.000131898878</v>
      </c>
      <c r="Q540" s="143">
        <f t="shared" si="143"/>
        <v>0</v>
      </c>
      <c r="R540" s="143">
        <f t="shared" si="144"/>
        <v>59.78266723822847</v>
      </c>
      <c r="S540" s="143">
        <f t="shared" si="145"/>
        <v>13855.782799137107</v>
      </c>
      <c r="T540" s="143">
        <f>U539-(U539*(0.5^(1/'SW7'!C$2)))</f>
        <v>5425.1341606760398</v>
      </c>
      <c r="U540" s="143">
        <f t="shared" si="148"/>
        <v>863527.88757050503</v>
      </c>
      <c r="V540" s="147">
        <f>(U540*'SW7'!C$3/(B540*'SW7'!C$4)/1000)</f>
        <v>1.1053888951137247</v>
      </c>
      <c r="W540" s="147">
        <f>V540/'SW7'!C$5</f>
        <v>13.817361188921559</v>
      </c>
    </row>
    <row r="541" spans="1:23" x14ac:dyDescent="0.35">
      <c r="A541" s="142">
        <f t="shared" si="150"/>
        <v>538</v>
      </c>
      <c r="B541" s="143">
        <f t="shared" si="147"/>
        <v>500.18719291908349</v>
      </c>
      <c r="C541" s="133">
        <v>1200</v>
      </c>
      <c r="D541" s="133">
        <v>0</v>
      </c>
      <c r="E541" s="166">
        <v>1.3</v>
      </c>
      <c r="F541" s="143"/>
      <c r="G541" s="143"/>
      <c r="H541" s="143"/>
      <c r="I541" s="143"/>
      <c r="J541" s="143"/>
      <c r="K541" s="143"/>
      <c r="L541" s="167">
        <f t="shared" si="149"/>
        <v>11.506843895796994</v>
      </c>
      <c r="M541" s="143">
        <f t="shared" si="139"/>
        <v>0.27961630666786691</v>
      </c>
      <c r="N541" s="143">
        <f t="shared" si="140"/>
        <v>46.027375583187975</v>
      </c>
      <c r="O541" s="143">
        <f t="shared" si="141"/>
        <v>0</v>
      </c>
      <c r="P541" s="143">
        <f t="shared" si="142"/>
        <v>13808.212674956392</v>
      </c>
      <c r="Q541" s="143">
        <f t="shared" si="143"/>
        <v>0</v>
      </c>
      <c r="R541" s="143">
        <f t="shared" si="144"/>
        <v>59.835588258144369</v>
      </c>
      <c r="S541" s="143">
        <f t="shared" si="145"/>
        <v>13868.048263214536</v>
      </c>
      <c r="T541" s="143">
        <f>U540-(U540*(0.5^(1/'SW7'!C$2)))</f>
        <v>5478.8895119337831</v>
      </c>
      <c r="U541" s="143">
        <f t="shared" si="148"/>
        <v>871958.53620896605</v>
      </c>
      <c r="V541" s="147">
        <f>(U541*'SW7'!C$3/(B541*'SW7'!C$4)/1000)</f>
        <v>1.1154960686082807</v>
      </c>
      <c r="W541" s="147">
        <f>V541/'SW7'!C$5</f>
        <v>13.943700857603508</v>
      </c>
    </row>
    <row r="542" spans="1:23" x14ac:dyDescent="0.35">
      <c r="A542" s="142">
        <f t="shared" si="150"/>
        <v>539</v>
      </c>
      <c r="B542" s="143">
        <f t="shared" si="147"/>
        <v>500.48799311200349</v>
      </c>
      <c r="C542" s="133">
        <v>1200</v>
      </c>
      <c r="D542" s="133">
        <v>0</v>
      </c>
      <c r="E542" s="166">
        <v>1.3</v>
      </c>
      <c r="F542" s="143"/>
      <c r="G542" s="143"/>
      <c r="H542" s="143"/>
      <c r="I542" s="143"/>
      <c r="J542" s="143"/>
      <c r="K542" s="143"/>
      <c r="L542" s="167">
        <f t="shared" si="149"/>
        <v>11.517002115986397</v>
      </c>
      <c r="M542" s="143">
        <f t="shared" si="139"/>
        <v>0.27986315141846946</v>
      </c>
      <c r="N542" s="143">
        <f t="shared" si="140"/>
        <v>46.068008463945588</v>
      </c>
      <c r="O542" s="143">
        <f t="shared" si="141"/>
        <v>0</v>
      </c>
      <c r="P542" s="143">
        <f t="shared" si="142"/>
        <v>13820.402539183677</v>
      </c>
      <c r="Q542" s="143">
        <f t="shared" si="143"/>
        <v>0</v>
      </c>
      <c r="R542" s="143">
        <f t="shared" si="144"/>
        <v>59.888411003129264</v>
      </c>
      <c r="S542" s="143">
        <f t="shared" si="145"/>
        <v>13880.290950186805</v>
      </c>
      <c r="T542" s="143">
        <f>U541-(U541*(0.5^(1/'SW7'!C$2)))</f>
        <v>5532.3800743914908</v>
      </c>
      <c r="U542" s="143">
        <f t="shared" si="148"/>
        <v>880347.69496024679</v>
      </c>
      <c r="V542" s="147">
        <f>(U542*'SW7'!C$3/(B542*'SW7'!C$4)/1000)</f>
        <v>1.1255514359512859</v>
      </c>
      <c r="W542" s="147">
        <f>V542/'SW7'!C$5</f>
        <v>14.069392949391073</v>
      </c>
    </row>
    <row r="543" spans="1:23" x14ac:dyDescent="0.35">
      <c r="A543" s="142">
        <f t="shared" si="150"/>
        <v>540</v>
      </c>
      <c r="B543" s="143">
        <f t="shared" si="147"/>
        <v>500.78270463200352</v>
      </c>
      <c r="C543" s="133">
        <v>1200</v>
      </c>
      <c r="D543" s="133">
        <v>0</v>
      </c>
      <c r="E543" s="166">
        <v>1.3</v>
      </c>
      <c r="F543" s="143"/>
      <c r="G543" s="143"/>
      <c r="H543" s="143"/>
      <c r="I543" s="143"/>
      <c r="J543" s="143"/>
      <c r="K543" s="143"/>
      <c r="L543" s="167">
        <f t="shared" si="149"/>
        <v>11.527141507211926</v>
      </c>
      <c r="M543" s="143">
        <f t="shared" si="139"/>
        <v>0.28010953862524979</v>
      </c>
      <c r="N543" s="143">
        <f t="shared" si="140"/>
        <v>46.108566028847704</v>
      </c>
      <c r="O543" s="143">
        <f t="shared" si="141"/>
        <v>0</v>
      </c>
      <c r="P543" s="143">
        <f t="shared" si="142"/>
        <v>13832.569808654311</v>
      </c>
      <c r="Q543" s="143">
        <f t="shared" si="143"/>
        <v>0</v>
      </c>
      <c r="R543" s="143">
        <f t="shared" si="144"/>
        <v>59.941135837502017</v>
      </c>
      <c r="S543" s="143">
        <f t="shared" si="145"/>
        <v>13892.510944491813</v>
      </c>
      <c r="T543" s="143">
        <f>U542-(U542*(0.5^(1/'SW7'!C$2)))</f>
        <v>5585.6073928810656</v>
      </c>
      <c r="U543" s="143">
        <f t="shared" si="148"/>
        <v>888695.60583604209</v>
      </c>
      <c r="V543" s="147">
        <f>(U543*'SW7'!C$3/(B543*'SW7'!C$4)/1000)</f>
        <v>1.1355558250073914</v>
      </c>
      <c r="W543" s="147">
        <f>V543/'SW7'!C$5</f>
        <v>14.194447812592392</v>
      </c>
    </row>
    <row r="544" spans="1:23" x14ac:dyDescent="0.35">
      <c r="A544" s="142">
        <f t="shared" si="150"/>
        <v>541</v>
      </c>
      <c r="B544" s="143">
        <f>B543+0.32</f>
        <v>501.10270463200351</v>
      </c>
      <c r="C544" s="133">
        <v>1200</v>
      </c>
      <c r="D544" s="133">
        <v>0</v>
      </c>
      <c r="E544" s="166">
        <v>1.3</v>
      </c>
      <c r="F544" s="143"/>
      <c r="G544" s="143"/>
      <c r="H544" s="143"/>
      <c r="I544" s="143"/>
      <c r="J544" s="143"/>
      <c r="K544" s="143"/>
      <c r="L544" s="167">
        <f t="shared" si="149"/>
        <v>11.537262139146019</v>
      </c>
      <c r="M544" s="143">
        <f t="shared" si="139"/>
        <v>0.28035546998124827</v>
      </c>
      <c r="N544" s="143">
        <f t="shared" si="140"/>
        <v>46.149048556584077</v>
      </c>
      <c r="O544" s="143">
        <f t="shared" si="141"/>
        <v>0</v>
      </c>
      <c r="P544" s="143">
        <f t="shared" si="142"/>
        <v>13844.714566975223</v>
      </c>
      <c r="Q544" s="143">
        <f t="shared" si="143"/>
        <v>0</v>
      </c>
      <c r="R544" s="143">
        <f t="shared" si="144"/>
        <v>59.993763123559305</v>
      </c>
      <c r="S544" s="143">
        <f t="shared" si="145"/>
        <v>13904.708330098782</v>
      </c>
      <c r="T544" s="143">
        <f>U543-(U543*(0.5^(1/'SW7'!C$2)))</f>
        <v>5638.5730029121041</v>
      </c>
      <c r="U544" s="143">
        <f t="shared" si="148"/>
        <v>897002.50938765286</v>
      </c>
      <c r="V544" s="147">
        <f>(U544*'SW7'!C$3/(B544*'SW7'!C$4)/1000)</f>
        <v>1.1454382701243833</v>
      </c>
      <c r="W544" s="147">
        <f>V544/'SW7'!C$5</f>
        <v>14.317978376554791</v>
      </c>
    </row>
    <row r="545" spans="1:23" x14ac:dyDescent="0.35">
      <c r="A545" s="142">
        <f t="shared" si="150"/>
        <v>542</v>
      </c>
      <c r="B545" s="143">
        <f t="shared" ref="B545:B608" si="151">B544+0.32</f>
        <v>501.4227046320035</v>
      </c>
      <c r="C545" s="133">
        <v>1200</v>
      </c>
      <c r="D545" s="133">
        <v>0</v>
      </c>
      <c r="E545" s="166">
        <v>1.3</v>
      </c>
      <c r="F545" s="143"/>
      <c r="G545" s="143"/>
      <c r="H545" s="143"/>
      <c r="I545" s="143"/>
      <c r="J545" s="143"/>
      <c r="K545" s="143"/>
      <c r="L545" s="167">
        <f t="shared" si="149"/>
        <v>11.547364081075155</v>
      </c>
      <c r="M545" s="143">
        <f t="shared" si="139"/>
        <v>0.28060094717012624</v>
      </c>
      <c r="N545" s="143">
        <f t="shared" si="140"/>
        <v>46.189456324300622</v>
      </c>
      <c r="O545" s="143">
        <f t="shared" si="141"/>
        <v>0</v>
      </c>
      <c r="P545" s="143">
        <f t="shared" si="142"/>
        <v>13856.836897290186</v>
      </c>
      <c r="Q545" s="143">
        <f t="shared" si="143"/>
        <v>0</v>
      </c>
      <c r="R545" s="143">
        <f t="shared" si="144"/>
        <v>60.046293221590808</v>
      </c>
      <c r="S545" s="143">
        <f t="shared" si="145"/>
        <v>13916.883190511777</v>
      </c>
      <c r="T545" s="143">
        <f>U544-(U544*(0.5^(1/'SW7'!C$2)))</f>
        <v>5691.2784307282418</v>
      </c>
      <c r="U545" s="143">
        <f t="shared" si="148"/>
        <v>905268.64471483952</v>
      </c>
      <c r="V545" s="147">
        <f>(U545*'SW7'!C$3/(B545*'SW7'!C$4)/1000)</f>
        <v>1.1552560753458301</v>
      </c>
      <c r="W545" s="147">
        <f>V545/'SW7'!C$5</f>
        <v>14.440700941822875</v>
      </c>
    </row>
    <row r="546" spans="1:23" x14ac:dyDescent="0.35">
      <c r="A546" s="142">
        <f t="shared" si="150"/>
        <v>543</v>
      </c>
      <c r="B546" s="143">
        <f t="shared" si="151"/>
        <v>501.74270463200349</v>
      </c>
      <c r="C546" s="133">
        <v>1200</v>
      </c>
      <c r="D546" s="133">
        <v>0</v>
      </c>
      <c r="E546" s="166">
        <v>1.3</v>
      </c>
      <c r="F546" s="143"/>
      <c r="G546" s="143"/>
      <c r="H546" s="143"/>
      <c r="I546" s="143"/>
      <c r="J546" s="143"/>
      <c r="K546" s="143"/>
      <c r="L546" s="167">
        <f t="shared" si="149"/>
        <v>11.557447401902611</v>
      </c>
      <c r="M546" s="143">
        <f t="shared" si="139"/>
        <v>0.28084597186623345</v>
      </c>
      <c r="N546" s="143">
        <f t="shared" si="140"/>
        <v>46.229789607610442</v>
      </c>
      <c r="O546" s="143">
        <f t="shared" si="141"/>
        <v>0</v>
      </c>
      <c r="P546" s="143">
        <f t="shared" si="142"/>
        <v>13868.936882283133</v>
      </c>
      <c r="Q546" s="143">
        <f t="shared" si="143"/>
        <v>0</v>
      </c>
      <c r="R546" s="143">
        <f t="shared" si="144"/>
        <v>60.098726489893579</v>
      </c>
      <c r="S546" s="143">
        <f t="shared" si="145"/>
        <v>13929.035608773027</v>
      </c>
      <c r="T546" s="143">
        <f>U545-(U545*(0.5^(1/'SW7'!C$2)))</f>
        <v>5743.725193363498</v>
      </c>
      <c r="U546" s="143">
        <f t="shared" si="148"/>
        <v>913494.24947462301</v>
      </c>
      <c r="V546" s="147">
        <f>(U546*'SW7'!C$3/(B546*'SW7'!C$4)/1000)</f>
        <v>1.1650096674411849</v>
      </c>
      <c r="W546" s="147">
        <f>V546/'SW7'!C$5</f>
        <v>14.562620843014811</v>
      </c>
    </row>
    <row r="547" spans="1:23" x14ac:dyDescent="0.35">
      <c r="A547" s="142">
        <f t="shared" si="150"/>
        <v>544</v>
      </c>
      <c r="B547" s="143">
        <f t="shared" si="151"/>
        <v>502.06270463200349</v>
      </c>
      <c r="C547" s="133">
        <v>1200</v>
      </c>
      <c r="D547" s="133">
        <v>0</v>
      </c>
      <c r="E547" s="166">
        <v>1.3</v>
      </c>
      <c r="F547" s="143"/>
      <c r="G547" s="143"/>
      <c r="H547" s="143"/>
      <c r="I547" s="143"/>
      <c r="J547" s="143"/>
      <c r="K547" s="143"/>
      <c r="L547" s="167">
        <f t="shared" si="149"/>
        <v>11.567512170151378</v>
      </c>
      <c r="M547" s="143">
        <f t="shared" si="139"/>
        <v>0.28109054573467845</v>
      </c>
      <c r="N547" s="143">
        <f t="shared" si="140"/>
        <v>46.270048680605512</v>
      </c>
      <c r="O547" s="143">
        <f t="shared" si="141"/>
        <v>0</v>
      </c>
      <c r="P547" s="143">
        <f t="shared" si="142"/>
        <v>13881.014604181653</v>
      </c>
      <c r="Q547" s="143">
        <f t="shared" si="143"/>
        <v>0</v>
      </c>
      <c r="R547" s="143">
        <f t="shared" si="144"/>
        <v>60.15106328478717</v>
      </c>
      <c r="S547" s="143">
        <f t="shared" si="145"/>
        <v>13941.165667466441</v>
      </c>
      <c r="T547" s="143">
        <f>U546-(U546*(0.5^(1/'SW7'!C$2)))</f>
        <v>5795.9147986980388</v>
      </c>
      <c r="U547" s="143">
        <f t="shared" si="148"/>
        <v>921679.55989003251</v>
      </c>
      <c r="V547" s="147">
        <f>(U547*'SW7'!C$3/(B547*'SW7'!C$4)/1000)</f>
        <v>1.1746994702642084</v>
      </c>
      <c r="W547" s="147">
        <f>V547/'SW7'!C$5</f>
        <v>14.683743378302605</v>
      </c>
    </row>
    <row r="548" spans="1:23" x14ac:dyDescent="0.35">
      <c r="A548" s="142">
        <f t="shared" si="150"/>
        <v>545</v>
      </c>
      <c r="B548" s="143">
        <f t="shared" si="151"/>
        <v>502.38270463200348</v>
      </c>
      <c r="C548" s="133">
        <v>1200</v>
      </c>
      <c r="D548" s="133">
        <v>0</v>
      </c>
      <c r="E548" s="166">
        <v>1.3</v>
      </c>
      <c r="F548" s="143"/>
      <c r="G548" s="143"/>
      <c r="H548" s="143"/>
      <c r="I548" s="143"/>
      <c r="J548" s="143"/>
      <c r="K548" s="143"/>
      <c r="L548" s="167">
        <f t="shared" si="149"/>
        <v>11.577558453966876</v>
      </c>
      <c r="M548" s="143">
        <f t="shared" si="139"/>
        <v>0.2813346704313951</v>
      </c>
      <c r="N548" s="143">
        <f t="shared" si="140"/>
        <v>46.310233815867505</v>
      </c>
      <c r="O548" s="143">
        <f t="shared" si="141"/>
        <v>0</v>
      </c>
      <c r="P548" s="143">
        <f t="shared" si="142"/>
        <v>13893.070144760251</v>
      </c>
      <c r="Q548" s="143">
        <f t="shared" si="143"/>
        <v>0</v>
      </c>
      <c r="R548" s="143">
        <f t="shared" si="144"/>
        <v>60.203303960627757</v>
      </c>
      <c r="S548" s="143">
        <f t="shared" si="145"/>
        <v>13953.27344872088</v>
      </c>
      <c r="T548" s="143">
        <f>U547-(U547*(0.5^(1/'SW7'!C$2)))</f>
        <v>5847.8487455137074</v>
      </c>
      <c r="U548" s="143">
        <f t="shared" si="148"/>
        <v>929824.81075880094</v>
      </c>
      <c r="V548" s="147">
        <f>(U548*'SW7'!C$3/(B548*'SW7'!C$4)/1000)</f>
        <v>1.1843259047733301</v>
      </c>
      <c r="W548" s="147">
        <f>V548/'SW7'!C$5</f>
        <v>14.804073809666626</v>
      </c>
    </row>
    <row r="549" spans="1:23" x14ac:dyDescent="0.35">
      <c r="A549" s="142">
        <f t="shared" ref="A549:A564" si="152">A548+1</f>
        <v>546</v>
      </c>
      <c r="B549" s="143">
        <f t="shared" si="151"/>
        <v>502.70270463200347</v>
      </c>
      <c r="C549" s="133">
        <v>1200</v>
      </c>
      <c r="D549" s="133">
        <v>0</v>
      </c>
      <c r="E549" s="166">
        <v>1.3</v>
      </c>
      <c r="F549" s="143"/>
      <c r="G549" s="143"/>
      <c r="H549" s="143"/>
      <c r="I549" s="143"/>
      <c r="J549" s="143"/>
      <c r="K549" s="143"/>
      <c r="L549" s="167">
        <f t="shared" si="149"/>
        <v>11.587586321119783</v>
      </c>
      <c r="M549" s="143">
        <f t="shared" si="139"/>
        <v>0.28157834760321071</v>
      </c>
      <c r="N549" s="143">
        <f t="shared" si="140"/>
        <v>46.350345284479133</v>
      </c>
      <c r="O549" s="143">
        <f t="shared" si="141"/>
        <v>0</v>
      </c>
      <c r="P549" s="143">
        <f t="shared" si="142"/>
        <v>13905.103585343741</v>
      </c>
      <c r="Q549" s="143">
        <f t="shared" si="143"/>
        <v>0</v>
      </c>
      <c r="R549" s="143">
        <f t="shared" si="144"/>
        <v>60.255448869822871</v>
      </c>
      <c r="S549" s="143">
        <f t="shared" si="145"/>
        <v>13965.359034213563</v>
      </c>
      <c r="T549" s="143">
        <f>U548-(U548*(0.5^(1/'SW7'!C$2)))</f>
        <v>5899.5285235490883</v>
      </c>
      <c r="U549" s="143">
        <f t="shared" si="148"/>
        <v>937930.23546200816</v>
      </c>
      <c r="V549" s="147">
        <f>(U549*'SW7'!C$3/(B549*'SW7'!C$4)/1000)</f>
        <v>1.1938893890518643</v>
      </c>
      <c r="W549" s="147">
        <f>V549/'SW7'!C$5</f>
        <v>14.923617363148303</v>
      </c>
    </row>
    <row r="550" spans="1:23" x14ac:dyDescent="0.35">
      <c r="A550" s="142">
        <f t="shared" si="152"/>
        <v>547</v>
      </c>
      <c r="B550" s="143">
        <f t="shared" si="151"/>
        <v>503.02270463200347</v>
      </c>
      <c r="C550" s="133">
        <v>1200</v>
      </c>
      <c r="D550" s="133">
        <v>0</v>
      </c>
      <c r="E550" s="166">
        <v>1.3</v>
      </c>
      <c r="F550" s="143"/>
      <c r="G550" s="143"/>
      <c r="H550" s="143"/>
      <c r="I550" s="143"/>
      <c r="J550" s="143"/>
      <c r="K550" s="143"/>
      <c r="L550" s="167">
        <f t="shared" si="149"/>
        <v>11.597595839008722</v>
      </c>
      <c r="M550" s="143">
        <f t="shared" si="139"/>
        <v>0.28182157888791193</v>
      </c>
      <c r="N550" s="143">
        <f t="shared" si="140"/>
        <v>46.390383356034889</v>
      </c>
      <c r="O550" s="143">
        <f t="shared" si="141"/>
        <v>0</v>
      </c>
      <c r="P550" s="143">
        <f t="shared" si="142"/>
        <v>13917.115006810467</v>
      </c>
      <c r="Q550" s="143">
        <f t="shared" si="143"/>
        <v>0</v>
      </c>
      <c r="R550" s="143">
        <f t="shared" si="144"/>
        <v>60.307498362845358</v>
      </c>
      <c r="S550" s="143">
        <f t="shared" si="145"/>
        <v>13977.422505173312</v>
      </c>
      <c r="T550" s="143">
        <f>U549-(U549*(0.5^(1/'SW7'!C$2)))</f>
        <v>5950.9556135543389</v>
      </c>
      <c r="U550" s="143">
        <f t="shared" si="148"/>
        <v>945996.06597267266</v>
      </c>
      <c r="V550" s="147">
        <f>(U550*'SW7'!C$3/(B550*'SW7'!C$4)/1000)</f>
        <v>1.203390338328086</v>
      </c>
      <c r="W550" s="147">
        <f>V550/'SW7'!C$5</f>
        <v>15.042379229101075</v>
      </c>
    </row>
    <row r="551" spans="1:23" x14ac:dyDescent="0.35">
      <c r="A551" s="142">
        <f t="shared" si="152"/>
        <v>548</v>
      </c>
      <c r="B551" s="143">
        <f t="shared" si="151"/>
        <v>503.34270463200346</v>
      </c>
      <c r="C551" s="133">
        <v>1200</v>
      </c>
      <c r="D551" s="133">
        <v>0</v>
      </c>
      <c r="E551" s="166">
        <v>1.3</v>
      </c>
      <c r="F551" s="143"/>
      <c r="G551" s="143"/>
      <c r="H551" s="143"/>
      <c r="I551" s="143"/>
      <c r="J551" s="143"/>
      <c r="K551" s="143"/>
      <c r="L551" s="167">
        <f t="shared" si="149"/>
        <v>11.607587074663041</v>
      </c>
      <c r="M551" s="143">
        <f t="shared" si="139"/>
        <v>0.28206436591431189</v>
      </c>
      <c r="N551" s="143">
        <f t="shared" si="140"/>
        <v>46.430348298652163</v>
      </c>
      <c r="O551" s="143">
        <f t="shared" si="141"/>
        <v>0</v>
      </c>
      <c r="P551" s="143">
        <f t="shared" si="142"/>
        <v>13929.104489595649</v>
      </c>
      <c r="Q551" s="143">
        <f t="shared" si="143"/>
        <v>0</v>
      </c>
      <c r="R551" s="143">
        <f t="shared" si="144"/>
        <v>60.359452788247815</v>
      </c>
      <c r="S551" s="143">
        <f t="shared" si="145"/>
        <v>13989.463942383896</v>
      </c>
      <c r="T551" s="143">
        <f>U550-(U550*(0.5^(1/'SW7'!C$2)))</f>
        <v>6002.1314873460215</v>
      </c>
      <c r="U551" s="143">
        <f t="shared" si="148"/>
        <v>954022.53286429169</v>
      </c>
      <c r="V551" s="147">
        <f>(U551*'SW7'!C$3/(B551*'SW7'!C$4)/1000)</f>
        <v>1.2128291649951624</v>
      </c>
      <c r="W551" s="147">
        <f>V551/'SW7'!C$5</f>
        <v>15.160364562439529</v>
      </c>
    </row>
    <row r="552" spans="1:23" x14ac:dyDescent="0.35">
      <c r="A552" s="142">
        <f t="shared" si="152"/>
        <v>549</v>
      </c>
      <c r="B552" s="143">
        <f t="shared" si="151"/>
        <v>503.66270463200345</v>
      </c>
      <c r="C552" s="133">
        <v>1200</v>
      </c>
      <c r="D552" s="133">
        <v>0</v>
      </c>
      <c r="E552" s="166">
        <v>1.3</v>
      </c>
      <c r="F552" s="143"/>
      <c r="G552" s="143"/>
      <c r="H552" s="143"/>
      <c r="I552" s="143"/>
      <c r="J552" s="143"/>
      <c r="K552" s="143"/>
      <c r="L552" s="167">
        <f t="shared" si="149"/>
        <v>11.617560094745432</v>
      </c>
      <c r="M552" s="143">
        <f t="shared" si="139"/>
        <v>0.28230671030231397</v>
      </c>
      <c r="N552" s="143">
        <f t="shared" si="140"/>
        <v>46.470240378981728</v>
      </c>
      <c r="O552" s="143">
        <f t="shared" si="141"/>
        <v>0</v>
      </c>
      <c r="P552" s="143">
        <f t="shared" si="142"/>
        <v>13941.072113694518</v>
      </c>
      <c r="Q552" s="143">
        <f t="shared" si="143"/>
        <v>0</v>
      </c>
      <c r="R552" s="143">
        <f t="shared" si="144"/>
        <v>60.411312492676245</v>
      </c>
      <c r="S552" s="143">
        <f t="shared" si="145"/>
        <v>14001.483426187195</v>
      </c>
      <c r="T552" s="143">
        <f>U551-(U551*(0.5^(1/'SW7'!C$2)))</f>
        <v>6053.0576078608865</v>
      </c>
      <c r="U552" s="143">
        <f t="shared" si="148"/>
        <v>962009.86531932955</v>
      </c>
      <c r="V552" s="147">
        <f>(U552*'SW7'!C$3/(B552*'SW7'!C$4)/1000)</f>
        <v>1.2222062786309431</v>
      </c>
      <c r="W552" s="147">
        <f>V552/'SW7'!C$5</f>
        <v>15.277578482886788</v>
      </c>
    </row>
    <row r="553" spans="1:23" x14ac:dyDescent="0.35">
      <c r="A553" s="142">
        <f t="shared" si="152"/>
        <v>550</v>
      </c>
      <c r="B553" s="143">
        <f t="shared" si="151"/>
        <v>503.98270463200345</v>
      </c>
      <c r="C553" s="133">
        <v>1200</v>
      </c>
      <c r="D553" s="133">
        <v>0</v>
      </c>
      <c r="E553" s="166">
        <v>1.3</v>
      </c>
      <c r="F553" s="143"/>
      <c r="G553" s="143"/>
      <c r="H553" s="143"/>
      <c r="I553" s="143"/>
      <c r="J553" s="143"/>
      <c r="K553" s="143"/>
      <c r="L553" s="167">
        <f t="shared" si="149"/>
        <v>11.627514965554692</v>
      </c>
      <c r="M553" s="143">
        <f t="shared" si="139"/>
        <v>0.28254861366297901</v>
      </c>
      <c r="N553" s="143">
        <f t="shared" si="140"/>
        <v>46.510059862218768</v>
      </c>
      <c r="O553" s="143">
        <f t="shared" si="141"/>
        <v>0</v>
      </c>
      <c r="P553" s="143">
        <f t="shared" si="142"/>
        <v>13953.01795866563</v>
      </c>
      <c r="Q553" s="143">
        <f t="shared" si="143"/>
        <v>0</v>
      </c>
      <c r="R553" s="143">
        <f t="shared" si="144"/>
        <v>60.463077820884401</v>
      </c>
      <c r="S553" s="143">
        <f t="shared" si="145"/>
        <v>14013.481036486515</v>
      </c>
      <c r="T553" s="143">
        <f>U552-(U552*(0.5^(1/'SW7'!C$2)))</f>
        <v>6103.7354292100063</v>
      </c>
      <c r="U553" s="143">
        <f t="shared" si="148"/>
        <v>969958.29113765585</v>
      </c>
      <c r="V553" s="147">
        <f>(U553*'SW7'!C$3/(B553*'SW7'!C$4)/1000)</f>
        <v>1.2315220860176135</v>
      </c>
      <c r="W553" s="147">
        <f>V553/'SW7'!C$5</f>
        <v>15.394026075220168</v>
      </c>
    </row>
    <row r="554" spans="1:23" x14ac:dyDescent="0.35">
      <c r="A554" s="142">
        <f t="shared" si="152"/>
        <v>551</v>
      </c>
      <c r="B554" s="143">
        <f t="shared" si="151"/>
        <v>504.30270463200344</v>
      </c>
      <c r="C554" s="133">
        <v>1200</v>
      </c>
      <c r="D554" s="133">
        <v>0</v>
      </c>
      <c r="E554" s="166">
        <v>1.3</v>
      </c>
      <c r="F554" s="143"/>
      <c r="G554" s="143"/>
      <c r="H554" s="143"/>
      <c r="I554" s="143"/>
      <c r="J554" s="143"/>
      <c r="K554" s="143"/>
      <c r="L554" s="167">
        <f t="shared" si="149"/>
        <v>11.637451753028277</v>
      </c>
      <c r="M554" s="143">
        <f t="shared" si="139"/>
        <v>0.2827900775985871</v>
      </c>
      <c r="N554" s="143">
        <f t="shared" si="140"/>
        <v>46.549807012113106</v>
      </c>
      <c r="O554" s="143">
        <f t="shared" si="141"/>
        <v>0</v>
      </c>
      <c r="P554" s="143">
        <f t="shared" si="142"/>
        <v>13964.942103633932</v>
      </c>
      <c r="Q554" s="143">
        <f t="shared" si="143"/>
        <v>0</v>
      </c>
      <c r="R554" s="143">
        <f t="shared" si="144"/>
        <v>60.514749115747037</v>
      </c>
      <c r="S554" s="143">
        <f t="shared" si="145"/>
        <v>14025.456852749679</v>
      </c>
      <c r="T554" s="143">
        <f>U553-(U553*(0.5^(1/'SW7'!C$2)))</f>
        <v>6154.1663967319764</v>
      </c>
      <c r="U554" s="143">
        <f t="shared" si="148"/>
        <v>977868.03674493241</v>
      </c>
      <c r="V554" s="147">
        <f>(U554*'SW7'!C$3/(B554*'SW7'!C$4)/1000)</f>
        <v>1.2407769911612039</v>
      </c>
      <c r="W554" s="147">
        <f>V554/'SW7'!C$5</f>
        <v>15.509712389515048</v>
      </c>
    </row>
    <row r="555" spans="1:23" x14ac:dyDescent="0.35">
      <c r="A555" s="142">
        <f t="shared" si="152"/>
        <v>552</v>
      </c>
      <c r="B555" s="143">
        <f t="shared" si="151"/>
        <v>504.62270463200343</v>
      </c>
      <c r="C555" s="133">
        <v>1200</v>
      </c>
      <c r="D555" s="133">
        <v>0</v>
      </c>
      <c r="E555" s="166">
        <v>1.3</v>
      </c>
      <c r="F555" s="143"/>
      <c r="G555" s="143"/>
      <c r="H555" s="143"/>
      <c r="I555" s="143"/>
      <c r="J555" s="143"/>
      <c r="K555" s="143"/>
      <c r="L555" s="167">
        <f t="shared" si="149"/>
        <v>11.647370522744968</v>
      </c>
      <c r="M555" s="143">
        <f t="shared" si="139"/>
        <v>0.28303110370270268</v>
      </c>
      <c r="N555" s="143">
        <f t="shared" si="140"/>
        <v>46.589482090979871</v>
      </c>
      <c r="O555" s="143">
        <f t="shared" si="141"/>
        <v>0</v>
      </c>
      <c r="P555" s="143">
        <f t="shared" si="142"/>
        <v>13976.844627293962</v>
      </c>
      <c r="Q555" s="143">
        <f t="shared" si="143"/>
        <v>0</v>
      </c>
      <c r="R555" s="143">
        <f t="shared" si="144"/>
        <v>60.566326718273835</v>
      </c>
      <c r="S555" s="143">
        <f t="shared" si="145"/>
        <v>14037.410954012235</v>
      </c>
      <c r="T555" s="143">
        <f>U554-(U554*(0.5^(1/'SW7'!C$2)))</f>
        <v>6204.3519470466999</v>
      </c>
      <c r="U555" s="143">
        <f t="shared" si="148"/>
        <v>985739.32720095012</v>
      </c>
      <c r="V555" s="147">
        <f>(U555*'SW7'!C$3/(B555*'SW7'!C$4)/1000)</f>
        <v>1.2499713953109655</v>
      </c>
      <c r="W555" s="147">
        <f>V555/'SW7'!C$5</f>
        <v>15.624642441387069</v>
      </c>
    </row>
    <row r="556" spans="1:23" x14ac:dyDescent="0.35">
      <c r="A556" s="142">
        <f t="shared" si="152"/>
        <v>553</v>
      </c>
      <c r="B556" s="143">
        <f t="shared" si="151"/>
        <v>504.94270463200343</v>
      </c>
      <c r="C556" s="133">
        <v>1200</v>
      </c>
      <c r="D556" s="133">
        <v>0</v>
      </c>
      <c r="E556" s="166">
        <v>1.3</v>
      </c>
      <c r="F556" s="143"/>
      <c r="G556" s="143"/>
      <c r="H556" s="143"/>
      <c r="I556" s="143"/>
      <c r="J556" s="143"/>
      <c r="K556" s="143"/>
      <c r="L556" s="167">
        <f t="shared" si="149"/>
        <v>11.65727133992748</v>
      </c>
      <c r="M556" s="143">
        <f t="shared" si="139"/>
        <v>0.28327169356023774</v>
      </c>
      <c r="N556" s="143">
        <f t="shared" si="140"/>
        <v>46.629085359709919</v>
      </c>
      <c r="O556" s="143">
        <f t="shared" si="141"/>
        <v>0</v>
      </c>
      <c r="P556" s="143">
        <f t="shared" si="142"/>
        <v>13988.725607912975</v>
      </c>
      <c r="Q556" s="143">
        <f t="shared" si="143"/>
        <v>0</v>
      </c>
      <c r="R556" s="143">
        <f t="shared" si="144"/>
        <v>60.617810967622894</v>
      </c>
      <c r="S556" s="143">
        <f t="shared" si="145"/>
        <v>14049.343418880597</v>
      </c>
      <c r="T556" s="143">
        <f>U555-(U555*(0.5^(1/'SW7'!C$2)))</f>
        <v>6254.2935081075411</v>
      </c>
      <c r="U556" s="143">
        <f t="shared" si="148"/>
        <v>993572.38620791561</v>
      </c>
      <c r="V556" s="147">
        <f>(U556*'SW7'!C$3/(B556*'SW7'!C$4)/1000)</f>
        <v>1.259105696978605</v>
      </c>
      <c r="W556" s="147">
        <f>V556/'SW7'!C$5</f>
        <v>15.738821212232562</v>
      </c>
    </row>
    <row r="557" spans="1:23" x14ac:dyDescent="0.35">
      <c r="A557" s="142">
        <f t="shared" si="152"/>
        <v>554</v>
      </c>
      <c r="B557" s="143">
        <f t="shared" si="151"/>
        <v>505.26270463200342</v>
      </c>
      <c r="C557" s="133">
        <v>1200</v>
      </c>
      <c r="D557" s="133">
        <v>0</v>
      </c>
      <c r="E557" s="166">
        <v>1.3</v>
      </c>
      <c r="F557" s="143"/>
      <c r="G557" s="143"/>
      <c r="H557" s="143"/>
      <c r="I557" s="143"/>
      <c r="J557" s="143"/>
      <c r="K557" s="143"/>
      <c r="L557" s="167">
        <f t="shared" si="149"/>
        <v>11.667154269444996</v>
      </c>
      <c r="M557" s="143">
        <f t="shared" si="139"/>
        <v>0.2835118487475134</v>
      </c>
      <c r="N557" s="143">
        <f t="shared" si="140"/>
        <v>46.668617077779984</v>
      </c>
      <c r="O557" s="143">
        <f t="shared" si="141"/>
        <v>0</v>
      </c>
      <c r="P557" s="143">
        <f t="shared" si="142"/>
        <v>14000.585123333994</v>
      </c>
      <c r="Q557" s="143">
        <f t="shared" si="143"/>
        <v>0</v>
      </c>
      <c r="R557" s="143">
        <f t="shared" si="144"/>
        <v>60.669202201113983</v>
      </c>
      <c r="S557" s="143">
        <f t="shared" si="145"/>
        <v>14061.254325535108</v>
      </c>
      <c r="T557" s="143">
        <f>U556-(U556*(0.5^(1/'SW7'!C$2)))</f>
        <v>6303.9924992546439</v>
      </c>
      <c r="U557" s="143">
        <f t="shared" si="148"/>
        <v>1001367.4361186887</v>
      </c>
      <c r="V557" s="147">
        <f>(U557*'SW7'!C$3/(B557*'SW7'!C$4)/1000)</f>
        <v>1.2681802919573881</v>
      </c>
      <c r="W557" s="147">
        <f>V557/'SW7'!C$5</f>
        <v>15.852253649467352</v>
      </c>
    </row>
    <row r="558" spans="1:23" x14ac:dyDescent="0.35">
      <c r="A558" s="142">
        <f t="shared" si="152"/>
        <v>555</v>
      </c>
      <c r="B558" s="143">
        <f t="shared" si="151"/>
        <v>505.58270463200341</v>
      </c>
      <c r="C558" s="133">
        <v>1200</v>
      </c>
      <c r="D558" s="133">
        <v>0</v>
      </c>
      <c r="E558" s="166">
        <v>1.3</v>
      </c>
      <c r="F558" s="143"/>
      <c r="G558" s="143"/>
      <c r="H558" s="143"/>
      <c r="I558" s="143"/>
      <c r="J558" s="143"/>
      <c r="K558" s="143"/>
      <c r="L558" s="167">
        <f t="shared" si="149"/>
        <v>11.67701937581575</v>
      </c>
      <c r="M558" s="143">
        <f t="shared" si="139"/>
        <v>0.28375157083232272</v>
      </c>
      <c r="N558" s="143">
        <f t="shared" si="140"/>
        <v>46.708077503262999</v>
      </c>
      <c r="O558" s="143">
        <f t="shared" si="141"/>
        <v>0</v>
      </c>
      <c r="P558" s="143">
        <f t="shared" si="142"/>
        <v>14012.4232509789</v>
      </c>
      <c r="Q558" s="143">
        <f t="shared" si="143"/>
        <v>0</v>
      </c>
      <c r="R558" s="143">
        <f t="shared" si="144"/>
        <v>60.720500754241897</v>
      </c>
      <c r="S558" s="143">
        <f t="shared" si="145"/>
        <v>14073.143751733141</v>
      </c>
      <c r="T558" s="143">
        <f>U557-(U557*(0.5^(1/'SW7'!C$2)))</f>
        <v>6353.4503312666202</v>
      </c>
      <c r="U558" s="143">
        <f t="shared" si="148"/>
        <v>1009124.6979449692</v>
      </c>
      <c r="V558" s="147">
        <f>(U558*'SW7'!C$3/(B558*'SW7'!C$4)/1000)</f>
        <v>1.2771955733411025</v>
      </c>
      <c r="W558" s="147">
        <f>V558/'SW7'!C$5</f>
        <v>15.964944666763781</v>
      </c>
    </row>
    <row r="559" spans="1:23" x14ac:dyDescent="0.35">
      <c r="A559" s="142">
        <f t="shared" si="152"/>
        <v>556</v>
      </c>
      <c r="B559" s="143">
        <f t="shared" si="151"/>
        <v>505.90270463200341</v>
      </c>
      <c r="C559" s="133">
        <v>1200</v>
      </c>
      <c r="D559" s="133">
        <v>0</v>
      </c>
      <c r="E559" s="166">
        <v>1.3</v>
      </c>
      <c r="F559" s="143"/>
      <c r="G559" s="143"/>
      <c r="H559" s="143"/>
      <c r="I559" s="143"/>
      <c r="J559" s="143"/>
      <c r="K559" s="143"/>
      <c r="L559" s="167">
        <f t="shared" si="149"/>
        <v>11.686866723209537</v>
      </c>
      <c r="M559" s="143">
        <f t="shared" si="139"/>
        <v>0.28399086137399171</v>
      </c>
      <c r="N559" s="143">
        <f t="shared" si="140"/>
        <v>46.747466892838148</v>
      </c>
      <c r="O559" s="143">
        <f t="shared" si="141"/>
        <v>0</v>
      </c>
      <c r="P559" s="143">
        <f t="shared" si="142"/>
        <v>14024.240067851444</v>
      </c>
      <c r="Q559" s="143">
        <f t="shared" si="143"/>
        <v>0</v>
      </c>
      <c r="R559" s="143">
        <f t="shared" si="144"/>
        <v>60.771706960689592</v>
      </c>
      <c r="S559" s="143">
        <f t="shared" si="145"/>
        <v>14085.011774812134</v>
      </c>
      <c r="T559" s="143">
        <f>U558-(U558*(0.5^(1/'SW7'!C$2)))</f>
        <v>6402.6684064128203</v>
      </c>
      <c r="U559" s="143">
        <f t="shared" si="148"/>
        <v>1016844.3913654357</v>
      </c>
      <c r="V559" s="147">
        <f>(U559*'SW7'!C$3/(B559*'SW7'!C$4)/1000)</f>
        <v>1.2861519315428902</v>
      </c>
      <c r="W559" s="147">
        <f>V559/'SW7'!C$5</f>
        <v>16.076899144286127</v>
      </c>
    </row>
    <row r="560" spans="1:23" x14ac:dyDescent="0.35">
      <c r="A560" s="142">
        <f t="shared" si="152"/>
        <v>557</v>
      </c>
      <c r="B560" s="143">
        <f t="shared" si="151"/>
        <v>506.2227046320034</v>
      </c>
      <c r="C560" s="133">
        <v>1200</v>
      </c>
      <c r="D560" s="133">
        <v>0</v>
      </c>
      <c r="E560" s="166">
        <v>1.3</v>
      </c>
      <c r="F560" s="143"/>
      <c r="G560" s="143"/>
      <c r="H560" s="143"/>
      <c r="I560" s="143"/>
      <c r="J560" s="143"/>
      <c r="K560" s="143"/>
      <c r="L560" s="167">
        <f t="shared" si="149"/>
        <v>11.696696375450234</v>
      </c>
      <c r="M560" s="143">
        <f t="shared" si="139"/>
        <v>0.28422972192344065</v>
      </c>
      <c r="N560" s="143">
        <f t="shared" si="140"/>
        <v>46.786785501800935</v>
      </c>
      <c r="O560" s="143">
        <f t="shared" si="141"/>
        <v>0</v>
      </c>
      <c r="P560" s="143">
        <f t="shared" si="142"/>
        <v>14036.03565054028</v>
      </c>
      <c r="Q560" s="143">
        <f t="shared" si="143"/>
        <v>0</v>
      </c>
      <c r="R560" s="143">
        <f t="shared" si="144"/>
        <v>60.82282115234122</v>
      </c>
      <c r="S560" s="143">
        <f t="shared" si="145"/>
        <v>14096.858471692622</v>
      </c>
      <c r="T560" s="143">
        <f>U559-(U559*(0.5^(1/'SW7'!C$2)))</f>
        <v>6451.6481185050216</v>
      </c>
      <c r="U560" s="143">
        <f t="shared" si="148"/>
        <v>1024526.734733835</v>
      </c>
      <c r="V560" s="147">
        <f>(U560*'SW7'!C$3/(B560*'SW7'!C$4)/1000)</f>
        <v>1.2950497543139454</v>
      </c>
      <c r="W560" s="147">
        <f>V560/'SW7'!C$5</f>
        <v>16.188121928924318</v>
      </c>
    </row>
    <row r="561" spans="1:23" x14ac:dyDescent="0.35">
      <c r="A561" s="142">
        <f t="shared" si="152"/>
        <v>558</v>
      </c>
      <c r="B561" s="143">
        <f t="shared" si="151"/>
        <v>506.54270463200339</v>
      </c>
      <c r="C561" s="133">
        <v>1200</v>
      </c>
      <c r="D561" s="133">
        <v>0</v>
      </c>
      <c r="E561" s="166">
        <v>1.3</v>
      </c>
      <c r="F561" s="143"/>
      <c r="G561" s="143"/>
      <c r="H561" s="143"/>
      <c r="I561" s="143"/>
      <c r="J561" s="143"/>
      <c r="K561" s="143"/>
      <c r="L561" s="167">
        <f t="shared" si="149"/>
        <v>11.706508396018247</v>
      </c>
      <c r="M561" s="143">
        <f t="shared" si="139"/>
        <v>0.28446815402324338</v>
      </c>
      <c r="N561" s="143">
        <f t="shared" si="140"/>
        <v>46.826033584072988</v>
      </c>
      <c r="O561" s="143">
        <f t="shared" si="141"/>
        <v>0</v>
      </c>
      <c r="P561" s="143">
        <f t="shared" si="142"/>
        <v>14047.810075221896</v>
      </c>
      <c r="Q561" s="143">
        <f t="shared" si="143"/>
        <v>0</v>
      </c>
      <c r="R561" s="143">
        <f t="shared" si="144"/>
        <v>60.873843659294884</v>
      </c>
      <c r="S561" s="143">
        <f t="shared" si="145"/>
        <v>14108.683918881192</v>
      </c>
      <c r="T561" s="143">
        <f>U560-(U560*(0.5^(1/'SW7'!C$2)))</f>
        <v>6500.3908529483015</v>
      </c>
      <c r="U561" s="143">
        <f t="shared" si="148"/>
        <v>1032171.9450870226</v>
      </c>
      <c r="V561" s="147">
        <f>(U561*'SW7'!C$3/(B561*'SW7'!C$4)/1000)</f>
        <v>1.30388942676208</v>
      </c>
      <c r="W561" s="147">
        <f>V561/'SW7'!C$5</f>
        <v>16.298617834525999</v>
      </c>
    </row>
    <row r="562" spans="1:23" x14ac:dyDescent="0.35">
      <c r="A562" s="142">
        <f t="shared" si="152"/>
        <v>559</v>
      </c>
      <c r="B562" s="143">
        <f t="shared" si="151"/>
        <v>506.86270463200339</v>
      </c>
      <c r="C562" s="133">
        <v>1200</v>
      </c>
      <c r="D562" s="133">
        <v>0</v>
      </c>
      <c r="E562" s="166">
        <v>1.3</v>
      </c>
      <c r="F562" s="143"/>
      <c r="G562" s="143"/>
      <c r="H562" s="143"/>
      <c r="I562" s="143"/>
      <c r="J562" s="143"/>
      <c r="K562" s="143"/>
      <c r="L562" s="167">
        <f t="shared" si="149"/>
        <v>11.716302848053022</v>
      </c>
      <c r="M562" s="143">
        <f t="shared" si="139"/>
        <v>0.28470615920768844</v>
      </c>
      <c r="N562" s="143">
        <f t="shared" si="140"/>
        <v>46.865211392212089</v>
      </c>
      <c r="O562" s="143">
        <f t="shared" si="141"/>
        <v>0</v>
      </c>
      <c r="P562" s="143">
        <f t="shared" si="142"/>
        <v>14059.563417663627</v>
      </c>
      <c r="Q562" s="143">
        <f t="shared" si="143"/>
        <v>0</v>
      </c>
      <c r="R562" s="143">
        <f t="shared" si="144"/>
        <v>60.924774809875714</v>
      </c>
      <c r="S562" s="143">
        <f t="shared" si="145"/>
        <v>14120.488192473502</v>
      </c>
      <c r="T562" s="143">
        <f>U561-(U561*(0.5^(1/'SW7'!C$2)))</f>
        <v>6548.8979867924936</v>
      </c>
      <c r="U562" s="143">
        <f t="shared" si="148"/>
        <v>1039780.2381529555</v>
      </c>
      <c r="V562" s="147">
        <f>(U562*'SW7'!C$3/(B562*'SW7'!C$4)/1000)</f>
        <v>1.3126713313701579</v>
      </c>
      <c r="W562" s="147">
        <f>V562/'SW7'!C$5</f>
        <v>16.408391642126972</v>
      </c>
    </row>
    <row r="563" spans="1:23" x14ac:dyDescent="0.35">
      <c r="A563" s="142">
        <f t="shared" si="152"/>
        <v>560</v>
      </c>
      <c r="B563" s="143">
        <f t="shared" si="151"/>
        <v>507.18270463200338</v>
      </c>
      <c r="C563" s="133">
        <v>1200</v>
      </c>
      <c r="D563" s="133">
        <v>0</v>
      </c>
      <c r="E563" s="166">
        <v>1.3</v>
      </c>
      <c r="F563" s="143"/>
      <c r="G563" s="143"/>
      <c r="H563" s="143"/>
      <c r="I563" s="143"/>
      <c r="J563" s="143"/>
      <c r="K563" s="143"/>
      <c r="L563" s="167">
        <f t="shared" si="149"/>
        <v>11.726079794355446</v>
      </c>
      <c r="M563" s="143">
        <f t="shared" si="139"/>
        <v>0.28494373900283732</v>
      </c>
      <c r="N563" s="143">
        <f t="shared" si="140"/>
        <v>46.904319177421783</v>
      </c>
      <c r="O563" s="143">
        <f t="shared" si="141"/>
        <v>0</v>
      </c>
      <c r="P563" s="143">
        <f t="shared" si="142"/>
        <v>14071.295753226535</v>
      </c>
      <c r="Q563" s="143">
        <f t="shared" si="143"/>
        <v>0</v>
      </c>
      <c r="R563" s="143">
        <f t="shared" si="144"/>
        <v>60.97561493064832</v>
      </c>
      <c r="S563" s="143">
        <f t="shared" si="145"/>
        <v>14132.271368157184</v>
      </c>
      <c r="T563" s="143">
        <f>U562-(U562*(0.5^(1/'SW7'!C$2)))</f>
        <v>6597.1708887828281</v>
      </c>
      <c r="U563" s="143">
        <f t="shared" si="148"/>
        <v>1047351.8283586365</v>
      </c>
      <c r="V563" s="147">
        <f>(U563*'SW7'!C$3/(B563*'SW7'!C$4)/1000)</f>
        <v>1.3213958480144006</v>
      </c>
      <c r="W563" s="147">
        <f>V563/'SW7'!C$5</f>
        <v>16.517448100180008</v>
      </c>
    </row>
    <row r="564" spans="1:23" x14ac:dyDescent="0.35">
      <c r="A564" s="142">
        <f t="shared" si="152"/>
        <v>561</v>
      </c>
      <c r="B564" s="143">
        <f t="shared" si="151"/>
        <v>507.50270463200337</v>
      </c>
      <c r="C564" s="133">
        <v>1200</v>
      </c>
      <c r="D564" s="133">
        <v>0</v>
      </c>
      <c r="E564" s="166">
        <v>1.3</v>
      </c>
      <c r="F564" s="143"/>
      <c r="G564" s="143"/>
      <c r="H564" s="143"/>
      <c r="I564" s="143"/>
      <c r="J564" s="143"/>
      <c r="K564" s="143"/>
      <c r="L564" s="167">
        <f t="shared" si="149"/>
        <v>11.735839297390253</v>
      </c>
      <c r="M564" s="143">
        <f t="shared" si="139"/>
        <v>0.28518089492658316</v>
      </c>
      <c r="N564" s="143">
        <f t="shared" si="140"/>
        <v>46.943357189561013</v>
      </c>
      <c r="O564" s="143">
        <f t="shared" si="141"/>
        <v>0</v>
      </c>
      <c r="P564" s="143">
        <f t="shared" si="142"/>
        <v>14083.007156868303</v>
      </c>
      <c r="Q564" s="143">
        <f t="shared" si="143"/>
        <v>0</v>
      </c>
      <c r="R564" s="143">
        <f t="shared" si="144"/>
        <v>61.026364346429318</v>
      </c>
      <c r="S564" s="143">
        <f t="shared" si="145"/>
        <v>14144.033521214733</v>
      </c>
      <c r="T564" s="143">
        <f>U563-(U563*(0.5^(1/'SW7'!C$2)))</f>
        <v>6645.2109194103396</v>
      </c>
      <c r="U564" s="143">
        <f t="shared" si="148"/>
        <v>1054886.9288380109</v>
      </c>
      <c r="V564" s="147">
        <f>(U564*'SW7'!C$3/(B564*'SW7'!C$4)/1000)</f>
        <v>1.3300633539825593</v>
      </c>
      <c r="W564" s="147">
        <f>V564/'SW7'!C$5</f>
        <v>16.625791924781989</v>
      </c>
    </row>
    <row r="565" spans="1:23" x14ac:dyDescent="0.35">
      <c r="A565" s="142">
        <f t="shared" ref="A565:A580" si="153">A564+1</f>
        <v>562</v>
      </c>
      <c r="B565" s="143">
        <f t="shared" si="151"/>
        <v>507.82270463200337</v>
      </c>
      <c r="C565" s="133">
        <v>1200</v>
      </c>
      <c r="D565" s="133">
        <v>0</v>
      </c>
      <c r="E565" s="166">
        <v>1.3</v>
      </c>
      <c r="F565" s="143"/>
      <c r="G565" s="143"/>
      <c r="H565" s="143"/>
      <c r="I565" s="143"/>
      <c r="J565" s="143"/>
      <c r="K565" s="143"/>
      <c r="L565" s="167">
        <f t="shared" si="149"/>
        <v>11.745581419288467</v>
      </c>
      <c r="M565" s="143">
        <f t="shared" si="139"/>
        <v>0.28541762848870972</v>
      </c>
      <c r="N565" s="143">
        <f t="shared" si="140"/>
        <v>46.982325677153867</v>
      </c>
      <c r="O565" s="143">
        <f t="shared" si="141"/>
        <v>0</v>
      </c>
      <c r="P565" s="143">
        <f t="shared" si="142"/>
        <v>14094.697703146159</v>
      </c>
      <c r="Q565" s="143">
        <f t="shared" si="143"/>
        <v>0</v>
      </c>
      <c r="R565" s="143">
        <f t="shared" si="144"/>
        <v>61.077023380300027</v>
      </c>
      <c r="S565" s="143">
        <f t="shared" si="145"/>
        <v>14155.774726526459</v>
      </c>
      <c r="T565" s="143">
        <f>U564-(U564*(0.5^(1/'SW7'!C$2)))</f>
        <v>6693.0194309616927</v>
      </c>
      <c r="U565" s="143">
        <f t="shared" si="148"/>
        <v>1062385.7514398154</v>
      </c>
      <c r="V565" s="147">
        <f>(U565*'SW7'!C$3/(B565*'SW7'!C$4)/1000)</f>
        <v>1.3386742239919616</v>
      </c>
      <c r="W565" s="147">
        <f>V565/'SW7'!C$5</f>
        <v>16.73342779989952</v>
      </c>
    </row>
    <row r="566" spans="1:23" x14ac:dyDescent="0.35">
      <c r="A566" s="142">
        <f t="shared" si="153"/>
        <v>563</v>
      </c>
      <c r="B566" s="143">
        <f t="shared" si="151"/>
        <v>508.14270463200336</v>
      </c>
      <c r="C566" s="133">
        <v>1200</v>
      </c>
      <c r="D566" s="133">
        <v>0</v>
      </c>
      <c r="E566" s="166">
        <v>1.3</v>
      </c>
      <c r="F566" s="143"/>
      <c r="G566" s="143"/>
      <c r="H566" s="143"/>
      <c r="I566" s="143"/>
      <c r="J566" s="143"/>
      <c r="K566" s="143"/>
      <c r="L566" s="167">
        <f t="shared" si="149"/>
        <v>11.75530622184974</v>
      </c>
      <c r="M566" s="143">
        <f t="shared" si="139"/>
        <v>0.28565394119094867</v>
      </c>
      <c r="N566" s="143">
        <f t="shared" si="140"/>
        <v>47.021224887398958</v>
      </c>
      <c r="O566" s="143">
        <f t="shared" si="141"/>
        <v>0</v>
      </c>
      <c r="P566" s="143">
        <f t="shared" si="142"/>
        <v>14106.367466219688</v>
      </c>
      <c r="Q566" s="143">
        <f t="shared" si="143"/>
        <v>0</v>
      </c>
      <c r="R566" s="143">
        <f t="shared" si="144"/>
        <v>61.127592353618645</v>
      </c>
      <c r="S566" s="143">
        <f t="shared" si="145"/>
        <v>14167.495058573308</v>
      </c>
      <c r="T566" s="143">
        <f>U565-(U565*(0.5^(1/'SW7'!C$2)))</f>
        <v>6740.5977675693575</v>
      </c>
      <c r="U566" s="143">
        <f t="shared" si="148"/>
        <v>1069848.50673538</v>
      </c>
      <c r="V566" s="147">
        <f>(U566*'SW7'!C$3/(B566*'SW7'!C$4)/1000)</f>
        <v>1.3472288302074307</v>
      </c>
      <c r="W566" s="147">
        <f>V566/'SW7'!C$5</f>
        <v>16.840360377592884</v>
      </c>
    </row>
    <row r="567" spans="1:23" x14ac:dyDescent="0.35">
      <c r="A567" s="142">
        <f t="shared" si="153"/>
        <v>564</v>
      </c>
      <c r="B567" s="143">
        <f t="shared" si="151"/>
        <v>508.46270463200335</v>
      </c>
      <c r="C567" s="133">
        <v>1200</v>
      </c>
      <c r="D567" s="133">
        <v>0</v>
      </c>
      <c r="E567" s="166">
        <v>1.3</v>
      </c>
      <c r="F567" s="143"/>
      <c r="G567" s="143"/>
      <c r="H567" s="143"/>
      <c r="I567" s="143"/>
      <c r="J567" s="143"/>
      <c r="K567" s="143"/>
      <c r="L567" s="167">
        <f t="shared" si="149"/>
        <v>11.765013766544687</v>
      </c>
      <c r="M567" s="143">
        <f t="shared" si="139"/>
        <v>0.28588983452703587</v>
      </c>
      <c r="N567" s="143">
        <f t="shared" si="140"/>
        <v>47.060055066178748</v>
      </c>
      <c r="O567" s="143">
        <f t="shared" si="141"/>
        <v>0</v>
      </c>
      <c r="P567" s="143">
        <f t="shared" si="142"/>
        <v>14118.016519853625</v>
      </c>
      <c r="Q567" s="143">
        <f t="shared" si="143"/>
        <v>0</v>
      </c>
      <c r="R567" s="143">
        <f t="shared" si="144"/>
        <v>61.178071586032374</v>
      </c>
      <c r="S567" s="143">
        <f t="shared" si="145"/>
        <v>14179.194591439658</v>
      </c>
      <c r="T567" s="143">
        <f>U566-(U566*(0.5^(1/'SW7'!C$2)))</f>
        <v>6787.94726526062</v>
      </c>
      <c r="U567" s="143">
        <f t="shared" si="148"/>
        <v>1077275.404026384</v>
      </c>
      <c r="V567" s="147">
        <f>(U567*'SW7'!C$3/(B567*'SW7'!C$4)/1000)</f>
        <v>1.3557275422590767</v>
      </c>
      <c r="W567" s="147">
        <f>V567/'SW7'!C$5</f>
        <v>16.946594278238457</v>
      </c>
    </row>
    <row r="568" spans="1:23" x14ac:dyDescent="0.35">
      <c r="A568" s="142">
        <f t="shared" si="153"/>
        <v>565</v>
      </c>
      <c r="B568" s="143">
        <f t="shared" si="151"/>
        <v>508.78270463200334</v>
      </c>
      <c r="C568" s="133">
        <v>1200</v>
      </c>
      <c r="D568" s="133">
        <v>0</v>
      </c>
      <c r="E568" s="166">
        <v>1.3</v>
      </c>
      <c r="F568" s="143"/>
      <c r="G568" s="143"/>
      <c r="H568" s="143"/>
      <c r="I568" s="143"/>
      <c r="J568" s="143"/>
      <c r="K568" s="143"/>
      <c r="L568" s="167">
        <f t="shared" si="149"/>
        <v>11.774704114517267</v>
      </c>
      <c r="M568" s="143">
        <f t="shared" si="139"/>
        <v>0.28612530998276958</v>
      </c>
      <c r="N568" s="143">
        <f t="shared" si="140"/>
        <v>47.098816458069066</v>
      </c>
      <c r="O568" s="143">
        <f t="shared" si="141"/>
        <v>0</v>
      </c>
      <c r="P568" s="143">
        <f t="shared" si="142"/>
        <v>14129.64493742072</v>
      </c>
      <c r="Q568" s="143">
        <f t="shared" si="143"/>
        <v>0</v>
      </c>
      <c r="R568" s="143">
        <f t="shared" si="144"/>
        <v>61.228461395489788</v>
      </c>
      <c r="S568" s="143">
        <f t="shared" si="145"/>
        <v>14190.873398816209</v>
      </c>
      <c r="T568" s="143">
        <f>U567-(U567*(0.5^(1/'SW7'!C$2)))</f>
        <v>6835.0692520078737</v>
      </c>
      <c r="U568" s="143">
        <f t="shared" si="148"/>
        <v>1084666.6513525629</v>
      </c>
      <c r="V568" s="147">
        <f>(U568*'SW7'!C$3/(B568*'SW7'!C$4)/1000)</f>
        <v>1.3641707272599617</v>
      </c>
      <c r="W568" s="147">
        <f>V568/'SW7'!C$5</f>
        <v>17.052134090749522</v>
      </c>
    </row>
    <row r="569" spans="1:23" x14ac:dyDescent="0.35">
      <c r="A569" s="142">
        <f t="shared" si="153"/>
        <v>566</v>
      </c>
      <c r="B569" s="143">
        <f t="shared" si="151"/>
        <v>509.10270463200334</v>
      </c>
      <c r="C569" s="133">
        <v>1200</v>
      </c>
      <c r="D569" s="133">
        <v>0</v>
      </c>
      <c r="E569" s="166">
        <v>1.3</v>
      </c>
      <c r="F569" s="143"/>
      <c r="G569" s="143"/>
      <c r="H569" s="143"/>
      <c r="I569" s="143"/>
      <c r="J569" s="143"/>
      <c r="K569" s="143"/>
      <c r="L569" s="167">
        <f t="shared" si="149"/>
        <v>11.784377326587052</v>
      </c>
      <c r="M569" s="143">
        <f t="shared" si="139"/>
        <v>0.28636036903606532</v>
      </c>
      <c r="N569" s="143">
        <f t="shared" si="140"/>
        <v>47.137509306348207</v>
      </c>
      <c r="O569" s="143">
        <f t="shared" si="141"/>
        <v>0</v>
      </c>
      <c r="P569" s="143">
        <f t="shared" si="142"/>
        <v>14141.252791904462</v>
      </c>
      <c r="Q569" s="143">
        <f t="shared" si="143"/>
        <v>0</v>
      </c>
      <c r="R569" s="143">
        <f t="shared" si="144"/>
        <v>61.27876209825267</v>
      </c>
      <c r="S569" s="143">
        <f t="shared" si="145"/>
        <v>14202.531554002715</v>
      </c>
      <c r="T569" s="143">
        <f>U568-(U568*(0.5^(1/'SW7'!C$2)))</f>
        <v>6881.9650477757677</v>
      </c>
      <c r="U569" s="143">
        <f t="shared" si="148"/>
        <v>1092022.4554993713</v>
      </c>
      <c r="V569" s="147">
        <f>(U569*'SW7'!C$3/(B569*'SW7'!C$4)/1000)</f>
        <v>1.3725587498236409</v>
      </c>
      <c r="W569" s="147">
        <f>V569/'SW7'!C$5</f>
        <v>17.15698437279551</v>
      </c>
    </row>
    <row r="570" spans="1:23" x14ac:dyDescent="0.35">
      <c r="A570" s="142">
        <f t="shared" si="153"/>
        <v>567</v>
      </c>
      <c r="B570" s="143">
        <f t="shared" si="151"/>
        <v>509.42270463200333</v>
      </c>
      <c r="C570" s="133">
        <v>1200</v>
      </c>
      <c r="D570" s="133">
        <v>0</v>
      </c>
      <c r="E570" s="166">
        <v>1.3</v>
      </c>
      <c r="F570" s="143"/>
      <c r="G570" s="143"/>
      <c r="H570" s="143"/>
      <c r="I570" s="143"/>
      <c r="J570" s="143"/>
      <c r="K570" s="143"/>
      <c r="L570" s="167">
        <f t="shared" si="149"/>
        <v>11.794033463251548</v>
      </c>
      <c r="M570" s="143">
        <f t="shared" si="139"/>
        <v>0.28659501315701258</v>
      </c>
      <c r="N570" s="143">
        <f t="shared" si="140"/>
        <v>47.176133853006192</v>
      </c>
      <c r="O570" s="143">
        <f t="shared" si="141"/>
        <v>0</v>
      </c>
      <c r="P570" s="143">
        <f t="shared" si="142"/>
        <v>14152.840155901858</v>
      </c>
      <c r="Q570" s="143">
        <f t="shared" si="143"/>
        <v>0</v>
      </c>
      <c r="R570" s="143">
        <f t="shared" si="144"/>
        <v>61.328974008908048</v>
      </c>
      <c r="S570" s="143">
        <f t="shared" si="145"/>
        <v>14214.169129910766</v>
      </c>
      <c r="T570" s="143">
        <f>U569-(U569*(0.5^(1/'SW7'!C$2)))</f>
        <v>6928.6359645717312</v>
      </c>
      <c r="U570" s="143">
        <f t="shared" si="148"/>
        <v>1099343.0220055983</v>
      </c>
      <c r="V570" s="147">
        <f>(U570*'SW7'!C$3/(B570*'SW7'!C$4)/1000)</f>
        <v>1.3808919720815793</v>
      </c>
      <c r="W570" s="147">
        <f>V570/'SW7'!C$5</f>
        <v>17.261149651019743</v>
      </c>
    </row>
    <row r="571" spans="1:23" x14ac:dyDescent="0.35">
      <c r="A571" s="142">
        <f t="shared" si="153"/>
        <v>568</v>
      </c>
      <c r="B571" s="143">
        <f t="shared" si="151"/>
        <v>509.74270463200332</v>
      </c>
      <c r="C571" s="133">
        <v>1200</v>
      </c>
      <c r="D571" s="133">
        <v>0</v>
      </c>
      <c r="E571" s="166">
        <v>1.3</v>
      </c>
      <c r="F571" s="143"/>
      <c r="G571" s="143"/>
      <c r="H571" s="143"/>
      <c r="I571" s="143"/>
      <c r="J571" s="143"/>
      <c r="K571" s="143"/>
      <c r="L571" s="167">
        <f t="shared" si="149"/>
        <v>11.803672584688446</v>
      </c>
      <c r="M571" s="143">
        <f t="shared" si="139"/>
        <v>0.28682924380792924</v>
      </c>
      <c r="N571" s="143">
        <f t="shared" si="140"/>
        <v>47.214690338753783</v>
      </c>
      <c r="O571" s="143">
        <f t="shared" si="141"/>
        <v>0</v>
      </c>
      <c r="P571" s="143">
        <f t="shared" si="142"/>
        <v>14164.407101626135</v>
      </c>
      <c r="Q571" s="143">
        <f t="shared" si="143"/>
        <v>0</v>
      </c>
      <c r="R571" s="143">
        <f t="shared" si="144"/>
        <v>61.379097440379923</v>
      </c>
      <c r="S571" s="143">
        <f t="shared" si="145"/>
        <v>14225.786199066515</v>
      </c>
      <c r="T571" s="143">
        <f>U570-(U570*(0.5^(1/'SW7'!C$2)))</f>
        <v>6975.0833064930048</v>
      </c>
      <c r="U571" s="143">
        <f t="shared" si="148"/>
        <v>1106628.5551709374</v>
      </c>
      <c r="V571" s="147">
        <f>(U571*'SW7'!C$3/(B571*'SW7'!C$4)/1000)</f>
        <v>1.389170753700445</v>
      </c>
      <c r="W571" s="147">
        <f>V571/'SW7'!C$5</f>
        <v>17.364634421255563</v>
      </c>
    </row>
    <row r="572" spans="1:23" x14ac:dyDescent="0.35">
      <c r="A572" s="142">
        <f t="shared" si="153"/>
        <v>569</v>
      </c>
      <c r="B572" s="143">
        <f t="shared" si="151"/>
        <v>510.06270463200332</v>
      </c>
      <c r="C572" s="133">
        <v>1200</v>
      </c>
      <c r="D572" s="133">
        <v>0</v>
      </c>
      <c r="E572" s="166">
        <v>1.3</v>
      </c>
      <c r="F572" s="143"/>
      <c r="G572" s="143"/>
      <c r="H572" s="143"/>
      <c r="I572" s="143"/>
      <c r="J572" s="143"/>
      <c r="K572" s="143"/>
      <c r="L572" s="167">
        <f t="shared" si="149"/>
        <v>11.813294750757859</v>
      </c>
      <c r="M572" s="143">
        <f t="shared" si="139"/>
        <v>0.28706306244341595</v>
      </c>
      <c r="N572" s="143">
        <f t="shared" si="140"/>
        <v>47.253179003031434</v>
      </c>
      <c r="O572" s="143">
        <f t="shared" si="141"/>
        <v>0</v>
      </c>
      <c r="P572" s="143">
        <f t="shared" si="142"/>
        <v>14175.953700909431</v>
      </c>
      <c r="Q572" s="143">
        <f t="shared" si="143"/>
        <v>0</v>
      </c>
      <c r="R572" s="143">
        <f t="shared" si="144"/>
        <v>61.429132703940866</v>
      </c>
      <c r="S572" s="143">
        <f t="shared" si="145"/>
        <v>14237.382833613372</v>
      </c>
      <c r="T572" s="143">
        <f>U571-(U571*(0.5^(1/'SW7'!C$2)))</f>
        <v>7021.3083697746042</v>
      </c>
      <c r="U572" s="143">
        <f t="shared" si="148"/>
        <v>1113879.258063511</v>
      </c>
      <c r="V572" s="147">
        <f>(U572*'SW7'!C$3/(B572*'SW7'!C$4)/1000)</f>
        <v>1.3973954518992813</v>
      </c>
      <c r="W572" s="147">
        <f>V572/'SW7'!C$5</f>
        <v>17.467443148741015</v>
      </c>
    </row>
    <row r="573" spans="1:23" x14ac:dyDescent="0.35">
      <c r="A573" s="142">
        <f t="shared" si="153"/>
        <v>570</v>
      </c>
      <c r="B573" s="143">
        <f t="shared" si="151"/>
        <v>510.38270463200331</v>
      </c>
      <c r="C573" s="133">
        <v>1200</v>
      </c>
      <c r="D573" s="133">
        <v>0</v>
      </c>
      <c r="E573" s="166">
        <v>1.3</v>
      </c>
      <c r="F573" s="143"/>
      <c r="G573" s="143"/>
      <c r="H573" s="143"/>
      <c r="I573" s="143"/>
      <c r="J573" s="143"/>
      <c r="K573" s="143"/>
      <c r="L573" s="167">
        <f t="shared" si="149"/>
        <v>11.822900021004589</v>
      </c>
      <c r="M573" s="143">
        <f t="shared" si="139"/>
        <v>0.28729647051041152</v>
      </c>
      <c r="N573" s="143">
        <f t="shared" si="140"/>
        <v>47.291600084018356</v>
      </c>
      <c r="O573" s="143">
        <f t="shared" si="141"/>
        <v>0</v>
      </c>
      <c r="P573" s="143">
        <f t="shared" si="142"/>
        <v>14187.480025205507</v>
      </c>
      <c r="Q573" s="143">
        <f t="shared" si="143"/>
        <v>0</v>
      </c>
      <c r="R573" s="143">
        <f t="shared" si="144"/>
        <v>61.479080109223865</v>
      </c>
      <c r="S573" s="143">
        <f t="shared" si="145"/>
        <v>14248.959105314731</v>
      </c>
      <c r="T573" s="143">
        <f>U572-(U572*(0.5^(1/'SW7'!C$2)))</f>
        <v>7067.3124428382143</v>
      </c>
      <c r="U573" s="143">
        <f t="shared" si="148"/>
        <v>1121095.3325273497</v>
      </c>
      <c r="V573" s="147">
        <f>(U573*'SW7'!C$3/(B573*'SW7'!C$4)/1000)</f>
        <v>1.4055664214665562</v>
      </c>
      <c r="W573" s="147">
        <f>V573/'SW7'!C$5</f>
        <v>17.569580268331951</v>
      </c>
    </row>
    <row r="574" spans="1:23" x14ac:dyDescent="0.35">
      <c r="A574" s="142">
        <f t="shared" si="153"/>
        <v>571</v>
      </c>
      <c r="B574" s="143">
        <f t="shared" si="151"/>
        <v>510.7027046320033</v>
      </c>
      <c r="C574" s="133">
        <v>1200</v>
      </c>
      <c r="D574" s="133">
        <v>0</v>
      </c>
      <c r="E574" s="166">
        <v>1.3</v>
      </c>
      <c r="F574" s="143"/>
      <c r="G574" s="143"/>
      <c r="H574" s="143"/>
      <c r="I574" s="143"/>
      <c r="J574" s="143"/>
      <c r="K574" s="143"/>
      <c r="L574" s="167">
        <f t="shared" si="149"/>
        <v>11.832488454660311</v>
      </c>
      <c r="M574" s="143">
        <f t="shared" si="139"/>
        <v>0.28752946944824553</v>
      </c>
      <c r="N574" s="143">
        <f t="shared" si="140"/>
        <v>47.329953818641243</v>
      </c>
      <c r="O574" s="143">
        <f t="shared" si="141"/>
        <v>0</v>
      </c>
      <c r="P574" s="143">
        <f t="shared" si="142"/>
        <v>14198.986145592373</v>
      </c>
      <c r="Q574" s="143">
        <f t="shared" si="143"/>
        <v>0</v>
      </c>
      <c r="R574" s="143">
        <f t="shared" si="144"/>
        <v>61.528939964233615</v>
      </c>
      <c r="S574" s="143">
        <f t="shared" si="145"/>
        <v>14260.515085556606</v>
      </c>
      <c r="T574" s="143">
        <f>U573-(U573*(0.5^(1/'SW7'!C$2)))</f>
        <v>7113.0968063385226</v>
      </c>
      <c r="U574" s="143">
        <f t="shared" si="148"/>
        <v>1128276.9791898262</v>
      </c>
      <c r="V574" s="147">
        <f>(U574*'SW7'!C$3/(B574*'SW7'!C$4)/1000)</f>
        <v>1.4136840147770913</v>
      </c>
      <c r="W574" s="147">
        <f>V574/'SW7'!C$5</f>
        <v>17.671050184713639</v>
      </c>
    </row>
    <row r="575" spans="1:23" x14ac:dyDescent="0.35">
      <c r="A575" s="142">
        <f t="shared" si="153"/>
        <v>572</v>
      </c>
      <c r="B575" s="143">
        <f t="shared" si="151"/>
        <v>511.0227046320033</v>
      </c>
      <c r="C575" s="133">
        <v>1200</v>
      </c>
      <c r="D575" s="133">
        <v>0</v>
      </c>
      <c r="E575" s="166">
        <v>1.3</v>
      </c>
      <c r="F575" s="143"/>
      <c r="G575" s="143"/>
      <c r="H575" s="143"/>
      <c r="I575" s="143"/>
      <c r="J575" s="143"/>
      <c r="K575" s="143"/>
      <c r="L575" s="167">
        <f t="shared" si="149"/>
        <v>11.842060110645772</v>
      </c>
      <c r="M575" s="143">
        <f t="shared" si="139"/>
        <v>0.28776206068869226</v>
      </c>
      <c r="N575" s="143">
        <f t="shared" si="140"/>
        <v>47.368240442583087</v>
      </c>
      <c r="O575" s="143">
        <f t="shared" si="141"/>
        <v>0</v>
      </c>
      <c r="P575" s="143">
        <f t="shared" si="142"/>
        <v>14210.472132774927</v>
      </c>
      <c r="Q575" s="143">
        <f t="shared" si="143"/>
        <v>0</v>
      </c>
      <c r="R575" s="143">
        <f t="shared" si="144"/>
        <v>61.578712575358011</v>
      </c>
      <c r="S575" s="143">
        <f t="shared" si="145"/>
        <v>14272.050845350284</v>
      </c>
      <c r="T575" s="143">
        <f>U574-(U574*(0.5^(1/'SW7'!C$2)))</f>
        <v>7158.6627332111821</v>
      </c>
      <c r="U575" s="143">
        <f t="shared" si="148"/>
        <v>1135424.3974690442</v>
      </c>
      <c r="V575" s="147">
        <f>(U575*'SW7'!C$3/(B575*'SW7'!C$4)/1000)</f>
        <v>1.4217485818088722</v>
      </c>
      <c r="W575" s="147">
        <f>V575/'SW7'!C$5</f>
        <v>17.771857272610902</v>
      </c>
    </row>
    <row r="576" spans="1:23" x14ac:dyDescent="0.35">
      <c r="A576" s="142">
        <f t="shared" si="153"/>
        <v>573</v>
      </c>
      <c r="B576" s="143">
        <f t="shared" si="151"/>
        <v>511.34270463200329</v>
      </c>
      <c r="C576" s="133">
        <v>1200</v>
      </c>
      <c r="D576" s="133">
        <v>0</v>
      </c>
      <c r="E576" s="166">
        <v>1.3</v>
      </c>
      <c r="F576" s="143"/>
      <c r="G576" s="143"/>
      <c r="H576" s="143"/>
      <c r="I576" s="143"/>
      <c r="J576" s="143"/>
      <c r="K576" s="143"/>
      <c r="L576" s="167">
        <f t="shared" si="149"/>
        <v>11.851615047572974</v>
      </c>
      <c r="M576" s="143">
        <f t="shared" si="139"/>
        <v>0.28799424565602327</v>
      </c>
      <c r="N576" s="143">
        <f t="shared" si="140"/>
        <v>47.406460190291895</v>
      </c>
      <c r="O576" s="143">
        <f t="shared" si="141"/>
        <v>0</v>
      </c>
      <c r="P576" s="143">
        <f t="shared" si="142"/>
        <v>14221.938057087569</v>
      </c>
      <c r="Q576" s="143">
        <f t="shared" si="143"/>
        <v>0</v>
      </c>
      <c r="R576" s="143">
        <f t="shared" si="144"/>
        <v>61.628398247379465</v>
      </c>
      <c r="S576" s="143">
        <f t="shared" si="145"/>
        <v>14283.566455334949</v>
      </c>
      <c r="T576" s="143">
        <f>U575-(U575*(0.5^(1/'SW7'!C$2)))</f>
        <v>7204.0114887186792</v>
      </c>
      <c r="U576" s="143">
        <f t="shared" si="148"/>
        <v>1142537.7855811834</v>
      </c>
      <c r="V576" s="147">
        <f>(U576*'SW7'!C$3/(B576*'SW7'!C$4)/1000)</f>
        <v>1.4297604701597391</v>
      </c>
      <c r="W576" s="147">
        <f>V576/'SW7'!C$5</f>
        <v>17.872005876996738</v>
      </c>
    </row>
    <row r="577" spans="1:23" x14ac:dyDescent="0.35">
      <c r="A577" s="142">
        <f t="shared" si="153"/>
        <v>574</v>
      </c>
      <c r="B577" s="143">
        <f t="shared" si="151"/>
        <v>511.66270463200328</v>
      </c>
      <c r="C577" s="133">
        <v>1200</v>
      </c>
      <c r="D577" s="133">
        <v>0</v>
      </c>
      <c r="E577" s="166">
        <v>1.3</v>
      </c>
      <c r="F577" s="143"/>
      <c r="G577" s="143"/>
      <c r="H577" s="143"/>
      <c r="I577" s="143"/>
      <c r="J577" s="143"/>
      <c r="K577" s="143"/>
      <c r="L577" s="167">
        <f t="shared" si="149"/>
        <v>11.861153323747299</v>
      </c>
      <c r="M577" s="143">
        <f t="shared" si="139"/>
        <v>0.28822602576705936</v>
      </c>
      <c r="N577" s="143">
        <f t="shared" si="140"/>
        <v>47.444613294989196</v>
      </c>
      <c r="O577" s="143">
        <f t="shared" si="141"/>
        <v>0</v>
      </c>
      <c r="P577" s="143">
        <f t="shared" si="142"/>
        <v>14233.383988496758</v>
      </c>
      <c r="Q577" s="143">
        <f t="shared" si="143"/>
        <v>0</v>
      </c>
      <c r="R577" s="143">
        <f t="shared" si="144"/>
        <v>61.677997283485958</v>
      </c>
      <c r="S577" s="143">
        <f t="shared" si="145"/>
        <v>14295.061985780245</v>
      </c>
      <c r="T577" s="143">
        <f>U576-(U576*(0.5^(1/'SW7'!C$2)))</f>
        <v>7249.1443304982968</v>
      </c>
      <c r="U577" s="143">
        <f t="shared" si="148"/>
        <v>1149617.3405477996</v>
      </c>
      <c r="V577" s="147">
        <f>(U577*'SW7'!C$3/(B577*'SW7'!C$4)/1000)</f>
        <v>1.4377200250639584</v>
      </c>
      <c r="W577" s="147">
        <f>V577/'SW7'!C$5</f>
        <v>17.97150031329948</v>
      </c>
    </row>
    <row r="578" spans="1:23" x14ac:dyDescent="0.35">
      <c r="A578" s="142">
        <f t="shared" si="153"/>
        <v>575</v>
      </c>
      <c r="B578" s="143">
        <f t="shared" si="151"/>
        <v>511.98270463200328</v>
      </c>
      <c r="C578" s="133">
        <v>1200</v>
      </c>
      <c r="D578" s="133">
        <v>0</v>
      </c>
      <c r="E578" s="166">
        <v>1.3</v>
      </c>
      <c r="F578" s="143"/>
      <c r="G578" s="143"/>
      <c r="H578" s="143"/>
      <c r="I578" s="143"/>
      <c r="J578" s="143"/>
      <c r="K578" s="143"/>
      <c r="L578" s="167">
        <f t="shared" si="149"/>
        <v>11.870674997169669</v>
      </c>
      <c r="M578" s="143">
        <f t="shared" si="139"/>
        <v>0.28845740243122292</v>
      </c>
      <c r="N578" s="143">
        <f t="shared" si="140"/>
        <v>47.482699988678675</v>
      </c>
      <c r="O578" s="143">
        <f t="shared" si="141"/>
        <v>0</v>
      </c>
      <c r="P578" s="143">
        <f t="shared" si="142"/>
        <v>14244.809996603602</v>
      </c>
      <c r="Q578" s="143">
        <f t="shared" si="143"/>
        <v>0</v>
      </c>
      <c r="R578" s="143">
        <f t="shared" si="144"/>
        <v>61.727509985282282</v>
      </c>
      <c r="S578" s="143">
        <f t="shared" si="145"/>
        <v>14306.537506588886</v>
      </c>
      <c r="T578" s="143">
        <f>U577-(U577*(0.5^(1/'SW7'!C$2)))</f>
        <v>7294.0625086070504</v>
      </c>
      <c r="U578" s="143">
        <f t="shared" si="148"/>
        <v>1156663.2582030816</v>
      </c>
      <c r="V578" s="147">
        <f>(U578*'SW7'!C$3/(B578*'SW7'!C$4)/1000)</f>
        <v>1.4456275894086805</v>
      </c>
      <c r="W578" s="147">
        <f>V578/'SW7'!C$5</f>
        <v>18.070344867608505</v>
      </c>
    </row>
    <row r="579" spans="1:23" x14ac:dyDescent="0.35">
      <c r="A579" s="142">
        <f t="shared" si="153"/>
        <v>576</v>
      </c>
      <c r="B579" s="143">
        <f t="shared" si="151"/>
        <v>512.30270463200327</v>
      </c>
      <c r="C579" s="133">
        <v>1200</v>
      </c>
      <c r="D579" s="133">
        <v>0</v>
      </c>
      <c r="E579" s="166">
        <v>1.3</v>
      </c>
      <c r="F579" s="143"/>
      <c r="G579" s="143"/>
      <c r="H579" s="143"/>
      <c r="I579" s="143"/>
      <c r="J579" s="143"/>
      <c r="K579" s="143"/>
      <c r="L579" s="167">
        <f t="shared" si="149"/>
        <v>11.880180125538669</v>
      </c>
      <c r="M579" s="143">
        <f t="shared" si="139"/>
        <v>0.28868837705058964</v>
      </c>
      <c r="N579" s="143">
        <f t="shared" si="140"/>
        <v>47.520720502154674</v>
      </c>
      <c r="O579" s="143">
        <f t="shared" si="141"/>
        <v>0</v>
      </c>
      <c r="P579" s="143">
        <f t="shared" si="142"/>
        <v>14256.216150646402</v>
      </c>
      <c r="Q579" s="143">
        <f t="shared" si="143"/>
        <v>0</v>
      </c>
      <c r="R579" s="143">
        <f t="shared" si="144"/>
        <v>61.776936652801076</v>
      </c>
      <c r="S579" s="143">
        <f t="shared" si="145"/>
        <v>14317.993087299203</v>
      </c>
      <c r="T579" s="143">
        <f>U578-(U578*(0.5^(1/'SW7'!C$2)))</f>
        <v>7338.7672655687202</v>
      </c>
      <c r="U579" s="143">
        <f t="shared" si="148"/>
        <v>1163675.7332010635</v>
      </c>
      <c r="V579" s="147">
        <f>(U579*'SW7'!C$3/(B579*'SW7'!C$4)/1000)</f>
        <v>1.453483503750278</v>
      </c>
      <c r="W579" s="147">
        <f>V579/'SW7'!C$5</f>
        <v>18.168543796878474</v>
      </c>
    </row>
    <row r="580" spans="1:23" x14ac:dyDescent="0.35">
      <c r="A580" s="142">
        <f t="shared" si="153"/>
        <v>577</v>
      </c>
      <c r="B580" s="143">
        <f t="shared" si="151"/>
        <v>512.62270463200332</v>
      </c>
      <c r="C580" s="133">
        <v>1200</v>
      </c>
      <c r="D580" s="133">
        <v>0</v>
      </c>
      <c r="E580" s="166">
        <v>1.3</v>
      </c>
      <c r="F580" s="143"/>
      <c r="G580" s="143"/>
      <c r="H580" s="143"/>
      <c r="I580" s="143"/>
      <c r="J580" s="143"/>
      <c r="K580" s="143"/>
      <c r="L580" s="167">
        <f t="shared" si="149"/>
        <v>11.889668766252608</v>
      </c>
      <c r="M580" s="143">
        <f t="shared" ref="M580:M643" si="154">0.0243*L580</f>
        <v>0.28891895101993836</v>
      </c>
      <c r="N580" s="143">
        <f t="shared" ref="N580:N643" si="155">4*L580</f>
        <v>47.558675065010434</v>
      </c>
      <c r="O580" s="143">
        <f t="shared" ref="O580:O643" si="156">J580*K580</f>
        <v>0</v>
      </c>
      <c r="P580" s="143">
        <f t="shared" ref="P580:P643" si="157">C580*L580</f>
        <v>14267.602519503131</v>
      </c>
      <c r="Q580" s="143">
        <f t="shared" ref="Q580:Q643" si="158">D580*M580</f>
        <v>0</v>
      </c>
      <c r="R580" s="143">
        <f t="shared" ref="R580:R643" si="159">E580*N580</f>
        <v>61.826277584513562</v>
      </c>
      <c r="S580" s="143">
        <f t="shared" ref="S580:S643" si="160">SUM(O580:R580)</f>
        <v>14329.428797087645</v>
      </c>
      <c r="T580" s="143">
        <f>U579-(U579*(0.5^(1/'SW7'!C$2)))</f>
        <v>7383.2598364192527</v>
      </c>
      <c r="U580" s="143">
        <f t="shared" si="148"/>
        <v>1170654.9590227939</v>
      </c>
      <c r="V580" s="147">
        <f>(U580*'SW7'!C$3/(B580*'SW7'!C$4)/1000)</f>
        <v>1.4612881063305687</v>
      </c>
      <c r="W580" s="147">
        <f>V580/'SW7'!C$5</f>
        <v>18.266101329132109</v>
      </c>
    </row>
    <row r="581" spans="1:23" x14ac:dyDescent="0.35">
      <c r="A581" s="142">
        <f t="shared" ref="A581:A596" si="161">A580+1</f>
        <v>578</v>
      </c>
      <c r="B581" s="143">
        <f t="shared" si="151"/>
        <v>512.94270463200337</v>
      </c>
      <c r="C581" s="133">
        <v>1200</v>
      </c>
      <c r="D581" s="133">
        <v>0</v>
      </c>
      <c r="E581" s="166">
        <v>1.3</v>
      </c>
      <c r="F581" s="143"/>
      <c r="G581" s="143"/>
      <c r="H581" s="143"/>
      <c r="I581" s="143"/>
      <c r="J581" s="143"/>
      <c r="K581" s="143"/>
      <c r="L581" s="167">
        <f t="shared" si="149"/>
        <v>11.89914097641164</v>
      </c>
      <c r="M581" s="143">
        <f t="shared" si="154"/>
        <v>0.28914912572680285</v>
      </c>
      <c r="N581" s="143">
        <f t="shared" si="155"/>
        <v>47.596563905646562</v>
      </c>
      <c r="O581" s="143">
        <f t="shared" si="156"/>
        <v>0</v>
      </c>
      <c r="P581" s="143">
        <f t="shared" si="157"/>
        <v>14278.969171693969</v>
      </c>
      <c r="Q581" s="143">
        <f t="shared" si="158"/>
        <v>0</v>
      </c>
      <c r="R581" s="143">
        <f t="shared" si="159"/>
        <v>61.875533077340535</v>
      </c>
      <c r="S581" s="143">
        <f t="shared" si="160"/>
        <v>14340.844704771309</v>
      </c>
      <c r="T581" s="143">
        <f>U580-(U580*(0.5^(1/'SW7'!C$2)))</f>
        <v>7427.541448752163</v>
      </c>
      <c r="U581" s="143">
        <f t="shared" ref="U581:U644" si="162">U580+S580-T580</f>
        <v>1177601.1279834623</v>
      </c>
      <c r="V581" s="147">
        <f>(U581*'SW7'!C$3/(B581*'SW7'!C$4)/1000)</f>
        <v>1.4690417330929273</v>
      </c>
      <c r="W581" s="147">
        <f>V581/'SW7'!C$5</f>
        <v>18.363021663661591</v>
      </c>
    </row>
    <row r="582" spans="1:23" x14ac:dyDescent="0.35">
      <c r="A582" s="142">
        <f t="shared" si="161"/>
        <v>579</v>
      </c>
      <c r="B582" s="143">
        <f t="shared" si="151"/>
        <v>513.26270463200342</v>
      </c>
      <c r="C582" s="133">
        <v>1200</v>
      </c>
      <c r="D582" s="133">
        <v>0</v>
      </c>
      <c r="E582" s="166">
        <v>1.3</v>
      </c>
      <c r="F582" s="143"/>
      <c r="G582" s="143"/>
      <c r="H582" s="143"/>
      <c r="I582" s="143"/>
      <c r="J582" s="143"/>
      <c r="K582" s="143"/>
      <c r="L582" s="167">
        <f t="shared" si="149"/>
        <v>11.908596812819805</v>
      </c>
      <c r="M582" s="143">
        <f t="shared" si="154"/>
        <v>0.28937890255152127</v>
      </c>
      <c r="N582" s="143">
        <f t="shared" si="155"/>
        <v>47.634387251279222</v>
      </c>
      <c r="O582" s="143">
        <f t="shared" si="156"/>
        <v>0</v>
      </c>
      <c r="P582" s="143">
        <f t="shared" si="157"/>
        <v>14290.316175383767</v>
      </c>
      <c r="Q582" s="143">
        <f t="shared" si="158"/>
        <v>0</v>
      </c>
      <c r="R582" s="143">
        <f t="shared" si="159"/>
        <v>61.924703426662987</v>
      </c>
      <c r="S582" s="143">
        <f t="shared" si="160"/>
        <v>14352.240878810429</v>
      </c>
      <c r="T582" s="143">
        <f>U581-(U581*(0.5^(1/'SW7'!C$2)))</f>
        <v>7471.6133227639366</v>
      </c>
      <c r="U582" s="143">
        <f t="shared" si="162"/>
        <v>1184514.4312394815</v>
      </c>
      <c r="V582" s="147">
        <f>(U582*'SW7'!C$3/(B582*'SW7'!C$4)/1000)</f>
        <v>1.4767447176982786</v>
      </c>
      <c r="W582" s="147">
        <f>V582/'SW7'!C$5</f>
        <v>18.459308971228484</v>
      </c>
    </row>
    <row r="583" spans="1:23" x14ac:dyDescent="0.35">
      <c r="A583" s="142">
        <f t="shared" si="161"/>
        <v>580</v>
      </c>
      <c r="B583" s="143">
        <f t="shared" si="151"/>
        <v>513.58270463200347</v>
      </c>
      <c r="C583" s="133">
        <v>1200</v>
      </c>
      <c r="D583" s="133">
        <v>0</v>
      </c>
      <c r="E583" s="166">
        <v>1.3</v>
      </c>
      <c r="F583" s="143"/>
      <c r="G583" s="143"/>
      <c r="H583" s="143"/>
      <c r="I583" s="143"/>
      <c r="J583" s="143"/>
      <c r="K583" s="143"/>
      <c r="L583" s="167">
        <f t="shared" ref="L583:L646" si="163">5.4702 * LN(A583) - 22.889</f>
        <v>11.91803633198705</v>
      </c>
      <c r="M583" s="143">
        <f t="shared" si="154"/>
        <v>0.28960828286728529</v>
      </c>
      <c r="N583" s="143">
        <f t="shared" si="155"/>
        <v>47.672145327948201</v>
      </c>
      <c r="O583" s="143">
        <f t="shared" si="156"/>
        <v>0</v>
      </c>
      <c r="P583" s="143">
        <f t="shared" si="157"/>
        <v>14301.64359838446</v>
      </c>
      <c r="Q583" s="143">
        <f t="shared" si="158"/>
        <v>0</v>
      </c>
      <c r="R583" s="143">
        <f t="shared" si="159"/>
        <v>61.973788926332659</v>
      </c>
      <c r="S583" s="143">
        <f t="shared" si="160"/>
        <v>14363.617387310793</v>
      </c>
      <c r="T583" s="143">
        <f>U582-(U582*(0.5^(1/'SW7'!C$2)))</f>
        <v>7515.4766712989658</v>
      </c>
      <c r="U583" s="143">
        <f t="shared" si="162"/>
        <v>1191395.058795528</v>
      </c>
      <c r="V583" s="147">
        <f>(U583*'SW7'!C$3/(B583*'SW7'!C$4)/1000)</f>
        <v>1.4843973915409798</v>
      </c>
      <c r="W583" s="147">
        <f>V583/'SW7'!C$5</f>
        <v>18.554967394262249</v>
      </c>
    </row>
    <row r="584" spans="1:23" x14ac:dyDescent="0.35">
      <c r="A584" s="142">
        <f t="shared" si="161"/>
        <v>581</v>
      </c>
      <c r="B584" s="143">
        <f t="shared" si="151"/>
        <v>513.90270463200352</v>
      </c>
      <c r="C584" s="133">
        <v>1200</v>
      </c>
      <c r="D584" s="133">
        <v>0</v>
      </c>
      <c r="E584" s="166">
        <v>1.3</v>
      </c>
      <c r="F584" s="143"/>
      <c r="G584" s="143"/>
      <c r="H584" s="143"/>
      <c r="I584" s="143"/>
      <c r="J584" s="143"/>
      <c r="K584" s="143"/>
      <c r="L584" s="167">
        <f t="shared" si="163"/>
        <v>11.927459590131324</v>
      </c>
      <c r="M584" s="143">
        <f t="shared" si="154"/>
        <v>0.28983726804019116</v>
      </c>
      <c r="N584" s="143">
        <f t="shared" si="155"/>
        <v>47.709838360525296</v>
      </c>
      <c r="O584" s="143">
        <f t="shared" si="156"/>
        <v>0</v>
      </c>
      <c r="P584" s="143">
        <f t="shared" si="157"/>
        <v>14312.951508157588</v>
      </c>
      <c r="Q584" s="143">
        <f t="shared" si="158"/>
        <v>0</v>
      </c>
      <c r="R584" s="143">
        <f t="shared" si="159"/>
        <v>62.022789868682885</v>
      </c>
      <c r="S584" s="143">
        <f t="shared" si="160"/>
        <v>14374.974298026271</v>
      </c>
      <c r="T584" s="143">
        <f>U583-(U583*(0.5^(1/'SW7'!C$2)))</f>
        <v>7559.1326998940203</v>
      </c>
      <c r="U584" s="143">
        <f t="shared" si="162"/>
        <v>1198243.1995115399</v>
      </c>
      <c r="V584" s="147">
        <f>(U584*'SW7'!C$3/(B584*'SW7'!C$4)/1000)</f>
        <v>1.4920000837645924</v>
      </c>
      <c r="W584" s="147">
        <f>V584/'SW7'!C$5</f>
        <v>18.650001047057405</v>
      </c>
    </row>
    <row r="585" spans="1:23" x14ac:dyDescent="0.35">
      <c r="A585" s="142">
        <f t="shared" si="161"/>
        <v>582</v>
      </c>
      <c r="B585" s="143">
        <f t="shared" si="151"/>
        <v>514.22270463200357</v>
      </c>
      <c r="C585" s="133">
        <v>1200</v>
      </c>
      <c r="D585" s="133">
        <v>0</v>
      </c>
      <c r="E585" s="166">
        <v>1.3</v>
      </c>
      <c r="F585" s="143"/>
      <c r="G585" s="143"/>
      <c r="H585" s="143"/>
      <c r="I585" s="143"/>
      <c r="J585" s="143"/>
      <c r="K585" s="143"/>
      <c r="L585" s="167">
        <f t="shared" si="163"/>
        <v>11.936866643180512</v>
      </c>
      <c r="M585" s="143">
        <f t="shared" si="154"/>
        <v>0.29006585942928642</v>
      </c>
      <c r="N585" s="143">
        <f t="shared" si="155"/>
        <v>47.747466572722047</v>
      </c>
      <c r="O585" s="143">
        <f t="shared" si="156"/>
        <v>0</v>
      </c>
      <c r="P585" s="143">
        <f t="shared" si="157"/>
        <v>14324.239971816614</v>
      </c>
      <c r="Q585" s="143">
        <f t="shared" si="158"/>
        <v>0</v>
      </c>
      <c r="R585" s="143">
        <f t="shared" si="159"/>
        <v>62.071706544538664</v>
      </c>
      <c r="S585" s="143">
        <f t="shared" si="160"/>
        <v>14386.311678361153</v>
      </c>
      <c r="T585" s="143">
        <f>U584-(U584*(0.5^(1/'SW7'!C$2)))</f>
        <v>7602.5826068227179</v>
      </c>
      <c r="U585" s="143">
        <f t="shared" si="162"/>
        <v>1205059.041109672</v>
      </c>
      <c r="V585" s="147">
        <f>(U585*'SW7'!C$3/(B585*'SW7'!C$4)/1000)</f>
        <v>1.4995531212775388</v>
      </c>
      <c r="W585" s="147">
        <f>V585/'SW7'!C$5</f>
        <v>18.744414015969234</v>
      </c>
    </row>
    <row r="586" spans="1:23" x14ac:dyDescent="0.35">
      <c r="A586" s="142">
        <f t="shared" si="161"/>
        <v>583</v>
      </c>
      <c r="B586" s="143">
        <f t="shared" si="151"/>
        <v>514.54270463200362</v>
      </c>
      <c r="C586" s="133">
        <v>1200</v>
      </c>
      <c r="D586" s="133">
        <v>0</v>
      </c>
      <c r="E586" s="166">
        <v>1.3</v>
      </c>
      <c r="F586" s="143"/>
      <c r="G586" s="143"/>
      <c r="H586" s="143"/>
      <c r="I586" s="143"/>
      <c r="J586" s="143"/>
      <c r="K586" s="143"/>
      <c r="L586" s="167">
        <f t="shared" si="163"/>
        <v>11.946257546774465</v>
      </c>
      <c r="M586" s="143">
        <f t="shared" si="154"/>
        <v>0.29029405838661948</v>
      </c>
      <c r="N586" s="143">
        <f t="shared" si="155"/>
        <v>47.78503018709786</v>
      </c>
      <c r="O586" s="143">
        <f t="shared" si="156"/>
        <v>0</v>
      </c>
      <c r="P586" s="143">
        <f t="shared" si="157"/>
        <v>14335.509056129358</v>
      </c>
      <c r="Q586" s="143">
        <f t="shared" si="158"/>
        <v>0</v>
      </c>
      <c r="R586" s="143">
        <f t="shared" si="159"/>
        <v>62.120539243227221</v>
      </c>
      <c r="S586" s="143">
        <f t="shared" si="160"/>
        <v>14397.629595372586</v>
      </c>
      <c r="T586" s="143">
        <f>U585-(U585*(0.5^(1/'SW7'!C$2)))</f>
        <v>7645.8275831395295</v>
      </c>
      <c r="U586" s="143">
        <f t="shared" si="162"/>
        <v>1211842.7701812105</v>
      </c>
      <c r="V586" s="147">
        <f>(U586*'SW7'!C$3/(B586*'SW7'!C$4)/1000)</f>
        <v>1.5070568287686517</v>
      </c>
      <c r="W586" s="147">
        <f>V586/'SW7'!C$5</f>
        <v>18.838210359608144</v>
      </c>
    </row>
    <row r="587" spans="1:23" x14ac:dyDescent="0.35">
      <c r="A587" s="142">
        <f t="shared" si="161"/>
        <v>584</v>
      </c>
      <c r="B587" s="143">
        <f t="shared" si="151"/>
        <v>514.86270463200367</v>
      </c>
      <c r="C587" s="133">
        <v>1200</v>
      </c>
      <c r="D587" s="133">
        <v>0</v>
      </c>
      <c r="E587" s="166">
        <v>1.3</v>
      </c>
      <c r="F587" s="143"/>
      <c r="G587" s="143"/>
      <c r="H587" s="143"/>
      <c r="I587" s="143"/>
      <c r="J587" s="143"/>
      <c r="K587" s="143"/>
      <c r="L587" s="167">
        <f t="shared" si="163"/>
        <v>11.955632356266971</v>
      </c>
      <c r="M587" s="143">
        <f t="shared" si="154"/>
        <v>0.29052186625728738</v>
      </c>
      <c r="N587" s="143">
        <f t="shared" si="155"/>
        <v>47.822529425067884</v>
      </c>
      <c r="O587" s="143">
        <f t="shared" si="156"/>
        <v>0</v>
      </c>
      <c r="P587" s="143">
        <f t="shared" si="157"/>
        <v>14346.758827520365</v>
      </c>
      <c r="Q587" s="143">
        <f t="shared" si="158"/>
        <v>0</v>
      </c>
      <c r="R587" s="143">
        <f t="shared" si="159"/>
        <v>62.169288252588252</v>
      </c>
      <c r="S587" s="143">
        <f t="shared" si="160"/>
        <v>14408.928115772953</v>
      </c>
      <c r="T587" s="143">
        <f>U586-(U586*(0.5^(1/'SW7'!C$2)))</f>
        <v>7688.8688127244823</v>
      </c>
      <c r="U587" s="143">
        <f t="shared" si="162"/>
        <v>1218594.5721934435</v>
      </c>
      <c r="V587" s="147">
        <f>(U587*'SW7'!C$3/(B587*'SW7'!C$4)/1000)</f>
        <v>1.5145115287226132</v>
      </c>
      <c r="W587" s="147">
        <f>V587/'SW7'!C$5</f>
        <v>18.931394109032663</v>
      </c>
    </row>
    <row r="588" spans="1:23" x14ac:dyDescent="0.35">
      <c r="A588" s="142">
        <f t="shared" si="161"/>
        <v>585</v>
      </c>
      <c r="B588" s="143">
        <f t="shared" si="151"/>
        <v>515.18270463200372</v>
      </c>
      <c r="C588" s="133">
        <v>1200</v>
      </c>
      <c r="D588" s="133">
        <v>0</v>
      </c>
      <c r="E588" s="166">
        <v>1.3</v>
      </c>
      <c r="F588" s="143"/>
      <c r="G588" s="143"/>
      <c r="H588" s="143"/>
      <c r="I588" s="143"/>
      <c r="J588" s="143"/>
      <c r="K588" s="143"/>
      <c r="L588" s="167">
        <f t="shared" si="163"/>
        <v>11.964991126727707</v>
      </c>
      <c r="M588" s="143">
        <f t="shared" si="154"/>
        <v>0.29074928437948327</v>
      </c>
      <c r="N588" s="143">
        <f t="shared" si="155"/>
        <v>47.859964506910828</v>
      </c>
      <c r="O588" s="143">
        <f t="shared" si="156"/>
        <v>0</v>
      </c>
      <c r="P588" s="143">
        <f t="shared" si="157"/>
        <v>14357.989352073248</v>
      </c>
      <c r="Q588" s="143">
        <f t="shared" si="158"/>
        <v>0</v>
      </c>
      <c r="R588" s="143">
        <f t="shared" si="159"/>
        <v>62.217953858984075</v>
      </c>
      <c r="S588" s="143">
        <f t="shared" si="160"/>
        <v>14420.207305932232</v>
      </c>
      <c r="T588" s="143">
        <f>U587-(U587*(0.5^(1/'SW7'!C$2)))</f>
        <v>7731.7074723253027</v>
      </c>
      <c r="U588" s="143">
        <f t="shared" si="162"/>
        <v>1225314.6314964921</v>
      </c>
      <c r="V588" s="147">
        <f>(U588*'SW7'!C$3/(B588*'SW7'!C$4)/1000)</f>
        <v>1.5219175414352799</v>
      </c>
      <c r="W588" s="147">
        <f>V588/'SW7'!C$5</f>
        <v>19.023969267940998</v>
      </c>
    </row>
    <row r="589" spans="1:23" x14ac:dyDescent="0.35">
      <c r="A589" s="142">
        <f t="shared" si="161"/>
        <v>586</v>
      </c>
      <c r="B589" s="143">
        <f t="shared" si="151"/>
        <v>515.50270463200377</v>
      </c>
      <c r="C589" s="133">
        <v>1200</v>
      </c>
      <c r="D589" s="133">
        <v>0</v>
      </c>
      <c r="E589" s="166">
        <v>1.3</v>
      </c>
      <c r="F589" s="143"/>
      <c r="G589" s="143"/>
      <c r="H589" s="143"/>
      <c r="I589" s="143"/>
      <c r="J589" s="143"/>
      <c r="K589" s="143"/>
      <c r="L589" s="167">
        <f t="shared" si="163"/>
        <v>11.974333912944171</v>
      </c>
      <c r="M589" s="143">
        <f t="shared" si="154"/>
        <v>0.29097631408454333</v>
      </c>
      <c r="N589" s="143">
        <f t="shared" si="155"/>
        <v>47.897335651776686</v>
      </c>
      <c r="O589" s="143">
        <f t="shared" si="156"/>
        <v>0</v>
      </c>
      <c r="P589" s="143">
        <f t="shared" si="157"/>
        <v>14369.200695533005</v>
      </c>
      <c r="Q589" s="143">
        <f t="shared" si="158"/>
        <v>0</v>
      </c>
      <c r="R589" s="143">
        <f t="shared" si="159"/>
        <v>62.266536347309696</v>
      </c>
      <c r="S589" s="143">
        <f t="shared" si="160"/>
        <v>14431.467231880315</v>
      </c>
      <c r="T589" s="143">
        <f>U588-(U588*(0.5^(1/'SW7'!C$2)))</f>
        <v>7774.3447316021193</v>
      </c>
      <c r="U589" s="143">
        <f t="shared" si="162"/>
        <v>1232003.131330099</v>
      </c>
      <c r="V589" s="147">
        <f>(U589*'SW7'!C$3/(B589*'SW7'!C$4)/1000)</f>
        <v>1.5292751850289095</v>
      </c>
      <c r="W589" s="147">
        <f>V589/'SW7'!C$5</f>
        <v>19.115939812861367</v>
      </c>
    </row>
    <row r="590" spans="1:23" x14ac:dyDescent="0.35">
      <c r="A590" s="142">
        <f t="shared" si="161"/>
        <v>587</v>
      </c>
      <c r="B590" s="143">
        <f t="shared" si="151"/>
        <v>515.82270463200382</v>
      </c>
      <c r="C590" s="133">
        <v>1200</v>
      </c>
      <c r="D590" s="133">
        <v>0</v>
      </c>
      <c r="E590" s="166">
        <v>1.3</v>
      </c>
      <c r="F590" s="143"/>
      <c r="G590" s="143"/>
      <c r="H590" s="143"/>
      <c r="I590" s="143"/>
      <c r="J590" s="143"/>
      <c r="K590" s="143"/>
      <c r="L590" s="167">
        <f t="shared" si="163"/>
        <v>11.983660769423654</v>
      </c>
      <c r="M590" s="143">
        <f t="shared" si="154"/>
        <v>0.29120295669699475</v>
      </c>
      <c r="N590" s="143">
        <f t="shared" si="155"/>
        <v>47.934643077694616</v>
      </c>
      <c r="O590" s="143">
        <f t="shared" si="156"/>
        <v>0</v>
      </c>
      <c r="P590" s="143">
        <f t="shared" si="157"/>
        <v>14380.392923308385</v>
      </c>
      <c r="Q590" s="143">
        <f t="shared" si="158"/>
        <v>0</v>
      </c>
      <c r="R590" s="143">
        <f t="shared" si="159"/>
        <v>62.315036001003001</v>
      </c>
      <c r="S590" s="143">
        <f t="shared" si="160"/>
        <v>14442.707959309388</v>
      </c>
      <c r="T590" s="143">
        <f>U589-(U589*(0.5^(1/'SW7'!C$2)))</f>
        <v>7816.7817531696055</v>
      </c>
      <c r="U590" s="143">
        <f t="shared" si="162"/>
        <v>1238660.2538303772</v>
      </c>
      <c r="V590" s="147">
        <f>(U590*'SW7'!C$3/(B590*'SW7'!C$4)/1000)</f>
        <v>1.5365847754672686</v>
      </c>
      <c r="W590" s="147">
        <f>V590/'SW7'!C$5</f>
        <v>19.207309693340857</v>
      </c>
    </row>
    <row r="591" spans="1:23" x14ac:dyDescent="0.35">
      <c r="A591" s="142">
        <f t="shared" si="161"/>
        <v>588</v>
      </c>
      <c r="B591" s="143">
        <f t="shared" si="151"/>
        <v>516.14270463200387</v>
      </c>
      <c r="C591" s="133">
        <v>1200</v>
      </c>
      <c r="D591" s="133">
        <v>0</v>
      </c>
      <c r="E591" s="166">
        <v>1.3</v>
      </c>
      <c r="F591" s="143"/>
      <c r="G591" s="143"/>
      <c r="H591" s="143"/>
      <c r="I591" s="143"/>
      <c r="J591" s="143"/>
      <c r="K591" s="143"/>
      <c r="L591" s="167">
        <f t="shared" si="163"/>
        <v>11.992971750395068</v>
      </c>
      <c r="M591" s="143">
        <f t="shared" si="154"/>
        <v>0.29142921353460011</v>
      </c>
      <c r="N591" s="143">
        <f t="shared" si="155"/>
        <v>47.971887001580271</v>
      </c>
      <c r="O591" s="143">
        <f t="shared" si="156"/>
        <v>0</v>
      </c>
      <c r="P591" s="143">
        <f t="shared" si="157"/>
        <v>14391.566100474081</v>
      </c>
      <c r="Q591" s="143">
        <f t="shared" si="158"/>
        <v>0</v>
      </c>
      <c r="R591" s="143">
        <f t="shared" si="159"/>
        <v>62.363453102054351</v>
      </c>
      <c r="S591" s="143">
        <f t="shared" si="160"/>
        <v>14453.929553576136</v>
      </c>
      <c r="T591" s="143">
        <f>U590-(U590*(0.5^(1/'SW7'!C$2)))</f>
        <v>7859.0196926400531</v>
      </c>
      <c r="U591" s="143">
        <f t="shared" si="162"/>
        <v>1245286.1800365171</v>
      </c>
      <c r="V591" s="147">
        <f>(U591*'SW7'!C$3/(B591*'SW7'!C$4)/1000)</f>
        <v>1.5438466265706441</v>
      </c>
      <c r="W591" s="147">
        <f>V591/'SW7'!C$5</f>
        <v>19.298082832133051</v>
      </c>
    </row>
    <row r="592" spans="1:23" x14ac:dyDescent="0.35">
      <c r="A592" s="142">
        <f t="shared" si="161"/>
        <v>589</v>
      </c>
      <c r="B592" s="143">
        <f t="shared" si="151"/>
        <v>516.46270463200392</v>
      </c>
      <c r="C592" s="133">
        <v>1200</v>
      </c>
      <c r="D592" s="133">
        <v>0</v>
      </c>
      <c r="E592" s="166">
        <v>1.3</v>
      </c>
      <c r="F592" s="143"/>
      <c r="G592" s="143"/>
      <c r="H592" s="143"/>
      <c r="I592" s="143"/>
      <c r="J592" s="143"/>
      <c r="K592" s="143"/>
      <c r="L592" s="167">
        <f t="shared" si="163"/>
        <v>12.00226690981091</v>
      </c>
      <c r="M592" s="143">
        <f t="shared" si="154"/>
        <v>0.29165508590840511</v>
      </c>
      <c r="N592" s="143">
        <f t="shared" si="155"/>
        <v>48.009067639243639</v>
      </c>
      <c r="O592" s="143">
        <f t="shared" si="156"/>
        <v>0</v>
      </c>
      <c r="P592" s="143">
        <f t="shared" si="157"/>
        <v>14402.720291773092</v>
      </c>
      <c r="Q592" s="143">
        <f t="shared" si="158"/>
        <v>0</v>
      </c>
      <c r="R592" s="143">
        <f t="shared" si="159"/>
        <v>62.411787931016733</v>
      </c>
      <c r="S592" s="143">
        <f t="shared" si="160"/>
        <v>14465.132079704108</v>
      </c>
      <c r="T592" s="143">
        <f>U591-(U591*(0.5^(1/'SW7'!C$2)))</f>
        <v>7901.0596986669116</v>
      </c>
      <c r="U592" s="143">
        <f t="shared" si="162"/>
        <v>1251881.0898974531</v>
      </c>
      <c r="V592" s="147">
        <f>(U592*'SW7'!C$3/(B592*'SW7'!C$4)/1000)</f>
        <v>1.5510610500307398</v>
      </c>
      <c r="W592" s="147">
        <f>V592/'SW7'!C$5</f>
        <v>19.388263125384245</v>
      </c>
    </row>
    <row r="593" spans="1:23" x14ac:dyDescent="0.35">
      <c r="A593" s="142">
        <f t="shared" si="161"/>
        <v>590</v>
      </c>
      <c r="B593" s="143">
        <f t="shared" si="151"/>
        <v>516.78270463200397</v>
      </c>
      <c r="C593" s="133">
        <v>1200</v>
      </c>
      <c r="D593" s="133">
        <v>0</v>
      </c>
      <c r="E593" s="166">
        <v>1.3</v>
      </c>
      <c r="F593" s="143"/>
      <c r="G593" s="143"/>
      <c r="H593" s="143"/>
      <c r="I593" s="143"/>
      <c r="J593" s="143"/>
      <c r="K593" s="143"/>
      <c r="L593" s="167">
        <f t="shared" si="163"/>
        <v>12.011546301349096</v>
      </c>
      <c r="M593" s="143">
        <f t="shared" si="154"/>
        <v>0.29188057512278304</v>
      </c>
      <c r="N593" s="143">
        <f t="shared" si="155"/>
        <v>48.046185205396384</v>
      </c>
      <c r="O593" s="143">
        <f t="shared" si="156"/>
        <v>0</v>
      </c>
      <c r="P593" s="143">
        <f t="shared" si="157"/>
        <v>14413.855561618915</v>
      </c>
      <c r="Q593" s="143">
        <f t="shared" si="158"/>
        <v>0</v>
      </c>
      <c r="R593" s="143">
        <f t="shared" si="159"/>
        <v>62.4600407670153</v>
      </c>
      <c r="S593" s="143">
        <f t="shared" si="160"/>
        <v>14476.31560238593</v>
      </c>
      <c r="T593" s="143">
        <f>U592-(U592*(0.5^(1/'SW7'!C$2)))</f>
        <v>7942.902912984835</v>
      </c>
      <c r="U593" s="143">
        <f t="shared" si="162"/>
        <v>1258445.1622784904</v>
      </c>
      <c r="V593" s="147">
        <f>(U593*'SW7'!C$3/(B593*'SW7'!C$4)/1000)</f>
        <v>1.5582283554254746</v>
      </c>
      <c r="W593" s="147">
        <f>V593/'SW7'!C$5</f>
        <v>19.477854442818433</v>
      </c>
    </row>
    <row r="594" spans="1:23" x14ac:dyDescent="0.35">
      <c r="A594" s="142">
        <f t="shared" si="161"/>
        <v>591</v>
      </c>
      <c r="B594" s="143">
        <f t="shared" si="151"/>
        <v>517.10270463200402</v>
      </c>
      <c r="C594" s="133">
        <v>1200</v>
      </c>
      <c r="D594" s="133">
        <v>0</v>
      </c>
      <c r="E594" s="166">
        <v>1.3</v>
      </c>
      <c r="F594" s="143"/>
      <c r="G594" s="143"/>
      <c r="H594" s="143"/>
      <c r="I594" s="143"/>
      <c r="J594" s="143"/>
      <c r="K594" s="143"/>
      <c r="L594" s="167">
        <f t="shared" si="163"/>
        <v>12.020809978414842</v>
      </c>
      <c r="M594" s="143">
        <f t="shared" si="154"/>
        <v>0.29210568247548063</v>
      </c>
      <c r="N594" s="143">
        <f t="shared" si="155"/>
        <v>48.083239913659369</v>
      </c>
      <c r="O594" s="143">
        <f t="shared" si="156"/>
        <v>0</v>
      </c>
      <c r="P594" s="143">
        <f t="shared" si="157"/>
        <v>14424.971974097811</v>
      </c>
      <c r="Q594" s="143">
        <f t="shared" si="158"/>
        <v>0</v>
      </c>
      <c r="R594" s="143">
        <f t="shared" si="159"/>
        <v>62.508211887757184</v>
      </c>
      <c r="S594" s="143">
        <f t="shared" si="160"/>
        <v>14487.480185985569</v>
      </c>
      <c r="T594" s="143">
        <f>U593-(U593*(0.5^(1/'SW7'!C$2)))</f>
        <v>7984.5504704543855</v>
      </c>
      <c r="U594" s="143">
        <f t="shared" si="162"/>
        <v>1264978.5749678914</v>
      </c>
      <c r="V594" s="147">
        <f>(U594*'SW7'!C$3/(B594*'SW7'!C$4)/1000)</f>
        <v>1.5653488502336712</v>
      </c>
      <c r="W594" s="147">
        <f>V594/'SW7'!C$5</f>
        <v>19.566860627920889</v>
      </c>
    </row>
    <row r="595" spans="1:23" x14ac:dyDescent="0.35">
      <c r="A595" s="142">
        <f t="shared" si="161"/>
        <v>592</v>
      </c>
      <c r="B595" s="143">
        <f t="shared" si="151"/>
        <v>517.42270463200407</v>
      </c>
      <c r="C595" s="133">
        <v>1200</v>
      </c>
      <c r="D595" s="133">
        <v>0</v>
      </c>
      <c r="E595" s="166">
        <v>1.3</v>
      </c>
      <c r="F595" s="143"/>
      <c r="G595" s="143"/>
      <c r="H595" s="143"/>
      <c r="I595" s="143"/>
      <c r="J595" s="143"/>
      <c r="K595" s="143"/>
      <c r="L595" s="167">
        <f t="shared" si="163"/>
        <v>12.030057994142492</v>
      </c>
      <c r="M595" s="143">
        <f t="shared" si="154"/>
        <v>0.29233040925766252</v>
      </c>
      <c r="N595" s="143">
        <f t="shared" si="155"/>
        <v>48.120231976569968</v>
      </c>
      <c r="O595" s="143">
        <f t="shared" si="156"/>
        <v>0</v>
      </c>
      <c r="P595" s="143">
        <f t="shared" si="157"/>
        <v>14436.069592970991</v>
      </c>
      <c r="Q595" s="143">
        <f t="shared" si="158"/>
        <v>0</v>
      </c>
      <c r="R595" s="143">
        <f t="shared" si="159"/>
        <v>62.556301569540963</v>
      </c>
      <c r="S595" s="143">
        <f t="shared" si="160"/>
        <v>14498.625894540532</v>
      </c>
      <c r="T595" s="143">
        <f>U594-(U594*(0.5^(1/'SW7'!C$2)))</f>
        <v>8026.0034991013817</v>
      </c>
      <c r="U595" s="143">
        <f t="shared" si="162"/>
        <v>1271481.5046834226</v>
      </c>
      <c r="V595" s="147">
        <f>(U595*'SW7'!C$3/(B595*'SW7'!C$4)/1000)</f>
        <v>1.5724228398496456</v>
      </c>
      <c r="W595" s="147">
        <f>V595/'SW7'!C$5</f>
        <v>19.65528549812057</v>
      </c>
    </row>
    <row r="596" spans="1:23" x14ac:dyDescent="0.35">
      <c r="A596" s="142">
        <f t="shared" si="161"/>
        <v>593</v>
      </c>
      <c r="B596" s="143">
        <f t="shared" si="151"/>
        <v>517.74270463200412</v>
      </c>
      <c r="C596" s="133">
        <v>1200</v>
      </c>
      <c r="D596" s="133">
        <v>0</v>
      </c>
      <c r="E596" s="166">
        <v>1.3</v>
      </c>
      <c r="F596" s="143"/>
      <c r="G596" s="143"/>
      <c r="H596" s="143"/>
      <c r="I596" s="143"/>
      <c r="J596" s="143"/>
      <c r="K596" s="143"/>
      <c r="L596" s="167">
        <f t="shared" si="163"/>
        <v>12.039290401397363</v>
      </c>
      <c r="M596" s="143">
        <f t="shared" si="154"/>
        <v>0.29255475675395592</v>
      </c>
      <c r="N596" s="143">
        <f t="shared" si="155"/>
        <v>48.157161605589451</v>
      </c>
      <c r="O596" s="143">
        <f t="shared" si="156"/>
        <v>0</v>
      </c>
      <c r="P596" s="143">
        <f t="shared" si="157"/>
        <v>14447.148481676835</v>
      </c>
      <c r="Q596" s="143">
        <f t="shared" si="158"/>
        <v>0</v>
      </c>
      <c r="R596" s="143">
        <f t="shared" si="159"/>
        <v>62.604310087266292</v>
      </c>
      <c r="S596" s="143">
        <f t="shared" si="160"/>
        <v>14509.752791764102</v>
      </c>
      <c r="T596" s="143">
        <f>U595-(U595*(0.5^(1/'SW7'!C$2)))</f>
        <v>8067.263120160671</v>
      </c>
      <c r="U596" s="143">
        <f t="shared" si="162"/>
        <v>1277954.1270788617</v>
      </c>
      <c r="V596" s="147">
        <f>(U596*'SW7'!C$3/(B596*'SW7'!C$4)/1000)</f>
        <v>1.5794506275976898</v>
      </c>
      <c r="W596" s="147">
        <f>V596/'SW7'!C$5</f>
        <v>19.743132844971122</v>
      </c>
    </row>
    <row r="597" spans="1:23" x14ac:dyDescent="0.35">
      <c r="A597" s="142">
        <f t="shared" ref="A597:A612" si="164">A596+1</f>
        <v>594</v>
      </c>
      <c r="B597" s="143">
        <f t="shared" si="151"/>
        <v>518.06270463200417</v>
      </c>
      <c r="C597" s="133">
        <v>1200</v>
      </c>
      <c r="D597" s="133">
        <v>0</v>
      </c>
      <c r="E597" s="166">
        <v>1.3</v>
      </c>
      <c r="F597" s="143"/>
      <c r="G597" s="143"/>
      <c r="H597" s="143"/>
      <c r="I597" s="143"/>
      <c r="J597" s="143"/>
      <c r="K597" s="143"/>
      <c r="L597" s="167">
        <f t="shared" si="163"/>
        <v>12.048507252777544</v>
      </c>
      <c r="M597" s="143">
        <f t="shared" si="154"/>
        <v>0.29277872624249429</v>
      </c>
      <c r="N597" s="143">
        <f t="shared" si="155"/>
        <v>48.194029011110175</v>
      </c>
      <c r="O597" s="143">
        <f t="shared" si="156"/>
        <v>0</v>
      </c>
      <c r="P597" s="143">
        <f t="shared" si="157"/>
        <v>14458.208703333052</v>
      </c>
      <c r="Q597" s="143">
        <f t="shared" si="158"/>
        <v>0</v>
      </c>
      <c r="R597" s="143">
        <f t="shared" si="159"/>
        <v>62.652237714443231</v>
      </c>
      <c r="S597" s="143">
        <f t="shared" si="160"/>
        <v>14520.860941047495</v>
      </c>
      <c r="T597" s="143">
        <f>U596-(U596*(0.5^(1/'SW7'!C$2)))</f>
        <v>8108.3304481157102</v>
      </c>
      <c r="U597" s="143">
        <f t="shared" si="162"/>
        <v>1284396.6167504652</v>
      </c>
      <c r="V597" s="147">
        <f>(U597*'SW7'!C$3/(B597*'SW7'!C$4)/1000)</f>
        <v>1.5864325147464533</v>
      </c>
      <c r="W597" s="147">
        <f>V597/'SW7'!C$5</f>
        <v>19.830406434330666</v>
      </c>
    </row>
    <row r="598" spans="1:23" x14ac:dyDescent="0.35">
      <c r="A598" s="142">
        <f t="shared" si="164"/>
        <v>595</v>
      </c>
      <c r="B598" s="143">
        <f t="shared" si="151"/>
        <v>518.38270463200422</v>
      </c>
      <c r="C598" s="133">
        <v>1200</v>
      </c>
      <c r="D598" s="133">
        <v>0</v>
      </c>
      <c r="E598" s="166">
        <v>1.3</v>
      </c>
      <c r="F598" s="143"/>
      <c r="G598" s="143"/>
      <c r="H598" s="143"/>
      <c r="I598" s="143"/>
      <c r="J598" s="143"/>
      <c r="K598" s="143"/>
      <c r="L598" s="167">
        <f t="shared" si="163"/>
        <v>12.057708600615708</v>
      </c>
      <c r="M598" s="143">
        <f t="shared" si="154"/>
        <v>0.29300231899496171</v>
      </c>
      <c r="N598" s="143">
        <f t="shared" si="155"/>
        <v>48.230834402462833</v>
      </c>
      <c r="O598" s="143">
        <f t="shared" si="156"/>
        <v>0</v>
      </c>
      <c r="P598" s="143">
        <f t="shared" si="157"/>
        <v>14469.250320738849</v>
      </c>
      <c r="Q598" s="143">
        <f t="shared" si="158"/>
        <v>0</v>
      </c>
      <c r="R598" s="143">
        <f t="shared" si="159"/>
        <v>62.700084723201684</v>
      </c>
      <c r="S598" s="143">
        <f t="shared" si="160"/>
        <v>14531.95040546205</v>
      </c>
      <c r="T598" s="143">
        <f>U597-(U597*(0.5^(1/'SW7'!C$2)))</f>
        <v>8149.2065907400101</v>
      </c>
      <c r="U598" s="143">
        <f t="shared" si="162"/>
        <v>1290809.1472433971</v>
      </c>
      <c r="V598" s="147">
        <f>(U598*'SW7'!C$3/(B598*'SW7'!C$4)/1000)</f>
        <v>1.5933688005232238</v>
      </c>
      <c r="W598" s="147">
        <f>V598/'SW7'!C$5</f>
        <v>19.917110006540298</v>
      </c>
    </row>
    <row r="599" spans="1:23" x14ac:dyDescent="0.35">
      <c r="A599" s="142">
        <f t="shared" si="164"/>
        <v>596</v>
      </c>
      <c r="B599" s="143">
        <f t="shared" si="151"/>
        <v>518.70270463200427</v>
      </c>
      <c r="C599" s="133">
        <v>1200</v>
      </c>
      <c r="D599" s="133">
        <v>0</v>
      </c>
      <c r="E599" s="166">
        <v>1.3</v>
      </c>
      <c r="F599" s="143"/>
      <c r="G599" s="143"/>
      <c r="H599" s="143"/>
      <c r="I599" s="143"/>
      <c r="J599" s="143"/>
      <c r="K599" s="143"/>
      <c r="L599" s="167">
        <f t="shared" si="163"/>
        <v>12.066894496980883</v>
      </c>
      <c r="M599" s="143">
        <f t="shared" si="154"/>
        <v>0.29322553627663545</v>
      </c>
      <c r="N599" s="143">
        <f t="shared" si="155"/>
        <v>48.267577987923531</v>
      </c>
      <c r="O599" s="143">
        <f t="shared" si="156"/>
        <v>0</v>
      </c>
      <c r="P599" s="143">
        <f t="shared" si="157"/>
        <v>14480.273396377059</v>
      </c>
      <c r="Q599" s="143">
        <f t="shared" si="158"/>
        <v>0</v>
      </c>
      <c r="R599" s="143">
        <f t="shared" si="159"/>
        <v>62.747851384300596</v>
      </c>
      <c r="S599" s="143">
        <f t="shared" si="160"/>
        <v>14543.021247761359</v>
      </c>
      <c r="T599" s="143">
        <f>U598-(U598*(0.5^(1/'SW7'!C$2)))</f>
        <v>8189.892649138812</v>
      </c>
      <c r="U599" s="143">
        <f t="shared" si="162"/>
        <v>1297191.891058119</v>
      </c>
      <c r="V599" s="147">
        <f>(U599*'SW7'!C$3/(B599*'SW7'!C$4)/1000)</f>
        <v>1.6002597821281086</v>
      </c>
      <c r="W599" s="147">
        <f>V599/'SW7'!C$5</f>
        <v>20.003247276601357</v>
      </c>
    </row>
    <row r="600" spans="1:23" x14ac:dyDescent="0.35">
      <c r="A600" s="142">
        <f t="shared" si="164"/>
        <v>597</v>
      </c>
      <c r="B600" s="143">
        <f t="shared" si="151"/>
        <v>519.02270463200432</v>
      </c>
      <c r="C600" s="133">
        <v>1200</v>
      </c>
      <c r="D600" s="133">
        <v>0</v>
      </c>
      <c r="E600" s="166">
        <v>1.3</v>
      </c>
      <c r="F600" s="143"/>
      <c r="G600" s="143"/>
      <c r="H600" s="143"/>
      <c r="I600" s="143"/>
      <c r="J600" s="143"/>
      <c r="K600" s="143"/>
      <c r="L600" s="167">
        <f t="shared" si="163"/>
        <v>12.076064993680216</v>
      </c>
      <c r="M600" s="143">
        <f t="shared" si="154"/>
        <v>0.29344837934642926</v>
      </c>
      <c r="N600" s="143">
        <f t="shared" si="155"/>
        <v>48.304259974720864</v>
      </c>
      <c r="O600" s="143">
        <f t="shared" si="156"/>
        <v>0</v>
      </c>
      <c r="P600" s="143">
        <f t="shared" si="157"/>
        <v>14491.277992416259</v>
      </c>
      <c r="Q600" s="143">
        <f t="shared" si="158"/>
        <v>0</v>
      </c>
      <c r="R600" s="143">
        <f t="shared" si="159"/>
        <v>62.795537967137129</v>
      </c>
      <c r="S600" s="143">
        <f t="shared" si="160"/>
        <v>14554.073530383395</v>
      </c>
      <c r="T600" s="143">
        <f>U599-(U599*(0.5^(1/'SW7'!C$2)))</f>
        <v>8230.3897177884355</v>
      </c>
      <c r="U600" s="143">
        <f t="shared" si="162"/>
        <v>1303545.0196567415</v>
      </c>
      <c r="V600" s="147">
        <f>(U600*'SW7'!C$3/(B600*'SW7'!C$4)/1000)</f>
        <v>1.6071057547481107</v>
      </c>
      <c r="W600" s="147">
        <f>V600/'SW7'!C$5</f>
        <v>20.088821934351383</v>
      </c>
    </row>
    <row r="601" spans="1:23" x14ac:dyDescent="0.35">
      <c r="A601" s="142">
        <f t="shared" si="164"/>
        <v>598</v>
      </c>
      <c r="B601" s="143">
        <f t="shared" si="151"/>
        <v>519.34270463200437</v>
      </c>
      <c r="C601" s="133">
        <v>1200</v>
      </c>
      <c r="D601" s="133">
        <v>0</v>
      </c>
      <c r="E601" s="166">
        <v>1.3</v>
      </c>
      <c r="F601" s="143"/>
      <c r="G601" s="143"/>
      <c r="H601" s="143"/>
      <c r="I601" s="143"/>
      <c r="J601" s="143"/>
      <c r="K601" s="143"/>
      <c r="L601" s="167">
        <f t="shared" si="163"/>
        <v>12.085220142260749</v>
      </c>
      <c r="M601" s="143">
        <f t="shared" si="154"/>
        <v>0.29367084945693617</v>
      </c>
      <c r="N601" s="143">
        <f t="shared" si="155"/>
        <v>48.340880569042994</v>
      </c>
      <c r="O601" s="143">
        <f t="shared" si="156"/>
        <v>0</v>
      </c>
      <c r="P601" s="143">
        <f t="shared" si="157"/>
        <v>14502.264170712899</v>
      </c>
      <c r="Q601" s="143">
        <f t="shared" si="158"/>
        <v>0</v>
      </c>
      <c r="R601" s="143">
        <f t="shared" si="159"/>
        <v>62.843144739755893</v>
      </c>
      <c r="S601" s="143">
        <f t="shared" si="160"/>
        <v>14565.107315452655</v>
      </c>
      <c r="T601" s="143">
        <f>U600-(U600*(0.5^(1/'SW7'!C$2)))</f>
        <v>8270.6988845774904</v>
      </c>
      <c r="U601" s="143">
        <f t="shared" si="162"/>
        <v>1309868.7034693365</v>
      </c>
      <c r="V601" s="147">
        <f>(U601*'SW7'!C$3/(B601*'SW7'!C$4)/1000)</f>
        <v>1.613907011571112</v>
      </c>
      <c r="W601" s="147">
        <f>V601/'SW7'!C$5</f>
        <v>20.173837644638901</v>
      </c>
    </row>
    <row r="602" spans="1:23" x14ac:dyDescent="0.35">
      <c r="A602" s="142">
        <f t="shared" si="164"/>
        <v>599</v>
      </c>
      <c r="B602" s="143">
        <f t="shared" si="151"/>
        <v>519.66270463200442</v>
      </c>
      <c r="C602" s="133">
        <v>1200</v>
      </c>
      <c r="D602" s="133">
        <v>0</v>
      </c>
      <c r="E602" s="166">
        <v>1.3</v>
      </c>
      <c r="F602" s="143"/>
      <c r="G602" s="143"/>
      <c r="H602" s="143"/>
      <c r="I602" s="143"/>
      <c r="J602" s="143"/>
      <c r="K602" s="143"/>
      <c r="L602" s="167">
        <f t="shared" si="163"/>
        <v>12.094359994011132</v>
      </c>
      <c r="M602" s="143">
        <f t="shared" si="154"/>
        <v>0.29389294785447051</v>
      </c>
      <c r="N602" s="143">
        <f t="shared" si="155"/>
        <v>48.377439976044528</v>
      </c>
      <c r="O602" s="143">
        <f t="shared" si="156"/>
        <v>0</v>
      </c>
      <c r="P602" s="143">
        <f t="shared" si="157"/>
        <v>14513.231992813358</v>
      </c>
      <c r="Q602" s="143">
        <f t="shared" si="158"/>
        <v>0</v>
      </c>
      <c r="R602" s="143">
        <f t="shared" si="159"/>
        <v>62.890671968857887</v>
      </c>
      <c r="S602" s="143">
        <f t="shared" si="160"/>
        <v>14576.122664782217</v>
      </c>
      <c r="T602" s="143">
        <f>U601-(U601*(0.5^(1/'SW7'!C$2)))</f>
        <v>8310.8212308459915</v>
      </c>
      <c r="U602" s="143">
        <f t="shared" si="162"/>
        <v>1316163.1119002118</v>
      </c>
      <c r="V602" s="147">
        <f>(U602*'SW7'!C$3/(B602*'SW7'!C$4)/1000)</f>
        <v>1.6206638437997523</v>
      </c>
      <c r="W602" s="147">
        <f>V602/'SW7'!C$5</f>
        <v>20.258298047496904</v>
      </c>
    </row>
    <row r="603" spans="1:23" x14ac:dyDescent="0.35">
      <c r="A603" s="142">
        <f t="shared" si="164"/>
        <v>600</v>
      </c>
      <c r="B603" s="143">
        <f t="shared" si="151"/>
        <v>519.98270463200447</v>
      </c>
      <c r="C603" s="133">
        <v>1200</v>
      </c>
      <c r="D603" s="133">
        <v>0</v>
      </c>
      <c r="E603" s="166">
        <v>1.3</v>
      </c>
      <c r="F603" s="143"/>
      <c r="G603" s="143"/>
      <c r="H603" s="143"/>
      <c r="I603" s="143"/>
      <c r="J603" s="143"/>
      <c r="K603" s="143"/>
      <c r="L603" s="167">
        <f t="shared" si="163"/>
        <v>12.103484599963362</v>
      </c>
      <c r="M603" s="143">
        <f t="shared" si="154"/>
        <v>0.29411467577910971</v>
      </c>
      <c r="N603" s="143">
        <f t="shared" si="155"/>
        <v>48.41393839985345</v>
      </c>
      <c r="O603" s="143">
        <f t="shared" si="156"/>
        <v>0</v>
      </c>
      <c r="P603" s="143">
        <f t="shared" si="157"/>
        <v>14524.181519956035</v>
      </c>
      <c r="Q603" s="143">
        <f t="shared" si="158"/>
        <v>0</v>
      </c>
      <c r="R603" s="143">
        <f t="shared" si="159"/>
        <v>62.938119919809488</v>
      </c>
      <c r="S603" s="143">
        <f t="shared" si="160"/>
        <v>14587.119639875844</v>
      </c>
      <c r="T603" s="143">
        <f>U602-(U602*(0.5^(1/'SW7'!C$2)))</f>
        <v>8350.7578314261045</v>
      </c>
      <c r="U603" s="143">
        <f t="shared" si="162"/>
        <v>1322428.413334148</v>
      </c>
      <c r="V603" s="147">
        <f>(U603*'SW7'!C$3/(B603*'SW7'!C$4)/1000)</f>
        <v>1.6273765406652145</v>
      </c>
      <c r="W603" s="147">
        <f>V603/'SW7'!C$5</f>
        <v>20.342206758315182</v>
      </c>
    </row>
    <row r="604" spans="1:23" x14ac:dyDescent="0.35">
      <c r="A604" s="142">
        <f t="shared" si="164"/>
        <v>601</v>
      </c>
      <c r="B604" s="143">
        <f t="shared" si="151"/>
        <v>520.30270463200452</v>
      </c>
      <c r="C604" s="133">
        <v>1200</v>
      </c>
      <c r="D604" s="133">
        <v>0</v>
      </c>
      <c r="E604" s="166">
        <v>1.3</v>
      </c>
      <c r="F604" s="143"/>
      <c r="G604" s="143"/>
      <c r="H604" s="143"/>
      <c r="I604" s="143"/>
      <c r="J604" s="143"/>
      <c r="K604" s="143"/>
      <c r="L604" s="167">
        <f t="shared" si="163"/>
        <v>12.112594010894494</v>
      </c>
      <c r="M604" s="143">
        <f t="shared" si="154"/>
        <v>0.29433603446473616</v>
      </c>
      <c r="N604" s="143">
        <f t="shared" si="155"/>
        <v>48.450376043577975</v>
      </c>
      <c r="O604" s="143">
        <f t="shared" si="156"/>
        <v>0</v>
      </c>
      <c r="P604" s="143">
        <f t="shared" si="157"/>
        <v>14535.112813073392</v>
      </c>
      <c r="Q604" s="143">
        <f t="shared" si="158"/>
        <v>0</v>
      </c>
      <c r="R604" s="143">
        <f t="shared" si="159"/>
        <v>62.985488856651372</v>
      </c>
      <c r="S604" s="143">
        <f t="shared" si="160"/>
        <v>14598.098301930044</v>
      </c>
      <c r="T604" s="143">
        <f>U603-(U603*(0.5^(1/'SW7'!C$2)))</f>
        <v>8390.5097546814941</v>
      </c>
      <c r="U604" s="143">
        <f t="shared" si="162"/>
        <v>1328664.7751425977</v>
      </c>
      <c r="V604" s="147">
        <f>(U604*'SW7'!C$3/(B604*'SW7'!C$4)/1000)</f>
        <v>1.6340453894409099</v>
      </c>
      <c r="W604" s="147">
        <f>V604/'SW7'!C$5</f>
        <v>20.425567368011375</v>
      </c>
    </row>
    <row r="605" spans="1:23" x14ac:dyDescent="0.35">
      <c r="A605" s="142">
        <f t="shared" si="164"/>
        <v>602</v>
      </c>
      <c r="B605" s="143">
        <f t="shared" si="151"/>
        <v>520.62270463200457</v>
      </c>
      <c r="C605" s="133">
        <v>1200</v>
      </c>
      <c r="D605" s="133">
        <v>0</v>
      </c>
      <c r="E605" s="166">
        <v>1.3</v>
      </c>
      <c r="F605" s="143"/>
      <c r="G605" s="143"/>
      <c r="H605" s="143"/>
      <c r="I605" s="143"/>
      <c r="J605" s="143"/>
      <c r="K605" s="143"/>
      <c r="L605" s="167">
        <f t="shared" si="163"/>
        <v>12.121688277328314</v>
      </c>
      <c r="M605" s="143">
        <f t="shared" si="154"/>
        <v>0.294557025139078</v>
      </c>
      <c r="N605" s="143">
        <f t="shared" si="155"/>
        <v>48.486753109313256</v>
      </c>
      <c r="O605" s="143">
        <f t="shared" si="156"/>
        <v>0</v>
      </c>
      <c r="P605" s="143">
        <f t="shared" si="157"/>
        <v>14546.025932793977</v>
      </c>
      <c r="Q605" s="143">
        <f t="shared" si="158"/>
        <v>0</v>
      </c>
      <c r="R605" s="143">
        <f t="shared" si="159"/>
        <v>63.032779042107236</v>
      </c>
      <c r="S605" s="143">
        <f t="shared" si="160"/>
        <v>14609.058711836084</v>
      </c>
      <c r="T605" s="143">
        <f>U604-(U604*(0.5^(1/'SW7'!C$2)))</f>
        <v>8430.0780625459738</v>
      </c>
      <c r="U605" s="143">
        <f t="shared" si="162"/>
        <v>1334872.3636898464</v>
      </c>
      <c r="V605" s="147">
        <f>(U605*'SW7'!C$3/(B605*'SW7'!C$4)/1000)</f>
        <v>1.6406706754560683</v>
      </c>
      <c r="W605" s="147">
        <f>V605/'SW7'!C$5</f>
        <v>20.508383443200852</v>
      </c>
    </row>
    <row r="606" spans="1:23" x14ac:dyDescent="0.35">
      <c r="A606" s="142">
        <f t="shared" si="164"/>
        <v>603</v>
      </c>
      <c r="B606" s="143">
        <f t="shared" si="151"/>
        <v>520.94270463200462</v>
      </c>
      <c r="C606" s="133">
        <v>1200</v>
      </c>
      <c r="D606" s="133">
        <v>0</v>
      </c>
      <c r="E606" s="166">
        <v>1.3</v>
      </c>
      <c r="F606" s="143"/>
      <c r="G606" s="143"/>
      <c r="H606" s="143"/>
      <c r="I606" s="143"/>
      <c r="J606" s="143"/>
      <c r="K606" s="143"/>
      <c r="L606" s="167">
        <f t="shared" si="163"/>
        <v>12.13076744953705</v>
      </c>
      <c r="M606" s="143">
        <f t="shared" si="154"/>
        <v>0.29477764902375031</v>
      </c>
      <c r="N606" s="143">
        <f t="shared" si="155"/>
        <v>48.5230697981482</v>
      </c>
      <c r="O606" s="143">
        <f t="shared" si="156"/>
        <v>0</v>
      </c>
      <c r="P606" s="143">
        <f t="shared" si="157"/>
        <v>14556.920939444461</v>
      </c>
      <c r="Q606" s="143">
        <f t="shared" si="158"/>
        <v>0</v>
      </c>
      <c r="R606" s="143">
        <f t="shared" si="159"/>
        <v>63.079990737592659</v>
      </c>
      <c r="S606" s="143">
        <f t="shared" si="160"/>
        <v>14620.000930182054</v>
      </c>
      <c r="T606" s="143">
        <f>U605-(U605*(0.5^(1/'SW7'!C$2)))</f>
        <v>8469.4638105633203</v>
      </c>
      <c r="U606" s="143">
        <f t="shared" si="162"/>
        <v>1341051.3443391365</v>
      </c>
      <c r="V606" s="147">
        <f>(U606*'SW7'!C$3/(B606*'SW7'!C$4)/1000)</f>
        <v>1.6472526821092306</v>
      </c>
      <c r="W606" s="147">
        <f>V606/'SW7'!C$5</f>
        <v>20.590658526365381</v>
      </c>
    </row>
    <row r="607" spans="1:23" x14ac:dyDescent="0.35">
      <c r="A607" s="142">
        <f t="shared" si="164"/>
        <v>604</v>
      </c>
      <c r="B607" s="143">
        <f t="shared" si="151"/>
        <v>521.26270463200467</v>
      </c>
      <c r="C607" s="133">
        <v>1200</v>
      </c>
      <c r="D607" s="133">
        <v>0</v>
      </c>
      <c r="E607" s="166">
        <v>1.3</v>
      </c>
      <c r="F607" s="143"/>
      <c r="G607" s="143"/>
      <c r="H607" s="143"/>
      <c r="I607" s="143"/>
      <c r="J607" s="143"/>
      <c r="K607" s="143"/>
      <c r="L607" s="167">
        <f t="shared" si="163"/>
        <v>12.139831577543024</v>
      </c>
      <c r="M607" s="143">
        <f t="shared" si="154"/>
        <v>0.29499790733429548</v>
      </c>
      <c r="N607" s="143">
        <f t="shared" si="155"/>
        <v>48.559326310172096</v>
      </c>
      <c r="O607" s="143">
        <f t="shared" si="156"/>
        <v>0</v>
      </c>
      <c r="P607" s="143">
        <f t="shared" si="157"/>
        <v>14567.797893051629</v>
      </c>
      <c r="Q607" s="143">
        <f t="shared" si="158"/>
        <v>0</v>
      </c>
      <c r="R607" s="143">
        <f t="shared" si="159"/>
        <v>63.12712420322373</v>
      </c>
      <c r="S607" s="143">
        <f t="shared" si="160"/>
        <v>14630.925017254853</v>
      </c>
      <c r="T607" s="143">
        <f>U606-(U606*(0.5^(1/'SW7'!C$2)))</f>
        <v>8508.6680479263887</v>
      </c>
      <c r="U607" s="143">
        <f t="shared" si="162"/>
        <v>1347201.8814587553</v>
      </c>
      <c r="V607" s="147">
        <f>(U607*'SW7'!C$3/(B607*'SW7'!C$4)/1000)</f>
        <v>1.653791690881649</v>
      </c>
      <c r="W607" s="147">
        <f>V607/'SW7'!C$5</f>
        <v>20.672396136020613</v>
      </c>
    </row>
    <row r="608" spans="1:23" x14ac:dyDescent="0.35">
      <c r="A608" s="142">
        <f t="shared" si="164"/>
        <v>605</v>
      </c>
      <c r="B608" s="143">
        <f t="shared" si="151"/>
        <v>521.58270463200472</v>
      </c>
      <c r="C608" s="133">
        <v>1200</v>
      </c>
      <c r="D608" s="133">
        <v>0</v>
      </c>
      <c r="E608" s="166">
        <v>1.3</v>
      </c>
      <c r="F608" s="143"/>
      <c r="G608" s="143"/>
      <c r="H608" s="143"/>
      <c r="I608" s="143"/>
      <c r="J608" s="143"/>
      <c r="K608" s="143"/>
      <c r="L608" s="167">
        <f t="shared" si="163"/>
        <v>12.148880711120309</v>
      </c>
      <c r="M608" s="143">
        <f t="shared" si="154"/>
        <v>0.29521780128022351</v>
      </c>
      <c r="N608" s="143">
        <f t="shared" si="155"/>
        <v>48.595522844481238</v>
      </c>
      <c r="O608" s="143">
        <f t="shared" si="156"/>
        <v>0</v>
      </c>
      <c r="P608" s="143">
        <f t="shared" si="157"/>
        <v>14578.656853344371</v>
      </c>
      <c r="Q608" s="143">
        <f t="shared" si="158"/>
        <v>0</v>
      </c>
      <c r="R608" s="143">
        <f t="shared" si="159"/>
        <v>63.174179697825615</v>
      </c>
      <c r="S608" s="143">
        <f t="shared" si="160"/>
        <v>14641.831033042197</v>
      </c>
      <c r="T608" s="143">
        <f>U607-(U607*(0.5^(1/'SW7'!C$2)))</f>
        <v>8547.6918175143655</v>
      </c>
      <c r="U608" s="143">
        <f t="shared" si="162"/>
        <v>1353324.1384280839</v>
      </c>
      <c r="V608" s="147">
        <f>(U608*'SW7'!C$3/(B608*'SW7'!C$4)/1000)</f>
        <v>1.6602879813505886</v>
      </c>
      <c r="W608" s="147">
        <f>V608/'SW7'!C$5</f>
        <v>20.753599766882356</v>
      </c>
    </row>
    <row r="609" spans="1:23" x14ac:dyDescent="0.35">
      <c r="A609" s="142">
        <f t="shared" si="164"/>
        <v>606</v>
      </c>
      <c r="B609" s="143">
        <f t="shared" ref="B609:B672" si="165">B608+0.32</f>
        <v>521.90270463200477</v>
      </c>
      <c r="C609" s="133">
        <v>1200</v>
      </c>
      <c r="D609" s="133">
        <v>0</v>
      </c>
      <c r="E609" s="166">
        <v>1.3</v>
      </c>
      <c r="F609" s="143"/>
      <c r="G609" s="143"/>
      <c r="H609" s="143"/>
      <c r="I609" s="143"/>
      <c r="J609" s="143"/>
      <c r="K609" s="143"/>
      <c r="L609" s="167">
        <f t="shared" si="163"/>
        <v>12.157914899796364</v>
      </c>
      <c r="M609" s="143">
        <f t="shared" si="154"/>
        <v>0.29543733206505163</v>
      </c>
      <c r="N609" s="143">
        <f t="shared" si="155"/>
        <v>48.631659599185454</v>
      </c>
      <c r="O609" s="143">
        <f t="shared" si="156"/>
        <v>0</v>
      </c>
      <c r="P609" s="143">
        <f t="shared" si="157"/>
        <v>14589.497879755636</v>
      </c>
      <c r="Q609" s="143">
        <f t="shared" si="158"/>
        <v>0</v>
      </c>
      <c r="R609" s="143">
        <f t="shared" si="159"/>
        <v>63.221157478941095</v>
      </c>
      <c r="S609" s="143">
        <f t="shared" si="160"/>
        <v>14652.719037234578</v>
      </c>
      <c r="T609" s="143">
        <f>U608-(U608*(0.5^(1/'SW7'!C$2)))</f>
        <v>8586.5361559328157</v>
      </c>
      <c r="U609" s="143">
        <f t="shared" si="162"/>
        <v>1359418.2776436117</v>
      </c>
      <c r="V609" s="147">
        <f>(U609*'SW7'!C$3/(B609*'SW7'!C$4)/1000)</f>
        <v>1.6667418312025413</v>
      </c>
      <c r="W609" s="147">
        <f>V609/'SW7'!C$5</f>
        <v>20.834272890031766</v>
      </c>
    </row>
    <row r="610" spans="1:23" x14ac:dyDescent="0.35">
      <c r="A610" s="142">
        <f t="shared" si="164"/>
        <v>607</v>
      </c>
      <c r="B610" s="143">
        <f t="shared" si="165"/>
        <v>522.22270463200482</v>
      </c>
      <c r="C610" s="133">
        <v>1200</v>
      </c>
      <c r="D610" s="133">
        <v>0</v>
      </c>
      <c r="E610" s="166">
        <v>1.3</v>
      </c>
      <c r="F610" s="143"/>
      <c r="G610" s="143"/>
      <c r="H610" s="143"/>
      <c r="I610" s="143"/>
      <c r="J610" s="143"/>
      <c r="K610" s="143"/>
      <c r="L610" s="167">
        <f t="shared" si="163"/>
        <v>12.16693419285367</v>
      </c>
      <c r="M610" s="143">
        <f t="shared" si="154"/>
        <v>0.29565650088634415</v>
      </c>
      <c r="N610" s="143">
        <f t="shared" si="155"/>
        <v>48.667736771414681</v>
      </c>
      <c r="O610" s="143">
        <f t="shared" si="156"/>
        <v>0</v>
      </c>
      <c r="P610" s="143">
        <f t="shared" si="157"/>
        <v>14600.321031424404</v>
      </c>
      <c r="Q610" s="143">
        <f t="shared" si="158"/>
        <v>0</v>
      </c>
      <c r="R610" s="143">
        <f t="shared" si="159"/>
        <v>63.268057802839088</v>
      </c>
      <c r="S610" s="143">
        <f t="shared" si="160"/>
        <v>14663.589089227244</v>
      </c>
      <c r="T610" s="143">
        <f>U609-(U609*(0.5^(1/'SW7'!C$2)))</f>
        <v>8625.2020935509354</v>
      </c>
      <c r="U610" s="143">
        <f t="shared" si="162"/>
        <v>1365484.4605249134</v>
      </c>
      <c r="V610" s="147">
        <f>(U610*'SW7'!C$3/(B610*'SW7'!C$4)/1000)</f>
        <v>1.6731535162463387</v>
      </c>
      <c r="W610" s="147">
        <f>V610/'SW7'!C$5</f>
        <v>20.914418953079235</v>
      </c>
    </row>
    <row r="611" spans="1:23" x14ac:dyDescent="0.35">
      <c r="A611" s="142">
        <f t="shared" si="164"/>
        <v>608</v>
      </c>
      <c r="B611" s="143">
        <f t="shared" si="165"/>
        <v>522.54270463200487</v>
      </c>
      <c r="C611" s="133">
        <v>1200</v>
      </c>
      <c r="D611" s="133">
        <v>0</v>
      </c>
      <c r="E611" s="166">
        <v>1.3</v>
      </c>
      <c r="F611" s="143"/>
      <c r="G611" s="143"/>
      <c r="H611" s="143"/>
      <c r="I611" s="143"/>
      <c r="J611" s="143"/>
      <c r="K611" s="143"/>
      <c r="L611" s="167">
        <f t="shared" si="163"/>
        <v>12.175938639331331</v>
      </c>
      <c r="M611" s="143">
        <f t="shared" si="154"/>
        <v>0.29587530893575131</v>
      </c>
      <c r="N611" s="143">
        <f t="shared" si="155"/>
        <v>48.703754557325325</v>
      </c>
      <c r="O611" s="143">
        <f t="shared" si="156"/>
        <v>0</v>
      </c>
      <c r="P611" s="143">
        <f t="shared" si="157"/>
        <v>14611.126367197598</v>
      </c>
      <c r="Q611" s="143">
        <f t="shared" si="158"/>
        <v>0</v>
      </c>
      <c r="R611" s="143">
        <f t="shared" si="159"/>
        <v>63.314880924522924</v>
      </c>
      <c r="S611" s="143">
        <f t="shared" si="160"/>
        <v>14674.441248122121</v>
      </c>
      <c r="T611" s="143">
        <f>U610-(U610*(0.5^(1/'SW7'!C$2)))</f>
        <v>8663.6906545392703</v>
      </c>
      <c r="U611" s="143">
        <f t="shared" si="162"/>
        <v>1371522.8475205896</v>
      </c>
      <c r="V611" s="147">
        <f>(U611*'SW7'!C$3/(B611*'SW7'!C$4)/1000)</f>
        <v>1.6795233104261782</v>
      </c>
      <c r="W611" s="147">
        <f>V611/'SW7'!C$5</f>
        <v>20.994041380327229</v>
      </c>
    </row>
    <row r="612" spans="1:23" x14ac:dyDescent="0.35">
      <c r="A612" s="142">
        <f t="shared" si="164"/>
        <v>609</v>
      </c>
      <c r="B612" s="143">
        <f t="shared" si="165"/>
        <v>522.86270463200492</v>
      </c>
      <c r="C612" s="133">
        <v>1200</v>
      </c>
      <c r="D612" s="133">
        <v>0</v>
      </c>
      <c r="E612" s="166">
        <v>1.3</v>
      </c>
      <c r="F612" s="143"/>
      <c r="G612" s="143"/>
      <c r="H612" s="143"/>
      <c r="I612" s="143"/>
      <c r="J612" s="143"/>
      <c r="K612" s="143"/>
      <c r="L612" s="167">
        <f t="shared" si="163"/>
        <v>12.184928288026679</v>
      </c>
      <c r="M612" s="143">
        <f t="shared" si="154"/>
        <v>0.29609375739904831</v>
      </c>
      <c r="N612" s="143">
        <f t="shared" si="155"/>
        <v>48.739713152106717</v>
      </c>
      <c r="O612" s="143">
        <f t="shared" si="156"/>
        <v>0</v>
      </c>
      <c r="P612" s="143">
        <f t="shared" si="157"/>
        <v>14621.913945632015</v>
      </c>
      <c r="Q612" s="143">
        <f t="shared" si="158"/>
        <v>0</v>
      </c>
      <c r="R612" s="143">
        <f t="shared" si="159"/>
        <v>63.361627097738733</v>
      </c>
      <c r="S612" s="143">
        <f t="shared" si="160"/>
        <v>14685.275572729754</v>
      </c>
      <c r="T612" s="143">
        <f>U611-(U611*(0.5^(1/'SW7'!C$2)))</f>
        <v>8702.0028569079004</v>
      </c>
      <c r="U612" s="143">
        <f t="shared" si="162"/>
        <v>1377533.5981141725</v>
      </c>
      <c r="V612" s="147">
        <f>(U612*'SW7'!C$3/(B612*'SW7'!C$4)/1000)</f>
        <v>1.6858514858345564</v>
      </c>
      <c r="W612" s="147">
        <f>V612/'SW7'!C$5</f>
        <v>21.073143572931954</v>
      </c>
    </row>
    <row r="613" spans="1:23" x14ac:dyDescent="0.35">
      <c r="A613" s="142">
        <f t="shared" ref="A613:A628" si="166">A612+1</f>
        <v>610</v>
      </c>
      <c r="B613" s="143">
        <f t="shared" si="165"/>
        <v>523.18270463200497</v>
      </c>
      <c r="C613" s="133">
        <v>1200</v>
      </c>
      <c r="D613" s="133">
        <v>0</v>
      </c>
      <c r="E613" s="166">
        <v>1.3</v>
      </c>
      <c r="F613" s="143"/>
      <c r="G613" s="143"/>
      <c r="H613" s="143"/>
      <c r="I613" s="143"/>
      <c r="J613" s="143"/>
      <c r="K613" s="143"/>
      <c r="L613" s="167">
        <f t="shared" si="163"/>
        <v>12.193903187496883</v>
      </c>
      <c r="M613" s="143">
        <f t="shared" si="154"/>
        <v>0.29631184745617423</v>
      </c>
      <c r="N613" s="143">
        <f t="shared" si="155"/>
        <v>48.77561274998753</v>
      </c>
      <c r="O613" s="143">
        <f t="shared" si="156"/>
        <v>0</v>
      </c>
      <c r="P613" s="143">
        <f t="shared" si="157"/>
        <v>14632.683824996258</v>
      </c>
      <c r="Q613" s="143">
        <f t="shared" si="158"/>
        <v>0</v>
      </c>
      <c r="R613" s="143">
        <f t="shared" si="159"/>
        <v>63.408296574983794</v>
      </c>
      <c r="S613" s="143">
        <f t="shared" si="160"/>
        <v>14696.092121571242</v>
      </c>
      <c r="T613" s="143">
        <f>U612-(U612*(0.5^(1/'SW7'!C$2)))</f>
        <v>8740.1397125439253</v>
      </c>
      <c r="U613" s="143">
        <f t="shared" si="162"/>
        <v>1383516.8708299943</v>
      </c>
      <c r="V613" s="147">
        <f>(U613*'SW7'!C$3/(B613*'SW7'!C$4)/1000)</f>
        <v>1.6921383127251099</v>
      </c>
      <c r="W613" s="147">
        <f>V613/'SW7'!C$5</f>
        <v>21.151728909063873</v>
      </c>
    </row>
    <row r="614" spans="1:23" x14ac:dyDescent="0.35">
      <c r="A614" s="142">
        <f t="shared" si="166"/>
        <v>611</v>
      </c>
      <c r="B614" s="143">
        <f t="shared" si="165"/>
        <v>523.50270463200502</v>
      </c>
      <c r="C614" s="133">
        <v>1200</v>
      </c>
      <c r="D614" s="133">
        <v>0</v>
      </c>
      <c r="E614" s="166">
        <v>1.3</v>
      </c>
      <c r="F614" s="143"/>
      <c r="G614" s="143"/>
      <c r="H614" s="143"/>
      <c r="I614" s="143"/>
      <c r="J614" s="143"/>
      <c r="K614" s="143"/>
      <c r="L614" s="167">
        <f t="shared" si="163"/>
        <v>12.202863386060461</v>
      </c>
      <c r="M614" s="143">
        <f t="shared" si="154"/>
        <v>0.29652958028126919</v>
      </c>
      <c r="N614" s="143">
        <f t="shared" si="155"/>
        <v>48.811453544241843</v>
      </c>
      <c r="O614" s="143">
        <f t="shared" si="156"/>
        <v>0</v>
      </c>
      <c r="P614" s="143">
        <f t="shared" si="157"/>
        <v>14643.436063272553</v>
      </c>
      <c r="Q614" s="143">
        <f t="shared" si="158"/>
        <v>0</v>
      </c>
      <c r="R614" s="143">
        <f t="shared" si="159"/>
        <v>63.454889607514396</v>
      </c>
      <c r="S614" s="143">
        <f t="shared" si="160"/>
        <v>14706.890952880067</v>
      </c>
      <c r="T614" s="143">
        <f>U613-(U613*(0.5^(1/'SW7'!C$2)))</f>
        <v>8778.1022272487171</v>
      </c>
      <c r="U614" s="143">
        <f t="shared" si="162"/>
        <v>1389472.8232390217</v>
      </c>
      <c r="V614" s="147">
        <f>(U614*'SW7'!C$3/(B614*'SW7'!C$4)/1000)</f>
        <v>1.698384059525365</v>
      </c>
      <c r="W614" s="147">
        <f>V614/'SW7'!C$5</f>
        <v>21.229800744067063</v>
      </c>
    </row>
    <row r="615" spans="1:23" x14ac:dyDescent="0.35">
      <c r="A615" s="142">
        <f t="shared" si="166"/>
        <v>612</v>
      </c>
      <c r="B615" s="143">
        <f t="shared" si="165"/>
        <v>523.82270463200507</v>
      </c>
      <c r="C615" s="133">
        <v>1200</v>
      </c>
      <c r="D615" s="133">
        <v>0</v>
      </c>
      <c r="E615" s="166">
        <v>1.3</v>
      </c>
      <c r="F615" s="143"/>
      <c r="G615" s="143"/>
      <c r="H615" s="143"/>
      <c r="I615" s="143"/>
      <c r="J615" s="143"/>
      <c r="K615" s="143"/>
      <c r="L615" s="167">
        <f t="shared" si="163"/>
        <v>12.211808931798931</v>
      </c>
      <c r="M615" s="143">
        <f t="shared" si="154"/>
        <v>0.29674695704271403</v>
      </c>
      <c r="N615" s="143">
        <f t="shared" si="155"/>
        <v>48.847235727195724</v>
      </c>
      <c r="O615" s="143">
        <f t="shared" si="156"/>
        <v>0</v>
      </c>
      <c r="P615" s="143">
        <f t="shared" si="157"/>
        <v>14654.170718158717</v>
      </c>
      <c r="Q615" s="143">
        <f t="shared" si="158"/>
        <v>0</v>
      </c>
      <c r="R615" s="143">
        <f t="shared" si="159"/>
        <v>63.501406445354441</v>
      </c>
      <c r="S615" s="143">
        <f t="shared" si="160"/>
        <v>14717.672124604072</v>
      </c>
      <c r="T615" s="143">
        <f>U614-(U614*(0.5^(1/'SW7'!C$2)))</f>
        <v>8815.8914007740095</v>
      </c>
      <c r="U615" s="143">
        <f t="shared" si="162"/>
        <v>1395401.611964653</v>
      </c>
      <c r="V615" s="147">
        <f>(U615*'SW7'!C$3/(B615*'SW7'!C$4)/1000)</f>
        <v>1.7045889928493998</v>
      </c>
      <c r="W615" s="147">
        <f>V615/'SW7'!C$5</f>
        <v>21.307362410617497</v>
      </c>
    </row>
    <row r="616" spans="1:23" x14ac:dyDescent="0.35">
      <c r="A616" s="142">
        <f t="shared" si="166"/>
        <v>613</v>
      </c>
      <c r="B616" s="143">
        <f t="shared" si="165"/>
        <v>524.14270463200512</v>
      </c>
      <c r="C616" s="133">
        <v>1200</v>
      </c>
      <c r="D616" s="133">
        <v>0</v>
      </c>
      <c r="E616" s="166">
        <v>1.3</v>
      </c>
      <c r="F616" s="143"/>
      <c r="G616" s="143"/>
      <c r="H616" s="143"/>
      <c r="I616" s="143"/>
      <c r="J616" s="143"/>
      <c r="K616" s="143"/>
      <c r="L616" s="167">
        <f t="shared" si="163"/>
        <v>12.220739872558266</v>
      </c>
      <c r="M616" s="143">
        <f t="shared" si="154"/>
        <v>0.29696397890316584</v>
      </c>
      <c r="N616" s="143">
        <f t="shared" si="155"/>
        <v>48.882959490233063</v>
      </c>
      <c r="O616" s="143">
        <f t="shared" si="156"/>
        <v>0</v>
      </c>
      <c r="P616" s="143">
        <f t="shared" si="157"/>
        <v>14664.887847069918</v>
      </c>
      <c r="Q616" s="143">
        <f t="shared" si="158"/>
        <v>0</v>
      </c>
      <c r="R616" s="143">
        <f t="shared" si="159"/>
        <v>63.547847337302983</v>
      </c>
      <c r="S616" s="143">
        <f t="shared" si="160"/>
        <v>14728.435694407221</v>
      </c>
      <c r="T616" s="143">
        <f>U615-(U615*(0.5^(1/'SW7'!C$2)))</f>
        <v>8853.5082268603146</v>
      </c>
      <c r="U616" s="143">
        <f t="shared" si="162"/>
        <v>1401303.392688483</v>
      </c>
      <c r="V616" s="147">
        <f>(U616*'SW7'!C$3/(B616*'SW7'!C$4)/1000)</f>
        <v>1.7107533775104158</v>
      </c>
      <c r="W616" s="147">
        <f>V616/'SW7'!C$5</f>
        <v>21.384417218880198</v>
      </c>
    </row>
    <row r="617" spans="1:23" x14ac:dyDescent="0.35">
      <c r="A617" s="142">
        <f t="shared" si="166"/>
        <v>614</v>
      </c>
      <c r="B617" s="143">
        <f t="shared" si="165"/>
        <v>524.46270463200517</v>
      </c>
      <c r="C617" s="133">
        <v>1200</v>
      </c>
      <c r="D617" s="133">
        <v>0</v>
      </c>
      <c r="E617" s="166">
        <v>1.3</v>
      </c>
      <c r="F617" s="143"/>
      <c r="G617" s="143"/>
      <c r="H617" s="143"/>
      <c r="I617" s="143"/>
      <c r="J617" s="143"/>
      <c r="K617" s="143"/>
      <c r="L617" s="167">
        <f t="shared" si="163"/>
        <v>12.229656255950498</v>
      </c>
      <c r="M617" s="143">
        <f t="shared" si="154"/>
        <v>0.29718064701959712</v>
      </c>
      <c r="N617" s="143">
        <f t="shared" si="155"/>
        <v>48.918625023801994</v>
      </c>
      <c r="O617" s="143">
        <f t="shared" si="156"/>
        <v>0</v>
      </c>
      <c r="P617" s="143">
        <f t="shared" si="157"/>
        <v>14675.587507140599</v>
      </c>
      <c r="Q617" s="143">
        <f t="shared" si="158"/>
        <v>0</v>
      </c>
      <c r="R617" s="143">
        <f t="shared" si="159"/>
        <v>63.594212530942592</v>
      </c>
      <c r="S617" s="143">
        <f t="shared" si="160"/>
        <v>14739.181719671542</v>
      </c>
      <c r="T617" s="143">
        <f>U616-(U616*(0.5^(1/'SW7'!C$2)))</f>
        <v>8890.9536932718474</v>
      </c>
      <c r="U617" s="143">
        <f t="shared" si="162"/>
        <v>1407178.3201560299</v>
      </c>
      <c r="V617" s="147">
        <f>(U617*'SW7'!C$3/(B617*'SW7'!C$4)/1000)</f>
        <v>1.7168774765332204</v>
      </c>
      <c r="W617" s="147">
        <f>V617/'SW7'!C$5</f>
        <v>21.460968456665256</v>
      </c>
    </row>
    <row r="618" spans="1:23" x14ac:dyDescent="0.35">
      <c r="A618" s="142">
        <f t="shared" si="166"/>
        <v>615</v>
      </c>
      <c r="B618" s="143">
        <f t="shared" si="165"/>
        <v>524.78270463200522</v>
      </c>
      <c r="C618" s="133">
        <v>1200</v>
      </c>
      <c r="D618" s="133">
        <v>0</v>
      </c>
      <c r="E618" s="166">
        <v>1.3</v>
      </c>
      <c r="F618" s="143"/>
      <c r="G618" s="143"/>
      <c r="H618" s="143"/>
      <c r="I618" s="143"/>
      <c r="J618" s="143"/>
      <c r="K618" s="143"/>
      <c r="L618" s="167">
        <f t="shared" si="163"/>
        <v>12.238558129355216</v>
      </c>
      <c r="M618" s="143">
        <f t="shared" si="154"/>
        <v>0.2973969625433317</v>
      </c>
      <c r="N618" s="143">
        <f t="shared" si="155"/>
        <v>48.954232517420863</v>
      </c>
      <c r="O618" s="143">
        <f t="shared" si="156"/>
        <v>0</v>
      </c>
      <c r="P618" s="143">
        <f t="shared" si="157"/>
        <v>14686.269755226258</v>
      </c>
      <c r="Q618" s="143">
        <f t="shared" si="158"/>
        <v>0</v>
      </c>
      <c r="R618" s="143">
        <f t="shared" si="159"/>
        <v>63.640502272647126</v>
      </c>
      <c r="S618" s="143">
        <f t="shared" si="160"/>
        <v>14749.910257498905</v>
      </c>
      <c r="T618" s="143">
        <f>U617-(U617*(0.5^(1/'SW7'!C$2)))</f>
        <v>8928.2287818342447</v>
      </c>
      <c r="U618" s="143">
        <f t="shared" si="162"/>
        <v>1413026.5481824295</v>
      </c>
      <c r="V618" s="147">
        <f>(U618*'SW7'!C$3/(B618*'SW7'!C$4)/1000)</f>
        <v>1.7229615511666225</v>
      </c>
      <c r="W618" s="147">
        <f>V618/'SW7'!C$5</f>
        <v>21.537019389582781</v>
      </c>
    </row>
    <row r="619" spans="1:23" x14ac:dyDescent="0.35">
      <c r="A619" s="142">
        <f t="shared" si="166"/>
        <v>616</v>
      </c>
      <c r="B619" s="143">
        <f t="shared" si="165"/>
        <v>525.10270463200527</v>
      </c>
      <c r="C619" s="133">
        <v>1200</v>
      </c>
      <c r="D619" s="133">
        <v>0</v>
      </c>
      <c r="E619" s="166">
        <v>1.3</v>
      </c>
      <c r="F619" s="143"/>
      <c r="G619" s="143"/>
      <c r="H619" s="143"/>
      <c r="I619" s="143"/>
      <c r="J619" s="143"/>
      <c r="K619" s="143"/>
      <c r="L619" s="167">
        <f t="shared" si="163"/>
        <v>12.247445539921056</v>
      </c>
      <c r="M619" s="143">
        <f t="shared" si="154"/>
        <v>0.29761292662008165</v>
      </c>
      <c r="N619" s="143">
        <f t="shared" si="155"/>
        <v>48.989782159684225</v>
      </c>
      <c r="O619" s="143">
        <f t="shared" si="156"/>
        <v>0</v>
      </c>
      <c r="P619" s="143">
        <f t="shared" si="157"/>
        <v>14696.934647905267</v>
      </c>
      <c r="Q619" s="143">
        <f t="shared" si="158"/>
        <v>0</v>
      </c>
      <c r="R619" s="143">
        <f t="shared" si="159"/>
        <v>63.686716807589498</v>
      </c>
      <c r="S619" s="143">
        <f t="shared" si="160"/>
        <v>14760.621364712857</v>
      </c>
      <c r="T619" s="143">
        <f>U618-(U618*(0.5^(1/'SW7'!C$2)))</f>
        <v>8965.3344684697222</v>
      </c>
      <c r="U619" s="143">
        <f t="shared" si="162"/>
        <v>1418848.2296580942</v>
      </c>
      <c r="V619" s="147">
        <f>(U619*'SW7'!C$3/(B619*'SW7'!C$4)/1000)</f>
        <v>1.729005860895739</v>
      </c>
      <c r="W619" s="147">
        <f>V619/'SW7'!C$5</f>
        <v>21.612573261196736</v>
      </c>
    </row>
    <row r="620" spans="1:23" x14ac:dyDescent="0.35">
      <c r="A620" s="142">
        <f t="shared" si="166"/>
        <v>617</v>
      </c>
      <c r="B620" s="143">
        <f t="shared" si="165"/>
        <v>525.42270463200532</v>
      </c>
      <c r="C620" s="133">
        <v>1200</v>
      </c>
      <c r="D620" s="133">
        <v>0</v>
      </c>
      <c r="E620" s="166">
        <v>1.3</v>
      </c>
      <c r="F620" s="143"/>
      <c r="G620" s="143"/>
      <c r="H620" s="143"/>
      <c r="I620" s="143"/>
      <c r="J620" s="143"/>
      <c r="K620" s="143"/>
      <c r="L620" s="167">
        <f t="shared" si="163"/>
        <v>12.256318534567253</v>
      </c>
      <c r="M620" s="143">
        <f t="shared" si="154"/>
        <v>0.29782854038998424</v>
      </c>
      <c r="N620" s="143">
        <f t="shared" si="155"/>
        <v>49.025274138269012</v>
      </c>
      <c r="O620" s="143">
        <f t="shared" si="156"/>
        <v>0</v>
      </c>
      <c r="P620" s="143">
        <f t="shared" si="157"/>
        <v>14707.582241480704</v>
      </c>
      <c r="Q620" s="143">
        <f t="shared" si="158"/>
        <v>0</v>
      </c>
      <c r="R620" s="143">
        <f t="shared" si="159"/>
        <v>63.73285637974972</v>
      </c>
      <c r="S620" s="143">
        <f t="shared" si="160"/>
        <v>14771.315097860454</v>
      </c>
      <c r="T620" s="143">
        <f>U619-(U619*(0.5^(1/'SW7'!C$2)))</f>
        <v>9002.271723233629</v>
      </c>
      <c r="U620" s="143">
        <f t="shared" si="162"/>
        <v>1424643.5165543375</v>
      </c>
      <c r="V620" s="147">
        <f>(U620*'SW7'!C$3/(B620*'SW7'!C$4)/1000)</f>
        <v>1.7350106634542168</v>
      </c>
      <c r="W620" s="147">
        <f>V620/'SW7'!C$5</f>
        <v>21.687633293177711</v>
      </c>
    </row>
    <row r="621" spans="1:23" x14ac:dyDescent="0.35">
      <c r="A621" s="142">
        <f t="shared" si="166"/>
        <v>618</v>
      </c>
      <c r="B621" s="143">
        <f t="shared" si="165"/>
        <v>525.74270463200537</v>
      </c>
      <c r="C621" s="133">
        <v>1200</v>
      </c>
      <c r="D621" s="133">
        <v>0</v>
      </c>
      <c r="E621" s="166">
        <v>1.3</v>
      </c>
      <c r="F621" s="143"/>
      <c r="G621" s="143"/>
      <c r="H621" s="143"/>
      <c r="I621" s="143"/>
      <c r="J621" s="143"/>
      <c r="K621" s="143"/>
      <c r="L621" s="167">
        <f t="shared" si="163"/>
        <v>12.265177159985061</v>
      </c>
      <c r="M621" s="143">
        <f t="shared" si="154"/>
        <v>0.298043804987637</v>
      </c>
      <c r="N621" s="143">
        <f t="shared" si="155"/>
        <v>49.060708639940245</v>
      </c>
      <c r="O621" s="143">
        <f t="shared" si="156"/>
        <v>0</v>
      </c>
      <c r="P621" s="143">
        <f t="shared" si="157"/>
        <v>14718.212591982074</v>
      </c>
      <c r="Q621" s="143">
        <f t="shared" si="158"/>
        <v>0</v>
      </c>
      <c r="R621" s="143">
        <f t="shared" si="159"/>
        <v>63.778921231922318</v>
      </c>
      <c r="S621" s="143">
        <f t="shared" si="160"/>
        <v>14781.991513213996</v>
      </c>
      <c r="T621" s="143">
        <f>U620-(U620*(0.5^(1/'SW7'!C$2)))</f>
        <v>9039.0415103493724</v>
      </c>
      <c r="U621" s="143">
        <f t="shared" si="162"/>
        <v>1430412.5599289644</v>
      </c>
      <c r="V621" s="147">
        <f>(U621*'SW7'!C$3/(B621*'SW7'!C$4)/1000)</f>
        <v>1.7409762148363674</v>
      </c>
      <c r="W621" s="147">
        <f>V621/'SW7'!C$5</f>
        <v>21.762202685454593</v>
      </c>
    </row>
    <row r="622" spans="1:23" x14ac:dyDescent="0.35">
      <c r="A622" s="142">
        <f t="shared" si="166"/>
        <v>619</v>
      </c>
      <c r="B622" s="143">
        <f t="shared" si="165"/>
        <v>526.06270463200542</v>
      </c>
      <c r="C622" s="133">
        <v>1200</v>
      </c>
      <c r="D622" s="133">
        <v>0</v>
      </c>
      <c r="E622" s="166">
        <v>1.3</v>
      </c>
      <c r="F622" s="143"/>
      <c r="G622" s="143"/>
      <c r="H622" s="143"/>
      <c r="I622" s="143"/>
      <c r="J622" s="143"/>
      <c r="K622" s="143"/>
      <c r="L622" s="167">
        <f t="shared" si="163"/>
        <v>12.274021462639279</v>
      </c>
      <c r="M622" s="143">
        <f t="shared" si="154"/>
        <v>0.29825872154213445</v>
      </c>
      <c r="N622" s="143">
        <f t="shared" si="155"/>
        <v>49.096085850557117</v>
      </c>
      <c r="O622" s="143">
        <f t="shared" si="156"/>
        <v>0</v>
      </c>
      <c r="P622" s="143">
        <f t="shared" si="157"/>
        <v>14728.825755167136</v>
      </c>
      <c r="Q622" s="143">
        <f t="shared" si="158"/>
        <v>0</v>
      </c>
      <c r="R622" s="143">
        <f t="shared" si="159"/>
        <v>63.824911605724253</v>
      </c>
      <c r="S622" s="143">
        <f t="shared" si="160"/>
        <v>14792.650666772861</v>
      </c>
      <c r="T622" s="143">
        <f>U621-(U621*(0.5^(1/'SW7'!C$2)))</f>
        <v>9075.6447882447392</v>
      </c>
      <c r="U622" s="143">
        <f t="shared" si="162"/>
        <v>1436155.5099318291</v>
      </c>
      <c r="V622" s="147">
        <f>(U622*'SW7'!C$3/(B622*'SW7'!C$4)/1000)</f>
        <v>1.7469027693092152</v>
      </c>
      <c r="W622" s="147">
        <f>V622/'SW7'!C$5</f>
        <v>21.836284616365191</v>
      </c>
    </row>
    <row r="623" spans="1:23" x14ac:dyDescent="0.35">
      <c r="A623" s="142">
        <f t="shared" si="166"/>
        <v>620</v>
      </c>
      <c r="B623" s="143">
        <f t="shared" si="165"/>
        <v>526.38270463200547</v>
      </c>
      <c r="C623" s="133">
        <v>1200</v>
      </c>
      <c r="D623" s="133">
        <v>0</v>
      </c>
      <c r="E623" s="166">
        <v>1.3</v>
      </c>
      <c r="F623" s="143"/>
      <c r="G623" s="143"/>
      <c r="H623" s="143"/>
      <c r="I623" s="143"/>
      <c r="J623" s="143"/>
      <c r="K623" s="143"/>
      <c r="L623" s="167">
        <f t="shared" si="163"/>
        <v>12.28285148876969</v>
      </c>
      <c r="M623" s="143">
        <f t="shared" si="154"/>
        <v>0.29847329117710347</v>
      </c>
      <c r="N623" s="143">
        <f t="shared" si="155"/>
        <v>49.131405955078762</v>
      </c>
      <c r="O623" s="143">
        <f t="shared" si="156"/>
        <v>0</v>
      </c>
      <c r="P623" s="143">
        <f t="shared" si="157"/>
        <v>14739.421786523628</v>
      </c>
      <c r="Q623" s="143">
        <f t="shared" si="158"/>
        <v>0</v>
      </c>
      <c r="R623" s="143">
        <f t="shared" si="159"/>
        <v>63.87082774160239</v>
      </c>
      <c r="S623" s="143">
        <f t="shared" si="160"/>
        <v>14803.29261426523</v>
      </c>
      <c r="T623" s="143">
        <f>U622-(U622*(0.5^(1/'SW7'!C$2)))</f>
        <v>9112.0825095865875</v>
      </c>
      <c r="U623" s="143">
        <f t="shared" si="162"/>
        <v>1441872.5158103572</v>
      </c>
      <c r="V623" s="147">
        <f>(U623*'SW7'!C$3/(B623*'SW7'!C$4)/1000)</f>
        <v>1.7527905794244629</v>
      </c>
      <c r="W623" s="147">
        <f>V623/'SW7'!C$5</f>
        <v>21.909882242805786</v>
      </c>
    </row>
    <row r="624" spans="1:23" x14ac:dyDescent="0.35">
      <c r="A624" s="142">
        <f t="shared" si="166"/>
        <v>621</v>
      </c>
      <c r="B624" s="143">
        <f t="shared" si="165"/>
        <v>526.70270463200552</v>
      </c>
      <c r="C624" s="133">
        <v>1200</v>
      </c>
      <c r="D624" s="133">
        <v>0</v>
      </c>
      <c r="E624" s="166">
        <v>1.3</v>
      </c>
      <c r="F624" s="143"/>
      <c r="G624" s="143"/>
      <c r="H624" s="143"/>
      <c r="I624" s="143"/>
      <c r="J624" s="143"/>
      <c r="K624" s="143"/>
      <c r="L624" s="167">
        <f t="shared" si="163"/>
        <v>12.291667284392521</v>
      </c>
      <c r="M624" s="143">
        <f t="shared" si="154"/>
        <v>0.29868751501073826</v>
      </c>
      <c r="N624" s="143">
        <f t="shared" si="155"/>
        <v>49.166669137570082</v>
      </c>
      <c r="O624" s="143">
        <f t="shared" si="156"/>
        <v>0</v>
      </c>
      <c r="P624" s="143">
        <f t="shared" si="157"/>
        <v>14750.000741271024</v>
      </c>
      <c r="Q624" s="143">
        <f t="shared" si="158"/>
        <v>0</v>
      </c>
      <c r="R624" s="143">
        <f t="shared" si="159"/>
        <v>63.916669878841113</v>
      </c>
      <c r="S624" s="143">
        <f t="shared" si="160"/>
        <v>14813.917411149865</v>
      </c>
      <c r="T624" s="143">
        <f>U623-(U623*(0.5^(1/'SW7'!C$2)))</f>
        <v>9148.3556213162374</v>
      </c>
      <c r="U624" s="143">
        <f t="shared" si="162"/>
        <v>1447563.7259150359</v>
      </c>
      <c r="V624" s="147">
        <f>(U624*'SW7'!C$3/(B624*'SW7'!C$4)/1000)</f>
        <v>1.7586398960303711</v>
      </c>
      <c r="W624" s="147">
        <f>V624/'SW7'!C$5</f>
        <v>21.982998700379639</v>
      </c>
    </row>
    <row r="625" spans="1:23" x14ac:dyDescent="0.35">
      <c r="A625" s="142">
        <f t="shared" si="166"/>
        <v>622</v>
      </c>
      <c r="B625" s="143">
        <f t="shared" si="165"/>
        <v>527.02270463200557</v>
      </c>
      <c r="C625" s="133">
        <v>1200</v>
      </c>
      <c r="D625" s="133">
        <v>0</v>
      </c>
      <c r="E625" s="166">
        <v>1.3</v>
      </c>
      <c r="F625" s="143"/>
      <c r="G625" s="143"/>
      <c r="H625" s="143"/>
      <c r="I625" s="143"/>
      <c r="J625" s="143"/>
      <c r="K625" s="143"/>
      <c r="L625" s="167">
        <f t="shared" si="163"/>
        <v>12.300468895301858</v>
      </c>
      <c r="M625" s="143">
        <f t="shared" si="154"/>
        <v>0.29890139415583511</v>
      </c>
      <c r="N625" s="143">
        <f t="shared" si="155"/>
        <v>49.201875581207432</v>
      </c>
      <c r="O625" s="143">
        <f t="shared" si="156"/>
        <v>0</v>
      </c>
      <c r="P625" s="143">
        <f t="shared" si="157"/>
        <v>14760.562674362229</v>
      </c>
      <c r="Q625" s="143">
        <f t="shared" si="158"/>
        <v>0</v>
      </c>
      <c r="R625" s="143">
        <f t="shared" si="159"/>
        <v>63.962438255569666</v>
      </c>
      <c r="S625" s="143">
        <f t="shared" si="160"/>
        <v>14824.525112617799</v>
      </c>
      <c r="T625" s="143">
        <f>U624-(U624*(0.5^(1/'SW7'!C$2)))</f>
        <v>9184.4650646841619</v>
      </c>
      <c r="U625" s="143">
        <f t="shared" si="162"/>
        <v>1453229.2877048696</v>
      </c>
      <c r="V625" s="147">
        <f>(U625*'SW7'!C$3/(B625*'SW7'!C$4)/1000)</f>
        <v>1.7644509682835541</v>
      </c>
      <c r="W625" s="147">
        <f>V625/'SW7'!C$5</f>
        <v>22.055637103544427</v>
      </c>
    </row>
    <row r="626" spans="1:23" x14ac:dyDescent="0.35">
      <c r="A626" s="142">
        <f t="shared" si="166"/>
        <v>623</v>
      </c>
      <c r="B626" s="143">
        <f t="shared" si="165"/>
        <v>527.34270463200562</v>
      </c>
      <c r="C626" s="133">
        <v>1200</v>
      </c>
      <c r="D626" s="133">
        <v>0</v>
      </c>
      <c r="E626" s="166">
        <v>1.3</v>
      </c>
      <c r="F626" s="143"/>
      <c r="G626" s="143"/>
      <c r="H626" s="143"/>
      <c r="I626" s="143"/>
      <c r="J626" s="143"/>
      <c r="K626" s="143"/>
      <c r="L626" s="167">
        <f t="shared" si="163"/>
        <v>12.309256367071125</v>
      </c>
      <c r="M626" s="143">
        <f t="shared" si="154"/>
        <v>0.29911492971982834</v>
      </c>
      <c r="N626" s="143">
        <f t="shared" si="155"/>
        <v>49.2370254682845</v>
      </c>
      <c r="O626" s="143">
        <f t="shared" si="156"/>
        <v>0</v>
      </c>
      <c r="P626" s="143">
        <f t="shared" si="157"/>
        <v>14771.10764048535</v>
      </c>
      <c r="Q626" s="143">
        <f t="shared" si="158"/>
        <v>0</v>
      </c>
      <c r="R626" s="143">
        <f t="shared" si="159"/>
        <v>64.008133108769854</v>
      </c>
      <c r="S626" s="143">
        <f t="shared" si="160"/>
        <v>14835.11577359412</v>
      </c>
      <c r="T626" s="143">
        <f>U625-(U625*(0.5^(1/'SW7'!C$2)))</f>
        <v>9220.4117752842139</v>
      </c>
      <c r="U626" s="143">
        <f t="shared" si="162"/>
        <v>1458869.3477528032</v>
      </c>
      <c r="V626" s="147">
        <f>(U626*'SW7'!C$3/(B626*'SW7'!C$4)/1000)</f>
        <v>1.7702240436606942</v>
      </c>
      <c r="W626" s="147">
        <f>V626/'SW7'!C$5</f>
        <v>22.127800545758678</v>
      </c>
    </row>
    <row r="627" spans="1:23" x14ac:dyDescent="0.35">
      <c r="A627" s="142">
        <f t="shared" si="166"/>
        <v>624</v>
      </c>
      <c r="B627" s="143">
        <f t="shared" si="165"/>
        <v>527.66270463200567</v>
      </c>
      <c r="C627" s="133">
        <v>1200</v>
      </c>
      <c r="D627" s="133">
        <v>0</v>
      </c>
      <c r="E627" s="166">
        <v>1.3</v>
      </c>
      <c r="F627" s="143"/>
      <c r="G627" s="143"/>
      <c r="H627" s="143"/>
      <c r="I627" s="143"/>
      <c r="J627" s="143"/>
      <c r="K627" s="143"/>
      <c r="L627" s="167">
        <f t="shared" si="163"/>
        <v>12.318029745054449</v>
      </c>
      <c r="M627" s="143">
        <f t="shared" si="154"/>
        <v>0.29932812280482313</v>
      </c>
      <c r="N627" s="143">
        <f t="shared" si="155"/>
        <v>49.272118980217797</v>
      </c>
      <c r="O627" s="143">
        <f t="shared" si="156"/>
        <v>0</v>
      </c>
      <c r="P627" s="143">
        <f t="shared" si="157"/>
        <v>14781.635694065339</v>
      </c>
      <c r="Q627" s="143">
        <f t="shared" si="158"/>
        <v>0</v>
      </c>
      <c r="R627" s="143">
        <f t="shared" si="159"/>
        <v>64.053754674283141</v>
      </c>
      <c r="S627" s="143">
        <f t="shared" si="160"/>
        <v>14845.689448739622</v>
      </c>
      <c r="T627" s="143">
        <f>U626-(U626*(0.5^(1/'SW7'!C$2)))</f>
        <v>9256.1966830885503</v>
      </c>
      <c r="U627" s="143">
        <f t="shared" si="162"/>
        <v>1464484.051751113</v>
      </c>
      <c r="V627" s="147">
        <f>(U627*'SW7'!C$3/(B627*'SW7'!C$4)/1000)</f>
        <v>1.7759593679701702</v>
      </c>
      <c r="W627" s="147">
        <f>V627/'SW7'!C$5</f>
        <v>22.199492099627125</v>
      </c>
    </row>
    <row r="628" spans="1:23" x14ac:dyDescent="0.35">
      <c r="A628" s="142">
        <f t="shared" si="166"/>
        <v>625</v>
      </c>
      <c r="B628" s="143">
        <f t="shared" si="165"/>
        <v>527.98270463200572</v>
      </c>
      <c r="C628" s="133">
        <v>1200</v>
      </c>
      <c r="D628" s="133">
        <v>0</v>
      </c>
      <c r="E628" s="166">
        <v>1.3</v>
      </c>
      <c r="F628" s="143"/>
      <c r="G628" s="143"/>
      <c r="H628" s="143"/>
      <c r="I628" s="143"/>
      <c r="J628" s="143"/>
      <c r="K628" s="143"/>
      <c r="L628" s="167">
        <f t="shared" si="163"/>
        <v>12.326789074388063</v>
      </c>
      <c r="M628" s="143">
        <f t="shared" si="154"/>
        <v>0.29954097450762995</v>
      </c>
      <c r="N628" s="143">
        <f t="shared" si="155"/>
        <v>49.307156297552254</v>
      </c>
      <c r="O628" s="143">
        <f t="shared" si="156"/>
        <v>0</v>
      </c>
      <c r="P628" s="143">
        <f t="shared" si="157"/>
        <v>14792.146889265676</v>
      </c>
      <c r="Q628" s="143">
        <f t="shared" si="158"/>
        <v>0</v>
      </c>
      <c r="R628" s="143">
        <f t="shared" si="159"/>
        <v>64.099303186817934</v>
      </c>
      <c r="S628" s="143">
        <f t="shared" si="160"/>
        <v>14856.246192452494</v>
      </c>
      <c r="T628" s="143">
        <f>U627-(U627*(0.5^(1/'SW7'!C$2)))</f>
        <v>9291.820712482091</v>
      </c>
      <c r="U628" s="143">
        <f t="shared" si="162"/>
        <v>1470073.5445167641</v>
      </c>
      <c r="V628" s="147">
        <f>(U628*'SW7'!C$3/(B628*'SW7'!C$4)/1000)</f>
        <v>1.7816571853636098</v>
      </c>
      <c r="W628" s="147">
        <f>V628/'SW7'!C$5</f>
        <v>22.270714817045121</v>
      </c>
    </row>
    <row r="629" spans="1:23" x14ac:dyDescent="0.35">
      <c r="A629" s="142">
        <f t="shared" ref="A629:A644" si="167">A628+1</f>
        <v>626</v>
      </c>
      <c r="B629" s="143">
        <f t="shared" si="165"/>
        <v>528.30270463200577</v>
      </c>
      <c r="C629" s="133">
        <v>1200</v>
      </c>
      <c r="D629" s="133">
        <v>0</v>
      </c>
      <c r="E629" s="166">
        <v>1.3</v>
      </c>
      <c r="F629" s="143"/>
      <c r="G629" s="143"/>
      <c r="H629" s="143"/>
      <c r="I629" s="143"/>
      <c r="J629" s="143"/>
      <c r="K629" s="143"/>
      <c r="L629" s="167">
        <f t="shared" si="163"/>
        <v>12.335534399991761</v>
      </c>
      <c r="M629" s="143">
        <f t="shared" si="154"/>
        <v>0.29975348591979978</v>
      </c>
      <c r="N629" s="143">
        <f t="shared" si="155"/>
        <v>49.342137599967046</v>
      </c>
      <c r="O629" s="143">
        <f t="shared" si="156"/>
        <v>0</v>
      </c>
      <c r="P629" s="143">
        <f t="shared" si="157"/>
        <v>14802.641279990114</v>
      </c>
      <c r="Q629" s="143">
        <f t="shared" si="158"/>
        <v>0</v>
      </c>
      <c r="R629" s="143">
        <f t="shared" si="159"/>
        <v>64.144778879957158</v>
      </c>
      <c r="S629" s="143">
        <f t="shared" si="160"/>
        <v>14866.786058870071</v>
      </c>
      <c r="T629" s="143">
        <f>U628-(U628*(0.5^(1/'SW7'!C$2)))</f>
        <v>9327.284782295581</v>
      </c>
      <c r="U629" s="143">
        <f t="shared" si="162"/>
        <v>1475637.9699967345</v>
      </c>
      <c r="V629" s="147">
        <f>(U629*'SW7'!C$3/(B629*'SW7'!C$4)/1000)</f>
        <v>1.787317738347354</v>
      </c>
      <c r="W629" s="147">
        <f>V629/'SW7'!C$5</f>
        <v>22.341471729341926</v>
      </c>
    </row>
    <row r="630" spans="1:23" x14ac:dyDescent="0.35">
      <c r="A630" s="142">
        <f t="shared" si="167"/>
        <v>627</v>
      </c>
      <c r="B630" s="143">
        <f t="shared" si="165"/>
        <v>528.62270463200582</v>
      </c>
      <c r="C630" s="133">
        <v>1200</v>
      </c>
      <c r="D630" s="133">
        <v>0</v>
      </c>
      <c r="E630" s="166">
        <v>1.3</v>
      </c>
      <c r="F630" s="143"/>
      <c r="G630" s="143"/>
      <c r="H630" s="143"/>
      <c r="I630" s="143"/>
      <c r="J630" s="143"/>
      <c r="K630" s="143"/>
      <c r="L630" s="167">
        <f t="shared" si="163"/>
        <v>12.344265766570206</v>
      </c>
      <c r="M630" s="143">
        <f t="shared" si="154"/>
        <v>0.29996565812765602</v>
      </c>
      <c r="N630" s="143">
        <f t="shared" si="155"/>
        <v>49.377063066280826</v>
      </c>
      <c r="O630" s="143">
        <f t="shared" si="156"/>
        <v>0</v>
      </c>
      <c r="P630" s="143">
        <f t="shared" si="157"/>
        <v>14813.118919884248</v>
      </c>
      <c r="Q630" s="143">
        <f t="shared" si="158"/>
        <v>0</v>
      </c>
      <c r="R630" s="143">
        <f t="shared" si="159"/>
        <v>64.190181986165072</v>
      </c>
      <c r="S630" s="143">
        <f t="shared" si="160"/>
        <v>14877.309101870413</v>
      </c>
      <c r="T630" s="143">
        <f>U629-(U629*(0.5^(1/'SW7'!C$2)))</f>
        <v>9362.5898058402818</v>
      </c>
      <c r="U630" s="143">
        <f t="shared" si="162"/>
        <v>1481177.4712733091</v>
      </c>
      <c r="V630" s="147">
        <f>(U630*'SW7'!C$3/(B630*'SW7'!C$4)/1000)</f>
        <v>1.7929412677938437</v>
      </c>
      <c r="W630" s="147">
        <f>V630/'SW7'!C$5</f>
        <v>22.411765847423045</v>
      </c>
    </row>
    <row r="631" spans="1:23" x14ac:dyDescent="0.35">
      <c r="A631" s="142">
        <f t="shared" si="167"/>
        <v>628</v>
      </c>
      <c r="B631" s="143">
        <f t="shared" si="165"/>
        <v>528.94270463200587</v>
      </c>
      <c r="C631" s="133">
        <v>1200</v>
      </c>
      <c r="D631" s="133">
        <v>0</v>
      </c>
      <c r="E631" s="166">
        <v>1.3</v>
      </c>
      <c r="F631" s="143"/>
      <c r="G631" s="143"/>
      <c r="H631" s="143"/>
      <c r="I631" s="143"/>
      <c r="J631" s="143"/>
      <c r="K631" s="143"/>
      <c r="L631" s="167">
        <f t="shared" si="163"/>
        <v>12.352983218614344</v>
      </c>
      <c r="M631" s="143">
        <f t="shared" si="154"/>
        <v>0.30017749221232853</v>
      </c>
      <c r="N631" s="143">
        <f t="shared" si="155"/>
        <v>49.411932874457378</v>
      </c>
      <c r="O631" s="143">
        <f t="shared" si="156"/>
        <v>0</v>
      </c>
      <c r="P631" s="143">
        <f t="shared" si="157"/>
        <v>14823.579862337214</v>
      </c>
      <c r="Q631" s="143">
        <f t="shared" si="158"/>
        <v>0</v>
      </c>
      <c r="R631" s="143">
        <f t="shared" si="159"/>
        <v>64.23551273679459</v>
      </c>
      <c r="S631" s="143">
        <f t="shared" si="160"/>
        <v>14887.815375074009</v>
      </c>
      <c r="T631" s="143">
        <f>U630-(U630*(0.5^(1/'SW7'!C$2)))</f>
        <v>9397.7366909408011</v>
      </c>
      <c r="U631" s="143">
        <f t="shared" si="162"/>
        <v>1486692.1905693393</v>
      </c>
      <c r="V631" s="147">
        <f>(U631*'SW7'!C$3/(B631*'SW7'!C$4)/1000)</f>
        <v>1.798528012952928</v>
      </c>
      <c r="W631" s="147">
        <f>V631/'SW7'!C$5</f>
        <v>22.481600161911601</v>
      </c>
    </row>
    <row r="632" spans="1:23" x14ac:dyDescent="0.35">
      <c r="A632" s="142">
        <f t="shared" si="167"/>
        <v>629</v>
      </c>
      <c r="B632" s="143">
        <f t="shared" si="165"/>
        <v>529.26270463200592</v>
      </c>
      <c r="C632" s="133">
        <v>1200</v>
      </c>
      <c r="D632" s="133">
        <v>0</v>
      </c>
      <c r="E632" s="166">
        <v>1.3</v>
      </c>
      <c r="F632" s="143"/>
      <c r="G632" s="143"/>
      <c r="H632" s="143"/>
      <c r="I632" s="143"/>
      <c r="J632" s="143"/>
      <c r="K632" s="143"/>
      <c r="L632" s="167">
        <f t="shared" si="163"/>
        <v>12.361686800402754</v>
      </c>
      <c r="M632" s="143">
        <f t="shared" si="154"/>
        <v>0.30038898924978691</v>
      </c>
      <c r="N632" s="143">
        <f t="shared" si="155"/>
        <v>49.446747201611018</v>
      </c>
      <c r="O632" s="143">
        <f t="shared" si="156"/>
        <v>0</v>
      </c>
      <c r="P632" s="143">
        <f t="shared" si="157"/>
        <v>14834.024160483305</v>
      </c>
      <c r="Q632" s="143">
        <f t="shared" si="158"/>
        <v>0</v>
      </c>
      <c r="R632" s="143">
        <f t="shared" si="159"/>
        <v>64.280771362094328</v>
      </c>
      <c r="S632" s="143">
        <f t="shared" si="160"/>
        <v>14898.3049318454</v>
      </c>
      <c r="T632" s="143">
        <f>U631-(U631*(0.5^(1/'SW7'!C$2)))</f>
        <v>9432.7263399693184</v>
      </c>
      <c r="U632" s="143">
        <f t="shared" si="162"/>
        <v>1492182.2692534726</v>
      </c>
      <c r="V632" s="147">
        <f>(U632*'SW7'!C$3/(B632*'SW7'!C$4)/1000)</f>
        <v>1.8040782114630896</v>
      </c>
      <c r="W632" s="147">
        <f>V632/'SW7'!C$5</f>
        <v>22.550977643288618</v>
      </c>
    </row>
    <row r="633" spans="1:23" x14ac:dyDescent="0.35">
      <c r="A633" s="142">
        <f t="shared" si="167"/>
        <v>630</v>
      </c>
      <c r="B633" s="143">
        <f t="shared" si="165"/>
        <v>529.58270463200597</v>
      </c>
      <c r="C633" s="133">
        <v>1200</v>
      </c>
      <c r="D633" s="133">
        <v>0</v>
      </c>
      <c r="E633" s="166">
        <v>1.3</v>
      </c>
      <c r="F633" s="143"/>
      <c r="G633" s="143"/>
      <c r="H633" s="143"/>
      <c r="I633" s="143"/>
      <c r="J633" s="143"/>
      <c r="K633" s="143"/>
      <c r="L633" s="167">
        <f t="shared" si="163"/>
        <v>12.370376556002991</v>
      </c>
      <c r="M633" s="143">
        <f t="shared" si="154"/>
        <v>0.30060015031087267</v>
      </c>
      <c r="N633" s="143">
        <f t="shared" si="155"/>
        <v>49.481506224011966</v>
      </c>
      <c r="O633" s="143">
        <f t="shared" si="156"/>
        <v>0</v>
      </c>
      <c r="P633" s="143">
        <f t="shared" si="157"/>
        <v>14844.45186720359</v>
      </c>
      <c r="Q633" s="143">
        <f t="shared" si="158"/>
        <v>0</v>
      </c>
      <c r="R633" s="143">
        <f t="shared" si="159"/>
        <v>64.325958091215554</v>
      </c>
      <c r="S633" s="143">
        <f t="shared" si="160"/>
        <v>14908.777825294806</v>
      </c>
      <c r="T633" s="143">
        <f>U632-(U632*(0.5^(1/'SW7'!C$2)))</f>
        <v>9467.559649877483</v>
      </c>
      <c r="U633" s="143">
        <f t="shared" si="162"/>
        <v>1497647.8478453485</v>
      </c>
      <c r="V633" s="147">
        <f>(U633*'SW7'!C$3/(B633*'SW7'!C$4)/1000)</f>
        <v>1.8095920993625916</v>
      </c>
      <c r="W633" s="147">
        <f>V633/'SW7'!C$5</f>
        <v>22.619901242032395</v>
      </c>
    </row>
    <row r="634" spans="1:23" x14ac:dyDescent="0.35">
      <c r="A634" s="142">
        <f t="shared" si="167"/>
        <v>631</v>
      </c>
      <c r="B634" s="143">
        <f t="shared" si="165"/>
        <v>529.90270463200602</v>
      </c>
      <c r="C634" s="133">
        <v>1200</v>
      </c>
      <c r="D634" s="133">
        <v>0</v>
      </c>
      <c r="E634" s="166">
        <v>1.3</v>
      </c>
      <c r="F634" s="143"/>
      <c r="G634" s="143"/>
      <c r="H634" s="143"/>
      <c r="I634" s="143"/>
      <c r="J634" s="143"/>
      <c r="K634" s="143"/>
      <c r="L634" s="167">
        <f t="shared" si="163"/>
        <v>12.379052529272943</v>
      </c>
      <c r="M634" s="143">
        <f t="shared" si="154"/>
        <v>0.30081097646133254</v>
      </c>
      <c r="N634" s="143">
        <f t="shared" si="155"/>
        <v>49.516210117091774</v>
      </c>
      <c r="O634" s="143">
        <f t="shared" si="156"/>
        <v>0</v>
      </c>
      <c r="P634" s="143">
        <f t="shared" si="157"/>
        <v>14854.863035127531</v>
      </c>
      <c r="Q634" s="143">
        <f t="shared" si="158"/>
        <v>0</v>
      </c>
      <c r="R634" s="143">
        <f t="shared" si="159"/>
        <v>64.37107315221931</v>
      </c>
      <c r="S634" s="143">
        <f t="shared" si="160"/>
        <v>14919.23410827975</v>
      </c>
      <c r="T634" s="143">
        <f>U633-(U633*(0.5^(1/'SW7'!C$2)))</f>
        <v>9502.2375122311059</v>
      </c>
      <c r="U634" s="143">
        <f t="shared" si="162"/>
        <v>1503089.0660207658</v>
      </c>
      <c r="V634" s="147">
        <f>(U634*'SW7'!C$3/(B634*'SW7'!C$4)/1000)</f>
        <v>1.8150699111005519</v>
      </c>
      <c r="W634" s="147">
        <f>V634/'SW7'!C$5</f>
        <v>22.6883738887569</v>
      </c>
    </row>
    <row r="635" spans="1:23" x14ac:dyDescent="0.35">
      <c r="A635" s="142">
        <f t="shared" si="167"/>
        <v>632</v>
      </c>
      <c r="B635" s="143">
        <f t="shared" si="165"/>
        <v>530.22270463200607</v>
      </c>
      <c r="C635" s="133">
        <v>1200</v>
      </c>
      <c r="D635" s="133">
        <v>0</v>
      </c>
      <c r="E635" s="166">
        <v>1.3</v>
      </c>
      <c r="F635" s="143"/>
      <c r="G635" s="143"/>
      <c r="H635" s="143"/>
      <c r="I635" s="143"/>
      <c r="J635" s="143"/>
      <c r="K635" s="143"/>
      <c r="L635" s="167">
        <f t="shared" si="163"/>
        <v>12.387714763862146</v>
      </c>
      <c r="M635" s="143">
        <f t="shared" si="154"/>
        <v>0.30102146876185015</v>
      </c>
      <c r="N635" s="143">
        <f t="shared" si="155"/>
        <v>49.550859055448583</v>
      </c>
      <c r="O635" s="143">
        <f t="shared" si="156"/>
        <v>0</v>
      </c>
      <c r="P635" s="143">
        <f t="shared" si="157"/>
        <v>14865.257716634575</v>
      </c>
      <c r="Q635" s="143">
        <f t="shared" si="158"/>
        <v>0</v>
      </c>
      <c r="R635" s="143">
        <f t="shared" si="159"/>
        <v>64.416116772083157</v>
      </c>
      <c r="S635" s="143">
        <f t="shared" si="160"/>
        <v>14929.673833406658</v>
      </c>
      <c r="T635" s="143">
        <f>U634-(U634*(0.5^(1/'SW7'!C$2)))</f>
        <v>9536.7608132415917</v>
      </c>
      <c r="U635" s="143">
        <f t="shared" si="162"/>
        <v>1508506.0626168144</v>
      </c>
      <c r="V635" s="147">
        <f>(U635*'SW7'!C$3/(B635*'SW7'!C$4)/1000)</f>
        <v>1.8205118795479267</v>
      </c>
      <c r="W635" s="147">
        <f>V635/'SW7'!C$5</f>
        <v>22.756398494349082</v>
      </c>
    </row>
    <row r="636" spans="1:23" x14ac:dyDescent="0.35">
      <c r="A636" s="142">
        <f t="shared" si="167"/>
        <v>633</v>
      </c>
      <c r="B636" s="143">
        <f t="shared" si="165"/>
        <v>530.54270463200612</v>
      </c>
      <c r="C636" s="133">
        <v>1200</v>
      </c>
      <c r="D636" s="133">
        <v>0</v>
      </c>
      <c r="E636" s="166">
        <v>1.3</v>
      </c>
      <c r="F636" s="143"/>
      <c r="G636" s="143"/>
      <c r="H636" s="143"/>
      <c r="I636" s="143"/>
      <c r="J636" s="143"/>
      <c r="K636" s="143"/>
      <c r="L636" s="167">
        <f t="shared" si="163"/>
        <v>12.396363303213075</v>
      </c>
      <c r="M636" s="143">
        <f t="shared" si="154"/>
        <v>0.3012316282680777</v>
      </c>
      <c r="N636" s="143">
        <f t="shared" si="155"/>
        <v>49.5854532128523</v>
      </c>
      <c r="O636" s="143">
        <f t="shared" si="156"/>
        <v>0</v>
      </c>
      <c r="P636" s="143">
        <f t="shared" si="157"/>
        <v>14875.63596385569</v>
      </c>
      <c r="Q636" s="143">
        <f t="shared" si="158"/>
        <v>0</v>
      </c>
      <c r="R636" s="143">
        <f t="shared" si="159"/>
        <v>64.461089176707986</v>
      </c>
      <c r="S636" s="143">
        <f t="shared" si="160"/>
        <v>14940.097053032398</v>
      </c>
      <c r="T636" s="143">
        <f>U635-(U635*(0.5^(1/'SW7'!C$2)))</f>
        <v>9571.1304337985348</v>
      </c>
      <c r="U636" s="143">
        <f t="shared" si="162"/>
        <v>1513898.9756369796</v>
      </c>
      <c r="V636" s="147">
        <f>(U636*'SW7'!C$3/(B636*'SW7'!C$4)/1000)</f>
        <v>1.8259182360084321</v>
      </c>
      <c r="W636" s="147">
        <f>V636/'SW7'!C$5</f>
        <v>22.823977950105402</v>
      </c>
    </row>
    <row r="637" spans="1:23" x14ac:dyDescent="0.35">
      <c r="A637" s="142">
        <f t="shared" si="167"/>
        <v>634</v>
      </c>
      <c r="B637" s="143">
        <f t="shared" si="165"/>
        <v>530.86270463200617</v>
      </c>
      <c r="C637" s="133">
        <v>1200</v>
      </c>
      <c r="D637" s="133">
        <v>0</v>
      </c>
      <c r="E637" s="166">
        <v>1.3</v>
      </c>
      <c r="F637" s="143"/>
      <c r="G637" s="143"/>
      <c r="H637" s="143"/>
      <c r="I637" s="143"/>
      <c r="J637" s="143"/>
      <c r="K637" s="143"/>
      <c r="L637" s="167">
        <f t="shared" si="163"/>
        <v>12.404998190562512</v>
      </c>
      <c r="M637" s="143">
        <f t="shared" si="154"/>
        <v>0.30144145603066902</v>
      </c>
      <c r="N637" s="143">
        <f t="shared" si="155"/>
        <v>49.61999276225005</v>
      </c>
      <c r="O637" s="143">
        <f t="shared" si="156"/>
        <v>0</v>
      </c>
      <c r="P637" s="143">
        <f t="shared" si="157"/>
        <v>14885.997828675016</v>
      </c>
      <c r="Q637" s="143">
        <f t="shared" si="158"/>
        <v>0</v>
      </c>
      <c r="R637" s="143">
        <f t="shared" si="159"/>
        <v>64.505990590925066</v>
      </c>
      <c r="S637" s="143">
        <f t="shared" si="160"/>
        <v>14950.503819265941</v>
      </c>
      <c r="T637" s="143">
        <f>U636-(U636*(0.5^(1/'SW7'!C$2)))</f>
        <v>9605.3472495034803</v>
      </c>
      <c r="U637" s="143">
        <f t="shared" si="162"/>
        <v>1519267.9422562134</v>
      </c>
      <c r="V637" s="147">
        <f>(U637*'SW7'!C$3/(B637*'SW7'!C$4)/1000)</f>
        <v>1.831289210229375</v>
      </c>
      <c r="W637" s="147">
        <f>V637/'SW7'!C$5</f>
        <v>22.891115127867188</v>
      </c>
    </row>
    <row r="638" spans="1:23" x14ac:dyDescent="0.35">
      <c r="A638" s="142">
        <f t="shared" si="167"/>
        <v>635</v>
      </c>
      <c r="B638" s="143">
        <f t="shared" si="165"/>
        <v>531.18270463200622</v>
      </c>
      <c r="C638" s="133">
        <v>1200</v>
      </c>
      <c r="D638" s="133">
        <v>0</v>
      </c>
      <c r="E638" s="166">
        <v>1.3</v>
      </c>
      <c r="F638" s="143"/>
      <c r="G638" s="143"/>
      <c r="H638" s="143"/>
      <c r="I638" s="143"/>
      <c r="J638" s="143"/>
      <c r="K638" s="143"/>
      <c r="L638" s="167">
        <f t="shared" si="163"/>
        <v>12.413619468942802</v>
      </c>
      <c r="M638" s="143">
        <f t="shared" si="154"/>
        <v>0.30165095309531004</v>
      </c>
      <c r="N638" s="143">
        <f t="shared" si="155"/>
        <v>49.654477875771207</v>
      </c>
      <c r="O638" s="143">
        <f t="shared" si="156"/>
        <v>0</v>
      </c>
      <c r="P638" s="143">
        <f t="shared" si="157"/>
        <v>14896.343362731363</v>
      </c>
      <c r="Q638" s="143">
        <f t="shared" si="158"/>
        <v>0</v>
      </c>
      <c r="R638" s="143">
        <f t="shared" si="159"/>
        <v>64.550821238502564</v>
      </c>
      <c r="S638" s="143">
        <f t="shared" si="160"/>
        <v>14960.894183969865</v>
      </c>
      <c r="T638" s="143">
        <f>U637-(U637*(0.5^(1/'SW7'!C$2)))</f>
        <v>9639.4121306999587</v>
      </c>
      <c r="U638" s="143">
        <f t="shared" si="162"/>
        <v>1524613.0988259758</v>
      </c>
      <c r="V638" s="147">
        <f>(U638*'SW7'!C$3/(B638*'SW7'!C$4)/1000)</f>
        <v>1.8366250304124179</v>
      </c>
      <c r="W638" s="147">
        <f>V638/'SW7'!C$5</f>
        <v>22.957812880155224</v>
      </c>
    </row>
    <row r="639" spans="1:23" x14ac:dyDescent="0.35">
      <c r="A639" s="142">
        <f t="shared" si="167"/>
        <v>636</v>
      </c>
      <c r="B639" s="143">
        <f t="shared" si="165"/>
        <v>531.50270463200627</v>
      </c>
      <c r="C639" s="133">
        <v>1200</v>
      </c>
      <c r="D639" s="133">
        <v>0</v>
      </c>
      <c r="E639" s="166">
        <v>1.3</v>
      </c>
      <c r="F639" s="143"/>
      <c r="G639" s="143"/>
      <c r="H639" s="143"/>
      <c r="I639" s="143"/>
      <c r="J639" s="143"/>
      <c r="K639" s="143"/>
      <c r="L639" s="167">
        <f t="shared" si="163"/>
        <v>12.422227181183136</v>
      </c>
      <c r="M639" s="143">
        <f t="shared" si="154"/>
        <v>0.30186012050275018</v>
      </c>
      <c r="N639" s="143">
        <f t="shared" si="155"/>
        <v>49.688908724732542</v>
      </c>
      <c r="O639" s="143">
        <f t="shared" si="156"/>
        <v>0</v>
      </c>
      <c r="P639" s="143">
        <f t="shared" si="157"/>
        <v>14906.672617419763</v>
      </c>
      <c r="Q639" s="143">
        <f t="shared" si="158"/>
        <v>0</v>
      </c>
      <c r="R639" s="143">
        <f t="shared" si="159"/>
        <v>64.5955813421523</v>
      </c>
      <c r="S639" s="143">
        <f t="shared" si="160"/>
        <v>14971.268198761914</v>
      </c>
      <c r="T639" s="143">
        <f>U638-(U638*(0.5^(1/'SW7'!C$2)))</f>
        <v>9673.3259425077122</v>
      </c>
      <c r="U639" s="143">
        <f t="shared" si="162"/>
        <v>1529934.5808792457</v>
      </c>
      <c r="V639" s="147">
        <f>(U639*'SW7'!C$3/(B639*'SW7'!C$4)/1000)</f>
        <v>1.8419259232242626</v>
      </c>
      <c r="W639" s="147">
        <f>V639/'SW7'!C$5</f>
        <v>23.024074040303283</v>
      </c>
    </row>
    <row r="640" spans="1:23" x14ac:dyDescent="0.35">
      <c r="A640" s="142">
        <f t="shared" si="167"/>
        <v>637</v>
      </c>
      <c r="B640" s="143">
        <f t="shared" si="165"/>
        <v>531.82270463200632</v>
      </c>
      <c r="C640" s="133">
        <v>1200</v>
      </c>
      <c r="D640" s="133">
        <v>0</v>
      </c>
      <c r="E640" s="166">
        <v>1.3</v>
      </c>
      <c r="F640" s="143"/>
      <c r="G640" s="143"/>
      <c r="H640" s="143"/>
      <c r="I640" s="143"/>
      <c r="J640" s="143"/>
      <c r="K640" s="143"/>
      <c r="L640" s="167">
        <f t="shared" si="163"/>
        <v>12.430821369910849</v>
      </c>
      <c r="M640" s="143">
        <f t="shared" si="154"/>
        <v>0.30206895928883359</v>
      </c>
      <c r="N640" s="143">
        <f t="shared" si="155"/>
        <v>49.723285479643394</v>
      </c>
      <c r="O640" s="143">
        <f t="shared" si="156"/>
        <v>0</v>
      </c>
      <c r="P640" s="143">
        <f t="shared" si="157"/>
        <v>14916.985643893018</v>
      </c>
      <c r="Q640" s="143">
        <f t="shared" si="158"/>
        <v>0</v>
      </c>
      <c r="R640" s="143">
        <f t="shared" si="159"/>
        <v>64.640271123536408</v>
      </c>
      <c r="S640" s="143">
        <f t="shared" si="160"/>
        <v>14981.625915016555</v>
      </c>
      <c r="T640" s="143">
        <f>U639-(U639*(0.5^(1/'SW7'!C$2)))</f>
        <v>9707.0895448524971</v>
      </c>
      <c r="U640" s="143">
        <f t="shared" si="162"/>
        <v>1535232.5231354998</v>
      </c>
      <c r="V640" s="147">
        <f>(U640*'SW7'!C$3/(B640*'SW7'!C$4)/1000)</f>
        <v>1.8471921138072613</v>
      </c>
      <c r="W640" s="147">
        <f>V640/'SW7'!C$5</f>
        <v>23.089901422590767</v>
      </c>
    </row>
    <row r="641" spans="1:23" x14ac:dyDescent="0.35">
      <c r="A641" s="142">
        <f t="shared" si="167"/>
        <v>638</v>
      </c>
      <c r="B641" s="143">
        <f t="shared" si="165"/>
        <v>532.14270463200637</v>
      </c>
      <c r="C641" s="133">
        <v>1200</v>
      </c>
      <c r="D641" s="133">
        <v>0</v>
      </c>
      <c r="E641" s="166">
        <v>1.3</v>
      </c>
      <c r="F641" s="143"/>
      <c r="G641" s="143"/>
      <c r="H641" s="143"/>
      <c r="I641" s="143"/>
      <c r="J641" s="143"/>
      <c r="K641" s="143"/>
      <c r="L641" s="167">
        <f t="shared" si="163"/>
        <v>12.439402077552668</v>
      </c>
      <c r="M641" s="143">
        <f t="shared" si="154"/>
        <v>0.3022774704845298</v>
      </c>
      <c r="N641" s="143">
        <f t="shared" si="155"/>
        <v>49.757608310210671</v>
      </c>
      <c r="O641" s="143">
        <f t="shared" si="156"/>
        <v>0</v>
      </c>
      <c r="P641" s="143">
        <f t="shared" si="157"/>
        <v>14927.282493063201</v>
      </c>
      <c r="Q641" s="143">
        <f t="shared" si="158"/>
        <v>0</v>
      </c>
      <c r="R641" s="143">
        <f t="shared" si="159"/>
        <v>64.684890803273873</v>
      </c>
      <c r="S641" s="143">
        <f t="shared" si="160"/>
        <v>14991.967383866475</v>
      </c>
      <c r="T641" s="143">
        <f>U640-(U640*(0.5^(1/'SW7'!C$2)))</f>
        <v>9740.7037924991455</v>
      </c>
      <c r="U641" s="143">
        <f t="shared" si="162"/>
        <v>1540507.0595056638</v>
      </c>
      <c r="V641" s="147">
        <f>(U641*'SW7'!C$3/(B641*'SW7'!C$4)/1000)</f>
        <v>1.8524238257899499</v>
      </c>
      <c r="W641" s="147">
        <f>V641/'SW7'!C$5</f>
        <v>23.155297822374372</v>
      </c>
    </row>
    <row r="642" spans="1:23" x14ac:dyDescent="0.35">
      <c r="A642" s="142">
        <f t="shared" si="167"/>
        <v>639</v>
      </c>
      <c r="B642" s="143">
        <f t="shared" si="165"/>
        <v>532.46270463200642</v>
      </c>
      <c r="C642" s="133">
        <v>1200</v>
      </c>
      <c r="D642" s="133">
        <v>0</v>
      </c>
      <c r="E642" s="166">
        <v>1.3</v>
      </c>
      <c r="F642" s="143"/>
      <c r="G642" s="143"/>
      <c r="H642" s="143"/>
      <c r="I642" s="143"/>
      <c r="J642" s="143"/>
      <c r="K642" s="143"/>
      <c r="L642" s="167">
        <f t="shared" si="163"/>
        <v>12.447969346335992</v>
      </c>
      <c r="M642" s="143">
        <f t="shared" si="154"/>
        <v>0.30248565511596459</v>
      </c>
      <c r="N642" s="143">
        <f t="shared" si="155"/>
        <v>49.791877385343966</v>
      </c>
      <c r="O642" s="143">
        <f t="shared" si="156"/>
        <v>0</v>
      </c>
      <c r="P642" s="143">
        <f t="shared" si="157"/>
        <v>14937.56321560319</v>
      </c>
      <c r="Q642" s="143">
        <f t="shared" si="158"/>
        <v>0</v>
      </c>
      <c r="R642" s="143">
        <f t="shared" si="159"/>
        <v>64.729440600947157</v>
      </c>
      <c r="S642" s="143">
        <f t="shared" si="160"/>
        <v>15002.292656204138</v>
      </c>
      <c r="T642" s="143">
        <f>U641-(U641*(0.5^(1/'SW7'!C$2)))</f>
        <v>9774.1695350822993</v>
      </c>
      <c r="U642" s="143">
        <f t="shared" si="162"/>
        <v>1545758.3230970311</v>
      </c>
      <c r="V642" s="147">
        <f>(U642*'SW7'!C$3/(B642*'SW7'!C$4)/1000)</f>
        <v>1.857621281297511</v>
      </c>
      <c r="W642" s="147">
        <f>V642/'SW7'!C$5</f>
        <v>23.220266016218886</v>
      </c>
    </row>
    <row r="643" spans="1:23" x14ac:dyDescent="0.35">
      <c r="A643" s="142">
        <f t="shared" si="167"/>
        <v>640</v>
      </c>
      <c r="B643" s="143">
        <f t="shared" si="165"/>
        <v>532.78270463200647</v>
      </c>
      <c r="C643" s="133">
        <v>1200</v>
      </c>
      <c r="D643" s="133">
        <v>0</v>
      </c>
      <c r="E643" s="166">
        <v>1.3</v>
      </c>
      <c r="F643" s="143"/>
      <c r="G643" s="143"/>
      <c r="H643" s="143"/>
      <c r="I643" s="143"/>
      <c r="J643" s="143"/>
      <c r="K643" s="143"/>
      <c r="L643" s="167">
        <f t="shared" si="163"/>
        <v>12.456523218290105</v>
      </c>
      <c r="M643" s="143">
        <f t="shared" si="154"/>
        <v>0.30269351420444951</v>
      </c>
      <c r="N643" s="143">
        <f t="shared" si="155"/>
        <v>49.82609287316042</v>
      </c>
      <c r="O643" s="143">
        <f t="shared" si="156"/>
        <v>0</v>
      </c>
      <c r="P643" s="143">
        <f t="shared" si="157"/>
        <v>14947.827861948126</v>
      </c>
      <c r="Q643" s="143">
        <f t="shared" si="158"/>
        <v>0</v>
      </c>
      <c r="R643" s="143">
        <f t="shared" si="159"/>
        <v>64.773920735108547</v>
      </c>
      <c r="S643" s="143">
        <f t="shared" si="160"/>
        <v>15012.601782683234</v>
      </c>
      <c r="T643" s="143">
        <f>U642-(U642*(0.5^(1/'SW7'!C$2)))</f>
        <v>9807.487617137609</v>
      </c>
      <c r="U643" s="143">
        <f t="shared" si="162"/>
        <v>1550986.446218153</v>
      </c>
      <c r="V643" s="147">
        <f>(U643*'SW7'!C$3/(B643*'SW7'!C$4)/1000)</f>
        <v>1.8627847009621608</v>
      </c>
      <c r="W643" s="147">
        <f>V643/'SW7'!C$5</f>
        <v>23.284808762027009</v>
      </c>
    </row>
    <row r="644" spans="1:23" x14ac:dyDescent="0.35">
      <c r="A644" s="142">
        <f t="shared" si="167"/>
        <v>641</v>
      </c>
      <c r="B644" s="143">
        <f t="shared" si="165"/>
        <v>533.10270463200652</v>
      </c>
      <c r="C644" s="133">
        <v>1200</v>
      </c>
      <c r="D644" s="133">
        <v>0</v>
      </c>
      <c r="E644" s="166">
        <v>1.3</v>
      </c>
      <c r="F644" s="143"/>
      <c r="G644" s="143"/>
      <c r="H644" s="143"/>
      <c r="I644" s="143"/>
      <c r="J644" s="143"/>
      <c r="K644" s="143"/>
      <c r="L644" s="167">
        <f t="shared" si="163"/>
        <v>12.465063735247451</v>
      </c>
      <c r="M644" s="143">
        <f t="shared" ref="M644:M678" si="168">0.0243*L644</f>
        <v>0.30290104876651303</v>
      </c>
      <c r="N644" s="143">
        <f t="shared" ref="N644:N678" si="169">4*L644</f>
        <v>49.860254940989805</v>
      </c>
      <c r="O644" s="143">
        <f t="shared" ref="O644:O678" si="170">J644*K644</f>
        <v>0</v>
      </c>
      <c r="P644" s="143">
        <f t="shared" ref="P644:P678" si="171">C644*L644</f>
        <v>14958.076482296941</v>
      </c>
      <c r="Q644" s="143">
        <f t="shared" ref="Q644:Q678" si="172">D644*M644</f>
        <v>0</v>
      </c>
      <c r="R644" s="143">
        <f t="shared" ref="R644:R678" si="173">E644*N644</f>
        <v>64.81833142328675</v>
      </c>
      <c r="S644" s="143">
        <f t="shared" ref="S644:S678" si="174">SUM(O644:R644)</f>
        <v>15022.894813720228</v>
      </c>
      <c r="T644" s="143">
        <f>U643-(U643*(0.5^(1/'SW7'!C$2)))</f>
        <v>9840.6588781331666</v>
      </c>
      <c r="U644" s="143">
        <f t="shared" si="162"/>
        <v>1556191.5603836987</v>
      </c>
      <c r="V644" s="147">
        <f>(U644*'SW7'!C$3/(B644*'SW7'!C$4)/1000)</f>
        <v>1.8679143039334627</v>
      </c>
      <c r="W644" s="147">
        <f>V644/'SW7'!C$5</f>
        <v>23.348928799168284</v>
      </c>
    </row>
    <row r="645" spans="1:23" x14ac:dyDescent="0.35">
      <c r="A645" s="142">
        <f t="shared" ref="A645:A660" si="175">A644+1</f>
        <v>642</v>
      </c>
      <c r="B645" s="143">
        <f t="shared" si="165"/>
        <v>533.42270463200657</v>
      </c>
      <c r="C645" s="133">
        <v>1200</v>
      </c>
      <c r="D645" s="133">
        <v>0</v>
      </c>
      <c r="E645" s="166">
        <v>1.3</v>
      </c>
      <c r="F645" s="143"/>
      <c r="G645" s="143"/>
      <c r="H645" s="143"/>
      <c r="I645" s="143"/>
      <c r="J645" s="143"/>
      <c r="K645" s="143"/>
      <c r="L645" s="167">
        <f t="shared" si="163"/>
        <v>12.473590938844826</v>
      </c>
      <c r="M645" s="143">
        <f t="shared" si="168"/>
        <v>0.30310825981392925</v>
      </c>
      <c r="N645" s="143">
        <f t="shared" si="169"/>
        <v>49.894363755379302</v>
      </c>
      <c r="O645" s="143">
        <f t="shared" si="170"/>
        <v>0</v>
      </c>
      <c r="P645" s="143">
        <f t="shared" si="171"/>
        <v>14968.309126613791</v>
      </c>
      <c r="Q645" s="143">
        <f t="shared" si="172"/>
        <v>0</v>
      </c>
      <c r="R645" s="143">
        <f t="shared" si="173"/>
        <v>64.862672881993092</v>
      </c>
      <c r="S645" s="143">
        <f t="shared" si="174"/>
        <v>15033.171799495783</v>
      </c>
      <c r="T645" s="143">
        <f>U644-(U644*(0.5^(1/'SW7'!C$2)))</f>
        <v>9873.6841524995398</v>
      </c>
      <c r="U645" s="143">
        <f t="shared" ref="U645:U678" si="176">U644+S644-T644</f>
        <v>1561373.7963192856</v>
      </c>
      <c r="V645" s="147">
        <f>(U645*'SW7'!C$3/(B645*'SW7'!C$4)/1000)</f>
        <v>1.8730103078885703</v>
      </c>
      <c r="W645" s="147">
        <f>V645/'SW7'!C$5</f>
        <v>23.412628848607127</v>
      </c>
    </row>
    <row r="646" spans="1:23" x14ac:dyDescent="0.35">
      <c r="A646" s="142">
        <f t="shared" si="175"/>
        <v>643</v>
      </c>
      <c r="B646" s="143">
        <f t="shared" si="165"/>
        <v>533.74270463200662</v>
      </c>
      <c r="C646" s="133">
        <v>1200</v>
      </c>
      <c r="D646" s="133">
        <v>0</v>
      </c>
      <c r="E646" s="166">
        <v>1.3</v>
      </c>
      <c r="F646" s="143"/>
      <c r="G646" s="143"/>
      <c r="H646" s="143"/>
      <c r="I646" s="143"/>
      <c r="J646" s="143"/>
      <c r="K646" s="143"/>
      <c r="L646" s="167">
        <f t="shared" si="163"/>
        <v>12.482104870524626</v>
      </c>
      <c r="M646" s="143">
        <f t="shared" si="168"/>
        <v>0.3033151483537484</v>
      </c>
      <c r="N646" s="143">
        <f t="shared" si="169"/>
        <v>49.928419482098505</v>
      </c>
      <c r="O646" s="143">
        <f t="shared" si="170"/>
        <v>0</v>
      </c>
      <c r="P646" s="143">
        <f t="shared" si="171"/>
        <v>14978.525844629552</v>
      </c>
      <c r="Q646" s="143">
        <f t="shared" si="172"/>
        <v>0</v>
      </c>
      <c r="R646" s="143">
        <f t="shared" si="173"/>
        <v>64.906945326728064</v>
      </c>
      <c r="S646" s="143">
        <f t="shared" si="174"/>
        <v>15043.43278995628</v>
      </c>
      <c r="T646" s="143">
        <f>U645-(U645*(0.5^(1/'SW7'!C$2)))</f>
        <v>9906.5642696612049</v>
      </c>
      <c r="U646" s="143">
        <f t="shared" si="176"/>
        <v>1566533.2839662819</v>
      </c>
      <c r="V646" s="147">
        <f>(U646*'SW7'!C$3/(B646*'SW7'!C$4)/1000)</f>
        <v>1.8780729290423981</v>
      </c>
      <c r="W646" s="147">
        <f>V646/'SW7'!C$5</f>
        <v>23.475911613029975</v>
      </c>
    </row>
    <row r="647" spans="1:23" x14ac:dyDescent="0.35">
      <c r="A647" s="142">
        <f t="shared" si="175"/>
        <v>644</v>
      </c>
      <c r="B647" s="143">
        <f t="shared" si="165"/>
        <v>534.06270463200667</v>
      </c>
      <c r="C647" s="133">
        <v>1200</v>
      </c>
      <c r="D647" s="133">
        <v>0</v>
      </c>
      <c r="E647" s="166">
        <v>1.3</v>
      </c>
      <c r="F647" s="143"/>
      <c r="G647" s="143"/>
      <c r="H647" s="143"/>
      <c r="I647" s="143"/>
      <c r="J647" s="143"/>
      <c r="K647" s="143"/>
      <c r="L647" s="167">
        <f t="shared" ref="L647:L678" si="177">5.4702 * LN(A647) - 22.889</f>
        <v>12.49060557153604</v>
      </c>
      <c r="M647" s="143">
        <f t="shared" si="168"/>
        <v>0.30352171538832579</v>
      </c>
      <c r="N647" s="143">
        <f t="shared" si="169"/>
        <v>49.962422286144161</v>
      </c>
      <c r="O647" s="143">
        <f t="shared" si="170"/>
        <v>0</v>
      </c>
      <c r="P647" s="143">
        <f t="shared" si="171"/>
        <v>14988.726685843249</v>
      </c>
      <c r="Q647" s="143">
        <f t="shared" si="172"/>
        <v>0</v>
      </c>
      <c r="R647" s="143">
        <f t="shared" si="173"/>
        <v>64.951148971987408</v>
      </c>
      <c r="S647" s="143">
        <f t="shared" si="174"/>
        <v>15053.677834815237</v>
      </c>
      <c r="T647" s="143">
        <f>U646-(U646*(0.5^(1/'SW7'!C$2)))</f>
        <v>9939.3000540672801</v>
      </c>
      <c r="U647" s="143">
        <f t="shared" si="176"/>
        <v>1571670.1524865769</v>
      </c>
      <c r="V647" s="147">
        <f>(U647*'SW7'!C$3/(B647*'SW7'!C$4)/1000)</f>
        <v>1.883102382157718</v>
      </c>
      <c r="W647" s="147">
        <f>V647/'SW7'!C$5</f>
        <v>23.538779776971474</v>
      </c>
    </row>
    <row r="648" spans="1:23" x14ac:dyDescent="0.35">
      <c r="A648" s="142">
        <f t="shared" si="175"/>
        <v>645</v>
      </c>
      <c r="B648" s="143">
        <f t="shared" si="165"/>
        <v>534.38270463200672</v>
      </c>
      <c r="C648" s="133">
        <v>1200</v>
      </c>
      <c r="D648" s="133">
        <v>0</v>
      </c>
      <c r="E648" s="166">
        <v>1.3</v>
      </c>
      <c r="F648" s="143"/>
      <c r="G648" s="143"/>
      <c r="H648" s="143"/>
      <c r="I648" s="143"/>
      <c r="J648" s="143"/>
      <c r="K648" s="143"/>
      <c r="L648" s="167">
        <f t="shared" si="177"/>
        <v>12.499093082936238</v>
      </c>
      <c r="M648" s="143">
        <f t="shared" si="168"/>
        <v>0.30372796191535056</v>
      </c>
      <c r="N648" s="143">
        <f t="shared" si="169"/>
        <v>49.996372331744951</v>
      </c>
      <c r="O648" s="143">
        <f t="shared" si="170"/>
        <v>0</v>
      </c>
      <c r="P648" s="143">
        <f t="shared" si="171"/>
        <v>14998.911699523485</v>
      </c>
      <c r="Q648" s="143">
        <f t="shared" si="172"/>
        <v>0</v>
      </c>
      <c r="R648" s="143">
        <f t="shared" si="173"/>
        <v>64.99528403126844</v>
      </c>
      <c r="S648" s="143">
        <f t="shared" si="174"/>
        <v>15063.906983554754</v>
      </c>
      <c r="T648" s="143">
        <f>U647-(U647*(0.5^(1/'SW7'!C$2)))</f>
        <v>9971.8923252203967</v>
      </c>
      <c r="U648" s="143">
        <f t="shared" si="176"/>
        <v>1576784.530267325</v>
      </c>
      <c r="V648" s="147">
        <f>(U648*'SW7'!C$3/(B648*'SW7'!C$4)/1000)</f>
        <v>1.8880988805551879</v>
      </c>
      <c r="W648" s="147">
        <f>V648/'SW7'!C$5</f>
        <v>23.60123600693985</v>
      </c>
    </row>
    <row r="649" spans="1:23" x14ac:dyDescent="0.35">
      <c r="A649" s="142">
        <f t="shared" si="175"/>
        <v>646</v>
      </c>
      <c r="B649" s="143">
        <f t="shared" si="165"/>
        <v>534.70270463200677</v>
      </c>
      <c r="C649" s="133">
        <v>1200</v>
      </c>
      <c r="D649" s="133">
        <v>0</v>
      </c>
      <c r="E649" s="166">
        <v>1.3</v>
      </c>
      <c r="F649" s="143"/>
      <c r="G649" s="143"/>
      <c r="H649" s="143"/>
      <c r="I649" s="143"/>
      <c r="J649" s="143"/>
      <c r="K649" s="143"/>
      <c r="L649" s="167">
        <f t="shared" si="177"/>
        <v>12.507567445591594</v>
      </c>
      <c r="M649" s="143">
        <f t="shared" si="168"/>
        <v>0.30393388892787571</v>
      </c>
      <c r="N649" s="143">
        <f t="shared" si="169"/>
        <v>50.030269782366375</v>
      </c>
      <c r="O649" s="143">
        <f t="shared" si="170"/>
        <v>0</v>
      </c>
      <c r="P649" s="143">
        <f t="shared" si="171"/>
        <v>15009.080934709913</v>
      </c>
      <c r="Q649" s="143">
        <f t="shared" si="172"/>
        <v>0</v>
      </c>
      <c r="R649" s="143">
        <f t="shared" si="173"/>
        <v>65.039350717076289</v>
      </c>
      <c r="S649" s="143">
        <f t="shared" si="174"/>
        <v>15074.120285426989</v>
      </c>
      <c r="T649" s="143">
        <f>U648-(U648*(0.5^(1/'SW7'!C$2)))</f>
        <v>10004.341897708364</v>
      </c>
      <c r="U649" s="143">
        <f t="shared" si="176"/>
        <v>1581876.5449256594</v>
      </c>
      <c r="V649" s="147">
        <f>(U649*'SW7'!C$3/(B649*'SW7'!C$4)/1000)</f>
        <v>1.8930626361233072</v>
      </c>
      <c r="W649" s="147">
        <f>V649/'SW7'!C$5</f>
        <v>23.663282951541341</v>
      </c>
    </row>
    <row r="650" spans="1:23" x14ac:dyDescent="0.35">
      <c r="A650" s="142">
        <f t="shared" si="175"/>
        <v>647</v>
      </c>
      <c r="B650" s="143">
        <f t="shared" si="165"/>
        <v>535.02270463200682</v>
      </c>
      <c r="C650" s="133">
        <v>1200</v>
      </c>
      <c r="D650" s="133">
        <v>0</v>
      </c>
      <c r="E650" s="166">
        <v>1.3</v>
      </c>
      <c r="F650" s="143"/>
      <c r="G650" s="143"/>
      <c r="H650" s="143"/>
      <c r="I650" s="143"/>
      <c r="J650" s="143"/>
      <c r="K650" s="143"/>
      <c r="L650" s="167">
        <f t="shared" si="177"/>
        <v>12.516028700178833</v>
      </c>
      <c r="M650" s="143">
        <f t="shared" si="168"/>
        <v>0.30413949741434559</v>
      </c>
      <c r="N650" s="143">
        <f t="shared" si="169"/>
        <v>50.06411480071533</v>
      </c>
      <c r="O650" s="143">
        <f t="shared" si="170"/>
        <v>0</v>
      </c>
      <c r="P650" s="143">
        <f t="shared" si="171"/>
        <v>15019.234440214599</v>
      </c>
      <c r="Q650" s="143">
        <f t="shared" si="172"/>
        <v>0</v>
      </c>
      <c r="R650" s="143">
        <f t="shared" si="173"/>
        <v>65.083349240929934</v>
      </c>
      <c r="S650" s="143">
        <f t="shared" si="174"/>
        <v>15084.317789455528</v>
      </c>
      <c r="T650" s="143">
        <f>U649-(U649*(0.5^(1/'SW7'!C$2)))</f>
        <v>10036.649581232807</v>
      </c>
      <c r="U650" s="143">
        <f t="shared" si="176"/>
        <v>1586946.323313378</v>
      </c>
      <c r="V650" s="147">
        <f>(U650*'SW7'!C$3/(B650*'SW7'!C$4)/1000)</f>
        <v>1.8979938593283063</v>
      </c>
      <c r="W650" s="147">
        <f>V650/'SW7'!C$5</f>
        <v>23.724923241603829</v>
      </c>
    </row>
    <row r="651" spans="1:23" x14ac:dyDescent="0.35">
      <c r="A651" s="142">
        <f t="shared" si="175"/>
        <v>648</v>
      </c>
      <c r="B651" s="143">
        <f t="shared" si="165"/>
        <v>535.34270463200687</v>
      </c>
      <c r="C651" s="133">
        <v>1200</v>
      </c>
      <c r="D651" s="133">
        <v>0</v>
      </c>
      <c r="E651" s="166">
        <v>1.3</v>
      </c>
      <c r="F651" s="143"/>
      <c r="G651" s="143"/>
      <c r="H651" s="143"/>
      <c r="I651" s="143"/>
      <c r="J651" s="143"/>
      <c r="K651" s="143"/>
      <c r="L651" s="167">
        <f t="shared" si="177"/>
        <v>12.524476887186214</v>
      </c>
      <c r="M651" s="143">
        <f t="shared" si="168"/>
        <v>0.304344788358625</v>
      </c>
      <c r="N651" s="143">
        <f t="shared" si="169"/>
        <v>50.097907548744857</v>
      </c>
      <c r="O651" s="143">
        <f t="shared" si="170"/>
        <v>0</v>
      </c>
      <c r="P651" s="143">
        <f t="shared" si="171"/>
        <v>15029.372264623456</v>
      </c>
      <c r="Q651" s="143">
        <f t="shared" si="172"/>
        <v>0</v>
      </c>
      <c r="R651" s="143">
        <f t="shared" si="173"/>
        <v>65.127279813368318</v>
      </c>
      <c r="S651" s="143">
        <f t="shared" si="174"/>
        <v>15094.499544436825</v>
      </c>
      <c r="T651" s="143">
        <f>U650-(U650*(0.5^(1/'SW7'!C$2)))</f>
        <v>10068.8161806399</v>
      </c>
      <c r="U651" s="143">
        <f t="shared" si="176"/>
        <v>1591993.9915216009</v>
      </c>
      <c r="V651" s="147">
        <f>(U651*'SW7'!C$3/(B651*'SW7'!C$4)/1000)</f>
        <v>1.9028927592239604</v>
      </c>
      <c r="W651" s="147">
        <f>V651/'SW7'!C$5</f>
        <v>23.786159490299504</v>
      </c>
    </row>
    <row r="652" spans="1:23" x14ac:dyDescent="0.35">
      <c r="A652" s="142">
        <f t="shared" si="175"/>
        <v>649</v>
      </c>
      <c r="B652" s="143">
        <f t="shared" si="165"/>
        <v>535.66270463200692</v>
      </c>
      <c r="C652" s="133">
        <v>1200</v>
      </c>
      <c r="D652" s="133">
        <v>0</v>
      </c>
      <c r="E652" s="166">
        <v>1.3</v>
      </c>
      <c r="F652" s="143"/>
      <c r="G652" s="143"/>
      <c r="H652" s="143"/>
      <c r="I652" s="143"/>
      <c r="J652" s="143"/>
      <c r="K652" s="143"/>
      <c r="L652" s="167">
        <f t="shared" si="177"/>
        <v>12.532912046914713</v>
      </c>
      <c r="M652" s="143">
        <f t="shared" si="168"/>
        <v>0.30454976274002754</v>
      </c>
      <c r="N652" s="143">
        <f t="shared" si="169"/>
        <v>50.131648187658854</v>
      </c>
      <c r="O652" s="143">
        <f t="shared" si="170"/>
        <v>0</v>
      </c>
      <c r="P652" s="143">
        <f t="shared" si="171"/>
        <v>15039.494456297656</v>
      </c>
      <c r="Q652" s="143">
        <f t="shared" si="172"/>
        <v>0</v>
      </c>
      <c r="R652" s="143">
        <f t="shared" si="173"/>
        <v>65.171142643956514</v>
      </c>
      <c r="S652" s="143">
        <f t="shared" si="174"/>
        <v>15104.665598941612</v>
      </c>
      <c r="T652" s="143">
        <f>U651-(U651*(0.5^(1/'SW7'!C$2)))</f>
        <v>10100.84249594924</v>
      </c>
      <c r="U652" s="143">
        <f t="shared" si="176"/>
        <v>1597019.6748853978</v>
      </c>
      <c r="V652" s="147">
        <f>(U652*'SW7'!C$3/(B652*'SW7'!C$4)/1000)</f>
        <v>1.907759543461341</v>
      </c>
      <c r="W652" s="147">
        <f>V652/'SW7'!C$5</f>
        <v>23.846994293266761</v>
      </c>
    </row>
    <row r="653" spans="1:23" x14ac:dyDescent="0.35">
      <c r="A653" s="142">
        <f t="shared" si="175"/>
        <v>650</v>
      </c>
      <c r="B653" s="143">
        <f t="shared" si="165"/>
        <v>535.98270463200697</v>
      </c>
      <c r="C653" s="133">
        <v>1200</v>
      </c>
      <c r="D653" s="133">
        <v>0</v>
      </c>
      <c r="E653" s="166">
        <v>1.3</v>
      </c>
      <c r="F653" s="143"/>
      <c r="G653" s="143"/>
      <c r="H653" s="143"/>
      <c r="I653" s="143"/>
      <c r="J653" s="143"/>
      <c r="K653" s="143"/>
      <c r="L653" s="167">
        <f t="shared" si="177"/>
        <v>12.541334219479143</v>
      </c>
      <c r="M653" s="143">
        <f t="shared" si="168"/>
        <v>0.30475442153334314</v>
      </c>
      <c r="N653" s="143">
        <f t="shared" si="169"/>
        <v>50.165336877916573</v>
      </c>
      <c r="O653" s="143">
        <f t="shared" si="170"/>
        <v>0</v>
      </c>
      <c r="P653" s="143">
        <f t="shared" si="171"/>
        <v>15049.601063374972</v>
      </c>
      <c r="Q653" s="143">
        <f t="shared" si="172"/>
        <v>0</v>
      </c>
      <c r="R653" s="143">
        <f t="shared" si="173"/>
        <v>65.214937941291552</v>
      </c>
      <c r="S653" s="143">
        <f t="shared" si="174"/>
        <v>15114.816001316263</v>
      </c>
      <c r="T653" s="143">
        <f>U652-(U652*(0.5^(1/'SW7'!C$2)))</f>
        <v>10132.729322383646</v>
      </c>
      <c r="U653" s="143">
        <f t="shared" si="176"/>
        <v>1602023.49798839</v>
      </c>
      <c r="V653" s="147">
        <f>(U653*'SW7'!C$3/(B653*'SW7'!C$4)/1000)</f>
        <v>1.9125944182984935</v>
      </c>
      <c r="W653" s="147">
        <f>V653/'SW7'!C$5</f>
        <v>23.907430228731169</v>
      </c>
    </row>
    <row r="654" spans="1:23" x14ac:dyDescent="0.35">
      <c r="A654" s="142">
        <f t="shared" si="175"/>
        <v>651</v>
      </c>
      <c r="B654" s="143">
        <f t="shared" si="165"/>
        <v>536.30270463200702</v>
      </c>
      <c r="C654" s="133">
        <v>1200</v>
      </c>
      <c r="D654" s="133">
        <v>0</v>
      </c>
      <c r="E654" s="166">
        <v>1.3</v>
      </c>
      <c r="F654" s="143"/>
      <c r="G654" s="143"/>
      <c r="H654" s="143"/>
      <c r="I654" s="143"/>
      <c r="J654" s="143"/>
      <c r="K654" s="143"/>
      <c r="L654" s="167">
        <f t="shared" si="177"/>
        <v>12.549743444809312</v>
      </c>
      <c r="M654" s="143">
        <f t="shared" si="168"/>
        <v>0.30495876570886626</v>
      </c>
      <c r="N654" s="143">
        <f t="shared" si="169"/>
        <v>50.198973779237249</v>
      </c>
      <c r="O654" s="143">
        <f t="shared" si="170"/>
        <v>0</v>
      </c>
      <c r="P654" s="143">
        <f t="shared" si="171"/>
        <v>15059.692133771176</v>
      </c>
      <c r="Q654" s="143">
        <f t="shared" si="172"/>
        <v>0</v>
      </c>
      <c r="R654" s="143">
        <f t="shared" si="173"/>
        <v>65.258665913008429</v>
      </c>
      <c r="S654" s="143">
        <f t="shared" si="174"/>
        <v>15124.950799684184</v>
      </c>
      <c r="T654" s="143">
        <f>U653-(U653*(0.5^(1/'SW7'!C$2)))</f>
        <v>10164.47745039803</v>
      </c>
      <c r="U654" s="143">
        <f t="shared" si="176"/>
        <v>1607005.5846673227</v>
      </c>
      <c r="V654" s="147">
        <f>(U654*'SW7'!C$3/(B654*'SW7'!C$4)/1000)</f>
        <v>1.9173975886100512</v>
      </c>
      <c r="W654" s="147">
        <f>V654/'SW7'!C$5</f>
        <v>23.967469857625638</v>
      </c>
    </row>
    <row r="655" spans="1:23" x14ac:dyDescent="0.35">
      <c r="A655" s="142">
        <f t="shared" si="175"/>
        <v>652</v>
      </c>
      <c r="B655" s="143">
        <f t="shared" si="165"/>
        <v>536.62270463200707</v>
      </c>
      <c r="C655" s="133">
        <v>1200</v>
      </c>
      <c r="D655" s="133">
        <v>0</v>
      </c>
      <c r="E655" s="166">
        <v>1.3</v>
      </c>
      <c r="F655" s="143"/>
      <c r="G655" s="143"/>
      <c r="H655" s="143"/>
      <c r="I655" s="143"/>
      <c r="J655" s="143"/>
      <c r="K655" s="143"/>
      <c r="L655" s="167">
        <f t="shared" si="177"/>
        <v>12.558139762651177</v>
      </c>
      <c r="M655" s="143">
        <f t="shared" si="168"/>
        <v>0.30516279623242359</v>
      </c>
      <c r="N655" s="143">
        <f t="shared" si="169"/>
        <v>50.232559050604706</v>
      </c>
      <c r="O655" s="143">
        <f t="shared" si="170"/>
        <v>0</v>
      </c>
      <c r="P655" s="143">
        <f t="shared" si="171"/>
        <v>15069.767715181411</v>
      </c>
      <c r="Q655" s="143">
        <f t="shared" si="172"/>
        <v>0</v>
      </c>
      <c r="R655" s="143">
        <f t="shared" si="173"/>
        <v>65.30232676578612</v>
      </c>
      <c r="S655" s="143">
        <f t="shared" si="174"/>
        <v>15135.070041947198</v>
      </c>
      <c r="T655" s="143">
        <f>U654-(U654*(0.5^(1/'SW7'!C$2)))</f>
        <v>10196.087665708503</v>
      </c>
      <c r="U655" s="143">
        <f t="shared" si="176"/>
        <v>1611966.0580166089</v>
      </c>
      <c r="V655" s="147">
        <f>(U655*'SW7'!C$3/(B655*'SW7'!C$4)/1000)</f>
        <v>1.9221692578967757</v>
      </c>
      <c r="W655" s="147">
        <f>V655/'SW7'!C$5</f>
        <v>24.027115723709695</v>
      </c>
    </row>
    <row r="656" spans="1:23" x14ac:dyDescent="0.35">
      <c r="A656" s="142">
        <f t="shared" si="175"/>
        <v>653</v>
      </c>
      <c r="B656" s="143">
        <f t="shared" si="165"/>
        <v>536.94270463200712</v>
      </c>
      <c r="C656" s="133">
        <v>1200</v>
      </c>
      <c r="D656" s="133">
        <v>0</v>
      </c>
      <c r="E656" s="166">
        <v>1.3</v>
      </c>
      <c r="F656" s="143"/>
      <c r="G656" s="143"/>
      <c r="H656" s="143"/>
      <c r="I656" s="143"/>
      <c r="J656" s="143"/>
      <c r="K656" s="143"/>
      <c r="L656" s="167">
        <f t="shared" si="177"/>
        <v>12.566523212567933</v>
      </c>
      <c r="M656" s="143">
        <f t="shared" si="168"/>
        <v>0.30536651406540077</v>
      </c>
      <c r="N656" s="143">
        <f t="shared" si="169"/>
        <v>50.266092850271733</v>
      </c>
      <c r="O656" s="143">
        <f t="shared" si="170"/>
        <v>0</v>
      </c>
      <c r="P656" s="143">
        <f t="shared" si="171"/>
        <v>15079.827855081519</v>
      </c>
      <c r="Q656" s="143">
        <f t="shared" si="172"/>
        <v>0</v>
      </c>
      <c r="R656" s="143">
        <f t="shared" si="173"/>
        <v>65.345920705353251</v>
      </c>
      <c r="S656" s="143">
        <f t="shared" si="174"/>
        <v>15145.173775786872</v>
      </c>
      <c r="T656" s="143">
        <f>U655-(U655*(0.5^(1/'SW7'!C$2)))</f>
        <v>10227.560749321477</v>
      </c>
      <c r="U656" s="143">
        <f t="shared" si="176"/>
        <v>1616905.0403928477</v>
      </c>
      <c r="V656" s="147">
        <f>(U656*'SW7'!C$3/(B656*'SW7'!C$4)/1000)</f>
        <v>1.9269096282950384</v>
      </c>
      <c r="W656" s="147">
        <f>V656/'SW7'!C$5</f>
        <v>24.086370353687979</v>
      </c>
    </row>
    <row r="657" spans="1:24" x14ac:dyDescent="0.35">
      <c r="A657" s="142">
        <f t="shared" si="175"/>
        <v>654</v>
      </c>
      <c r="B657" s="143">
        <f t="shared" si="165"/>
        <v>537.26270463200717</v>
      </c>
      <c r="C657" s="133">
        <v>1200</v>
      </c>
      <c r="D657" s="133">
        <v>0</v>
      </c>
      <c r="E657" s="166">
        <v>1.3</v>
      </c>
      <c r="F657" s="143"/>
      <c r="G657" s="143"/>
      <c r="H657" s="143"/>
      <c r="I657" s="143"/>
      <c r="J657" s="143"/>
      <c r="K657" s="143"/>
      <c r="L657" s="167">
        <f t="shared" si="177"/>
        <v>12.574893833941172</v>
      </c>
      <c r="M657" s="143">
        <f t="shared" si="168"/>
        <v>0.30556992016477047</v>
      </c>
      <c r="N657" s="143">
        <f t="shared" si="169"/>
        <v>50.299575335764686</v>
      </c>
      <c r="O657" s="143">
        <f t="shared" si="170"/>
        <v>0</v>
      </c>
      <c r="P657" s="143">
        <f t="shared" si="171"/>
        <v>15089.872600729406</v>
      </c>
      <c r="Q657" s="143">
        <f t="shared" si="172"/>
        <v>0</v>
      </c>
      <c r="R657" s="143">
        <f t="shared" si="173"/>
        <v>65.389447936494093</v>
      </c>
      <c r="S657" s="143">
        <f t="shared" si="174"/>
        <v>15155.2620486659</v>
      </c>
      <c r="T657" s="143">
        <f>U656-(U656*(0.5^(1/'SW7'!C$2)))</f>
        <v>10258.897477561841</v>
      </c>
      <c r="U657" s="143">
        <f t="shared" si="176"/>
        <v>1621822.653419313</v>
      </c>
      <c r="V657" s="147">
        <f>(U657*'SW7'!C$3/(B657*'SW7'!C$4)/1000)</f>
        <v>1.9316189005862285</v>
      </c>
      <c r="W657" s="147">
        <f>V657/'SW7'!C$5</f>
        <v>24.145236257327856</v>
      </c>
    </row>
    <row r="658" spans="1:24" x14ac:dyDescent="0.35">
      <c r="A658" s="142">
        <f t="shared" si="175"/>
        <v>655</v>
      </c>
      <c r="B658" s="143">
        <f t="shared" si="165"/>
        <v>537.58270463200722</v>
      </c>
      <c r="C658" s="133">
        <v>1200</v>
      </c>
      <c r="D658" s="133">
        <v>0</v>
      </c>
      <c r="E658" s="166">
        <v>1.3</v>
      </c>
      <c r="F658" s="143"/>
      <c r="G658" s="143"/>
      <c r="H658" s="143"/>
      <c r="I658" s="143"/>
      <c r="J658" s="143"/>
      <c r="K658" s="143"/>
      <c r="L658" s="167">
        <f t="shared" si="177"/>
        <v>12.583251665971954</v>
      </c>
      <c r="M658" s="143">
        <f t="shared" si="168"/>
        <v>0.30577301548311847</v>
      </c>
      <c r="N658" s="143">
        <f t="shared" si="169"/>
        <v>50.333006663887815</v>
      </c>
      <c r="O658" s="143">
        <f t="shared" si="170"/>
        <v>0</v>
      </c>
      <c r="P658" s="143">
        <f t="shared" si="171"/>
        <v>15099.901999166344</v>
      </c>
      <c r="Q658" s="143">
        <f t="shared" si="172"/>
        <v>0</v>
      </c>
      <c r="R658" s="143">
        <f t="shared" si="173"/>
        <v>65.432908663054164</v>
      </c>
      <c r="S658" s="143">
        <f t="shared" si="174"/>
        <v>15165.3349078294</v>
      </c>
      <c r="T658" s="143">
        <f>U657-(U657*(0.5^(1/'SW7'!C$2)))</f>
        <v>10290.098622101825</v>
      </c>
      <c r="U658" s="143">
        <f t="shared" si="176"/>
        <v>1626719.0179904171</v>
      </c>
      <c r="V658" s="147">
        <f>(U658*'SW7'!C$3/(B658*'SW7'!C$4)/1000)</f>
        <v>1.936297274206098</v>
      </c>
      <c r="W658" s="147">
        <f>V658/'SW7'!C$5</f>
        <v>24.203715927576223</v>
      </c>
    </row>
    <row r="659" spans="1:24" x14ac:dyDescent="0.35">
      <c r="A659" s="142">
        <f t="shared" si="175"/>
        <v>656</v>
      </c>
      <c r="B659" s="143">
        <f t="shared" si="165"/>
        <v>537.90270463200727</v>
      </c>
      <c r="C659" s="133">
        <v>1200</v>
      </c>
      <c r="D659" s="133">
        <v>0</v>
      </c>
      <c r="E659" s="166">
        <v>1.3</v>
      </c>
      <c r="F659" s="143"/>
      <c r="G659" s="143"/>
      <c r="H659" s="143"/>
      <c r="I659" s="143"/>
      <c r="J659" s="143"/>
      <c r="K659" s="143"/>
      <c r="L659" s="167">
        <f t="shared" si="177"/>
        <v>12.591596747681958</v>
      </c>
      <c r="M659" s="143">
        <f t="shared" si="168"/>
        <v>0.30597580096867155</v>
      </c>
      <c r="N659" s="143">
        <f t="shared" si="169"/>
        <v>50.366386990727833</v>
      </c>
      <c r="O659" s="143">
        <f t="shared" si="170"/>
        <v>0</v>
      </c>
      <c r="P659" s="143">
        <f t="shared" si="171"/>
        <v>15109.916097218349</v>
      </c>
      <c r="Q659" s="143">
        <f t="shared" si="172"/>
        <v>0</v>
      </c>
      <c r="R659" s="143">
        <f t="shared" si="173"/>
        <v>65.476303087946178</v>
      </c>
      <c r="S659" s="143">
        <f t="shared" si="174"/>
        <v>15175.392400306295</v>
      </c>
      <c r="T659" s="143">
        <f>U658-(U658*(0.5^(1/'SW7'!C$2)))</f>
        <v>10321.164949989412</v>
      </c>
      <c r="U659" s="143">
        <f t="shared" si="176"/>
        <v>1631594.2542761446</v>
      </c>
      <c r="V659" s="147">
        <f>(U659*'SW7'!C$3/(B659*'SW7'!C$4)/1000)</f>
        <v>1.9409449472540401</v>
      </c>
      <c r="W659" s="147">
        <f>V659/'SW7'!C$5</f>
        <v>24.261811840675502</v>
      </c>
    </row>
    <row r="660" spans="1:24" x14ac:dyDescent="0.35">
      <c r="A660" s="142">
        <f t="shared" si="175"/>
        <v>657</v>
      </c>
      <c r="B660" s="143">
        <f t="shared" si="165"/>
        <v>538.22270463200732</v>
      </c>
      <c r="C660" s="133">
        <v>1200</v>
      </c>
      <c r="D660" s="133">
        <v>0</v>
      </c>
      <c r="E660" s="166">
        <v>1.3</v>
      </c>
      <c r="F660" s="143"/>
      <c r="G660" s="143"/>
      <c r="H660" s="143"/>
      <c r="I660" s="143"/>
      <c r="J660" s="143"/>
      <c r="K660" s="143"/>
      <c r="L660" s="167">
        <f t="shared" si="177"/>
        <v>12.599929117914517</v>
      </c>
      <c r="M660" s="143">
        <f t="shared" si="168"/>
        <v>0.30617827756532273</v>
      </c>
      <c r="N660" s="143">
        <f t="shared" si="169"/>
        <v>50.399716471658067</v>
      </c>
      <c r="O660" s="143">
        <f t="shared" si="170"/>
        <v>0</v>
      </c>
      <c r="P660" s="143">
        <f t="shared" si="171"/>
        <v>15119.91494149742</v>
      </c>
      <c r="Q660" s="143">
        <f t="shared" si="172"/>
        <v>0</v>
      </c>
      <c r="R660" s="143">
        <f t="shared" si="173"/>
        <v>65.519631413155494</v>
      </c>
      <c r="S660" s="143">
        <f t="shared" si="174"/>
        <v>15185.434572910575</v>
      </c>
      <c r="T660" s="143">
        <f>U659-(U659*(0.5^(1/'SW7'!C$2)))</f>
        <v>10352.097223675577</v>
      </c>
      <c r="U660" s="143">
        <f t="shared" si="176"/>
        <v>1636448.4817264613</v>
      </c>
      <c r="V660" s="147">
        <f>(U660*'SW7'!C$3/(B660*'SW7'!C$4)/1000)</f>
        <v>1.9455621165023034</v>
      </c>
      <c r="W660" s="147">
        <f>V660/'SW7'!C$5</f>
        <v>24.319526456278791</v>
      </c>
    </row>
    <row r="661" spans="1:24" x14ac:dyDescent="0.35">
      <c r="A661" s="142">
        <f t="shared" ref="A661:A676" si="178">A660+1</f>
        <v>658</v>
      </c>
      <c r="B661" s="143">
        <f t="shared" si="165"/>
        <v>538.54270463200737</v>
      </c>
      <c r="C661" s="133">
        <v>1200</v>
      </c>
      <c r="D661" s="133">
        <v>0</v>
      </c>
      <c r="E661" s="166">
        <v>1.3</v>
      </c>
      <c r="F661" s="143"/>
      <c r="G661" s="143"/>
      <c r="H661" s="143"/>
      <c r="I661" s="143"/>
      <c r="J661" s="143"/>
      <c r="K661" s="143"/>
      <c r="L661" s="167">
        <f t="shared" si="177"/>
        <v>12.608248815335752</v>
      </c>
      <c r="M661" s="143">
        <f t="shared" si="168"/>
        <v>0.30638044621265875</v>
      </c>
      <c r="N661" s="143">
        <f t="shared" si="169"/>
        <v>50.432995261343009</v>
      </c>
      <c r="O661" s="143">
        <f t="shared" si="170"/>
        <v>0</v>
      </c>
      <c r="P661" s="143">
        <f t="shared" si="171"/>
        <v>15129.898578402903</v>
      </c>
      <c r="Q661" s="143">
        <f t="shared" si="172"/>
        <v>0</v>
      </c>
      <c r="R661" s="143">
        <f t="shared" si="173"/>
        <v>65.562893839745911</v>
      </c>
      <c r="S661" s="143">
        <f t="shared" si="174"/>
        <v>15195.461472242649</v>
      </c>
      <c r="T661" s="143">
        <f>U660-(U660*(0.5^(1/'SW7'!C$2)))</f>
        <v>10382.896201043855</v>
      </c>
      <c r="U661" s="143">
        <f t="shared" si="176"/>
        <v>1641281.8190756964</v>
      </c>
      <c r="V661" s="147">
        <f>(U661*'SW7'!C$3/(B661*'SW7'!C$4)/1000)</f>
        <v>1.9501489774051404</v>
      </c>
      <c r="W661" s="147">
        <f>V661/'SW7'!C$5</f>
        <v>24.376862217564256</v>
      </c>
    </row>
    <row r="662" spans="1:24" x14ac:dyDescent="0.35">
      <c r="A662" s="142">
        <f t="shared" si="178"/>
        <v>659</v>
      </c>
      <c r="B662" s="143">
        <f t="shared" si="165"/>
        <v>538.86270463200742</v>
      </c>
      <c r="C662" s="133">
        <v>1200</v>
      </c>
      <c r="D662" s="133">
        <v>0</v>
      </c>
      <c r="E662" s="166">
        <v>1.3</v>
      </c>
      <c r="F662" s="143"/>
      <c r="G662" s="143"/>
      <c r="H662" s="143"/>
      <c r="I662" s="143"/>
      <c r="J662" s="143"/>
      <c r="K662" s="143"/>
      <c r="L662" s="167">
        <f t="shared" si="177"/>
        <v>12.616555878435616</v>
      </c>
      <c r="M662" s="143">
        <f t="shared" si="168"/>
        <v>0.30658230784598545</v>
      </c>
      <c r="N662" s="143">
        <f t="shared" si="169"/>
        <v>50.466223513742463</v>
      </c>
      <c r="O662" s="143">
        <f t="shared" si="170"/>
        <v>0</v>
      </c>
      <c r="P662" s="143">
        <f t="shared" si="171"/>
        <v>15139.867054122738</v>
      </c>
      <c r="Q662" s="143">
        <f t="shared" si="172"/>
        <v>0</v>
      </c>
      <c r="R662" s="143">
        <f t="shared" si="173"/>
        <v>65.606090567865209</v>
      </c>
      <c r="S662" s="143">
        <f t="shared" si="174"/>
        <v>15205.473144690604</v>
      </c>
      <c r="T662" s="143">
        <f>U661-(U661*(0.5^(1/'SW7'!C$2)))</f>
        <v>10413.562635436421</v>
      </c>
      <c r="U662" s="143">
        <f t="shared" si="176"/>
        <v>1646094.3843468952</v>
      </c>
      <c r="V662" s="147">
        <f>(U662*'SW7'!C$3/(B662*'SW7'!C$4)/1000)</f>
        <v>1.9547057241078925</v>
      </c>
      <c r="W662" s="147">
        <f>V662/'SW7'!C$5</f>
        <v>24.433821551348654</v>
      </c>
    </row>
    <row r="663" spans="1:24" x14ac:dyDescent="0.35">
      <c r="A663" s="142">
        <f t="shared" si="178"/>
        <v>660</v>
      </c>
      <c r="B663" s="143">
        <f t="shared" si="165"/>
        <v>539.18270463200747</v>
      </c>
      <c r="C663" s="133">
        <v>1200</v>
      </c>
      <c r="D663" s="133">
        <v>0</v>
      </c>
      <c r="E663" s="166">
        <v>1.3</v>
      </c>
      <c r="F663" s="143"/>
      <c r="G663" s="143"/>
      <c r="H663" s="143"/>
      <c r="I663" s="143"/>
      <c r="J663" s="143"/>
      <c r="K663" s="143"/>
      <c r="L663" s="167">
        <f t="shared" si="177"/>
        <v>12.62485034552898</v>
      </c>
      <c r="M663" s="143">
        <f t="shared" si="168"/>
        <v>0.30678386339635422</v>
      </c>
      <c r="N663" s="143">
        <f t="shared" si="169"/>
        <v>50.49940138211592</v>
      </c>
      <c r="O663" s="143">
        <f t="shared" si="170"/>
        <v>0</v>
      </c>
      <c r="P663" s="143">
        <f t="shared" si="171"/>
        <v>15149.820414634776</v>
      </c>
      <c r="Q663" s="143">
        <f t="shared" si="172"/>
        <v>0</v>
      </c>
      <c r="R663" s="143">
        <f t="shared" si="173"/>
        <v>65.649221796750695</v>
      </c>
      <c r="S663" s="143">
        <f t="shared" si="174"/>
        <v>15215.469636431528</v>
      </c>
      <c r="T663" s="143">
        <f>U662-(U662*(0.5^(1/'SW7'!C$2)))</f>
        <v>10444.097275682958</v>
      </c>
      <c r="U663" s="143">
        <f t="shared" si="176"/>
        <v>1650886.2948561492</v>
      </c>
      <c r="V663" s="147">
        <f>(U663*'SW7'!C$3/(B663*'SW7'!C$4)/1000)</f>
        <v>1.9592325494560099</v>
      </c>
      <c r="W663" s="147">
        <f>V663/'SW7'!C$5</f>
        <v>24.490406868200122</v>
      </c>
      <c r="X663" s="148"/>
    </row>
    <row r="664" spans="1:24" x14ac:dyDescent="0.35">
      <c r="A664" s="142">
        <f t="shared" si="178"/>
        <v>661</v>
      </c>
      <c r="B664" s="143">
        <f t="shared" si="165"/>
        <v>539.50270463200752</v>
      </c>
      <c r="C664" s="133">
        <v>1200</v>
      </c>
      <c r="D664" s="133">
        <v>0</v>
      </c>
      <c r="E664" s="166">
        <v>1.3</v>
      </c>
      <c r="F664" s="143"/>
      <c r="G664" s="143"/>
      <c r="H664" s="143"/>
      <c r="I664" s="143"/>
      <c r="J664" s="143"/>
      <c r="K664" s="143"/>
      <c r="L664" s="167">
        <f t="shared" si="177"/>
        <v>12.633132254756692</v>
      </c>
      <c r="M664" s="143">
        <f t="shared" si="168"/>
        <v>0.30698511379058757</v>
      </c>
      <c r="N664" s="143">
        <f t="shared" si="169"/>
        <v>50.532529019026768</v>
      </c>
      <c r="O664" s="143">
        <f t="shared" si="170"/>
        <v>0</v>
      </c>
      <c r="P664" s="143">
        <f t="shared" si="171"/>
        <v>15159.758705708031</v>
      </c>
      <c r="Q664" s="143">
        <f t="shared" si="172"/>
        <v>0</v>
      </c>
      <c r="R664" s="143">
        <f t="shared" si="173"/>
        <v>65.692287724734797</v>
      </c>
      <c r="S664" s="143">
        <f t="shared" si="174"/>
        <v>15225.450993432765</v>
      </c>
      <c r="T664" s="143">
        <f>U663-(U663*(0.5^(1/'SW7'!C$2)))</f>
        <v>10474.500866127666</v>
      </c>
      <c r="U664" s="143">
        <f t="shared" si="176"/>
        <v>1655657.6672168977</v>
      </c>
      <c r="V664" s="147">
        <f>(U664*'SW7'!C$3/(B664*'SW7'!C$4)/1000)</f>
        <v>1.9637296450040107</v>
      </c>
      <c r="W664" s="147">
        <f>V664/'SW7'!C$5</f>
        <v>24.546620562550132</v>
      </c>
      <c r="X664" s="148"/>
    </row>
    <row r="665" spans="1:24" x14ac:dyDescent="0.35">
      <c r="A665" s="142">
        <f t="shared" si="178"/>
        <v>662</v>
      </c>
      <c r="B665" s="143">
        <f t="shared" si="165"/>
        <v>539.82270463200757</v>
      </c>
      <c r="C665" s="133">
        <v>1200</v>
      </c>
      <c r="D665" s="133">
        <v>0</v>
      </c>
      <c r="E665" s="166">
        <v>1.3</v>
      </c>
      <c r="F665" s="143"/>
      <c r="G665" s="143"/>
      <c r="H665" s="143"/>
      <c r="I665" s="143"/>
      <c r="J665" s="143"/>
      <c r="K665" s="143"/>
      <c r="L665" s="167">
        <f t="shared" si="177"/>
        <v>12.641401644086624</v>
      </c>
      <c r="M665" s="143">
        <f t="shared" si="168"/>
        <v>0.30718605995130494</v>
      </c>
      <c r="N665" s="143">
        <f t="shared" si="169"/>
        <v>50.565606576346497</v>
      </c>
      <c r="O665" s="143">
        <f t="shared" si="170"/>
        <v>0</v>
      </c>
      <c r="P665" s="143">
        <f t="shared" si="171"/>
        <v>15169.681972903949</v>
      </c>
      <c r="Q665" s="143">
        <f t="shared" si="172"/>
        <v>0</v>
      </c>
      <c r="R665" s="143">
        <f t="shared" si="173"/>
        <v>65.735288549250441</v>
      </c>
      <c r="S665" s="143">
        <f t="shared" si="174"/>
        <v>15235.4172614532</v>
      </c>
      <c r="T665" s="143">
        <f>U664-(U664*(0.5^(1/'SW7'!C$2)))</f>
        <v>10504.774146656506</v>
      </c>
      <c r="U665" s="143">
        <f t="shared" si="176"/>
        <v>1660408.6173442027</v>
      </c>
      <c r="V665" s="147">
        <f>(U665*'SW7'!C$3/(B665*'SW7'!C$4)/1000)</f>
        <v>1.9681972010243733</v>
      </c>
      <c r="W665" s="147">
        <f>V665/'SW7'!C$5</f>
        <v>24.602465012804668</v>
      </c>
      <c r="X665" s="148"/>
    </row>
    <row r="666" spans="1:24" x14ac:dyDescent="0.35">
      <c r="A666" s="142">
        <f t="shared" si="178"/>
        <v>663</v>
      </c>
      <c r="B666" s="143">
        <f t="shared" si="165"/>
        <v>540.14270463200762</v>
      </c>
      <c r="C666" s="133">
        <v>1200</v>
      </c>
      <c r="D666" s="133">
        <v>0</v>
      </c>
      <c r="E666" s="166">
        <v>1.3</v>
      </c>
      <c r="F666" s="143"/>
      <c r="G666" s="143"/>
      <c r="H666" s="143"/>
      <c r="I666" s="143"/>
      <c r="J666" s="143"/>
      <c r="K666" s="143"/>
      <c r="L666" s="167">
        <f t="shared" si="177"/>
        <v>12.649658551314705</v>
      </c>
      <c r="M666" s="143">
        <f t="shared" si="168"/>
        <v>0.3073867027969473</v>
      </c>
      <c r="N666" s="143">
        <f t="shared" si="169"/>
        <v>50.598634205258818</v>
      </c>
      <c r="O666" s="143">
        <f t="shared" si="170"/>
        <v>0</v>
      </c>
      <c r="P666" s="143">
        <f t="shared" si="171"/>
        <v>15179.590261577645</v>
      </c>
      <c r="Q666" s="143">
        <f t="shared" si="172"/>
        <v>0</v>
      </c>
      <c r="R666" s="143">
        <f t="shared" si="173"/>
        <v>65.778224466836463</v>
      </c>
      <c r="S666" s="143">
        <f t="shared" si="174"/>
        <v>15245.368486044481</v>
      </c>
      <c r="T666" s="143">
        <f>U665-(U665*(0.5^(1/'SW7'!C$2)))</f>
        <v>10534.917852724204</v>
      </c>
      <c r="U666" s="143">
        <f t="shared" si="176"/>
        <v>1665139.2604589993</v>
      </c>
      <c r="V666" s="147">
        <f>(U666*'SW7'!C$3/(B666*'SW7'!C$4)/1000)</f>
        <v>1.9726354065163698</v>
      </c>
      <c r="W666" s="147">
        <f>V666/'SW7'!C$5</f>
        <v>24.657942581454623</v>
      </c>
      <c r="X666" s="148"/>
    </row>
    <row r="667" spans="1:24" x14ac:dyDescent="0.35">
      <c r="A667" s="142">
        <f t="shared" si="178"/>
        <v>664</v>
      </c>
      <c r="B667" s="143">
        <f t="shared" si="165"/>
        <v>540.46270463200767</v>
      </c>
      <c r="C667" s="133">
        <v>1200</v>
      </c>
      <c r="D667" s="133">
        <v>0</v>
      </c>
      <c r="E667" s="166">
        <v>1.3</v>
      </c>
      <c r="F667" s="143"/>
      <c r="G667" s="143"/>
      <c r="H667" s="143"/>
      <c r="I667" s="143"/>
      <c r="J667" s="143"/>
      <c r="K667" s="143"/>
      <c r="L667" s="167">
        <f t="shared" si="177"/>
        <v>12.65790301406599</v>
      </c>
      <c r="M667" s="143">
        <f t="shared" si="168"/>
        <v>0.30758704324180353</v>
      </c>
      <c r="N667" s="143">
        <f t="shared" si="169"/>
        <v>50.631612056263961</v>
      </c>
      <c r="O667" s="143">
        <f t="shared" si="170"/>
        <v>0</v>
      </c>
      <c r="P667" s="143">
        <f t="shared" si="171"/>
        <v>15189.483616879188</v>
      </c>
      <c r="Q667" s="143">
        <f t="shared" si="172"/>
        <v>0</v>
      </c>
      <c r="R667" s="143">
        <f t="shared" si="173"/>
        <v>65.821095673143148</v>
      </c>
      <c r="S667" s="143">
        <f t="shared" si="174"/>
        <v>15255.304712552332</v>
      </c>
      <c r="T667" s="143">
        <f>U666-(U666*(0.5^(1/'SW7'!C$2)))</f>
        <v>10564.932715381728</v>
      </c>
      <c r="U667" s="143">
        <f t="shared" si="176"/>
        <v>1669849.7110923196</v>
      </c>
      <c r="V667" s="147">
        <f>(U667*'SW7'!C$3/(B667*'SW7'!C$4)/1000)</f>
        <v>1.9770444492148367</v>
      </c>
      <c r="W667" s="147">
        <f>V667/'SW7'!C$5</f>
        <v>24.713055615185457</v>
      </c>
      <c r="X667" s="148"/>
    </row>
    <row r="668" spans="1:24" x14ac:dyDescent="0.35">
      <c r="A668" s="142">
        <f t="shared" si="178"/>
        <v>665</v>
      </c>
      <c r="B668" s="143">
        <f t="shared" si="165"/>
        <v>540.78270463200772</v>
      </c>
      <c r="C668" s="133">
        <v>1200</v>
      </c>
      <c r="D668" s="133">
        <v>0</v>
      </c>
      <c r="E668" s="166">
        <v>1.3</v>
      </c>
      <c r="F668" s="143"/>
      <c r="G668" s="143"/>
      <c r="H668" s="143"/>
      <c r="I668" s="143"/>
      <c r="J668" s="143"/>
      <c r="K668" s="143"/>
      <c r="L668" s="167">
        <f t="shared" si="177"/>
        <v>12.666135069795654</v>
      </c>
      <c r="M668" s="143">
        <f t="shared" si="168"/>
        <v>0.3077870821960344</v>
      </c>
      <c r="N668" s="143">
        <f t="shared" si="169"/>
        <v>50.664540279182617</v>
      </c>
      <c r="O668" s="143">
        <f t="shared" si="170"/>
        <v>0</v>
      </c>
      <c r="P668" s="143">
        <f t="shared" si="171"/>
        <v>15199.362083754786</v>
      </c>
      <c r="Q668" s="143">
        <f t="shared" si="172"/>
        <v>0</v>
      </c>
      <c r="R668" s="143">
        <f t="shared" si="173"/>
        <v>65.863902362937409</v>
      </c>
      <c r="S668" s="143">
        <f t="shared" si="174"/>
        <v>15265.225986117723</v>
      </c>
      <c r="T668" s="143">
        <f>U667-(U667*(0.5^(1/'SW7'!C$2)))</f>
        <v>10594.819461302599</v>
      </c>
      <c r="U668" s="143">
        <f t="shared" si="176"/>
        <v>1674540.0830894902</v>
      </c>
      <c r="V668" s="147">
        <f>(U668*'SW7'!C$3/(B668*'SW7'!C$4)/1000)</f>
        <v>1.9814245155988823</v>
      </c>
      <c r="W668" s="147">
        <f>V668/'SW7'!C$5</f>
        <v>24.767806444986029</v>
      </c>
      <c r="X668" s="148"/>
    </row>
    <row r="669" spans="1:24" x14ac:dyDescent="0.35">
      <c r="A669" s="142">
        <f t="shared" si="178"/>
        <v>666</v>
      </c>
      <c r="B669" s="143">
        <f t="shared" si="165"/>
        <v>541.10270463200777</v>
      </c>
      <c r="C669" s="133">
        <v>1200</v>
      </c>
      <c r="D669" s="133">
        <v>0</v>
      </c>
      <c r="E669" s="166">
        <v>1.3</v>
      </c>
      <c r="F669" s="143"/>
      <c r="G669" s="143"/>
      <c r="H669" s="143"/>
      <c r="I669" s="143"/>
      <c r="J669" s="143"/>
      <c r="K669" s="143"/>
      <c r="L669" s="167">
        <f t="shared" si="177"/>
        <v>12.674354755790038</v>
      </c>
      <c r="M669" s="143">
        <f t="shared" si="168"/>
        <v>0.30798682056569793</v>
      </c>
      <c r="N669" s="143">
        <f t="shared" si="169"/>
        <v>50.697419023160151</v>
      </c>
      <c r="O669" s="143">
        <f t="shared" si="170"/>
        <v>0</v>
      </c>
      <c r="P669" s="143">
        <f t="shared" si="171"/>
        <v>15209.225706948046</v>
      </c>
      <c r="Q669" s="143">
        <f t="shared" si="172"/>
        <v>0</v>
      </c>
      <c r="R669" s="143">
        <f t="shared" si="173"/>
        <v>65.906644730108198</v>
      </c>
      <c r="S669" s="143">
        <f t="shared" si="174"/>
        <v>15275.132351678154</v>
      </c>
      <c r="T669" s="143">
        <f>U668-(U668*(0.5^(1/'SW7'!C$2)))</f>
        <v>10624.578812809661</v>
      </c>
      <c r="U669" s="143">
        <f t="shared" si="176"/>
        <v>1679210.4896143053</v>
      </c>
      <c r="V669" s="147">
        <f>(U669*'SW7'!C$3/(B669*'SW7'!C$4)/1000)</f>
        <v>1.9857757909005338</v>
      </c>
      <c r="W669" s="147">
        <f>V669/'SW7'!C$5</f>
        <v>24.822197386256672</v>
      </c>
      <c r="X669" s="148"/>
    </row>
    <row r="670" spans="1:24" x14ac:dyDescent="0.35">
      <c r="A670" s="142">
        <f t="shared" si="178"/>
        <v>667</v>
      </c>
      <c r="B670" s="143">
        <f t="shared" si="165"/>
        <v>541.42270463200782</v>
      </c>
      <c r="C670" s="133">
        <v>1200</v>
      </c>
      <c r="D670" s="133">
        <v>0</v>
      </c>
      <c r="E670" s="166">
        <v>1.3</v>
      </c>
      <c r="F670" s="143"/>
      <c r="G670" s="143"/>
      <c r="H670" s="143"/>
      <c r="I670" s="143"/>
      <c r="J670" s="143"/>
      <c r="K670" s="143"/>
      <c r="L670" s="167">
        <f t="shared" si="177"/>
        <v>12.682562109167645</v>
      </c>
      <c r="M670" s="143">
        <f t="shared" si="168"/>
        <v>0.30818625925277376</v>
      </c>
      <c r="N670" s="143">
        <f t="shared" si="169"/>
        <v>50.730248436670578</v>
      </c>
      <c r="O670" s="143">
        <f t="shared" si="170"/>
        <v>0</v>
      </c>
      <c r="P670" s="143">
        <f t="shared" si="171"/>
        <v>15219.074531001173</v>
      </c>
      <c r="Q670" s="143">
        <f t="shared" si="172"/>
        <v>0</v>
      </c>
      <c r="R670" s="143">
        <f t="shared" si="173"/>
        <v>65.949322967671748</v>
      </c>
      <c r="S670" s="143">
        <f t="shared" si="174"/>
        <v>15285.023853968845</v>
      </c>
      <c r="T670" s="143">
        <f>U669-(U669*(0.5^(1/'SW7'!C$2)))</f>
        <v>10654.21148790163</v>
      </c>
      <c r="U670" s="143">
        <f t="shared" si="176"/>
        <v>1683861.0431531738</v>
      </c>
      <c r="V670" s="147">
        <f>(U670*'SW7'!C$3/(B670*'SW7'!C$4)/1000)</f>
        <v>1.9900984591133255</v>
      </c>
      <c r="W670" s="147">
        <f>V670/'SW7'!C$5</f>
        <v>24.876230738916568</v>
      </c>
      <c r="X670" s="148"/>
    </row>
    <row r="671" spans="1:24" x14ac:dyDescent="0.35">
      <c r="A671" s="142">
        <f t="shared" si="178"/>
        <v>668</v>
      </c>
      <c r="B671" s="143">
        <f t="shared" si="165"/>
        <v>541.74270463200787</v>
      </c>
      <c r="C671" s="133">
        <v>1200</v>
      </c>
      <c r="D671" s="133">
        <v>0</v>
      </c>
      <c r="E671" s="166">
        <v>1.3</v>
      </c>
      <c r="F671" s="143"/>
      <c r="G671" s="143"/>
      <c r="H671" s="143"/>
      <c r="I671" s="143"/>
      <c r="J671" s="143"/>
      <c r="K671" s="143"/>
      <c r="L671" s="167">
        <f t="shared" si="177"/>
        <v>12.690757166880157</v>
      </c>
      <c r="M671" s="143">
        <f t="shared" si="168"/>
        <v>0.30838539915518781</v>
      </c>
      <c r="N671" s="143">
        <f t="shared" si="169"/>
        <v>50.763028667520629</v>
      </c>
      <c r="O671" s="143">
        <f t="shared" si="170"/>
        <v>0</v>
      </c>
      <c r="P671" s="143">
        <f t="shared" si="171"/>
        <v>15228.908600256189</v>
      </c>
      <c r="Q671" s="143">
        <f t="shared" si="172"/>
        <v>0</v>
      </c>
      <c r="R671" s="143">
        <f t="shared" si="173"/>
        <v>65.991937267776819</v>
      </c>
      <c r="S671" s="143">
        <f t="shared" si="174"/>
        <v>15294.900537523965</v>
      </c>
      <c r="T671" s="143">
        <f>U670-(U670*(0.5^(1/'SW7'!C$2)))</f>
        <v>10683.7182002794</v>
      </c>
      <c r="U671" s="143">
        <f t="shared" si="176"/>
        <v>1688491.855519241</v>
      </c>
      <c r="V671" s="147">
        <f>(U671*'SW7'!C$3/(B671*'SW7'!C$4)/1000)</f>
        <v>1.9943927030008246</v>
      </c>
      <c r="W671" s="147">
        <f>V671/'SW7'!C$5</f>
        <v>24.929908787510307</v>
      </c>
      <c r="X671" s="148"/>
    </row>
    <row r="672" spans="1:24" x14ac:dyDescent="0.35">
      <c r="A672" s="142">
        <f t="shared" si="178"/>
        <v>669</v>
      </c>
      <c r="B672" s="143">
        <f t="shared" si="165"/>
        <v>542.06270463200792</v>
      </c>
      <c r="C672" s="133">
        <v>1200</v>
      </c>
      <c r="D672" s="133">
        <v>0</v>
      </c>
      <c r="E672" s="166">
        <v>1.3</v>
      </c>
      <c r="F672" s="143"/>
      <c r="G672" s="143"/>
      <c r="H672" s="143"/>
      <c r="I672" s="143"/>
      <c r="J672" s="143"/>
      <c r="K672" s="143"/>
      <c r="L672" s="167">
        <f t="shared" si="177"/>
        <v>12.698939965713439</v>
      </c>
      <c r="M672" s="143">
        <f t="shared" si="168"/>
        <v>0.30858424116683658</v>
      </c>
      <c r="N672" s="143">
        <f t="shared" si="169"/>
        <v>50.795759862853757</v>
      </c>
      <c r="O672" s="143">
        <f t="shared" si="170"/>
        <v>0</v>
      </c>
      <c r="P672" s="143">
        <f t="shared" si="171"/>
        <v>15238.727958856127</v>
      </c>
      <c r="Q672" s="143">
        <f t="shared" si="172"/>
        <v>0</v>
      </c>
      <c r="R672" s="143">
        <f t="shared" si="173"/>
        <v>66.034487821709888</v>
      </c>
      <c r="S672" s="143">
        <f t="shared" si="174"/>
        <v>15304.762446677836</v>
      </c>
      <c r="T672" s="143">
        <f>U671-(U671*(0.5^(1/'SW7'!C$2)))</f>
        <v>10713.099659372354</v>
      </c>
      <c r="U672" s="143">
        <f t="shared" si="176"/>
        <v>1693103.0378564855</v>
      </c>
      <c r="V672" s="147">
        <f>(U672*'SW7'!C$3/(B672*'SW7'!C$4)/1000)</f>
        <v>1.9986587041050972</v>
      </c>
      <c r="W672" s="147">
        <f>V672/'SW7'!C$5</f>
        <v>24.983233801313713</v>
      </c>
      <c r="X672" s="148"/>
    </row>
    <row r="673" spans="1:24" x14ac:dyDescent="0.35">
      <c r="A673" s="142">
        <f t="shared" si="178"/>
        <v>670</v>
      </c>
      <c r="B673" s="143">
        <f t="shared" ref="B673:B678" si="179">B672+0.32</f>
        <v>542.38270463200797</v>
      </c>
      <c r="C673" s="133">
        <v>1200</v>
      </c>
      <c r="D673" s="133">
        <v>0</v>
      </c>
      <c r="E673" s="166">
        <v>1.3</v>
      </c>
      <c r="F673" s="143"/>
      <c r="G673" s="143"/>
      <c r="H673" s="143"/>
      <c r="I673" s="143"/>
      <c r="J673" s="143"/>
      <c r="K673" s="143"/>
      <c r="L673" s="167">
        <f t="shared" si="177"/>
        <v>12.707110542288493</v>
      </c>
      <c r="M673" s="143">
        <f t="shared" si="168"/>
        <v>0.30878278617761035</v>
      </c>
      <c r="N673" s="143">
        <f t="shared" si="169"/>
        <v>50.828442169153973</v>
      </c>
      <c r="O673" s="143">
        <f t="shared" si="170"/>
        <v>0</v>
      </c>
      <c r="P673" s="143">
        <f t="shared" si="171"/>
        <v>15248.532650746192</v>
      </c>
      <c r="Q673" s="143">
        <f t="shared" si="172"/>
        <v>0</v>
      </c>
      <c r="R673" s="143">
        <f t="shared" si="173"/>
        <v>66.076974819900173</v>
      </c>
      <c r="S673" s="143">
        <f t="shared" si="174"/>
        <v>15314.609625566092</v>
      </c>
      <c r="T673" s="143">
        <f>U672-(U672*(0.5^(1/'SW7'!C$2)))</f>
        <v>10742.35657036351</v>
      </c>
      <c r="U673" s="143">
        <f t="shared" si="176"/>
        <v>1697694.7006437909</v>
      </c>
      <c r="V673" s="147">
        <f>(U673*'SW7'!C$3/(B673*'SW7'!C$4)/1000)</f>
        <v>2.002896642755116</v>
      </c>
      <c r="W673" s="147">
        <f>V673/'SW7'!C$5</f>
        <v>25.03620803443895</v>
      </c>
      <c r="X673" s="148"/>
    </row>
    <row r="674" spans="1:24" x14ac:dyDescent="0.35">
      <c r="A674" s="142">
        <f t="shared" si="178"/>
        <v>671</v>
      </c>
      <c r="B674" s="143">
        <f t="shared" si="179"/>
        <v>542.70270463200802</v>
      </c>
      <c r="C674" s="133">
        <v>1200</v>
      </c>
      <c r="D674" s="133">
        <v>0</v>
      </c>
      <c r="E674" s="166">
        <v>1.3</v>
      </c>
      <c r="F674" s="143"/>
      <c r="G674" s="143"/>
      <c r="H674" s="143"/>
      <c r="I674" s="143"/>
      <c r="J674" s="143"/>
      <c r="K674" s="143"/>
      <c r="L674" s="167">
        <f t="shared" si="177"/>
        <v>12.7152689330625</v>
      </c>
      <c r="M674" s="143">
        <f t="shared" si="168"/>
        <v>0.30898103507341873</v>
      </c>
      <c r="N674" s="143">
        <f t="shared" si="169"/>
        <v>50.861075732250001</v>
      </c>
      <c r="O674" s="143">
        <f t="shared" si="170"/>
        <v>0</v>
      </c>
      <c r="P674" s="143">
        <f t="shared" si="171"/>
        <v>15258.322719674999</v>
      </c>
      <c r="Q674" s="143">
        <f t="shared" si="172"/>
        <v>0</v>
      </c>
      <c r="R674" s="143">
        <f t="shared" si="173"/>
        <v>66.119398451925008</v>
      </c>
      <c r="S674" s="143">
        <f t="shared" si="174"/>
        <v>15324.442118126924</v>
      </c>
      <c r="T674" s="143">
        <f>U673-(U673*(0.5^(1/'SW7'!C$2)))</f>
        <v>10771.489634216996</v>
      </c>
      <c r="U674" s="143">
        <f t="shared" si="176"/>
        <v>1702266.9536989934</v>
      </c>
      <c r="V674" s="147">
        <f>(U674*'SW7'!C$3/(B674*'SW7'!C$4)/1000)</f>
        <v>2.0071066980751091</v>
      </c>
      <c r="W674" s="147">
        <f>V674/'SW7'!C$5</f>
        <v>25.088833725938862</v>
      </c>
      <c r="X674" s="148"/>
    </row>
    <row r="675" spans="1:24" x14ac:dyDescent="0.35">
      <c r="A675" s="142">
        <f t="shared" si="178"/>
        <v>672</v>
      </c>
      <c r="B675" s="143">
        <f t="shared" si="179"/>
        <v>543.02270463200807</v>
      </c>
      <c r="C675" s="133">
        <v>1200</v>
      </c>
      <c r="D675" s="133">
        <v>0</v>
      </c>
      <c r="E675" s="166">
        <v>1.3</v>
      </c>
      <c r="F675" s="143"/>
      <c r="G675" s="143"/>
      <c r="H675" s="143"/>
      <c r="I675" s="143"/>
      <c r="J675" s="143"/>
      <c r="K675" s="143"/>
      <c r="L675" s="167">
        <f t="shared" si="177"/>
        <v>12.723415174329734</v>
      </c>
      <c r="M675" s="143">
        <f t="shared" si="168"/>
        <v>0.30917898873621252</v>
      </c>
      <c r="N675" s="143">
        <f t="shared" si="169"/>
        <v>50.893660697318936</v>
      </c>
      <c r="O675" s="143">
        <f t="shared" si="170"/>
        <v>0</v>
      </c>
      <c r="P675" s="143">
        <f t="shared" si="171"/>
        <v>15268.098209195681</v>
      </c>
      <c r="Q675" s="143">
        <f t="shared" si="172"/>
        <v>0</v>
      </c>
      <c r="R675" s="143">
        <f t="shared" si="173"/>
        <v>66.161758906514621</v>
      </c>
      <c r="S675" s="143">
        <f t="shared" si="174"/>
        <v>15334.259968102197</v>
      </c>
      <c r="T675" s="143">
        <f>U674-(U674*(0.5^(1/'SW7'!C$2)))</f>
        <v>10800.499547701562</v>
      </c>
      <c r="U675" s="143">
        <f t="shared" si="176"/>
        <v>1706819.9061829033</v>
      </c>
      <c r="V675" s="147">
        <f>(U675*'SW7'!C$3/(B675*'SW7'!C$4)/1000)</f>
        <v>2.0112890479928489</v>
      </c>
      <c r="W675" s="147">
        <f>V675/'SW7'!C$5</f>
        <v>25.141113099910612</v>
      </c>
      <c r="X675" s="148"/>
    </row>
    <row r="676" spans="1:24" x14ac:dyDescent="0.35">
      <c r="A676" s="142">
        <f t="shared" si="178"/>
        <v>673</v>
      </c>
      <c r="B676" s="143">
        <f t="shared" si="179"/>
        <v>543.34270463200812</v>
      </c>
      <c r="C676" s="133">
        <v>1200</v>
      </c>
      <c r="D676" s="133">
        <v>0</v>
      </c>
      <c r="E676" s="166">
        <v>1.3</v>
      </c>
      <c r="F676" s="143"/>
      <c r="G676" s="143"/>
      <c r="H676" s="143"/>
      <c r="I676" s="143"/>
      <c r="J676" s="143"/>
      <c r="K676" s="143"/>
      <c r="L676" s="167">
        <f t="shared" si="177"/>
        <v>12.731549302222593</v>
      </c>
      <c r="M676" s="143">
        <f t="shared" si="168"/>
        <v>0.30937664804400899</v>
      </c>
      <c r="N676" s="143">
        <f t="shared" si="169"/>
        <v>50.926197208890372</v>
      </c>
      <c r="O676" s="143">
        <f t="shared" si="170"/>
        <v>0</v>
      </c>
      <c r="P676" s="143">
        <f t="shared" si="171"/>
        <v>15277.859162667111</v>
      </c>
      <c r="Q676" s="143">
        <f t="shared" si="172"/>
        <v>0</v>
      </c>
      <c r="R676" s="143">
        <f t="shared" si="173"/>
        <v>66.204056371557485</v>
      </c>
      <c r="S676" s="143">
        <f t="shared" si="174"/>
        <v>15344.06321903867</v>
      </c>
      <c r="T676" s="143">
        <f>U675-(U675*(0.5^(1/'SW7'!C$2)))</f>
        <v>10829.387003418524</v>
      </c>
      <c r="U676" s="143">
        <f t="shared" si="176"/>
        <v>1711353.666603304</v>
      </c>
      <c r="V676" s="147">
        <f>(U676*'SW7'!C$3/(B676*'SW7'!C$4)/1000)</f>
        <v>2.0154438692478847</v>
      </c>
      <c r="W676" s="147">
        <f>V676/'SW7'!C$5</f>
        <v>25.193048365598557</v>
      </c>
      <c r="X676" s="148"/>
    </row>
    <row r="677" spans="1:24" x14ac:dyDescent="0.35">
      <c r="A677" s="142">
        <f t="shared" ref="A677:A678" si="180">A676+1</f>
        <v>674</v>
      </c>
      <c r="B677" s="143">
        <f t="shared" si="179"/>
        <v>543.66270463200817</v>
      </c>
      <c r="C677" s="133">
        <v>1200</v>
      </c>
      <c r="D677" s="133">
        <v>0</v>
      </c>
      <c r="E677" s="166">
        <v>1.3</v>
      </c>
      <c r="F677" s="143"/>
      <c r="G677" s="143"/>
      <c r="H677" s="143"/>
      <c r="I677" s="143"/>
      <c r="J677" s="143"/>
      <c r="K677" s="143"/>
      <c r="L677" s="167">
        <f t="shared" si="177"/>
        <v>12.739671352712502</v>
      </c>
      <c r="M677" s="143">
        <f t="shared" si="168"/>
        <v>0.30957401387091377</v>
      </c>
      <c r="N677" s="143">
        <f t="shared" si="169"/>
        <v>50.958685410850009</v>
      </c>
      <c r="O677" s="143">
        <f t="shared" si="170"/>
        <v>0</v>
      </c>
      <c r="P677" s="143">
        <f t="shared" si="171"/>
        <v>15287.605623255004</v>
      </c>
      <c r="Q677" s="143">
        <f t="shared" si="172"/>
        <v>0</v>
      </c>
      <c r="R677" s="143">
        <f t="shared" si="173"/>
        <v>66.246291034105013</v>
      </c>
      <c r="S677" s="143">
        <f t="shared" si="174"/>
        <v>15353.851914289109</v>
      </c>
      <c r="T677" s="143">
        <f>U676-(U676*(0.5^(1/'SW7'!C$2)))</f>
        <v>10858.152689824812</v>
      </c>
      <c r="U677" s="143">
        <f t="shared" si="176"/>
        <v>1715868.3428189242</v>
      </c>
      <c r="V677" s="147">
        <f>(U677*'SW7'!C$3/(B677*'SW7'!C$4)/1000)</f>
        <v>2.0195713373997126</v>
      </c>
      <c r="W677" s="147">
        <f>V677/'SW7'!C$5</f>
        <v>25.244641717496407</v>
      </c>
      <c r="X677" s="148"/>
    </row>
    <row r="678" spans="1:24" x14ac:dyDescent="0.35">
      <c r="A678" s="142">
        <f t="shared" si="180"/>
        <v>675</v>
      </c>
      <c r="B678" s="143">
        <f t="shared" si="179"/>
        <v>543.98270463200822</v>
      </c>
      <c r="C678" s="133">
        <v>1200</v>
      </c>
      <c r="D678" s="133">
        <v>0</v>
      </c>
      <c r="E678" s="166">
        <v>1.3</v>
      </c>
      <c r="F678" s="143"/>
      <c r="G678" s="143"/>
      <c r="H678" s="143"/>
      <c r="I678" s="143"/>
      <c r="J678" s="143"/>
      <c r="K678" s="143"/>
      <c r="L678" s="167">
        <f t="shared" si="177"/>
        <v>12.747781361610915</v>
      </c>
      <c r="M678" s="143">
        <f t="shared" si="168"/>
        <v>0.30977108708714524</v>
      </c>
      <c r="N678" s="143">
        <f t="shared" si="169"/>
        <v>50.991125446443661</v>
      </c>
      <c r="O678" s="143">
        <f t="shared" si="170"/>
        <v>0</v>
      </c>
      <c r="P678" s="143">
        <f t="shared" si="171"/>
        <v>15297.337633933099</v>
      </c>
      <c r="Q678" s="143">
        <f t="shared" si="172"/>
        <v>0</v>
      </c>
      <c r="R678" s="143">
        <f t="shared" si="173"/>
        <v>66.288463080376758</v>
      </c>
      <c r="S678" s="143">
        <f t="shared" si="174"/>
        <v>15363.626097013475</v>
      </c>
      <c r="T678" s="143">
        <f>U677-(U677*(0.5^(1/'SW7'!C$2)))</f>
        <v>10886.797291259747</v>
      </c>
      <c r="U678" s="143">
        <f t="shared" si="176"/>
        <v>1720364.0420433886</v>
      </c>
      <c r="V678" s="147">
        <f>(U678*'SW7'!C$3/(B678*'SW7'!C$4)/1000)</f>
        <v>2.0236716268358994</v>
      </c>
      <c r="W678" s="147">
        <f>V678/'SW7'!C$5</f>
        <v>25.295895335448741</v>
      </c>
      <c r="X678" s="148"/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AD59-CAA8-4F44-8D16-1A11D56B19C0}">
  <dimension ref="A1:O7"/>
  <sheetViews>
    <sheetView zoomScaleNormal="100" workbookViewId="0">
      <selection activeCell="AE3" sqref="AE3"/>
    </sheetView>
  </sheetViews>
  <sheetFormatPr defaultColWidth="9.109375" defaultRowHeight="15" x14ac:dyDescent="0.35"/>
  <cols>
    <col min="1" max="12" width="9.109375" style="136"/>
    <col min="13" max="13" width="9.6640625" style="136" bestFit="1" customWidth="1"/>
    <col min="14" max="16384" width="9.109375" style="136"/>
  </cols>
  <sheetData>
    <row r="1" spans="1:15" x14ac:dyDescent="0.35">
      <c r="A1" s="133" t="s">
        <v>116</v>
      </c>
      <c r="B1" s="136" t="s">
        <v>256</v>
      </c>
    </row>
    <row r="2" spans="1:15" x14ac:dyDescent="0.35">
      <c r="A2" s="133">
        <v>675</v>
      </c>
      <c r="B2" s="136">
        <v>2.87</v>
      </c>
    </row>
    <row r="3" spans="1:15" x14ac:dyDescent="0.35">
      <c r="A3" s="133"/>
    </row>
    <row r="4" spans="1:15" x14ac:dyDescent="0.35">
      <c r="A4" s="133"/>
      <c r="B4" s="136" t="s">
        <v>257</v>
      </c>
      <c r="C4" s="149">
        <v>0.05</v>
      </c>
      <c r="D4" s="149">
        <v>0.95</v>
      </c>
      <c r="E4" s="136" t="s">
        <v>258</v>
      </c>
      <c r="F4" s="136" t="s">
        <v>259</v>
      </c>
      <c r="M4" s="135"/>
    </row>
    <row r="5" spans="1:15" x14ac:dyDescent="0.35">
      <c r="A5" s="133">
        <v>675</v>
      </c>
      <c r="B5" s="136">
        <v>1.89</v>
      </c>
      <c r="C5" s="136">
        <v>0.91</v>
      </c>
      <c r="D5" s="136">
        <v>2.87</v>
      </c>
      <c r="E5" s="136">
        <f>D5-B5</f>
        <v>0.9800000000000002</v>
      </c>
      <c r="F5" s="136">
        <f>B5-C5</f>
        <v>0.97999999999999987</v>
      </c>
      <c r="M5" s="135"/>
    </row>
    <row r="6" spans="1:15" x14ac:dyDescent="0.35">
      <c r="M6" s="135"/>
    </row>
    <row r="7" spans="1:15" x14ac:dyDescent="0.35">
      <c r="M7" s="135"/>
      <c r="N7" s="150"/>
      <c r="O7" s="150"/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B62B-F03A-4102-ACCB-8A9019899464}">
  <dimension ref="A1:Y678"/>
  <sheetViews>
    <sheetView topLeftCell="O1" zoomScaleNormal="100" workbookViewId="0">
      <pane ySplit="1" topLeftCell="A661" activePane="bottomLeft" state="frozen"/>
      <selection pane="bottomLeft" activeCell="V678" sqref="V678"/>
    </sheetView>
  </sheetViews>
  <sheetFormatPr defaultColWidth="8.88671875" defaultRowHeight="15.6" x14ac:dyDescent="0.35"/>
  <cols>
    <col min="1" max="1" width="5.109375" style="20" bestFit="1" customWidth="1"/>
    <col min="2" max="2" width="10.44140625" style="21" bestFit="1" customWidth="1"/>
    <col min="3" max="4" width="10.44140625" style="20" bestFit="1" customWidth="1"/>
    <col min="5" max="5" width="10.44140625" style="164" bestFit="1" customWidth="1"/>
    <col min="6" max="6" width="9.33203125" style="21" bestFit="1" customWidth="1"/>
    <col min="7" max="7" width="19.5546875" style="21" bestFit="1" customWidth="1"/>
    <col min="8" max="8" width="22.5546875" style="21" bestFit="1" customWidth="1"/>
    <col min="9" max="9" width="19.88671875" style="21" bestFit="1" customWidth="1"/>
    <col min="10" max="10" width="11.88671875" style="21" bestFit="1" customWidth="1"/>
    <col min="11" max="11" width="14" style="21" bestFit="1" customWidth="1"/>
    <col min="12" max="12" width="6.109375" style="127" bestFit="1" customWidth="1"/>
    <col min="13" max="13" width="15.88671875" style="21" bestFit="1" customWidth="1"/>
    <col min="14" max="14" width="18.88671875" style="21" bestFit="1" customWidth="1"/>
    <col min="15" max="15" width="20.33203125" style="21" bestFit="1" customWidth="1"/>
    <col min="16" max="17" width="17" style="21" bestFit="1" customWidth="1"/>
    <col min="18" max="18" width="17.6640625" style="21" bestFit="1" customWidth="1"/>
    <col min="19" max="19" width="21.88671875" style="127" bestFit="1" customWidth="1"/>
    <col min="20" max="20" width="17.33203125" style="127" bestFit="1" customWidth="1"/>
    <col min="21" max="21" width="11.88671875" style="127" bestFit="1" customWidth="1"/>
    <col min="22" max="22" width="12.6640625" style="20" bestFit="1" customWidth="1"/>
    <col min="23" max="23" width="11.88671875" style="20" bestFit="1" customWidth="1"/>
    <col min="24" max="24" width="21.5546875" style="128" bestFit="1" customWidth="1"/>
    <col min="25" max="25" width="50.6640625" style="21" customWidth="1"/>
    <col min="26" max="26" width="23.33203125" style="21" bestFit="1" customWidth="1"/>
    <col min="27" max="16384" width="8.88671875" style="21"/>
  </cols>
  <sheetData>
    <row r="1" spans="1:25" s="126" customFormat="1" ht="15" customHeight="1" x14ac:dyDescent="0.4">
      <c r="A1" s="131" t="s">
        <v>228</v>
      </c>
      <c r="B1" s="151" t="s">
        <v>229</v>
      </c>
      <c r="C1" s="131" t="s">
        <v>260</v>
      </c>
      <c r="D1" s="131" t="s">
        <v>261</v>
      </c>
      <c r="E1" s="162" t="s">
        <v>262</v>
      </c>
      <c r="F1" s="151" t="s">
        <v>233</v>
      </c>
      <c r="G1" s="151" t="s">
        <v>234</v>
      </c>
      <c r="H1" s="151" t="s">
        <v>263</v>
      </c>
      <c r="I1" s="151" t="s">
        <v>236</v>
      </c>
      <c r="J1" s="151" t="s">
        <v>237</v>
      </c>
      <c r="K1" s="151" t="s">
        <v>238</v>
      </c>
      <c r="L1" s="132" t="s">
        <v>239</v>
      </c>
      <c r="M1" s="151" t="s">
        <v>240</v>
      </c>
      <c r="N1" s="151" t="s">
        <v>264</v>
      </c>
      <c r="O1" s="151" t="s">
        <v>242</v>
      </c>
      <c r="P1" s="151" t="s">
        <v>265</v>
      </c>
      <c r="Q1" s="151" t="s">
        <v>266</v>
      </c>
      <c r="R1" s="151" t="s">
        <v>267</v>
      </c>
      <c r="S1" s="151" t="s">
        <v>246</v>
      </c>
      <c r="T1" s="132" t="s">
        <v>247</v>
      </c>
      <c r="U1" s="132" t="s">
        <v>248</v>
      </c>
      <c r="V1" s="131" t="s">
        <v>249</v>
      </c>
      <c r="W1" s="131" t="s">
        <v>250</v>
      </c>
      <c r="X1" s="124"/>
      <c r="Y1" s="125"/>
    </row>
    <row r="2" spans="1:25" ht="15" customHeight="1" x14ac:dyDescent="0.35">
      <c r="A2" s="133" t="s">
        <v>198</v>
      </c>
      <c r="B2" s="134" t="s">
        <v>202</v>
      </c>
      <c r="C2" s="133" t="s">
        <v>251</v>
      </c>
      <c r="D2" s="133" t="s">
        <v>251</v>
      </c>
      <c r="E2" s="163" t="s">
        <v>252</v>
      </c>
      <c r="F2" s="134" t="s">
        <v>202</v>
      </c>
      <c r="G2" s="134" t="s">
        <v>202</v>
      </c>
      <c r="H2" s="134" t="s">
        <v>218</v>
      </c>
      <c r="I2" s="134" t="s">
        <v>253</v>
      </c>
      <c r="J2" s="134" t="s">
        <v>254</v>
      </c>
      <c r="K2" s="134" t="s">
        <v>202</v>
      </c>
      <c r="L2" s="134" t="s">
        <v>202</v>
      </c>
      <c r="M2" s="134" t="s">
        <v>202</v>
      </c>
      <c r="N2" s="134" t="s">
        <v>218</v>
      </c>
      <c r="O2" s="134" t="s">
        <v>253</v>
      </c>
      <c r="P2" s="134" t="s">
        <v>253</v>
      </c>
      <c r="Q2" s="134" t="s">
        <v>253</v>
      </c>
      <c r="R2" s="134" t="s">
        <v>253</v>
      </c>
      <c r="S2" s="134" t="s">
        <v>253</v>
      </c>
      <c r="T2" s="134" t="s">
        <v>253</v>
      </c>
      <c r="U2" s="134" t="s">
        <v>253</v>
      </c>
      <c r="V2" s="133" t="s">
        <v>255</v>
      </c>
      <c r="W2" s="133" t="s">
        <v>255</v>
      </c>
      <c r="Y2" s="129"/>
    </row>
    <row r="3" spans="1:25" ht="15" customHeight="1" x14ac:dyDescent="0.35">
      <c r="A3" s="133">
        <v>0</v>
      </c>
      <c r="B3" s="134" t="e" cm="1">
        <f t="array" aca="1" ref="B3" ca="1">_xll.RiskNormal('SW7'!C6,'SW7'!D6,_xll.RiskTruncateP(0.05,0.95),_xll.RiskName("Birth Weight"),_xll.RiskUnits("kg"))</f>
        <v>#NAME?</v>
      </c>
      <c r="C3" s="133" t="e" cm="1">
        <f t="array" aca="1" ref="C3" ca="1">_xll.RiskNormal(50,50*0.3941,_xll.RiskTruncateP(0.05,0.95),_xll.RiskName("Diet 1 Feed"),_xll.RiskUnits("ng/kg dry"))</f>
        <v>#NAME?</v>
      </c>
      <c r="D3" s="133" t="e" cm="1">
        <f t="array" aca="1" ref="D3" ca="1">_xll.RiskNormal(550,550*0.282,_xll.RiskTruncateP(0.05,0.95),_xll.RiskName("Diet 1 Soil"),_xll.RiskUnits("ng/kg dry"))</f>
        <v>#NAME?</v>
      </c>
      <c r="E3" s="163">
        <v>1.3</v>
      </c>
      <c r="F3" s="134" t="e" cm="1">
        <f t="array" aca="1" ref="F3" ca="1">_xll.RiskNormal((-0.0001*A3^2+0.0196*A3+11.697),(-0.0001*A3^2+0.0196*A3+11.697)*0.062,_xll.RiskTruncateP(0.05,0.95),_xll.RiskName("DMI Cow"),_xll.RiskUnits("kg"))</f>
        <v>#NAME?</v>
      </c>
      <c r="G3" s="134" t="e" cm="1">
        <f t="array" aca="1" ref="G3" ca="1">_xll.RiskNormal(F3*0.0243,F3*0.005,_xll.RiskTruncateP(0.05,0.95),_xll.RiskName("Soil Intake Cow"),_xll.RiskUnits("kg"))</f>
        <v>#NAME?</v>
      </c>
      <c r="H3" s="134" t="e" cm="1">
        <f t="array" aca="1" ref="H3" ca="1">_xll.RiskNormal('SW7'!C$12,'SW7'!D$12,_xll.RiskTruncateP(0.05,0.95),_xll.RiskName("Water Intake Cow"),_xll.RiskUnits("L"))</f>
        <v>#NAME?</v>
      </c>
      <c r="I3" s="134" t="e">
        <f ca="1">F3*C3+G3*D3+H3*E3</f>
        <v>#NAME?</v>
      </c>
      <c r="J3" s="134" t="e">
        <f ca="1">I3*0.0213</f>
        <v>#NAME?</v>
      </c>
      <c r="K3" s="134">
        <v>0</v>
      </c>
      <c r="L3" s="134"/>
      <c r="M3" s="134" t="e" cm="1">
        <f t="array" aca="1" ref="M3" ca="1">_xll.RiskNormal(0.0243*L3,0.005*L3,_xll.RiskTruncateP(0.05,0.95),_xll.RiskName("Soil Intake"),_xll.RiskUnits("kg"))</f>
        <v>#NAME?</v>
      </c>
      <c r="N3" s="134">
        <f>4*L3</f>
        <v>0</v>
      </c>
      <c r="O3" s="134" t="e">
        <f ca="1">J3*K3</f>
        <v>#NAME?</v>
      </c>
      <c r="P3" s="134" t="e">
        <f t="shared" ref="P3:R18" ca="1" si="0">C3*L3</f>
        <v>#NAME?</v>
      </c>
      <c r="Q3" s="134" t="e">
        <f t="shared" ca="1" si="0"/>
        <v>#NAME?</v>
      </c>
      <c r="R3" s="134">
        <f t="shared" si="0"/>
        <v>0</v>
      </c>
      <c r="S3" s="134" t="e">
        <f ca="1">SUM(O3:R3)</f>
        <v>#NAME?</v>
      </c>
      <c r="T3" s="134">
        <v>0</v>
      </c>
      <c r="U3" s="134">
        <v>0</v>
      </c>
      <c r="V3" s="137" t="e" cm="1">
        <f t="array" aca="1" ref="V3" ca="1">(U3*_xll.RiskNormal('SW7'!C$3,'SW7'!D$3,_xll.RiskTruncateP(0.05,0.95),_xll.RiskName("PFAS MUSCLE FRAC"))/(B3*_xll.RiskNormal('SW7'!C$4,'SW7'!E$4,_xll.RiskTruncateP(0.05,0.95),_xll.RiskName("MUSCLE BW FRAC"))))/1000</f>
        <v>#NAME?</v>
      </c>
      <c r="W3" s="137" t="e" cm="1">
        <f t="array" aca="1" ref="W3" ca="1">V3/_xll.RiskNormal('SW7'!C$5,'SW7'!D$5,_xll.RiskTruncateP(0.05,0.95),_xll.RiskName("Serum Part"))</f>
        <v>#NAME?</v>
      </c>
      <c r="Y3" s="127"/>
    </row>
    <row r="4" spans="1:25" ht="15" customHeight="1" x14ac:dyDescent="0.35">
      <c r="A4" s="133">
        <f>A3+1</f>
        <v>1</v>
      </c>
      <c r="B4" s="134" t="e" cm="1">
        <f t="array" aca="1" ref="B4" ca="1">B3+_xll.RiskNormal(0.5584 + 2*0.001787*A4 -3*0.00000155*A4^2 - 4*0.00000000133*A4^3,0.35*(0.5584 + 2*0.001787*A4 -3*0.00000155*A4^2 - 4*0.00000000133*A4^3),_xll.RiskTruncateP(0.05,0.95),_xll.RiskName("BW Gain"),_xll.RiskUnits("kg"))</f>
        <v>#NAME?</v>
      </c>
      <c r="C4" s="133" t="e" cm="1">
        <f t="array" aca="1" ref="C4" ca="1">_xll.RiskNormal(50,50*0.3941,_xll.RiskTruncateP(0.05,0.95),_xll.RiskName("Diet 1 Feed"),_xll.RiskUnits("ng/kg dry"))</f>
        <v>#NAME?</v>
      </c>
      <c r="D4" s="133" t="e" cm="1">
        <f t="array" aca="1" ref="D4" ca="1">_xll.RiskNormal(550,550*0.282,_xll.RiskTruncateP(0.05,0.95),_xll.RiskName("Diet 1 Soil"),_xll.RiskUnits("ng/kg dry"))</f>
        <v>#NAME?</v>
      </c>
      <c r="E4" s="163">
        <v>1.3</v>
      </c>
      <c r="F4" s="134" t="e" cm="1">
        <f t="array" aca="1" ref="F4" ca="1">_xll.RiskNormal((-0.0001*A4^2+0.0196*A4+11.697),(-0.0001*A4^2+0.0196*A4+11.697)*0.062,_xll.RiskTruncateP(0.05,0.95),_xll.RiskName("DMI Cow"),_xll.RiskUnits("kg"))</f>
        <v>#NAME?</v>
      </c>
      <c r="G4" s="134" t="e" cm="1">
        <f t="array" aca="1" ref="G4" ca="1">_xll.RiskNormal(F4*0.0243,F4*0.005,_xll.RiskTruncateP(0.05,0.95),_xll.RiskName("Soil Intake Cow"),_xll.RiskUnits("kg"))</f>
        <v>#NAME?</v>
      </c>
      <c r="H4" s="134" t="e" cm="1">
        <f t="array" aca="1" ref="H4" ca="1">_xll.RiskNormal('SW7'!C$12,'SW7'!D$12,_xll.RiskTruncateP(0.05,0.95),_xll.RiskName("Water Intake Cow"),_xll.RiskUnits("L"))</f>
        <v>#NAME?</v>
      </c>
      <c r="I4" s="134" t="e">
        <f ca="1">F4*C4+G4*D4+H4*E4</f>
        <v>#NAME?</v>
      </c>
      <c r="J4" s="134" t="e">
        <f ca="1">I4*0.0213</f>
        <v>#NAME?</v>
      </c>
      <c r="K4" s="134" t="e" cm="1">
        <f t="array" aca="1" ref="K4" ca="1">_xll.RiskNormal(-0.0000000257*A4^4+0.0000163*A4^3-0.003686*A4^2+0.3024*A4+1.445,(-0.0000000257*A4^4+0.0000163*A4^3-0.003686*A4^2+0.3024*A4+1.445)*0.355,_xll.RiskTruncateP(0.05,0.95),_xll.RiskName("Milk Intake"),_xll.RiskUnits("kg"))</f>
        <v>#NAME?</v>
      </c>
      <c r="L4" s="134"/>
      <c r="M4" s="134" t="e" cm="1">
        <f t="array" aca="1" ref="M4" ca="1">_xll.RiskNormal(0.0243*L4,0.005*L4,_xll.RiskTruncateP(0.05,0.95),_xll.RiskName("Soil Intake"),_xll.RiskUnits("kg"))</f>
        <v>#NAME?</v>
      </c>
      <c r="N4" s="134">
        <f>4*L4</f>
        <v>0</v>
      </c>
      <c r="O4" s="134" t="e">
        <f ca="1">J4*K4</f>
        <v>#NAME?</v>
      </c>
      <c r="P4" s="134" t="e">
        <f t="shared" ca="1" si="0"/>
        <v>#NAME?</v>
      </c>
      <c r="Q4" s="134" t="e">
        <f t="shared" ca="1" si="0"/>
        <v>#NAME?</v>
      </c>
      <c r="R4" s="134">
        <f t="shared" si="0"/>
        <v>0</v>
      </c>
      <c r="S4" s="134" t="e">
        <f ca="1">SUM(O4:R4)</f>
        <v>#NAME?</v>
      </c>
      <c r="T4" s="134" t="e" cm="1">
        <f t="array" aca="1" ref="T4" ca="1">U3-(U3*(0.5^(1/_xll.RiskNormal('SW7'!C$2,'SW7'!D$2,_xll.RiskTruncateP(0.05,0.95),_xll.RiskName("Halflife"),_xll.RiskUnits("d")))))</f>
        <v>#NAME?</v>
      </c>
      <c r="U4" s="134" t="e">
        <f ca="1">U3+S3-T3</f>
        <v>#NAME?</v>
      </c>
      <c r="V4" s="137" t="e" cm="1">
        <f t="array" aca="1" ref="V4" ca="1">(U4*_xll.RiskNormal('SW7'!C$3,'SW7'!D$3,_xll.RiskTruncateP(0.05,0.95),_xll.RiskName("PFAS MUSCLE FRAC"))/(B4*_xll.RiskNormal('SW7'!C$4,'SW7'!E$4,_xll.RiskTruncateP(0.05,0.95),_xll.RiskName("MUSCLE BW FRAC"))))/1000</f>
        <v>#NAME?</v>
      </c>
      <c r="W4" s="137" t="e" cm="1">
        <f t="array" aca="1" ref="W4" ca="1">V4/_xll.RiskNormal('SW7'!C$5,'SW7'!D$5,_xll.RiskTruncateP(0.05,0.95),_xll.RiskName("Serum Part"))</f>
        <v>#NAME?</v>
      </c>
    </row>
    <row r="5" spans="1:25" ht="15" customHeight="1" x14ac:dyDescent="0.35">
      <c r="A5" s="133">
        <f t="shared" ref="A5:A68" si="1">A4+1</f>
        <v>2</v>
      </c>
      <c r="B5" s="134" t="e" cm="1">
        <f t="array" aca="1" ref="B5" ca="1">B4+_xll.RiskNormal(0.5584 + 2*0.001787*A5 -3*0.00000155*A5^2 - 4*0.00000000133*A5^3,0.35*(0.5584 + 2*0.001787*A5 -3*0.00000155*A5^2 - 4*0.00000000133*A5^3),_xll.RiskTruncateP(0.05,0.95),_xll.RiskName("BW Gain"),_xll.RiskUnits("kg"))</f>
        <v>#NAME?</v>
      </c>
      <c r="C5" s="133" t="e" cm="1">
        <f t="array" aca="1" ref="C5" ca="1">_xll.RiskNormal(50,50*0.3941,_xll.RiskTruncateP(0.05,0.95),_xll.RiskName("Diet 1 Feed"),_xll.RiskUnits("ng/kg dry"))</f>
        <v>#NAME?</v>
      </c>
      <c r="D5" s="133" t="e" cm="1">
        <f t="array" aca="1" ref="D5" ca="1">_xll.RiskNormal(550,550*0.282,_xll.RiskTruncateP(0.05,0.95),_xll.RiskName("Diet 1 Soil"),_xll.RiskUnits("ng/kg dry"))</f>
        <v>#NAME?</v>
      </c>
      <c r="E5" s="163">
        <v>1.3</v>
      </c>
      <c r="F5" s="134" t="e" cm="1">
        <f t="array" aca="1" ref="F5" ca="1">_xll.RiskNormal((-0.0001*A5^2+0.0196*A5+11.697),(-0.0001*A5^2+0.0196*A5+11.697)*0.062,_xll.RiskTruncateP(0.05,0.95),_xll.RiskName("DMI Cow"),_xll.RiskUnits("kg"))</f>
        <v>#NAME?</v>
      </c>
      <c r="G5" s="134" t="e" cm="1">
        <f t="array" aca="1" ref="G5" ca="1">_xll.RiskNormal(F5*0.0243,F5*0.005,_xll.RiskTruncateP(0.05,0.95),_xll.RiskName("Soil Intake Cow"),_xll.RiskUnits("kg"))</f>
        <v>#NAME?</v>
      </c>
      <c r="H5" s="134" t="e" cm="1">
        <f t="array" aca="1" ref="H5" ca="1">_xll.RiskNormal('SW7'!C$12,'SW7'!D$12,_xll.RiskTruncateP(0.05,0.95),_xll.RiskName("Water Intake Cow"),_xll.RiskUnits("L"))</f>
        <v>#NAME?</v>
      </c>
      <c r="I5" s="134" t="e">
        <f t="shared" ref="I5:I68" ca="1" si="2">F5*C5+G5*D5+H5*E5</f>
        <v>#NAME?</v>
      </c>
      <c r="J5" s="134" t="e">
        <f t="shared" ref="J5:J68" ca="1" si="3">I5*0.0213</f>
        <v>#NAME?</v>
      </c>
      <c r="K5" s="134" t="e" cm="1">
        <f t="array" aca="1" ref="K5" ca="1">_xll.RiskNormal(-0.0000000257*A5^4+0.0000163*A5^3-0.003686*A5^2+0.3024*A5+1.445,(-0.0000000257*A5^4+0.0000163*A5^3-0.003686*A5^2+0.3024*A5+1.445)*0.355,_xll.RiskTruncateP(0.05,0.95),_xll.RiskName("Milk Intake"),_xll.RiskUnits("kg"))</f>
        <v>#NAME?</v>
      </c>
      <c r="L5" s="134"/>
      <c r="M5" s="134" t="e" cm="1">
        <f t="array" aca="1" ref="M5" ca="1">_xll.RiskNormal(0.0243*L5,0.005*L5,_xll.RiskTruncateP(0.05,0.95),_xll.RiskName("Soil Intake"),_xll.RiskUnits("kg"))</f>
        <v>#NAME?</v>
      </c>
      <c r="N5" s="134">
        <f t="shared" ref="N5:N68" si="4">4*L5</f>
        <v>0</v>
      </c>
      <c r="O5" s="134" t="e">
        <f t="shared" ref="O5:O68" ca="1" si="5">J5*K5</f>
        <v>#NAME?</v>
      </c>
      <c r="P5" s="134" t="e">
        <f t="shared" ca="1" si="0"/>
        <v>#NAME?</v>
      </c>
      <c r="Q5" s="134" t="e">
        <f t="shared" ca="1" si="0"/>
        <v>#NAME?</v>
      </c>
      <c r="R5" s="134">
        <f t="shared" si="0"/>
        <v>0</v>
      </c>
      <c r="S5" s="134" t="e">
        <f t="shared" ref="S5:S32" ca="1" si="6">SUM(O5:R5)</f>
        <v>#NAME?</v>
      </c>
      <c r="T5" s="134" t="e" cm="1">
        <f t="array" aca="1" ref="T5" ca="1">U4-(U4*(0.5^(1/_xll.RiskNormal('SW7'!C$2,'SW7'!D$2,_xll.RiskTruncateP(0.05,0.95),_xll.RiskName("Halflife"),_xll.RiskUnits("d")))))</f>
        <v>#NAME?</v>
      </c>
      <c r="U5" s="134" t="e">
        <f t="shared" ref="U5:U68" ca="1" si="7">U4+S4-T4</f>
        <v>#NAME?</v>
      </c>
      <c r="V5" s="137" t="e" cm="1">
        <f t="array" aca="1" ref="V5" ca="1">(U5*_xll.RiskNormal('SW7'!C$3,'SW7'!D$3,_xll.RiskTruncateP(0.05,0.95),_xll.RiskName("PFAS MUSCLE FRAC"))/(B5*_xll.RiskNormal('SW7'!C$4,'SW7'!E$4,_xll.RiskTruncateP(0.05,0.95),_xll.RiskName("MUSCLE BW FRAC"))))/1000</f>
        <v>#NAME?</v>
      </c>
      <c r="W5" s="137" t="e" cm="1">
        <f t="array" aca="1" ref="W5" ca="1">V5/_xll.RiskNormal('SW7'!C$5,'SW7'!D$5,_xll.RiskTruncateP(0.05,0.95),_xll.RiskName("Serum Part"))</f>
        <v>#NAME?</v>
      </c>
    </row>
    <row r="6" spans="1:25" x14ac:dyDescent="0.35">
      <c r="A6" s="133">
        <f t="shared" si="1"/>
        <v>3</v>
      </c>
      <c r="B6" s="134" t="e" cm="1">
        <f t="array" aca="1" ref="B6" ca="1">B5+_xll.RiskNormal(0.5584 + 2*0.001787*A6 -3*0.00000155*A6^2 - 4*0.00000000133*A6^3,0.35*(0.5584 + 2*0.001787*A6 -3*0.00000155*A6^2 - 4*0.00000000133*A6^3),_xll.RiskTruncateP(0.05,0.95),_xll.RiskName("BW Gain"),_xll.RiskUnits("kg"))</f>
        <v>#NAME?</v>
      </c>
      <c r="C6" s="133" t="e" cm="1">
        <f t="array" aca="1" ref="C6" ca="1">_xll.RiskNormal(50,50*0.3941,_xll.RiskTruncateP(0.05,0.95),_xll.RiskName("Diet 1 Feed"),_xll.RiskUnits("ng/kg dry"))</f>
        <v>#NAME?</v>
      </c>
      <c r="D6" s="133" t="e" cm="1">
        <f t="array" aca="1" ref="D6" ca="1">_xll.RiskNormal(550,550*0.282,_xll.RiskTruncateP(0.05,0.95),_xll.RiskName("Diet 1 Soil"),_xll.RiskUnits("ng/kg dry"))</f>
        <v>#NAME?</v>
      </c>
      <c r="E6" s="163">
        <v>1.3</v>
      </c>
      <c r="F6" s="134" t="e" cm="1">
        <f t="array" aca="1" ref="F6" ca="1">_xll.RiskNormal((-0.0001*A6^2+0.0196*A6+11.697),(-0.0001*A6^2+0.0196*A6+11.697)*0.062,_xll.RiskTruncateP(0.05,0.95),_xll.RiskName("DMI Cow"),_xll.RiskUnits("kg"))</f>
        <v>#NAME?</v>
      </c>
      <c r="G6" s="134" t="e" cm="1">
        <f t="array" aca="1" ref="G6" ca="1">_xll.RiskNormal(F6*0.0243,F6*0.005,_xll.RiskTruncateP(0.05,0.95),_xll.RiskName("Soil Intake Cow"),_xll.RiskUnits("kg"))</f>
        <v>#NAME?</v>
      </c>
      <c r="H6" s="134" t="e" cm="1">
        <f t="array" aca="1" ref="H6" ca="1">_xll.RiskNormal('SW7'!C$12,'SW7'!D$12,_xll.RiskTruncateP(0.05,0.95),_xll.RiskName("Water Intake Cow"),_xll.RiskUnits("L"))</f>
        <v>#NAME?</v>
      </c>
      <c r="I6" s="134" t="e">
        <f t="shared" ca="1" si="2"/>
        <v>#NAME?</v>
      </c>
      <c r="J6" s="134" t="e">
        <f t="shared" ca="1" si="3"/>
        <v>#NAME?</v>
      </c>
      <c r="K6" s="134" t="e" cm="1">
        <f t="array" aca="1" ref="K6" ca="1">_xll.RiskNormal(-0.0000000257*A6^4+0.0000163*A6^3-0.003686*A6^2+0.3024*A6+1.445,(-0.0000000257*A6^4+0.0000163*A6^3-0.003686*A6^2+0.3024*A6+1.445)*0.355,_xll.RiskTruncateP(0.05,0.95),_xll.RiskName("Milk Intake"),_xll.RiskUnits("kg"))</f>
        <v>#NAME?</v>
      </c>
      <c r="L6" s="134"/>
      <c r="M6" s="134" t="e" cm="1">
        <f t="array" aca="1" ref="M6" ca="1">_xll.RiskNormal(0.0243*L6,0.005*L6,_xll.RiskTruncateP(0.05,0.95),_xll.RiskName("Soil Intake"),_xll.RiskUnits("kg"))</f>
        <v>#NAME?</v>
      </c>
      <c r="N6" s="134">
        <f t="shared" si="4"/>
        <v>0</v>
      </c>
      <c r="O6" s="134" t="e">
        <f t="shared" ca="1" si="5"/>
        <v>#NAME?</v>
      </c>
      <c r="P6" s="134" t="e">
        <f t="shared" ca="1" si="0"/>
        <v>#NAME?</v>
      </c>
      <c r="Q6" s="134" t="e">
        <f t="shared" ca="1" si="0"/>
        <v>#NAME?</v>
      </c>
      <c r="R6" s="134">
        <f t="shared" si="0"/>
        <v>0</v>
      </c>
      <c r="S6" s="134" t="e">
        <f t="shared" ca="1" si="6"/>
        <v>#NAME?</v>
      </c>
      <c r="T6" s="134" t="e" cm="1">
        <f t="array" aca="1" ref="T6" ca="1">U5-(U5*(0.5^(1/_xll.RiskNormal('SW7'!C$2,'SW7'!D$2,_xll.RiskTruncateP(0.05,0.95),_xll.RiskName("Halflife"),_xll.RiskUnits("d")))))</f>
        <v>#NAME?</v>
      </c>
      <c r="U6" s="134" t="e">
        <f t="shared" ca="1" si="7"/>
        <v>#NAME?</v>
      </c>
      <c r="V6" s="137" t="e" cm="1">
        <f t="array" aca="1" ref="V6" ca="1">(U6*_xll.RiskNormal('SW7'!C$3,'SW7'!D$3,_xll.RiskTruncateP(0.05,0.95),_xll.RiskName("PFAS MUSCLE FRAC"))/(B6*_xll.RiskNormal('SW7'!C$4,'SW7'!E$4,_xll.RiskTruncateP(0.05,0.95),_xll.RiskName("MUSCLE BW FRAC"))))/1000</f>
        <v>#NAME?</v>
      </c>
      <c r="W6" s="137" t="e" cm="1">
        <f t="array" aca="1" ref="W6" ca="1">V6/_xll.RiskNormal('SW7'!C$5,'SW7'!D$5,_xll.RiskTruncateP(0.05,0.95),_xll.RiskName("Serum Part"))</f>
        <v>#NAME?</v>
      </c>
    </row>
    <row r="7" spans="1:25" x14ac:dyDescent="0.35">
      <c r="A7" s="133">
        <f t="shared" si="1"/>
        <v>4</v>
      </c>
      <c r="B7" s="134" t="e" cm="1">
        <f t="array" aca="1" ref="B7" ca="1">B6+_xll.RiskNormal(0.5584 + 2*0.001787*A7 -3*0.00000155*A7^2 - 4*0.00000000133*A7^3,0.35*(0.5584 + 2*0.001787*A7 -3*0.00000155*A7^2 - 4*0.00000000133*A7^3),_xll.RiskTruncateP(0.05,0.95),_xll.RiskName("BW Gain"),_xll.RiskUnits("kg"))</f>
        <v>#NAME?</v>
      </c>
      <c r="C7" s="133" t="e" cm="1">
        <f t="array" aca="1" ref="C7" ca="1">_xll.RiskNormal(50,50*0.3941,_xll.RiskTruncateP(0.05,0.95),_xll.RiskName("Diet 1 Feed"),_xll.RiskUnits("ng/kg dry"))</f>
        <v>#NAME?</v>
      </c>
      <c r="D7" s="133" t="e" cm="1">
        <f t="array" aca="1" ref="D7" ca="1">_xll.RiskNormal(550,550*0.282,_xll.RiskTruncateP(0.05,0.95),_xll.RiskName("Diet 1 Soil"),_xll.RiskUnits("ng/kg dry"))</f>
        <v>#NAME?</v>
      </c>
      <c r="E7" s="163">
        <v>1.3</v>
      </c>
      <c r="F7" s="134" t="e" cm="1">
        <f t="array" aca="1" ref="F7" ca="1">_xll.RiskNormal((-0.0001*A7^2+0.0196*A7+11.697),(-0.0001*A7^2+0.0196*A7+11.697)*0.062,_xll.RiskTruncateP(0.05,0.95),_xll.RiskName("DMI Cow"),_xll.RiskUnits("kg"))</f>
        <v>#NAME?</v>
      </c>
      <c r="G7" s="134" t="e" cm="1">
        <f t="array" aca="1" ref="G7" ca="1">_xll.RiskNormal(F7*0.0243,F7*0.005,_xll.RiskTruncateP(0.05,0.95),_xll.RiskName("Soil Intake Cow"),_xll.RiskUnits("kg"))</f>
        <v>#NAME?</v>
      </c>
      <c r="H7" s="134" t="e" cm="1">
        <f t="array" aca="1" ref="H7" ca="1">_xll.RiskNormal('SW7'!C$12,'SW7'!D$12,_xll.RiskTruncateP(0.05,0.95),_xll.RiskName("Water Intake Cow"),_xll.RiskUnits("L"))</f>
        <v>#NAME?</v>
      </c>
      <c r="I7" s="134" t="e">
        <f t="shared" ca="1" si="2"/>
        <v>#NAME?</v>
      </c>
      <c r="J7" s="134" t="e">
        <f t="shared" ca="1" si="3"/>
        <v>#NAME?</v>
      </c>
      <c r="K7" s="134" t="e" cm="1">
        <f t="array" aca="1" ref="K7" ca="1">_xll.RiskNormal(-0.0000000257*A7^4+0.0000163*A7^3-0.003686*A7^2+0.3024*A7+1.445,(-0.0000000257*A7^4+0.0000163*A7^3-0.003686*A7^2+0.3024*A7+1.445)*0.355,_xll.RiskTruncateP(0.05,0.95),_xll.RiskName("Milk Intake"),_xll.RiskUnits("kg"))</f>
        <v>#NAME?</v>
      </c>
      <c r="L7" s="134"/>
      <c r="M7" s="134" t="e" cm="1">
        <f t="array" aca="1" ref="M7" ca="1">_xll.RiskNormal(0.0243*L7,0.005*L7,_xll.RiskTruncateP(0.05,0.95),_xll.RiskName("Soil Intake"),_xll.RiskUnits("kg"))</f>
        <v>#NAME?</v>
      </c>
      <c r="N7" s="134">
        <f t="shared" si="4"/>
        <v>0</v>
      </c>
      <c r="O7" s="134" t="e">
        <f t="shared" ca="1" si="5"/>
        <v>#NAME?</v>
      </c>
      <c r="P7" s="134" t="e">
        <f t="shared" ca="1" si="0"/>
        <v>#NAME?</v>
      </c>
      <c r="Q7" s="134" t="e">
        <f t="shared" ca="1" si="0"/>
        <v>#NAME?</v>
      </c>
      <c r="R7" s="134">
        <f t="shared" si="0"/>
        <v>0</v>
      </c>
      <c r="S7" s="134" t="e">
        <f t="shared" ca="1" si="6"/>
        <v>#NAME?</v>
      </c>
      <c r="T7" s="134" t="e" cm="1">
        <f t="array" aca="1" ref="T7" ca="1">U6-(U6*(0.5^(1/_xll.RiskNormal('SW7'!C$2,'SW7'!D$2,_xll.RiskTruncateP(0.05,0.95),_xll.RiskName("Halflife"),_xll.RiskUnits("d")))))</f>
        <v>#NAME?</v>
      </c>
      <c r="U7" s="134" t="e">
        <f t="shared" ca="1" si="7"/>
        <v>#NAME?</v>
      </c>
      <c r="V7" s="137" t="e" cm="1">
        <f t="array" aca="1" ref="V7" ca="1">(U7*_xll.RiskNormal('SW7'!C$3,'SW7'!D$3,_xll.RiskTruncateP(0.05,0.95),_xll.RiskName("PFAS MUSCLE FRAC"))/(B7*_xll.RiskNormal('SW7'!C$4,'SW7'!E$4,_xll.RiskTruncateP(0.05,0.95),_xll.RiskName("MUSCLE BW FRAC"))))/1000</f>
        <v>#NAME?</v>
      </c>
      <c r="W7" s="137" t="e" cm="1">
        <f t="array" aca="1" ref="W7" ca="1">V7/_xll.RiskNormal('SW7'!C$5,'SW7'!D$5,_xll.RiskTruncateP(0.05,0.95),_xll.RiskName("Serum Part"))</f>
        <v>#NAME?</v>
      </c>
    </row>
    <row r="8" spans="1:25" x14ac:dyDescent="0.35">
      <c r="A8" s="133">
        <f t="shared" si="1"/>
        <v>5</v>
      </c>
      <c r="B8" s="134" t="e" cm="1">
        <f t="array" aca="1" ref="B8" ca="1">B7+_xll.RiskNormal(0.5584 + 2*0.001787*A8 -3*0.00000155*A8^2 - 4*0.00000000133*A8^3,0.35*(0.5584 + 2*0.001787*A8 -3*0.00000155*A8^2 - 4*0.00000000133*A8^3),_xll.RiskTruncateP(0.05,0.95),_xll.RiskName("BW Gain"),_xll.RiskUnits("kg"))</f>
        <v>#NAME?</v>
      </c>
      <c r="C8" s="133" t="e" cm="1">
        <f t="array" aca="1" ref="C8" ca="1">_xll.RiskNormal(50,50*0.3941,_xll.RiskTruncateP(0.05,0.95),_xll.RiskName("Diet 1 Feed"),_xll.RiskUnits("ng/kg dry"))</f>
        <v>#NAME?</v>
      </c>
      <c r="D8" s="133" t="e" cm="1">
        <f t="array" aca="1" ref="D8" ca="1">_xll.RiskNormal(550,550*0.282,_xll.RiskTruncateP(0.05,0.95),_xll.RiskName("Diet 1 Soil"),_xll.RiskUnits("ng/kg dry"))</f>
        <v>#NAME?</v>
      </c>
      <c r="E8" s="163">
        <v>1.3</v>
      </c>
      <c r="F8" s="134" t="e" cm="1">
        <f t="array" aca="1" ref="F8" ca="1">_xll.RiskNormal((-0.0001*A8^2+0.0196*A8+11.697),(-0.0001*A8^2+0.0196*A8+11.697)*0.062,_xll.RiskTruncateP(0.05,0.95),_xll.RiskName("DMI Cow"),_xll.RiskUnits("kg"))</f>
        <v>#NAME?</v>
      </c>
      <c r="G8" s="134" t="e" cm="1">
        <f t="array" aca="1" ref="G8" ca="1">_xll.RiskNormal(F8*0.0243,F8*0.005,_xll.RiskTruncateP(0.05,0.95),_xll.RiskName("Soil Intake Cow"),_xll.RiskUnits("kg"))</f>
        <v>#NAME?</v>
      </c>
      <c r="H8" s="134" t="e" cm="1">
        <f t="array" aca="1" ref="H8" ca="1">_xll.RiskNormal('SW7'!C$12,'SW7'!D$12,_xll.RiskTruncateP(0.05,0.95),_xll.RiskName("Water Intake Cow"),_xll.RiskUnits("L"))</f>
        <v>#NAME?</v>
      </c>
      <c r="I8" s="134" t="e">
        <f t="shared" ca="1" si="2"/>
        <v>#NAME?</v>
      </c>
      <c r="J8" s="134" t="e">
        <f t="shared" ca="1" si="3"/>
        <v>#NAME?</v>
      </c>
      <c r="K8" s="134" t="e" cm="1">
        <f t="array" aca="1" ref="K8" ca="1">_xll.RiskNormal(-0.0000000257*A8^4+0.0000163*A8^3-0.003686*A8^2+0.3024*A8+1.445,(-0.0000000257*A8^4+0.0000163*A8^3-0.003686*A8^2+0.3024*A8+1.445)*0.355,_xll.RiskTruncateP(0.05,0.95),_xll.RiskName("Milk Intake"),_xll.RiskUnits("kg"))</f>
        <v>#NAME?</v>
      </c>
      <c r="L8" s="134"/>
      <c r="M8" s="134" t="e" cm="1">
        <f t="array" aca="1" ref="M8" ca="1">_xll.RiskNormal(0.0243*L8,0.005*L8,_xll.RiskTruncateP(0.05,0.95),_xll.RiskName("Soil Intake"),_xll.RiskUnits("kg"))</f>
        <v>#NAME?</v>
      </c>
      <c r="N8" s="134">
        <f t="shared" si="4"/>
        <v>0</v>
      </c>
      <c r="O8" s="134" t="e">
        <f t="shared" ca="1" si="5"/>
        <v>#NAME?</v>
      </c>
      <c r="P8" s="134" t="e">
        <f t="shared" ca="1" si="0"/>
        <v>#NAME?</v>
      </c>
      <c r="Q8" s="134" t="e">
        <f t="shared" ca="1" si="0"/>
        <v>#NAME?</v>
      </c>
      <c r="R8" s="134">
        <f t="shared" si="0"/>
        <v>0</v>
      </c>
      <c r="S8" s="134" t="e">
        <f t="shared" ca="1" si="6"/>
        <v>#NAME?</v>
      </c>
      <c r="T8" s="134" t="e" cm="1">
        <f t="array" aca="1" ref="T8" ca="1">U7-(U7*(0.5^(1/_xll.RiskNormal('SW7'!C$2,'SW7'!D$2,_xll.RiskTruncateP(0.05,0.95),_xll.RiskName("Halflife"),_xll.RiskUnits("d")))))</f>
        <v>#NAME?</v>
      </c>
      <c r="U8" s="134" t="e">
        <f t="shared" ca="1" si="7"/>
        <v>#NAME?</v>
      </c>
      <c r="V8" s="137" t="e" cm="1">
        <f t="array" aca="1" ref="V8" ca="1">(U8*_xll.RiskNormal('SW7'!C$3,'SW7'!D$3,_xll.RiskTruncateP(0.05,0.95),_xll.RiskName("PFAS MUSCLE FRAC"))/(B8*_xll.RiskNormal('SW7'!C$4,'SW7'!E$4,_xll.RiskTruncateP(0.05,0.95),_xll.RiskName("MUSCLE BW FRAC"))))/1000</f>
        <v>#NAME?</v>
      </c>
      <c r="W8" s="137" t="e" cm="1">
        <f t="array" aca="1" ref="W8" ca="1">V8/_xll.RiskNormal('SW7'!C$5,'SW7'!D$5,_xll.RiskTruncateP(0.05,0.95),_xll.RiskName("Serum Part"))</f>
        <v>#NAME?</v>
      </c>
    </row>
    <row r="9" spans="1:25" x14ac:dyDescent="0.35">
      <c r="A9" s="133">
        <f t="shared" si="1"/>
        <v>6</v>
      </c>
      <c r="B9" s="134" t="e" cm="1">
        <f t="array" aca="1" ref="B9" ca="1">B8+_xll.RiskNormal(0.5584 + 2*0.001787*A9 -3*0.00000155*A9^2 - 4*0.00000000133*A9^3,0.35*(0.5584 + 2*0.001787*A9 -3*0.00000155*A9^2 - 4*0.00000000133*A9^3),_xll.RiskTruncateP(0.05,0.95),_xll.RiskName("BW Gain"),_xll.RiskUnits("kg"))</f>
        <v>#NAME?</v>
      </c>
      <c r="C9" s="133" t="e" cm="1">
        <f t="array" aca="1" ref="C9" ca="1">_xll.RiskNormal(50,50*0.3941,_xll.RiskTruncateP(0.05,0.95),_xll.RiskName("Diet 1 Feed"),_xll.RiskUnits("ng/kg dry"))</f>
        <v>#NAME?</v>
      </c>
      <c r="D9" s="133" t="e" cm="1">
        <f t="array" aca="1" ref="D9" ca="1">_xll.RiskNormal(550,550*0.282,_xll.RiskTruncateP(0.05,0.95),_xll.RiskName("Diet 1 Soil"),_xll.RiskUnits("ng/kg dry"))</f>
        <v>#NAME?</v>
      </c>
      <c r="E9" s="163">
        <v>1.3</v>
      </c>
      <c r="F9" s="134" t="e" cm="1">
        <f t="array" aca="1" ref="F9" ca="1">_xll.RiskNormal((-0.0001*A9^2+0.0196*A9+11.697),(-0.0001*A9^2+0.0196*A9+11.697)*0.062,_xll.RiskTruncateP(0.05,0.95),_xll.RiskName("DMI Cow"),_xll.RiskUnits("kg"))</f>
        <v>#NAME?</v>
      </c>
      <c r="G9" s="134" t="e" cm="1">
        <f t="array" aca="1" ref="G9" ca="1">_xll.RiskNormal(F9*0.0243,F9*0.005,_xll.RiskTruncateP(0.05,0.95),_xll.RiskName("Soil Intake Cow"),_xll.RiskUnits("kg"))</f>
        <v>#NAME?</v>
      </c>
      <c r="H9" s="134" t="e" cm="1">
        <f t="array" aca="1" ref="H9" ca="1">_xll.RiskNormal('SW7'!C$12,'SW7'!D$12,_xll.RiskTruncateP(0.05,0.95),_xll.RiskName("Water Intake Cow"),_xll.RiskUnits("L"))</f>
        <v>#NAME?</v>
      </c>
      <c r="I9" s="134" t="e">
        <f t="shared" ca="1" si="2"/>
        <v>#NAME?</v>
      </c>
      <c r="J9" s="134" t="e">
        <f t="shared" ca="1" si="3"/>
        <v>#NAME?</v>
      </c>
      <c r="K9" s="134" t="e" cm="1">
        <f t="array" aca="1" ref="K9" ca="1">_xll.RiskNormal(-0.0000000257*A9^4+0.0000163*A9^3-0.003686*A9^2+0.3024*A9+1.445,(-0.0000000257*A9^4+0.0000163*A9^3-0.003686*A9^2+0.3024*A9+1.445)*0.355,_xll.RiskTruncateP(0.05,0.95),_xll.RiskName("Milk Intake"),_xll.RiskUnits("kg"))</f>
        <v>#NAME?</v>
      </c>
      <c r="L9" s="134"/>
      <c r="M9" s="134" t="e" cm="1">
        <f t="array" aca="1" ref="M9" ca="1">_xll.RiskNormal(0.0243*L9,0.005*L9,_xll.RiskTruncateP(0.05,0.95),_xll.RiskName("Soil Intake"),_xll.RiskUnits("kg"))</f>
        <v>#NAME?</v>
      </c>
      <c r="N9" s="134">
        <f t="shared" si="4"/>
        <v>0</v>
      </c>
      <c r="O9" s="134" t="e">
        <f t="shared" ca="1" si="5"/>
        <v>#NAME?</v>
      </c>
      <c r="P9" s="134" t="e">
        <f t="shared" ca="1" si="0"/>
        <v>#NAME?</v>
      </c>
      <c r="Q9" s="134" t="e">
        <f t="shared" ca="1" si="0"/>
        <v>#NAME?</v>
      </c>
      <c r="R9" s="134">
        <f t="shared" si="0"/>
        <v>0</v>
      </c>
      <c r="S9" s="134" t="e">
        <f t="shared" ca="1" si="6"/>
        <v>#NAME?</v>
      </c>
      <c r="T9" s="134" t="e" cm="1">
        <f t="array" aca="1" ref="T9" ca="1">U8-(U8*(0.5^(1/_xll.RiskNormal('SW7'!C$2,'SW7'!D$2,_xll.RiskTruncateP(0.05,0.95),_xll.RiskName("Halflife"),_xll.RiskUnits("d")))))</f>
        <v>#NAME?</v>
      </c>
      <c r="U9" s="134" t="e">
        <f t="shared" ca="1" si="7"/>
        <v>#NAME?</v>
      </c>
      <c r="V9" s="137" t="e" cm="1">
        <f t="array" aca="1" ref="V9" ca="1">(U9*_xll.RiskNormal('SW7'!C$3,'SW7'!D$3,_xll.RiskTruncateP(0.05,0.95),_xll.RiskName("PFAS MUSCLE FRAC"))/(B9*_xll.RiskNormal('SW7'!C$4,'SW7'!E$4,_xll.RiskTruncateP(0.05,0.95),_xll.RiskName("MUSCLE BW FRAC"))))/1000</f>
        <v>#NAME?</v>
      </c>
      <c r="W9" s="137" t="e" cm="1">
        <f t="array" aca="1" ref="W9" ca="1">V9/_xll.RiskNormal('SW7'!C$5,'SW7'!D$5,_xll.RiskTruncateP(0.05,0.95),_xll.RiskName("Serum Part"))</f>
        <v>#NAME?</v>
      </c>
    </row>
    <row r="10" spans="1:25" x14ac:dyDescent="0.35">
      <c r="A10" s="133">
        <f t="shared" si="1"/>
        <v>7</v>
      </c>
      <c r="B10" s="134" t="e" cm="1">
        <f t="array" aca="1" ref="B10" ca="1">B9+_xll.RiskNormal(0.5584 + 2*0.001787*A10 -3*0.00000155*A10^2 - 4*0.00000000133*A10^3,0.35*(0.5584 + 2*0.001787*A10 -3*0.00000155*A10^2 - 4*0.00000000133*A10^3),_xll.RiskTruncateP(0.05,0.95),_xll.RiskName("BW Gain"),_xll.RiskUnits("kg"))</f>
        <v>#NAME?</v>
      </c>
      <c r="C10" s="133" t="e" cm="1">
        <f t="array" aca="1" ref="C10" ca="1">_xll.RiskNormal(50,50*0.3941,_xll.RiskTruncateP(0.05,0.95),_xll.RiskName("Diet 1 Feed"),_xll.RiskUnits("ng/kg dry"))</f>
        <v>#NAME?</v>
      </c>
      <c r="D10" s="133" t="e" cm="1">
        <f t="array" aca="1" ref="D10" ca="1">_xll.RiskNormal(550,550*0.282,_xll.RiskTruncateP(0.05,0.95),_xll.RiskName("Diet 1 Soil"),_xll.RiskUnits("ng/kg dry"))</f>
        <v>#NAME?</v>
      </c>
      <c r="E10" s="163">
        <v>1.3</v>
      </c>
      <c r="F10" s="134" t="e" cm="1">
        <f t="array" aca="1" ref="F10" ca="1">_xll.RiskNormal((-0.0001*A10^2+0.0196*A10+11.697),(-0.0001*A10^2+0.0196*A10+11.697)*0.062,_xll.RiskTruncateP(0.05,0.95),_xll.RiskName("DMI Cow"),_xll.RiskUnits("kg"))</f>
        <v>#NAME?</v>
      </c>
      <c r="G10" s="134" t="e" cm="1">
        <f t="array" aca="1" ref="G10" ca="1">_xll.RiskNormal(F10*0.0243,F10*0.005,_xll.RiskTruncateP(0.05,0.95),_xll.RiskName("Soil Intake Cow"),_xll.RiskUnits("kg"))</f>
        <v>#NAME?</v>
      </c>
      <c r="H10" s="134" t="e" cm="1">
        <f t="array" aca="1" ref="H10" ca="1">_xll.RiskNormal('SW7'!C$12,'SW7'!D$12,_xll.RiskTruncateP(0.05,0.95),_xll.RiskName("Water Intake Cow"),_xll.RiskUnits("L"))</f>
        <v>#NAME?</v>
      </c>
      <c r="I10" s="134" t="e">
        <f t="shared" ca="1" si="2"/>
        <v>#NAME?</v>
      </c>
      <c r="J10" s="134" t="e">
        <f t="shared" ca="1" si="3"/>
        <v>#NAME?</v>
      </c>
      <c r="K10" s="134" t="e" cm="1">
        <f t="array" aca="1" ref="K10" ca="1">_xll.RiskNormal(-0.0000000257*A10^4+0.0000163*A10^3-0.003686*A10^2+0.3024*A10+1.445,(-0.0000000257*A10^4+0.0000163*A10^3-0.003686*A10^2+0.3024*A10+1.445)*0.355,_xll.RiskTruncateP(0.05,0.95),_xll.RiskName("Milk Intake"),_xll.RiskUnits("kg"))</f>
        <v>#NAME?</v>
      </c>
      <c r="L10" s="134"/>
      <c r="M10" s="134" t="e" cm="1">
        <f t="array" aca="1" ref="M10" ca="1">_xll.RiskNormal(0.0243*L10,0.005*L10,_xll.RiskTruncateP(0.05,0.95),_xll.RiskName("Soil Intake"),_xll.RiskUnits("kg"))</f>
        <v>#NAME?</v>
      </c>
      <c r="N10" s="134">
        <f t="shared" si="4"/>
        <v>0</v>
      </c>
      <c r="O10" s="134" t="e">
        <f t="shared" ca="1" si="5"/>
        <v>#NAME?</v>
      </c>
      <c r="P10" s="134" t="e">
        <f t="shared" ca="1" si="0"/>
        <v>#NAME?</v>
      </c>
      <c r="Q10" s="134" t="e">
        <f t="shared" ca="1" si="0"/>
        <v>#NAME?</v>
      </c>
      <c r="R10" s="134">
        <f t="shared" si="0"/>
        <v>0</v>
      </c>
      <c r="S10" s="134" t="e">
        <f t="shared" ca="1" si="6"/>
        <v>#NAME?</v>
      </c>
      <c r="T10" s="134" t="e" cm="1">
        <f t="array" aca="1" ref="T10" ca="1">U9-(U9*(0.5^(1/_xll.RiskNormal('SW7'!C$2,'SW7'!D$2,_xll.RiskTruncateP(0.05,0.95),_xll.RiskName("Halflife"),_xll.RiskUnits("d")))))</f>
        <v>#NAME?</v>
      </c>
      <c r="U10" s="134" t="e">
        <f t="shared" ca="1" si="7"/>
        <v>#NAME?</v>
      </c>
      <c r="V10" s="137" t="e" cm="1">
        <f t="array" aca="1" ref="V10" ca="1">(U10*_xll.RiskNormal('SW7'!C$3,'SW7'!D$3,_xll.RiskTruncateP(0.05,0.95),_xll.RiskName("PFAS MUSCLE FRAC"))/(B10*_xll.RiskNormal('SW7'!C$4,'SW7'!E$4,_xll.RiskTruncateP(0.05,0.95),_xll.RiskName("MUSCLE BW FRAC"))))/1000</f>
        <v>#NAME?</v>
      </c>
      <c r="W10" s="137" t="e" cm="1">
        <f t="array" aca="1" ref="W10" ca="1">V10/_xll.RiskNormal('SW7'!C$5,'SW7'!D$5,_xll.RiskTruncateP(0.05,0.95),_xll.RiskName("Serum Part"))</f>
        <v>#NAME?</v>
      </c>
    </row>
    <row r="11" spans="1:25" x14ac:dyDescent="0.35">
      <c r="A11" s="133">
        <f t="shared" si="1"/>
        <v>8</v>
      </c>
      <c r="B11" s="134" t="e" cm="1">
        <f t="array" aca="1" ref="B11" ca="1">B10+_xll.RiskNormal(0.5584 + 2*0.001787*A11 -3*0.00000155*A11^2 - 4*0.00000000133*A11^3,0.35*(0.5584 + 2*0.001787*A11 -3*0.00000155*A11^2 - 4*0.00000000133*A11^3),_xll.RiskTruncateP(0.05,0.95),_xll.RiskName("BW Gain"),_xll.RiskUnits("kg"))</f>
        <v>#NAME?</v>
      </c>
      <c r="C11" s="133" t="e" cm="1">
        <f t="array" aca="1" ref="C11" ca="1">_xll.RiskNormal(50,50*0.3941,_xll.RiskTruncateP(0.05,0.95),_xll.RiskName("Diet 1 Feed"),_xll.RiskUnits("ng/kg dry"))</f>
        <v>#NAME?</v>
      </c>
      <c r="D11" s="133" t="e" cm="1">
        <f t="array" aca="1" ref="D11" ca="1">_xll.RiskNormal(550,550*0.282,_xll.RiskTruncateP(0.05,0.95),_xll.RiskName("Diet 1 Soil"),_xll.RiskUnits("ng/kg dry"))</f>
        <v>#NAME?</v>
      </c>
      <c r="E11" s="163">
        <v>1.3</v>
      </c>
      <c r="F11" s="134" t="e" cm="1">
        <f t="array" aca="1" ref="F11" ca="1">_xll.RiskNormal((-0.0001*A11^2+0.0196*A11+11.697),(-0.0001*A11^2+0.0196*A11+11.697)*0.062,_xll.RiskTruncateP(0.05,0.95),_xll.RiskName("DMI Cow"),_xll.RiskUnits("kg"))</f>
        <v>#NAME?</v>
      </c>
      <c r="G11" s="134" t="e" cm="1">
        <f t="array" aca="1" ref="G11" ca="1">_xll.RiskNormal(F11*0.0243,F11*0.005,_xll.RiskTruncateP(0.05,0.95),_xll.RiskName("Soil Intake Cow"),_xll.RiskUnits("kg"))</f>
        <v>#NAME?</v>
      </c>
      <c r="H11" s="134" t="e" cm="1">
        <f t="array" aca="1" ref="H11" ca="1">_xll.RiskNormal('SW7'!C$12,'SW7'!D$12,_xll.RiskTruncateP(0.05,0.95),_xll.RiskName("Water Intake Cow"),_xll.RiskUnits("L"))</f>
        <v>#NAME?</v>
      </c>
      <c r="I11" s="134" t="e">
        <f t="shared" ca="1" si="2"/>
        <v>#NAME?</v>
      </c>
      <c r="J11" s="134" t="e">
        <f t="shared" ca="1" si="3"/>
        <v>#NAME?</v>
      </c>
      <c r="K11" s="134" t="e" cm="1">
        <f t="array" aca="1" ref="K11" ca="1">_xll.RiskNormal(-0.0000000257*A11^4+0.0000163*A11^3-0.003686*A11^2+0.3024*A11+1.445,(-0.0000000257*A11^4+0.0000163*A11^3-0.003686*A11^2+0.3024*A11+1.445)*0.355,_xll.RiskTruncateP(0.05,0.95),_xll.RiskName("Milk Intake"),_xll.RiskUnits("kg"))</f>
        <v>#NAME?</v>
      </c>
      <c r="L11" s="134"/>
      <c r="M11" s="134" t="e" cm="1">
        <f t="array" aca="1" ref="M11" ca="1">_xll.RiskNormal(0.0243*L11,0.005*L11,_xll.RiskTruncateP(0.05,0.95),_xll.RiskName("Soil Intake"),_xll.RiskUnits("kg"))</f>
        <v>#NAME?</v>
      </c>
      <c r="N11" s="134">
        <f t="shared" si="4"/>
        <v>0</v>
      </c>
      <c r="O11" s="134" t="e">
        <f t="shared" ca="1" si="5"/>
        <v>#NAME?</v>
      </c>
      <c r="P11" s="134" t="e">
        <f t="shared" ca="1" si="0"/>
        <v>#NAME?</v>
      </c>
      <c r="Q11" s="134" t="e">
        <f t="shared" ca="1" si="0"/>
        <v>#NAME?</v>
      </c>
      <c r="R11" s="134">
        <f t="shared" si="0"/>
        <v>0</v>
      </c>
      <c r="S11" s="134" t="e">
        <f t="shared" ca="1" si="6"/>
        <v>#NAME?</v>
      </c>
      <c r="T11" s="134" t="e" cm="1">
        <f t="array" aca="1" ref="T11" ca="1">U10-(U10*(0.5^(1/_xll.RiskNormal('SW7'!C$2,'SW7'!D$2,_xll.RiskTruncateP(0.05,0.95),_xll.RiskName("Halflife"),_xll.RiskUnits("d")))))</f>
        <v>#NAME?</v>
      </c>
      <c r="U11" s="134" t="e">
        <f t="shared" ca="1" si="7"/>
        <v>#NAME?</v>
      </c>
      <c r="V11" s="137" t="e" cm="1">
        <f t="array" aca="1" ref="V11" ca="1">(U11*_xll.RiskNormal('SW7'!C$3,'SW7'!D$3,_xll.RiskTruncateP(0.05,0.95),_xll.RiskName("PFAS MUSCLE FRAC"))/(B11*_xll.RiskNormal('SW7'!C$4,'SW7'!E$4,_xll.RiskTruncateP(0.05,0.95),_xll.RiskName("MUSCLE BW FRAC"))))/1000</f>
        <v>#NAME?</v>
      </c>
      <c r="W11" s="137" t="e" cm="1">
        <f t="array" aca="1" ref="W11" ca="1">V11/_xll.RiskNormal('SW7'!C$5,'SW7'!D$5,_xll.RiskTruncateP(0.05,0.95),_xll.RiskName("Serum Part"))</f>
        <v>#NAME?</v>
      </c>
    </row>
    <row r="12" spans="1:25" x14ac:dyDescent="0.35">
      <c r="A12" s="133">
        <f t="shared" si="1"/>
        <v>9</v>
      </c>
      <c r="B12" s="134" t="e" cm="1">
        <f t="array" aca="1" ref="B12" ca="1">B11+_xll.RiskNormal(0.5584 + 2*0.001787*A12 -3*0.00000155*A12^2 - 4*0.00000000133*A12^3,0.35*(0.5584 + 2*0.001787*A12 -3*0.00000155*A12^2 - 4*0.00000000133*A12^3),_xll.RiskTruncateP(0.05,0.95),_xll.RiskName("BW Gain"),_xll.RiskUnits("kg"))</f>
        <v>#NAME?</v>
      </c>
      <c r="C12" s="133" t="e" cm="1">
        <f t="array" aca="1" ref="C12" ca="1">_xll.RiskNormal(50,50*0.3941,_xll.RiskTruncateP(0.05,0.95),_xll.RiskName("Diet 1 Feed"),_xll.RiskUnits("ng/kg dry"))</f>
        <v>#NAME?</v>
      </c>
      <c r="D12" s="133" t="e" cm="1">
        <f t="array" aca="1" ref="D12" ca="1">_xll.RiskNormal(550,550*0.282,_xll.RiskTruncateP(0.05,0.95),_xll.RiskName("Diet 1 Soil"),_xll.RiskUnits("ng/kg dry"))</f>
        <v>#NAME?</v>
      </c>
      <c r="E12" s="163">
        <v>1.3</v>
      </c>
      <c r="F12" s="134" t="e" cm="1">
        <f t="array" aca="1" ref="F12" ca="1">_xll.RiskNormal((-0.0001*A12^2+0.0196*A12+11.697),(-0.0001*A12^2+0.0196*A12+11.697)*0.062,_xll.RiskTruncateP(0.05,0.95),_xll.RiskName("DMI Cow"),_xll.RiskUnits("kg"))</f>
        <v>#NAME?</v>
      </c>
      <c r="G12" s="134" t="e" cm="1">
        <f t="array" aca="1" ref="G12" ca="1">_xll.RiskNormal(F12*0.0243,F12*0.005,_xll.RiskTruncateP(0.05,0.95),_xll.RiskName("Soil Intake Cow"),_xll.RiskUnits("kg"))</f>
        <v>#NAME?</v>
      </c>
      <c r="H12" s="134" t="e" cm="1">
        <f t="array" aca="1" ref="H12" ca="1">_xll.RiskNormal('SW7'!C$12,'SW7'!D$12,_xll.RiskTruncateP(0.05,0.95),_xll.RiskName("Water Intake Cow"),_xll.RiskUnits("L"))</f>
        <v>#NAME?</v>
      </c>
      <c r="I12" s="134" t="e">
        <f t="shared" ca="1" si="2"/>
        <v>#NAME?</v>
      </c>
      <c r="J12" s="134" t="e">
        <f t="shared" ca="1" si="3"/>
        <v>#NAME?</v>
      </c>
      <c r="K12" s="134" t="e" cm="1">
        <f t="array" aca="1" ref="K12" ca="1">_xll.RiskNormal(-0.0000000257*A12^4+0.0000163*A12^3-0.003686*A12^2+0.3024*A12+1.445,(-0.0000000257*A12^4+0.0000163*A12^3-0.003686*A12^2+0.3024*A12+1.445)*0.355,_xll.RiskTruncateP(0.05,0.95),_xll.RiskName("Milk Intake"),_xll.RiskUnits("kg"))</f>
        <v>#NAME?</v>
      </c>
      <c r="L12" s="134"/>
      <c r="M12" s="134" t="e" cm="1">
        <f t="array" aca="1" ref="M12" ca="1">_xll.RiskNormal(0.0243*L12,0.005*L12,_xll.RiskTruncateP(0.05,0.95),_xll.RiskName("Soil Intake"),_xll.RiskUnits("kg"))</f>
        <v>#NAME?</v>
      </c>
      <c r="N12" s="134">
        <f t="shared" si="4"/>
        <v>0</v>
      </c>
      <c r="O12" s="134" t="e">
        <f t="shared" ca="1" si="5"/>
        <v>#NAME?</v>
      </c>
      <c r="P12" s="134" t="e">
        <f t="shared" ca="1" si="0"/>
        <v>#NAME?</v>
      </c>
      <c r="Q12" s="134" t="e">
        <f t="shared" ca="1" si="0"/>
        <v>#NAME?</v>
      </c>
      <c r="R12" s="134">
        <f t="shared" si="0"/>
        <v>0</v>
      </c>
      <c r="S12" s="134" t="e">
        <f t="shared" ca="1" si="6"/>
        <v>#NAME?</v>
      </c>
      <c r="T12" s="134" t="e" cm="1">
        <f t="array" aca="1" ref="T12" ca="1">U11-(U11*(0.5^(1/_xll.RiskNormal('SW7'!C$2,'SW7'!D$2,_xll.RiskTruncateP(0.05,0.95),_xll.RiskName("Halflife"),_xll.RiskUnits("d")))))</f>
        <v>#NAME?</v>
      </c>
      <c r="U12" s="134" t="e">
        <f t="shared" ca="1" si="7"/>
        <v>#NAME?</v>
      </c>
      <c r="V12" s="137" t="e" cm="1">
        <f t="array" aca="1" ref="V12" ca="1">(U12*_xll.RiskNormal('SW7'!C$3,'SW7'!D$3,_xll.RiskTruncateP(0.05,0.95),_xll.RiskName("PFAS MUSCLE FRAC"))/(B12*_xll.RiskNormal('SW7'!C$4,'SW7'!E$4,_xll.RiskTruncateP(0.05,0.95),_xll.RiskName("MUSCLE BW FRAC"))))/1000</f>
        <v>#NAME?</v>
      </c>
      <c r="W12" s="137" t="e" cm="1">
        <f t="array" aca="1" ref="W12" ca="1">V12/_xll.RiskNormal('SW7'!C$5,'SW7'!D$5,_xll.RiskTruncateP(0.05,0.95),_xll.RiskName("Serum Part"))</f>
        <v>#NAME?</v>
      </c>
    </row>
    <row r="13" spans="1:25" x14ac:dyDescent="0.35">
      <c r="A13" s="133">
        <f t="shared" si="1"/>
        <v>10</v>
      </c>
      <c r="B13" s="134" t="e" cm="1">
        <f t="array" aca="1" ref="B13" ca="1">B12+_xll.RiskNormal(0.5584 + 2*0.001787*A13 -3*0.00000155*A13^2 - 4*0.00000000133*A13^3,0.35*(0.5584 + 2*0.001787*A13 -3*0.00000155*A13^2 - 4*0.00000000133*A13^3),_xll.RiskTruncateP(0.05,0.95),_xll.RiskName("BW Gain"),_xll.RiskUnits("kg"))</f>
        <v>#NAME?</v>
      </c>
      <c r="C13" s="133" t="e" cm="1">
        <f t="array" aca="1" ref="C13" ca="1">_xll.RiskNormal(50,50*0.3941,_xll.RiskTruncateP(0.05,0.95),_xll.RiskName("Diet 1 Feed"),_xll.RiskUnits("ng/kg dry"))</f>
        <v>#NAME?</v>
      </c>
      <c r="D13" s="133" t="e" cm="1">
        <f t="array" aca="1" ref="D13" ca="1">_xll.RiskNormal(550,550*0.282,_xll.RiskTruncateP(0.05,0.95),_xll.RiskName("Diet 1 Soil"),_xll.RiskUnits("ng/kg dry"))</f>
        <v>#NAME?</v>
      </c>
      <c r="E13" s="163">
        <v>1.3</v>
      </c>
      <c r="F13" s="134" t="e" cm="1">
        <f t="array" aca="1" ref="F13" ca="1">_xll.RiskNormal((-0.0001*A13^2+0.0196*A13+11.697),(-0.0001*A13^2+0.0196*A13+11.697)*0.062,_xll.RiskTruncateP(0.05,0.95),_xll.RiskName("DMI Cow"),_xll.RiskUnits("kg"))</f>
        <v>#NAME?</v>
      </c>
      <c r="G13" s="134" t="e" cm="1">
        <f t="array" aca="1" ref="G13" ca="1">_xll.RiskNormal(F13*0.0243,F13*0.005,_xll.RiskTruncateP(0.05,0.95),_xll.RiskName("Soil Intake Cow"),_xll.RiskUnits("kg"))</f>
        <v>#NAME?</v>
      </c>
      <c r="H13" s="134" t="e" cm="1">
        <f t="array" aca="1" ref="H13" ca="1">_xll.RiskNormal('SW7'!C$12,'SW7'!D$12,_xll.RiskTruncateP(0.05,0.95),_xll.RiskName("Water Intake Cow"),_xll.RiskUnits("L"))</f>
        <v>#NAME?</v>
      </c>
      <c r="I13" s="134" t="e">
        <f t="shared" ca="1" si="2"/>
        <v>#NAME?</v>
      </c>
      <c r="J13" s="134" t="e">
        <f t="shared" ca="1" si="3"/>
        <v>#NAME?</v>
      </c>
      <c r="K13" s="134" t="e" cm="1">
        <f t="array" aca="1" ref="K13" ca="1">_xll.RiskNormal(-0.0000000257*A13^4+0.0000163*A13^3-0.003686*A13^2+0.3024*A13+1.445,(-0.0000000257*A13^4+0.0000163*A13^3-0.003686*A13^2+0.3024*A13+1.445)*0.355,_xll.RiskTruncateP(0.05,0.95),_xll.RiskName("Milk Intake"),_xll.RiskUnits("kg"))</f>
        <v>#NAME?</v>
      </c>
      <c r="L13" s="134"/>
      <c r="M13" s="134" t="e" cm="1">
        <f t="array" aca="1" ref="M13" ca="1">_xll.RiskNormal(0.0243*L13,0.005*L13,_xll.RiskTruncateP(0.05,0.95),_xll.RiskName("Soil Intake"),_xll.RiskUnits("kg"))</f>
        <v>#NAME?</v>
      </c>
      <c r="N13" s="134">
        <f t="shared" si="4"/>
        <v>0</v>
      </c>
      <c r="O13" s="134" t="e">
        <f t="shared" ca="1" si="5"/>
        <v>#NAME?</v>
      </c>
      <c r="P13" s="134" t="e">
        <f t="shared" ca="1" si="0"/>
        <v>#NAME?</v>
      </c>
      <c r="Q13" s="134" t="e">
        <f t="shared" ca="1" si="0"/>
        <v>#NAME?</v>
      </c>
      <c r="R13" s="134">
        <f t="shared" si="0"/>
        <v>0</v>
      </c>
      <c r="S13" s="134" t="e">
        <f t="shared" ca="1" si="6"/>
        <v>#NAME?</v>
      </c>
      <c r="T13" s="134" t="e" cm="1">
        <f t="array" aca="1" ref="T13" ca="1">U12-(U12*(0.5^(1/_xll.RiskNormal('SW7'!C$2,'SW7'!D$2,_xll.RiskTruncateP(0.05,0.95),_xll.RiskName("Halflife"),_xll.RiskUnits("d")))))</f>
        <v>#NAME?</v>
      </c>
      <c r="U13" s="134" t="e">
        <f t="shared" ca="1" si="7"/>
        <v>#NAME?</v>
      </c>
      <c r="V13" s="137" t="e" cm="1">
        <f t="array" aca="1" ref="V13" ca="1">(U13*_xll.RiskNormal('SW7'!C$3,'SW7'!D$3,_xll.RiskTruncateP(0.05,0.95),_xll.RiskName("PFAS MUSCLE FRAC"))/(B13*_xll.RiskNormal('SW7'!C$4,'SW7'!E$4,_xll.RiskTruncateP(0.05,0.95),_xll.RiskName("MUSCLE BW FRAC"))))/1000</f>
        <v>#NAME?</v>
      </c>
      <c r="W13" s="137" t="e" cm="1">
        <f t="array" aca="1" ref="W13" ca="1">V13/_xll.RiskNormal('SW7'!C$5,'SW7'!D$5,_xll.RiskTruncateP(0.05,0.95),_xll.RiskName("Serum Part"))</f>
        <v>#NAME?</v>
      </c>
    </row>
    <row r="14" spans="1:25" x14ac:dyDescent="0.35">
      <c r="A14" s="133">
        <f t="shared" si="1"/>
        <v>11</v>
      </c>
      <c r="B14" s="134" t="e" cm="1">
        <f t="array" aca="1" ref="B14" ca="1">B13+_xll.RiskNormal(0.5584 + 2*0.001787*A14 -3*0.00000155*A14^2 - 4*0.00000000133*A14^3,0.35*(0.5584 + 2*0.001787*A14 -3*0.00000155*A14^2 - 4*0.00000000133*A14^3),_xll.RiskTruncateP(0.05,0.95),_xll.RiskName("BW Gain"),_xll.RiskUnits("kg"))</f>
        <v>#NAME?</v>
      </c>
      <c r="C14" s="133" t="e" cm="1">
        <f t="array" aca="1" ref="C14" ca="1">_xll.RiskNormal(50,50*0.3941,_xll.RiskTruncateP(0.05,0.95),_xll.RiskName("Diet 1 Feed"),_xll.RiskUnits("ng/kg dry"))</f>
        <v>#NAME?</v>
      </c>
      <c r="D14" s="133" t="e" cm="1">
        <f t="array" aca="1" ref="D14" ca="1">_xll.RiskNormal(550,550*0.282,_xll.RiskTruncateP(0.05,0.95),_xll.RiskName("Diet 1 Soil"),_xll.RiskUnits("ng/kg dry"))</f>
        <v>#NAME?</v>
      </c>
      <c r="E14" s="163">
        <v>1.3</v>
      </c>
      <c r="F14" s="134" t="e" cm="1">
        <f t="array" aca="1" ref="F14" ca="1">_xll.RiskNormal((-0.0001*A14^2+0.0196*A14+11.697),(-0.0001*A14^2+0.0196*A14+11.697)*0.062,_xll.RiskTruncateP(0.05,0.95),_xll.RiskName("DMI Cow"),_xll.RiskUnits("kg"))</f>
        <v>#NAME?</v>
      </c>
      <c r="G14" s="134" t="e" cm="1">
        <f t="array" aca="1" ref="G14" ca="1">_xll.RiskNormal(F14*0.0243,F14*0.005,_xll.RiskTruncateP(0.05,0.95),_xll.RiskName("Soil Intake Cow"),_xll.RiskUnits("kg"))</f>
        <v>#NAME?</v>
      </c>
      <c r="H14" s="134" t="e" cm="1">
        <f t="array" aca="1" ref="H14" ca="1">_xll.RiskNormal('SW7'!C$12,'SW7'!D$12,_xll.RiskTruncateP(0.05,0.95),_xll.RiskName("Water Intake Cow"),_xll.RiskUnits("L"))</f>
        <v>#NAME?</v>
      </c>
      <c r="I14" s="134" t="e">
        <f t="shared" ca="1" si="2"/>
        <v>#NAME?</v>
      </c>
      <c r="J14" s="134" t="e">
        <f t="shared" ca="1" si="3"/>
        <v>#NAME?</v>
      </c>
      <c r="K14" s="134" t="e" cm="1">
        <f t="array" aca="1" ref="K14" ca="1">_xll.RiskNormal(-0.0000000257*A14^4+0.0000163*A14^3-0.003686*A14^2+0.3024*A14+1.445,(-0.0000000257*A14^4+0.0000163*A14^3-0.003686*A14^2+0.3024*A14+1.445)*0.355,_xll.RiskTruncateP(0.05,0.95),_xll.RiskName("Milk Intake"),_xll.RiskUnits("kg"))</f>
        <v>#NAME?</v>
      </c>
      <c r="L14" s="134"/>
      <c r="M14" s="134" t="e" cm="1">
        <f t="array" aca="1" ref="M14" ca="1">_xll.RiskNormal(0.0243*L14,0.005*L14,_xll.RiskTruncateP(0.05,0.95),_xll.RiskName("Soil Intake"),_xll.RiskUnits("kg"))</f>
        <v>#NAME?</v>
      </c>
      <c r="N14" s="134">
        <f t="shared" si="4"/>
        <v>0</v>
      </c>
      <c r="O14" s="134" t="e">
        <f t="shared" ca="1" si="5"/>
        <v>#NAME?</v>
      </c>
      <c r="P14" s="134" t="e">
        <f t="shared" ca="1" si="0"/>
        <v>#NAME?</v>
      </c>
      <c r="Q14" s="134" t="e">
        <f t="shared" ca="1" si="0"/>
        <v>#NAME?</v>
      </c>
      <c r="R14" s="134">
        <f t="shared" si="0"/>
        <v>0</v>
      </c>
      <c r="S14" s="134" t="e">
        <f t="shared" ca="1" si="6"/>
        <v>#NAME?</v>
      </c>
      <c r="T14" s="134" t="e" cm="1">
        <f t="array" aca="1" ref="T14" ca="1">U13-(U13*(0.5^(1/_xll.RiskNormal('SW7'!C$2,'SW7'!D$2,_xll.RiskTruncateP(0.05,0.95),_xll.RiskName("Halflife"),_xll.RiskUnits("d")))))</f>
        <v>#NAME?</v>
      </c>
      <c r="U14" s="134" t="e">
        <f t="shared" ca="1" si="7"/>
        <v>#NAME?</v>
      </c>
      <c r="V14" s="137" t="e" cm="1">
        <f t="array" aca="1" ref="V14" ca="1">(U14*_xll.RiskNormal('SW7'!C$3,'SW7'!D$3,_xll.RiskTruncateP(0.05,0.95),_xll.RiskName("PFAS MUSCLE FRAC"))/(B14*_xll.RiskNormal('SW7'!C$4,'SW7'!E$4,_xll.RiskTruncateP(0.05,0.95),_xll.RiskName("MUSCLE BW FRAC"))))/1000</f>
        <v>#NAME?</v>
      </c>
      <c r="W14" s="137" t="e" cm="1">
        <f t="array" aca="1" ref="W14" ca="1">V14/_xll.RiskNormal('SW7'!C$5,'SW7'!D$5,_xll.RiskTruncateP(0.05,0.95),_xll.RiskName("Serum Part"))</f>
        <v>#NAME?</v>
      </c>
    </row>
    <row r="15" spans="1:25" x14ac:dyDescent="0.35">
      <c r="A15" s="133">
        <f t="shared" si="1"/>
        <v>12</v>
      </c>
      <c r="B15" s="134" t="e" cm="1">
        <f t="array" aca="1" ref="B15" ca="1">B14+_xll.RiskNormal(0.5584 + 2*0.001787*A15 -3*0.00000155*A15^2 - 4*0.00000000133*A15^3,0.35*(0.5584 + 2*0.001787*A15 -3*0.00000155*A15^2 - 4*0.00000000133*A15^3),_xll.RiskTruncateP(0.05,0.95),_xll.RiskName("BW Gain"),_xll.RiskUnits("kg"))</f>
        <v>#NAME?</v>
      </c>
      <c r="C15" s="133" t="e" cm="1">
        <f t="array" aca="1" ref="C15" ca="1">_xll.RiskNormal(50,50*0.3941,_xll.RiskTruncateP(0.05,0.95),_xll.RiskName("Diet 1 Feed"),_xll.RiskUnits("ng/kg dry"))</f>
        <v>#NAME?</v>
      </c>
      <c r="D15" s="133" t="e" cm="1">
        <f t="array" aca="1" ref="D15" ca="1">_xll.RiskNormal(550,550*0.282,_xll.RiskTruncateP(0.05,0.95),_xll.RiskName("Diet 1 Soil"),_xll.RiskUnits("ng/kg dry"))</f>
        <v>#NAME?</v>
      </c>
      <c r="E15" s="163">
        <v>1.3</v>
      </c>
      <c r="F15" s="134" t="e" cm="1">
        <f t="array" aca="1" ref="F15" ca="1">_xll.RiskNormal((-0.0001*A15^2+0.0196*A15+11.697),(-0.0001*A15^2+0.0196*A15+11.697)*0.062,_xll.RiskTruncateP(0.05,0.95),_xll.RiskName("DMI Cow"),_xll.RiskUnits("kg"))</f>
        <v>#NAME?</v>
      </c>
      <c r="G15" s="134" t="e" cm="1">
        <f t="array" aca="1" ref="G15" ca="1">_xll.RiskNormal(F15*0.0243,F15*0.005,_xll.RiskTruncateP(0.05,0.95),_xll.RiskName("Soil Intake Cow"),_xll.RiskUnits("kg"))</f>
        <v>#NAME?</v>
      </c>
      <c r="H15" s="134" t="e" cm="1">
        <f t="array" aca="1" ref="H15" ca="1">_xll.RiskNormal('SW7'!C$12,'SW7'!D$12,_xll.RiskTruncateP(0.05,0.95),_xll.RiskName("Water Intake Cow"),_xll.RiskUnits("L"))</f>
        <v>#NAME?</v>
      </c>
      <c r="I15" s="134" t="e">
        <f t="shared" ca="1" si="2"/>
        <v>#NAME?</v>
      </c>
      <c r="J15" s="134" t="e">
        <f t="shared" ca="1" si="3"/>
        <v>#NAME?</v>
      </c>
      <c r="K15" s="134" t="e" cm="1">
        <f t="array" aca="1" ref="K15" ca="1">_xll.RiskNormal(-0.0000000257*A15^4+0.0000163*A15^3-0.003686*A15^2+0.3024*A15+1.445,(-0.0000000257*A15^4+0.0000163*A15^3-0.003686*A15^2+0.3024*A15+1.445)*0.355,_xll.RiskTruncateP(0.05,0.95),_xll.RiskName("Milk Intake"),_xll.RiskUnits("kg"))</f>
        <v>#NAME?</v>
      </c>
      <c r="L15" s="134"/>
      <c r="M15" s="134" t="e" cm="1">
        <f t="array" aca="1" ref="M15" ca="1">_xll.RiskNormal(0.0243*L15,0.005*L15,_xll.RiskTruncateP(0.05,0.95),_xll.RiskName("Soil Intake"),_xll.RiskUnits("kg"))</f>
        <v>#NAME?</v>
      </c>
      <c r="N15" s="134">
        <f t="shared" si="4"/>
        <v>0</v>
      </c>
      <c r="O15" s="134" t="e">
        <f t="shared" ca="1" si="5"/>
        <v>#NAME?</v>
      </c>
      <c r="P15" s="134" t="e">
        <f t="shared" ca="1" si="0"/>
        <v>#NAME?</v>
      </c>
      <c r="Q15" s="134" t="e">
        <f t="shared" ca="1" si="0"/>
        <v>#NAME?</v>
      </c>
      <c r="R15" s="134">
        <f t="shared" si="0"/>
        <v>0</v>
      </c>
      <c r="S15" s="134" t="e">
        <f t="shared" ca="1" si="6"/>
        <v>#NAME?</v>
      </c>
      <c r="T15" s="134" t="e" cm="1">
        <f t="array" aca="1" ref="T15" ca="1">U14-(U14*(0.5^(1/_xll.RiskNormal('SW7'!C$2,'SW7'!D$2,_xll.RiskTruncateP(0.05,0.95),_xll.RiskName("Halflife"),_xll.RiskUnits("d")))))</f>
        <v>#NAME?</v>
      </c>
      <c r="U15" s="134" t="e">
        <f t="shared" ca="1" si="7"/>
        <v>#NAME?</v>
      </c>
      <c r="V15" s="137" t="e" cm="1">
        <f t="array" aca="1" ref="V15" ca="1">(U15*_xll.RiskNormal('SW7'!C$3,'SW7'!D$3,_xll.RiskTruncateP(0.05,0.95),_xll.RiskName("PFAS MUSCLE FRAC"))/(B15*_xll.RiskNormal('SW7'!C$4,'SW7'!E$4,_xll.RiskTruncateP(0.05,0.95),_xll.RiskName("MUSCLE BW FRAC"))))/1000</f>
        <v>#NAME?</v>
      </c>
      <c r="W15" s="137" t="e" cm="1">
        <f t="array" aca="1" ref="W15" ca="1">V15/_xll.RiskNormal('SW7'!C$5,'SW7'!D$5,_xll.RiskTruncateP(0.05,0.95),_xll.RiskName("Serum Part"))</f>
        <v>#NAME?</v>
      </c>
    </row>
    <row r="16" spans="1:25" x14ac:dyDescent="0.35">
      <c r="A16" s="133">
        <f t="shared" si="1"/>
        <v>13</v>
      </c>
      <c r="B16" s="134" t="e" cm="1">
        <f t="array" aca="1" ref="B16" ca="1">B15+_xll.RiskNormal(0.5584 + 2*0.001787*A16 -3*0.00000155*A16^2 - 4*0.00000000133*A16^3,0.35*(0.5584 + 2*0.001787*A16 -3*0.00000155*A16^2 - 4*0.00000000133*A16^3),_xll.RiskTruncateP(0.05,0.95),_xll.RiskName("BW Gain"),_xll.RiskUnits("kg"))</f>
        <v>#NAME?</v>
      </c>
      <c r="C16" s="133" t="e" cm="1">
        <f t="array" aca="1" ref="C16" ca="1">_xll.RiskNormal(50,50*0.3941,_xll.RiskTruncateP(0.05,0.95),_xll.RiskName("Diet 1 Feed"),_xll.RiskUnits("ng/kg dry"))</f>
        <v>#NAME?</v>
      </c>
      <c r="D16" s="133" t="e" cm="1">
        <f t="array" aca="1" ref="D16" ca="1">_xll.RiskNormal(550,550*0.282,_xll.RiskTruncateP(0.05,0.95),_xll.RiskName("Diet 1 Soil"),_xll.RiskUnits("ng/kg dry"))</f>
        <v>#NAME?</v>
      </c>
      <c r="E16" s="163">
        <v>1.3</v>
      </c>
      <c r="F16" s="134" t="e" cm="1">
        <f t="array" aca="1" ref="F16" ca="1">_xll.RiskNormal((-0.0001*A16^2+0.0196*A16+11.697),(-0.0001*A16^2+0.0196*A16+11.697)*0.062,_xll.RiskTruncateP(0.05,0.95),_xll.RiskName("DMI Cow"),_xll.RiskUnits("kg"))</f>
        <v>#NAME?</v>
      </c>
      <c r="G16" s="134" t="e" cm="1">
        <f t="array" aca="1" ref="G16" ca="1">_xll.RiskNormal(F16*0.0243,F16*0.005,_xll.RiskTruncateP(0.05,0.95),_xll.RiskName("Soil Intake Cow"),_xll.RiskUnits("kg"))</f>
        <v>#NAME?</v>
      </c>
      <c r="H16" s="134" t="e" cm="1">
        <f t="array" aca="1" ref="H16" ca="1">_xll.RiskNormal('SW7'!C$12,'SW7'!D$12,_xll.RiskTruncateP(0.05,0.95),_xll.RiskName("Water Intake Cow"),_xll.RiskUnits("L"))</f>
        <v>#NAME?</v>
      </c>
      <c r="I16" s="134" t="e">
        <f t="shared" ca="1" si="2"/>
        <v>#NAME?</v>
      </c>
      <c r="J16" s="134" t="e">
        <f t="shared" ca="1" si="3"/>
        <v>#NAME?</v>
      </c>
      <c r="K16" s="134" t="e" cm="1">
        <f t="array" aca="1" ref="K16" ca="1">_xll.RiskNormal(-0.0000000257*A16^4+0.0000163*A16^3-0.003686*A16^2+0.3024*A16+1.445,(-0.0000000257*A16^4+0.0000163*A16^3-0.003686*A16^2+0.3024*A16+1.445)*0.355,_xll.RiskTruncateP(0.05,0.95),_xll.RiskName("Milk Intake"),_xll.RiskUnits("kg"))</f>
        <v>#NAME?</v>
      </c>
      <c r="L16" s="134"/>
      <c r="M16" s="134" t="e" cm="1">
        <f t="array" aca="1" ref="M16" ca="1">_xll.RiskNormal(0.0243*L16,0.005*L16,_xll.RiskTruncateP(0.05,0.95),_xll.RiskName("Soil Intake"),_xll.RiskUnits("kg"))</f>
        <v>#NAME?</v>
      </c>
      <c r="N16" s="134">
        <f t="shared" si="4"/>
        <v>0</v>
      </c>
      <c r="O16" s="134" t="e">
        <f t="shared" ca="1" si="5"/>
        <v>#NAME?</v>
      </c>
      <c r="P16" s="134" t="e">
        <f t="shared" ca="1" si="0"/>
        <v>#NAME?</v>
      </c>
      <c r="Q16" s="134" t="e">
        <f t="shared" ca="1" si="0"/>
        <v>#NAME?</v>
      </c>
      <c r="R16" s="134">
        <f t="shared" si="0"/>
        <v>0</v>
      </c>
      <c r="S16" s="134" t="e">
        <f t="shared" ca="1" si="6"/>
        <v>#NAME?</v>
      </c>
      <c r="T16" s="134" t="e" cm="1">
        <f t="array" aca="1" ref="T16" ca="1">U15-(U15*(0.5^(1/_xll.RiskNormal('SW7'!C$2,'SW7'!D$2,_xll.RiskTruncateP(0.05,0.95),_xll.RiskName("Halflife"),_xll.RiskUnits("d")))))</f>
        <v>#NAME?</v>
      </c>
      <c r="U16" s="134" t="e">
        <f t="shared" ca="1" si="7"/>
        <v>#NAME?</v>
      </c>
      <c r="V16" s="137" t="e" cm="1">
        <f t="array" aca="1" ref="V16" ca="1">(U16*_xll.RiskNormal('SW7'!C$3,'SW7'!D$3,_xll.RiskTruncateP(0.05,0.95),_xll.RiskName("PFAS MUSCLE FRAC"))/(B16*_xll.RiskNormal('SW7'!C$4,'SW7'!E$4,_xll.RiskTruncateP(0.05,0.95),_xll.RiskName("MUSCLE BW FRAC"))))/1000</f>
        <v>#NAME?</v>
      </c>
      <c r="W16" s="137" t="e" cm="1">
        <f t="array" aca="1" ref="W16" ca="1">V16/_xll.RiskNormal('SW7'!C$5,'SW7'!D$5,_xll.RiskTruncateP(0.05,0.95),_xll.RiskName("Serum Part"))</f>
        <v>#NAME?</v>
      </c>
    </row>
    <row r="17" spans="1:23" x14ac:dyDescent="0.35">
      <c r="A17" s="133">
        <f t="shared" si="1"/>
        <v>14</v>
      </c>
      <c r="B17" s="134" t="e" cm="1">
        <f t="array" aca="1" ref="B17" ca="1">B16+_xll.RiskNormal(0.5584 + 2*0.001787*A17 -3*0.00000155*A17^2 - 4*0.00000000133*A17^3,0.35*(0.5584 + 2*0.001787*A17 -3*0.00000155*A17^2 - 4*0.00000000133*A17^3),_xll.RiskTruncateP(0.05,0.95),_xll.RiskName("BW Gain"),_xll.RiskUnits("kg"))</f>
        <v>#NAME?</v>
      </c>
      <c r="C17" s="133" t="e" cm="1">
        <f t="array" aca="1" ref="C17" ca="1">_xll.RiskNormal(50,50*0.3941,_xll.RiskTruncateP(0.05,0.95),_xll.RiskName("Diet 1 Feed"),_xll.RiskUnits("ng/kg dry"))</f>
        <v>#NAME?</v>
      </c>
      <c r="D17" s="133" t="e" cm="1">
        <f t="array" aca="1" ref="D17" ca="1">_xll.RiskNormal(550,550*0.282,_xll.RiskTruncateP(0.05,0.95),_xll.RiskName("Diet 1 Soil"),_xll.RiskUnits("ng/kg dry"))</f>
        <v>#NAME?</v>
      </c>
      <c r="E17" s="163">
        <v>1.3</v>
      </c>
      <c r="F17" s="134" t="e" cm="1">
        <f t="array" aca="1" ref="F17" ca="1">_xll.RiskNormal((-0.0001*A17^2+0.0196*A17+11.697),(-0.0001*A17^2+0.0196*A17+11.697)*0.062,_xll.RiskTruncateP(0.05,0.95),_xll.RiskName("DMI Cow"),_xll.RiskUnits("kg"))</f>
        <v>#NAME?</v>
      </c>
      <c r="G17" s="134" t="e" cm="1">
        <f t="array" aca="1" ref="G17" ca="1">_xll.RiskNormal(F17*0.0243,F17*0.005,_xll.RiskTruncateP(0.05,0.95),_xll.RiskName("Soil Intake Cow"),_xll.RiskUnits("kg"))</f>
        <v>#NAME?</v>
      </c>
      <c r="H17" s="134" t="e" cm="1">
        <f t="array" aca="1" ref="H17" ca="1">_xll.RiskNormal('SW7'!C$12,'SW7'!D$12,_xll.RiskTruncateP(0.05,0.95),_xll.RiskName("Water Intake Cow"),_xll.RiskUnits("L"))</f>
        <v>#NAME?</v>
      </c>
      <c r="I17" s="134" t="e">
        <f t="shared" ca="1" si="2"/>
        <v>#NAME?</v>
      </c>
      <c r="J17" s="134" t="e">
        <f t="shared" ca="1" si="3"/>
        <v>#NAME?</v>
      </c>
      <c r="K17" s="134" t="e" cm="1">
        <f t="array" aca="1" ref="K17" ca="1">_xll.RiskNormal(-0.0000000257*A17^4+0.0000163*A17^3-0.003686*A17^2+0.3024*A17+1.445,(-0.0000000257*A17^4+0.0000163*A17^3-0.003686*A17^2+0.3024*A17+1.445)*0.355,_xll.RiskTruncateP(0.05,0.95),_xll.RiskName("Milk Intake"),_xll.RiskUnits("kg"))</f>
        <v>#NAME?</v>
      </c>
      <c r="L17" s="134"/>
      <c r="M17" s="134" t="e" cm="1">
        <f t="array" aca="1" ref="M17" ca="1">_xll.RiskNormal(0.0243*L17,0.005*L17,_xll.RiskTruncateP(0.05,0.95),_xll.RiskName("Soil Intake"),_xll.RiskUnits("kg"))</f>
        <v>#NAME?</v>
      </c>
      <c r="N17" s="134">
        <f t="shared" si="4"/>
        <v>0</v>
      </c>
      <c r="O17" s="134" t="e">
        <f t="shared" ca="1" si="5"/>
        <v>#NAME?</v>
      </c>
      <c r="P17" s="134" t="e">
        <f t="shared" ca="1" si="0"/>
        <v>#NAME?</v>
      </c>
      <c r="Q17" s="134" t="e">
        <f t="shared" ca="1" si="0"/>
        <v>#NAME?</v>
      </c>
      <c r="R17" s="134">
        <f t="shared" si="0"/>
        <v>0</v>
      </c>
      <c r="S17" s="134" t="e">
        <f t="shared" ca="1" si="6"/>
        <v>#NAME?</v>
      </c>
      <c r="T17" s="134" t="e" cm="1">
        <f t="array" aca="1" ref="T17" ca="1">U16-(U16*(0.5^(1/_xll.RiskNormal('SW7'!C$2,'SW7'!D$2,_xll.RiskTruncateP(0.05,0.95),_xll.RiskName("Halflife"),_xll.RiskUnits("d")))))</f>
        <v>#NAME?</v>
      </c>
      <c r="U17" s="134" t="e">
        <f t="shared" ca="1" si="7"/>
        <v>#NAME?</v>
      </c>
      <c r="V17" s="137" t="e" cm="1">
        <f t="array" aca="1" ref="V17" ca="1">(U17*_xll.RiskNormal('SW7'!C$3,'SW7'!D$3,_xll.RiskTruncateP(0.05,0.95),_xll.RiskName("PFAS MUSCLE FRAC"))/(B17*_xll.RiskNormal('SW7'!C$4,'SW7'!E$4,_xll.RiskTruncateP(0.05,0.95),_xll.RiskName("MUSCLE BW FRAC"))))/1000</f>
        <v>#NAME?</v>
      </c>
      <c r="W17" s="137" t="e" cm="1">
        <f t="array" aca="1" ref="W17" ca="1">V17/_xll.RiskNormal('SW7'!C$5,'SW7'!D$5,_xll.RiskTruncateP(0.05,0.95),_xll.RiskName("Serum Part"))</f>
        <v>#NAME?</v>
      </c>
    </row>
    <row r="18" spans="1:23" x14ac:dyDescent="0.35">
      <c r="A18" s="133">
        <f t="shared" si="1"/>
        <v>15</v>
      </c>
      <c r="B18" s="134" t="e" cm="1">
        <f t="array" aca="1" ref="B18" ca="1">B17+_xll.RiskNormal(0.5584 + 2*0.001787*A18 -3*0.00000155*A18^2 - 4*0.00000000133*A18^3,0.35*(0.5584 + 2*0.001787*A18 -3*0.00000155*A18^2 - 4*0.00000000133*A18^3),_xll.RiskTruncateP(0.05,0.95),_xll.RiskName("BW Gain"),_xll.RiskUnits("kg"))</f>
        <v>#NAME?</v>
      </c>
      <c r="C18" s="133" t="e" cm="1">
        <f t="array" aca="1" ref="C18" ca="1">_xll.RiskNormal(50,50*0.3941,_xll.RiskTruncateP(0.05,0.95),_xll.RiskName("Diet 1 Feed"),_xll.RiskUnits("ng/kg dry"))</f>
        <v>#NAME?</v>
      </c>
      <c r="D18" s="133" t="e" cm="1">
        <f t="array" aca="1" ref="D18" ca="1">_xll.RiskNormal(550,550*0.282,_xll.RiskTruncateP(0.05,0.95),_xll.RiskName("Diet 1 Soil"),_xll.RiskUnits("ng/kg dry"))</f>
        <v>#NAME?</v>
      </c>
      <c r="E18" s="163">
        <v>1.3</v>
      </c>
      <c r="F18" s="134" t="e" cm="1">
        <f t="array" aca="1" ref="F18" ca="1">_xll.RiskNormal((-0.0001*A18^2+0.0196*A18+11.697),(-0.0001*A18^2+0.0196*A18+11.697)*0.062,_xll.RiskTruncateP(0.05,0.95),_xll.RiskName("DMI Cow"),_xll.RiskUnits("kg"))</f>
        <v>#NAME?</v>
      </c>
      <c r="G18" s="134" t="e" cm="1">
        <f t="array" aca="1" ref="G18" ca="1">_xll.RiskNormal(F18*0.0243,F18*0.005,_xll.RiskTruncateP(0.05,0.95),_xll.RiskName("Soil Intake Cow"),_xll.RiskUnits("kg"))</f>
        <v>#NAME?</v>
      </c>
      <c r="H18" s="134" t="e" cm="1">
        <f t="array" aca="1" ref="H18" ca="1">_xll.RiskNormal('SW7'!C$12,'SW7'!D$12,_xll.RiskTruncateP(0.05,0.95),_xll.RiskName("Water Intake Cow"),_xll.RiskUnits("L"))</f>
        <v>#NAME?</v>
      </c>
      <c r="I18" s="134" t="e">
        <f t="shared" ca="1" si="2"/>
        <v>#NAME?</v>
      </c>
      <c r="J18" s="134" t="e">
        <f t="shared" ca="1" si="3"/>
        <v>#NAME?</v>
      </c>
      <c r="K18" s="134" t="e" cm="1">
        <f t="array" aca="1" ref="K18" ca="1">_xll.RiskNormal(-0.0000000257*A18^4+0.0000163*A18^3-0.003686*A18^2+0.3024*A18+1.445,(-0.0000000257*A18^4+0.0000163*A18^3-0.003686*A18^2+0.3024*A18+1.445)*0.355,_xll.RiskTruncateP(0.05,0.95),_xll.RiskName("Milk Intake"),_xll.RiskUnits("kg"))</f>
        <v>#NAME?</v>
      </c>
      <c r="L18" s="134"/>
      <c r="M18" s="134" t="e" cm="1">
        <f t="array" aca="1" ref="M18" ca="1">_xll.RiskNormal(0.0243*L18,0.005*L18,_xll.RiskTruncateP(0.05,0.95),_xll.RiskName("Soil Intake"),_xll.RiskUnits("kg"))</f>
        <v>#NAME?</v>
      </c>
      <c r="N18" s="134">
        <f t="shared" si="4"/>
        <v>0</v>
      </c>
      <c r="O18" s="134" t="e">
        <f t="shared" ca="1" si="5"/>
        <v>#NAME?</v>
      </c>
      <c r="P18" s="134" t="e">
        <f t="shared" ca="1" si="0"/>
        <v>#NAME?</v>
      </c>
      <c r="Q18" s="134" t="e">
        <f t="shared" ca="1" si="0"/>
        <v>#NAME?</v>
      </c>
      <c r="R18" s="134">
        <f t="shared" si="0"/>
        <v>0</v>
      </c>
      <c r="S18" s="134" t="e">
        <f t="shared" ca="1" si="6"/>
        <v>#NAME?</v>
      </c>
      <c r="T18" s="134" t="e" cm="1">
        <f t="array" aca="1" ref="T18" ca="1">U17-(U17*(0.5^(1/_xll.RiskNormal('SW7'!C$2,'SW7'!D$2,_xll.RiskTruncateP(0.05,0.95),_xll.RiskName("Halflife"),_xll.RiskUnits("d")))))</f>
        <v>#NAME?</v>
      </c>
      <c r="U18" s="134" t="e">
        <f t="shared" ca="1" si="7"/>
        <v>#NAME?</v>
      </c>
      <c r="V18" s="137" t="e" cm="1">
        <f t="array" aca="1" ref="V18" ca="1">(U18*_xll.RiskNormal('SW7'!C$3,'SW7'!D$3,_xll.RiskTruncateP(0.05,0.95),_xll.RiskName("PFAS MUSCLE FRAC"))/(B18*_xll.RiskNormal('SW7'!C$4,'SW7'!E$4,_xll.RiskTruncateP(0.05,0.95),_xll.RiskName("MUSCLE BW FRAC"))))/1000</f>
        <v>#NAME?</v>
      </c>
      <c r="W18" s="137" t="e" cm="1">
        <f t="array" aca="1" ref="W18" ca="1">V18/_xll.RiskNormal('SW7'!C$5,'SW7'!D$5,_xll.RiskTruncateP(0.05,0.95),_xll.RiskName("Serum Part"))</f>
        <v>#NAME?</v>
      </c>
    </row>
    <row r="19" spans="1:23" x14ac:dyDescent="0.35">
      <c r="A19" s="133">
        <f t="shared" si="1"/>
        <v>16</v>
      </c>
      <c r="B19" s="134" t="e" cm="1">
        <f t="array" aca="1" ref="B19" ca="1">B18+_xll.RiskNormal(0.5584 + 2*0.001787*A19 -3*0.00000155*A19^2 - 4*0.00000000133*A19^3,0.35*(0.5584 + 2*0.001787*A19 -3*0.00000155*A19^2 - 4*0.00000000133*A19^3),_xll.RiskTruncateP(0.05,0.95),_xll.RiskName("BW Gain"),_xll.RiskUnits("kg"))</f>
        <v>#NAME?</v>
      </c>
      <c r="C19" s="133" t="e" cm="1">
        <f t="array" aca="1" ref="C19" ca="1">_xll.RiskNormal(50,50*0.3941,_xll.RiskTruncateP(0.05,0.95),_xll.RiskName("Diet 1 Feed"),_xll.RiskUnits("ng/kg dry"))</f>
        <v>#NAME?</v>
      </c>
      <c r="D19" s="133" t="e" cm="1">
        <f t="array" aca="1" ref="D19" ca="1">_xll.RiskNormal(550,550*0.282,_xll.RiskTruncateP(0.05,0.95),_xll.RiskName("Diet 1 Soil"),_xll.RiskUnits("ng/kg dry"))</f>
        <v>#NAME?</v>
      </c>
      <c r="E19" s="163">
        <v>1.3</v>
      </c>
      <c r="F19" s="134" t="e" cm="1">
        <f t="array" aca="1" ref="F19" ca="1">_xll.RiskNormal((-0.0001*A19^2+0.0196*A19+11.697),(-0.0001*A19^2+0.0196*A19+11.697)*0.062,_xll.RiskTruncateP(0.05,0.95),_xll.RiskName("DMI Cow"),_xll.RiskUnits("kg"))</f>
        <v>#NAME?</v>
      </c>
      <c r="G19" s="134" t="e" cm="1">
        <f t="array" aca="1" ref="G19" ca="1">_xll.RiskNormal(F19*0.0243,F19*0.005,_xll.RiskTruncateP(0.05,0.95),_xll.RiskName("Soil Intake Cow"),_xll.RiskUnits("kg"))</f>
        <v>#NAME?</v>
      </c>
      <c r="H19" s="134" t="e" cm="1">
        <f t="array" aca="1" ref="H19" ca="1">_xll.RiskNormal('SW7'!C$12,'SW7'!D$12,_xll.RiskTruncateP(0.05,0.95),_xll.RiskName("Water Intake Cow"),_xll.RiskUnits("L"))</f>
        <v>#NAME?</v>
      </c>
      <c r="I19" s="134" t="e">
        <f t="shared" ca="1" si="2"/>
        <v>#NAME?</v>
      </c>
      <c r="J19" s="134" t="e">
        <f t="shared" ca="1" si="3"/>
        <v>#NAME?</v>
      </c>
      <c r="K19" s="134" t="e" cm="1">
        <f t="array" aca="1" ref="K19" ca="1">_xll.RiskNormal(-0.0000000257*A19^4+0.0000163*A19^3-0.003686*A19^2+0.3024*A19+1.445,(-0.0000000257*A19^4+0.0000163*A19^3-0.003686*A19^2+0.3024*A19+1.445)*0.355,_xll.RiskTruncateP(0.05,0.95),_xll.RiskName("Milk Intake"),_xll.RiskUnits("kg"))</f>
        <v>#NAME?</v>
      </c>
      <c r="L19" s="134"/>
      <c r="M19" s="134" t="e" cm="1">
        <f t="array" aca="1" ref="M19" ca="1">_xll.RiskNormal(0.0243*L19,0.005*L19,_xll.RiskTruncateP(0.05,0.95),_xll.RiskName("Soil Intake"),_xll.RiskUnits("kg"))</f>
        <v>#NAME?</v>
      </c>
      <c r="N19" s="134">
        <f t="shared" si="4"/>
        <v>0</v>
      </c>
      <c r="O19" s="134" t="e">
        <f t="shared" ca="1" si="5"/>
        <v>#NAME?</v>
      </c>
      <c r="P19" s="134" t="e">
        <f t="shared" ref="P19:R46" ca="1" si="8">C19*L19</f>
        <v>#NAME?</v>
      </c>
      <c r="Q19" s="134" t="e">
        <f t="shared" ca="1" si="8"/>
        <v>#NAME?</v>
      </c>
      <c r="R19" s="134">
        <f t="shared" si="8"/>
        <v>0</v>
      </c>
      <c r="S19" s="134" t="e">
        <f t="shared" ca="1" si="6"/>
        <v>#NAME?</v>
      </c>
      <c r="T19" s="134" t="e" cm="1">
        <f t="array" aca="1" ref="T19" ca="1">U18-(U18*(0.5^(1/_xll.RiskNormal('SW7'!C$2,'SW7'!D$2,_xll.RiskTruncateP(0.05,0.95),_xll.RiskName("Halflife"),_xll.RiskUnits("d")))))</f>
        <v>#NAME?</v>
      </c>
      <c r="U19" s="134" t="e">
        <f t="shared" ca="1" si="7"/>
        <v>#NAME?</v>
      </c>
      <c r="V19" s="137" t="e" cm="1">
        <f t="array" aca="1" ref="V19" ca="1">(U19*_xll.RiskNormal('SW7'!C$3,'SW7'!D$3,_xll.RiskTruncateP(0.05,0.95),_xll.RiskName("PFAS MUSCLE FRAC"))/(B19*_xll.RiskNormal('SW7'!C$4,'SW7'!E$4,_xll.RiskTruncateP(0.05,0.95),_xll.RiskName("MUSCLE BW FRAC"))))/1000</f>
        <v>#NAME?</v>
      </c>
      <c r="W19" s="137" t="e" cm="1">
        <f t="array" aca="1" ref="W19" ca="1">V19/_xll.RiskNormal('SW7'!C$5,'SW7'!D$5,_xll.RiskTruncateP(0.05,0.95),_xll.RiskName("Serum Part"))</f>
        <v>#NAME?</v>
      </c>
    </row>
    <row r="20" spans="1:23" x14ac:dyDescent="0.35">
      <c r="A20" s="133">
        <f t="shared" si="1"/>
        <v>17</v>
      </c>
      <c r="B20" s="134" t="e" cm="1">
        <f t="array" aca="1" ref="B20" ca="1">B19+_xll.RiskNormal(0.5584 + 2*0.001787*A20 -3*0.00000155*A20^2 - 4*0.00000000133*A20^3,0.35*(0.5584 + 2*0.001787*A20 -3*0.00000155*A20^2 - 4*0.00000000133*A20^3),_xll.RiskTruncateP(0.05,0.95),_xll.RiskName("BW Gain"),_xll.RiskUnits("kg"))</f>
        <v>#NAME?</v>
      </c>
      <c r="C20" s="133" t="e" cm="1">
        <f t="array" aca="1" ref="C20" ca="1">_xll.RiskNormal(50,50*0.3941,_xll.RiskTruncateP(0.05,0.95),_xll.RiskName("Diet 1 Feed"),_xll.RiskUnits("ng/kg dry"))</f>
        <v>#NAME?</v>
      </c>
      <c r="D20" s="133" t="e" cm="1">
        <f t="array" aca="1" ref="D20" ca="1">_xll.RiskNormal(550,550*0.282,_xll.RiskTruncateP(0.05,0.95),_xll.RiskName("Diet 1 Soil"),_xll.RiskUnits("ng/kg dry"))</f>
        <v>#NAME?</v>
      </c>
      <c r="E20" s="163">
        <v>1.3</v>
      </c>
      <c r="F20" s="134" t="e" cm="1">
        <f t="array" aca="1" ref="F20" ca="1">_xll.RiskNormal((-0.0001*A20^2+0.0196*A20+11.697),(-0.0001*A20^2+0.0196*A20+11.697)*0.062,_xll.RiskTruncateP(0.05,0.95),_xll.RiskName("DMI Cow"),_xll.RiskUnits("kg"))</f>
        <v>#NAME?</v>
      </c>
      <c r="G20" s="134" t="e" cm="1">
        <f t="array" aca="1" ref="G20" ca="1">_xll.RiskNormal(F20*0.0243,F20*0.005,_xll.RiskTruncateP(0.05,0.95),_xll.RiskName("Soil Intake Cow"),_xll.RiskUnits("kg"))</f>
        <v>#NAME?</v>
      </c>
      <c r="H20" s="134" t="e" cm="1">
        <f t="array" aca="1" ref="H20" ca="1">_xll.RiskNormal('SW7'!C$12,'SW7'!D$12,_xll.RiskTruncateP(0.05,0.95),_xll.RiskName("Water Intake Cow"),_xll.RiskUnits("L"))</f>
        <v>#NAME?</v>
      </c>
      <c r="I20" s="134" t="e">
        <f t="shared" ca="1" si="2"/>
        <v>#NAME?</v>
      </c>
      <c r="J20" s="134" t="e">
        <f t="shared" ca="1" si="3"/>
        <v>#NAME?</v>
      </c>
      <c r="K20" s="134" t="e" cm="1">
        <f t="array" aca="1" ref="K20" ca="1">_xll.RiskNormal(-0.0000000257*A20^4+0.0000163*A20^3-0.003686*A20^2+0.3024*A20+1.445,(-0.0000000257*A20^4+0.0000163*A20^3-0.003686*A20^2+0.3024*A20+1.445)*0.355,_xll.RiskTruncateP(0.05,0.95),_xll.RiskName("Milk Intake"),_xll.RiskUnits("kg"))</f>
        <v>#NAME?</v>
      </c>
      <c r="L20" s="134"/>
      <c r="M20" s="134" t="e" cm="1">
        <f t="array" aca="1" ref="M20" ca="1">_xll.RiskNormal(0.0243*L20,0.005*L20,_xll.RiskTruncateP(0.05,0.95),_xll.RiskName("Soil Intake"),_xll.RiskUnits("kg"))</f>
        <v>#NAME?</v>
      </c>
      <c r="N20" s="134">
        <f t="shared" si="4"/>
        <v>0</v>
      </c>
      <c r="O20" s="134" t="e">
        <f t="shared" ca="1" si="5"/>
        <v>#NAME?</v>
      </c>
      <c r="P20" s="134" t="e">
        <f t="shared" ca="1" si="8"/>
        <v>#NAME?</v>
      </c>
      <c r="Q20" s="134" t="e">
        <f t="shared" ca="1" si="8"/>
        <v>#NAME?</v>
      </c>
      <c r="R20" s="134">
        <f t="shared" si="8"/>
        <v>0</v>
      </c>
      <c r="S20" s="134" t="e">
        <f t="shared" ca="1" si="6"/>
        <v>#NAME?</v>
      </c>
      <c r="T20" s="134" t="e" cm="1">
        <f t="array" aca="1" ref="T20" ca="1">U19-(U19*(0.5^(1/_xll.RiskNormal('SW7'!C$2,'SW7'!D$2,_xll.RiskTruncateP(0.05,0.95),_xll.RiskName("Halflife"),_xll.RiskUnits("d")))))</f>
        <v>#NAME?</v>
      </c>
      <c r="U20" s="134" t="e">
        <f t="shared" ca="1" si="7"/>
        <v>#NAME?</v>
      </c>
      <c r="V20" s="137" t="e" cm="1">
        <f t="array" aca="1" ref="V20" ca="1">(U20*_xll.RiskNormal('SW7'!C$3,'SW7'!D$3,_xll.RiskTruncateP(0.05,0.95),_xll.RiskName("PFAS MUSCLE FRAC"))/(B20*_xll.RiskNormal('SW7'!C$4,'SW7'!E$4,_xll.RiskTruncateP(0.05,0.95),_xll.RiskName("MUSCLE BW FRAC"))))/1000</f>
        <v>#NAME?</v>
      </c>
      <c r="W20" s="137" t="e" cm="1">
        <f t="array" aca="1" ref="W20" ca="1">V20/_xll.RiskNormal('SW7'!C$5,'SW7'!D$5,_xll.RiskTruncateP(0.05,0.95),_xll.RiskName("Serum Part"))</f>
        <v>#NAME?</v>
      </c>
    </row>
    <row r="21" spans="1:23" x14ac:dyDescent="0.35">
      <c r="A21" s="133">
        <f t="shared" si="1"/>
        <v>18</v>
      </c>
      <c r="B21" s="134" t="e" cm="1">
        <f t="array" aca="1" ref="B21" ca="1">B20+_xll.RiskNormal(0.5584 + 2*0.001787*A21 -3*0.00000155*A21^2 - 4*0.00000000133*A21^3,0.35*(0.5584 + 2*0.001787*A21 -3*0.00000155*A21^2 - 4*0.00000000133*A21^3),_xll.RiskTruncateP(0.05,0.95),_xll.RiskName("BW Gain"),_xll.RiskUnits("kg"))</f>
        <v>#NAME?</v>
      </c>
      <c r="C21" s="133" t="e" cm="1">
        <f t="array" aca="1" ref="C21" ca="1">_xll.RiskNormal(50,50*0.3941,_xll.RiskTruncateP(0.05,0.95),_xll.RiskName("Diet 1 Feed"),_xll.RiskUnits("ng/kg dry"))</f>
        <v>#NAME?</v>
      </c>
      <c r="D21" s="133" t="e" cm="1">
        <f t="array" aca="1" ref="D21" ca="1">_xll.RiskNormal(550,550*0.282,_xll.RiskTruncateP(0.05,0.95),_xll.RiskName("Diet 1 Soil"),_xll.RiskUnits("ng/kg dry"))</f>
        <v>#NAME?</v>
      </c>
      <c r="E21" s="163">
        <v>1.3</v>
      </c>
      <c r="F21" s="134" t="e" cm="1">
        <f t="array" aca="1" ref="F21" ca="1">_xll.RiskNormal((-0.0001*A21^2+0.0196*A21+11.697),(-0.0001*A21^2+0.0196*A21+11.697)*0.062,_xll.RiskTruncateP(0.05,0.95),_xll.RiskName("DMI Cow"),_xll.RiskUnits("kg"))</f>
        <v>#NAME?</v>
      </c>
      <c r="G21" s="134" t="e" cm="1">
        <f t="array" aca="1" ref="G21" ca="1">_xll.RiskNormal(F21*0.0243,F21*0.005,_xll.RiskTruncateP(0.05,0.95),_xll.RiskName("Soil Intake Cow"),_xll.RiskUnits("kg"))</f>
        <v>#NAME?</v>
      </c>
      <c r="H21" s="134" t="e" cm="1">
        <f t="array" aca="1" ref="H21" ca="1">_xll.RiskNormal('SW7'!C$12,'SW7'!D$12,_xll.RiskTruncateP(0.05,0.95),_xll.RiskName("Water Intake Cow"),_xll.RiskUnits("L"))</f>
        <v>#NAME?</v>
      </c>
      <c r="I21" s="134" t="e">
        <f t="shared" ca="1" si="2"/>
        <v>#NAME?</v>
      </c>
      <c r="J21" s="134" t="e">
        <f t="shared" ca="1" si="3"/>
        <v>#NAME?</v>
      </c>
      <c r="K21" s="134" t="e" cm="1">
        <f t="array" aca="1" ref="K21" ca="1">_xll.RiskNormal(-0.0000000257*A21^4+0.0000163*A21^3-0.003686*A21^2+0.3024*A21+1.445,(-0.0000000257*A21^4+0.0000163*A21^3-0.003686*A21^2+0.3024*A21+1.445)*0.355,_xll.RiskTruncateP(0.05,0.95),_xll.RiskName("Milk Intake"),_xll.RiskUnits("kg"))</f>
        <v>#NAME?</v>
      </c>
      <c r="L21" s="134"/>
      <c r="M21" s="134" t="e" cm="1">
        <f t="array" aca="1" ref="M21" ca="1">_xll.RiskNormal(0.0243*L21,0.005*L21,_xll.RiskTruncateP(0.05,0.95),_xll.RiskName("Soil Intake"),_xll.RiskUnits("kg"))</f>
        <v>#NAME?</v>
      </c>
      <c r="N21" s="134">
        <f t="shared" si="4"/>
        <v>0</v>
      </c>
      <c r="O21" s="134" t="e">
        <f t="shared" ca="1" si="5"/>
        <v>#NAME?</v>
      </c>
      <c r="P21" s="134" t="e">
        <f t="shared" ca="1" si="8"/>
        <v>#NAME?</v>
      </c>
      <c r="Q21" s="134" t="e">
        <f t="shared" ca="1" si="8"/>
        <v>#NAME?</v>
      </c>
      <c r="R21" s="134">
        <f t="shared" si="8"/>
        <v>0</v>
      </c>
      <c r="S21" s="134" t="e">
        <f t="shared" ca="1" si="6"/>
        <v>#NAME?</v>
      </c>
      <c r="T21" s="134" t="e" cm="1">
        <f t="array" aca="1" ref="T21" ca="1">U20-(U20*(0.5^(1/_xll.RiskNormal('SW7'!C$2,'SW7'!D$2,_xll.RiskTruncateP(0.05,0.95),_xll.RiskName("Halflife"),_xll.RiskUnits("d")))))</f>
        <v>#NAME?</v>
      </c>
      <c r="U21" s="134" t="e">
        <f t="shared" ca="1" si="7"/>
        <v>#NAME?</v>
      </c>
      <c r="V21" s="137" t="e" cm="1">
        <f t="array" aca="1" ref="V21" ca="1">(U21*_xll.RiskNormal('SW7'!C$3,'SW7'!D$3,_xll.RiskTruncateP(0.05,0.95),_xll.RiskName("PFAS MUSCLE FRAC"))/(B21*_xll.RiskNormal('SW7'!C$4,'SW7'!E$4,_xll.RiskTruncateP(0.05,0.95),_xll.RiskName("MUSCLE BW FRAC"))))/1000</f>
        <v>#NAME?</v>
      </c>
      <c r="W21" s="137" t="e" cm="1">
        <f t="array" aca="1" ref="W21" ca="1">V21/_xll.RiskNormal('SW7'!C$5,'SW7'!D$5,_xll.RiskTruncateP(0.05,0.95),_xll.RiskName("Serum Part"))</f>
        <v>#NAME?</v>
      </c>
    </row>
    <row r="22" spans="1:23" x14ac:dyDescent="0.35">
      <c r="A22" s="133">
        <f t="shared" si="1"/>
        <v>19</v>
      </c>
      <c r="B22" s="134" t="e" cm="1">
        <f t="array" aca="1" ref="B22" ca="1">B21+_xll.RiskNormal(0.5584 + 2*0.001787*A22 -3*0.00000155*A22^2 - 4*0.00000000133*A22^3,0.35*(0.5584 + 2*0.001787*A22 -3*0.00000155*A22^2 - 4*0.00000000133*A22^3),_xll.RiskTruncateP(0.05,0.95),_xll.RiskName("BW Gain"),_xll.RiskUnits("kg"))</f>
        <v>#NAME?</v>
      </c>
      <c r="C22" s="133" t="e" cm="1">
        <f t="array" aca="1" ref="C22" ca="1">_xll.RiskNormal(50,50*0.3941,_xll.RiskTruncateP(0.05,0.95),_xll.RiskName("Diet 1 Feed"),_xll.RiskUnits("ng/kg dry"))</f>
        <v>#NAME?</v>
      </c>
      <c r="D22" s="133" t="e" cm="1">
        <f t="array" aca="1" ref="D22" ca="1">_xll.RiskNormal(550,550*0.282,_xll.RiskTruncateP(0.05,0.95),_xll.RiskName("Diet 1 Soil"),_xll.RiskUnits("ng/kg dry"))</f>
        <v>#NAME?</v>
      </c>
      <c r="E22" s="163">
        <v>1.3</v>
      </c>
      <c r="F22" s="134" t="e" cm="1">
        <f t="array" aca="1" ref="F22" ca="1">_xll.RiskNormal((-0.0001*A22^2+0.0196*A22+11.697),(-0.0001*A22^2+0.0196*A22+11.697)*0.062,_xll.RiskTruncateP(0.05,0.95),_xll.RiskName("DMI Cow"),_xll.RiskUnits("kg"))</f>
        <v>#NAME?</v>
      </c>
      <c r="G22" s="134" t="e" cm="1">
        <f t="array" aca="1" ref="G22" ca="1">_xll.RiskNormal(F22*0.0243,F22*0.005,_xll.RiskTruncateP(0.05,0.95),_xll.RiskName("Soil Intake Cow"),_xll.RiskUnits("kg"))</f>
        <v>#NAME?</v>
      </c>
      <c r="H22" s="134" t="e" cm="1">
        <f t="array" aca="1" ref="H22" ca="1">_xll.RiskNormal('SW7'!C$12,'SW7'!D$12,_xll.RiskTruncateP(0.05,0.95),_xll.RiskName("Water Intake Cow"),_xll.RiskUnits("L"))</f>
        <v>#NAME?</v>
      </c>
      <c r="I22" s="134" t="e">
        <f t="shared" ca="1" si="2"/>
        <v>#NAME?</v>
      </c>
      <c r="J22" s="134" t="e">
        <f t="shared" ca="1" si="3"/>
        <v>#NAME?</v>
      </c>
      <c r="K22" s="134" t="e" cm="1">
        <f t="array" aca="1" ref="K22" ca="1">_xll.RiskNormal(-0.0000000257*A22^4+0.0000163*A22^3-0.003686*A22^2+0.3024*A22+1.445,(-0.0000000257*A22^4+0.0000163*A22^3-0.003686*A22^2+0.3024*A22+1.445)*0.355,_xll.RiskTruncateP(0.05,0.95),_xll.RiskName("Milk Intake"),_xll.RiskUnits("kg"))</f>
        <v>#NAME?</v>
      </c>
      <c r="L22" s="134"/>
      <c r="M22" s="134" t="e" cm="1">
        <f t="array" aca="1" ref="M22" ca="1">_xll.RiskNormal(0.0243*L22,0.005*L22,_xll.RiskTruncateP(0.05,0.95),_xll.RiskName("Soil Intake"),_xll.RiskUnits("kg"))</f>
        <v>#NAME?</v>
      </c>
      <c r="N22" s="134">
        <f t="shared" si="4"/>
        <v>0</v>
      </c>
      <c r="O22" s="134" t="e">
        <f t="shared" ca="1" si="5"/>
        <v>#NAME?</v>
      </c>
      <c r="P22" s="134" t="e">
        <f t="shared" ca="1" si="8"/>
        <v>#NAME?</v>
      </c>
      <c r="Q22" s="134" t="e">
        <f t="shared" ca="1" si="8"/>
        <v>#NAME?</v>
      </c>
      <c r="R22" s="134">
        <f t="shared" si="8"/>
        <v>0</v>
      </c>
      <c r="S22" s="134" t="e">
        <f t="shared" ca="1" si="6"/>
        <v>#NAME?</v>
      </c>
      <c r="T22" s="134" t="e" cm="1">
        <f t="array" aca="1" ref="T22" ca="1">U21-(U21*(0.5^(1/_xll.RiskNormal('SW7'!C$2,'SW7'!D$2,_xll.RiskTruncateP(0.05,0.95),_xll.RiskName("Halflife"),_xll.RiskUnits("d")))))</f>
        <v>#NAME?</v>
      </c>
      <c r="U22" s="134" t="e">
        <f t="shared" ca="1" si="7"/>
        <v>#NAME?</v>
      </c>
      <c r="V22" s="137" t="e" cm="1">
        <f t="array" aca="1" ref="V22" ca="1">(U22*_xll.RiskNormal('SW7'!C$3,'SW7'!D$3,_xll.RiskTruncateP(0.05,0.95),_xll.RiskName("PFAS MUSCLE FRAC"))/(B22*_xll.RiskNormal('SW7'!C$4,'SW7'!E$4,_xll.RiskTruncateP(0.05,0.95),_xll.RiskName("MUSCLE BW FRAC"))))/1000</f>
        <v>#NAME?</v>
      </c>
      <c r="W22" s="137" t="e" cm="1">
        <f t="array" aca="1" ref="W22" ca="1">V22/_xll.RiskNormal('SW7'!C$5,'SW7'!D$5,_xll.RiskTruncateP(0.05,0.95),_xll.RiskName("Serum Part"))</f>
        <v>#NAME?</v>
      </c>
    </row>
    <row r="23" spans="1:23" x14ac:dyDescent="0.35">
      <c r="A23" s="133">
        <f t="shared" si="1"/>
        <v>20</v>
      </c>
      <c r="B23" s="134" t="e" cm="1">
        <f t="array" aca="1" ref="B23" ca="1">B22+_xll.RiskNormal(0.5584 + 2*0.001787*A23 -3*0.00000155*A23^2 - 4*0.00000000133*A23^3,0.35*(0.5584 + 2*0.001787*A23 -3*0.00000155*A23^2 - 4*0.00000000133*A23^3),_xll.RiskTruncateP(0.05,0.95),_xll.RiskName("BW Gain"),_xll.RiskUnits("kg"))</f>
        <v>#NAME?</v>
      </c>
      <c r="C23" s="133" t="e" cm="1">
        <f t="array" aca="1" ref="C23" ca="1">_xll.RiskNormal(50,50*0.3941,_xll.RiskTruncateP(0.05,0.95),_xll.RiskName("Diet 1 Feed"),_xll.RiskUnits("ng/kg dry"))</f>
        <v>#NAME?</v>
      </c>
      <c r="D23" s="133" t="e" cm="1">
        <f t="array" aca="1" ref="D23" ca="1">_xll.RiskNormal(550,550*0.282,_xll.RiskTruncateP(0.05,0.95),_xll.RiskName("Diet 1 Soil"),_xll.RiskUnits("ng/kg dry"))</f>
        <v>#NAME?</v>
      </c>
      <c r="E23" s="163">
        <v>1.3</v>
      </c>
      <c r="F23" s="134" t="e" cm="1">
        <f t="array" aca="1" ref="F23" ca="1">_xll.RiskNormal((-0.0001*A23^2+0.0196*A23+11.697),(-0.0001*A23^2+0.0196*A23+11.697)*0.062,_xll.RiskTruncateP(0.05,0.95),_xll.RiskName("DMI Cow"),_xll.RiskUnits("kg"))</f>
        <v>#NAME?</v>
      </c>
      <c r="G23" s="134" t="e" cm="1">
        <f t="array" aca="1" ref="G23" ca="1">_xll.RiskNormal(F23*0.0243,F23*0.005,_xll.RiskTruncateP(0.05,0.95),_xll.RiskName("Soil Intake Cow"),_xll.RiskUnits("kg"))</f>
        <v>#NAME?</v>
      </c>
      <c r="H23" s="134" t="e" cm="1">
        <f t="array" aca="1" ref="H23" ca="1">_xll.RiskNormal('SW7'!C$12,'SW7'!D$12,_xll.RiskTruncateP(0.05,0.95),_xll.RiskName("Water Intake Cow"),_xll.RiskUnits("L"))</f>
        <v>#NAME?</v>
      </c>
      <c r="I23" s="134" t="e">
        <f t="shared" ca="1" si="2"/>
        <v>#NAME?</v>
      </c>
      <c r="J23" s="134" t="e">
        <f t="shared" ca="1" si="3"/>
        <v>#NAME?</v>
      </c>
      <c r="K23" s="134" t="e" cm="1">
        <f t="array" aca="1" ref="K23" ca="1">_xll.RiskNormal(-0.0000000257*A23^4+0.0000163*A23^3-0.003686*A23^2+0.3024*A23+1.445,(-0.0000000257*A23^4+0.0000163*A23^3-0.003686*A23^2+0.3024*A23+1.445)*0.355,_xll.RiskTruncateP(0.05,0.95),_xll.RiskName("Milk Intake"),_xll.RiskUnits("kg"))</f>
        <v>#NAME?</v>
      </c>
      <c r="L23" s="134"/>
      <c r="M23" s="134" t="e" cm="1">
        <f t="array" aca="1" ref="M23" ca="1">_xll.RiskNormal(0.0243*L23,0.005*L23,_xll.RiskTruncateP(0.05,0.95),_xll.RiskName("Soil Intake"),_xll.RiskUnits("kg"))</f>
        <v>#NAME?</v>
      </c>
      <c r="N23" s="134">
        <f t="shared" si="4"/>
        <v>0</v>
      </c>
      <c r="O23" s="134" t="e">
        <f t="shared" ca="1" si="5"/>
        <v>#NAME?</v>
      </c>
      <c r="P23" s="134" t="e">
        <f t="shared" ca="1" si="8"/>
        <v>#NAME?</v>
      </c>
      <c r="Q23" s="134" t="e">
        <f t="shared" ca="1" si="8"/>
        <v>#NAME?</v>
      </c>
      <c r="R23" s="134">
        <f t="shared" si="8"/>
        <v>0</v>
      </c>
      <c r="S23" s="134" t="e">
        <f t="shared" ca="1" si="6"/>
        <v>#NAME?</v>
      </c>
      <c r="T23" s="134" t="e" cm="1">
        <f t="array" aca="1" ref="T23" ca="1">U22-(U22*(0.5^(1/_xll.RiskNormal('SW7'!C$2,'SW7'!D$2,_xll.RiskTruncateP(0.05,0.95),_xll.RiskName("Halflife"),_xll.RiskUnits("d")))))</f>
        <v>#NAME?</v>
      </c>
      <c r="U23" s="134" t="e">
        <f t="shared" ca="1" si="7"/>
        <v>#NAME?</v>
      </c>
      <c r="V23" s="137" t="e" cm="1">
        <f t="array" aca="1" ref="V23" ca="1">(U23*_xll.RiskNormal('SW7'!C$3,'SW7'!D$3,_xll.RiskTruncateP(0.05,0.95),_xll.RiskName("PFAS MUSCLE FRAC"))/(B23*_xll.RiskNormal('SW7'!C$4,'SW7'!E$4,_xll.RiskTruncateP(0.05,0.95),_xll.RiskName("MUSCLE BW FRAC"))))/1000</f>
        <v>#NAME?</v>
      </c>
      <c r="W23" s="137" t="e" cm="1">
        <f t="array" aca="1" ref="W23" ca="1">V23/_xll.RiskNormal('SW7'!C$5,'SW7'!D$5,_xll.RiskTruncateP(0.05,0.95),_xll.RiskName("Serum Part"))</f>
        <v>#NAME?</v>
      </c>
    </row>
    <row r="24" spans="1:23" x14ac:dyDescent="0.35">
      <c r="A24" s="133">
        <f t="shared" si="1"/>
        <v>21</v>
      </c>
      <c r="B24" s="134" t="e" cm="1">
        <f t="array" aca="1" ref="B24" ca="1">B23+_xll.RiskNormal(0.5584 + 2*0.001787*A24 -3*0.00000155*A24^2 - 4*0.00000000133*A24^3,0.35*(0.5584 + 2*0.001787*A24 -3*0.00000155*A24^2 - 4*0.00000000133*A24^3),_xll.RiskTruncateP(0.05,0.95),_xll.RiskName("BW Gain"),_xll.RiskUnits("kg"))</f>
        <v>#NAME?</v>
      </c>
      <c r="C24" s="133" t="e" cm="1">
        <f t="array" aca="1" ref="C24" ca="1">_xll.RiskNormal(50,50*0.3941,_xll.RiskTruncateP(0.05,0.95),_xll.RiskName("Diet 1 Feed"),_xll.RiskUnits("ng/kg dry"))</f>
        <v>#NAME?</v>
      </c>
      <c r="D24" s="133" t="e" cm="1">
        <f t="array" aca="1" ref="D24" ca="1">_xll.RiskNormal(550,550*0.282,_xll.RiskTruncateP(0.05,0.95),_xll.RiskName("Diet 1 Soil"),_xll.RiskUnits("ng/kg dry"))</f>
        <v>#NAME?</v>
      </c>
      <c r="E24" s="163">
        <v>1.3</v>
      </c>
      <c r="F24" s="134" t="e" cm="1">
        <f t="array" aca="1" ref="F24" ca="1">_xll.RiskNormal((-0.0001*A24^2+0.0196*A24+11.697),(-0.0001*A24^2+0.0196*A24+11.697)*0.062,_xll.RiskTruncateP(0.05,0.95),_xll.RiskName("DMI Cow"),_xll.RiskUnits("kg"))</f>
        <v>#NAME?</v>
      </c>
      <c r="G24" s="134" t="e" cm="1">
        <f t="array" aca="1" ref="G24" ca="1">_xll.RiskNormal(F24*0.0243,F24*0.005,_xll.RiskTruncateP(0.05,0.95),_xll.RiskName("Soil Intake Cow"),_xll.RiskUnits("kg"))</f>
        <v>#NAME?</v>
      </c>
      <c r="H24" s="134" t="e" cm="1">
        <f t="array" aca="1" ref="H24" ca="1">_xll.RiskNormal('SW7'!C$12,'SW7'!D$12,_xll.RiskTruncateP(0.05,0.95),_xll.RiskName("Water Intake Cow"),_xll.RiskUnits("L"))</f>
        <v>#NAME?</v>
      </c>
      <c r="I24" s="134" t="e">
        <f t="shared" ca="1" si="2"/>
        <v>#NAME?</v>
      </c>
      <c r="J24" s="134" t="e">
        <f t="shared" ca="1" si="3"/>
        <v>#NAME?</v>
      </c>
      <c r="K24" s="134" t="e" cm="1">
        <f t="array" aca="1" ref="K24" ca="1">_xll.RiskNormal(-0.0000000257*A24^4+0.0000163*A24^3-0.003686*A24^2+0.3024*A24+1.445,(-0.0000000257*A24^4+0.0000163*A24^3-0.003686*A24^2+0.3024*A24+1.445)*0.355,_xll.RiskTruncateP(0.05,0.95),_xll.RiskName("Milk Intake"),_xll.RiskUnits("kg"))</f>
        <v>#NAME?</v>
      </c>
      <c r="L24" s="134"/>
      <c r="M24" s="134" t="e" cm="1">
        <f t="array" aca="1" ref="M24" ca="1">_xll.RiskNormal(0.0243*L24,0.005*L24,_xll.RiskTruncateP(0.05,0.95),_xll.RiskName("Soil Intake"),_xll.RiskUnits("kg"))</f>
        <v>#NAME?</v>
      </c>
      <c r="N24" s="134">
        <f t="shared" si="4"/>
        <v>0</v>
      </c>
      <c r="O24" s="134" t="e">
        <f t="shared" ca="1" si="5"/>
        <v>#NAME?</v>
      </c>
      <c r="P24" s="134" t="e">
        <f t="shared" ca="1" si="8"/>
        <v>#NAME?</v>
      </c>
      <c r="Q24" s="134" t="e">
        <f t="shared" ca="1" si="8"/>
        <v>#NAME?</v>
      </c>
      <c r="R24" s="134">
        <f t="shared" si="8"/>
        <v>0</v>
      </c>
      <c r="S24" s="134" t="e">
        <f t="shared" ca="1" si="6"/>
        <v>#NAME?</v>
      </c>
      <c r="T24" s="134" t="e" cm="1">
        <f t="array" aca="1" ref="T24" ca="1">U23-(U23*(0.5^(1/_xll.RiskNormal('SW7'!C$2,'SW7'!D$2,_xll.RiskTruncateP(0.05,0.95),_xll.RiskName("Halflife"),_xll.RiskUnits("d")))))</f>
        <v>#NAME?</v>
      </c>
      <c r="U24" s="134" t="e">
        <f t="shared" ca="1" si="7"/>
        <v>#NAME?</v>
      </c>
      <c r="V24" s="137" t="e" cm="1">
        <f t="array" aca="1" ref="V24" ca="1">(U24*_xll.RiskNormal('SW7'!C$3,'SW7'!D$3,_xll.RiskTruncateP(0.05,0.95),_xll.RiskName("PFAS MUSCLE FRAC"))/(B24*_xll.RiskNormal('SW7'!C$4,'SW7'!E$4,_xll.RiskTruncateP(0.05,0.95),_xll.RiskName("MUSCLE BW FRAC"))))/1000</f>
        <v>#NAME?</v>
      </c>
      <c r="W24" s="137" t="e" cm="1">
        <f t="array" aca="1" ref="W24" ca="1">V24/_xll.RiskNormal('SW7'!C$5,'SW7'!D$5,_xll.RiskTruncateP(0.05,0.95),_xll.RiskName("Serum Part"))</f>
        <v>#NAME?</v>
      </c>
    </row>
    <row r="25" spans="1:23" x14ac:dyDescent="0.35">
      <c r="A25" s="133">
        <f t="shared" si="1"/>
        <v>22</v>
      </c>
      <c r="B25" s="134" t="e" cm="1">
        <f t="array" aca="1" ref="B25" ca="1">B24+_xll.RiskNormal(0.5584 + 2*0.001787*A25 -3*0.00000155*A25^2 - 4*0.00000000133*A25^3,0.35*(0.5584 + 2*0.001787*A25 -3*0.00000155*A25^2 - 4*0.00000000133*A25^3),_xll.RiskTruncateP(0.05,0.95),_xll.RiskName("BW Gain"),_xll.RiskUnits("kg"))</f>
        <v>#NAME?</v>
      </c>
      <c r="C25" s="133" t="e" cm="1">
        <f t="array" aca="1" ref="C25" ca="1">_xll.RiskNormal(50,50*0.3941,_xll.RiskTruncateP(0.05,0.95),_xll.RiskName("Diet 1 Feed"),_xll.RiskUnits("ng/kg dry"))</f>
        <v>#NAME?</v>
      </c>
      <c r="D25" s="133" t="e" cm="1">
        <f t="array" aca="1" ref="D25" ca="1">_xll.RiskNormal(550,550*0.282,_xll.RiskTruncateP(0.05,0.95),_xll.RiskName("Diet 1 Soil"),_xll.RiskUnits("ng/kg dry"))</f>
        <v>#NAME?</v>
      </c>
      <c r="E25" s="163">
        <v>1.3</v>
      </c>
      <c r="F25" s="134" t="e" cm="1">
        <f t="array" aca="1" ref="F25" ca="1">_xll.RiskNormal((-0.0001*A25^2+0.0196*A25+11.697),(-0.0001*A25^2+0.0196*A25+11.697)*0.062,_xll.RiskTruncateP(0.05,0.95),_xll.RiskName("DMI Cow"),_xll.RiskUnits("kg"))</f>
        <v>#NAME?</v>
      </c>
      <c r="G25" s="134" t="e" cm="1">
        <f t="array" aca="1" ref="G25" ca="1">_xll.RiskNormal(F25*0.0243,F25*0.005,_xll.RiskTruncateP(0.05,0.95),_xll.RiskName("Soil Intake Cow"),_xll.RiskUnits("kg"))</f>
        <v>#NAME?</v>
      </c>
      <c r="H25" s="134" t="e" cm="1">
        <f t="array" aca="1" ref="H25" ca="1">_xll.RiskNormal('SW7'!C$12,'SW7'!D$12,_xll.RiskTruncateP(0.05,0.95),_xll.RiskName("Water Intake Cow"),_xll.RiskUnits("L"))</f>
        <v>#NAME?</v>
      </c>
      <c r="I25" s="134" t="e">
        <f t="shared" ca="1" si="2"/>
        <v>#NAME?</v>
      </c>
      <c r="J25" s="134" t="e">
        <f t="shared" ca="1" si="3"/>
        <v>#NAME?</v>
      </c>
      <c r="K25" s="134" t="e" cm="1">
        <f t="array" aca="1" ref="K25" ca="1">_xll.RiskNormal(-0.0000000257*A25^4+0.0000163*A25^3-0.003686*A25^2+0.3024*A25+1.445,(-0.0000000257*A25^4+0.0000163*A25^3-0.003686*A25^2+0.3024*A25+1.445)*0.355,_xll.RiskTruncateP(0.05,0.95),_xll.RiskName("Milk Intake"),_xll.RiskUnits("kg"))</f>
        <v>#NAME?</v>
      </c>
      <c r="L25" s="134"/>
      <c r="M25" s="134" t="e" cm="1">
        <f t="array" aca="1" ref="M25" ca="1">_xll.RiskNormal(0.0243*L25,0.005*L25,_xll.RiskTruncateP(0.05,0.95),_xll.RiskName("Soil Intake"),_xll.RiskUnits("kg"))</f>
        <v>#NAME?</v>
      </c>
      <c r="N25" s="134">
        <f t="shared" si="4"/>
        <v>0</v>
      </c>
      <c r="O25" s="134" t="e">
        <f t="shared" ca="1" si="5"/>
        <v>#NAME?</v>
      </c>
      <c r="P25" s="134" t="e">
        <f t="shared" ca="1" si="8"/>
        <v>#NAME?</v>
      </c>
      <c r="Q25" s="134" t="e">
        <f t="shared" ca="1" si="8"/>
        <v>#NAME?</v>
      </c>
      <c r="R25" s="134">
        <f t="shared" si="8"/>
        <v>0</v>
      </c>
      <c r="S25" s="134" t="e">
        <f t="shared" ca="1" si="6"/>
        <v>#NAME?</v>
      </c>
      <c r="T25" s="134" t="e" cm="1">
        <f t="array" aca="1" ref="T25" ca="1">U24-(U24*(0.5^(1/_xll.RiskNormal('SW7'!C$2,'SW7'!D$2,_xll.RiskTruncateP(0.05,0.95),_xll.RiskName("Halflife"),_xll.RiskUnits("d")))))</f>
        <v>#NAME?</v>
      </c>
      <c r="U25" s="134" t="e">
        <f t="shared" ca="1" si="7"/>
        <v>#NAME?</v>
      </c>
      <c r="V25" s="137" t="e" cm="1">
        <f t="array" aca="1" ref="V25" ca="1">(U25*_xll.RiskNormal('SW7'!C$3,'SW7'!D$3,_xll.RiskTruncateP(0.05,0.95),_xll.RiskName("PFAS MUSCLE FRAC"))/(B25*_xll.RiskNormal('SW7'!C$4,'SW7'!E$4,_xll.RiskTruncateP(0.05,0.95),_xll.RiskName("MUSCLE BW FRAC"))))/1000</f>
        <v>#NAME?</v>
      </c>
      <c r="W25" s="137" t="e" cm="1">
        <f t="array" aca="1" ref="W25" ca="1">V25/_xll.RiskNormal('SW7'!C$5,'SW7'!D$5,_xll.RiskTruncateP(0.05,0.95),_xll.RiskName("Serum Part"))</f>
        <v>#NAME?</v>
      </c>
    </row>
    <row r="26" spans="1:23" x14ac:dyDescent="0.35">
      <c r="A26" s="133">
        <f t="shared" si="1"/>
        <v>23</v>
      </c>
      <c r="B26" s="134" t="e" cm="1">
        <f t="array" aca="1" ref="B26" ca="1">B25+_xll.RiskNormal(0.5584 + 2*0.001787*A26 -3*0.00000155*A26^2 - 4*0.00000000133*A26^3,0.35*(0.5584 + 2*0.001787*A26 -3*0.00000155*A26^2 - 4*0.00000000133*A26^3),_xll.RiskTruncateP(0.05,0.95),_xll.RiskName("BW Gain"),_xll.RiskUnits("kg"))</f>
        <v>#NAME?</v>
      </c>
      <c r="C26" s="133" t="e" cm="1">
        <f t="array" aca="1" ref="C26" ca="1">_xll.RiskNormal(50,50*0.3941,_xll.RiskTruncateP(0.05,0.95),_xll.RiskName("Diet 1 Feed"),_xll.RiskUnits("ng/kg dry"))</f>
        <v>#NAME?</v>
      </c>
      <c r="D26" s="133" t="e" cm="1">
        <f t="array" aca="1" ref="D26" ca="1">_xll.RiskNormal(550,550*0.282,_xll.RiskTruncateP(0.05,0.95),_xll.RiskName("Diet 1 Soil"),_xll.RiskUnits("ng/kg dry"))</f>
        <v>#NAME?</v>
      </c>
      <c r="E26" s="163">
        <v>1.3</v>
      </c>
      <c r="F26" s="134" t="e" cm="1">
        <f t="array" aca="1" ref="F26" ca="1">_xll.RiskNormal((-0.0001*A26^2+0.0196*A26+11.697),(-0.0001*A26^2+0.0196*A26+11.697)*0.062,_xll.RiskTruncateP(0.05,0.95),_xll.RiskName("DMI Cow"),_xll.RiskUnits("kg"))</f>
        <v>#NAME?</v>
      </c>
      <c r="G26" s="134" t="e" cm="1">
        <f t="array" aca="1" ref="G26" ca="1">_xll.RiskNormal(F26*0.0243,F26*0.005,_xll.RiskTruncateP(0.05,0.95),_xll.RiskName("Soil Intake Cow"),_xll.RiskUnits("kg"))</f>
        <v>#NAME?</v>
      </c>
      <c r="H26" s="134" t="e" cm="1">
        <f t="array" aca="1" ref="H26" ca="1">_xll.RiskNormal('SW7'!C$12,'SW7'!D$12,_xll.RiskTruncateP(0.05,0.95),_xll.RiskName("Water Intake Cow"),_xll.RiskUnits("L"))</f>
        <v>#NAME?</v>
      </c>
      <c r="I26" s="134" t="e">
        <f t="shared" ca="1" si="2"/>
        <v>#NAME?</v>
      </c>
      <c r="J26" s="134" t="e">
        <f t="shared" ca="1" si="3"/>
        <v>#NAME?</v>
      </c>
      <c r="K26" s="134" t="e" cm="1">
        <f t="array" aca="1" ref="K26" ca="1">_xll.RiskNormal(-0.0000000257*A26^4+0.0000163*A26^3-0.003686*A26^2+0.3024*A26+1.445,(-0.0000000257*A26^4+0.0000163*A26^3-0.003686*A26^2+0.3024*A26+1.445)*0.355,_xll.RiskTruncateP(0.05,0.95),_xll.RiskName("Milk Intake"),_xll.RiskUnits("kg"))</f>
        <v>#NAME?</v>
      </c>
      <c r="L26" s="134"/>
      <c r="M26" s="134" t="e" cm="1">
        <f t="array" aca="1" ref="M26" ca="1">_xll.RiskNormal(0.0243*L26,0.005*L26,_xll.RiskTruncateP(0.05,0.95),_xll.RiskName("Soil Intake"),_xll.RiskUnits("kg"))</f>
        <v>#NAME?</v>
      </c>
      <c r="N26" s="134">
        <f t="shared" si="4"/>
        <v>0</v>
      </c>
      <c r="O26" s="134" t="e">
        <f t="shared" ca="1" si="5"/>
        <v>#NAME?</v>
      </c>
      <c r="P26" s="134" t="e">
        <f t="shared" ca="1" si="8"/>
        <v>#NAME?</v>
      </c>
      <c r="Q26" s="134" t="e">
        <f t="shared" ca="1" si="8"/>
        <v>#NAME?</v>
      </c>
      <c r="R26" s="134">
        <f t="shared" si="8"/>
        <v>0</v>
      </c>
      <c r="S26" s="134" t="e">
        <f t="shared" ca="1" si="6"/>
        <v>#NAME?</v>
      </c>
      <c r="T26" s="134" t="e" cm="1">
        <f t="array" aca="1" ref="T26" ca="1">U25-(U25*(0.5^(1/_xll.RiskNormal('SW7'!C$2,'SW7'!D$2,_xll.RiskTruncateP(0.05,0.95),_xll.RiskName("Halflife"),_xll.RiskUnits("d")))))</f>
        <v>#NAME?</v>
      </c>
      <c r="U26" s="134" t="e">
        <f t="shared" ca="1" si="7"/>
        <v>#NAME?</v>
      </c>
      <c r="V26" s="137" t="e" cm="1">
        <f t="array" aca="1" ref="V26" ca="1">(U26*_xll.RiskNormal('SW7'!C$3,'SW7'!D$3,_xll.RiskTruncateP(0.05,0.95),_xll.RiskName("PFAS MUSCLE FRAC"))/(B26*_xll.RiskNormal('SW7'!C$4,'SW7'!E$4,_xll.RiskTruncateP(0.05,0.95),_xll.RiskName("MUSCLE BW FRAC"))))/1000</f>
        <v>#NAME?</v>
      </c>
      <c r="W26" s="137" t="e" cm="1">
        <f t="array" aca="1" ref="W26" ca="1">V26/_xll.RiskNormal('SW7'!C$5,'SW7'!D$5,_xll.RiskTruncateP(0.05,0.95),_xll.RiskName("Serum Part"))</f>
        <v>#NAME?</v>
      </c>
    </row>
    <row r="27" spans="1:23" x14ac:dyDescent="0.35">
      <c r="A27" s="133">
        <f t="shared" si="1"/>
        <v>24</v>
      </c>
      <c r="B27" s="134" t="e" cm="1">
        <f t="array" aca="1" ref="B27" ca="1">B26+_xll.RiskNormal(0.5584 + 2*0.001787*A27 -3*0.00000155*A27^2 - 4*0.00000000133*A27^3,0.35*(0.5584 + 2*0.001787*A27 -3*0.00000155*A27^2 - 4*0.00000000133*A27^3),_xll.RiskTruncateP(0.05,0.95),_xll.RiskName("BW Gain"),_xll.RiskUnits("kg"))</f>
        <v>#NAME?</v>
      </c>
      <c r="C27" s="133" t="e" cm="1">
        <f t="array" aca="1" ref="C27" ca="1">_xll.RiskNormal(50,50*0.3941,_xll.RiskTruncateP(0.05,0.95),_xll.RiskName("Diet 1 Feed"),_xll.RiskUnits("ng/kg dry"))</f>
        <v>#NAME?</v>
      </c>
      <c r="D27" s="133" t="e" cm="1">
        <f t="array" aca="1" ref="D27" ca="1">_xll.RiskNormal(550,550*0.282,_xll.RiskTruncateP(0.05,0.95),_xll.RiskName("Diet 1 Soil"),_xll.RiskUnits("ng/kg dry"))</f>
        <v>#NAME?</v>
      </c>
      <c r="E27" s="163">
        <v>1.3</v>
      </c>
      <c r="F27" s="134" t="e" cm="1">
        <f t="array" aca="1" ref="F27" ca="1">_xll.RiskNormal((-0.0001*A27^2+0.0196*A27+11.697),(-0.0001*A27^2+0.0196*A27+11.697)*0.062,_xll.RiskTruncateP(0.05,0.95),_xll.RiskName("DMI Cow"),_xll.RiskUnits("kg"))</f>
        <v>#NAME?</v>
      </c>
      <c r="G27" s="134" t="e" cm="1">
        <f t="array" aca="1" ref="G27" ca="1">_xll.RiskNormal(F27*0.0243,F27*0.005,_xll.RiskTruncateP(0.05,0.95),_xll.RiskName("Soil Intake Cow"),_xll.RiskUnits("kg"))</f>
        <v>#NAME?</v>
      </c>
      <c r="H27" s="134" t="e" cm="1">
        <f t="array" aca="1" ref="H27" ca="1">_xll.RiskNormal('SW7'!C$12,'SW7'!D$12,_xll.RiskTruncateP(0.05,0.95),_xll.RiskName("Water Intake Cow"),_xll.RiskUnits("L"))</f>
        <v>#NAME?</v>
      </c>
      <c r="I27" s="134" t="e">
        <f t="shared" ca="1" si="2"/>
        <v>#NAME?</v>
      </c>
      <c r="J27" s="134" t="e">
        <f t="shared" ca="1" si="3"/>
        <v>#NAME?</v>
      </c>
      <c r="K27" s="134" t="e" cm="1">
        <f t="array" aca="1" ref="K27" ca="1">_xll.RiskNormal(-0.0000000257*A27^4+0.0000163*A27^3-0.003686*A27^2+0.3024*A27+1.445,(-0.0000000257*A27^4+0.0000163*A27^3-0.003686*A27^2+0.3024*A27+1.445)*0.355,_xll.RiskTruncateP(0.05,0.95),_xll.RiskName("Milk Intake"),_xll.RiskUnits("kg"))</f>
        <v>#NAME?</v>
      </c>
      <c r="L27" s="134"/>
      <c r="M27" s="134" t="e" cm="1">
        <f t="array" aca="1" ref="M27" ca="1">_xll.RiskNormal(0.0243*L27,0.005*L27,_xll.RiskTruncateP(0.05,0.95),_xll.RiskName("Soil Intake"),_xll.RiskUnits("kg"))</f>
        <v>#NAME?</v>
      </c>
      <c r="N27" s="134">
        <f t="shared" si="4"/>
        <v>0</v>
      </c>
      <c r="O27" s="134" t="e">
        <f t="shared" ca="1" si="5"/>
        <v>#NAME?</v>
      </c>
      <c r="P27" s="134" t="e">
        <f t="shared" ca="1" si="8"/>
        <v>#NAME?</v>
      </c>
      <c r="Q27" s="134" t="e">
        <f t="shared" ca="1" si="8"/>
        <v>#NAME?</v>
      </c>
      <c r="R27" s="134">
        <f t="shared" si="8"/>
        <v>0</v>
      </c>
      <c r="S27" s="134" t="e">
        <f t="shared" ca="1" si="6"/>
        <v>#NAME?</v>
      </c>
      <c r="T27" s="134" t="e" cm="1">
        <f t="array" aca="1" ref="T27" ca="1">U26-(U26*(0.5^(1/_xll.RiskNormal('SW7'!C$2,'SW7'!D$2,_xll.RiskTruncateP(0.05,0.95),_xll.RiskName("Halflife"),_xll.RiskUnits("d")))))</f>
        <v>#NAME?</v>
      </c>
      <c r="U27" s="134" t="e">
        <f t="shared" ca="1" si="7"/>
        <v>#NAME?</v>
      </c>
      <c r="V27" s="137" t="e" cm="1">
        <f t="array" aca="1" ref="V27" ca="1">(U27*_xll.RiskNormal('SW7'!C$3,'SW7'!D$3,_xll.RiskTruncateP(0.05,0.95),_xll.RiskName("PFAS MUSCLE FRAC"))/(B27*_xll.RiskNormal('SW7'!C$4,'SW7'!E$4,_xll.RiskTruncateP(0.05,0.95),_xll.RiskName("MUSCLE BW FRAC"))))/1000</f>
        <v>#NAME?</v>
      </c>
      <c r="W27" s="137" t="e" cm="1">
        <f t="array" aca="1" ref="W27" ca="1">V27/_xll.RiskNormal('SW7'!C$5,'SW7'!D$5,_xll.RiskTruncateP(0.05,0.95),_xll.RiskName("Serum Part"))</f>
        <v>#NAME?</v>
      </c>
    </row>
    <row r="28" spans="1:23" x14ac:dyDescent="0.35">
      <c r="A28" s="133">
        <f t="shared" si="1"/>
        <v>25</v>
      </c>
      <c r="B28" s="134" t="e" cm="1">
        <f t="array" aca="1" ref="B28" ca="1">B27+_xll.RiskNormal(0.5584 + 2*0.001787*A28 -3*0.00000155*A28^2 - 4*0.00000000133*A28^3,0.35*(0.5584 + 2*0.001787*A28 -3*0.00000155*A28^2 - 4*0.00000000133*A28^3),_xll.RiskTruncateP(0.05,0.95),_xll.RiskName("BW Gain"),_xll.RiskUnits("kg"))</f>
        <v>#NAME?</v>
      </c>
      <c r="C28" s="133" t="e" cm="1">
        <f t="array" aca="1" ref="C28" ca="1">_xll.RiskNormal(50,50*0.3941,_xll.RiskTruncateP(0.05,0.95),_xll.RiskName("Diet 1 Feed"),_xll.RiskUnits("ng/kg dry"))</f>
        <v>#NAME?</v>
      </c>
      <c r="D28" s="133" t="e" cm="1">
        <f t="array" aca="1" ref="D28" ca="1">_xll.RiskNormal(550,550*0.282,_xll.RiskTruncateP(0.05,0.95),_xll.RiskName("Diet 1 Soil"),_xll.RiskUnits("ng/kg dry"))</f>
        <v>#NAME?</v>
      </c>
      <c r="E28" s="163">
        <v>1.3</v>
      </c>
      <c r="F28" s="134" t="e" cm="1">
        <f t="array" aca="1" ref="F28" ca="1">_xll.RiskNormal((-0.0001*A28^2+0.0196*A28+11.697),(-0.0001*A28^2+0.0196*A28+11.697)*0.062,_xll.RiskTruncateP(0.05,0.95),_xll.RiskName("DMI Cow"),_xll.RiskUnits("kg"))</f>
        <v>#NAME?</v>
      </c>
      <c r="G28" s="134" t="e" cm="1">
        <f t="array" aca="1" ref="G28" ca="1">_xll.RiskNormal(F28*0.0243,F28*0.005,_xll.RiskTruncateP(0.05,0.95),_xll.RiskName("Soil Intake Cow"),_xll.RiskUnits("kg"))</f>
        <v>#NAME?</v>
      </c>
      <c r="H28" s="134" t="e" cm="1">
        <f t="array" aca="1" ref="H28" ca="1">_xll.RiskNormal('SW7'!C$12,'SW7'!D$12,_xll.RiskTruncateP(0.05,0.95),_xll.RiskName("Water Intake Cow"),_xll.RiskUnits("L"))</f>
        <v>#NAME?</v>
      </c>
      <c r="I28" s="134" t="e">
        <f t="shared" ca="1" si="2"/>
        <v>#NAME?</v>
      </c>
      <c r="J28" s="134" t="e">
        <f t="shared" ca="1" si="3"/>
        <v>#NAME?</v>
      </c>
      <c r="K28" s="134" t="e" cm="1">
        <f t="array" aca="1" ref="K28" ca="1">_xll.RiskNormal(-0.0000000257*A28^4+0.0000163*A28^3-0.003686*A28^2+0.3024*A28+1.445,(-0.0000000257*A28^4+0.0000163*A28^3-0.003686*A28^2+0.3024*A28+1.445)*0.355,_xll.RiskTruncateP(0.05,0.95),_xll.RiskName("Milk Intake"),_xll.RiskUnits("kg"))</f>
        <v>#NAME?</v>
      </c>
      <c r="L28" s="134"/>
      <c r="M28" s="134" t="e" cm="1">
        <f t="array" aca="1" ref="M28" ca="1">_xll.RiskNormal(0.0243*L28,0.005*L28,_xll.RiskTruncateP(0.05,0.95),_xll.RiskName("Soil Intake"),_xll.RiskUnits("kg"))</f>
        <v>#NAME?</v>
      </c>
      <c r="N28" s="134">
        <f t="shared" si="4"/>
        <v>0</v>
      </c>
      <c r="O28" s="134" t="e">
        <f t="shared" ca="1" si="5"/>
        <v>#NAME?</v>
      </c>
      <c r="P28" s="134" t="e">
        <f t="shared" ca="1" si="8"/>
        <v>#NAME?</v>
      </c>
      <c r="Q28" s="134" t="e">
        <f t="shared" ca="1" si="8"/>
        <v>#NAME?</v>
      </c>
      <c r="R28" s="134">
        <f t="shared" si="8"/>
        <v>0</v>
      </c>
      <c r="S28" s="134" t="e">
        <f t="shared" ca="1" si="6"/>
        <v>#NAME?</v>
      </c>
      <c r="T28" s="134" t="e" cm="1">
        <f t="array" aca="1" ref="T28" ca="1">U27-(U27*(0.5^(1/_xll.RiskNormal('SW7'!C$2,'SW7'!D$2,_xll.RiskTruncateP(0.05,0.95),_xll.RiskName("Halflife"),_xll.RiskUnits("d")))))</f>
        <v>#NAME?</v>
      </c>
      <c r="U28" s="134" t="e">
        <f t="shared" ca="1" si="7"/>
        <v>#NAME?</v>
      </c>
      <c r="V28" s="137" t="e" cm="1">
        <f t="array" aca="1" ref="V28" ca="1">(U28*_xll.RiskNormal('SW7'!C$3,'SW7'!D$3,_xll.RiskTruncateP(0.05,0.95),_xll.RiskName("PFAS MUSCLE FRAC"))/(B28*_xll.RiskNormal('SW7'!C$4,'SW7'!E$4,_xll.RiskTruncateP(0.05,0.95),_xll.RiskName("MUSCLE BW FRAC"))))/1000</f>
        <v>#NAME?</v>
      </c>
      <c r="W28" s="137" t="e" cm="1">
        <f t="array" aca="1" ref="W28" ca="1">V28/_xll.RiskNormal('SW7'!C$5,'SW7'!D$5,_xll.RiskTruncateP(0.05,0.95),_xll.RiskName("Serum Part"))</f>
        <v>#NAME?</v>
      </c>
    </row>
    <row r="29" spans="1:23" x14ac:dyDescent="0.35">
      <c r="A29" s="133">
        <f t="shared" si="1"/>
        <v>26</v>
      </c>
      <c r="B29" s="134" t="e" cm="1">
        <f t="array" aca="1" ref="B29" ca="1">B28+_xll.RiskNormal(0.5584 + 2*0.001787*A29 -3*0.00000155*A29^2 - 4*0.00000000133*A29^3,0.35*(0.5584 + 2*0.001787*A29 -3*0.00000155*A29^2 - 4*0.00000000133*A29^3),_xll.RiskTruncateP(0.05,0.95),_xll.RiskName("BW Gain"),_xll.RiskUnits("kg"))</f>
        <v>#NAME?</v>
      </c>
      <c r="C29" s="133" t="e" cm="1">
        <f t="array" aca="1" ref="C29" ca="1">_xll.RiskNormal(50,50*0.3941,_xll.RiskTruncateP(0.05,0.95),_xll.RiskName("Diet 1 Feed"),_xll.RiskUnits("ng/kg dry"))</f>
        <v>#NAME?</v>
      </c>
      <c r="D29" s="133" t="e" cm="1">
        <f t="array" aca="1" ref="D29" ca="1">_xll.RiskNormal(550,550*0.282,_xll.RiskTruncateP(0.05,0.95),_xll.RiskName("Diet 1 Soil"),_xll.RiskUnits("ng/kg dry"))</f>
        <v>#NAME?</v>
      </c>
      <c r="E29" s="163">
        <v>1.3</v>
      </c>
      <c r="F29" s="134" t="e" cm="1">
        <f t="array" aca="1" ref="F29" ca="1">_xll.RiskNormal((-0.0001*A29^2+0.0196*A29+11.697),(-0.0001*A29^2+0.0196*A29+11.697)*0.062,_xll.RiskTruncateP(0.05,0.95),_xll.RiskName("DMI Cow"),_xll.RiskUnits("kg"))</f>
        <v>#NAME?</v>
      </c>
      <c r="G29" s="134" t="e" cm="1">
        <f t="array" aca="1" ref="G29" ca="1">_xll.RiskNormal(F29*0.0243,F29*0.005,_xll.RiskTruncateP(0.05,0.95),_xll.RiskName("Soil Intake Cow"),_xll.RiskUnits("kg"))</f>
        <v>#NAME?</v>
      </c>
      <c r="H29" s="134" t="e" cm="1">
        <f t="array" aca="1" ref="H29" ca="1">_xll.RiskNormal('SW7'!C$12,'SW7'!D$12,_xll.RiskTruncateP(0.05,0.95),_xll.RiskName("Water Intake Cow"),_xll.RiskUnits("L"))</f>
        <v>#NAME?</v>
      </c>
      <c r="I29" s="134" t="e">
        <f t="shared" ca="1" si="2"/>
        <v>#NAME?</v>
      </c>
      <c r="J29" s="134" t="e">
        <f t="shared" ca="1" si="3"/>
        <v>#NAME?</v>
      </c>
      <c r="K29" s="134" t="e" cm="1">
        <f t="array" aca="1" ref="K29" ca="1">_xll.RiskNormal(-0.0000000257*A29^4+0.0000163*A29^3-0.003686*A29^2+0.3024*A29+1.445,(-0.0000000257*A29^4+0.0000163*A29^3-0.003686*A29^2+0.3024*A29+1.445)*0.355,_xll.RiskTruncateP(0.05,0.95),_xll.RiskName("Milk Intake"),_xll.RiskUnits("kg"))</f>
        <v>#NAME?</v>
      </c>
      <c r="L29" s="134"/>
      <c r="M29" s="134" t="e" cm="1">
        <f t="array" aca="1" ref="M29" ca="1">_xll.RiskNormal(0.0243*L29,0.005*L29,_xll.RiskTruncateP(0.05,0.95),_xll.RiskName("Soil Intake"),_xll.RiskUnits("kg"))</f>
        <v>#NAME?</v>
      </c>
      <c r="N29" s="134">
        <f t="shared" si="4"/>
        <v>0</v>
      </c>
      <c r="O29" s="134" t="e">
        <f t="shared" ca="1" si="5"/>
        <v>#NAME?</v>
      </c>
      <c r="P29" s="134" t="e">
        <f t="shared" ca="1" si="8"/>
        <v>#NAME?</v>
      </c>
      <c r="Q29" s="134" t="e">
        <f t="shared" ca="1" si="8"/>
        <v>#NAME?</v>
      </c>
      <c r="R29" s="134">
        <f t="shared" si="8"/>
        <v>0</v>
      </c>
      <c r="S29" s="134" t="e">
        <f t="shared" ca="1" si="6"/>
        <v>#NAME?</v>
      </c>
      <c r="T29" s="134" t="e" cm="1">
        <f t="array" aca="1" ref="T29" ca="1">U28-(U28*(0.5^(1/_xll.RiskNormal('SW7'!C$2,'SW7'!D$2,_xll.RiskTruncateP(0.05,0.95),_xll.RiskName("Halflife"),_xll.RiskUnits("d")))))</f>
        <v>#NAME?</v>
      </c>
      <c r="U29" s="134" t="e">
        <f t="shared" ca="1" si="7"/>
        <v>#NAME?</v>
      </c>
      <c r="V29" s="137" t="e" cm="1">
        <f t="array" aca="1" ref="V29" ca="1">(U29*_xll.RiskNormal('SW7'!C$3,'SW7'!D$3,_xll.RiskTruncateP(0.05,0.95),_xll.RiskName("PFAS MUSCLE FRAC"))/(B29*_xll.RiskNormal('SW7'!C$4,'SW7'!E$4,_xll.RiskTruncateP(0.05,0.95),_xll.RiskName("MUSCLE BW FRAC"))))/1000</f>
        <v>#NAME?</v>
      </c>
      <c r="W29" s="137" t="e" cm="1">
        <f t="array" aca="1" ref="W29" ca="1">V29/_xll.RiskNormal('SW7'!C$5,'SW7'!D$5,_xll.RiskTruncateP(0.05,0.95),_xll.RiskName("Serum Part"))</f>
        <v>#NAME?</v>
      </c>
    </row>
    <row r="30" spans="1:23" x14ac:dyDescent="0.35">
      <c r="A30" s="133">
        <f t="shared" si="1"/>
        <v>27</v>
      </c>
      <c r="B30" s="134" t="e" cm="1">
        <f t="array" aca="1" ref="B30" ca="1">B29+_xll.RiskNormal(0.5584 + 2*0.001787*A30 -3*0.00000155*A30^2 - 4*0.00000000133*A30^3,0.35*(0.5584 + 2*0.001787*A30 -3*0.00000155*A30^2 - 4*0.00000000133*A30^3),_xll.RiskTruncateP(0.05,0.95),_xll.RiskName("BW Gain"),_xll.RiskUnits("kg"))</f>
        <v>#NAME?</v>
      </c>
      <c r="C30" s="133" t="e" cm="1">
        <f t="array" aca="1" ref="C30" ca="1">_xll.RiskNormal(50,50*0.3941,_xll.RiskTruncateP(0.05,0.95),_xll.RiskName("Diet 1 Feed"),_xll.RiskUnits("ng/kg dry"))</f>
        <v>#NAME?</v>
      </c>
      <c r="D30" s="133" t="e" cm="1">
        <f t="array" aca="1" ref="D30" ca="1">_xll.RiskNormal(550,550*0.282,_xll.RiskTruncateP(0.05,0.95),_xll.RiskName("Diet 1 Soil"),_xll.RiskUnits("ng/kg dry"))</f>
        <v>#NAME?</v>
      </c>
      <c r="E30" s="163">
        <v>1.3</v>
      </c>
      <c r="F30" s="134" t="e" cm="1">
        <f t="array" aca="1" ref="F30" ca="1">_xll.RiskNormal((-0.0001*A30^2+0.0196*A30+11.697),(-0.0001*A30^2+0.0196*A30+11.697)*0.062,_xll.RiskTruncateP(0.05,0.95),_xll.RiskName("DMI Cow"),_xll.RiskUnits("kg"))</f>
        <v>#NAME?</v>
      </c>
      <c r="G30" s="134" t="e" cm="1">
        <f t="array" aca="1" ref="G30" ca="1">_xll.RiskNormal(F30*0.0243,F30*0.005,_xll.RiskTruncateP(0.05,0.95),_xll.RiskName("Soil Intake Cow"),_xll.RiskUnits("kg"))</f>
        <v>#NAME?</v>
      </c>
      <c r="H30" s="134" t="e" cm="1">
        <f t="array" aca="1" ref="H30" ca="1">_xll.RiskNormal('SW7'!C$12,'SW7'!D$12,_xll.RiskTruncateP(0.05,0.95),_xll.RiskName("Water Intake Cow"),_xll.RiskUnits("L"))</f>
        <v>#NAME?</v>
      </c>
      <c r="I30" s="134" t="e">
        <f t="shared" ca="1" si="2"/>
        <v>#NAME?</v>
      </c>
      <c r="J30" s="134" t="e">
        <f t="shared" ca="1" si="3"/>
        <v>#NAME?</v>
      </c>
      <c r="K30" s="134" t="e" cm="1">
        <f t="array" aca="1" ref="K30" ca="1">_xll.RiskNormal(-0.0000000257*A30^4+0.0000163*A30^3-0.003686*A30^2+0.3024*A30+1.445,(-0.0000000257*A30^4+0.0000163*A30^3-0.003686*A30^2+0.3024*A30+1.445)*0.355,_xll.RiskTruncateP(0.05,0.95),_xll.RiskName("Milk Intake"),_xll.RiskUnits("kg"))</f>
        <v>#NAME?</v>
      </c>
      <c r="L30" s="134"/>
      <c r="M30" s="134" t="e" cm="1">
        <f t="array" aca="1" ref="M30" ca="1">_xll.RiskNormal(0.0243*L30,0.005*L30,_xll.RiskTruncateP(0.05,0.95),_xll.RiskName("Soil Intake"),_xll.RiskUnits("kg"))</f>
        <v>#NAME?</v>
      </c>
      <c r="N30" s="134">
        <f t="shared" si="4"/>
        <v>0</v>
      </c>
      <c r="O30" s="134" t="e">
        <f t="shared" ca="1" si="5"/>
        <v>#NAME?</v>
      </c>
      <c r="P30" s="134" t="e">
        <f t="shared" ca="1" si="8"/>
        <v>#NAME?</v>
      </c>
      <c r="Q30" s="134" t="e">
        <f t="shared" ca="1" si="8"/>
        <v>#NAME?</v>
      </c>
      <c r="R30" s="134">
        <f t="shared" si="8"/>
        <v>0</v>
      </c>
      <c r="S30" s="134" t="e">
        <f t="shared" ca="1" si="6"/>
        <v>#NAME?</v>
      </c>
      <c r="T30" s="134" t="e" cm="1">
        <f t="array" aca="1" ref="T30" ca="1">U29-(U29*(0.5^(1/_xll.RiskNormal('SW7'!C$2,'SW7'!D$2,_xll.RiskTruncateP(0.05,0.95),_xll.RiskName("Halflife"),_xll.RiskUnits("d")))))</f>
        <v>#NAME?</v>
      </c>
      <c r="U30" s="134" t="e">
        <f t="shared" ca="1" si="7"/>
        <v>#NAME?</v>
      </c>
      <c r="V30" s="137" t="e" cm="1">
        <f t="array" aca="1" ref="V30" ca="1">(U30*_xll.RiskNormal('SW7'!C$3,'SW7'!D$3,_xll.RiskTruncateP(0.05,0.95),_xll.RiskName("PFAS MUSCLE FRAC"))/(B30*_xll.RiskNormal('SW7'!C$4,'SW7'!E$4,_xll.RiskTruncateP(0.05,0.95),_xll.RiskName("MUSCLE BW FRAC"))))/1000</f>
        <v>#NAME?</v>
      </c>
      <c r="W30" s="137" t="e" cm="1">
        <f t="array" aca="1" ref="W30" ca="1">V30/_xll.RiskNormal('SW7'!C$5,'SW7'!D$5,_xll.RiskTruncateP(0.05,0.95),_xll.RiskName("Serum Part"))</f>
        <v>#NAME?</v>
      </c>
    </row>
    <row r="31" spans="1:23" x14ac:dyDescent="0.35">
      <c r="A31" s="133">
        <f t="shared" si="1"/>
        <v>28</v>
      </c>
      <c r="B31" s="134" t="e" cm="1">
        <f t="array" aca="1" ref="B31" ca="1">B30+_xll.RiskNormal(0.5584 + 2*0.001787*A31 -3*0.00000155*A31^2 - 4*0.00000000133*A31^3,0.35*(0.5584 + 2*0.001787*A31 -3*0.00000155*A31^2 - 4*0.00000000133*A31^3),_xll.RiskTruncateP(0.05,0.95),_xll.RiskName("BW Gain"),_xll.RiskUnits("kg"))</f>
        <v>#NAME?</v>
      </c>
      <c r="C31" s="133" t="e" cm="1">
        <f t="array" aca="1" ref="C31" ca="1">_xll.RiskNormal(50,50*0.3941,_xll.RiskTruncateP(0.05,0.95),_xll.RiskName("Diet 1 Feed"),_xll.RiskUnits("ng/kg dry"))</f>
        <v>#NAME?</v>
      </c>
      <c r="D31" s="133" t="e" cm="1">
        <f t="array" aca="1" ref="D31" ca="1">_xll.RiskNormal(550,550*0.282,_xll.RiskTruncateP(0.05,0.95),_xll.RiskName("Diet 1 Soil"),_xll.RiskUnits("ng/kg dry"))</f>
        <v>#NAME?</v>
      </c>
      <c r="E31" s="163">
        <v>1.3</v>
      </c>
      <c r="F31" s="134" t="e" cm="1">
        <f t="array" aca="1" ref="F31" ca="1">_xll.RiskNormal((-0.0001*A31^2+0.0196*A31+11.697),(-0.0001*A31^2+0.0196*A31+11.697)*0.062,_xll.RiskTruncateP(0.05,0.95),_xll.RiskName("DMI Cow"),_xll.RiskUnits("kg"))</f>
        <v>#NAME?</v>
      </c>
      <c r="G31" s="134" t="e" cm="1">
        <f t="array" aca="1" ref="G31" ca="1">_xll.RiskNormal(F31*0.0243,F31*0.005,_xll.RiskTruncateP(0.05,0.95),_xll.RiskName("Soil Intake Cow"),_xll.RiskUnits("kg"))</f>
        <v>#NAME?</v>
      </c>
      <c r="H31" s="134" t="e" cm="1">
        <f t="array" aca="1" ref="H31" ca="1">_xll.RiskNormal('SW7'!C$12,'SW7'!D$12,_xll.RiskTruncateP(0.05,0.95),_xll.RiskName("Water Intake Cow"),_xll.RiskUnits("L"))</f>
        <v>#NAME?</v>
      </c>
      <c r="I31" s="134" t="e">
        <f t="shared" ca="1" si="2"/>
        <v>#NAME?</v>
      </c>
      <c r="J31" s="134" t="e">
        <f t="shared" ca="1" si="3"/>
        <v>#NAME?</v>
      </c>
      <c r="K31" s="134" t="e" cm="1">
        <f t="array" aca="1" ref="K31" ca="1">_xll.RiskNormal(-0.0000000257*A31^4+0.0000163*A31^3-0.003686*A31^2+0.3024*A31+1.445,(-0.0000000257*A31^4+0.0000163*A31^3-0.003686*A31^2+0.3024*A31+1.445)*0.355,_xll.RiskTruncateP(0.05,0.95),_xll.RiskName("Milk Intake"),_xll.RiskUnits("kg"))</f>
        <v>#NAME?</v>
      </c>
      <c r="L31" s="134"/>
      <c r="M31" s="134" t="e" cm="1">
        <f t="array" aca="1" ref="M31" ca="1">_xll.RiskNormal(0.0243*L31,0.005*L31,_xll.RiskTruncateP(0.05,0.95),_xll.RiskName("Soil Intake"),_xll.RiskUnits("kg"))</f>
        <v>#NAME?</v>
      </c>
      <c r="N31" s="134">
        <f t="shared" si="4"/>
        <v>0</v>
      </c>
      <c r="O31" s="134" t="e">
        <f t="shared" ca="1" si="5"/>
        <v>#NAME?</v>
      </c>
      <c r="P31" s="134" t="e">
        <f t="shared" ca="1" si="8"/>
        <v>#NAME?</v>
      </c>
      <c r="Q31" s="134" t="e">
        <f t="shared" ca="1" si="8"/>
        <v>#NAME?</v>
      </c>
      <c r="R31" s="134">
        <f t="shared" si="8"/>
        <v>0</v>
      </c>
      <c r="S31" s="134" t="e">
        <f t="shared" ca="1" si="6"/>
        <v>#NAME?</v>
      </c>
      <c r="T31" s="134" t="e" cm="1">
        <f t="array" aca="1" ref="T31" ca="1">U30-(U30*(0.5^(1/_xll.RiskNormal('SW7'!C$2,'SW7'!D$2,_xll.RiskTruncateP(0.05,0.95),_xll.RiskName("Halflife"),_xll.RiskUnits("d")))))</f>
        <v>#NAME?</v>
      </c>
      <c r="U31" s="134" t="e">
        <f t="shared" ca="1" si="7"/>
        <v>#NAME?</v>
      </c>
      <c r="V31" s="137" t="e" cm="1">
        <f t="array" aca="1" ref="V31" ca="1">(U31*_xll.RiskNormal('SW7'!C$3,'SW7'!D$3,_xll.RiskTruncateP(0.05,0.95),_xll.RiskName("PFAS MUSCLE FRAC"))/(B31*_xll.RiskNormal('SW7'!C$4,'SW7'!E$4,_xll.RiskTruncateP(0.05,0.95),_xll.RiskName("MUSCLE BW FRAC"))))/1000</f>
        <v>#NAME?</v>
      </c>
      <c r="W31" s="137" t="e" cm="1">
        <f t="array" aca="1" ref="W31" ca="1">V31/_xll.RiskNormal('SW7'!C$5,'SW7'!D$5,_xll.RiskTruncateP(0.05,0.95),_xll.RiskName("Serum Part"))</f>
        <v>#NAME?</v>
      </c>
    </row>
    <row r="32" spans="1:23" x14ac:dyDescent="0.35">
      <c r="A32" s="133">
        <f t="shared" si="1"/>
        <v>29</v>
      </c>
      <c r="B32" s="134" t="e" cm="1">
        <f t="array" aca="1" ref="B32" ca="1">B31+_xll.RiskNormal(0.5584 + 2*0.001787*A32 -3*0.00000155*A32^2 - 4*0.00000000133*A32^3,0.35*(0.5584 + 2*0.001787*A32 -3*0.00000155*A32^2 - 4*0.00000000133*A32^3),_xll.RiskTruncateP(0.05,0.95),_xll.RiskName("BW Gain"),_xll.RiskUnits("kg"))</f>
        <v>#NAME?</v>
      </c>
      <c r="C32" s="133" t="e" cm="1">
        <f t="array" aca="1" ref="C32" ca="1">_xll.RiskNormal(50,50*0.3941,_xll.RiskTruncateP(0.05,0.95),_xll.RiskName("Diet 1 Feed"),_xll.RiskUnits("ng/kg dry"))</f>
        <v>#NAME?</v>
      </c>
      <c r="D32" s="133" t="e" cm="1">
        <f t="array" aca="1" ref="D32" ca="1">_xll.RiskNormal(550,550*0.282,_xll.RiskTruncateP(0.05,0.95),_xll.RiskName("Diet 1 Soil"),_xll.RiskUnits("ng/kg dry"))</f>
        <v>#NAME?</v>
      </c>
      <c r="E32" s="163">
        <v>1.3</v>
      </c>
      <c r="F32" s="134" t="e" cm="1">
        <f t="array" aca="1" ref="F32" ca="1">_xll.RiskNormal((-0.0001*A32^2+0.0196*A32+11.697),(-0.0001*A32^2+0.0196*A32+11.697)*0.062,_xll.RiskTruncateP(0.05,0.95),_xll.RiskName("DMI Cow"),_xll.RiskUnits("kg"))</f>
        <v>#NAME?</v>
      </c>
      <c r="G32" s="134" t="e" cm="1">
        <f t="array" aca="1" ref="G32" ca="1">_xll.RiskNormal(F32*0.0243,F32*0.005,_xll.RiskTruncateP(0.05,0.95),_xll.RiskName("Soil Intake Cow"),_xll.RiskUnits("kg"))</f>
        <v>#NAME?</v>
      </c>
      <c r="H32" s="134" t="e" cm="1">
        <f t="array" aca="1" ref="H32" ca="1">_xll.RiskNormal('SW7'!C$12,'SW7'!D$12,_xll.RiskTruncateP(0.05,0.95),_xll.RiskName("Water Intake Cow"),_xll.RiskUnits("L"))</f>
        <v>#NAME?</v>
      </c>
      <c r="I32" s="134" t="e">
        <f t="shared" ca="1" si="2"/>
        <v>#NAME?</v>
      </c>
      <c r="J32" s="134" t="e">
        <f t="shared" ca="1" si="3"/>
        <v>#NAME?</v>
      </c>
      <c r="K32" s="134" t="e" cm="1">
        <f t="array" aca="1" ref="K32" ca="1">_xll.RiskNormal(-0.0000000257*A32^4+0.0000163*A32^3-0.003686*A32^2+0.3024*A32+1.445,(-0.0000000257*A32^4+0.0000163*A32^3-0.003686*A32^2+0.3024*A32+1.445)*0.355,_xll.RiskTruncateP(0.05,0.95),_xll.RiskName("Milk Intake"),_xll.RiskUnits("kg"))</f>
        <v>#NAME?</v>
      </c>
      <c r="L32" s="134"/>
      <c r="M32" s="134" t="e" cm="1">
        <f t="array" aca="1" ref="M32" ca="1">_xll.RiskNormal(0.0243*L32,0.005*L32,_xll.RiskTruncateP(0.05,0.95),_xll.RiskName("Soil Intake"),_xll.RiskUnits("kg"))</f>
        <v>#NAME?</v>
      </c>
      <c r="N32" s="134">
        <f t="shared" si="4"/>
        <v>0</v>
      </c>
      <c r="O32" s="134" t="e">
        <f t="shared" ca="1" si="5"/>
        <v>#NAME?</v>
      </c>
      <c r="P32" s="134" t="e">
        <f t="shared" ca="1" si="8"/>
        <v>#NAME?</v>
      </c>
      <c r="Q32" s="134" t="e">
        <f t="shared" ca="1" si="8"/>
        <v>#NAME?</v>
      </c>
      <c r="R32" s="134">
        <f t="shared" si="8"/>
        <v>0</v>
      </c>
      <c r="S32" s="134" t="e">
        <f t="shared" ca="1" si="6"/>
        <v>#NAME?</v>
      </c>
      <c r="T32" s="134" t="e" cm="1">
        <f t="array" aca="1" ref="T32" ca="1">U31-(U31*(0.5^(1/_xll.RiskNormal('SW7'!C$2,'SW7'!D$2,_xll.RiskTruncateP(0.05,0.95),_xll.RiskName("Halflife"),_xll.RiskUnits("d")))))</f>
        <v>#NAME?</v>
      </c>
      <c r="U32" s="134" t="e">
        <f t="shared" ca="1" si="7"/>
        <v>#NAME?</v>
      </c>
      <c r="V32" s="137" t="e" cm="1">
        <f t="array" aca="1" ref="V32" ca="1">(U32*_xll.RiskNormal('SW7'!C$3,'SW7'!D$3,_xll.RiskTruncateP(0.05,0.95),_xll.RiskName("PFAS MUSCLE FRAC"))/(B32*_xll.RiskNormal('SW7'!C$4,'SW7'!E$4,_xll.RiskTruncateP(0.05,0.95),_xll.RiskName("MUSCLE BW FRAC"))))/1000</f>
        <v>#NAME?</v>
      </c>
      <c r="W32" s="137" t="e" cm="1">
        <f t="array" aca="1" ref="W32" ca="1">V32/_xll.RiskNormal('SW7'!C$5,'SW7'!D$5,_xll.RiskTruncateP(0.05,0.95),_xll.RiskName("Serum Part"))</f>
        <v>#NAME?</v>
      </c>
    </row>
    <row r="33" spans="1:23" x14ac:dyDescent="0.35">
      <c r="A33" s="133">
        <f t="shared" si="1"/>
        <v>30</v>
      </c>
      <c r="B33" s="134" t="e" cm="1">
        <f t="array" aca="1" ref="B33" ca="1">B32+_xll.RiskNormal(0.5584 + 2*0.001787*A33 -3*0.00000155*A33^2 - 4*0.00000000133*A33^3,0.35*(0.5584 + 2*0.001787*A33 -3*0.00000155*A33^2 - 4*0.00000000133*A33^3),_xll.RiskTruncateP(0.05,0.95),_xll.RiskName("BW Gain"),_xll.RiskUnits("kg"))</f>
        <v>#NAME?</v>
      </c>
      <c r="C33" s="133" t="e" cm="1">
        <f t="array" aca="1" ref="C33" ca="1">_xll.RiskNormal(50,50*0.3941,_xll.RiskTruncateP(0.05,0.95),_xll.RiskName("Diet 1 Feed"),_xll.RiskUnits("ng/kg dry"))</f>
        <v>#NAME?</v>
      </c>
      <c r="D33" s="133" t="e" cm="1">
        <f t="array" aca="1" ref="D33" ca="1">_xll.RiskNormal(550,550*0.282,_xll.RiskTruncateP(0.05,0.95),_xll.RiskName("Diet 1 Soil"),_xll.RiskUnits("ng/kg dry"))</f>
        <v>#NAME?</v>
      </c>
      <c r="E33" s="163">
        <v>1.3</v>
      </c>
      <c r="F33" s="134" t="e" cm="1">
        <f t="array" aca="1" ref="F33" ca="1">_xll.RiskNormal((-0.0001*A33^2+0.0196*A33+11.697),(-0.0001*A33^2+0.0196*A33+11.697)*0.062,_xll.RiskTruncateP(0.05,0.95),_xll.RiskName("DMI Cow"),_xll.RiskUnits("kg"))</f>
        <v>#NAME?</v>
      </c>
      <c r="G33" s="134" t="e">
        <f t="shared" ref="G33:G96" ca="1" si="9">F33*0.0243</f>
        <v>#NAME?</v>
      </c>
      <c r="H33" s="134" t="e" cm="1">
        <f t="array" aca="1" ref="H33" ca="1">_xll.RiskNormal('SW7'!C$12,'SW7'!D$12,_xll.RiskTruncateP(0.05,0.95),_xll.RiskName("Water Intake Cow"),_xll.RiskUnits("L"))</f>
        <v>#NAME?</v>
      </c>
      <c r="I33" s="134" t="e">
        <f t="shared" ca="1" si="2"/>
        <v>#NAME?</v>
      </c>
      <c r="J33" s="134" t="e">
        <f t="shared" ca="1" si="3"/>
        <v>#NAME?</v>
      </c>
      <c r="K33" s="134" t="e" cm="1">
        <f t="array" aca="1" ref="K33" ca="1">_xll.RiskNormal(-0.0000000257*A33^4+0.0000163*A33^3-0.003686*A33^2+0.3024*A33+1.445,(-0.0000000257*A33^4+0.0000163*A33^3-0.003686*A33^2+0.3024*A33+1.445)*0.355,_xll.RiskTruncateP(0.05,0.95),_xll.RiskName("Milk Intake"),_xll.RiskUnits("kg"))</f>
        <v>#NAME?</v>
      </c>
      <c r="L33" s="134"/>
      <c r="M33" s="134" t="e" cm="1">
        <f t="array" aca="1" ref="M33" ca="1">_xll.RiskNormal(0.0243*L33,0.005*L33,_xll.RiskTruncateP(0.05,0.95),_xll.RiskName("Soil Intake"),_xll.RiskUnits("kg"))</f>
        <v>#NAME?</v>
      </c>
      <c r="N33" s="134">
        <f t="shared" si="4"/>
        <v>0</v>
      </c>
      <c r="O33" s="134" t="e">
        <f t="shared" ca="1" si="5"/>
        <v>#NAME?</v>
      </c>
      <c r="P33" s="134" t="e">
        <f t="shared" ca="1" si="8"/>
        <v>#NAME?</v>
      </c>
      <c r="Q33" s="134" t="e">
        <f t="shared" ca="1" si="8"/>
        <v>#NAME?</v>
      </c>
      <c r="R33" s="134">
        <f t="shared" si="8"/>
        <v>0</v>
      </c>
      <c r="S33" s="134" t="e">
        <f t="shared" ref="S33:S67" ca="1" si="10">SUM(O33:R33)</f>
        <v>#NAME?</v>
      </c>
      <c r="T33" s="134" t="e" cm="1">
        <f t="array" aca="1" ref="T33" ca="1">U32-(U32*(0.5^(1/_xll.RiskNormal('SW7'!C$2,'SW7'!D$2,_xll.RiskTruncateP(0.05,0.95),_xll.RiskName("Halflife"),_xll.RiskUnits("d")))))</f>
        <v>#NAME?</v>
      </c>
      <c r="U33" s="134" t="e">
        <f t="shared" ca="1" si="7"/>
        <v>#NAME?</v>
      </c>
      <c r="V33" s="137" t="e" cm="1">
        <f t="array" aca="1" ref="V33" ca="1">(U33*_xll.RiskNormal('SW7'!C$3,'SW7'!D$3,_xll.RiskTruncateP(0.05,0.95),_xll.RiskName("PFAS MUSCLE FRAC"))/(B33*_xll.RiskNormal('SW7'!C$4,'SW7'!E$4,_xll.RiskTruncateP(0.05,0.95),_xll.RiskName("MUSCLE BW FRAC"))))/1000</f>
        <v>#NAME?</v>
      </c>
      <c r="W33" s="137" t="e" cm="1">
        <f t="array" aca="1" ref="W33" ca="1">V33/_xll.RiskNormal('SW7'!C$5,'SW7'!D$5,_xll.RiskTruncateP(0.05,0.95),_xll.RiskName("Serum Part"))</f>
        <v>#NAME?</v>
      </c>
    </row>
    <row r="34" spans="1:23" x14ac:dyDescent="0.35">
      <c r="A34" s="133">
        <f t="shared" si="1"/>
        <v>31</v>
      </c>
      <c r="B34" s="134" t="e" cm="1">
        <f t="array" aca="1" ref="B34" ca="1">B33+_xll.RiskNormal(0.5584 + 2*0.001787*A34 -3*0.00000155*A34^2 - 4*0.00000000133*A34^3,0.35*(0.5584 + 2*0.001787*A34 -3*0.00000155*A34^2 - 4*0.00000000133*A34^3),_xll.RiskTruncateP(0.05,0.95),_xll.RiskName("BW Gain"),_xll.RiskUnits("kg"))</f>
        <v>#NAME?</v>
      </c>
      <c r="C34" s="133" t="e" cm="1">
        <f t="array" aca="1" ref="C34" ca="1">_xll.RiskNormal(50,50*0.3941,_xll.RiskTruncateP(0.05,0.95),_xll.RiskName("Diet 1 Feed"),_xll.RiskUnits("ng/kg dry"))</f>
        <v>#NAME?</v>
      </c>
      <c r="D34" s="133" t="e" cm="1">
        <f t="array" aca="1" ref="D34" ca="1">_xll.RiskNormal(550,550*0.282,_xll.RiskTruncateP(0.05,0.95),_xll.RiskName("Diet 1 Soil"),_xll.RiskUnits("ng/kg dry"))</f>
        <v>#NAME?</v>
      </c>
      <c r="E34" s="163">
        <v>1.3</v>
      </c>
      <c r="F34" s="134" t="e" cm="1">
        <f t="array" aca="1" ref="F34" ca="1">_xll.RiskNormal((-0.0001*A34^2+0.0196*A34+11.697),(-0.0001*A34^2+0.0196*A34+11.697)*0.062,_xll.RiskTruncateP(0.05,0.95),_xll.RiskName("DMI Cow"),_xll.RiskUnits("kg"))</f>
        <v>#NAME?</v>
      </c>
      <c r="G34" s="134" t="e">
        <f t="shared" ca="1" si="9"/>
        <v>#NAME?</v>
      </c>
      <c r="H34" s="134" t="e" cm="1">
        <f t="array" aca="1" ref="H34" ca="1">_xll.RiskNormal('SW7'!C$12,'SW7'!D$12,_xll.RiskTruncateP(0.05,0.95),_xll.RiskName("Water Intake Cow"),_xll.RiskUnits("L"))</f>
        <v>#NAME?</v>
      </c>
      <c r="I34" s="134" t="e">
        <f t="shared" ca="1" si="2"/>
        <v>#NAME?</v>
      </c>
      <c r="J34" s="134" t="e">
        <f t="shared" ca="1" si="3"/>
        <v>#NAME?</v>
      </c>
      <c r="K34" s="134" t="e" cm="1">
        <f t="array" aca="1" ref="K34" ca="1">_xll.RiskNormal(-0.0000000257*A34^4+0.0000163*A34^3-0.003686*A34^2+0.3024*A34+1.445,(-0.0000000257*A34^4+0.0000163*A34^3-0.003686*A34^2+0.3024*A34+1.445)*0.355,_xll.RiskTruncateP(0.05,0.95),_xll.RiskName("Milk Intake"),_xll.RiskUnits("kg"))</f>
        <v>#NAME?</v>
      </c>
      <c r="L34" s="134"/>
      <c r="M34" s="134" t="e" cm="1">
        <f t="array" aca="1" ref="M34" ca="1">_xll.RiskNormal(0.0243*L34,0.005*L34,_xll.RiskTruncateP(0.05,0.95),_xll.RiskName("Soil Intake"),_xll.RiskUnits("kg"))</f>
        <v>#NAME?</v>
      </c>
      <c r="N34" s="134">
        <f t="shared" si="4"/>
        <v>0</v>
      </c>
      <c r="O34" s="134" t="e">
        <f t="shared" ca="1" si="5"/>
        <v>#NAME?</v>
      </c>
      <c r="P34" s="134" t="e">
        <f t="shared" ca="1" si="8"/>
        <v>#NAME?</v>
      </c>
      <c r="Q34" s="134" t="e">
        <f t="shared" ca="1" si="8"/>
        <v>#NAME?</v>
      </c>
      <c r="R34" s="134">
        <f t="shared" si="8"/>
        <v>0</v>
      </c>
      <c r="S34" s="134" t="e">
        <f t="shared" ca="1" si="10"/>
        <v>#NAME?</v>
      </c>
      <c r="T34" s="134" t="e" cm="1">
        <f t="array" aca="1" ref="T34" ca="1">U33-(U33*(0.5^(1/_xll.RiskNormal('SW7'!C$2,'SW7'!D$2,_xll.RiskTruncateP(0.05,0.95),_xll.RiskName("Halflife"),_xll.RiskUnits("d")))))</f>
        <v>#NAME?</v>
      </c>
      <c r="U34" s="134" t="e">
        <f t="shared" ca="1" si="7"/>
        <v>#NAME?</v>
      </c>
      <c r="V34" s="137" t="e" cm="1">
        <f t="array" aca="1" ref="V34" ca="1">(U34*_xll.RiskNormal('SW7'!C$3,'SW7'!D$3,_xll.RiskTruncateP(0.05,0.95),_xll.RiskName("PFAS MUSCLE FRAC"))/(B34*_xll.RiskNormal('SW7'!C$4,'SW7'!E$4,_xll.RiskTruncateP(0.05,0.95),_xll.RiskName("MUSCLE BW FRAC"))))/1000</f>
        <v>#NAME?</v>
      </c>
      <c r="W34" s="137" t="e" cm="1">
        <f t="array" aca="1" ref="W34" ca="1">V34/_xll.RiskNormal('SW7'!C$5,'SW7'!D$5,_xll.RiskTruncateP(0.05,0.95),_xll.RiskName("Serum Part"))</f>
        <v>#NAME?</v>
      </c>
    </row>
    <row r="35" spans="1:23" x14ac:dyDescent="0.35">
      <c r="A35" s="133">
        <f t="shared" si="1"/>
        <v>32</v>
      </c>
      <c r="B35" s="134" t="e" cm="1">
        <f t="array" aca="1" ref="B35" ca="1">B34+_xll.RiskNormal(0.5584 + 2*0.001787*A35 -3*0.00000155*A35^2 - 4*0.00000000133*A35^3,0.35*(0.5584 + 2*0.001787*A35 -3*0.00000155*A35^2 - 4*0.00000000133*A35^3),_xll.RiskTruncateP(0.05,0.95),_xll.RiskName("BW Gain"),_xll.RiskUnits("kg"))</f>
        <v>#NAME?</v>
      </c>
      <c r="C35" s="133" t="e" cm="1">
        <f t="array" aca="1" ref="C35" ca="1">_xll.RiskNormal(50,50*0.3941,_xll.RiskTruncateP(0.05,0.95),_xll.RiskName("Diet 1 Feed"),_xll.RiskUnits("ng/kg dry"))</f>
        <v>#NAME?</v>
      </c>
      <c r="D35" s="133" t="e" cm="1">
        <f t="array" aca="1" ref="D35" ca="1">_xll.RiskNormal(550,550*0.282,_xll.RiskTruncateP(0.05,0.95),_xll.RiskName("Diet 1 Soil"),_xll.RiskUnits("ng/kg dry"))</f>
        <v>#NAME?</v>
      </c>
      <c r="E35" s="163">
        <v>1.3</v>
      </c>
      <c r="F35" s="134" t="e" cm="1">
        <f t="array" aca="1" ref="F35" ca="1">_xll.RiskNormal((-0.0001*A35^2+0.0196*A35+11.697),(-0.0001*A35^2+0.0196*A35+11.697)*0.062,_xll.RiskTruncateP(0.05,0.95),_xll.RiskName("DMI Cow"),_xll.RiskUnits("kg"))</f>
        <v>#NAME?</v>
      </c>
      <c r="G35" s="134" t="e">
        <f t="shared" ca="1" si="9"/>
        <v>#NAME?</v>
      </c>
      <c r="H35" s="134" t="e" cm="1">
        <f t="array" aca="1" ref="H35" ca="1">_xll.RiskNormal('SW7'!C$12,'SW7'!D$12,_xll.RiskTruncateP(0.05,0.95),_xll.RiskName("Water Intake Cow"),_xll.RiskUnits("L"))</f>
        <v>#NAME?</v>
      </c>
      <c r="I35" s="134" t="e">
        <f t="shared" ca="1" si="2"/>
        <v>#NAME?</v>
      </c>
      <c r="J35" s="134" t="e">
        <f t="shared" ca="1" si="3"/>
        <v>#NAME?</v>
      </c>
      <c r="K35" s="134" t="e" cm="1">
        <f t="array" aca="1" ref="K35" ca="1">_xll.RiskNormal(-0.0000000257*A35^4+0.0000163*A35^3-0.003686*A35^2+0.3024*A35+1.445,(-0.0000000257*A35^4+0.0000163*A35^3-0.003686*A35^2+0.3024*A35+1.445)*0.355,_xll.RiskTruncateP(0.05,0.95),_xll.RiskName("Milk Intake"),_xll.RiskUnits("kg"))</f>
        <v>#NAME?</v>
      </c>
      <c r="L35" s="134"/>
      <c r="M35" s="134" t="e" cm="1">
        <f t="array" aca="1" ref="M35" ca="1">_xll.RiskNormal(0.0243*L35,0.005*L35,_xll.RiskTruncateP(0.05,0.95),_xll.RiskName("Soil Intake"),_xll.RiskUnits("kg"))</f>
        <v>#NAME?</v>
      </c>
      <c r="N35" s="134">
        <f t="shared" si="4"/>
        <v>0</v>
      </c>
      <c r="O35" s="134" t="e">
        <f t="shared" ca="1" si="5"/>
        <v>#NAME?</v>
      </c>
      <c r="P35" s="134" t="e">
        <f t="shared" ca="1" si="8"/>
        <v>#NAME?</v>
      </c>
      <c r="Q35" s="134" t="e">
        <f t="shared" ca="1" si="8"/>
        <v>#NAME?</v>
      </c>
      <c r="R35" s="134">
        <f t="shared" si="8"/>
        <v>0</v>
      </c>
      <c r="S35" s="134" t="e">
        <f t="shared" ca="1" si="10"/>
        <v>#NAME?</v>
      </c>
      <c r="T35" s="134" t="e" cm="1">
        <f t="array" aca="1" ref="T35" ca="1">U34-(U34*(0.5^(1/_xll.RiskNormal('SW7'!C$2,'SW7'!D$2,_xll.RiskTruncateP(0.05,0.95),_xll.RiskName("Halflife"),_xll.RiskUnits("d")))))</f>
        <v>#NAME?</v>
      </c>
      <c r="U35" s="134" t="e">
        <f t="shared" ca="1" si="7"/>
        <v>#NAME?</v>
      </c>
      <c r="V35" s="137" t="e" cm="1">
        <f t="array" aca="1" ref="V35" ca="1">(U35*_xll.RiskNormal('SW7'!C$3,'SW7'!D$3,_xll.RiskTruncateP(0.05,0.95),_xll.RiskName("PFAS MUSCLE FRAC"))/(B35*_xll.RiskNormal('SW7'!C$4,'SW7'!E$4,_xll.RiskTruncateP(0.05,0.95),_xll.RiskName("MUSCLE BW FRAC"))))/1000</f>
        <v>#NAME?</v>
      </c>
      <c r="W35" s="137" t="e" cm="1">
        <f t="array" aca="1" ref="W35" ca="1">V35/_xll.RiskNormal('SW7'!C$5,'SW7'!D$5,_xll.RiskTruncateP(0.05,0.95),_xll.RiskName("Serum Part"))</f>
        <v>#NAME?</v>
      </c>
    </row>
    <row r="36" spans="1:23" x14ac:dyDescent="0.35">
      <c r="A36" s="133">
        <f t="shared" si="1"/>
        <v>33</v>
      </c>
      <c r="B36" s="134" t="e" cm="1">
        <f t="array" aca="1" ref="B36" ca="1">B35+_xll.RiskNormal(0.5584 + 2*0.001787*A36 -3*0.00000155*A36^2 - 4*0.00000000133*A36^3,0.35*(0.5584 + 2*0.001787*A36 -3*0.00000155*A36^2 - 4*0.00000000133*A36^3),_xll.RiskTruncateP(0.05,0.95),_xll.RiskName("BW Gain"),_xll.RiskUnits("kg"))</f>
        <v>#NAME?</v>
      </c>
      <c r="C36" s="133" t="e" cm="1">
        <f t="array" aca="1" ref="C36" ca="1">_xll.RiskNormal(50,50*0.3941,_xll.RiskTruncateP(0.05,0.95),_xll.RiskName("Diet 1 Feed"),_xll.RiskUnits("ng/kg dry"))</f>
        <v>#NAME?</v>
      </c>
      <c r="D36" s="133" t="e" cm="1">
        <f t="array" aca="1" ref="D36" ca="1">_xll.RiskNormal(550,550*0.282,_xll.RiskTruncateP(0.05,0.95),_xll.RiskName("Diet 1 Soil"),_xll.RiskUnits("ng/kg dry"))</f>
        <v>#NAME?</v>
      </c>
      <c r="E36" s="163">
        <v>1.3</v>
      </c>
      <c r="F36" s="134" t="e" cm="1">
        <f t="array" aca="1" ref="F36" ca="1">_xll.RiskNormal((-0.0001*A36^2+0.0196*A36+11.697),(-0.0001*A36^2+0.0196*A36+11.697)*0.062,_xll.RiskTruncateP(0.05,0.95),_xll.RiskName("DMI Cow"),_xll.RiskUnits("kg"))</f>
        <v>#NAME?</v>
      </c>
      <c r="G36" s="134" t="e">
        <f t="shared" ca="1" si="9"/>
        <v>#NAME?</v>
      </c>
      <c r="H36" s="134" t="e" cm="1">
        <f t="array" aca="1" ref="H36" ca="1">_xll.RiskNormal('SW7'!C$12,'SW7'!D$12,_xll.RiskTruncateP(0.05,0.95),_xll.RiskName("Water Intake Cow"),_xll.RiskUnits("L"))</f>
        <v>#NAME?</v>
      </c>
      <c r="I36" s="134" t="e">
        <f t="shared" ca="1" si="2"/>
        <v>#NAME?</v>
      </c>
      <c r="J36" s="134" t="e">
        <f t="shared" ca="1" si="3"/>
        <v>#NAME?</v>
      </c>
      <c r="K36" s="134" t="e" cm="1">
        <f t="array" aca="1" ref="K36" ca="1">_xll.RiskNormal(-0.0000000257*A36^4+0.0000163*A36^3-0.003686*A36^2+0.3024*A36+1.445,(-0.0000000257*A36^4+0.0000163*A36^3-0.003686*A36^2+0.3024*A36+1.445)*0.355,_xll.RiskTruncateP(0.05,0.95),_xll.RiskName("Milk Intake"),_xll.RiskUnits("kg"))</f>
        <v>#NAME?</v>
      </c>
      <c r="L36" s="134"/>
      <c r="M36" s="134" t="e" cm="1">
        <f t="array" aca="1" ref="M36" ca="1">_xll.RiskNormal(0.0243*L36,0.005*L36,_xll.RiskTruncateP(0.05,0.95),_xll.RiskName("Soil Intake"),_xll.RiskUnits("kg"))</f>
        <v>#NAME?</v>
      </c>
      <c r="N36" s="134">
        <f t="shared" si="4"/>
        <v>0</v>
      </c>
      <c r="O36" s="134" t="e">
        <f t="shared" ca="1" si="5"/>
        <v>#NAME?</v>
      </c>
      <c r="P36" s="134" t="e">
        <f t="shared" ca="1" si="8"/>
        <v>#NAME?</v>
      </c>
      <c r="Q36" s="134" t="e">
        <f t="shared" ca="1" si="8"/>
        <v>#NAME?</v>
      </c>
      <c r="R36" s="134">
        <f t="shared" si="8"/>
        <v>0</v>
      </c>
      <c r="S36" s="134" t="e">
        <f t="shared" ca="1" si="10"/>
        <v>#NAME?</v>
      </c>
      <c r="T36" s="134" t="e" cm="1">
        <f t="array" aca="1" ref="T36" ca="1">U35-(U35*(0.5^(1/_xll.RiskNormal('SW7'!C$2,'SW7'!D$2,_xll.RiskTruncateP(0.05,0.95),_xll.RiskName("Halflife"),_xll.RiskUnits("d")))))</f>
        <v>#NAME?</v>
      </c>
      <c r="U36" s="134" t="e">
        <f t="shared" ca="1" si="7"/>
        <v>#NAME?</v>
      </c>
      <c r="V36" s="137" t="e" cm="1">
        <f t="array" aca="1" ref="V36" ca="1">(U36*_xll.RiskNormal('SW7'!C$3,'SW7'!D$3,_xll.RiskTruncateP(0.05,0.95),_xll.RiskName("PFAS MUSCLE FRAC"))/(B36*_xll.RiskNormal('SW7'!C$4,'SW7'!E$4,_xll.RiskTruncateP(0.05,0.95),_xll.RiskName("MUSCLE BW FRAC"))))/1000</f>
        <v>#NAME?</v>
      </c>
      <c r="W36" s="137" t="e" cm="1">
        <f t="array" aca="1" ref="W36" ca="1">V36/_xll.RiskNormal('SW7'!C$5,'SW7'!D$5,_xll.RiskTruncateP(0.05,0.95),_xll.RiskName("Serum Part"))</f>
        <v>#NAME?</v>
      </c>
    </row>
    <row r="37" spans="1:23" x14ac:dyDescent="0.35">
      <c r="A37" s="133">
        <f t="shared" si="1"/>
        <v>34</v>
      </c>
      <c r="B37" s="134" t="e" cm="1">
        <f t="array" aca="1" ref="B37" ca="1">B36+_xll.RiskNormal(0.5584 + 2*0.001787*A37 -3*0.00000155*A37^2 - 4*0.00000000133*A37^3,0.35*(0.5584 + 2*0.001787*A37 -3*0.00000155*A37^2 - 4*0.00000000133*A37^3),_xll.RiskTruncateP(0.05,0.95),_xll.RiskName("BW Gain"),_xll.RiskUnits("kg"))</f>
        <v>#NAME?</v>
      </c>
      <c r="C37" s="133" t="e" cm="1">
        <f t="array" aca="1" ref="C37" ca="1">_xll.RiskNormal(50,50*0.3941,_xll.RiskTruncateP(0.05,0.95),_xll.RiskName("Diet 1 Feed"),_xll.RiskUnits("ng/kg dry"))</f>
        <v>#NAME?</v>
      </c>
      <c r="D37" s="133" t="e" cm="1">
        <f t="array" aca="1" ref="D37" ca="1">_xll.RiskNormal(550,550*0.282,_xll.RiskTruncateP(0.05,0.95),_xll.RiskName("Diet 1 Soil"),_xll.RiskUnits("ng/kg dry"))</f>
        <v>#NAME?</v>
      </c>
      <c r="E37" s="163">
        <v>1.3</v>
      </c>
      <c r="F37" s="134" t="e" cm="1">
        <f t="array" aca="1" ref="F37" ca="1">_xll.RiskNormal((-0.0001*A37^2+0.0196*A37+11.697),(-0.0001*A37^2+0.0196*A37+11.697)*0.062,_xll.RiskTruncateP(0.05,0.95),_xll.RiskName("DMI Cow"),_xll.RiskUnits("kg"))</f>
        <v>#NAME?</v>
      </c>
      <c r="G37" s="134" t="e">
        <f t="shared" ca="1" si="9"/>
        <v>#NAME?</v>
      </c>
      <c r="H37" s="134" t="e" cm="1">
        <f t="array" aca="1" ref="H37" ca="1">_xll.RiskNormal('SW7'!C$12,'SW7'!D$12,_xll.RiskTruncateP(0.05,0.95),_xll.RiskName("Water Intake Cow"),_xll.RiskUnits("L"))</f>
        <v>#NAME?</v>
      </c>
      <c r="I37" s="134" t="e">
        <f t="shared" ca="1" si="2"/>
        <v>#NAME?</v>
      </c>
      <c r="J37" s="134" t="e">
        <f t="shared" ca="1" si="3"/>
        <v>#NAME?</v>
      </c>
      <c r="K37" s="134" t="e" cm="1">
        <f t="array" aca="1" ref="K37" ca="1">_xll.RiskNormal(-0.0000000257*A37^4+0.0000163*A37^3-0.003686*A37^2+0.3024*A37+1.445,(-0.0000000257*A37^4+0.0000163*A37^3-0.003686*A37^2+0.3024*A37+1.445)*0.355,_xll.RiskTruncateP(0.05,0.95),_xll.RiskName("Milk Intake"),_xll.RiskUnits("kg"))</f>
        <v>#NAME?</v>
      </c>
      <c r="L37" s="134"/>
      <c r="M37" s="134" t="e" cm="1">
        <f t="array" aca="1" ref="M37" ca="1">_xll.RiskNormal(0.0243*L37,0.005*L37,_xll.RiskTruncateP(0.05,0.95),_xll.RiskName("Soil Intake"),_xll.RiskUnits("kg"))</f>
        <v>#NAME?</v>
      </c>
      <c r="N37" s="134">
        <f t="shared" si="4"/>
        <v>0</v>
      </c>
      <c r="O37" s="134" t="e">
        <f t="shared" ca="1" si="5"/>
        <v>#NAME?</v>
      </c>
      <c r="P37" s="134" t="e">
        <f t="shared" ca="1" si="8"/>
        <v>#NAME?</v>
      </c>
      <c r="Q37" s="134" t="e">
        <f t="shared" ca="1" si="8"/>
        <v>#NAME?</v>
      </c>
      <c r="R37" s="134">
        <f t="shared" si="8"/>
        <v>0</v>
      </c>
      <c r="S37" s="134" t="e">
        <f t="shared" ca="1" si="10"/>
        <v>#NAME?</v>
      </c>
      <c r="T37" s="134" t="e" cm="1">
        <f t="array" aca="1" ref="T37" ca="1">U36-(U36*(0.5^(1/_xll.RiskNormal('SW7'!C$2,'SW7'!D$2,_xll.RiskTruncateP(0.05,0.95),_xll.RiskName("Halflife"),_xll.RiskUnits("d")))))</f>
        <v>#NAME?</v>
      </c>
      <c r="U37" s="134" t="e">
        <f t="shared" ca="1" si="7"/>
        <v>#NAME?</v>
      </c>
      <c r="V37" s="137" t="e" cm="1">
        <f t="array" aca="1" ref="V37" ca="1">(U37*_xll.RiskNormal('SW7'!C$3,'SW7'!D$3,_xll.RiskTruncateP(0.05,0.95),_xll.RiskName("PFAS MUSCLE FRAC"))/(B37*_xll.RiskNormal('SW7'!C$4,'SW7'!E$4,_xll.RiskTruncateP(0.05,0.95),_xll.RiskName("MUSCLE BW FRAC"))))/1000</f>
        <v>#NAME?</v>
      </c>
      <c r="W37" s="137" t="e" cm="1">
        <f t="array" aca="1" ref="W37" ca="1">V37/_xll.RiskNormal('SW7'!C$5,'SW7'!D$5,_xll.RiskTruncateP(0.05,0.95),_xll.RiskName("Serum Part"))</f>
        <v>#NAME?</v>
      </c>
    </row>
    <row r="38" spans="1:23" x14ac:dyDescent="0.35">
      <c r="A38" s="133">
        <f t="shared" si="1"/>
        <v>35</v>
      </c>
      <c r="B38" s="134" t="e" cm="1">
        <f t="array" aca="1" ref="B38" ca="1">B37+_xll.RiskNormal(0.5584 + 2*0.001787*A38 -3*0.00000155*A38^2 - 4*0.00000000133*A38^3,0.35*(0.5584 + 2*0.001787*A38 -3*0.00000155*A38^2 - 4*0.00000000133*A38^3),_xll.RiskTruncateP(0.05,0.95),_xll.RiskName("BW Gain"),_xll.RiskUnits("kg"))</f>
        <v>#NAME?</v>
      </c>
      <c r="C38" s="133" t="e" cm="1">
        <f t="array" aca="1" ref="C38" ca="1">_xll.RiskNormal(50,50*0.3941,_xll.RiskTruncateP(0.05,0.95),_xll.RiskName("Diet 1 Feed"),_xll.RiskUnits("ng/kg dry"))</f>
        <v>#NAME?</v>
      </c>
      <c r="D38" s="133" t="e" cm="1">
        <f t="array" aca="1" ref="D38" ca="1">_xll.RiskNormal(550,550*0.282,_xll.RiskTruncateP(0.05,0.95),_xll.RiskName("Diet 1 Soil"),_xll.RiskUnits("ng/kg dry"))</f>
        <v>#NAME?</v>
      </c>
      <c r="E38" s="163">
        <v>1.3</v>
      </c>
      <c r="F38" s="134" t="e" cm="1">
        <f t="array" aca="1" ref="F38" ca="1">_xll.RiskNormal((-0.0001*A38^2+0.0196*A38+11.697),(-0.0001*A38^2+0.0196*A38+11.697)*0.062,_xll.RiskTruncateP(0.05,0.95),_xll.RiskName("DMI Cow"),_xll.RiskUnits("kg"))</f>
        <v>#NAME?</v>
      </c>
      <c r="G38" s="134" t="e">
        <f t="shared" ca="1" si="9"/>
        <v>#NAME?</v>
      </c>
      <c r="H38" s="134" t="e" cm="1">
        <f t="array" aca="1" ref="H38" ca="1">_xll.RiskNormal('SW7'!C$12,'SW7'!D$12,_xll.RiskTruncateP(0.05,0.95),_xll.RiskName("Water Intake Cow"),_xll.RiskUnits("L"))</f>
        <v>#NAME?</v>
      </c>
      <c r="I38" s="134" t="e">
        <f t="shared" ca="1" si="2"/>
        <v>#NAME?</v>
      </c>
      <c r="J38" s="134" t="e">
        <f t="shared" ca="1" si="3"/>
        <v>#NAME?</v>
      </c>
      <c r="K38" s="134" t="e" cm="1">
        <f t="array" aca="1" ref="K38" ca="1">_xll.RiskNormal(-0.0000000257*A38^4+0.0000163*A38^3-0.003686*A38^2+0.3024*A38+1.445,(-0.0000000257*A38^4+0.0000163*A38^3-0.003686*A38^2+0.3024*A38+1.445)*0.355,_xll.RiskTruncateP(0.05,0.95),_xll.RiskName("Milk Intake"),_xll.RiskUnits("kg"))</f>
        <v>#NAME?</v>
      </c>
      <c r="L38" s="134"/>
      <c r="M38" s="134" t="e" cm="1">
        <f t="array" aca="1" ref="M38" ca="1">_xll.RiskNormal(0.0243*L38,0.005*L38,_xll.RiskTruncateP(0.05,0.95),_xll.RiskName("Soil Intake"),_xll.RiskUnits("kg"))</f>
        <v>#NAME?</v>
      </c>
      <c r="N38" s="134">
        <f t="shared" si="4"/>
        <v>0</v>
      </c>
      <c r="O38" s="134" t="e">
        <f t="shared" ca="1" si="5"/>
        <v>#NAME?</v>
      </c>
      <c r="P38" s="134" t="e">
        <f t="shared" ca="1" si="8"/>
        <v>#NAME?</v>
      </c>
      <c r="Q38" s="134" t="e">
        <f t="shared" ca="1" si="8"/>
        <v>#NAME?</v>
      </c>
      <c r="R38" s="134">
        <f t="shared" si="8"/>
        <v>0</v>
      </c>
      <c r="S38" s="134" t="e">
        <f t="shared" ca="1" si="10"/>
        <v>#NAME?</v>
      </c>
      <c r="T38" s="134" t="e" cm="1">
        <f t="array" aca="1" ref="T38" ca="1">U37-(U37*(0.5^(1/_xll.RiskNormal('SW7'!C$2,'SW7'!D$2,_xll.RiskTruncateP(0.05,0.95),_xll.RiskName("Halflife"),_xll.RiskUnits("d")))))</f>
        <v>#NAME?</v>
      </c>
      <c r="U38" s="134" t="e">
        <f t="shared" ca="1" si="7"/>
        <v>#NAME?</v>
      </c>
      <c r="V38" s="137" t="e" cm="1">
        <f t="array" aca="1" ref="V38" ca="1">(U38*_xll.RiskNormal('SW7'!C$3,'SW7'!D$3,_xll.RiskTruncateP(0.05,0.95),_xll.RiskName("PFAS MUSCLE FRAC"))/(B38*_xll.RiskNormal('SW7'!C$4,'SW7'!E$4,_xll.RiskTruncateP(0.05,0.95),_xll.RiskName("MUSCLE BW FRAC"))))/1000</f>
        <v>#NAME?</v>
      </c>
      <c r="W38" s="137" t="e" cm="1">
        <f t="array" aca="1" ref="W38" ca="1">V38/_xll.RiskNormal('SW7'!C$5,'SW7'!D$5,_xll.RiskTruncateP(0.05,0.95),_xll.RiskName("Serum Part"))</f>
        <v>#NAME?</v>
      </c>
    </row>
    <row r="39" spans="1:23" x14ac:dyDescent="0.35">
      <c r="A39" s="133">
        <f t="shared" si="1"/>
        <v>36</v>
      </c>
      <c r="B39" s="134" t="e" cm="1">
        <f t="array" aca="1" ref="B39" ca="1">B38+_xll.RiskNormal(0.5584 + 2*0.001787*A39 -3*0.00000155*A39^2 - 4*0.00000000133*A39^3,0.35*(0.5584 + 2*0.001787*A39 -3*0.00000155*A39^2 - 4*0.00000000133*A39^3),_xll.RiskTruncateP(0.05,0.95),_xll.RiskName("BW Gain"),_xll.RiskUnits("kg"))</f>
        <v>#NAME?</v>
      </c>
      <c r="C39" s="133" t="e" cm="1">
        <f t="array" aca="1" ref="C39" ca="1">_xll.RiskNormal(50,50*0.3941,_xll.RiskTruncateP(0.05,0.95),_xll.RiskName("Diet 1 Feed"),_xll.RiskUnits("ng/kg dry"))</f>
        <v>#NAME?</v>
      </c>
      <c r="D39" s="133" t="e" cm="1">
        <f t="array" aca="1" ref="D39" ca="1">_xll.RiskNormal(550,550*0.282,_xll.RiskTruncateP(0.05,0.95),_xll.RiskName("Diet 1 Soil"),_xll.RiskUnits("ng/kg dry"))</f>
        <v>#NAME?</v>
      </c>
      <c r="E39" s="163">
        <v>1.3</v>
      </c>
      <c r="F39" s="134" t="e" cm="1">
        <f t="array" aca="1" ref="F39" ca="1">_xll.RiskNormal((-0.0001*A39^2+0.0196*A39+11.697),(-0.0001*A39^2+0.0196*A39+11.697)*0.062,_xll.RiskTruncateP(0.05,0.95),_xll.RiskName("DMI Cow"),_xll.RiskUnits("kg"))</f>
        <v>#NAME?</v>
      </c>
      <c r="G39" s="134" t="e">
        <f t="shared" ca="1" si="9"/>
        <v>#NAME?</v>
      </c>
      <c r="H39" s="134" t="e" cm="1">
        <f t="array" aca="1" ref="H39" ca="1">_xll.RiskNormal('SW7'!C$12,'SW7'!D$12,_xll.RiskTruncateP(0.05,0.95),_xll.RiskName("Water Intake Cow"),_xll.RiskUnits("L"))</f>
        <v>#NAME?</v>
      </c>
      <c r="I39" s="134" t="e">
        <f t="shared" ca="1" si="2"/>
        <v>#NAME?</v>
      </c>
      <c r="J39" s="134" t="e">
        <f t="shared" ca="1" si="3"/>
        <v>#NAME?</v>
      </c>
      <c r="K39" s="134" t="e" cm="1">
        <f t="array" aca="1" ref="K39" ca="1">_xll.RiskNormal(-0.0000000257*A39^4+0.0000163*A39^3-0.003686*A39^2+0.3024*A39+1.445,(-0.0000000257*A39^4+0.0000163*A39^3-0.003686*A39^2+0.3024*A39+1.445)*0.355,_xll.RiskTruncateP(0.05,0.95),_xll.RiskName("Milk Intake"),_xll.RiskUnits("kg"))</f>
        <v>#NAME?</v>
      </c>
      <c r="L39" s="134"/>
      <c r="M39" s="134" t="e" cm="1">
        <f t="array" aca="1" ref="M39" ca="1">_xll.RiskNormal(0.0243*L39,0.005*L39,_xll.RiskTruncateP(0.05,0.95),_xll.RiskName("Soil Intake"),_xll.RiskUnits("kg"))</f>
        <v>#NAME?</v>
      </c>
      <c r="N39" s="134">
        <f t="shared" si="4"/>
        <v>0</v>
      </c>
      <c r="O39" s="134" t="e">
        <f t="shared" ca="1" si="5"/>
        <v>#NAME?</v>
      </c>
      <c r="P39" s="134" t="e">
        <f t="shared" ca="1" si="8"/>
        <v>#NAME?</v>
      </c>
      <c r="Q39" s="134" t="e">
        <f t="shared" ca="1" si="8"/>
        <v>#NAME?</v>
      </c>
      <c r="R39" s="134">
        <f t="shared" si="8"/>
        <v>0</v>
      </c>
      <c r="S39" s="134" t="e">
        <f t="shared" ca="1" si="10"/>
        <v>#NAME?</v>
      </c>
      <c r="T39" s="134" t="e" cm="1">
        <f t="array" aca="1" ref="T39" ca="1">U38-(U38*(0.5^(1/_xll.RiskNormal('SW7'!C$2,'SW7'!D$2,_xll.RiskTruncateP(0.05,0.95),_xll.RiskName("Halflife"),_xll.RiskUnits("d")))))</f>
        <v>#NAME?</v>
      </c>
      <c r="U39" s="134" t="e">
        <f t="shared" ca="1" si="7"/>
        <v>#NAME?</v>
      </c>
      <c r="V39" s="137" t="e" cm="1">
        <f t="array" aca="1" ref="V39" ca="1">(U39*_xll.RiskNormal('SW7'!C$3,'SW7'!D$3,_xll.RiskTruncateP(0.05,0.95),_xll.RiskName("PFAS MUSCLE FRAC"))/(B39*_xll.RiskNormal('SW7'!C$4,'SW7'!E$4,_xll.RiskTruncateP(0.05,0.95),_xll.RiskName("MUSCLE BW FRAC"))))/1000</f>
        <v>#NAME?</v>
      </c>
      <c r="W39" s="137" t="e" cm="1">
        <f t="array" aca="1" ref="W39" ca="1">V39/_xll.RiskNormal('SW7'!C$5,'SW7'!D$5,_xll.RiskTruncateP(0.05,0.95),_xll.RiskName("Serum Part"))</f>
        <v>#NAME?</v>
      </c>
    </row>
    <row r="40" spans="1:23" x14ac:dyDescent="0.35">
      <c r="A40" s="133">
        <f t="shared" si="1"/>
        <v>37</v>
      </c>
      <c r="B40" s="134" t="e" cm="1">
        <f t="array" aca="1" ref="B40" ca="1">B39+_xll.RiskNormal(0.5584 + 2*0.001787*A40 -3*0.00000155*A40^2 - 4*0.00000000133*A40^3,0.35*(0.5584 + 2*0.001787*A40 -3*0.00000155*A40^2 - 4*0.00000000133*A40^3),_xll.RiskTruncateP(0.05,0.95),_xll.RiskName("BW Gain"),_xll.RiskUnits("kg"))</f>
        <v>#NAME?</v>
      </c>
      <c r="C40" s="133" t="e" cm="1">
        <f t="array" aca="1" ref="C40" ca="1">_xll.RiskNormal(50,50*0.3941,_xll.RiskTruncateP(0.05,0.95),_xll.RiskName("Diet 1 Feed"),_xll.RiskUnits("ng/kg dry"))</f>
        <v>#NAME?</v>
      </c>
      <c r="D40" s="133" t="e" cm="1">
        <f t="array" aca="1" ref="D40" ca="1">_xll.RiskNormal(550,550*0.282,_xll.RiskTruncateP(0.05,0.95),_xll.RiskName("Diet 1 Soil"),_xll.RiskUnits("ng/kg dry"))</f>
        <v>#NAME?</v>
      </c>
      <c r="E40" s="163">
        <v>1.3</v>
      </c>
      <c r="F40" s="134" t="e" cm="1">
        <f t="array" aca="1" ref="F40" ca="1">_xll.RiskNormal((-0.0001*A40^2+0.0196*A40+11.697),(-0.0001*A40^2+0.0196*A40+11.697)*0.062,_xll.RiskTruncateP(0.05,0.95),_xll.RiskName("DMI Cow"),_xll.RiskUnits("kg"))</f>
        <v>#NAME?</v>
      </c>
      <c r="G40" s="134" t="e">
        <f t="shared" ca="1" si="9"/>
        <v>#NAME?</v>
      </c>
      <c r="H40" s="134" t="e" cm="1">
        <f t="array" aca="1" ref="H40" ca="1">_xll.RiskNormal('SW7'!C$12,'SW7'!D$12,_xll.RiskTruncateP(0.05,0.95),_xll.RiskName("Water Intake Cow"),_xll.RiskUnits("L"))</f>
        <v>#NAME?</v>
      </c>
      <c r="I40" s="134" t="e">
        <f t="shared" ca="1" si="2"/>
        <v>#NAME?</v>
      </c>
      <c r="J40" s="134" t="e">
        <f t="shared" ca="1" si="3"/>
        <v>#NAME?</v>
      </c>
      <c r="K40" s="134" t="e" cm="1">
        <f t="array" aca="1" ref="K40" ca="1">_xll.RiskNormal(-0.0000000257*A40^4+0.0000163*A40^3-0.003686*A40^2+0.3024*A40+1.445,(-0.0000000257*A40^4+0.0000163*A40^3-0.003686*A40^2+0.3024*A40+1.445)*0.355,_xll.RiskTruncateP(0.05,0.95),_xll.RiskName("Milk Intake"),_xll.RiskUnits("kg"))</f>
        <v>#NAME?</v>
      </c>
      <c r="L40" s="134"/>
      <c r="M40" s="134" t="e" cm="1">
        <f t="array" aca="1" ref="M40" ca="1">_xll.RiskNormal(0.0243*L40,0.005*L40,_xll.RiskTruncateP(0.05,0.95),_xll.RiskName("Soil Intake"),_xll.RiskUnits("kg"))</f>
        <v>#NAME?</v>
      </c>
      <c r="N40" s="134">
        <f t="shared" si="4"/>
        <v>0</v>
      </c>
      <c r="O40" s="134" t="e">
        <f t="shared" ca="1" si="5"/>
        <v>#NAME?</v>
      </c>
      <c r="P40" s="134" t="e">
        <f t="shared" ca="1" si="8"/>
        <v>#NAME?</v>
      </c>
      <c r="Q40" s="134" t="e">
        <f t="shared" ca="1" si="8"/>
        <v>#NAME?</v>
      </c>
      <c r="R40" s="134">
        <f t="shared" si="8"/>
        <v>0</v>
      </c>
      <c r="S40" s="134" t="e">
        <f t="shared" ca="1" si="10"/>
        <v>#NAME?</v>
      </c>
      <c r="T40" s="134" t="e" cm="1">
        <f t="array" aca="1" ref="T40" ca="1">U39-(U39*(0.5^(1/_xll.RiskNormal('SW7'!C$2,'SW7'!D$2,_xll.RiskTruncateP(0.05,0.95),_xll.RiskName("Halflife"),_xll.RiskUnits("d")))))</f>
        <v>#NAME?</v>
      </c>
      <c r="U40" s="134" t="e">
        <f t="shared" ca="1" si="7"/>
        <v>#NAME?</v>
      </c>
      <c r="V40" s="137" t="e" cm="1">
        <f t="array" aca="1" ref="V40" ca="1">(U40*_xll.RiskNormal('SW7'!C$3,'SW7'!D$3,_xll.RiskTruncateP(0.05,0.95),_xll.RiskName("PFAS MUSCLE FRAC"))/(B40*_xll.RiskNormal('SW7'!C$4,'SW7'!E$4,_xll.RiskTruncateP(0.05,0.95),_xll.RiskName("MUSCLE BW FRAC"))))/1000</f>
        <v>#NAME?</v>
      </c>
      <c r="W40" s="137" t="e" cm="1">
        <f t="array" aca="1" ref="W40" ca="1">V40/_xll.RiskNormal('SW7'!C$5,'SW7'!D$5,_xll.RiskTruncateP(0.05,0.95),_xll.RiskName("Serum Part"))</f>
        <v>#NAME?</v>
      </c>
    </row>
    <row r="41" spans="1:23" x14ac:dyDescent="0.35">
      <c r="A41" s="133">
        <f t="shared" si="1"/>
        <v>38</v>
      </c>
      <c r="B41" s="134" t="e" cm="1">
        <f t="array" aca="1" ref="B41" ca="1">B40+_xll.RiskNormal(0.5584 + 2*0.001787*A41 -3*0.00000155*A41^2 - 4*0.00000000133*A41^3,0.35*(0.5584 + 2*0.001787*A41 -3*0.00000155*A41^2 - 4*0.00000000133*A41^3),_xll.RiskTruncateP(0.05,0.95),_xll.RiskName("BW Gain"),_xll.RiskUnits("kg"))</f>
        <v>#NAME?</v>
      </c>
      <c r="C41" s="133" t="e" cm="1">
        <f t="array" aca="1" ref="C41" ca="1">_xll.RiskNormal(50,50*0.3941,_xll.RiskTruncateP(0.05,0.95),_xll.RiskName("Diet 1 Feed"),_xll.RiskUnits("ng/kg dry"))</f>
        <v>#NAME?</v>
      </c>
      <c r="D41" s="133" t="e" cm="1">
        <f t="array" aca="1" ref="D41" ca="1">_xll.RiskNormal(550,550*0.282,_xll.RiskTruncateP(0.05,0.95),_xll.RiskName("Diet 1 Soil"),_xll.RiskUnits("ng/kg dry"))</f>
        <v>#NAME?</v>
      </c>
      <c r="E41" s="163">
        <v>1.3</v>
      </c>
      <c r="F41" s="134" t="e" cm="1">
        <f t="array" aca="1" ref="F41" ca="1">_xll.RiskNormal((-0.0001*A41^2+0.0196*A41+11.697),(-0.0001*A41^2+0.0196*A41+11.697)*0.062,_xll.RiskTruncateP(0.05,0.95),_xll.RiskName("DMI Cow"),_xll.RiskUnits("kg"))</f>
        <v>#NAME?</v>
      </c>
      <c r="G41" s="134" t="e">
        <f t="shared" ca="1" si="9"/>
        <v>#NAME?</v>
      </c>
      <c r="H41" s="134" t="e" cm="1">
        <f t="array" aca="1" ref="H41" ca="1">_xll.RiskNormal('SW7'!C$12,'SW7'!D$12,_xll.RiskTruncateP(0.05,0.95),_xll.RiskName("Water Intake Cow"),_xll.RiskUnits("L"))</f>
        <v>#NAME?</v>
      </c>
      <c r="I41" s="134" t="e">
        <f t="shared" ca="1" si="2"/>
        <v>#NAME?</v>
      </c>
      <c r="J41" s="134" t="e">
        <f t="shared" ca="1" si="3"/>
        <v>#NAME?</v>
      </c>
      <c r="K41" s="134" t="e" cm="1">
        <f t="array" aca="1" ref="K41" ca="1">_xll.RiskNormal(-0.0000000257*A41^4+0.0000163*A41^3-0.003686*A41^2+0.3024*A41+1.445,(-0.0000000257*A41^4+0.0000163*A41^3-0.003686*A41^2+0.3024*A41+1.445)*0.355,_xll.RiskTruncateP(0.05,0.95),_xll.RiskName("Milk Intake"),_xll.RiskUnits("kg"))</f>
        <v>#NAME?</v>
      </c>
      <c r="L41" s="134"/>
      <c r="M41" s="134" t="e" cm="1">
        <f t="array" aca="1" ref="M41" ca="1">_xll.RiskNormal(0.0243*L41,0.005*L41,_xll.RiskTruncateP(0.05,0.95),_xll.RiskName("Soil Intake"),_xll.RiskUnits("kg"))</f>
        <v>#NAME?</v>
      </c>
      <c r="N41" s="134">
        <f t="shared" si="4"/>
        <v>0</v>
      </c>
      <c r="O41" s="134" t="e">
        <f t="shared" ca="1" si="5"/>
        <v>#NAME?</v>
      </c>
      <c r="P41" s="134" t="e">
        <f t="shared" ca="1" si="8"/>
        <v>#NAME?</v>
      </c>
      <c r="Q41" s="134" t="e">
        <f t="shared" ca="1" si="8"/>
        <v>#NAME?</v>
      </c>
      <c r="R41" s="134">
        <f t="shared" si="8"/>
        <v>0</v>
      </c>
      <c r="S41" s="134" t="e">
        <f t="shared" ca="1" si="10"/>
        <v>#NAME?</v>
      </c>
      <c r="T41" s="134" t="e" cm="1">
        <f t="array" aca="1" ref="T41" ca="1">U40-(U40*(0.5^(1/_xll.RiskNormal('SW7'!C$2,'SW7'!D$2,_xll.RiskTruncateP(0.05,0.95),_xll.RiskName("Halflife"),_xll.RiskUnits("d")))))</f>
        <v>#NAME?</v>
      </c>
      <c r="U41" s="134" t="e">
        <f t="shared" ca="1" si="7"/>
        <v>#NAME?</v>
      </c>
      <c r="V41" s="137" t="e" cm="1">
        <f t="array" aca="1" ref="V41" ca="1">(U41*_xll.RiskNormal('SW7'!C$3,'SW7'!D$3,_xll.RiskTruncateP(0.05,0.95),_xll.RiskName("PFAS MUSCLE FRAC"))/(B41*_xll.RiskNormal('SW7'!C$4,'SW7'!E$4,_xll.RiskTruncateP(0.05,0.95),_xll.RiskName("MUSCLE BW FRAC"))))/1000</f>
        <v>#NAME?</v>
      </c>
      <c r="W41" s="137" t="e" cm="1">
        <f t="array" aca="1" ref="W41" ca="1">V41/_xll.RiskNormal('SW7'!C$5,'SW7'!D$5,_xll.RiskTruncateP(0.05,0.95),_xll.RiskName("Serum Part"))</f>
        <v>#NAME?</v>
      </c>
    </row>
    <row r="42" spans="1:23" x14ac:dyDescent="0.35">
      <c r="A42" s="133">
        <f t="shared" si="1"/>
        <v>39</v>
      </c>
      <c r="B42" s="134" t="e" cm="1">
        <f t="array" aca="1" ref="B42" ca="1">B41+_xll.RiskNormal(0.5584 + 2*0.001787*A42 -3*0.00000155*A42^2 - 4*0.00000000133*A42^3,0.35*(0.5584 + 2*0.001787*A42 -3*0.00000155*A42^2 - 4*0.00000000133*A42^3),_xll.RiskTruncateP(0.05,0.95),_xll.RiskName("BW Gain"),_xll.RiskUnits("kg"))</f>
        <v>#NAME?</v>
      </c>
      <c r="C42" s="133" t="e" cm="1">
        <f t="array" aca="1" ref="C42" ca="1">_xll.RiskNormal(50,50*0.3941,_xll.RiskTruncateP(0.05,0.95),_xll.RiskName("Diet 1 Feed"),_xll.RiskUnits("ng/kg dry"))</f>
        <v>#NAME?</v>
      </c>
      <c r="D42" s="133" t="e" cm="1">
        <f t="array" aca="1" ref="D42" ca="1">_xll.RiskNormal(550,550*0.282,_xll.RiskTruncateP(0.05,0.95),_xll.RiskName("Diet 1 Soil"),_xll.RiskUnits("ng/kg dry"))</f>
        <v>#NAME?</v>
      </c>
      <c r="E42" s="163">
        <v>1.3</v>
      </c>
      <c r="F42" s="134" t="e" cm="1">
        <f t="array" aca="1" ref="F42" ca="1">_xll.RiskNormal((-0.0001*A42^2+0.0196*A42+11.697),(-0.0001*A42^2+0.0196*A42+11.697)*0.062,_xll.RiskTruncateP(0.05,0.95),_xll.RiskName("DMI Cow"),_xll.RiskUnits("kg"))</f>
        <v>#NAME?</v>
      </c>
      <c r="G42" s="134" t="e">
        <f t="shared" ca="1" si="9"/>
        <v>#NAME?</v>
      </c>
      <c r="H42" s="134" t="e" cm="1">
        <f t="array" aca="1" ref="H42" ca="1">_xll.RiskNormal('SW7'!C$12,'SW7'!D$12,_xll.RiskTruncateP(0.05,0.95),_xll.RiskName("Water Intake Cow"),_xll.RiskUnits("L"))</f>
        <v>#NAME?</v>
      </c>
      <c r="I42" s="134" t="e">
        <f t="shared" ca="1" si="2"/>
        <v>#NAME?</v>
      </c>
      <c r="J42" s="134" t="e">
        <f t="shared" ca="1" si="3"/>
        <v>#NAME?</v>
      </c>
      <c r="K42" s="134" t="e" cm="1">
        <f t="array" aca="1" ref="K42" ca="1">_xll.RiskNormal(-0.0000000257*A42^4+0.0000163*A42^3-0.003686*A42^2+0.3024*A42+1.445,(-0.0000000257*A42^4+0.0000163*A42^3-0.003686*A42^2+0.3024*A42+1.445)*0.355,_xll.RiskTruncateP(0.05,0.95),_xll.RiskName("Milk Intake"),_xll.RiskUnits("kg"))</f>
        <v>#NAME?</v>
      </c>
      <c r="L42" s="134"/>
      <c r="M42" s="134" t="e" cm="1">
        <f t="array" aca="1" ref="M42" ca="1">_xll.RiskNormal(0.0243*L42,0.005*L42,_xll.RiskTruncateP(0.05,0.95),_xll.RiskName("Soil Intake"),_xll.RiskUnits("kg"))</f>
        <v>#NAME?</v>
      </c>
      <c r="N42" s="134">
        <f t="shared" si="4"/>
        <v>0</v>
      </c>
      <c r="O42" s="134" t="e">
        <f t="shared" ca="1" si="5"/>
        <v>#NAME?</v>
      </c>
      <c r="P42" s="134" t="e">
        <f t="shared" ca="1" si="8"/>
        <v>#NAME?</v>
      </c>
      <c r="Q42" s="134" t="e">
        <f t="shared" ca="1" si="8"/>
        <v>#NAME?</v>
      </c>
      <c r="R42" s="134">
        <f t="shared" si="8"/>
        <v>0</v>
      </c>
      <c r="S42" s="134" t="e">
        <f t="shared" ca="1" si="10"/>
        <v>#NAME?</v>
      </c>
      <c r="T42" s="134" t="e" cm="1">
        <f t="array" aca="1" ref="T42" ca="1">U41-(U41*(0.5^(1/_xll.RiskNormal('SW7'!C$2,'SW7'!D$2,_xll.RiskTruncateP(0.05,0.95),_xll.RiskName("Halflife"),_xll.RiskUnits("d")))))</f>
        <v>#NAME?</v>
      </c>
      <c r="U42" s="134" t="e">
        <f t="shared" ca="1" si="7"/>
        <v>#NAME?</v>
      </c>
      <c r="V42" s="137" t="e" cm="1">
        <f t="array" aca="1" ref="V42" ca="1">(U42*_xll.RiskNormal('SW7'!C$3,'SW7'!D$3,_xll.RiskTruncateP(0.05,0.95),_xll.RiskName("PFAS MUSCLE FRAC"))/(B42*_xll.RiskNormal('SW7'!C$4,'SW7'!E$4,_xll.RiskTruncateP(0.05,0.95),_xll.RiskName("MUSCLE BW FRAC"))))/1000</f>
        <v>#NAME?</v>
      </c>
      <c r="W42" s="137" t="e" cm="1">
        <f t="array" aca="1" ref="W42" ca="1">V42/_xll.RiskNormal('SW7'!C$5,'SW7'!D$5,_xll.RiskTruncateP(0.05,0.95),_xll.RiskName("Serum Part"))</f>
        <v>#NAME?</v>
      </c>
    </row>
    <row r="43" spans="1:23" x14ac:dyDescent="0.35">
      <c r="A43" s="133">
        <f t="shared" si="1"/>
        <v>40</v>
      </c>
      <c r="B43" s="134" t="e" cm="1">
        <f t="array" aca="1" ref="B43" ca="1">B42+_xll.RiskNormal(0.5584 + 2*0.001787*A43 -3*0.00000155*A43^2 - 4*0.00000000133*A43^3,0.35*(0.5584 + 2*0.001787*A43 -3*0.00000155*A43^2 - 4*0.00000000133*A43^3),_xll.RiskTruncateP(0.05,0.95),_xll.RiskName("BW Gain"),_xll.RiskUnits("kg"))</f>
        <v>#NAME?</v>
      </c>
      <c r="C43" s="133" t="e" cm="1">
        <f t="array" aca="1" ref="C43" ca="1">_xll.RiskNormal(50,50*0.3941,_xll.RiskTruncateP(0.05,0.95),_xll.RiskName("Diet 1 Feed"),_xll.RiskUnits("ng/kg dry"))</f>
        <v>#NAME?</v>
      </c>
      <c r="D43" s="133" t="e" cm="1">
        <f t="array" aca="1" ref="D43" ca="1">_xll.RiskNormal(550,550*0.282,_xll.RiskTruncateP(0.05,0.95),_xll.RiskName("Diet 1 Soil"),_xll.RiskUnits("ng/kg dry"))</f>
        <v>#NAME?</v>
      </c>
      <c r="E43" s="163">
        <v>1.3</v>
      </c>
      <c r="F43" s="134" t="e" cm="1">
        <f t="array" aca="1" ref="F43" ca="1">_xll.RiskNormal((-0.0001*A43^2+0.0196*A43+11.697),(-0.0001*A43^2+0.0196*A43+11.697)*0.062,_xll.RiskTruncateP(0.05,0.95),_xll.RiskName("DMI Cow"),_xll.RiskUnits("kg"))</f>
        <v>#NAME?</v>
      </c>
      <c r="G43" s="134" t="e">
        <f t="shared" ca="1" si="9"/>
        <v>#NAME?</v>
      </c>
      <c r="H43" s="134" t="e" cm="1">
        <f t="array" aca="1" ref="H43" ca="1">_xll.RiskNormal('SW7'!C$12,'SW7'!D$12,_xll.RiskTruncateP(0.05,0.95),_xll.RiskName("Water Intake Cow"),_xll.RiskUnits("L"))</f>
        <v>#NAME?</v>
      </c>
      <c r="I43" s="134" t="e">
        <f t="shared" ca="1" si="2"/>
        <v>#NAME?</v>
      </c>
      <c r="J43" s="134" t="e">
        <f t="shared" ca="1" si="3"/>
        <v>#NAME?</v>
      </c>
      <c r="K43" s="134" t="e" cm="1">
        <f t="array" aca="1" ref="K43" ca="1">_xll.RiskNormal(-0.0000000257*A43^4+0.0000163*A43^3-0.003686*A43^2+0.3024*A43+1.445,(-0.0000000257*A43^4+0.0000163*A43^3-0.003686*A43^2+0.3024*A43+1.445)*0.355,_xll.RiskTruncateP(0.05,0.95),_xll.RiskName("Milk Intake"),_xll.RiskUnits("kg"))</f>
        <v>#NAME?</v>
      </c>
      <c r="L43" s="134"/>
      <c r="M43" s="134" t="e" cm="1">
        <f t="array" aca="1" ref="M43" ca="1">_xll.RiskNormal(0.0243*L43,0.005*L43,_xll.RiskTruncateP(0.05,0.95),_xll.RiskName("Soil Intake"),_xll.RiskUnits("kg"))</f>
        <v>#NAME?</v>
      </c>
      <c r="N43" s="134">
        <f t="shared" si="4"/>
        <v>0</v>
      </c>
      <c r="O43" s="134" t="e">
        <f t="shared" ca="1" si="5"/>
        <v>#NAME?</v>
      </c>
      <c r="P43" s="134" t="e">
        <f t="shared" ca="1" si="8"/>
        <v>#NAME?</v>
      </c>
      <c r="Q43" s="134" t="e">
        <f t="shared" ca="1" si="8"/>
        <v>#NAME?</v>
      </c>
      <c r="R43" s="134">
        <f t="shared" si="8"/>
        <v>0</v>
      </c>
      <c r="S43" s="134" t="e">
        <f t="shared" ca="1" si="10"/>
        <v>#NAME?</v>
      </c>
      <c r="T43" s="134" t="e" cm="1">
        <f t="array" aca="1" ref="T43" ca="1">U42-(U42*(0.5^(1/_xll.RiskNormal('SW7'!C$2,'SW7'!D$2,_xll.RiskTruncateP(0.05,0.95),_xll.RiskName("Halflife"),_xll.RiskUnits("d")))))</f>
        <v>#NAME?</v>
      </c>
      <c r="U43" s="134" t="e">
        <f t="shared" ca="1" si="7"/>
        <v>#NAME?</v>
      </c>
      <c r="V43" s="137" t="e" cm="1">
        <f t="array" aca="1" ref="V43" ca="1">(U43*_xll.RiskNormal('SW7'!C$3,'SW7'!D$3,_xll.RiskTruncateP(0.05,0.95),_xll.RiskName("PFAS MUSCLE FRAC"))/(B43*_xll.RiskNormal('SW7'!C$4,'SW7'!E$4,_xll.RiskTruncateP(0.05,0.95),_xll.RiskName("MUSCLE BW FRAC"))))/1000</f>
        <v>#NAME?</v>
      </c>
      <c r="W43" s="137" t="e" cm="1">
        <f t="array" aca="1" ref="W43" ca="1">V43/_xll.RiskNormal('SW7'!C$5,'SW7'!D$5,_xll.RiskTruncateP(0.05,0.95),_xll.RiskName("Serum Part"))</f>
        <v>#NAME?</v>
      </c>
    </row>
    <row r="44" spans="1:23" x14ac:dyDescent="0.35">
      <c r="A44" s="133">
        <f t="shared" si="1"/>
        <v>41</v>
      </c>
      <c r="B44" s="134" t="e" cm="1">
        <f t="array" aca="1" ref="B44" ca="1">B43+_xll.RiskNormal(0.5584 + 2*0.001787*A44 -3*0.00000155*A44^2 - 4*0.00000000133*A44^3,0.35*(0.5584 + 2*0.001787*A44 -3*0.00000155*A44^2 - 4*0.00000000133*A44^3),_xll.RiskTruncateP(0.05,0.95),_xll.RiskName("BW Gain"),_xll.RiskUnits("kg"))</f>
        <v>#NAME?</v>
      </c>
      <c r="C44" s="133" t="e" cm="1">
        <f t="array" aca="1" ref="C44" ca="1">_xll.RiskNormal(50,50*0.3941,_xll.RiskTruncateP(0.05,0.95),_xll.RiskName("Diet 1 Feed"),_xll.RiskUnits("ng/kg dry"))</f>
        <v>#NAME?</v>
      </c>
      <c r="D44" s="133" t="e" cm="1">
        <f t="array" aca="1" ref="D44" ca="1">_xll.RiskNormal(550,550*0.282,_xll.RiskTruncateP(0.05,0.95),_xll.RiskName("Diet 1 Soil"),_xll.RiskUnits("ng/kg dry"))</f>
        <v>#NAME?</v>
      </c>
      <c r="E44" s="163">
        <v>1.3</v>
      </c>
      <c r="F44" s="134" t="e" cm="1">
        <f t="array" aca="1" ref="F44" ca="1">_xll.RiskNormal((-0.0001*A44^2+0.0196*A44+11.697),(-0.0001*A44^2+0.0196*A44+11.697)*0.062,_xll.RiskTruncateP(0.05,0.95),_xll.RiskName("DMI Cow"),_xll.RiskUnits("kg"))</f>
        <v>#NAME?</v>
      </c>
      <c r="G44" s="134" t="e">
        <f t="shared" ca="1" si="9"/>
        <v>#NAME?</v>
      </c>
      <c r="H44" s="134" t="e" cm="1">
        <f t="array" aca="1" ref="H44" ca="1">_xll.RiskNormal('SW7'!C$12,'SW7'!D$12,_xll.RiskTruncateP(0.05,0.95),_xll.RiskName("Water Intake Cow"),_xll.RiskUnits("L"))</f>
        <v>#NAME?</v>
      </c>
      <c r="I44" s="134" t="e">
        <f t="shared" ca="1" si="2"/>
        <v>#NAME?</v>
      </c>
      <c r="J44" s="134" t="e">
        <f t="shared" ca="1" si="3"/>
        <v>#NAME?</v>
      </c>
      <c r="K44" s="134" t="e" cm="1">
        <f t="array" aca="1" ref="K44" ca="1">_xll.RiskNormal(-0.0000000257*A44^4+0.0000163*A44^3-0.003686*A44^2+0.3024*A44+1.445,(-0.0000000257*A44^4+0.0000163*A44^3-0.003686*A44^2+0.3024*A44+1.445)*0.355,_xll.RiskTruncateP(0.05,0.95),_xll.RiskName("Milk Intake"),_xll.RiskUnits("kg"))</f>
        <v>#NAME?</v>
      </c>
      <c r="L44" s="134"/>
      <c r="M44" s="134" t="e" cm="1">
        <f t="array" aca="1" ref="M44" ca="1">_xll.RiskNormal(0.0243*L44,0.005*L44,_xll.RiskTruncateP(0.05,0.95),_xll.RiskName("Soil Intake"),_xll.RiskUnits("kg"))</f>
        <v>#NAME?</v>
      </c>
      <c r="N44" s="134">
        <f t="shared" si="4"/>
        <v>0</v>
      </c>
      <c r="O44" s="134" t="e">
        <f t="shared" ca="1" si="5"/>
        <v>#NAME?</v>
      </c>
      <c r="P44" s="134" t="e">
        <f t="shared" ca="1" si="8"/>
        <v>#NAME?</v>
      </c>
      <c r="Q44" s="134" t="e">
        <f t="shared" ca="1" si="8"/>
        <v>#NAME?</v>
      </c>
      <c r="R44" s="134">
        <f t="shared" si="8"/>
        <v>0</v>
      </c>
      <c r="S44" s="134" t="e">
        <f t="shared" ca="1" si="10"/>
        <v>#NAME?</v>
      </c>
      <c r="T44" s="134" t="e" cm="1">
        <f t="array" aca="1" ref="T44" ca="1">U43-(U43*(0.5^(1/_xll.RiskNormal('SW7'!C$2,'SW7'!D$2,_xll.RiskTruncateP(0.05,0.95),_xll.RiskName("Halflife"),_xll.RiskUnits("d")))))</f>
        <v>#NAME?</v>
      </c>
      <c r="U44" s="134" t="e">
        <f t="shared" ca="1" si="7"/>
        <v>#NAME?</v>
      </c>
      <c r="V44" s="137" t="e" cm="1">
        <f t="array" aca="1" ref="V44" ca="1">(U44*_xll.RiskNormal('SW7'!C$3,'SW7'!D$3,_xll.RiskTruncateP(0.05,0.95),_xll.RiskName("PFAS MUSCLE FRAC"))/(B44*_xll.RiskNormal('SW7'!C$4,'SW7'!E$4,_xll.RiskTruncateP(0.05,0.95),_xll.RiskName("MUSCLE BW FRAC"))))/1000</f>
        <v>#NAME?</v>
      </c>
      <c r="W44" s="137" t="e" cm="1">
        <f t="array" aca="1" ref="W44" ca="1">V44/_xll.RiskNormal('SW7'!C$5,'SW7'!D$5,_xll.RiskTruncateP(0.05,0.95),_xll.RiskName("Serum Part"))</f>
        <v>#NAME?</v>
      </c>
    </row>
    <row r="45" spans="1:23" x14ac:dyDescent="0.35">
      <c r="A45" s="133">
        <f t="shared" si="1"/>
        <v>42</v>
      </c>
      <c r="B45" s="134" t="e" cm="1">
        <f t="array" aca="1" ref="B45" ca="1">B44+_xll.RiskNormal(0.5584 + 2*0.001787*A45 -3*0.00000155*A45^2 - 4*0.00000000133*A45^3,0.35*(0.5584 + 2*0.001787*A45 -3*0.00000155*A45^2 - 4*0.00000000133*A45^3),_xll.RiskTruncateP(0.05,0.95),_xll.RiskName("BW Gain"),_xll.RiskUnits("kg"))</f>
        <v>#NAME?</v>
      </c>
      <c r="C45" s="133" t="e" cm="1">
        <f t="array" aca="1" ref="C45" ca="1">_xll.RiskNormal(50,50*0.3941,_xll.RiskTruncateP(0.05,0.95),_xll.RiskName("Diet 1 Feed"),_xll.RiskUnits("ng/kg dry"))</f>
        <v>#NAME?</v>
      </c>
      <c r="D45" s="133" t="e" cm="1">
        <f t="array" aca="1" ref="D45" ca="1">_xll.RiskNormal(550,550*0.282,_xll.RiskTruncateP(0.05,0.95),_xll.RiskName("Diet 1 Soil"),_xll.RiskUnits("ng/kg dry"))</f>
        <v>#NAME?</v>
      </c>
      <c r="E45" s="163">
        <v>1.3</v>
      </c>
      <c r="F45" s="134" t="e" cm="1">
        <f t="array" aca="1" ref="F45" ca="1">_xll.RiskNormal((-0.0001*A45^2+0.0196*A45+11.697),(-0.0001*A45^2+0.0196*A45+11.697)*0.062,_xll.RiskTruncateP(0.05,0.95),_xll.RiskName("DMI Cow"),_xll.RiskUnits("kg"))</f>
        <v>#NAME?</v>
      </c>
      <c r="G45" s="134" t="e">
        <f t="shared" ca="1" si="9"/>
        <v>#NAME?</v>
      </c>
      <c r="H45" s="134" t="e" cm="1">
        <f t="array" aca="1" ref="H45" ca="1">_xll.RiskNormal('SW7'!C$12,'SW7'!D$12,_xll.RiskTruncateP(0.05,0.95),_xll.RiskName("Water Intake Cow"),_xll.RiskUnits("L"))</f>
        <v>#NAME?</v>
      </c>
      <c r="I45" s="134" t="e">
        <f t="shared" ca="1" si="2"/>
        <v>#NAME?</v>
      </c>
      <c r="J45" s="134" t="e">
        <f t="shared" ca="1" si="3"/>
        <v>#NAME?</v>
      </c>
      <c r="K45" s="134" t="e" cm="1">
        <f t="array" aca="1" ref="K45" ca="1">_xll.RiskNormal(-0.0000000257*A45^4+0.0000163*A45^3-0.003686*A45^2+0.3024*A45+1.445,(-0.0000000257*A45^4+0.0000163*A45^3-0.003686*A45^2+0.3024*A45+1.445)*0.355,_xll.RiskTruncateP(0.05,0.95),_xll.RiskName("Milk Intake"),_xll.RiskUnits("kg"))</f>
        <v>#NAME?</v>
      </c>
      <c r="L45" s="134"/>
      <c r="M45" s="134" t="e" cm="1">
        <f t="array" aca="1" ref="M45" ca="1">_xll.RiskNormal(0.0243*L45,0.005*L45,_xll.RiskTruncateP(0.05,0.95),_xll.RiskName("Soil Intake"),_xll.RiskUnits("kg"))</f>
        <v>#NAME?</v>
      </c>
      <c r="N45" s="134">
        <f t="shared" si="4"/>
        <v>0</v>
      </c>
      <c r="O45" s="134" t="e">
        <f t="shared" ca="1" si="5"/>
        <v>#NAME?</v>
      </c>
      <c r="P45" s="134" t="e">
        <f t="shared" ca="1" si="8"/>
        <v>#NAME?</v>
      </c>
      <c r="Q45" s="134" t="e">
        <f t="shared" ca="1" si="8"/>
        <v>#NAME?</v>
      </c>
      <c r="R45" s="134">
        <f t="shared" si="8"/>
        <v>0</v>
      </c>
      <c r="S45" s="134" t="e">
        <f t="shared" ca="1" si="10"/>
        <v>#NAME?</v>
      </c>
      <c r="T45" s="134" t="e" cm="1">
        <f t="array" aca="1" ref="T45" ca="1">U44-(U44*(0.5^(1/_xll.RiskNormal('SW7'!C$2,'SW7'!D$2,_xll.RiskTruncateP(0.05,0.95),_xll.RiskName("Halflife"),_xll.RiskUnits("d")))))</f>
        <v>#NAME?</v>
      </c>
      <c r="U45" s="134" t="e">
        <f t="shared" ca="1" si="7"/>
        <v>#NAME?</v>
      </c>
      <c r="V45" s="137" t="e" cm="1">
        <f t="array" aca="1" ref="V45" ca="1">(U45*_xll.RiskNormal('SW7'!C$3,'SW7'!D$3,_xll.RiskTruncateP(0.05,0.95),_xll.RiskName("PFAS MUSCLE FRAC"))/(B45*_xll.RiskNormal('SW7'!C$4,'SW7'!E$4,_xll.RiskTruncateP(0.05,0.95),_xll.RiskName("MUSCLE BW FRAC"))))/1000</f>
        <v>#NAME?</v>
      </c>
      <c r="W45" s="137" t="e" cm="1">
        <f t="array" aca="1" ref="W45" ca="1">V45/_xll.RiskNormal('SW7'!C$5,'SW7'!D$5,_xll.RiskTruncateP(0.05,0.95),_xll.RiskName("Serum Part"))</f>
        <v>#NAME?</v>
      </c>
    </row>
    <row r="46" spans="1:23" x14ac:dyDescent="0.35">
      <c r="A46" s="133">
        <f t="shared" si="1"/>
        <v>43</v>
      </c>
      <c r="B46" s="134" t="e" cm="1">
        <f t="array" aca="1" ref="B46" ca="1">B45+_xll.RiskNormal(0.5584 + 2*0.001787*A46 -3*0.00000155*A46^2 - 4*0.00000000133*A46^3,0.35*(0.5584 + 2*0.001787*A46 -3*0.00000155*A46^2 - 4*0.00000000133*A46^3),_xll.RiskTruncateP(0.05,0.95),_xll.RiskName("BW Gain"),_xll.RiskUnits("kg"))</f>
        <v>#NAME?</v>
      </c>
      <c r="C46" s="133" t="e" cm="1">
        <f t="array" aca="1" ref="C46" ca="1">_xll.RiskNormal(50,50*0.3941,_xll.RiskTruncateP(0.05,0.95),_xll.RiskName("Diet 1 Feed"),_xll.RiskUnits("ng/kg dry"))</f>
        <v>#NAME?</v>
      </c>
      <c r="D46" s="133" t="e" cm="1">
        <f t="array" aca="1" ref="D46" ca="1">_xll.RiskNormal(550,550*0.282,_xll.RiskTruncateP(0.05,0.95),_xll.RiskName("Diet 1 Soil"),_xll.RiskUnits("ng/kg dry"))</f>
        <v>#NAME?</v>
      </c>
      <c r="E46" s="163">
        <v>1.3</v>
      </c>
      <c r="F46" s="134" t="e" cm="1">
        <f t="array" aca="1" ref="F46" ca="1">_xll.RiskNormal((-0.0001*A46^2+0.0196*A46+11.697),(-0.0001*A46^2+0.0196*A46+11.697)*0.062,_xll.RiskTruncateP(0.05,0.95),_xll.RiskName("DMI Cow"),_xll.RiskUnits("kg"))</f>
        <v>#NAME?</v>
      </c>
      <c r="G46" s="134" t="e">
        <f t="shared" ca="1" si="9"/>
        <v>#NAME?</v>
      </c>
      <c r="H46" s="134" t="e" cm="1">
        <f t="array" aca="1" ref="H46" ca="1">_xll.RiskNormal('SW7'!C$12,'SW7'!D$12,_xll.RiskTruncateP(0.05,0.95),_xll.RiskName("Water Intake Cow"),_xll.RiskUnits("L"))</f>
        <v>#NAME?</v>
      </c>
      <c r="I46" s="134" t="e">
        <f t="shared" ca="1" si="2"/>
        <v>#NAME?</v>
      </c>
      <c r="J46" s="134" t="e">
        <f t="shared" ca="1" si="3"/>
        <v>#NAME?</v>
      </c>
      <c r="K46" s="134" t="e" cm="1">
        <f t="array" aca="1" ref="K46" ca="1">_xll.RiskNormal(-0.0000000257*A46^4+0.0000163*A46^3-0.003686*A46^2+0.3024*A46+1.445,(-0.0000000257*A46^4+0.0000163*A46^3-0.003686*A46^2+0.3024*A46+1.445)*0.355,_xll.RiskTruncateP(0.05,0.95),_xll.RiskName("Milk Intake"),_xll.RiskUnits("kg"))</f>
        <v>#NAME?</v>
      </c>
      <c r="L46" s="134"/>
      <c r="M46" s="134" t="e" cm="1">
        <f t="array" aca="1" ref="M46" ca="1">_xll.RiskNormal(0.0243*L46,0.005*L46,_xll.RiskTruncateP(0.05,0.95),_xll.RiskName("Soil Intake"),_xll.RiskUnits("kg"))</f>
        <v>#NAME?</v>
      </c>
      <c r="N46" s="134">
        <f t="shared" si="4"/>
        <v>0</v>
      </c>
      <c r="O46" s="134" t="e">
        <f t="shared" ca="1" si="5"/>
        <v>#NAME?</v>
      </c>
      <c r="P46" s="134" t="e">
        <f t="shared" ca="1" si="8"/>
        <v>#NAME?</v>
      </c>
      <c r="Q46" s="134" t="e">
        <f t="shared" ca="1" si="8"/>
        <v>#NAME?</v>
      </c>
      <c r="R46" s="134">
        <f t="shared" si="8"/>
        <v>0</v>
      </c>
      <c r="S46" s="134" t="e">
        <f t="shared" ca="1" si="10"/>
        <v>#NAME?</v>
      </c>
      <c r="T46" s="134" t="e" cm="1">
        <f t="array" aca="1" ref="T46" ca="1">U45-(U45*(0.5^(1/_xll.RiskNormal('SW7'!C$2,'SW7'!D$2,_xll.RiskTruncateP(0.05,0.95),_xll.RiskName("Halflife"),_xll.RiskUnits("d")))))</f>
        <v>#NAME?</v>
      </c>
      <c r="U46" s="134" t="e">
        <f t="shared" ca="1" si="7"/>
        <v>#NAME?</v>
      </c>
      <c r="V46" s="137" t="e" cm="1">
        <f t="array" aca="1" ref="V46" ca="1">(U46*_xll.RiskNormal('SW7'!C$3,'SW7'!D$3,_xll.RiskTruncateP(0.05,0.95),_xll.RiskName("PFAS MUSCLE FRAC"))/(B46*_xll.RiskNormal('SW7'!C$4,'SW7'!E$4,_xll.RiskTruncateP(0.05,0.95),_xll.RiskName("MUSCLE BW FRAC"))))/1000</f>
        <v>#NAME?</v>
      </c>
      <c r="W46" s="137" t="e" cm="1">
        <f t="array" aca="1" ref="W46" ca="1">V46/_xll.RiskNormal('SW7'!C$5,'SW7'!D$5,_xll.RiskTruncateP(0.05,0.95),_xll.RiskName("Serum Part"))</f>
        <v>#NAME?</v>
      </c>
    </row>
    <row r="47" spans="1:23" x14ac:dyDescent="0.35">
      <c r="A47" s="133">
        <f t="shared" si="1"/>
        <v>44</v>
      </c>
      <c r="B47" s="134" t="e" cm="1">
        <f t="array" aca="1" ref="B47" ca="1">B46+_xll.RiskNormal(0.5584 + 2*0.001787*A47 -3*0.00000155*A47^2 - 4*0.00000000133*A47^3,0.35*(0.5584 + 2*0.001787*A47 -3*0.00000155*A47^2 - 4*0.00000000133*A47^3),_xll.RiskTruncateP(0.05,0.95),_xll.RiskName("BW Gain"),_xll.RiskUnits("kg"))</f>
        <v>#NAME?</v>
      </c>
      <c r="C47" s="133" t="e" cm="1">
        <f t="array" aca="1" ref="C47" ca="1">_xll.RiskNormal(50,50*0.3941,_xll.RiskTruncateP(0.05,0.95),_xll.RiskName("Diet 1 Feed"),_xll.RiskUnits("ng/kg dry"))</f>
        <v>#NAME?</v>
      </c>
      <c r="D47" s="133" t="e" cm="1">
        <f t="array" aca="1" ref="D47" ca="1">_xll.RiskNormal(550,550*0.282,_xll.RiskTruncateP(0.05,0.95),_xll.RiskName("Diet 1 Soil"),_xll.RiskUnits("ng/kg dry"))</f>
        <v>#NAME?</v>
      </c>
      <c r="E47" s="163">
        <v>1.3</v>
      </c>
      <c r="F47" s="134" t="e" cm="1">
        <f t="array" aca="1" ref="F47" ca="1">_xll.RiskNormal((-0.0001*A47^2+0.0196*A47+11.697),(-0.0001*A47^2+0.0196*A47+11.697)*0.062,_xll.RiskTruncateP(0.05,0.95),_xll.RiskName("DMI Cow"),_xll.RiskUnits("kg"))</f>
        <v>#NAME?</v>
      </c>
      <c r="G47" s="134" t="e">
        <f t="shared" ca="1" si="9"/>
        <v>#NAME?</v>
      </c>
      <c r="H47" s="134" t="e" cm="1">
        <f t="array" aca="1" ref="H47" ca="1">_xll.RiskNormal('SW7'!C$12,'SW7'!D$12,_xll.RiskTruncateP(0.05,0.95),_xll.RiskName("Water Intake Cow"),_xll.RiskUnits("L"))</f>
        <v>#NAME?</v>
      </c>
      <c r="I47" s="134" t="e">
        <f t="shared" ca="1" si="2"/>
        <v>#NAME?</v>
      </c>
      <c r="J47" s="134" t="e">
        <f t="shared" ca="1" si="3"/>
        <v>#NAME?</v>
      </c>
      <c r="K47" s="134" t="e" cm="1">
        <f t="array" aca="1" ref="K47" ca="1">_xll.RiskNormal(-0.0000000257*A47^4+0.0000163*A47^3-0.003686*A47^2+0.3024*A47+1.445,(-0.0000000257*A47^4+0.0000163*A47^3-0.003686*A47^2+0.3024*A47+1.445)*0.355,_xll.RiskTruncateP(0.05,0.95),_xll.RiskName("Milk Intake"),_xll.RiskUnits("kg"))</f>
        <v>#NAME?</v>
      </c>
      <c r="L47" s="134"/>
      <c r="M47" s="134" t="e" cm="1">
        <f t="array" aca="1" ref="M47" ca="1">_xll.RiskNormal(0.0243*L47,0.005*L47,_xll.RiskTruncateP(0.05,0.95),_xll.RiskName("Soil Intake"),_xll.RiskUnits("kg"))</f>
        <v>#NAME?</v>
      </c>
      <c r="N47" s="134">
        <f t="shared" si="4"/>
        <v>0</v>
      </c>
      <c r="O47" s="134" t="e">
        <f t="shared" ca="1" si="5"/>
        <v>#NAME?</v>
      </c>
      <c r="P47" s="134" t="e">
        <f t="shared" ref="P47:R81" ca="1" si="11">C47*L47</f>
        <v>#NAME?</v>
      </c>
      <c r="Q47" s="134" t="e">
        <f t="shared" ca="1" si="11"/>
        <v>#NAME?</v>
      </c>
      <c r="R47" s="134">
        <f t="shared" si="11"/>
        <v>0</v>
      </c>
      <c r="S47" s="134" t="e">
        <f t="shared" ca="1" si="10"/>
        <v>#NAME?</v>
      </c>
      <c r="T47" s="134" t="e" cm="1">
        <f t="array" aca="1" ref="T47" ca="1">U46-(U46*(0.5^(1/_xll.RiskNormal('SW7'!C$2,'SW7'!D$2,_xll.RiskTruncateP(0.05,0.95),_xll.RiskName("Halflife"),_xll.RiskUnits("d")))))</f>
        <v>#NAME?</v>
      </c>
      <c r="U47" s="134" t="e">
        <f t="shared" ca="1" si="7"/>
        <v>#NAME?</v>
      </c>
      <c r="V47" s="137" t="e" cm="1">
        <f t="array" aca="1" ref="V47" ca="1">(U47*_xll.RiskNormal('SW7'!C$3,'SW7'!D$3,_xll.RiskTruncateP(0.05,0.95),_xll.RiskName("PFAS MUSCLE FRAC"))/(B47*_xll.RiskNormal('SW7'!C$4,'SW7'!E$4,_xll.RiskTruncateP(0.05,0.95),_xll.RiskName("MUSCLE BW FRAC"))))/1000</f>
        <v>#NAME?</v>
      </c>
      <c r="W47" s="137" t="e" cm="1">
        <f t="array" aca="1" ref="W47" ca="1">V47/_xll.RiskNormal('SW7'!C$5,'SW7'!D$5,_xll.RiskTruncateP(0.05,0.95),_xll.RiskName("Serum Part"))</f>
        <v>#NAME?</v>
      </c>
    </row>
    <row r="48" spans="1:23" x14ac:dyDescent="0.35">
      <c r="A48" s="133">
        <f t="shared" si="1"/>
        <v>45</v>
      </c>
      <c r="B48" s="134" t="e" cm="1">
        <f t="array" aca="1" ref="B48" ca="1">B47+_xll.RiskNormal(0.5584 + 2*0.001787*A48 -3*0.00000155*A48^2 - 4*0.00000000133*A48^3,0.35*(0.5584 + 2*0.001787*A48 -3*0.00000155*A48^2 - 4*0.00000000133*A48^3),_xll.RiskTruncateP(0.05,0.95),_xll.RiskName("BW Gain"),_xll.RiskUnits("kg"))</f>
        <v>#NAME?</v>
      </c>
      <c r="C48" s="133" t="e" cm="1">
        <f t="array" aca="1" ref="C48" ca="1">_xll.RiskNormal(50,50*0.3941,_xll.RiskTruncateP(0.05,0.95),_xll.RiskName("Diet 1 Feed"),_xll.RiskUnits("ng/kg dry"))</f>
        <v>#NAME?</v>
      </c>
      <c r="D48" s="133" t="e" cm="1">
        <f t="array" aca="1" ref="D48" ca="1">_xll.RiskNormal(550,550*0.282,_xll.RiskTruncateP(0.05,0.95),_xll.RiskName("Diet 1 Soil"),_xll.RiskUnits("ng/kg dry"))</f>
        <v>#NAME?</v>
      </c>
      <c r="E48" s="163">
        <v>1.3</v>
      </c>
      <c r="F48" s="134" t="e" cm="1">
        <f t="array" aca="1" ref="F48" ca="1">_xll.RiskNormal((-0.0001*A48^2+0.0196*A48+11.697),(-0.0001*A48^2+0.0196*A48+11.697)*0.062,_xll.RiskTruncateP(0.05,0.95),_xll.RiskName("DMI Cow"),_xll.RiskUnits("kg"))</f>
        <v>#NAME?</v>
      </c>
      <c r="G48" s="134" t="e">
        <f t="shared" ca="1" si="9"/>
        <v>#NAME?</v>
      </c>
      <c r="H48" s="134" t="e" cm="1">
        <f t="array" aca="1" ref="H48" ca="1">_xll.RiskNormal('SW7'!C$12,'SW7'!D$12,_xll.RiskTruncateP(0.05,0.95),_xll.RiskName("Water Intake Cow"),_xll.RiskUnits("L"))</f>
        <v>#NAME?</v>
      </c>
      <c r="I48" s="134" t="e">
        <f t="shared" ca="1" si="2"/>
        <v>#NAME?</v>
      </c>
      <c r="J48" s="134" t="e">
        <f t="shared" ca="1" si="3"/>
        <v>#NAME?</v>
      </c>
      <c r="K48" s="134" t="e" cm="1">
        <f t="array" aca="1" ref="K48" ca="1">_xll.RiskNormal(-0.0000000257*A48^4+0.0000163*A48^3-0.003686*A48^2+0.3024*A48+1.445,(-0.0000000257*A48^4+0.0000163*A48^3-0.003686*A48^2+0.3024*A48+1.445)*0.355,_xll.RiskTruncateP(0.05,0.95),_xll.RiskName("Milk Intake"),_xll.RiskUnits("kg"))</f>
        <v>#NAME?</v>
      </c>
      <c r="L48" s="134"/>
      <c r="M48" s="134" t="e" cm="1">
        <f t="array" aca="1" ref="M48" ca="1">_xll.RiskNormal(0.0243*L48,0.005*L48,_xll.RiskTruncateP(0.05,0.95),_xll.RiskName("Soil Intake"),_xll.RiskUnits("kg"))</f>
        <v>#NAME?</v>
      </c>
      <c r="N48" s="134">
        <f t="shared" si="4"/>
        <v>0</v>
      </c>
      <c r="O48" s="134" t="e">
        <f t="shared" ca="1" si="5"/>
        <v>#NAME?</v>
      </c>
      <c r="P48" s="134" t="e">
        <f t="shared" ca="1" si="11"/>
        <v>#NAME?</v>
      </c>
      <c r="Q48" s="134" t="e">
        <f t="shared" ca="1" si="11"/>
        <v>#NAME?</v>
      </c>
      <c r="R48" s="134">
        <f t="shared" si="11"/>
        <v>0</v>
      </c>
      <c r="S48" s="134" t="e">
        <f t="shared" ca="1" si="10"/>
        <v>#NAME?</v>
      </c>
      <c r="T48" s="134" t="e" cm="1">
        <f t="array" aca="1" ref="T48" ca="1">U47-(U47*(0.5^(1/_xll.RiskNormal('SW7'!C$2,'SW7'!D$2,_xll.RiskTruncateP(0.05,0.95),_xll.RiskName("Halflife"),_xll.RiskUnits("d")))))</f>
        <v>#NAME?</v>
      </c>
      <c r="U48" s="134" t="e">
        <f t="shared" ca="1" si="7"/>
        <v>#NAME?</v>
      </c>
      <c r="V48" s="137" t="e" cm="1">
        <f t="array" aca="1" ref="V48" ca="1">(U48*_xll.RiskNormal('SW7'!C$3,'SW7'!D$3,_xll.RiskTruncateP(0.05,0.95),_xll.RiskName("PFAS MUSCLE FRAC"))/(B48*_xll.RiskNormal('SW7'!C$4,'SW7'!E$4,_xll.RiskTruncateP(0.05,0.95),_xll.RiskName("MUSCLE BW FRAC"))))/1000</f>
        <v>#NAME?</v>
      </c>
      <c r="W48" s="137" t="e" cm="1">
        <f t="array" aca="1" ref="W48" ca="1">V48/_xll.RiskNormal('SW7'!C$5,'SW7'!D$5,_xll.RiskTruncateP(0.05,0.95),_xll.RiskName("Serum Part"))</f>
        <v>#NAME?</v>
      </c>
    </row>
    <row r="49" spans="1:23" x14ac:dyDescent="0.35">
      <c r="A49" s="133">
        <f t="shared" si="1"/>
        <v>46</v>
      </c>
      <c r="B49" s="134" t="e" cm="1">
        <f t="array" aca="1" ref="B49" ca="1">B48+_xll.RiskNormal(0.5584 + 2*0.001787*A49 -3*0.00000155*A49^2 - 4*0.00000000133*A49^3,0.35*(0.5584 + 2*0.001787*A49 -3*0.00000155*A49^2 - 4*0.00000000133*A49^3),_xll.RiskTruncateP(0.05,0.95),_xll.RiskName("BW Gain"),_xll.RiskUnits("kg"))</f>
        <v>#NAME?</v>
      </c>
      <c r="C49" s="133" t="e" cm="1">
        <f t="array" aca="1" ref="C49" ca="1">_xll.RiskNormal(30,30*0.3941,_xll.RiskTruncateP(0.05,0.95),_xll.RiskName("Diet 2 Feed"),_xll.RiskUnits("ng/kg dry"))</f>
        <v>#NAME?</v>
      </c>
      <c r="D49" s="133" t="e" cm="1">
        <f t="array" aca="1" ref="D49" ca="1">_xll.RiskNormal(310,310*0.282,_xll.RiskTruncateP(0.05,0.95),_xll.RiskName("Diet 2 Soil"),_xll.RiskUnits("ng/kg dry"))</f>
        <v>#NAME?</v>
      </c>
      <c r="E49" s="163">
        <v>1.3</v>
      </c>
      <c r="F49" s="134" t="e" cm="1">
        <f t="array" aca="1" ref="F49" ca="1">_xll.RiskNormal((-0.0001*A49^2+0.0196*A49+11.697),(-0.0001*A49^2+0.0196*A49+11.697)*0.062,_xll.RiskTruncateP(0.05,0.95),_xll.RiskName("DMI Cow"),_xll.RiskUnits("kg"))</f>
        <v>#NAME?</v>
      </c>
      <c r="G49" s="134" t="e">
        <f t="shared" ca="1" si="9"/>
        <v>#NAME?</v>
      </c>
      <c r="H49" s="134" t="e" cm="1">
        <f t="array" aca="1" ref="H49" ca="1">_xll.RiskNormal('SW7'!C$12,'SW7'!D$12,_xll.RiskTruncateP(0.05,0.95),_xll.RiskName("Water Intake Cow"),_xll.RiskUnits("L"))</f>
        <v>#NAME?</v>
      </c>
      <c r="I49" s="134" t="e">
        <f t="shared" ca="1" si="2"/>
        <v>#NAME?</v>
      </c>
      <c r="J49" s="134" t="e">
        <f t="shared" ca="1" si="3"/>
        <v>#NAME?</v>
      </c>
      <c r="K49" s="134" t="e" cm="1">
        <f t="array" aca="1" ref="K49" ca="1">_xll.RiskNormal(-0.0000000257*A49^4+0.0000163*A49^3-0.003686*A49^2+0.3024*A49+1.445,(-0.0000000257*A49^4+0.0000163*A49^3-0.003686*A49^2+0.3024*A49+1.445)*0.355,_xll.RiskTruncateP(0.05,0.95),_xll.RiskName("Milk Intake"),_xll.RiskUnits("kg"))</f>
        <v>#NAME?</v>
      </c>
      <c r="L49" s="134"/>
      <c r="M49" s="134" t="e" cm="1">
        <f t="array" aca="1" ref="M49" ca="1">_xll.RiskNormal(0.0243*L49,0.005*L49,_xll.RiskTruncateP(0.05,0.95),_xll.RiskName("Soil Intake"),_xll.RiskUnits("kg"))</f>
        <v>#NAME?</v>
      </c>
      <c r="N49" s="134">
        <f t="shared" si="4"/>
        <v>0</v>
      </c>
      <c r="O49" s="134" t="e">
        <f t="shared" ca="1" si="5"/>
        <v>#NAME?</v>
      </c>
      <c r="P49" s="134" t="e">
        <f t="shared" ca="1" si="11"/>
        <v>#NAME?</v>
      </c>
      <c r="Q49" s="134" t="e">
        <f t="shared" ca="1" si="11"/>
        <v>#NAME?</v>
      </c>
      <c r="R49" s="134">
        <f t="shared" si="11"/>
        <v>0</v>
      </c>
      <c r="S49" s="134" t="e">
        <f t="shared" ca="1" si="10"/>
        <v>#NAME?</v>
      </c>
      <c r="T49" s="134" t="e" cm="1">
        <f t="array" aca="1" ref="T49" ca="1">U48-(U48*(0.5^(1/_xll.RiskNormal('SW7'!C$2,'SW7'!D$2,_xll.RiskTruncateP(0.05,0.95),_xll.RiskName("Halflife"),_xll.RiskUnits("d")))))</f>
        <v>#NAME?</v>
      </c>
      <c r="U49" s="134" t="e">
        <f t="shared" ca="1" si="7"/>
        <v>#NAME?</v>
      </c>
      <c r="V49" s="137" t="e" cm="1">
        <f t="array" aca="1" ref="V49" ca="1">(U49*_xll.RiskNormal('SW7'!C$3,'SW7'!D$3,_xll.RiskTruncateP(0.05,0.95),_xll.RiskName("PFAS MUSCLE FRAC"))/(B49*_xll.RiskNormal('SW7'!C$4,'SW7'!E$4,_xll.RiskTruncateP(0.05,0.95),_xll.RiskName("MUSCLE BW FRAC"))))/1000</f>
        <v>#NAME?</v>
      </c>
      <c r="W49" s="137" t="e" cm="1">
        <f t="array" aca="1" ref="W49" ca="1">V49/_xll.RiskNormal('SW7'!C$5,'SW7'!D$5,_xll.RiskTruncateP(0.05,0.95),_xll.RiskName("Serum Part"))</f>
        <v>#NAME?</v>
      </c>
    </row>
    <row r="50" spans="1:23" x14ac:dyDescent="0.35">
      <c r="A50" s="133">
        <f t="shared" si="1"/>
        <v>47</v>
      </c>
      <c r="B50" s="134" t="e" cm="1">
        <f t="array" aca="1" ref="B50" ca="1">B49+_xll.RiskNormal(0.5584 + 2*0.001787*A50 -3*0.00000155*A50^2 - 4*0.00000000133*A50^3,0.35*(0.5584 + 2*0.001787*A50 -3*0.00000155*A50^2 - 4*0.00000000133*A50^3),_xll.RiskTruncateP(0.05,0.95),_xll.RiskName("BW Gain"),_xll.RiskUnits("kg"))</f>
        <v>#NAME?</v>
      </c>
      <c r="C50" s="133" t="e" cm="1">
        <f t="array" aca="1" ref="C50" ca="1">_xll.RiskNormal(30,30*0.3941,_xll.RiskTruncateP(0.05,0.95),_xll.RiskName("Diet 2 Feed"),_xll.RiskUnits("ng/kg dry"))</f>
        <v>#NAME?</v>
      </c>
      <c r="D50" s="133" t="e" cm="1">
        <f t="array" aca="1" ref="D50" ca="1">_xll.RiskNormal(310,310*0.282,_xll.RiskTruncateP(0.05,0.95),_xll.RiskName("Diet 2 Soil"),_xll.RiskUnits("ng/kg dry"))</f>
        <v>#NAME?</v>
      </c>
      <c r="E50" s="163">
        <v>1.3</v>
      </c>
      <c r="F50" s="134" t="e" cm="1">
        <f t="array" aca="1" ref="F50" ca="1">_xll.RiskNormal((-0.0001*A50^2+0.0196*A50+11.697),(-0.0001*A50^2+0.0196*A50+11.697)*0.062,_xll.RiskTruncateP(0.05,0.95),_xll.RiskName("DMI Cow"),_xll.RiskUnits("kg"))</f>
        <v>#NAME?</v>
      </c>
      <c r="G50" s="134" t="e">
        <f t="shared" ca="1" si="9"/>
        <v>#NAME?</v>
      </c>
      <c r="H50" s="134" t="e" cm="1">
        <f t="array" aca="1" ref="H50" ca="1">_xll.RiskNormal('SW7'!C$12,'SW7'!D$12,_xll.RiskTruncateP(0.05,0.95),_xll.RiskName("Water Intake Cow"),_xll.RiskUnits("L"))</f>
        <v>#NAME?</v>
      </c>
      <c r="I50" s="134" t="e">
        <f t="shared" ca="1" si="2"/>
        <v>#NAME?</v>
      </c>
      <c r="J50" s="134" t="e">
        <f t="shared" ca="1" si="3"/>
        <v>#NAME?</v>
      </c>
      <c r="K50" s="134" t="e" cm="1">
        <f t="array" aca="1" ref="K50" ca="1">_xll.RiskNormal(-0.0000000257*A50^4+0.0000163*A50^3-0.003686*A50^2+0.3024*A50+1.445,(-0.0000000257*A50^4+0.0000163*A50^3-0.003686*A50^2+0.3024*A50+1.445)*0.355,_xll.RiskTruncateP(0.05,0.95),_xll.RiskName("Milk Intake"),_xll.RiskUnits("kg"))</f>
        <v>#NAME?</v>
      </c>
      <c r="L50" s="134"/>
      <c r="M50" s="134" t="e" cm="1">
        <f t="array" aca="1" ref="M50" ca="1">_xll.RiskNormal(0.0243*L50,0.005*L50,_xll.RiskTruncateP(0.05,0.95),_xll.RiskName("Soil Intake"),_xll.RiskUnits("kg"))</f>
        <v>#NAME?</v>
      </c>
      <c r="N50" s="134">
        <f t="shared" si="4"/>
        <v>0</v>
      </c>
      <c r="O50" s="134" t="e">
        <f t="shared" ca="1" si="5"/>
        <v>#NAME?</v>
      </c>
      <c r="P50" s="134" t="e">
        <f t="shared" ca="1" si="11"/>
        <v>#NAME?</v>
      </c>
      <c r="Q50" s="134" t="e">
        <f t="shared" ca="1" si="11"/>
        <v>#NAME?</v>
      </c>
      <c r="R50" s="134">
        <f t="shared" si="11"/>
        <v>0</v>
      </c>
      <c r="S50" s="134" t="e">
        <f t="shared" ca="1" si="10"/>
        <v>#NAME?</v>
      </c>
      <c r="T50" s="134" t="e" cm="1">
        <f t="array" aca="1" ref="T50" ca="1">U49-(U49*(0.5^(1/_xll.RiskNormal('SW7'!C$2,'SW7'!D$2,_xll.RiskTruncateP(0.05,0.95),_xll.RiskName("Halflife"),_xll.RiskUnits("d")))))</f>
        <v>#NAME?</v>
      </c>
      <c r="U50" s="134" t="e">
        <f t="shared" ca="1" si="7"/>
        <v>#NAME?</v>
      </c>
      <c r="V50" s="137" t="e" cm="1">
        <f t="array" aca="1" ref="V50" ca="1">(U50*_xll.RiskNormal('SW7'!C$3,'SW7'!D$3,_xll.RiskTruncateP(0.05,0.95),_xll.RiskName("PFAS MUSCLE FRAC"))/(B50*_xll.RiskNormal('SW7'!C$4,'SW7'!E$4,_xll.RiskTruncateP(0.05,0.95),_xll.RiskName("MUSCLE BW FRAC"))))/1000</f>
        <v>#NAME?</v>
      </c>
      <c r="W50" s="137" t="e" cm="1">
        <f t="array" aca="1" ref="W50" ca="1">V50/_xll.RiskNormal('SW7'!C$5,'SW7'!D$5,_xll.RiskTruncateP(0.05,0.95),_xll.RiskName("Serum Part"))</f>
        <v>#NAME?</v>
      </c>
    </row>
    <row r="51" spans="1:23" x14ac:dyDescent="0.35">
      <c r="A51" s="133">
        <f t="shared" si="1"/>
        <v>48</v>
      </c>
      <c r="B51" s="134" t="e" cm="1">
        <f t="array" aca="1" ref="B51" ca="1">B50+_xll.RiskNormal(0.5584 + 2*0.001787*A51 -3*0.00000155*A51^2 - 4*0.00000000133*A51^3,0.35*(0.5584 + 2*0.001787*A51 -3*0.00000155*A51^2 - 4*0.00000000133*A51^3),_xll.RiskTruncateP(0.05,0.95),_xll.RiskName("BW Gain"),_xll.RiskUnits("kg"))</f>
        <v>#NAME?</v>
      </c>
      <c r="C51" s="133" t="e" cm="1">
        <f t="array" aca="1" ref="C51" ca="1">_xll.RiskNormal(30,30*0.3941,_xll.RiskTruncateP(0.05,0.95),_xll.RiskName("Diet 2 Feed"),_xll.RiskUnits("ng/kg dry"))</f>
        <v>#NAME?</v>
      </c>
      <c r="D51" s="133" t="e" cm="1">
        <f t="array" aca="1" ref="D51" ca="1">_xll.RiskNormal(310,310*0.282,_xll.RiskTruncateP(0.05,0.95),_xll.RiskName("Diet 2 Soil"),_xll.RiskUnits("ng/kg dry"))</f>
        <v>#NAME?</v>
      </c>
      <c r="E51" s="163">
        <v>1.3</v>
      </c>
      <c r="F51" s="134" t="e" cm="1">
        <f t="array" aca="1" ref="F51" ca="1">_xll.RiskNormal((-0.0001*A51^2+0.0196*A51+11.697),(-0.0001*A51^2+0.0196*A51+11.697)*0.062,_xll.RiskTruncateP(0.05,0.95),_xll.RiskName("DMI Cow"),_xll.RiskUnits("kg"))</f>
        <v>#NAME?</v>
      </c>
      <c r="G51" s="134" t="e">
        <f t="shared" ca="1" si="9"/>
        <v>#NAME?</v>
      </c>
      <c r="H51" s="134" t="e" cm="1">
        <f t="array" aca="1" ref="H51" ca="1">_xll.RiskNormal('SW7'!C$12,'SW7'!D$12,_xll.RiskTruncateP(0.05,0.95),_xll.RiskName("Water Intake Cow"),_xll.RiskUnits("L"))</f>
        <v>#NAME?</v>
      </c>
      <c r="I51" s="134" t="e">
        <f t="shared" ca="1" si="2"/>
        <v>#NAME?</v>
      </c>
      <c r="J51" s="134" t="e">
        <f t="shared" ca="1" si="3"/>
        <v>#NAME?</v>
      </c>
      <c r="K51" s="134" t="e" cm="1">
        <f t="array" aca="1" ref="K51" ca="1">_xll.RiskNormal(-0.0000000257*A51^4+0.0000163*A51^3-0.003686*A51^2+0.3024*A51+1.445,(-0.0000000257*A51^4+0.0000163*A51^3-0.003686*A51^2+0.3024*A51+1.445)*0.355,_xll.RiskTruncateP(0.05,0.95),_xll.RiskName("Milk Intake"),_xll.RiskUnits("kg"))</f>
        <v>#NAME?</v>
      </c>
      <c r="L51" s="134"/>
      <c r="M51" s="134" t="e" cm="1">
        <f t="array" aca="1" ref="M51" ca="1">_xll.RiskNormal(0.0243*L51,0.005*L51,_xll.RiskTruncateP(0.05,0.95),_xll.RiskName("Soil Intake"),_xll.RiskUnits("kg"))</f>
        <v>#NAME?</v>
      </c>
      <c r="N51" s="134">
        <f t="shared" si="4"/>
        <v>0</v>
      </c>
      <c r="O51" s="134" t="e">
        <f t="shared" ca="1" si="5"/>
        <v>#NAME?</v>
      </c>
      <c r="P51" s="134" t="e">
        <f t="shared" ca="1" si="11"/>
        <v>#NAME?</v>
      </c>
      <c r="Q51" s="134" t="e">
        <f t="shared" ca="1" si="11"/>
        <v>#NAME?</v>
      </c>
      <c r="R51" s="134">
        <f t="shared" si="11"/>
        <v>0</v>
      </c>
      <c r="S51" s="134" t="e">
        <f t="shared" ca="1" si="10"/>
        <v>#NAME?</v>
      </c>
      <c r="T51" s="134" t="e" cm="1">
        <f t="array" aca="1" ref="T51" ca="1">U50-(U50*(0.5^(1/_xll.RiskNormal('SW7'!C$2,'SW7'!D$2,_xll.RiskTruncateP(0.05,0.95),_xll.RiskName("Halflife"),_xll.RiskUnits("d")))))</f>
        <v>#NAME?</v>
      </c>
      <c r="U51" s="134" t="e">
        <f t="shared" ca="1" si="7"/>
        <v>#NAME?</v>
      </c>
      <c r="V51" s="137" t="e" cm="1">
        <f t="array" aca="1" ref="V51" ca="1">(U51*_xll.RiskNormal('SW7'!C$3,'SW7'!D$3,_xll.RiskTruncateP(0.05,0.95),_xll.RiskName("PFAS MUSCLE FRAC"))/(B51*_xll.RiskNormal('SW7'!C$4,'SW7'!E$4,_xll.RiskTruncateP(0.05,0.95),_xll.RiskName("MUSCLE BW FRAC"))))/1000</f>
        <v>#NAME?</v>
      </c>
      <c r="W51" s="137" t="e" cm="1">
        <f t="array" aca="1" ref="W51" ca="1">V51/_xll.RiskNormal('SW7'!C$5,'SW7'!D$5,_xll.RiskTruncateP(0.05,0.95),_xll.RiskName("Serum Part"))</f>
        <v>#NAME?</v>
      </c>
    </row>
    <row r="52" spans="1:23" x14ac:dyDescent="0.35">
      <c r="A52" s="133">
        <f t="shared" si="1"/>
        <v>49</v>
      </c>
      <c r="B52" s="134" t="e" cm="1">
        <f t="array" aca="1" ref="B52" ca="1">B51+_xll.RiskNormal(0.5584 + 2*0.001787*A52 -3*0.00000155*A52^2 - 4*0.00000000133*A52^3,0.35*(0.5584 + 2*0.001787*A52 -3*0.00000155*A52^2 - 4*0.00000000133*A52^3),_xll.RiskTruncateP(0.05,0.95),_xll.RiskName("BW Gain"),_xll.RiskUnits("kg"))</f>
        <v>#NAME?</v>
      </c>
      <c r="C52" s="133" t="e" cm="1">
        <f t="array" aca="1" ref="C52" ca="1">_xll.RiskNormal(30,30*0.3941,_xll.RiskTruncateP(0.05,0.95),_xll.RiskName("Diet 2 Feed"),_xll.RiskUnits("ng/kg dry"))</f>
        <v>#NAME?</v>
      </c>
      <c r="D52" s="133" t="e" cm="1">
        <f t="array" aca="1" ref="D52" ca="1">_xll.RiskNormal(310,310*0.282,_xll.RiskTruncateP(0.05,0.95),_xll.RiskName("Diet 2 Soil"),_xll.RiskUnits("ng/kg dry"))</f>
        <v>#NAME?</v>
      </c>
      <c r="E52" s="163">
        <v>1.3</v>
      </c>
      <c r="F52" s="134" t="e" cm="1">
        <f t="array" aca="1" ref="F52" ca="1">_xll.RiskNormal((-0.0001*A52^2+0.0196*A52+11.697),(-0.0001*A52^2+0.0196*A52+11.697)*0.062,_xll.RiskTruncateP(0.05,0.95),_xll.RiskName("DMI Cow"),_xll.RiskUnits("kg"))</f>
        <v>#NAME?</v>
      </c>
      <c r="G52" s="134" t="e">
        <f t="shared" ca="1" si="9"/>
        <v>#NAME?</v>
      </c>
      <c r="H52" s="134" t="e" cm="1">
        <f t="array" aca="1" ref="H52" ca="1">_xll.RiskNormal('SW7'!C$12,'SW7'!D$12,_xll.RiskTruncateP(0.05,0.95),_xll.RiskName("Water Intake Cow"),_xll.RiskUnits("L"))</f>
        <v>#NAME?</v>
      </c>
      <c r="I52" s="134" t="e">
        <f t="shared" ca="1" si="2"/>
        <v>#NAME?</v>
      </c>
      <c r="J52" s="134" t="e">
        <f t="shared" ca="1" si="3"/>
        <v>#NAME?</v>
      </c>
      <c r="K52" s="134" t="e" cm="1">
        <f t="array" aca="1" ref="K52" ca="1">_xll.RiskNormal(-0.0000000257*A52^4+0.0000163*A52^3-0.003686*A52^2+0.3024*A52+1.445,(-0.0000000257*A52^4+0.0000163*A52^3-0.003686*A52^2+0.3024*A52+1.445)*0.355,_xll.RiskTruncateP(0.05,0.95),_xll.RiskName("Milk Intake"),_xll.RiskUnits("kg"))</f>
        <v>#NAME?</v>
      </c>
      <c r="L52" s="134"/>
      <c r="M52" s="134" t="e" cm="1">
        <f t="array" aca="1" ref="M52" ca="1">_xll.RiskNormal(0.0243*L52,0.005*L52,_xll.RiskTruncateP(0.05,0.95),_xll.RiskName("Soil Intake"),_xll.RiskUnits("kg"))</f>
        <v>#NAME?</v>
      </c>
      <c r="N52" s="134">
        <f t="shared" si="4"/>
        <v>0</v>
      </c>
      <c r="O52" s="134" t="e">
        <f t="shared" ca="1" si="5"/>
        <v>#NAME?</v>
      </c>
      <c r="P52" s="134" t="e">
        <f t="shared" ca="1" si="11"/>
        <v>#NAME?</v>
      </c>
      <c r="Q52" s="134" t="e">
        <f t="shared" ca="1" si="11"/>
        <v>#NAME?</v>
      </c>
      <c r="R52" s="134">
        <f t="shared" si="11"/>
        <v>0</v>
      </c>
      <c r="S52" s="134" t="e">
        <f t="shared" ca="1" si="10"/>
        <v>#NAME?</v>
      </c>
      <c r="T52" s="134" t="e" cm="1">
        <f t="array" aca="1" ref="T52" ca="1">U51-(U51*(0.5^(1/_xll.RiskNormal('SW7'!C$2,'SW7'!D$2,_xll.RiskTruncateP(0.05,0.95),_xll.RiskName("Halflife"),_xll.RiskUnits("d")))))</f>
        <v>#NAME?</v>
      </c>
      <c r="U52" s="134" t="e">
        <f t="shared" ca="1" si="7"/>
        <v>#NAME?</v>
      </c>
      <c r="V52" s="137" t="e" cm="1">
        <f t="array" aca="1" ref="V52" ca="1">(U52*_xll.RiskNormal('SW7'!C$3,'SW7'!D$3,_xll.RiskTruncateP(0.05,0.95),_xll.RiskName("PFAS MUSCLE FRAC"))/(B52*_xll.RiskNormal('SW7'!C$4,'SW7'!E$4,_xll.RiskTruncateP(0.05,0.95),_xll.RiskName("MUSCLE BW FRAC"))))/1000</f>
        <v>#NAME?</v>
      </c>
      <c r="W52" s="137" t="e" cm="1">
        <f t="array" aca="1" ref="W52" ca="1">V52/_xll.RiskNormal('SW7'!C$5,'SW7'!D$5,_xll.RiskTruncateP(0.05,0.95),_xll.RiskName("Serum Part"))</f>
        <v>#NAME?</v>
      </c>
    </row>
    <row r="53" spans="1:23" x14ac:dyDescent="0.35">
      <c r="A53" s="133">
        <f t="shared" si="1"/>
        <v>50</v>
      </c>
      <c r="B53" s="134" t="e" cm="1">
        <f t="array" aca="1" ref="B53" ca="1">B52+_xll.RiskNormal(0.5584 + 2*0.001787*A53 -3*0.00000155*A53^2 - 4*0.00000000133*A53^3,0.35*(0.5584 + 2*0.001787*A53 -3*0.00000155*A53^2 - 4*0.00000000133*A53^3),_xll.RiskTruncateP(0.05,0.95),_xll.RiskName("BW Gain"),_xll.RiskUnits("kg"))</f>
        <v>#NAME?</v>
      </c>
      <c r="C53" s="133" t="e" cm="1">
        <f t="array" aca="1" ref="C53" ca="1">_xll.RiskNormal(30,30*0.3941,_xll.RiskTruncateP(0.05,0.95),_xll.RiskName("Diet 2 Feed"),_xll.RiskUnits("ng/kg dry"))</f>
        <v>#NAME?</v>
      </c>
      <c r="D53" s="133" t="e" cm="1">
        <f t="array" aca="1" ref="D53" ca="1">_xll.RiskNormal(310,310*0.282,_xll.RiskTruncateP(0.05,0.95),_xll.RiskName("Diet 2 Soil"),_xll.RiskUnits("ng/kg dry"))</f>
        <v>#NAME?</v>
      </c>
      <c r="E53" s="163">
        <v>1.3</v>
      </c>
      <c r="F53" s="134" t="e" cm="1">
        <f t="array" aca="1" ref="F53" ca="1">_xll.RiskNormal((-0.0001*A53^2+0.0196*A53+11.697),(-0.0001*A53^2+0.0196*A53+11.697)*0.062,_xll.RiskTruncateP(0.05,0.95),_xll.RiskName("DMI Cow"),_xll.RiskUnits("kg"))</f>
        <v>#NAME?</v>
      </c>
      <c r="G53" s="134" t="e">
        <f t="shared" ca="1" si="9"/>
        <v>#NAME?</v>
      </c>
      <c r="H53" s="134" t="e" cm="1">
        <f t="array" aca="1" ref="H53" ca="1">_xll.RiskNormal('SW7'!C$12,'SW7'!D$12,_xll.RiskTruncateP(0.05,0.95),_xll.RiskName("Water Intake Cow"),_xll.RiskUnits("L"))</f>
        <v>#NAME?</v>
      </c>
      <c r="I53" s="134" t="e">
        <f t="shared" ca="1" si="2"/>
        <v>#NAME?</v>
      </c>
      <c r="J53" s="134" t="e">
        <f t="shared" ca="1" si="3"/>
        <v>#NAME?</v>
      </c>
      <c r="K53" s="134" t="e" cm="1">
        <f t="array" aca="1" ref="K53" ca="1">_xll.RiskNormal(-0.0000000257*A53^4+0.0000163*A53^3-0.003686*A53^2+0.3024*A53+1.445,(-0.0000000257*A53^4+0.0000163*A53^3-0.003686*A53^2+0.3024*A53+1.445)*0.355,_xll.RiskTruncateP(0.05,0.95),_xll.RiskName("Milk Intake"),_xll.RiskUnits("kg"))</f>
        <v>#NAME?</v>
      </c>
      <c r="L53" s="134"/>
      <c r="M53" s="134" t="e" cm="1">
        <f t="array" aca="1" ref="M53" ca="1">_xll.RiskNormal(0.0243*L53,0.005*L53,_xll.RiskTruncateP(0.05,0.95),_xll.RiskName("Soil Intake"),_xll.RiskUnits("kg"))</f>
        <v>#NAME?</v>
      </c>
      <c r="N53" s="134">
        <f t="shared" si="4"/>
        <v>0</v>
      </c>
      <c r="O53" s="134" t="e">
        <f t="shared" ca="1" si="5"/>
        <v>#NAME?</v>
      </c>
      <c r="P53" s="134" t="e">
        <f t="shared" ca="1" si="11"/>
        <v>#NAME?</v>
      </c>
      <c r="Q53" s="134" t="e">
        <f t="shared" ca="1" si="11"/>
        <v>#NAME?</v>
      </c>
      <c r="R53" s="134">
        <f t="shared" si="11"/>
        <v>0</v>
      </c>
      <c r="S53" s="134" t="e">
        <f t="shared" ca="1" si="10"/>
        <v>#NAME?</v>
      </c>
      <c r="T53" s="134" t="e" cm="1">
        <f t="array" aca="1" ref="T53" ca="1">U52-(U52*(0.5^(1/_xll.RiskNormal('SW7'!C$2,'SW7'!D$2,_xll.RiskTruncateP(0.05,0.95),_xll.RiskName("Halflife"),_xll.RiskUnits("d")))))</f>
        <v>#NAME?</v>
      </c>
      <c r="U53" s="134" t="e">
        <f t="shared" ca="1" si="7"/>
        <v>#NAME?</v>
      </c>
      <c r="V53" s="137" t="e" cm="1">
        <f t="array" aca="1" ref="V53" ca="1">(U53*_xll.RiskNormal('SW7'!C$3,'SW7'!D$3,_xll.RiskTruncateP(0.05,0.95),_xll.RiskName("PFAS MUSCLE FRAC"))/(B53*_xll.RiskNormal('SW7'!C$4,'SW7'!E$4,_xll.RiskTruncateP(0.05,0.95),_xll.RiskName("MUSCLE BW FRAC"))))/1000</f>
        <v>#NAME?</v>
      </c>
      <c r="W53" s="137" t="e" cm="1">
        <f t="array" aca="1" ref="W53" ca="1">V53/_xll.RiskNormal('SW7'!C$5,'SW7'!D$5,_xll.RiskTruncateP(0.05,0.95),_xll.RiskName("Serum Part"))</f>
        <v>#NAME?</v>
      </c>
    </row>
    <row r="54" spans="1:23" x14ac:dyDescent="0.35">
      <c r="A54" s="133">
        <f t="shared" si="1"/>
        <v>51</v>
      </c>
      <c r="B54" s="134" t="e" cm="1">
        <f t="array" aca="1" ref="B54" ca="1">B53+_xll.RiskNormal(0.5584 + 2*0.001787*A54 -3*0.00000155*A54^2 - 4*0.00000000133*A54^3,0.35*(0.5584 + 2*0.001787*A54 -3*0.00000155*A54^2 - 4*0.00000000133*A54^3),_xll.RiskTruncateP(0.05,0.95),_xll.RiskName("BW Gain"),_xll.RiskUnits("kg"))</f>
        <v>#NAME?</v>
      </c>
      <c r="C54" s="133" t="e" cm="1">
        <f t="array" aca="1" ref="C54" ca="1">_xll.RiskNormal(30,30*0.3941,_xll.RiskTruncateP(0.05,0.95),_xll.RiskName("Diet 2 Feed"),_xll.RiskUnits("ng/kg dry"))</f>
        <v>#NAME?</v>
      </c>
      <c r="D54" s="133" t="e" cm="1">
        <f t="array" aca="1" ref="D54" ca="1">_xll.RiskNormal(310,310*0.282,_xll.RiskTruncateP(0.05,0.95),_xll.RiskName("Diet 2 Soil"),_xll.RiskUnits("ng/kg dry"))</f>
        <v>#NAME?</v>
      </c>
      <c r="E54" s="163">
        <v>1.3</v>
      </c>
      <c r="F54" s="134" t="e" cm="1">
        <f t="array" aca="1" ref="F54" ca="1">_xll.RiskNormal((-0.0001*A54^2+0.0196*A54+11.697),(-0.0001*A54^2+0.0196*A54+11.697)*0.062,_xll.RiskTruncateP(0.05,0.95),_xll.RiskName("DMI Cow"),_xll.RiskUnits("kg"))</f>
        <v>#NAME?</v>
      </c>
      <c r="G54" s="134" t="e">
        <f t="shared" ca="1" si="9"/>
        <v>#NAME?</v>
      </c>
      <c r="H54" s="134" t="e" cm="1">
        <f t="array" aca="1" ref="H54" ca="1">_xll.RiskNormal('SW7'!C$12,'SW7'!D$12,_xll.RiskTruncateP(0.05,0.95),_xll.RiskName("Water Intake Cow"),_xll.RiskUnits("L"))</f>
        <v>#NAME?</v>
      </c>
      <c r="I54" s="134" t="e">
        <f t="shared" ca="1" si="2"/>
        <v>#NAME?</v>
      </c>
      <c r="J54" s="134" t="e">
        <f t="shared" ca="1" si="3"/>
        <v>#NAME?</v>
      </c>
      <c r="K54" s="134" t="e" cm="1">
        <f t="array" aca="1" ref="K54" ca="1">_xll.RiskNormal(-0.0000000257*A54^4+0.0000163*A54^3-0.003686*A54^2+0.3024*A54+1.445,(-0.0000000257*A54^4+0.0000163*A54^3-0.003686*A54^2+0.3024*A54+1.445)*0.355,_xll.RiskTruncateP(0.05,0.95),_xll.RiskName("Milk Intake"),_xll.RiskUnits("kg"))</f>
        <v>#NAME?</v>
      </c>
      <c r="L54" s="134"/>
      <c r="M54" s="134" t="e" cm="1">
        <f t="array" aca="1" ref="M54" ca="1">_xll.RiskNormal(0.0243*L54,0.005*L54,_xll.RiskTruncateP(0.05,0.95),_xll.RiskName("Soil Intake"),_xll.RiskUnits("kg"))</f>
        <v>#NAME?</v>
      </c>
      <c r="N54" s="134">
        <f t="shared" si="4"/>
        <v>0</v>
      </c>
      <c r="O54" s="134" t="e">
        <f t="shared" ca="1" si="5"/>
        <v>#NAME?</v>
      </c>
      <c r="P54" s="134" t="e">
        <f t="shared" ca="1" si="11"/>
        <v>#NAME?</v>
      </c>
      <c r="Q54" s="134" t="e">
        <f t="shared" ca="1" si="11"/>
        <v>#NAME?</v>
      </c>
      <c r="R54" s="134">
        <f t="shared" si="11"/>
        <v>0</v>
      </c>
      <c r="S54" s="134" t="e">
        <f t="shared" ca="1" si="10"/>
        <v>#NAME?</v>
      </c>
      <c r="T54" s="134" t="e" cm="1">
        <f t="array" aca="1" ref="T54" ca="1">U53-(U53*(0.5^(1/_xll.RiskNormal('SW7'!C$2,'SW7'!D$2,_xll.RiskTruncateP(0.05,0.95),_xll.RiskName("Halflife"),_xll.RiskUnits("d")))))</f>
        <v>#NAME?</v>
      </c>
      <c r="U54" s="134" t="e">
        <f t="shared" ca="1" si="7"/>
        <v>#NAME?</v>
      </c>
      <c r="V54" s="137" t="e" cm="1">
        <f t="array" aca="1" ref="V54" ca="1">(U54*_xll.RiskNormal('SW7'!C$3,'SW7'!D$3,_xll.RiskTruncateP(0.05,0.95),_xll.RiskName("PFAS MUSCLE FRAC"))/(B54*_xll.RiskNormal('SW7'!C$4,'SW7'!E$4,_xll.RiskTruncateP(0.05,0.95),_xll.RiskName("MUSCLE BW FRAC"))))/1000</f>
        <v>#NAME?</v>
      </c>
      <c r="W54" s="137" t="e" cm="1">
        <f t="array" aca="1" ref="W54" ca="1">V54/_xll.RiskNormal('SW7'!C$5,'SW7'!D$5,_xll.RiskTruncateP(0.05,0.95),_xll.RiskName("Serum Part"))</f>
        <v>#NAME?</v>
      </c>
    </row>
    <row r="55" spans="1:23" x14ac:dyDescent="0.35">
      <c r="A55" s="133">
        <f t="shared" si="1"/>
        <v>52</v>
      </c>
      <c r="B55" s="134" t="e" cm="1">
        <f t="array" aca="1" ref="B55" ca="1">B54+_xll.RiskNormal(0.5584 + 2*0.001787*A55 -3*0.00000155*A55^2 - 4*0.00000000133*A55^3,0.35*(0.5584 + 2*0.001787*A55 -3*0.00000155*A55^2 - 4*0.00000000133*A55^3),_xll.RiskTruncateP(0.05,0.95),_xll.RiskName("BW Gain"),_xll.RiskUnits("kg"))</f>
        <v>#NAME?</v>
      </c>
      <c r="C55" s="133" t="e" cm="1">
        <f t="array" aca="1" ref="C55" ca="1">_xll.RiskNormal(30,30*0.3941,_xll.RiskTruncateP(0.05,0.95),_xll.RiskName("Diet 2 Feed"),_xll.RiskUnits("ng/kg dry"))</f>
        <v>#NAME?</v>
      </c>
      <c r="D55" s="133" t="e" cm="1">
        <f t="array" aca="1" ref="D55" ca="1">_xll.RiskNormal(310,310*0.282,_xll.RiskTruncateP(0.05,0.95),_xll.RiskName("Diet 2 Soil"),_xll.RiskUnits("ng/kg dry"))</f>
        <v>#NAME?</v>
      </c>
      <c r="E55" s="163">
        <v>1.3</v>
      </c>
      <c r="F55" s="134" t="e" cm="1">
        <f t="array" aca="1" ref="F55" ca="1">_xll.RiskNormal((-0.0001*A55^2+0.0196*A55+11.697),(-0.0001*A55^2+0.0196*A55+11.697)*0.062,_xll.RiskTruncateP(0.05,0.95),_xll.RiskName("DMI Cow"),_xll.RiskUnits("kg"))</f>
        <v>#NAME?</v>
      </c>
      <c r="G55" s="134" t="e">
        <f t="shared" ca="1" si="9"/>
        <v>#NAME?</v>
      </c>
      <c r="H55" s="134" t="e" cm="1">
        <f t="array" aca="1" ref="H55" ca="1">_xll.RiskNormal('SW7'!C$12,'SW7'!D$12,_xll.RiskTruncateP(0.05,0.95),_xll.RiskName("Water Intake Cow"),_xll.RiskUnits("L"))</f>
        <v>#NAME?</v>
      </c>
      <c r="I55" s="134" t="e">
        <f t="shared" ca="1" si="2"/>
        <v>#NAME?</v>
      </c>
      <c r="J55" s="134" t="e">
        <f t="shared" ca="1" si="3"/>
        <v>#NAME?</v>
      </c>
      <c r="K55" s="134" t="e" cm="1">
        <f t="array" aca="1" ref="K55" ca="1">_xll.RiskNormal(-0.0000000257*A55^4+0.0000163*A55^3-0.003686*A55^2+0.3024*A55+1.445,(-0.0000000257*A55^4+0.0000163*A55^3-0.003686*A55^2+0.3024*A55+1.445)*0.355,_xll.RiskTruncateP(0.05,0.95),_xll.RiskName("Milk Intake"),_xll.RiskUnits("kg"))</f>
        <v>#NAME?</v>
      </c>
      <c r="L55" s="134"/>
      <c r="M55" s="134" t="e" cm="1">
        <f t="array" aca="1" ref="M55" ca="1">_xll.RiskNormal(0.0243*L55,0.005*L55,_xll.RiskTruncateP(0.05,0.95),_xll.RiskName("Soil Intake"),_xll.RiskUnits("kg"))</f>
        <v>#NAME?</v>
      </c>
      <c r="N55" s="134">
        <f t="shared" si="4"/>
        <v>0</v>
      </c>
      <c r="O55" s="134" t="e">
        <f t="shared" ca="1" si="5"/>
        <v>#NAME?</v>
      </c>
      <c r="P55" s="134" t="e">
        <f t="shared" ca="1" si="11"/>
        <v>#NAME?</v>
      </c>
      <c r="Q55" s="134" t="e">
        <f t="shared" ca="1" si="11"/>
        <v>#NAME?</v>
      </c>
      <c r="R55" s="134">
        <f t="shared" si="11"/>
        <v>0</v>
      </c>
      <c r="S55" s="134" t="e">
        <f t="shared" ca="1" si="10"/>
        <v>#NAME?</v>
      </c>
      <c r="T55" s="134" t="e" cm="1">
        <f t="array" aca="1" ref="T55" ca="1">U54-(U54*(0.5^(1/_xll.RiskNormal('SW7'!C$2,'SW7'!D$2,_xll.RiskTruncateP(0.05,0.95),_xll.RiskName("Halflife"),_xll.RiskUnits("d")))))</f>
        <v>#NAME?</v>
      </c>
      <c r="U55" s="134" t="e">
        <f t="shared" ca="1" si="7"/>
        <v>#NAME?</v>
      </c>
      <c r="V55" s="137" t="e" cm="1">
        <f t="array" aca="1" ref="V55" ca="1">(U55*_xll.RiskNormal('SW7'!C$3,'SW7'!D$3,_xll.RiskTruncateP(0.05,0.95),_xll.RiskName("PFAS MUSCLE FRAC"))/(B55*_xll.RiskNormal('SW7'!C$4,'SW7'!E$4,_xll.RiskTruncateP(0.05,0.95),_xll.RiskName("MUSCLE BW FRAC"))))/1000</f>
        <v>#NAME?</v>
      </c>
      <c r="W55" s="137" t="e" cm="1">
        <f t="array" aca="1" ref="W55" ca="1">V55/_xll.RiskNormal('SW7'!C$5,'SW7'!D$5,_xll.RiskTruncateP(0.05,0.95),_xll.RiskName("Serum Part"))</f>
        <v>#NAME?</v>
      </c>
    </row>
    <row r="56" spans="1:23" x14ac:dyDescent="0.35">
      <c r="A56" s="133">
        <f t="shared" si="1"/>
        <v>53</v>
      </c>
      <c r="B56" s="134" t="e" cm="1">
        <f t="array" aca="1" ref="B56" ca="1">B55+_xll.RiskNormal(0.5584 + 2*0.001787*A56 -3*0.00000155*A56^2 - 4*0.00000000133*A56^3,0.35*(0.5584 + 2*0.001787*A56 -3*0.00000155*A56^2 - 4*0.00000000133*A56^3),_xll.RiskTruncateP(0.05,0.95),_xll.RiskName("BW Gain"),_xll.RiskUnits("kg"))</f>
        <v>#NAME?</v>
      </c>
      <c r="C56" s="133" t="e" cm="1">
        <f t="array" aca="1" ref="C56" ca="1">_xll.RiskNormal(30,30*0.3941,_xll.RiskTruncateP(0.05,0.95),_xll.RiskName("Diet 2 Feed"),_xll.RiskUnits("ng/kg dry"))</f>
        <v>#NAME?</v>
      </c>
      <c r="D56" s="133" t="e" cm="1">
        <f t="array" aca="1" ref="D56" ca="1">_xll.RiskNormal(310,310*0.282,_xll.RiskTruncateP(0.05,0.95),_xll.RiskName("Diet 2 Soil"),_xll.RiskUnits("ng/kg dry"))</f>
        <v>#NAME?</v>
      </c>
      <c r="E56" s="163">
        <v>1.3</v>
      </c>
      <c r="F56" s="134" t="e" cm="1">
        <f t="array" aca="1" ref="F56" ca="1">_xll.RiskNormal((-0.0001*A56^2+0.0196*A56+11.697),(-0.0001*A56^2+0.0196*A56+11.697)*0.062,_xll.RiskTruncateP(0.05,0.95),_xll.RiskName("DMI Cow"),_xll.RiskUnits("kg"))</f>
        <v>#NAME?</v>
      </c>
      <c r="G56" s="134" t="e">
        <f t="shared" ca="1" si="9"/>
        <v>#NAME?</v>
      </c>
      <c r="H56" s="134" t="e" cm="1">
        <f t="array" aca="1" ref="H56" ca="1">_xll.RiskNormal('SW7'!C$12,'SW7'!D$12,_xll.RiskTruncateP(0.05,0.95),_xll.RiskName("Water Intake Cow"),_xll.RiskUnits("L"))</f>
        <v>#NAME?</v>
      </c>
      <c r="I56" s="134" t="e">
        <f t="shared" ca="1" si="2"/>
        <v>#NAME?</v>
      </c>
      <c r="J56" s="134" t="e">
        <f t="shared" ca="1" si="3"/>
        <v>#NAME?</v>
      </c>
      <c r="K56" s="134" t="e" cm="1">
        <f t="array" aca="1" ref="K56" ca="1">_xll.RiskNormal(-0.0000000257*A56^4+0.0000163*A56^3-0.003686*A56^2+0.3024*A56+1.445,(-0.0000000257*A56^4+0.0000163*A56^3-0.003686*A56^2+0.3024*A56+1.445)*0.355,_xll.RiskTruncateP(0.05,0.95),_xll.RiskName("Milk Intake"),_xll.RiskUnits("kg"))</f>
        <v>#NAME?</v>
      </c>
      <c r="L56" s="134"/>
      <c r="M56" s="134" t="e" cm="1">
        <f t="array" aca="1" ref="M56" ca="1">_xll.RiskNormal(0.0243*L56,0.005*L56,_xll.RiskTruncateP(0.05,0.95),_xll.RiskName("Soil Intake"),_xll.RiskUnits("kg"))</f>
        <v>#NAME?</v>
      </c>
      <c r="N56" s="134">
        <f t="shared" si="4"/>
        <v>0</v>
      </c>
      <c r="O56" s="134" t="e">
        <f t="shared" ca="1" si="5"/>
        <v>#NAME?</v>
      </c>
      <c r="P56" s="134" t="e">
        <f t="shared" ca="1" si="11"/>
        <v>#NAME?</v>
      </c>
      <c r="Q56" s="134" t="e">
        <f t="shared" ca="1" si="11"/>
        <v>#NAME?</v>
      </c>
      <c r="R56" s="134">
        <f t="shared" si="11"/>
        <v>0</v>
      </c>
      <c r="S56" s="134" t="e">
        <f t="shared" ca="1" si="10"/>
        <v>#NAME?</v>
      </c>
      <c r="T56" s="134" t="e" cm="1">
        <f t="array" aca="1" ref="T56" ca="1">U55-(U55*(0.5^(1/_xll.RiskNormal('SW7'!C$2,'SW7'!D$2,_xll.RiskTruncateP(0.05,0.95),_xll.RiskName("Halflife"),_xll.RiskUnits("d")))))</f>
        <v>#NAME?</v>
      </c>
      <c r="U56" s="134" t="e">
        <f t="shared" ca="1" si="7"/>
        <v>#NAME?</v>
      </c>
      <c r="V56" s="137" t="e" cm="1">
        <f t="array" aca="1" ref="V56" ca="1">(U56*_xll.RiskNormal('SW7'!C$3,'SW7'!D$3,_xll.RiskTruncateP(0.05,0.95),_xll.RiskName("PFAS MUSCLE FRAC"))/(B56*_xll.RiskNormal('SW7'!C$4,'SW7'!E$4,_xll.RiskTruncateP(0.05,0.95),_xll.RiskName("MUSCLE BW FRAC"))))/1000</f>
        <v>#NAME?</v>
      </c>
      <c r="W56" s="137" t="e" cm="1">
        <f t="array" aca="1" ref="W56" ca="1">V56/_xll.RiskNormal('SW7'!C$5,'SW7'!D$5,_xll.RiskTruncateP(0.05,0.95),_xll.RiskName("Serum Part"))</f>
        <v>#NAME?</v>
      </c>
    </row>
    <row r="57" spans="1:23" x14ac:dyDescent="0.35">
      <c r="A57" s="133">
        <f t="shared" si="1"/>
        <v>54</v>
      </c>
      <c r="B57" s="134" t="e" cm="1">
        <f t="array" aca="1" ref="B57" ca="1">B56+_xll.RiskNormal(0.5584 + 2*0.001787*A57 -3*0.00000155*A57^2 - 4*0.00000000133*A57^3,0.35*(0.5584 + 2*0.001787*A57 -3*0.00000155*A57^2 - 4*0.00000000133*A57^3),_xll.RiskTruncateP(0.05,0.95),_xll.RiskName("BW Gain"),_xll.RiskUnits("kg"))</f>
        <v>#NAME?</v>
      </c>
      <c r="C57" s="133" t="e" cm="1">
        <f t="array" aca="1" ref="C57" ca="1">_xll.RiskNormal(30,30*0.3941,_xll.RiskTruncateP(0.05,0.95),_xll.RiskName("Diet 2 Feed"),_xll.RiskUnits("ng/kg dry"))</f>
        <v>#NAME?</v>
      </c>
      <c r="D57" s="133" t="e" cm="1">
        <f t="array" aca="1" ref="D57" ca="1">_xll.RiskNormal(310,310*0.282,_xll.RiskTruncateP(0.05,0.95),_xll.RiskName("Diet 2 Soil"),_xll.RiskUnits("ng/kg dry"))</f>
        <v>#NAME?</v>
      </c>
      <c r="E57" s="163">
        <v>1.3</v>
      </c>
      <c r="F57" s="134" t="e" cm="1">
        <f t="array" aca="1" ref="F57" ca="1">_xll.RiskNormal((-0.0001*A57^2+0.0196*A57+11.697),(-0.0001*A57^2+0.0196*A57+11.697)*0.062,_xll.RiskTruncateP(0.05,0.95),_xll.RiskName("DMI Cow"),_xll.RiskUnits("kg"))</f>
        <v>#NAME?</v>
      </c>
      <c r="G57" s="134" t="e">
        <f t="shared" ca="1" si="9"/>
        <v>#NAME?</v>
      </c>
      <c r="H57" s="134" t="e" cm="1">
        <f t="array" aca="1" ref="H57" ca="1">_xll.RiskNormal('SW7'!C$12,'SW7'!D$12,_xll.RiskTruncateP(0.05,0.95),_xll.RiskName("Water Intake Cow"),_xll.RiskUnits("L"))</f>
        <v>#NAME?</v>
      </c>
      <c r="I57" s="134" t="e">
        <f t="shared" ca="1" si="2"/>
        <v>#NAME?</v>
      </c>
      <c r="J57" s="134" t="e">
        <f t="shared" ca="1" si="3"/>
        <v>#NAME?</v>
      </c>
      <c r="K57" s="134" t="e" cm="1">
        <f t="array" aca="1" ref="K57" ca="1">_xll.RiskNormal(-0.0000000257*A57^4+0.0000163*A57^3-0.003686*A57^2+0.3024*A57+1.445,(-0.0000000257*A57^4+0.0000163*A57^3-0.003686*A57^2+0.3024*A57+1.445)*0.355,_xll.RiskTruncateP(0.05,0.95),_xll.RiskName("Milk Intake"),_xll.RiskUnits("kg"))</f>
        <v>#NAME?</v>
      </c>
      <c r="L57" s="134"/>
      <c r="M57" s="134" t="e" cm="1">
        <f t="array" aca="1" ref="M57" ca="1">_xll.RiskNormal(0.0243*L57,0.005*L57,_xll.RiskTruncateP(0.05,0.95),_xll.RiskName("Soil Intake"),_xll.RiskUnits("kg"))</f>
        <v>#NAME?</v>
      </c>
      <c r="N57" s="134">
        <f t="shared" si="4"/>
        <v>0</v>
      </c>
      <c r="O57" s="134" t="e">
        <f t="shared" ca="1" si="5"/>
        <v>#NAME?</v>
      </c>
      <c r="P57" s="134" t="e">
        <f t="shared" ca="1" si="11"/>
        <v>#NAME?</v>
      </c>
      <c r="Q57" s="134" t="e">
        <f t="shared" ca="1" si="11"/>
        <v>#NAME?</v>
      </c>
      <c r="R57" s="134">
        <f t="shared" si="11"/>
        <v>0</v>
      </c>
      <c r="S57" s="134" t="e">
        <f t="shared" ca="1" si="10"/>
        <v>#NAME?</v>
      </c>
      <c r="T57" s="134" t="e" cm="1">
        <f t="array" aca="1" ref="T57" ca="1">U56-(U56*(0.5^(1/_xll.RiskNormal('SW7'!C$2,'SW7'!D$2,_xll.RiskTruncateP(0.05,0.95),_xll.RiskName("Halflife"),_xll.RiskUnits("d")))))</f>
        <v>#NAME?</v>
      </c>
      <c r="U57" s="134" t="e">
        <f t="shared" ca="1" si="7"/>
        <v>#NAME?</v>
      </c>
      <c r="V57" s="137" t="e" cm="1">
        <f t="array" aca="1" ref="V57" ca="1">(U57*_xll.RiskNormal('SW7'!C$3,'SW7'!D$3,_xll.RiskTruncateP(0.05,0.95),_xll.RiskName("PFAS MUSCLE FRAC"))/(B57*_xll.RiskNormal('SW7'!C$4,'SW7'!E$4,_xll.RiskTruncateP(0.05,0.95),_xll.RiskName("MUSCLE BW FRAC"))))/1000</f>
        <v>#NAME?</v>
      </c>
      <c r="W57" s="137" t="e" cm="1">
        <f t="array" aca="1" ref="W57" ca="1">V57/_xll.RiskNormal('SW7'!C$5,'SW7'!D$5,_xll.RiskTruncateP(0.05,0.95),_xll.RiskName("Serum Part"))</f>
        <v>#NAME?</v>
      </c>
    </row>
    <row r="58" spans="1:23" x14ac:dyDescent="0.35">
      <c r="A58" s="133">
        <f t="shared" si="1"/>
        <v>55</v>
      </c>
      <c r="B58" s="134" t="e" cm="1">
        <f t="array" aca="1" ref="B58" ca="1">B57+_xll.RiskNormal(0.5584 + 2*0.001787*A58 -3*0.00000155*A58^2 - 4*0.00000000133*A58^3,0.35*(0.5584 + 2*0.001787*A58 -3*0.00000155*A58^2 - 4*0.00000000133*A58^3),_xll.RiskTruncateP(0.05,0.95),_xll.RiskName("BW Gain"),_xll.RiskUnits("kg"))</f>
        <v>#NAME?</v>
      </c>
      <c r="C58" s="133" t="e" cm="1">
        <f t="array" aca="1" ref="C58" ca="1">_xll.RiskNormal(30,30*0.3941,_xll.RiskTruncateP(0.05,0.95),_xll.RiskName("Diet 2 Feed"),_xll.RiskUnits("ng/kg dry"))</f>
        <v>#NAME?</v>
      </c>
      <c r="D58" s="133" t="e" cm="1">
        <f t="array" aca="1" ref="D58" ca="1">_xll.RiskNormal(310,310*0.282,_xll.RiskTruncateP(0.05,0.95),_xll.RiskName("Diet 2 Soil"),_xll.RiskUnits("ng/kg dry"))</f>
        <v>#NAME?</v>
      </c>
      <c r="E58" s="163">
        <v>1.3</v>
      </c>
      <c r="F58" s="134" t="e" cm="1">
        <f t="array" aca="1" ref="F58" ca="1">_xll.RiskNormal((-0.0001*A58^2+0.0196*A58+11.697),(-0.0001*A58^2+0.0196*A58+11.697)*0.062,_xll.RiskTruncateP(0.05,0.95),_xll.RiskName("DMI Cow"),_xll.RiskUnits("kg"))</f>
        <v>#NAME?</v>
      </c>
      <c r="G58" s="134" t="e">
        <f t="shared" ca="1" si="9"/>
        <v>#NAME?</v>
      </c>
      <c r="H58" s="134" t="e" cm="1">
        <f t="array" aca="1" ref="H58" ca="1">_xll.RiskNormal('SW7'!C$12,'SW7'!D$12,_xll.RiskTruncateP(0.05,0.95),_xll.RiskName("Water Intake Cow"),_xll.RiskUnits("L"))</f>
        <v>#NAME?</v>
      </c>
      <c r="I58" s="134" t="e">
        <f t="shared" ca="1" si="2"/>
        <v>#NAME?</v>
      </c>
      <c r="J58" s="134" t="e">
        <f t="shared" ca="1" si="3"/>
        <v>#NAME?</v>
      </c>
      <c r="K58" s="134" t="e" cm="1">
        <f t="array" aca="1" ref="K58" ca="1">_xll.RiskNormal(-0.0000000257*A58^4+0.0000163*A58^3-0.003686*A58^2+0.3024*A58+1.445,(-0.0000000257*A58^4+0.0000163*A58^3-0.003686*A58^2+0.3024*A58+1.445)*0.355,_xll.RiskTruncateP(0.05,0.95),_xll.RiskName("Milk Intake"),_xll.RiskUnits("kg"))</f>
        <v>#NAME?</v>
      </c>
      <c r="L58" s="134"/>
      <c r="M58" s="134" t="e" cm="1">
        <f t="array" aca="1" ref="M58" ca="1">_xll.RiskNormal(0.0243*L58,0.005*L58,_xll.RiskTruncateP(0.05,0.95),_xll.RiskName("Soil Intake"),_xll.RiskUnits("kg"))</f>
        <v>#NAME?</v>
      </c>
      <c r="N58" s="134">
        <f t="shared" si="4"/>
        <v>0</v>
      </c>
      <c r="O58" s="134" t="e">
        <f t="shared" ca="1" si="5"/>
        <v>#NAME?</v>
      </c>
      <c r="P58" s="134" t="e">
        <f t="shared" ca="1" si="11"/>
        <v>#NAME?</v>
      </c>
      <c r="Q58" s="134" t="e">
        <f t="shared" ca="1" si="11"/>
        <v>#NAME?</v>
      </c>
      <c r="R58" s="134">
        <f t="shared" si="11"/>
        <v>0</v>
      </c>
      <c r="S58" s="134" t="e">
        <f t="shared" ca="1" si="10"/>
        <v>#NAME?</v>
      </c>
      <c r="T58" s="134" t="e" cm="1">
        <f t="array" aca="1" ref="T58" ca="1">U57-(U57*(0.5^(1/_xll.RiskNormal('SW7'!C$2,'SW7'!D$2,_xll.RiskTruncateP(0.05,0.95),_xll.RiskName("Halflife"),_xll.RiskUnits("d")))))</f>
        <v>#NAME?</v>
      </c>
      <c r="U58" s="134" t="e">
        <f t="shared" ca="1" si="7"/>
        <v>#NAME?</v>
      </c>
      <c r="V58" s="137" t="e" cm="1">
        <f t="array" aca="1" ref="V58" ca="1">(U58*_xll.RiskNormal('SW7'!C$3,'SW7'!D$3,_xll.RiskTruncateP(0.05,0.95),_xll.RiskName("PFAS MUSCLE FRAC"))/(B58*_xll.RiskNormal('SW7'!C$4,'SW7'!E$4,_xll.RiskTruncateP(0.05,0.95),_xll.RiskName("MUSCLE BW FRAC"))))/1000</f>
        <v>#NAME?</v>
      </c>
      <c r="W58" s="137" t="e" cm="1">
        <f t="array" aca="1" ref="W58" ca="1">V58/_xll.RiskNormal('SW7'!C$5,'SW7'!D$5,_xll.RiskTruncateP(0.05,0.95),_xll.RiskName("Serum Part"))</f>
        <v>#NAME?</v>
      </c>
    </row>
    <row r="59" spans="1:23" x14ac:dyDescent="0.35">
      <c r="A59" s="133">
        <f t="shared" si="1"/>
        <v>56</v>
      </c>
      <c r="B59" s="134" t="e" cm="1">
        <f t="array" aca="1" ref="B59" ca="1">B58+_xll.RiskNormal(0.5584 + 2*0.001787*A59 -3*0.00000155*A59^2 - 4*0.00000000133*A59^3,0.35*(0.5584 + 2*0.001787*A59 -3*0.00000155*A59^2 - 4*0.00000000133*A59^3),_xll.RiskTruncateP(0.05,0.95),_xll.RiskName("BW Gain"),_xll.RiskUnits("kg"))</f>
        <v>#NAME?</v>
      </c>
      <c r="C59" s="133" t="e" cm="1">
        <f t="array" aca="1" ref="C59" ca="1">_xll.RiskNormal(30,30*0.3941,_xll.RiskTruncateP(0.05,0.95),_xll.RiskName("Diet 2 Feed"),_xll.RiskUnits("ng/kg dry"))</f>
        <v>#NAME?</v>
      </c>
      <c r="D59" s="133" t="e" cm="1">
        <f t="array" aca="1" ref="D59" ca="1">_xll.RiskNormal(310,310*0.282,_xll.RiskTruncateP(0.05,0.95),_xll.RiskName("Diet 2 Soil"),_xll.RiskUnits("ng/kg dry"))</f>
        <v>#NAME?</v>
      </c>
      <c r="E59" s="163">
        <v>1.3</v>
      </c>
      <c r="F59" s="134" t="e" cm="1">
        <f t="array" aca="1" ref="F59" ca="1">_xll.RiskNormal((-0.0001*A59^2+0.0196*A59+11.697),(-0.0001*A59^2+0.0196*A59+11.697)*0.062,_xll.RiskTruncateP(0.05,0.95),_xll.RiskName("DMI Cow"),_xll.RiskUnits("kg"))</f>
        <v>#NAME?</v>
      </c>
      <c r="G59" s="134" t="e">
        <f t="shared" ca="1" si="9"/>
        <v>#NAME?</v>
      </c>
      <c r="H59" s="134" t="e" cm="1">
        <f t="array" aca="1" ref="H59" ca="1">_xll.RiskNormal('SW7'!C$12,'SW7'!D$12,_xll.RiskTruncateP(0.05,0.95),_xll.RiskName("Water Intake Cow"),_xll.RiskUnits("L"))</f>
        <v>#NAME?</v>
      </c>
      <c r="I59" s="134" t="e">
        <f t="shared" ca="1" si="2"/>
        <v>#NAME?</v>
      </c>
      <c r="J59" s="134" t="e">
        <f t="shared" ca="1" si="3"/>
        <v>#NAME?</v>
      </c>
      <c r="K59" s="134" t="e" cm="1">
        <f t="array" aca="1" ref="K59" ca="1">_xll.RiskNormal(-0.0000000257*A59^4+0.0000163*A59^3-0.003686*A59^2+0.3024*A59+1.445,(-0.0000000257*A59^4+0.0000163*A59^3-0.003686*A59^2+0.3024*A59+1.445)*0.355,_xll.RiskTruncateP(0.05,0.95),_xll.RiskName("Milk Intake"),_xll.RiskUnits("kg"))</f>
        <v>#NAME?</v>
      </c>
      <c r="L59" s="134"/>
      <c r="M59" s="134" t="e" cm="1">
        <f t="array" aca="1" ref="M59" ca="1">_xll.RiskNormal(0.0243*L59,0.005*L59,_xll.RiskTruncateP(0.05,0.95),_xll.RiskName("Soil Intake"),_xll.RiskUnits("kg"))</f>
        <v>#NAME?</v>
      </c>
      <c r="N59" s="134">
        <f t="shared" si="4"/>
        <v>0</v>
      </c>
      <c r="O59" s="134" t="e">
        <f t="shared" ca="1" si="5"/>
        <v>#NAME?</v>
      </c>
      <c r="P59" s="134" t="e">
        <f t="shared" ca="1" si="11"/>
        <v>#NAME?</v>
      </c>
      <c r="Q59" s="134" t="e">
        <f t="shared" ca="1" si="11"/>
        <v>#NAME?</v>
      </c>
      <c r="R59" s="134">
        <f t="shared" si="11"/>
        <v>0</v>
      </c>
      <c r="S59" s="134" t="e">
        <f t="shared" ca="1" si="10"/>
        <v>#NAME?</v>
      </c>
      <c r="T59" s="134" t="e" cm="1">
        <f t="array" aca="1" ref="T59" ca="1">U58-(U58*(0.5^(1/_xll.RiskNormal('SW7'!C$2,'SW7'!D$2,_xll.RiskTruncateP(0.05,0.95),_xll.RiskName("Halflife"),_xll.RiskUnits("d")))))</f>
        <v>#NAME?</v>
      </c>
      <c r="U59" s="134" t="e">
        <f t="shared" ca="1" si="7"/>
        <v>#NAME?</v>
      </c>
      <c r="V59" s="137" t="e" cm="1">
        <f t="array" aca="1" ref="V59" ca="1">(U59*_xll.RiskNormal('SW7'!C$3,'SW7'!D$3,_xll.RiskTruncateP(0.05,0.95),_xll.RiskName("PFAS MUSCLE FRAC"))/(B59*_xll.RiskNormal('SW7'!C$4,'SW7'!E$4,_xll.RiskTruncateP(0.05,0.95),_xll.RiskName("MUSCLE BW FRAC"))))/1000</f>
        <v>#NAME?</v>
      </c>
      <c r="W59" s="137" t="e" cm="1">
        <f t="array" aca="1" ref="W59" ca="1">V59/_xll.RiskNormal('SW7'!C$5,'SW7'!D$5,_xll.RiskTruncateP(0.05,0.95),_xll.RiskName("Serum Part"))</f>
        <v>#NAME?</v>
      </c>
    </row>
    <row r="60" spans="1:23" x14ac:dyDescent="0.35">
      <c r="A60" s="133">
        <f t="shared" si="1"/>
        <v>57</v>
      </c>
      <c r="B60" s="134" t="e" cm="1">
        <f t="array" aca="1" ref="B60" ca="1">B59+_xll.RiskNormal(0.5584 + 2*0.001787*A60 -3*0.00000155*A60^2 - 4*0.00000000133*A60^3,0.35*(0.5584 + 2*0.001787*A60 -3*0.00000155*A60^2 - 4*0.00000000133*A60^3),_xll.RiskTruncateP(0.05,0.95),_xll.RiskName("BW Gain"),_xll.RiskUnits("kg"))</f>
        <v>#NAME?</v>
      </c>
      <c r="C60" s="133" t="e" cm="1">
        <f t="array" aca="1" ref="C60" ca="1">_xll.RiskNormal(30,30*0.3941,_xll.RiskTruncateP(0.05,0.95),_xll.RiskName("Diet 2 Feed"),_xll.RiskUnits("ng/kg dry"))</f>
        <v>#NAME?</v>
      </c>
      <c r="D60" s="133" t="e" cm="1">
        <f t="array" aca="1" ref="D60" ca="1">_xll.RiskNormal(310,310*0.282,_xll.RiskTruncateP(0.05,0.95),_xll.RiskName("Diet 2 Soil"),_xll.RiskUnits("ng/kg dry"))</f>
        <v>#NAME?</v>
      </c>
      <c r="E60" s="163">
        <v>1.3</v>
      </c>
      <c r="F60" s="134" t="e" cm="1">
        <f t="array" aca="1" ref="F60" ca="1">_xll.RiskNormal((-0.0001*A60^2+0.0196*A60+11.697),(-0.0001*A60^2+0.0196*A60+11.697)*0.062,_xll.RiskTruncateP(0.05,0.95),_xll.RiskName("DMI Cow"),_xll.RiskUnits("kg"))</f>
        <v>#NAME?</v>
      </c>
      <c r="G60" s="134" t="e">
        <f t="shared" ca="1" si="9"/>
        <v>#NAME?</v>
      </c>
      <c r="H60" s="134" t="e" cm="1">
        <f t="array" aca="1" ref="H60" ca="1">_xll.RiskNormal('SW7'!C$12,'SW7'!D$12,_xll.RiskTruncateP(0.05,0.95),_xll.RiskName("Water Intake Cow"),_xll.RiskUnits("L"))</f>
        <v>#NAME?</v>
      </c>
      <c r="I60" s="134" t="e">
        <f t="shared" ca="1" si="2"/>
        <v>#NAME?</v>
      </c>
      <c r="J60" s="134" t="e">
        <f t="shared" ca="1" si="3"/>
        <v>#NAME?</v>
      </c>
      <c r="K60" s="134" t="e" cm="1">
        <f t="array" aca="1" ref="K60" ca="1">_xll.RiskNormal(-0.0000000257*A60^4+0.0000163*A60^3-0.003686*A60^2+0.3024*A60+1.445,(-0.0000000257*A60^4+0.0000163*A60^3-0.003686*A60^2+0.3024*A60+1.445)*0.355,_xll.RiskTruncateP(0.05,0.95),_xll.RiskName("Milk Intake"),_xll.RiskUnits("kg"))</f>
        <v>#NAME?</v>
      </c>
      <c r="L60" s="134"/>
      <c r="M60" s="134" t="e" cm="1">
        <f t="array" aca="1" ref="M60" ca="1">_xll.RiskNormal(0.0243*L60,0.005*L60,_xll.RiskTruncateP(0.05,0.95),_xll.RiskName("Soil Intake"),_xll.RiskUnits("kg"))</f>
        <v>#NAME?</v>
      </c>
      <c r="N60" s="134">
        <f t="shared" si="4"/>
        <v>0</v>
      </c>
      <c r="O60" s="134" t="e">
        <f t="shared" ca="1" si="5"/>
        <v>#NAME?</v>
      </c>
      <c r="P60" s="134" t="e">
        <f t="shared" ca="1" si="11"/>
        <v>#NAME?</v>
      </c>
      <c r="Q60" s="134" t="e">
        <f t="shared" ca="1" si="11"/>
        <v>#NAME?</v>
      </c>
      <c r="R60" s="134">
        <f t="shared" si="11"/>
        <v>0</v>
      </c>
      <c r="S60" s="134" t="e">
        <f t="shared" ca="1" si="10"/>
        <v>#NAME?</v>
      </c>
      <c r="T60" s="134" t="e" cm="1">
        <f t="array" aca="1" ref="T60" ca="1">U59-(U59*(0.5^(1/_xll.RiskNormal('SW7'!C$2,'SW7'!D$2,_xll.RiskTruncateP(0.05,0.95),_xll.RiskName("Halflife"),_xll.RiskUnits("d")))))</f>
        <v>#NAME?</v>
      </c>
      <c r="U60" s="134" t="e">
        <f t="shared" ca="1" si="7"/>
        <v>#NAME?</v>
      </c>
      <c r="V60" s="137" t="e" cm="1">
        <f t="array" aca="1" ref="V60" ca="1">(U60*_xll.RiskNormal('SW7'!C$3,'SW7'!D$3,_xll.RiskTruncateP(0.05,0.95),_xll.RiskName("PFAS MUSCLE FRAC"))/(B60*_xll.RiskNormal('SW7'!C$4,'SW7'!E$4,_xll.RiskTruncateP(0.05,0.95),_xll.RiskName("MUSCLE BW FRAC"))))/1000</f>
        <v>#NAME?</v>
      </c>
      <c r="W60" s="137" t="e" cm="1">
        <f t="array" aca="1" ref="W60" ca="1">V60/_xll.RiskNormal('SW7'!C$5,'SW7'!D$5,_xll.RiskTruncateP(0.05,0.95),_xll.RiskName("Serum Part"))</f>
        <v>#NAME?</v>
      </c>
    </row>
    <row r="61" spans="1:23" x14ac:dyDescent="0.35">
      <c r="A61" s="133">
        <f t="shared" si="1"/>
        <v>58</v>
      </c>
      <c r="B61" s="134" t="e" cm="1">
        <f t="array" aca="1" ref="B61" ca="1">B60+_xll.RiskNormal(0.5584 + 2*0.001787*A61 -3*0.00000155*A61^2 - 4*0.00000000133*A61^3,0.35*(0.5584 + 2*0.001787*A61 -3*0.00000155*A61^2 - 4*0.00000000133*A61^3),_xll.RiskTruncateP(0.05,0.95),_xll.RiskName("BW Gain"),_xll.RiskUnits("kg"))</f>
        <v>#NAME?</v>
      </c>
      <c r="C61" s="133" t="e" cm="1">
        <f t="array" aca="1" ref="C61" ca="1">_xll.RiskNormal(30,30*0.3941,_xll.RiskTruncateP(0.05,0.95),_xll.RiskName("Diet 2 Feed"),_xll.RiskUnits("ng/kg dry"))</f>
        <v>#NAME?</v>
      </c>
      <c r="D61" s="133" t="e" cm="1">
        <f t="array" aca="1" ref="D61" ca="1">_xll.RiskNormal(310,310*0.282,_xll.RiskTruncateP(0.05,0.95),_xll.RiskName("Diet 2 Soil"),_xll.RiskUnits("ng/kg dry"))</f>
        <v>#NAME?</v>
      </c>
      <c r="E61" s="163">
        <v>1.3</v>
      </c>
      <c r="F61" s="134" t="e" cm="1">
        <f t="array" aca="1" ref="F61" ca="1">_xll.RiskNormal((-0.0001*A61^2+0.0196*A61+11.697),(-0.0001*A61^2+0.0196*A61+11.697)*0.062,_xll.RiskTruncateP(0.05,0.95),_xll.RiskName("DMI Cow"),_xll.RiskUnits("kg"))</f>
        <v>#NAME?</v>
      </c>
      <c r="G61" s="134" t="e">
        <f t="shared" ca="1" si="9"/>
        <v>#NAME?</v>
      </c>
      <c r="H61" s="134" t="e" cm="1">
        <f t="array" aca="1" ref="H61" ca="1">_xll.RiskNormal('SW7'!C$12,'SW7'!D$12,_xll.RiskTruncateP(0.05,0.95),_xll.RiskName("Water Intake Cow"),_xll.RiskUnits("L"))</f>
        <v>#NAME?</v>
      </c>
      <c r="I61" s="134" t="e">
        <f t="shared" ca="1" si="2"/>
        <v>#NAME?</v>
      </c>
      <c r="J61" s="134" t="e">
        <f t="shared" ca="1" si="3"/>
        <v>#NAME?</v>
      </c>
      <c r="K61" s="134" t="e" cm="1">
        <f t="array" aca="1" ref="K61" ca="1">_xll.RiskNormal(-0.0000000257*A61^4+0.0000163*A61^3-0.003686*A61^2+0.3024*A61+1.445,(-0.0000000257*A61^4+0.0000163*A61^3-0.003686*A61^2+0.3024*A61+1.445)*0.355,_xll.RiskTruncateP(0.05,0.95),_xll.RiskName("Milk Intake"),_xll.RiskUnits("kg"))</f>
        <v>#NAME?</v>
      </c>
      <c r="L61" s="134"/>
      <c r="M61" s="134" t="e" cm="1">
        <f t="array" aca="1" ref="M61" ca="1">_xll.RiskNormal(0.0243*L61,0.005*L61,_xll.RiskTruncateP(0.05,0.95),_xll.RiskName("Soil Intake"),_xll.RiskUnits("kg"))</f>
        <v>#NAME?</v>
      </c>
      <c r="N61" s="134">
        <f t="shared" si="4"/>
        <v>0</v>
      </c>
      <c r="O61" s="134" t="e">
        <f t="shared" ca="1" si="5"/>
        <v>#NAME?</v>
      </c>
      <c r="P61" s="134" t="e">
        <f t="shared" ca="1" si="11"/>
        <v>#NAME?</v>
      </c>
      <c r="Q61" s="134" t="e">
        <f t="shared" ca="1" si="11"/>
        <v>#NAME?</v>
      </c>
      <c r="R61" s="134">
        <f t="shared" si="11"/>
        <v>0</v>
      </c>
      <c r="S61" s="134" t="e">
        <f t="shared" ca="1" si="10"/>
        <v>#NAME?</v>
      </c>
      <c r="T61" s="134" t="e" cm="1">
        <f t="array" aca="1" ref="T61" ca="1">U60-(U60*(0.5^(1/_xll.RiskNormal('SW7'!C$2,'SW7'!D$2,_xll.RiskTruncateP(0.05,0.95),_xll.RiskName("Halflife"),_xll.RiskUnits("d")))))</f>
        <v>#NAME?</v>
      </c>
      <c r="U61" s="134" t="e">
        <f t="shared" ca="1" si="7"/>
        <v>#NAME?</v>
      </c>
      <c r="V61" s="137" t="e" cm="1">
        <f t="array" aca="1" ref="V61" ca="1">(U61*_xll.RiskNormal('SW7'!C$3,'SW7'!D$3,_xll.RiskTruncateP(0.05,0.95),_xll.RiskName("PFAS MUSCLE FRAC"))/(B61*_xll.RiskNormal('SW7'!C$4,'SW7'!E$4,_xll.RiskTruncateP(0.05,0.95),_xll.RiskName("MUSCLE BW FRAC"))))/1000</f>
        <v>#NAME?</v>
      </c>
      <c r="W61" s="137" t="e" cm="1">
        <f t="array" aca="1" ref="W61" ca="1">V61/_xll.RiskNormal('SW7'!C$5,'SW7'!D$5,_xll.RiskTruncateP(0.05,0.95),_xll.RiskName("Serum Part"))</f>
        <v>#NAME?</v>
      </c>
    </row>
    <row r="62" spans="1:23" x14ac:dyDescent="0.35">
      <c r="A62" s="133">
        <f t="shared" si="1"/>
        <v>59</v>
      </c>
      <c r="B62" s="134" t="e" cm="1">
        <f t="array" aca="1" ref="B62" ca="1">B61+_xll.RiskNormal(0.5584 + 2*0.001787*A62 -3*0.00000155*A62^2 - 4*0.00000000133*A62^3,0.35*(0.5584 + 2*0.001787*A62 -3*0.00000155*A62^2 - 4*0.00000000133*A62^3),_xll.RiskTruncateP(0.05,0.95),_xll.RiskName("BW Gain"),_xll.RiskUnits("kg"))</f>
        <v>#NAME?</v>
      </c>
      <c r="C62" s="133" t="e" cm="1">
        <f t="array" aca="1" ref="C62" ca="1">_xll.RiskNormal(30,30*0.3941,_xll.RiskTruncateP(0.05,0.95),_xll.RiskName("Diet 2 Feed"),_xll.RiskUnits("ng/kg dry"))</f>
        <v>#NAME?</v>
      </c>
      <c r="D62" s="133" t="e" cm="1">
        <f t="array" aca="1" ref="D62" ca="1">_xll.RiskNormal(310,310*0.282,_xll.RiskTruncateP(0.05,0.95),_xll.RiskName("Diet 2 Soil"),_xll.RiskUnits("ng/kg dry"))</f>
        <v>#NAME?</v>
      </c>
      <c r="E62" s="163">
        <v>1.3</v>
      </c>
      <c r="F62" s="134" t="e" cm="1">
        <f t="array" aca="1" ref="F62" ca="1">_xll.RiskNormal((-0.0001*A62^2+0.0196*A62+11.697),(-0.0001*A62^2+0.0196*A62+11.697)*0.062,_xll.RiskTruncateP(0.05,0.95),_xll.RiskName("DMI Cow"),_xll.RiskUnits("kg"))</f>
        <v>#NAME?</v>
      </c>
      <c r="G62" s="134" t="e">
        <f t="shared" ca="1" si="9"/>
        <v>#NAME?</v>
      </c>
      <c r="H62" s="134" t="e" cm="1">
        <f t="array" aca="1" ref="H62" ca="1">_xll.RiskNormal('SW7'!C$12,'SW7'!D$12,_xll.RiskTruncateP(0.05,0.95),_xll.RiskName("Water Intake Cow"),_xll.RiskUnits("L"))</f>
        <v>#NAME?</v>
      </c>
      <c r="I62" s="134" t="e">
        <f t="shared" ca="1" si="2"/>
        <v>#NAME?</v>
      </c>
      <c r="J62" s="134" t="e">
        <f t="shared" ca="1" si="3"/>
        <v>#NAME?</v>
      </c>
      <c r="K62" s="134" t="e" cm="1">
        <f t="array" aca="1" ref="K62" ca="1">_xll.RiskNormal(-0.0000000257*A62^4+0.0000163*A62^3-0.003686*A62^2+0.3024*A62+1.445,(-0.0000000257*A62^4+0.0000163*A62^3-0.003686*A62^2+0.3024*A62+1.445)*0.355,_xll.RiskTruncateP(0.05,0.95),_xll.RiskName("Milk Intake"),_xll.RiskUnits("kg"))</f>
        <v>#NAME?</v>
      </c>
      <c r="L62" s="134"/>
      <c r="M62" s="134" t="e" cm="1">
        <f t="array" aca="1" ref="M62" ca="1">_xll.RiskNormal(0.0243*L62,0.005*L62,_xll.RiskTruncateP(0.05,0.95),_xll.RiskName("Soil Intake"),_xll.RiskUnits("kg"))</f>
        <v>#NAME?</v>
      </c>
      <c r="N62" s="134">
        <f t="shared" si="4"/>
        <v>0</v>
      </c>
      <c r="O62" s="134" t="e">
        <f t="shared" ca="1" si="5"/>
        <v>#NAME?</v>
      </c>
      <c r="P62" s="134" t="e">
        <f t="shared" ca="1" si="11"/>
        <v>#NAME?</v>
      </c>
      <c r="Q62" s="134" t="e">
        <f t="shared" ca="1" si="11"/>
        <v>#NAME?</v>
      </c>
      <c r="R62" s="134">
        <f t="shared" si="11"/>
        <v>0</v>
      </c>
      <c r="S62" s="134" t="e">
        <f t="shared" ca="1" si="10"/>
        <v>#NAME?</v>
      </c>
      <c r="T62" s="134" t="e" cm="1">
        <f t="array" aca="1" ref="T62" ca="1">U61-(U61*(0.5^(1/_xll.RiskNormal('SW7'!C$2,'SW7'!D$2,_xll.RiskTruncateP(0.05,0.95),_xll.RiskName("Halflife"),_xll.RiskUnits("d")))))</f>
        <v>#NAME?</v>
      </c>
      <c r="U62" s="134" t="e">
        <f t="shared" ca="1" si="7"/>
        <v>#NAME?</v>
      </c>
      <c r="V62" s="137" t="e" cm="1">
        <f t="array" aca="1" ref="V62" ca="1">(U62*_xll.RiskNormal('SW7'!C$3,'SW7'!D$3,_xll.RiskTruncateP(0.05,0.95),_xll.RiskName("PFAS MUSCLE FRAC"))/(B62*_xll.RiskNormal('SW7'!C$4,'SW7'!E$4,_xll.RiskTruncateP(0.05,0.95),_xll.RiskName("MUSCLE BW FRAC"))))/1000</f>
        <v>#NAME?</v>
      </c>
      <c r="W62" s="137" t="e" cm="1">
        <f t="array" aca="1" ref="W62" ca="1">V62/_xll.RiskNormal('SW7'!C$5,'SW7'!D$5,_xll.RiskTruncateP(0.05,0.95),_xll.RiskName("Serum Part"))</f>
        <v>#NAME?</v>
      </c>
    </row>
    <row r="63" spans="1:23" x14ac:dyDescent="0.35">
      <c r="A63" s="133">
        <f t="shared" si="1"/>
        <v>60</v>
      </c>
      <c r="B63" s="134" t="e" cm="1">
        <f t="array" aca="1" ref="B63" ca="1">B62+_xll.RiskNormal(0.5584 + 2*0.001787*A63 -3*0.00000155*A63^2 - 4*0.00000000133*A63^3,0.35*(0.5584 + 2*0.001787*A63 -3*0.00000155*A63^2 - 4*0.00000000133*A63^3),_xll.RiskTruncateP(0.05,0.95),_xll.RiskName("BW Gain"),_xll.RiskUnits("kg"))</f>
        <v>#NAME?</v>
      </c>
      <c r="C63" s="133" t="e" cm="1">
        <f t="array" aca="1" ref="C63" ca="1">_xll.RiskNormal(30,30*0.3941,_xll.RiskTruncateP(0.05,0.95),_xll.RiskName("Diet 2 Feed"),_xll.RiskUnits("ng/kg dry"))</f>
        <v>#NAME?</v>
      </c>
      <c r="D63" s="133" t="e" cm="1">
        <f t="array" aca="1" ref="D63" ca="1">_xll.RiskNormal(310,310*0.282,_xll.RiskTruncateP(0.05,0.95),_xll.RiskName("Diet 2 Soil"),_xll.RiskUnits("ng/kg dry"))</f>
        <v>#NAME?</v>
      </c>
      <c r="E63" s="163">
        <v>1.3</v>
      </c>
      <c r="F63" s="134" t="e" cm="1">
        <f t="array" aca="1" ref="F63" ca="1">_xll.RiskNormal((-0.0001*A63^2+0.0196*A63+11.697),(-0.0001*A63^2+0.0196*A63+11.697)*0.062,_xll.RiskTruncateP(0.05,0.95),_xll.RiskName("DMI Cow"),_xll.RiskUnits("kg"))</f>
        <v>#NAME?</v>
      </c>
      <c r="G63" s="134" t="e">
        <f t="shared" ca="1" si="9"/>
        <v>#NAME?</v>
      </c>
      <c r="H63" s="134" t="e" cm="1">
        <f t="array" aca="1" ref="H63" ca="1">_xll.RiskNormal('SW7'!C$12,'SW7'!D$12,_xll.RiskTruncateP(0.05,0.95),_xll.RiskName("Water Intake Cow"),_xll.RiskUnits("L"))</f>
        <v>#NAME?</v>
      </c>
      <c r="I63" s="134" t="e">
        <f t="shared" ca="1" si="2"/>
        <v>#NAME?</v>
      </c>
      <c r="J63" s="134" t="e">
        <f t="shared" ca="1" si="3"/>
        <v>#NAME?</v>
      </c>
      <c r="K63" s="134" t="e" cm="1">
        <f t="array" aca="1" ref="K63" ca="1">_xll.RiskNormal(-0.0000000257*A63^4+0.0000163*A63^3-0.003686*A63^2+0.3024*A63+1.445,(-0.0000000257*A63^4+0.0000163*A63^3-0.003686*A63^2+0.3024*A63+1.445)*0.355,_xll.RiskTruncateP(0.05,0.95),_xll.RiskName("Milk Intake"),_xll.RiskUnits("kg"))</f>
        <v>#NAME?</v>
      </c>
      <c r="L63" s="134"/>
      <c r="M63" s="134" t="e" cm="1">
        <f t="array" aca="1" ref="M63" ca="1">_xll.RiskNormal(0.0243*L63,0.005*L63,_xll.RiskTruncateP(0.05,0.95),_xll.RiskName("Soil Intake"),_xll.RiskUnits("kg"))</f>
        <v>#NAME?</v>
      </c>
      <c r="N63" s="134">
        <f t="shared" si="4"/>
        <v>0</v>
      </c>
      <c r="O63" s="134" t="e">
        <f t="shared" ca="1" si="5"/>
        <v>#NAME?</v>
      </c>
      <c r="P63" s="134" t="e">
        <f t="shared" ca="1" si="11"/>
        <v>#NAME?</v>
      </c>
      <c r="Q63" s="134" t="e">
        <f t="shared" ca="1" si="11"/>
        <v>#NAME?</v>
      </c>
      <c r="R63" s="134">
        <f t="shared" si="11"/>
        <v>0</v>
      </c>
      <c r="S63" s="134" t="e">
        <f t="shared" ca="1" si="10"/>
        <v>#NAME?</v>
      </c>
      <c r="T63" s="134" t="e" cm="1">
        <f t="array" aca="1" ref="T63" ca="1">U62-(U62*(0.5^(1/_xll.RiskNormal('SW7'!C$2,'SW7'!D$2,_xll.RiskTruncateP(0.05,0.95),_xll.RiskName("Halflife"),_xll.RiskUnits("d")))))</f>
        <v>#NAME?</v>
      </c>
      <c r="U63" s="134" t="e">
        <f t="shared" ca="1" si="7"/>
        <v>#NAME?</v>
      </c>
      <c r="V63" s="137" t="e" cm="1">
        <f t="array" aca="1" ref="V63" ca="1">(U63*_xll.RiskNormal('SW7'!C$3,'SW7'!D$3,_xll.RiskTruncateP(0.05,0.95),_xll.RiskName("PFAS MUSCLE FRAC"))/(B63*_xll.RiskNormal('SW7'!C$4,'SW7'!E$4,_xll.RiskTruncateP(0.05,0.95),_xll.RiskName("MUSCLE BW FRAC"))))/1000</f>
        <v>#NAME?</v>
      </c>
      <c r="W63" s="137" t="e" cm="1">
        <f t="array" aca="1" ref="W63" ca="1">V63/_xll.RiskNormal('SW7'!C$5,'SW7'!D$5,_xll.RiskTruncateP(0.05,0.95),_xll.RiskName("Serum Part"))</f>
        <v>#NAME?</v>
      </c>
    </row>
    <row r="64" spans="1:23" x14ac:dyDescent="0.35">
      <c r="A64" s="133">
        <f t="shared" si="1"/>
        <v>61</v>
      </c>
      <c r="B64" s="134" t="e" cm="1">
        <f t="array" aca="1" ref="B64" ca="1">B63+_xll.RiskNormal(0.5584 + 2*0.001787*A64 -3*0.00000155*A64^2 - 4*0.00000000133*A64^3,0.35*(0.5584 + 2*0.001787*A64 -3*0.00000155*A64^2 - 4*0.00000000133*A64^3),_xll.RiskTruncateP(0.05,0.95),_xll.RiskName("BW Gain"),_xll.RiskUnits("kg"))</f>
        <v>#NAME?</v>
      </c>
      <c r="C64" s="133" t="e" cm="1">
        <f t="array" aca="1" ref="C64" ca="1">_xll.RiskNormal(30,30*0.3941,_xll.RiskTruncateP(0.05,0.95),_xll.RiskName("Diet 2 Feed"),_xll.RiskUnits("ng/kg dry"))</f>
        <v>#NAME?</v>
      </c>
      <c r="D64" s="133" t="e" cm="1">
        <f t="array" aca="1" ref="D64" ca="1">_xll.RiskNormal(310,310*0.282,_xll.RiskTruncateP(0.05,0.95),_xll.RiskName("Diet 2 Soil"),_xll.RiskUnits("ng/kg dry"))</f>
        <v>#NAME?</v>
      </c>
      <c r="E64" s="163">
        <v>1.3</v>
      </c>
      <c r="F64" s="134" t="e" cm="1">
        <f t="array" aca="1" ref="F64" ca="1">_xll.RiskNormal((-0.0001*A64^2+0.0196*A64+11.697),(-0.0001*A64^2+0.0196*A64+11.697)*0.062,_xll.RiskTruncateP(0.05,0.95),_xll.RiskName("DMI Cow"),_xll.RiskUnits("kg"))</f>
        <v>#NAME?</v>
      </c>
      <c r="G64" s="134" t="e">
        <f t="shared" ca="1" si="9"/>
        <v>#NAME?</v>
      </c>
      <c r="H64" s="134" t="e" cm="1">
        <f t="array" aca="1" ref="H64" ca="1">_xll.RiskNormal('SW7'!C$12,'SW7'!D$12,_xll.RiskTruncateP(0.05,0.95),_xll.RiskName("Water Intake Cow"),_xll.RiskUnits("L"))</f>
        <v>#NAME?</v>
      </c>
      <c r="I64" s="134" t="e">
        <f t="shared" ca="1" si="2"/>
        <v>#NAME?</v>
      </c>
      <c r="J64" s="134" t="e">
        <f t="shared" ca="1" si="3"/>
        <v>#NAME?</v>
      </c>
      <c r="K64" s="134" t="e" cm="1">
        <f t="array" aca="1" ref="K64" ca="1">_xll.RiskNormal(-0.0000000257*A64^4+0.0000163*A64^3-0.003686*A64^2+0.3024*A64+1.445,(-0.0000000257*A64^4+0.0000163*A64^3-0.003686*A64^2+0.3024*A64+1.445)*0.355,_xll.RiskTruncateP(0.05,0.95),_xll.RiskName("Milk Intake"),_xll.RiskUnits("kg"))</f>
        <v>#NAME?</v>
      </c>
      <c r="L64" s="134"/>
      <c r="M64" s="134" t="e" cm="1">
        <f t="array" aca="1" ref="M64" ca="1">_xll.RiskNormal(0.0243*L64,0.005*L64,_xll.RiskTruncateP(0.05,0.95),_xll.RiskName("Soil Intake"),_xll.RiskUnits("kg"))</f>
        <v>#NAME?</v>
      </c>
      <c r="N64" s="134">
        <f t="shared" si="4"/>
        <v>0</v>
      </c>
      <c r="O64" s="134" t="e">
        <f t="shared" ca="1" si="5"/>
        <v>#NAME?</v>
      </c>
      <c r="P64" s="134" t="e">
        <f t="shared" ca="1" si="11"/>
        <v>#NAME?</v>
      </c>
      <c r="Q64" s="134" t="e">
        <f t="shared" ca="1" si="11"/>
        <v>#NAME?</v>
      </c>
      <c r="R64" s="134">
        <f t="shared" si="11"/>
        <v>0</v>
      </c>
      <c r="S64" s="134" t="e">
        <f t="shared" ca="1" si="10"/>
        <v>#NAME?</v>
      </c>
      <c r="T64" s="134" t="e" cm="1">
        <f t="array" aca="1" ref="T64" ca="1">U63-(U63*(0.5^(1/_xll.RiskNormal('SW7'!C$2,'SW7'!D$2,_xll.RiskTruncateP(0.05,0.95),_xll.RiskName("Halflife"),_xll.RiskUnits("d")))))</f>
        <v>#NAME?</v>
      </c>
      <c r="U64" s="134" t="e">
        <f t="shared" ca="1" si="7"/>
        <v>#NAME?</v>
      </c>
      <c r="V64" s="137" t="e" cm="1">
        <f t="array" aca="1" ref="V64" ca="1">(U64*_xll.RiskNormal('SW7'!C$3,'SW7'!D$3,_xll.RiskTruncateP(0.05,0.95),_xll.RiskName("PFAS MUSCLE FRAC"))/(B64*_xll.RiskNormal('SW7'!C$4,'SW7'!E$4,_xll.RiskTruncateP(0.05,0.95),_xll.RiskName("MUSCLE BW FRAC"))))/1000</f>
        <v>#NAME?</v>
      </c>
      <c r="W64" s="137" t="e" cm="1">
        <f t="array" aca="1" ref="W64" ca="1">V64/_xll.RiskNormal('SW7'!C$5,'SW7'!D$5,_xll.RiskTruncateP(0.05,0.95),_xll.RiskName("Serum Part"))</f>
        <v>#NAME?</v>
      </c>
    </row>
    <row r="65" spans="1:23" x14ac:dyDescent="0.35">
      <c r="A65" s="133">
        <f t="shared" si="1"/>
        <v>62</v>
      </c>
      <c r="B65" s="134" t="e" cm="1">
        <f t="array" aca="1" ref="B65" ca="1">B64+_xll.RiskNormal(0.5584 + 2*0.001787*A65 -3*0.00000155*A65^2 - 4*0.00000000133*A65^3,0.35*(0.5584 + 2*0.001787*A65 -3*0.00000155*A65^2 - 4*0.00000000133*A65^3),_xll.RiskTruncateP(0.05,0.95),_xll.RiskName("BW Gain"),_xll.RiskUnits("kg"))</f>
        <v>#NAME?</v>
      </c>
      <c r="C65" s="133" t="e" cm="1">
        <f t="array" aca="1" ref="C65" ca="1">_xll.RiskNormal(30,30*0.3941,_xll.RiskTruncateP(0.05,0.95),_xll.RiskName("Diet 2 Feed"),_xll.RiskUnits("ng/kg dry"))</f>
        <v>#NAME?</v>
      </c>
      <c r="D65" s="133" t="e" cm="1">
        <f t="array" aca="1" ref="D65" ca="1">_xll.RiskNormal(310,310*0.282,_xll.RiskTruncateP(0.05,0.95),_xll.RiskName("Diet 2 Soil"),_xll.RiskUnits("ng/kg dry"))</f>
        <v>#NAME?</v>
      </c>
      <c r="E65" s="163">
        <v>1.3</v>
      </c>
      <c r="F65" s="134" t="e" cm="1">
        <f t="array" aca="1" ref="F65" ca="1">_xll.RiskNormal((-0.0001*A65^2+0.0196*A65+11.697),(-0.0001*A65^2+0.0196*A65+11.697)*0.062,_xll.RiskTruncateP(0.05,0.95),_xll.RiskName("DMI Cow"),_xll.RiskUnits("kg"))</f>
        <v>#NAME?</v>
      </c>
      <c r="G65" s="134" t="e">
        <f t="shared" ca="1" si="9"/>
        <v>#NAME?</v>
      </c>
      <c r="H65" s="134" t="e" cm="1">
        <f t="array" aca="1" ref="H65" ca="1">_xll.RiskNormal('SW7'!C$12,'SW7'!D$12,_xll.RiskTruncateP(0.05,0.95),_xll.RiskName("Water Intake Cow"),_xll.RiskUnits("L"))</f>
        <v>#NAME?</v>
      </c>
      <c r="I65" s="134" t="e">
        <f t="shared" ca="1" si="2"/>
        <v>#NAME?</v>
      </c>
      <c r="J65" s="134" t="e">
        <f t="shared" ca="1" si="3"/>
        <v>#NAME?</v>
      </c>
      <c r="K65" s="134" t="e" cm="1">
        <f t="array" aca="1" ref="K65" ca="1">_xll.RiskNormal(-0.0000000257*A65^4+0.0000163*A65^3-0.003686*A65^2+0.3024*A65+1.445,(-0.0000000257*A65^4+0.0000163*A65^3-0.003686*A65^2+0.3024*A65+1.445)*0.355,_xll.RiskTruncateP(0.05,0.95),_xll.RiskName("Milk Intake"),_xll.RiskUnits("kg"))</f>
        <v>#NAME?</v>
      </c>
      <c r="L65" s="134"/>
      <c r="M65" s="134" t="e" cm="1">
        <f t="array" aca="1" ref="M65" ca="1">_xll.RiskNormal(0.0243*L65,0.005*L65,_xll.RiskTruncateP(0.05,0.95),_xll.RiskName("Soil Intake"),_xll.RiskUnits("kg"))</f>
        <v>#NAME?</v>
      </c>
      <c r="N65" s="134">
        <f t="shared" si="4"/>
        <v>0</v>
      </c>
      <c r="O65" s="134" t="e">
        <f t="shared" ca="1" si="5"/>
        <v>#NAME?</v>
      </c>
      <c r="P65" s="134" t="e">
        <f t="shared" ca="1" si="11"/>
        <v>#NAME?</v>
      </c>
      <c r="Q65" s="134" t="e">
        <f t="shared" ca="1" si="11"/>
        <v>#NAME?</v>
      </c>
      <c r="R65" s="134">
        <f t="shared" si="11"/>
        <v>0</v>
      </c>
      <c r="S65" s="134" t="e">
        <f t="shared" ca="1" si="10"/>
        <v>#NAME?</v>
      </c>
      <c r="T65" s="134" t="e" cm="1">
        <f t="array" aca="1" ref="T65" ca="1">U64-(U64*(0.5^(1/_xll.RiskNormal('SW7'!C$2,'SW7'!D$2,_xll.RiskTruncateP(0.05,0.95),_xll.RiskName("Halflife"),_xll.RiskUnits("d")))))</f>
        <v>#NAME?</v>
      </c>
      <c r="U65" s="134" t="e">
        <f t="shared" ca="1" si="7"/>
        <v>#NAME?</v>
      </c>
      <c r="V65" s="137" t="e" cm="1">
        <f t="array" aca="1" ref="V65" ca="1">(U65*_xll.RiskNormal('SW7'!C$3,'SW7'!D$3,_xll.RiskTruncateP(0.05,0.95),_xll.RiskName("PFAS MUSCLE FRAC"))/(B65*_xll.RiskNormal('SW7'!C$4,'SW7'!E$4,_xll.RiskTruncateP(0.05,0.95),_xll.RiskName("MUSCLE BW FRAC"))))/1000</f>
        <v>#NAME?</v>
      </c>
      <c r="W65" s="137" t="e" cm="1">
        <f t="array" aca="1" ref="W65" ca="1">V65/_xll.RiskNormal('SW7'!C$5,'SW7'!D$5,_xll.RiskTruncateP(0.05,0.95),_xll.RiskName("Serum Part"))</f>
        <v>#NAME?</v>
      </c>
    </row>
    <row r="66" spans="1:23" x14ac:dyDescent="0.35">
      <c r="A66" s="133">
        <f t="shared" si="1"/>
        <v>63</v>
      </c>
      <c r="B66" s="134" t="e" cm="1">
        <f t="array" aca="1" ref="B66" ca="1">B65+_xll.RiskNormal(0.5584 + 2*0.001787*A66 -3*0.00000155*A66^2 - 4*0.00000000133*A66^3,0.35*(0.5584 + 2*0.001787*A66 -3*0.00000155*A66^2 - 4*0.00000000133*A66^3),_xll.RiskTruncateP(0.05,0.95),_xll.RiskName("BW Gain"),_xll.RiskUnits("kg"))</f>
        <v>#NAME?</v>
      </c>
      <c r="C66" s="133" t="e" cm="1">
        <f t="array" aca="1" ref="C66" ca="1">_xll.RiskNormal(30,30*0.3941,_xll.RiskTruncateP(0.05,0.95),_xll.RiskName("Diet 2 Feed"),_xll.RiskUnits("ng/kg dry"))</f>
        <v>#NAME?</v>
      </c>
      <c r="D66" s="133" t="e" cm="1">
        <f t="array" aca="1" ref="D66" ca="1">_xll.RiskNormal(310,310*0.282,_xll.RiskTruncateP(0.05,0.95),_xll.RiskName("Diet 2 Soil"),_xll.RiskUnits("ng/kg dry"))</f>
        <v>#NAME?</v>
      </c>
      <c r="E66" s="163">
        <v>1.3</v>
      </c>
      <c r="F66" s="134" t="e" cm="1">
        <f t="array" aca="1" ref="F66" ca="1">_xll.RiskNormal((-0.0001*A66^2+0.0196*A66+11.697),(-0.0001*A66^2+0.0196*A66+11.697)*0.062,_xll.RiskTruncateP(0.05,0.95),_xll.RiskName("DMI Cow"),_xll.RiskUnits("kg"))</f>
        <v>#NAME?</v>
      </c>
      <c r="G66" s="134" t="e">
        <f t="shared" ca="1" si="9"/>
        <v>#NAME?</v>
      </c>
      <c r="H66" s="134" t="e" cm="1">
        <f t="array" aca="1" ref="H66" ca="1">_xll.RiskNormal('SW7'!C$12,'SW7'!D$12,_xll.RiskTruncateP(0.05,0.95),_xll.RiskName("Water Intake Cow"),_xll.RiskUnits("L"))</f>
        <v>#NAME?</v>
      </c>
      <c r="I66" s="134" t="e">
        <f t="shared" ca="1" si="2"/>
        <v>#NAME?</v>
      </c>
      <c r="J66" s="134" t="e">
        <f t="shared" ca="1" si="3"/>
        <v>#NAME?</v>
      </c>
      <c r="K66" s="134" t="e" cm="1">
        <f t="array" aca="1" ref="K66" ca="1">_xll.RiskNormal(-0.0000000257*A66^4+0.0000163*A66^3-0.003686*A66^2+0.3024*A66+1.445,(-0.0000000257*A66^4+0.0000163*A66^3-0.003686*A66^2+0.3024*A66+1.445)*0.355,_xll.RiskTruncateP(0.05,0.95),_xll.RiskName("Milk Intake"),_xll.RiskUnits("kg"))</f>
        <v>#NAME?</v>
      </c>
      <c r="L66" s="134"/>
      <c r="M66" s="134" t="e" cm="1">
        <f t="array" aca="1" ref="M66" ca="1">_xll.RiskNormal(0.0243*L66,0.005*L66,_xll.RiskTruncateP(0.05,0.95),_xll.RiskName("Soil Intake"),_xll.RiskUnits("kg"))</f>
        <v>#NAME?</v>
      </c>
      <c r="N66" s="134">
        <f t="shared" si="4"/>
        <v>0</v>
      </c>
      <c r="O66" s="134" t="e">
        <f t="shared" ca="1" si="5"/>
        <v>#NAME?</v>
      </c>
      <c r="P66" s="134" t="e">
        <f t="shared" ca="1" si="11"/>
        <v>#NAME?</v>
      </c>
      <c r="Q66" s="134" t="e">
        <f t="shared" ca="1" si="11"/>
        <v>#NAME?</v>
      </c>
      <c r="R66" s="134">
        <f t="shared" si="11"/>
        <v>0</v>
      </c>
      <c r="S66" s="134" t="e">
        <f t="shared" ca="1" si="10"/>
        <v>#NAME?</v>
      </c>
      <c r="T66" s="134" t="e" cm="1">
        <f t="array" aca="1" ref="T66" ca="1">U65-(U65*(0.5^(1/_xll.RiskNormal('SW7'!C$2,'SW7'!D$2,_xll.RiskTruncateP(0.05,0.95),_xll.RiskName("Halflife"),_xll.RiskUnits("d")))))</f>
        <v>#NAME?</v>
      </c>
      <c r="U66" s="134" t="e">
        <f t="shared" ca="1" si="7"/>
        <v>#NAME?</v>
      </c>
      <c r="V66" s="137" t="e" cm="1">
        <f t="array" aca="1" ref="V66" ca="1">(U66*_xll.RiskNormal('SW7'!C$3,'SW7'!D$3,_xll.RiskTruncateP(0.05,0.95),_xll.RiskName("PFAS MUSCLE FRAC"))/(B66*_xll.RiskNormal('SW7'!C$4,'SW7'!E$4,_xll.RiskTruncateP(0.05,0.95),_xll.RiskName("MUSCLE BW FRAC"))))/1000</f>
        <v>#NAME?</v>
      </c>
      <c r="W66" s="137" t="e" cm="1">
        <f t="array" aca="1" ref="W66" ca="1">V66/_xll.RiskNormal('SW7'!C$5,'SW7'!D$5,_xll.RiskTruncateP(0.05,0.95),_xll.RiskName("Serum Part"))</f>
        <v>#NAME?</v>
      </c>
    </row>
    <row r="67" spans="1:23" x14ac:dyDescent="0.35">
      <c r="A67" s="133">
        <f t="shared" si="1"/>
        <v>64</v>
      </c>
      <c r="B67" s="134" t="e" cm="1">
        <f t="array" aca="1" ref="B67" ca="1">B66+_xll.RiskNormal(0.5584 + 2*0.001787*A67 -3*0.00000155*A67^2 - 4*0.00000000133*A67^3,0.35*(0.5584 + 2*0.001787*A67 -3*0.00000155*A67^2 - 4*0.00000000133*A67^3),_xll.RiskTruncateP(0.05,0.95),_xll.RiskName("BW Gain"),_xll.RiskUnits("kg"))</f>
        <v>#NAME?</v>
      </c>
      <c r="C67" s="133" t="e" cm="1">
        <f t="array" aca="1" ref="C67" ca="1">_xll.RiskNormal(30,30*0.3941,_xll.RiskTruncateP(0.05,0.95),_xll.RiskName("Diet 2 Feed"),_xll.RiskUnits("ng/kg dry"))</f>
        <v>#NAME?</v>
      </c>
      <c r="D67" s="133" t="e" cm="1">
        <f t="array" aca="1" ref="D67" ca="1">_xll.RiskNormal(310,310*0.282,_xll.RiskTruncateP(0.05,0.95),_xll.RiskName("Diet 2 Soil"),_xll.RiskUnits("ng/kg dry"))</f>
        <v>#NAME?</v>
      </c>
      <c r="E67" s="163">
        <v>1.3</v>
      </c>
      <c r="F67" s="134" t="e" cm="1">
        <f t="array" aca="1" ref="F67" ca="1">_xll.RiskNormal((-0.0001*A67^2+0.0196*A67+11.697),(-0.0001*A67^2+0.0196*A67+11.697)*0.062,_xll.RiskTruncateP(0.05,0.95),_xll.RiskName("DMI Cow"),_xll.RiskUnits("kg"))</f>
        <v>#NAME?</v>
      </c>
      <c r="G67" s="134" t="e">
        <f t="shared" ca="1" si="9"/>
        <v>#NAME?</v>
      </c>
      <c r="H67" s="134" t="e" cm="1">
        <f t="array" aca="1" ref="H67" ca="1">_xll.RiskNormal('SW7'!C$12,'SW7'!D$12,_xll.RiskTruncateP(0.05,0.95),_xll.RiskName("Water Intake Cow"),_xll.RiskUnits("L"))</f>
        <v>#NAME?</v>
      </c>
      <c r="I67" s="134" t="e">
        <f t="shared" ca="1" si="2"/>
        <v>#NAME?</v>
      </c>
      <c r="J67" s="134" t="e">
        <f t="shared" ca="1" si="3"/>
        <v>#NAME?</v>
      </c>
      <c r="K67" s="134" t="e" cm="1">
        <f t="array" aca="1" ref="K67" ca="1">_xll.RiskNormal(-0.0000000257*A67^4+0.0000163*A67^3-0.003686*A67^2+0.3024*A67+1.445,(-0.0000000257*A67^4+0.0000163*A67^3-0.003686*A67^2+0.3024*A67+1.445)*0.355,_xll.RiskTruncateP(0.05,0.95),_xll.RiskName("Milk Intake"),_xll.RiskUnits("kg"))</f>
        <v>#NAME?</v>
      </c>
      <c r="L67" s="134"/>
      <c r="M67" s="134" t="e" cm="1">
        <f t="array" aca="1" ref="M67" ca="1">_xll.RiskNormal(0.0243*L67,0.005*L67,_xll.RiskTruncateP(0.05,0.95),_xll.RiskName("Soil Intake"),_xll.RiskUnits("kg"))</f>
        <v>#NAME?</v>
      </c>
      <c r="N67" s="134">
        <f t="shared" si="4"/>
        <v>0</v>
      </c>
      <c r="O67" s="134" t="e">
        <f t="shared" ca="1" si="5"/>
        <v>#NAME?</v>
      </c>
      <c r="P67" s="134" t="e">
        <f t="shared" ca="1" si="11"/>
        <v>#NAME?</v>
      </c>
      <c r="Q67" s="134" t="e">
        <f t="shared" ca="1" si="11"/>
        <v>#NAME?</v>
      </c>
      <c r="R67" s="134">
        <f t="shared" si="11"/>
        <v>0</v>
      </c>
      <c r="S67" s="134" t="e">
        <f t="shared" ca="1" si="10"/>
        <v>#NAME?</v>
      </c>
      <c r="T67" s="134" t="e" cm="1">
        <f t="array" aca="1" ref="T67" ca="1">U66-(U66*(0.5^(1/_xll.RiskNormal('SW7'!C$2,'SW7'!D$2,_xll.RiskTruncateP(0.05,0.95),_xll.RiskName("Halflife"),_xll.RiskUnits("d")))))</f>
        <v>#NAME?</v>
      </c>
      <c r="U67" s="134" t="e">
        <f t="shared" ca="1" si="7"/>
        <v>#NAME?</v>
      </c>
      <c r="V67" s="137" t="e" cm="1">
        <f t="array" aca="1" ref="V67" ca="1">(U67*_xll.RiskNormal('SW7'!C$3,'SW7'!D$3,_xll.RiskTruncateP(0.05,0.95),_xll.RiskName("PFAS MUSCLE FRAC"))/(B67*_xll.RiskNormal('SW7'!C$4,'SW7'!E$4,_xll.RiskTruncateP(0.05,0.95),_xll.RiskName("MUSCLE BW FRAC"))))/1000</f>
        <v>#NAME?</v>
      </c>
      <c r="W67" s="137" t="e" cm="1">
        <f t="array" aca="1" ref="W67" ca="1">V67/_xll.RiskNormal('SW7'!C$5,'SW7'!D$5,_xll.RiskTruncateP(0.05,0.95),_xll.RiskName("Serum Part"))</f>
        <v>#NAME?</v>
      </c>
    </row>
    <row r="68" spans="1:23" x14ac:dyDescent="0.35">
      <c r="A68" s="133">
        <f t="shared" si="1"/>
        <v>65</v>
      </c>
      <c r="B68" s="134" t="e" cm="1">
        <f t="array" aca="1" ref="B68" ca="1">B67+_xll.RiskNormal(0.5584 + 2*0.001787*A68 -3*0.00000155*A68^2 - 4*0.00000000133*A68^3,0.35*(0.5584 + 2*0.001787*A68 -3*0.00000155*A68^2 - 4*0.00000000133*A68^3),_xll.RiskTruncateP(0.05,0.95),_xll.RiskName("BW Gain"),_xll.RiskUnits("kg"))</f>
        <v>#NAME?</v>
      </c>
      <c r="C68" s="133" t="e" cm="1">
        <f t="array" aca="1" ref="C68" ca="1">_xll.RiskNormal(30,30*0.3941,_xll.RiskTruncateP(0.05,0.95),_xll.RiskName("Diet 2 Feed"),_xll.RiskUnits("ng/kg dry"))</f>
        <v>#NAME?</v>
      </c>
      <c r="D68" s="133" t="e" cm="1">
        <f t="array" aca="1" ref="D68" ca="1">_xll.RiskNormal(310,310*0.282,_xll.RiskTruncateP(0.05,0.95),_xll.RiskName("Diet 2 Soil"),_xll.RiskUnits("ng/kg dry"))</f>
        <v>#NAME?</v>
      </c>
      <c r="E68" s="163">
        <v>1.3</v>
      </c>
      <c r="F68" s="134" t="e" cm="1">
        <f t="array" aca="1" ref="F68" ca="1">_xll.RiskNormal((-0.0001*A68^2+0.0196*A68+11.697),(-0.0001*A68^2+0.0196*A68+11.697)*0.062,_xll.RiskTruncateP(0.05,0.95),_xll.RiskName("DMI Cow"),_xll.RiskUnits("kg"))</f>
        <v>#NAME?</v>
      </c>
      <c r="G68" s="134" t="e">
        <f t="shared" ca="1" si="9"/>
        <v>#NAME?</v>
      </c>
      <c r="H68" s="134" t="e" cm="1">
        <f t="array" aca="1" ref="H68" ca="1">_xll.RiskNormal('SW7'!C$12,'SW7'!D$12,_xll.RiskTruncateP(0.05,0.95),_xll.RiskName("Water Intake Cow"),_xll.RiskUnits("L"))</f>
        <v>#NAME?</v>
      </c>
      <c r="I68" s="134" t="e">
        <f t="shared" ca="1" si="2"/>
        <v>#NAME?</v>
      </c>
      <c r="J68" s="134" t="e">
        <f t="shared" ca="1" si="3"/>
        <v>#NAME?</v>
      </c>
      <c r="K68" s="134" t="e" cm="1">
        <f t="array" aca="1" ref="K68" ca="1">_xll.RiskNormal(-0.0000000257*A68^4+0.0000163*A68^3-0.003686*A68^2+0.3024*A68+1.445,(-0.0000000257*A68^4+0.0000163*A68^3-0.003686*A68^2+0.3024*A68+1.445)*0.355,_xll.RiskTruncateP(0.05,0.95),_xll.RiskName("Milk Intake"),_xll.RiskUnits("kg"))</f>
        <v>#NAME?</v>
      </c>
      <c r="L68" s="134"/>
      <c r="M68" s="134" t="e" cm="1">
        <f t="array" aca="1" ref="M68" ca="1">_xll.RiskNormal(0.0243*L68,0.005*L68,_xll.RiskTruncateP(0.05,0.95),_xll.RiskName("Soil Intake"),_xll.RiskUnits("kg"))</f>
        <v>#NAME?</v>
      </c>
      <c r="N68" s="134">
        <f t="shared" si="4"/>
        <v>0</v>
      </c>
      <c r="O68" s="134" t="e">
        <f t="shared" ca="1" si="5"/>
        <v>#NAME?</v>
      </c>
      <c r="P68" s="134" t="e">
        <f t="shared" ca="1" si="11"/>
        <v>#NAME?</v>
      </c>
      <c r="Q68" s="134" t="e">
        <f t="shared" ca="1" si="11"/>
        <v>#NAME?</v>
      </c>
      <c r="R68" s="134">
        <f t="shared" si="11"/>
        <v>0</v>
      </c>
      <c r="S68" s="134" t="e">
        <f t="shared" ref="S68:S78" ca="1" si="12">SUM(O68:R68)</f>
        <v>#NAME?</v>
      </c>
      <c r="T68" s="134" t="e" cm="1">
        <f t="array" aca="1" ref="T68" ca="1">U67-(U67*(0.5^(1/_xll.RiskNormal('SW7'!C$2,'SW7'!D$2,_xll.RiskTruncateP(0.05,0.95),_xll.RiskName("Halflife"),_xll.RiskUnits("d")))))</f>
        <v>#NAME?</v>
      </c>
      <c r="U68" s="134" t="e">
        <f t="shared" ca="1" si="7"/>
        <v>#NAME?</v>
      </c>
      <c r="V68" s="137" t="e" cm="1">
        <f t="array" aca="1" ref="V68" ca="1">(U68*_xll.RiskNormal('SW7'!C$3,'SW7'!D$3,_xll.RiskTruncateP(0.05,0.95),_xll.RiskName("PFAS MUSCLE FRAC"))/(B68*_xll.RiskNormal('SW7'!C$4,'SW7'!E$4,_xll.RiskTruncateP(0.05,0.95),_xll.RiskName("MUSCLE BW FRAC"))))/1000</f>
        <v>#NAME?</v>
      </c>
      <c r="W68" s="137" t="e" cm="1">
        <f t="array" aca="1" ref="W68" ca="1">V68/_xll.RiskNormal('SW7'!C$5,'SW7'!D$5,_xll.RiskTruncateP(0.05,0.95),_xll.RiskName("Serum Part"))</f>
        <v>#NAME?</v>
      </c>
    </row>
    <row r="69" spans="1:23" x14ac:dyDescent="0.35">
      <c r="A69" s="133">
        <f t="shared" ref="A69:A132" si="13">A68+1</f>
        <v>66</v>
      </c>
      <c r="B69" s="134" t="e" cm="1">
        <f t="array" aca="1" ref="B69" ca="1">B68+_xll.RiskNormal(0.5584 + 2*0.001787*A69 -3*0.00000155*A69^2 - 4*0.00000000133*A69^3,0.35*(0.5584 + 2*0.001787*A69 -3*0.00000155*A69^2 - 4*0.00000000133*A69^3),_xll.RiskTruncateP(0.05,0.95),_xll.RiskName("BW Gain"),_xll.RiskUnits("kg"))</f>
        <v>#NAME?</v>
      </c>
      <c r="C69" s="133" t="e" cm="1">
        <f t="array" aca="1" ref="C69" ca="1">_xll.RiskNormal(30,30*0.3941,_xll.RiskTruncateP(0.05,0.95),_xll.RiskName("Diet 2 Feed"),_xll.RiskUnits("ng/kg dry"))</f>
        <v>#NAME?</v>
      </c>
      <c r="D69" s="133" t="e" cm="1">
        <f t="array" aca="1" ref="D69" ca="1">_xll.RiskNormal(310,310*0.282,_xll.RiskTruncateP(0.05,0.95),_xll.RiskName("Diet 2 Soil"),_xll.RiskUnits("ng/kg dry"))</f>
        <v>#NAME?</v>
      </c>
      <c r="E69" s="163">
        <v>1.3</v>
      </c>
      <c r="F69" s="134" t="e" cm="1">
        <f t="array" aca="1" ref="F69" ca="1">_xll.RiskNormal((-0.0001*A69^2+0.0196*A69+11.697),(-0.0001*A69^2+0.0196*A69+11.697)*0.062,_xll.RiskTruncateP(0.05,0.95),_xll.RiskName("DMI Cow"),_xll.RiskUnits("kg"))</f>
        <v>#NAME?</v>
      </c>
      <c r="G69" s="134" t="e">
        <f t="shared" ca="1" si="9"/>
        <v>#NAME?</v>
      </c>
      <c r="H69" s="134" t="e" cm="1">
        <f t="array" aca="1" ref="H69" ca="1">_xll.RiskNormal('SW7'!C$12,'SW7'!D$12,_xll.RiskTruncateP(0.05,0.95),_xll.RiskName("Water Intake Cow"),_xll.RiskUnits("L"))</f>
        <v>#NAME?</v>
      </c>
      <c r="I69" s="134" t="e">
        <f t="shared" ref="I69:I132" ca="1" si="14">F69*C69+G69*D69+H69*E69</f>
        <v>#NAME?</v>
      </c>
      <c r="J69" s="134" t="e">
        <f t="shared" ref="J69:J132" ca="1" si="15">I69*0.0213</f>
        <v>#NAME?</v>
      </c>
      <c r="K69" s="134" t="e" cm="1">
        <f t="array" aca="1" ref="K69" ca="1">_xll.RiskNormal(-0.0000000257*A69^4+0.0000163*A69^3-0.003686*A69^2+0.3024*A69+1.445,(-0.0000000257*A69^4+0.0000163*A69^3-0.003686*A69^2+0.3024*A69+1.445)*0.355,_xll.RiskTruncateP(0.05,0.95),_xll.RiskName("Milk Intake"),_xll.RiskUnits("kg"))</f>
        <v>#NAME?</v>
      </c>
      <c r="L69" s="134" t="e" cm="1">
        <f t="array" aca="1" ref="L69" ca="1">_xll.RiskNormal(5.4702*LN(A69)-22.889,(5.4702*LN(A69)-22.889)*0.35,_xll.RiskTruncateP(0.05,0.95),_xll.RiskName("DMI"),_xll.RiskUnits("kg"))</f>
        <v>#NAME?</v>
      </c>
      <c r="M69" s="134" t="e" cm="1">
        <f t="array" aca="1" ref="M69" ca="1">_xll.RiskNormal(0.0243*L69,0.005*L69,_xll.RiskTruncateP(0.05,0.95),_xll.RiskName("Soil Intake"),_xll.RiskUnits("kg"))</f>
        <v>#NAME?</v>
      </c>
      <c r="N69" s="134" t="e">
        <f t="shared" ref="N69:N132" ca="1" si="16">4*L69</f>
        <v>#NAME?</v>
      </c>
      <c r="O69" s="134" t="e">
        <f t="shared" ref="O69:O132" ca="1" si="17">J69*K69</f>
        <v>#NAME?</v>
      </c>
      <c r="P69" s="134" t="e">
        <f t="shared" ca="1" si="11"/>
        <v>#NAME?</v>
      </c>
      <c r="Q69" s="134" t="e">
        <f t="shared" ca="1" si="11"/>
        <v>#NAME?</v>
      </c>
      <c r="R69" s="134" t="e">
        <f t="shared" ca="1" si="11"/>
        <v>#NAME?</v>
      </c>
      <c r="S69" s="134" t="e">
        <f t="shared" ca="1" si="12"/>
        <v>#NAME?</v>
      </c>
      <c r="T69" s="134" t="e" cm="1">
        <f t="array" aca="1" ref="T69" ca="1">U68-(U68*(0.5^(1/_xll.RiskNormal('SW7'!C$2,'SW7'!D$2,_xll.RiskTruncateP(0.05,0.95),_xll.RiskName("Halflife"),_xll.RiskUnits("d")))))</f>
        <v>#NAME?</v>
      </c>
      <c r="U69" s="134" t="e">
        <f t="shared" ref="U69:U132" ca="1" si="18">U68+S68-T68</f>
        <v>#NAME?</v>
      </c>
      <c r="V69" s="137" t="e" cm="1">
        <f t="array" aca="1" ref="V69" ca="1">(U69*_xll.RiskNormal('SW7'!C$3,'SW7'!D$3,_xll.RiskTruncateP(0.05,0.95),_xll.RiskName("PFAS MUSCLE FRAC"))/(B69*_xll.RiskNormal('SW7'!C$4,'SW7'!E$4,_xll.RiskTruncateP(0.05,0.95),_xll.RiskName("MUSCLE BW FRAC"))))/1000</f>
        <v>#NAME?</v>
      </c>
      <c r="W69" s="137" t="e" cm="1">
        <f t="array" aca="1" ref="W69" ca="1">V69/_xll.RiskNormal('SW7'!C$5,'SW7'!D$5,_xll.RiskTruncateP(0.05,0.95),_xll.RiskName("Serum Part"))</f>
        <v>#NAME?</v>
      </c>
    </row>
    <row r="70" spans="1:23" x14ac:dyDescent="0.35">
      <c r="A70" s="133">
        <f t="shared" si="13"/>
        <v>67</v>
      </c>
      <c r="B70" s="134" t="e" cm="1">
        <f t="array" aca="1" ref="B70" ca="1">B69+_xll.RiskNormal(0.5584 + 2*0.001787*A70 -3*0.00000155*A70^2 - 4*0.00000000133*A70^3,0.35*(0.5584 + 2*0.001787*A70 -3*0.00000155*A70^2 - 4*0.00000000133*A70^3),_xll.RiskTruncateP(0.05,0.95),_xll.RiskName("BW Gain"),_xll.RiskUnits("kg"))</f>
        <v>#NAME?</v>
      </c>
      <c r="C70" s="133" t="e" cm="1">
        <f t="array" aca="1" ref="C70" ca="1">_xll.RiskNormal(30,30*0.3941,_xll.RiskTruncateP(0.05,0.95),_xll.RiskName("Diet 2 Feed"),_xll.RiskUnits("ng/kg dry"))</f>
        <v>#NAME?</v>
      </c>
      <c r="D70" s="133" t="e" cm="1">
        <f t="array" aca="1" ref="D70" ca="1">_xll.RiskNormal(310,310*0.282,_xll.RiskTruncateP(0.05,0.95),_xll.RiskName("Diet 2 Soil"),_xll.RiskUnits("ng/kg dry"))</f>
        <v>#NAME?</v>
      </c>
      <c r="E70" s="163">
        <v>1.3</v>
      </c>
      <c r="F70" s="134" t="e" cm="1">
        <f t="array" aca="1" ref="F70" ca="1">_xll.RiskNormal((-0.0001*A70^2+0.0196*A70+11.697),(-0.0001*A70^2+0.0196*A70+11.697)*0.062,_xll.RiskTruncateP(0.05,0.95),_xll.RiskName("DMI Cow"),_xll.RiskUnits("kg"))</f>
        <v>#NAME?</v>
      </c>
      <c r="G70" s="134" t="e">
        <f t="shared" ca="1" si="9"/>
        <v>#NAME?</v>
      </c>
      <c r="H70" s="134" t="e" cm="1">
        <f t="array" aca="1" ref="H70" ca="1">_xll.RiskNormal('SW7'!C$12,'SW7'!D$12,_xll.RiskTruncateP(0.05,0.95),_xll.RiskName("Water Intake Cow"),_xll.RiskUnits("L"))</f>
        <v>#NAME?</v>
      </c>
      <c r="I70" s="134" t="e">
        <f t="shared" ca="1" si="14"/>
        <v>#NAME?</v>
      </c>
      <c r="J70" s="134" t="e">
        <f t="shared" ca="1" si="15"/>
        <v>#NAME?</v>
      </c>
      <c r="K70" s="134" t="e" cm="1">
        <f t="array" aca="1" ref="K70" ca="1">_xll.RiskNormal(-0.0000000257*A70^4+0.0000163*A70^3-0.003686*A70^2+0.3024*A70+1.445,(-0.0000000257*A70^4+0.0000163*A70^3-0.003686*A70^2+0.3024*A70+1.445)*0.355,_xll.RiskTruncateP(0.05,0.95),_xll.RiskName("Milk Intake"),_xll.RiskUnits("kg"))</f>
        <v>#NAME?</v>
      </c>
      <c r="L70" s="134" t="e" cm="1">
        <f t="array" aca="1" ref="L70" ca="1">_xll.RiskNormal(5.4702*LN(A70)-22.889,(5.4702*LN(A70)-22.889)*0.35,_xll.RiskTruncateP(0.05,0.95),_xll.RiskName("DMI"),_xll.RiskUnits("kg"))</f>
        <v>#NAME?</v>
      </c>
      <c r="M70" s="134" t="e" cm="1">
        <f t="array" aca="1" ref="M70" ca="1">_xll.RiskNormal(0.0243*L70,0.005*L70,_xll.RiskTruncateP(0.05,0.95),_xll.RiskName("Soil Intake"),_xll.RiskUnits("kg"))</f>
        <v>#NAME?</v>
      </c>
      <c r="N70" s="134" t="e">
        <f t="shared" ca="1" si="16"/>
        <v>#NAME?</v>
      </c>
      <c r="O70" s="134" t="e">
        <f t="shared" ca="1" si="17"/>
        <v>#NAME?</v>
      </c>
      <c r="P70" s="134" t="e">
        <f t="shared" ca="1" si="11"/>
        <v>#NAME?</v>
      </c>
      <c r="Q70" s="134" t="e">
        <f t="shared" ca="1" si="11"/>
        <v>#NAME?</v>
      </c>
      <c r="R70" s="134" t="e">
        <f t="shared" ca="1" si="11"/>
        <v>#NAME?</v>
      </c>
      <c r="S70" s="134" t="e">
        <f t="shared" ca="1" si="12"/>
        <v>#NAME?</v>
      </c>
      <c r="T70" s="134" t="e" cm="1">
        <f t="array" aca="1" ref="T70" ca="1">U69-(U69*(0.5^(1/_xll.RiskNormal('SW7'!C$2,'SW7'!D$2,_xll.RiskTruncateP(0.05,0.95),_xll.RiskName("Halflife"),_xll.RiskUnits("d")))))</f>
        <v>#NAME?</v>
      </c>
      <c r="U70" s="134" t="e">
        <f t="shared" ca="1" si="18"/>
        <v>#NAME?</v>
      </c>
      <c r="V70" s="137" t="e" cm="1">
        <f t="array" aca="1" ref="V70" ca="1">(U70*_xll.RiskNormal('SW7'!C$3,'SW7'!D$3,_xll.RiskTruncateP(0.05,0.95),_xll.RiskName("PFAS MUSCLE FRAC"))/(B70*_xll.RiskNormal('SW7'!C$4,'SW7'!E$4,_xll.RiskTruncateP(0.05,0.95),_xll.RiskName("MUSCLE BW FRAC"))))/1000</f>
        <v>#NAME?</v>
      </c>
      <c r="W70" s="137" t="e" cm="1">
        <f t="array" aca="1" ref="W70" ca="1">V70/_xll.RiskNormal('SW7'!C$5,'SW7'!D$5,_xll.RiskTruncateP(0.05,0.95),_xll.RiskName("Serum Part"))</f>
        <v>#NAME?</v>
      </c>
    </row>
    <row r="71" spans="1:23" x14ac:dyDescent="0.35">
      <c r="A71" s="133">
        <f t="shared" si="13"/>
        <v>68</v>
      </c>
      <c r="B71" s="134" t="e" cm="1">
        <f t="array" aca="1" ref="B71" ca="1">B70+_xll.RiskNormal(0.5584 + 2*0.001787*A71 -3*0.00000155*A71^2 - 4*0.00000000133*A71^3,0.35*(0.5584 + 2*0.001787*A71 -3*0.00000155*A71^2 - 4*0.00000000133*A71^3),_xll.RiskTruncateP(0.05,0.95),_xll.RiskName("BW Gain"),_xll.RiskUnits("kg"))</f>
        <v>#NAME?</v>
      </c>
      <c r="C71" s="133" t="e" cm="1">
        <f t="array" aca="1" ref="C71" ca="1">_xll.RiskNormal(30,30*0.3941,_xll.RiskTruncateP(0.05,0.95),_xll.RiskName("Diet 2 Feed"),_xll.RiskUnits("ng/kg dry"))</f>
        <v>#NAME?</v>
      </c>
      <c r="D71" s="133" t="e" cm="1">
        <f t="array" aca="1" ref="D71" ca="1">_xll.RiskNormal(310,310*0.282,_xll.RiskTruncateP(0.05,0.95),_xll.RiskName("Diet 2 Soil"),_xll.RiskUnits("ng/kg dry"))</f>
        <v>#NAME?</v>
      </c>
      <c r="E71" s="163">
        <v>1.3</v>
      </c>
      <c r="F71" s="134" t="e" cm="1">
        <f t="array" aca="1" ref="F71" ca="1">_xll.RiskNormal((-0.0001*A71^2+0.0196*A71+11.697),(-0.0001*A71^2+0.0196*A71+11.697)*0.062,_xll.RiskTruncateP(0.05,0.95),_xll.RiskName("DMI Cow"),_xll.RiskUnits("kg"))</f>
        <v>#NAME?</v>
      </c>
      <c r="G71" s="134" t="e">
        <f t="shared" ca="1" si="9"/>
        <v>#NAME?</v>
      </c>
      <c r="H71" s="134" t="e" cm="1">
        <f t="array" aca="1" ref="H71" ca="1">_xll.RiskNormal('SW7'!C$12,'SW7'!D$12,_xll.RiskTruncateP(0.05,0.95),_xll.RiskName("Water Intake Cow"),_xll.RiskUnits("L"))</f>
        <v>#NAME?</v>
      </c>
      <c r="I71" s="134" t="e">
        <f t="shared" ca="1" si="14"/>
        <v>#NAME?</v>
      </c>
      <c r="J71" s="134" t="e">
        <f t="shared" ca="1" si="15"/>
        <v>#NAME?</v>
      </c>
      <c r="K71" s="134" t="e" cm="1">
        <f t="array" aca="1" ref="K71" ca="1">_xll.RiskNormal(-0.0000000257*A71^4+0.0000163*A71^3-0.003686*A71^2+0.3024*A71+1.445,(-0.0000000257*A71^4+0.0000163*A71^3-0.003686*A71^2+0.3024*A71+1.445)*0.355,_xll.RiskTruncateP(0.05,0.95),_xll.RiskName("Milk Intake"),_xll.RiskUnits("kg"))</f>
        <v>#NAME?</v>
      </c>
      <c r="L71" s="134" t="e" cm="1">
        <f t="array" aca="1" ref="L71" ca="1">_xll.RiskNormal(5.4702*LN(A71)-22.889,(5.4702*LN(A71)-22.889)*0.35,_xll.RiskTruncateP(0.05,0.95),_xll.RiskName("DMI"),_xll.RiskUnits("kg"))</f>
        <v>#NAME?</v>
      </c>
      <c r="M71" s="134" t="e" cm="1">
        <f t="array" aca="1" ref="M71" ca="1">_xll.RiskNormal(0.0243*L71,0.005*L71,_xll.RiskTruncateP(0.05,0.95),_xll.RiskName("Soil Intake"),_xll.RiskUnits("kg"))</f>
        <v>#NAME?</v>
      </c>
      <c r="N71" s="134" t="e">
        <f t="shared" ca="1" si="16"/>
        <v>#NAME?</v>
      </c>
      <c r="O71" s="134" t="e">
        <f t="shared" ca="1" si="17"/>
        <v>#NAME?</v>
      </c>
      <c r="P71" s="134" t="e">
        <f t="shared" ca="1" si="11"/>
        <v>#NAME?</v>
      </c>
      <c r="Q71" s="134" t="e">
        <f t="shared" ca="1" si="11"/>
        <v>#NAME?</v>
      </c>
      <c r="R71" s="134" t="e">
        <f t="shared" ca="1" si="11"/>
        <v>#NAME?</v>
      </c>
      <c r="S71" s="134" t="e">
        <f t="shared" ca="1" si="12"/>
        <v>#NAME?</v>
      </c>
      <c r="T71" s="134" t="e" cm="1">
        <f t="array" aca="1" ref="T71" ca="1">U70-(U70*(0.5^(1/_xll.RiskNormal('SW7'!C$2,'SW7'!D$2,_xll.RiskTruncateP(0.05,0.95),_xll.RiskName("Halflife"),_xll.RiskUnits("d")))))</f>
        <v>#NAME?</v>
      </c>
      <c r="U71" s="134" t="e">
        <f t="shared" ca="1" si="18"/>
        <v>#NAME?</v>
      </c>
      <c r="V71" s="137" t="e" cm="1">
        <f t="array" aca="1" ref="V71" ca="1">(U71*_xll.RiskNormal('SW7'!C$3,'SW7'!D$3,_xll.RiskTruncateP(0.05,0.95),_xll.RiskName("PFAS MUSCLE FRAC"))/(B71*_xll.RiskNormal('SW7'!C$4,'SW7'!E$4,_xll.RiskTruncateP(0.05,0.95),_xll.RiskName("MUSCLE BW FRAC"))))/1000</f>
        <v>#NAME?</v>
      </c>
      <c r="W71" s="137" t="e" cm="1">
        <f t="array" aca="1" ref="W71" ca="1">V71/_xll.RiskNormal('SW7'!C$5,'SW7'!D$5,_xll.RiskTruncateP(0.05,0.95),_xll.RiskName("Serum Part"))</f>
        <v>#NAME?</v>
      </c>
    </row>
    <row r="72" spans="1:23" x14ac:dyDescent="0.35">
      <c r="A72" s="133">
        <f t="shared" si="13"/>
        <v>69</v>
      </c>
      <c r="B72" s="134" t="e" cm="1">
        <f t="array" aca="1" ref="B72" ca="1">B71+_xll.RiskNormal(0.5584 + 2*0.001787*A72 -3*0.00000155*A72^2 - 4*0.00000000133*A72^3,0.35*(0.5584 + 2*0.001787*A72 -3*0.00000155*A72^2 - 4*0.00000000133*A72^3),_xll.RiskTruncateP(0.05,0.95),_xll.RiskName("BW Gain"),_xll.RiskUnits("kg"))</f>
        <v>#NAME?</v>
      </c>
      <c r="C72" s="133" t="e" cm="1">
        <f t="array" aca="1" ref="C72" ca="1">_xll.RiskNormal(30,30*0.3941,_xll.RiskTruncateP(0.05,0.95),_xll.RiskName("Diet 2 Feed"),_xll.RiskUnits("ng/kg dry"))</f>
        <v>#NAME?</v>
      </c>
      <c r="D72" s="133" t="e" cm="1">
        <f t="array" aca="1" ref="D72" ca="1">_xll.RiskNormal(310,310*0.282,_xll.RiskTruncateP(0.05,0.95),_xll.RiskName("Diet 2 Soil"),_xll.RiskUnits("ng/kg dry"))</f>
        <v>#NAME?</v>
      </c>
      <c r="E72" s="163">
        <v>1.3</v>
      </c>
      <c r="F72" s="134" t="e" cm="1">
        <f t="array" aca="1" ref="F72" ca="1">_xll.RiskNormal((-0.0001*A72^2+0.0196*A72+11.697),(-0.0001*A72^2+0.0196*A72+11.697)*0.062,_xll.RiskTruncateP(0.05,0.95),_xll.RiskName("DMI Cow"),_xll.RiskUnits("kg"))</f>
        <v>#NAME?</v>
      </c>
      <c r="G72" s="134" t="e">
        <f t="shared" ca="1" si="9"/>
        <v>#NAME?</v>
      </c>
      <c r="H72" s="134" t="e" cm="1">
        <f t="array" aca="1" ref="H72" ca="1">_xll.RiskNormal('SW7'!C$12,'SW7'!D$12,_xll.RiskTruncateP(0.05,0.95),_xll.RiskName("Water Intake Cow"),_xll.RiskUnits("L"))</f>
        <v>#NAME?</v>
      </c>
      <c r="I72" s="134" t="e">
        <f t="shared" ca="1" si="14"/>
        <v>#NAME?</v>
      </c>
      <c r="J72" s="134" t="e">
        <f t="shared" ca="1" si="15"/>
        <v>#NAME?</v>
      </c>
      <c r="K72" s="134" t="e" cm="1">
        <f t="array" aca="1" ref="K72" ca="1">_xll.RiskNormal(-0.0000000257*A72^4+0.0000163*A72^3-0.003686*A72^2+0.3024*A72+1.445,(-0.0000000257*A72^4+0.0000163*A72^3-0.003686*A72^2+0.3024*A72+1.445)*0.355,_xll.RiskTruncateP(0.05,0.95),_xll.RiskName("Milk Intake"),_xll.RiskUnits("kg"))</f>
        <v>#NAME?</v>
      </c>
      <c r="L72" s="134" t="e" cm="1">
        <f t="array" aca="1" ref="L72" ca="1">_xll.RiskNormal(5.4702*LN(A72)-22.889,(5.4702*LN(A72)-22.889)*0.35,_xll.RiskTruncateP(0.05,0.95),_xll.RiskName("DMI"),_xll.RiskUnits("kg"))</f>
        <v>#NAME?</v>
      </c>
      <c r="M72" s="134" t="e" cm="1">
        <f t="array" aca="1" ref="M72" ca="1">_xll.RiskNormal(0.0243*L72,0.005*L72,_xll.RiskTruncateP(0.05,0.95),_xll.RiskName("Soil Intake"),_xll.RiskUnits("kg"))</f>
        <v>#NAME?</v>
      </c>
      <c r="N72" s="134" t="e">
        <f t="shared" ca="1" si="16"/>
        <v>#NAME?</v>
      </c>
      <c r="O72" s="134" t="e">
        <f t="shared" ca="1" si="17"/>
        <v>#NAME?</v>
      </c>
      <c r="P72" s="134" t="e">
        <f t="shared" ca="1" si="11"/>
        <v>#NAME?</v>
      </c>
      <c r="Q72" s="134" t="e">
        <f t="shared" ca="1" si="11"/>
        <v>#NAME?</v>
      </c>
      <c r="R72" s="134" t="e">
        <f t="shared" ca="1" si="11"/>
        <v>#NAME?</v>
      </c>
      <c r="S72" s="134" t="e">
        <f t="shared" ca="1" si="12"/>
        <v>#NAME?</v>
      </c>
      <c r="T72" s="134" t="e" cm="1">
        <f t="array" aca="1" ref="T72" ca="1">U71-(U71*(0.5^(1/_xll.RiskNormal('SW7'!C$2,'SW7'!D$2,_xll.RiskTruncateP(0.05,0.95),_xll.RiskName("Halflife"),_xll.RiskUnits("d")))))</f>
        <v>#NAME?</v>
      </c>
      <c r="U72" s="134" t="e">
        <f t="shared" ca="1" si="18"/>
        <v>#NAME?</v>
      </c>
      <c r="V72" s="137" t="e" cm="1">
        <f t="array" aca="1" ref="V72" ca="1">(U72*_xll.RiskNormal('SW7'!C$3,'SW7'!D$3,_xll.RiskTruncateP(0.05,0.95),_xll.RiskName("PFAS MUSCLE FRAC"))/(B72*_xll.RiskNormal('SW7'!C$4,'SW7'!E$4,_xll.RiskTruncateP(0.05,0.95),_xll.RiskName("MUSCLE BW FRAC"))))/1000</f>
        <v>#NAME?</v>
      </c>
      <c r="W72" s="137" t="e" cm="1">
        <f t="array" aca="1" ref="W72" ca="1">V72/_xll.RiskNormal('SW7'!C$5,'SW7'!D$5,_xll.RiskTruncateP(0.05,0.95),_xll.RiskName("Serum Part"))</f>
        <v>#NAME?</v>
      </c>
    </row>
    <row r="73" spans="1:23" x14ac:dyDescent="0.35">
      <c r="A73" s="133">
        <f t="shared" si="13"/>
        <v>70</v>
      </c>
      <c r="B73" s="134" t="e" cm="1">
        <f t="array" aca="1" ref="B73" ca="1">B72+_xll.RiskNormal(0.5584 + 2*0.001787*A73 -3*0.00000155*A73^2 - 4*0.00000000133*A73^3,0.35*(0.5584 + 2*0.001787*A73 -3*0.00000155*A73^2 - 4*0.00000000133*A73^3),_xll.RiskTruncateP(0.05,0.95),_xll.RiskName("BW Gain"),_xll.RiskUnits("kg"))</f>
        <v>#NAME?</v>
      </c>
      <c r="C73" s="133" t="e" cm="1">
        <f t="array" aca="1" ref="C73" ca="1">_xll.RiskNormal(30,30*0.3941,_xll.RiskTruncateP(0.05,0.95),_xll.RiskName("Diet 2 Feed"),_xll.RiskUnits("ng/kg dry"))</f>
        <v>#NAME?</v>
      </c>
      <c r="D73" s="133" t="e" cm="1">
        <f t="array" aca="1" ref="D73" ca="1">_xll.RiskNormal(310,310*0.282,_xll.RiskTruncateP(0.05,0.95),_xll.RiskName("Diet 2 Soil"),_xll.RiskUnits("ng/kg dry"))</f>
        <v>#NAME?</v>
      </c>
      <c r="E73" s="163">
        <v>1.3</v>
      </c>
      <c r="F73" s="134" t="e" cm="1">
        <f t="array" aca="1" ref="F73" ca="1">_xll.RiskNormal((-0.0001*A73^2+0.0196*A73+11.697),(-0.0001*A73^2+0.0196*A73+11.697)*0.062,_xll.RiskTruncateP(0.05,0.95),_xll.RiskName("DMI Cow"),_xll.RiskUnits("kg"))</f>
        <v>#NAME?</v>
      </c>
      <c r="G73" s="134" t="e">
        <f t="shared" ca="1" si="9"/>
        <v>#NAME?</v>
      </c>
      <c r="H73" s="134" t="e" cm="1">
        <f t="array" aca="1" ref="H73" ca="1">_xll.RiskNormal('SW7'!C$12,'SW7'!D$12,_xll.RiskTruncateP(0.05,0.95),_xll.RiskName("Water Intake Cow"),_xll.RiskUnits("L"))</f>
        <v>#NAME?</v>
      </c>
      <c r="I73" s="134" t="e">
        <f t="shared" ca="1" si="14"/>
        <v>#NAME?</v>
      </c>
      <c r="J73" s="134" t="e">
        <f t="shared" ca="1" si="15"/>
        <v>#NAME?</v>
      </c>
      <c r="K73" s="134" t="e" cm="1">
        <f t="array" aca="1" ref="K73" ca="1">_xll.RiskNormal(-0.0000000257*A73^4+0.0000163*A73^3-0.003686*A73^2+0.3024*A73+1.445,(-0.0000000257*A73^4+0.0000163*A73^3-0.003686*A73^2+0.3024*A73+1.445)*0.355,_xll.RiskTruncateP(0.05,0.95),_xll.RiskName("Milk Intake"),_xll.RiskUnits("kg"))</f>
        <v>#NAME?</v>
      </c>
      <c r="L73" s="134" t="e" cm="1">
        <f t="array" aca="1" ref="L73" ca="1">_xll.RiskNormal(5.4702*LN(A73)-22.889,(5.4702*LN(A73)-22.889)*0.35,_xll.RiskTruncateP(0.05,0.95),_xll.RiskName("DMI"),_xll.RiskUnits("kg"))</f>
        <v>#NAME?</v>
      </c>
      <c r="M73" s="134" t="e" cm="1">
        <f t="array" aca="1" ref="M73" ca="1">_xll.RiskNormal(0.0243*L73,0.005*L73,_xll.RiskTruncateP(0.05,0.95),_xll.RiskName("Soil Intake"),_xll.RiskUnits("kg"))</f>
        <v>#NAME?</v>
      </c>
      <c r="N73" s="134" t="e">
        <f t="shared" ca="1" si="16"/>
        <v>#NAME?</v>
      </c>
      <c r="O73" s="134" t="e">
        <f t="shared" ca="1" si="17"/>
        <v>#NAME?</v>
      </c>
      <c r="P73" s="134" t="e">
        <f t="shared" ca="1" si="11"/>
        <v>#NAME?</v>
      </c>
      <c r="Q73" s="134" t="e">
        <f t="shared" ca="1" si="11"/>
        <v>#NAME?</v>
      </c>
      <c r="R73" s="134" t="e">
        <f t="shared" ca="1" si="11"/>
        <v>#NAME?</v>
      </c>
      <c r="S73" s="134" t="e">
        <f t="shared" ca="1" si="12"/>
        <v>#NAME?</v>
      </c>
      <c r="T73" s="134" t="e" cm="1">
        <f t="array" aca="1" ref="T73" ca="1">U72-(U72*(0.5^(1/_xll.RiskNormal('SW7'!C$2,'SW7'!D$2,_xll.RiskTruncateP(0.05,0.95),_xll.RiskName("Halflife"),_xll.RiskUnits("d")))))</f>
        <v>#NAME?</v>
      </c>
      <c r="U73" s="134" t="e">
        <f t="shared" ca="1" si="18"/>
        <v>#NAME?</v>
      </c>
      <c r="V73" s="137" t="e" cm="1">
        <f t="array" aca="1" ref="V73" ca="1">(U73*_xll.RiskNormal('SW7'!C$3,'SW7'!D$3,_xll.RiskTruncateP(0.05,0.95),_xll.RiskName("PFAS MUSCLE FRAC"))/(B73*_xll.RiskNormal('SW7'!C$4,'SW7'!E$4,_xll.RiskTruncateP(0.05,0.95),_xll.RiskName("MUSCLE BW FRAC"))))/1000</f>
        <v>#NAME?</v>
      </c>
      <c r="W73" s="137" t="e" cm="1">
        <f t="array" aca="1" ref="W73" ca="1">V73/_xll.RiskNormal('SW7'!C$5,'SW7'!D$5,_xll.RiskTruncateP(0.05,0.95),_xll.RiskName("Serum Part"))</f>
        <v>#NAME?</v>
      </c>
    </row>
    <row r="74" spans="1:23" x14ac:dyDescent="0.35">
      <c r="A74" s="133">
        <f t="shared" si="13"/>
        <v>71</v>
      </c>
      <c r="B74" s="134" t="e" cm="1">
        <f t="array" aca="1" ref="B74" ca="1">B73+_xll.RiskNormal(0.5584 + 2*0.001787*A74 -3*0.00000155*A74^2 - 4*0.00000000133*A74^3,0.35*(0.5584 + 2*0.001787*A74 -3*0.00000155*A74^2 - 4*0.00000000133*A74^3),_xll.RiskTruncateP(0.05,0.95),_xll.RiskName("BW Gain"),_xll.RiskUnits("kg"))</f>
        <v>#NAME?</v>
      </c>
      <c r="C74" s="133" t="e" cm="1">
        <f t="array" aca="1" ref="C74" ca="1">_xll.RiskNormal(30,30*0.3941,_xll.RiskTruncateP(0.05,0.95),_xll.RiskName("Diet 2 Feed"),_xll.RiskUnits("ng/kg dry"))</f>
        <v>#NAME?</v>
      </c>
      <c r="D74" s="133" t="e" cm="1">
        <f t="array" aca="1" ref="D74" ca="1">_xll.RiskNormal(310,310*0.282,_xll.RiskTruncateP(0.05,0.95),_xll.RiskName("Diet 2 Soil"),_xll.RiskUnits("ng/kg dry"))</f>
        <v>#NAME?</v>
      </c>
      <c r="E74" s="163">
        <v>1.3</v>
      </c>
      <c r="F74" s="134" t="e" cm="1">
        <f t="array" aca="1" ref="F74" ca="1">_xll.RiskNormal((-0.0001*A74^2+0.0196*A74+11.697),(-0.0001*A74^2+0.0196*A74+11.697)*0.062,_xll.RiskTruncateP(0.05,0.95),_xll.RiskName("DMI Cow"),_xll.RiskUnits("kg"))</f>
        <v>#NAME?</v>
      </c>
      <c r="G74" s="134" t="e">
        <f t="shared" ca="1" si="9"/>
        <v>#NAME?</v>
      </c>
      <c r="H74" s="134" t="e" cm="1">
        <f t="array" aca="1" ref="H74" ca="1">_xll.RiskNormal('SW7'!C$12,'SW7'!D$12,_xll.RiskTruncateP(0.05,0.95),_xll.RiskName("Water Intake Cow"),_xll.RiskUnits("L"))</f>
        <v>#NAME?</v>
      </c>
      <c r="I74" s="134" t="e">
        <f t="shared" ca="1" si="14"/>
        <v>#NAME?</v>
      </c>
      <c r="J74" s="134" t="e">
        <f t="shared" ca="1" si="15"/>
        <v>#NAME?</v>
      </c>
      <c r="K74" s="134" t="e" cm="1">
        <f t="array" aca="1" ref="K74" ca="1">_xll.RiskNormal(-0.0000000257*A74^4+0.0000163*A74^3-0.003686*A74^2+0.3024*A74+1.445,(-0.0000000257*A74^4+0.0000163*A74^3-0.003686*A74^2+0.3024*A74+1.445)*0.355,_xll.RiskTruncateP(0.05,0.95),_xll.RiskName("Milk Intake"),_xll.RiskUnits("kg"))</f>
        <v>#NAME?</v>
      </c>
      <c r="L74" s="134" t="e" cm="1">
        <f t="array" aca="1" ref="L74" ca="1">_xll.RiskNormal(5.4702*LN(A74)-22.889,(5.4702*LN(A74)-22.889)*0.35,_xll.RiskTruncateP(0.05,0.95),_xll.RiskName("DMI"),_xll.RiskUnits("kg"))</f>
        <v>#NAME?</v>
      </c>
      <c r="M74" s="134" t="e" cm="1">
        <f t="array" aca="1" ref="M74" ca="1">_xll.RiskNormal(0.0243*L74,0.005*L74,_xll.RiskTruncateP(0.05,0.95),_xll.RiskName("Soil Intake"),_xll.RiskUnits("kg"))</f>
        <v>#NAME?</v>
      </c>
      <c r="N74" s="134" t="e">
        <f t="shared" ca="1" si="16"/>
        <v>#NAME?</v>
      </c>
      <c r="O74" s="134" t="e">
        <f t="shared" ca="1" si="17"/>
        <v>#NAME?</v>
      </c>
      <c r="P74" s="134" t="e">
        <f t="shared" ca="1" si="11"/>
        <v>#NAME?</v>
      </c>
      <c r="Q74" s="134" t="e">
        <f t="shared" ca="1" si="11"/>
        <v>#NAME?</v>
      </c>
      <c r="R74" s="134" t="e">
        <f t="shared" ca="1" si="11"/>
        <v>#NAME?</v>
      </c>
      <c r="S74" s="134" t="e">
        <f t="shared" ca="1" si="12"/>
        <v>#NAME?</v>
      </c>
      <c r="T74" s="134" t="e" cm="1">
        <f t="array" aca="1" ref="T74" ca="1">U73-(U73*(0.5^(1/_xll.RiskNormal('SW7'!C$2,'SW7'!D$2,_xll.RiskTruncateP(0.05,0.95),_xll.RiskName("Halflife"),_xll.RiskUnits("d")))))</f>
        <v>#NAME?</v>
      </c>
      <c r="U74" s="134" t="e">
        <f t="shared" ca="1" si="18"/>
        <v>#NAME?</v>
      </c>
      <c r="V74" s="137" t="e" cm="1">
        <f t="array" aca="1" ref="V74" ca="1">(U74*_xll.RiskNormal('SW7'!C$3,'SW7'!D$3,_xll.RiskTruncateP(0.05,0.95),_xll.RiskName("PFAS MUSCLE FRAC"))/(B74*_xll.RiskNormal('SW7'!C$4,'SW7'!E$4,_xll.RiskTruncateP(0.05,0.95),_xll.RiskName("MUSCLE BW FRAC"))))/1000</f>
        <v>#NAME?</v>
      </c>
      <c r="W74" s="137" t="e" cm="1">
        <f t="array" aca="1" ref="W74" ca="1">V74/_xll.RiskNormal('SW7'!C$5,'SW7'!D$5,_xll.RiskTruncateP(0.05,0.95),_xll.RiskName("Serum Part"))</f>
        <v>#NAME?</v>
      </c>
    </row>
    <row r="75" spans="1:23" x14ac:dyDescent="0.35">
      <c r="A75" s="133">
        <f t="shared" si="13"/>
        <v>72</v>
      </c>
      <c r="B75" s="134" t="e" cm="1">
        <f t="array" aca="1" ref="B75" ca="1">B74+_xll.RiskNormal(0.5584 + 2*0.001787*A75 -3*0.00000155*A75^2 - 4*0.00000000133*A75^3,0.35*(0.5584 + 2*0.001787*A75 -3*0.00000155*A75^2 - 4*0.00000000133*A75^3),_xll.RiskTruncateP(0.05,0.95),_xll.RiskName("BW Gain"),_xll.RiskUnits("kg"))</f>
        <v>#NAME?</v>
      </c>
      <c r="C75" s="133" t="e" cm="1">
        <f t="array" aca="1" ref="C75" ca="1">_xll.RiskNormal(30,30*0.3941,_xll.RiskTruncateP(0.05,0.95),_xll.RiskName("Diet 2 Feed"),_xll.RiskUnits("ng/kg dry"))</f>
        <v>#NAME?</v>
      </c>
      <c r="D75" s="133" t="e" cm="1">
        <f t="array" aca="1" ref="D75" ca="1">_xll.RiskNormal(310,310*0.282,_xll.RiskTruncateP(0.05,0.95),_xll.RiskName("Diet 2 Soil"),_xll.RiskUnits("ng/kg dry"))</f>
        <v>#NAME?</v>
      </c>
      <c r="E75" s="163">
        <v>1.3</v>
      </c>
      <c r="F75" s="134" t="e" cm="1">
        <f t="array" aca="1" ref="F75" ca="1">_xll.RiskNormal((-0.0001*A75^2+0.0196*A75+11.697),(-0.0001*A75^2+0.0196*A75+11.697)*0.062,_xll.RiskTruncateP(0.05,0.95),_xll.RiskName("DMI Cow"),_xll.RiskUnits("kg"))</f>
        <v>#NAME?</v>
      </c>
      <c r="G75" s="134" t="e">
        <f t="shared" ca="1" si="9"/>
        <v>#NAME?</v>
      </c>
      <c r="H75" s="134" t="e" cm="1">
        <f t="array" aca="1" ref="H75" ca="1">_xll.RiskNormal('SW7'!C$12,'SW7'!D$12,_xll.RiskTruncateP(0.05,0.95),_xll.RiskName("Water Intake Cow"),_xll.RiskUnits("L"))</f>
        <v>#NAME?</v>
      </c>
      <c r="I75" s="134" t="e">
        <f t="shared" ca="1" si="14"/>
        <v>#NAME?</v>
      </c>
      <c r="J75" s="134" t="e">
        <f t="shared" ca="1" si="15"/>
        <v>#NAME?</v>
      </c>
      <c r="K75" s="134" t="e" cm="1">
        <f t="array" aca="1" ref="K75" ca="1">_xll.RiskNormal(-0.0000000257*A75^4+0.0000163*A75^3-0.003686*A75^2+0.3024*A75+1.445,(-0.0000000257*A75^4+0.0000163*A75^3-0.003686*A75^2+0.3024*A75+1.445)*0.355,_xll.RiskTruncateP(0.05,0.95),_xll.RiskName("Milk Intake"),_xll.RiskUnits("kg"))</f>
        <v>#NAME?</v>
      </c>
      <c r="L75" s="134" t="e" cm="1">
        <f t="array" aca="1" ref="L75" ca="1">_xll.RiskNormal(5.4702*LN(A75)-22.889,(5.4702*LN(A75)-22.889)*0.35,_xll.RiskTruncateP(0.05,0.95),_xll.RiskName("DMI"),_xll.RiskUnits("kg"))</f>
        <v>#NAME?</v>
      </c>
      <c r="M75" s="134" t="e" cm="1">
        <f t="array" aca="1" ref="M75" ca="1">_xll.RiskNormal(0.0243*L75,0.005*L75,_xll.RiskTruncateP(0.05,0.95),_xll.RiskName("Soil Intake"),_xll.RiskUnits("kg"))</f>
        <v>#NAME?</v>
      </c>
      <c r="N75" s="134" t="e">
        <f t="shared" ca="1" si="16"/>
        <v>#NAME?</v>
      </c>
      <c r="O75" s="134" t="e">
        <f t="shared" ca="1" si="17"/>
        <v>#NAME?</v>
      </c>
      <c r="P75" s="134" t="e">
        <f t="shared" ca="1" si="11"/>
        <v>#NAME?</v>
      </c>
      <c r="Q75" s="134" t="e">
        <f t="shared" ca="1" si="11"/>
        <v>#NAME?</v>
      </c>
      <c r="R75" s="134" t="e">
        <f t="shared" ca="1" si="11"/>
        <v>#NAME?</v>
      </c>
      <c r="S75" s="134" t="e">
        <f t="shared" ca="1" si="12"/>
        <v>#NAME?</v>
      </c>
      <c r="T75" s="134" t="e" cm="1">
        <f t="array" aca="1" ref="T75" ca="1">U74-(U74*(0.5^(1/_xll.RiskNormal('SW7'!C$2,'SW7'!D$2,_xll.RiskTruncateP(0.05,0.95),_xll.RiskName("Halflife"),_xll.RiskUnits("d")))))</f>
        <v>#NAME?</v>
      </c>
      <c r="U75" s="134" t="e">
        <f t="shared" ca="1" si="18"/>
        <v>#NAME?</v>
      </c>
      <c r="V75" s="137" t="e" cm="1">
        <f t="array" aca="1" ref="V75" ca="1">(U75*_xll.RiskNormal('SW7'!C$3,'SW7'!D$3,_xll.RiskTruncateP(0.05,0.95),_xll.RiskName("PFAS MUSCLE FRAC"))/(B75*_xll.RiskNormal('SW7'!C$4,'SW7'!E$4,_xll.RiskTruncateP(0.05,0.95),_xll.RiskName("MUSCLE BW FRAC"))))/1000</f>
        <v>#NAME?</v>
      </c>
      <c r="W75" s="137" t="e" cm="1">
        <f t="array" aca="1" ref="W75" ca="1">V75/_xll.RiskNormal('SW7'!C$5,'SW7'!D$5,_xll.RiskTruncateP(0.05,0.95),_xll.RiskName("Serum Part"))</f>
        <v>#NAME?</v>
      </c>
    </row>
    <row r="76" spans="1:23" x14ac:dyDescent="0.35">
      <c r="A76" s="133">
        <f t="shared" si="13"/>
        <v>73</v>
      </c>
      <c r="B76" s="134" t="e" cm="1">
        <f t="array" aca="1" ref="B76" ca="1">B75+_xll.RiskNormal(0.5584 + 2*0.001787*A76 -3*0.00000155*A76^2 - 4*0.00000000133*A76^3,0.35*(0.5584 + 2*0.001787*A76 -3*0.00000155*A76^2 - 4*0.00000000133*A76^3),_xll.RiskTruncateP(0.05,0.95),_xll.RiskName("BW Gain"),_xll.RiskUnits("kg"))</f>
        <v>#NAME?</v>
      </c>
      <c r="C76" s="133" t="e" cm="1">
        <f t="array" aca="1" ref="C76" ca="1">_xll.RiskNormal(30,30*0.3941,_xll.RiskTruncateP(0.05,0.95),_xll.RiskName("Diet 2 Feed"),_xll.RiskUnits("ng/kg dry"))</f>
        <v>#NAME?</v>
      </c>
      <c r="D76" s="133" t="e" cm="1">
        <f t="array" aca="1" ref="D76" ca="1">_xll.RiskNormal(310,310*0.282,_xll.RiskTruncateP(0.05,0.95),_xll.RiskName("Diet 2 Soil"),_xll.RiskUnits("ng/kg dry"))</f>
        <v>#NAME?</v>
      </c>
      <c r="E76" s="163">
        <v>1.3</v>
      </c>
      <c r="F76" s="134" t="e" cm="1">
        <f t="array" aca="1" ref="F76" ca="1">_xll.RiskNormal((-0.0001*A76^2+0.0196*A76+11.697),(-0.0001*A76^2+0.0196*A76+11.697)*0.062,_xll.RiskTruncateP(0.05,0.95),_xll.RiskName("DMI Cow"),_xll.RiskUnits("kg"))</f>
        <v>#NAME?</v>
      </c>
      <c r="G76" s="134" t="e">
        <f t="shared" ca="1" si="9"/>
        <v>#NAME?</v>
      </c>
      <c r="H76" s="134" t="e" cm="1">
        <f t="array" aca="1" ref="H76" ca="1">_xll.RiskNormal('SW7'!C$12,'SW7'!D$12,_xll.RiskTruncateP(0.05,0.95),_xll.RiskName("Water Intake Cow"),_xll.RiskUnits("L"))</f>
        <v>#NAME?</v>
      </c>
      <c r="I76" s="134" t="e">
        <f t="shared" ca="1" si="14"/>
        <v>#NAME?</v>
      </c>
      <c r="J76" s="134" t="e">
        <f t="shared" ca="1" si="15"/>
        <v>#NAME?</v>
      </c>
      <c r="K76" s="134" t="e" cm="1">
        <f t="array" aca="1" ref="K76" ca="1">_xll.RiskNormal(-0.0000000257*A76^4+0.0000163*A76^3-0.003686*A76^2+0.3024*A76+1.445,(-0.0000000257*A76^4+0.0000163*A76^3-0.003686*A76^2+0.3024*A76+1.445)*0.355,_xll.RiskTruncateP(0.05,0.95),_xll.RiskName("Milk Intake"),_xll.RiskUnits("kg"))</f>
        <v>#NAME?</v>
      </c>
      <c r="L76" s="134" t="e" cm="1">
        <f t="array" aca="1" ref="L76" ca="1">_xll.RiskNormal(5.4702*LN(A76)-22.889,(5.4702*LN(A76)-22.889)*0.35,_xll.RiskTruncateP(0.05,0.95),_xll.RiskName("DMI"),_xll.RiskUnits("kg"))</f>
        <v>#NAME?</v>
      </c>
      <c r="M76" s="134" t="e" cm="1">
        <f t="array" aca="1" ref="M76" ca="1">_xll.RiskNormal(0.0243*L76,0.005*L76,_xll.RiskTruncateP(0.05,0.95),_xll.RiskName("Soil Intake"),_xll.RiskUnits("kg"))</f>
        <v>#NAME?</v>
      </c>
      <c r="N76" s="134" t="e">
        <f t="shared" ca="1" si="16"/>
        <v>#NAME?</v>
      </c>
      <c r="O76" s="134" t="e">
        <f t="shared" ca="1" si="17"/>
        <v>#NAME?</v>
      </c>
      <c r="P76" s="134" t="e">
        <f t="shared" ca="1" si="11"/>
        <v>#NAME?</v>
      </c>
      <c r="Q76" s="134" t="e">
        <f t="shared" ca="1" si="11"/>
        <v>#NAME?</v>
      </c>
      <c r="R76" s="134" t="e">
        <f t="shared" ca="1" si="11"/>
        <v>#NAME?</v>
      </c>
      <c r="S76" s="134" t="e">
        <f t="shared" ca="1" si="12"/>
        <v>#NAME?</v>
      </c>
      <c r="T76" s="134" t="e" cm="1">
        <f t="array" aca="1" ref="T76" ca="1">U75-(U75*(0.5^(1/_xll.RiskNormal('SW7'!C$2,'SW7'!D$2,_xll.RiskTruncateP(0.05,0.95),_xll.RiskName("Halflife"),_xll.RiskUnits("d")))))</f>
        <v>#NAME?</v>
      </c>
      <c r="U76" s="134" t="e">
        <f t="shared" ca="1" si="18"/>
        <v>#NAME?</v>
      </c>
      <c r="V76" s="137" t="e" cm="1">
        <f t="array" aca="1" ref="V76" ca="1">(U76*_xll.RiskNormal('SW7'!C$3,'SW7'!D$3,_xll.RiskTruncateP(0.05,0.95),_xll.RiskName("PFAS MUSCLE FRAC"))/(B76*_xll.RiskNormal('SW7'!C$4,'SW7'!E$4,_xll.RiskTruncateP(0.05,0.95),_xll.RiskName("MUSCLE BW FRAC"))))/1000</f>
        <v>#NAME?</v>
      </c>
      <c r="W76" s="137" t="e" cm="1">
        <f t="array" aca="1" ref="W76" ca="1">V76/_xll.RiskNormal('SW7'!C$5,'SW7'!D$5,_xll.RiskTruncateP(0.05,0.95),_xll.RiskName("Serum Part"))</f>
        <v>#NAME?</v>
      </c>
    </row>
    <row r="77" spans="1:23" x14ac:dyDescent="0.35">
      <c r="A77" s="133">
        <f t="shared" si="13"/>
        <v>74</v>
      </c>
      <c r="B77" s="134" t="e" cm="1">
        <f t="array" aca="1" ref="B77" ca="1">B76+_xll.RiskNormal(0.5584 + 2*0.001787*A77 -3*0.00000155*A77^2 - 4*0.00000000133*A77^3,0.35*(0.5584 + 2*0.001787*A77 -3*0.00000155*A77^2 - 4*0.00000000133*A77^3),_xll.RiskTruncateP(0.05,0.95),_xll.RiskName("BW Gain"),_xll.RiskUnits("kg"))</f>
        <v>#NAME?</v>
      </c>
      <c r="C77" s="133" t="e" cm="1">
        <f t="array" aca="1" ref="C77" ca="1">_xll.RiskNormal(30,30*0.3941,_xll.RiskTruncateP(0.05,0.95),_xll.RiskName("Diet 2 Feed"),_xll.RiskUnits("ng/kg dry"))</f>
        <v>#NAME?</v>
      </c>
      <c r="D77" s="133" t="e" cm="1">
        <f t="array" aca="1" ref="D77" ca="1">_xll.RiskNormal(310,310*0.282,_xll.RiskTruncateP(0.05,0.95),_xll.RiskName("Diet 2 Soil"),_xll.RiskUnits("ng/kg dry"))</f>
        <v>#NAME?</v>
      </c>
      <c r="E77" s="163">
        <v>1.3</v>
      </c>
      <c r="F77" s="134" t="e" cm="1">
        <f t="array" aca="1" ref="F77" ca="1">_xll.RiskNormal((-0.0001*A77^2+0.0196*A77+11.697),(-0.0001*A77^2+0.0196*A77+11.697)*0.062,_xll.RiskTruncateP(0.05,0.95),_xll.RiskName("DMI Cow"),_xll.RiskUnits("kg"))</f>
        <v>#NAME?</v>
      </c>
      <c r="G77" s="134" t="e">
        <f t="shared" ca="1" si="9"/>
        <v>#NAME?</v>
      </c>
      <c r="H77" s="134" t="e" cm="1">
        <f t="array" aca="1" ref="H77" ca="1">_xll.RiskNormal('SW7'!C$12,'SW7'!D$12,_xll.RiskTruncateP(0.05,0.95),_xll.RiskName("Water Intake Cow"),_xll.RiskUnits("L"))</f>
        <v>#NAME?</v>
      </c>
      <c r="I77" s="134" t="e">
        <f t="shared" ca="1" si="14"/>
        <v>#NAME?</v>
      </c>
      <c r="J77" s="134" t="e">
        <f t="shared" ca="1" si="15"/>
        <v>#NAME?</v>
      </c>
      <c r="K77" s="134" t="e" cm="1">
        <f t="array" aca="1" ref="K77" ca="1">_xll.RiskNormal(-0.0000000257*A77^4+0.0000163*A77^3-0.003686*A77^2+0.3024*A77+1.445,(-0.0000000257*A77^4+0.0000163*A77^3-0.003686*A77^2+0.3024*A77+1.445)*0.355,_xll.RiskTruncateP(0.05,0.95),_xll.RiskName("Milk Intake"),_xll.RiskUnits("kg"))</f>
        <v>#NAME?</v>
      </c>
      <c r="L77" s="134" t="e" cm="1">
        <f t="array" aca="1" ref="L77" ca="1">_xll.RiskNormal(5.4702*LN(A77)-22.889,(5.4702*LN(A77)-22.889)*0.35,_xll.RiskTruncateP(0.05,0.95),_xll.RiskName("DMI"),_xll.RiskUnits("kg"))</f>
        <v>#NAME?</v>
      </c>
      <c r="M77" s="134" t="e" cm="1">
        <f t="array" aca="1" ref="M77" ca="1">_xll.RiskNormal(0.0243*L77,0.005*L77,_xll.RiskTruncateP(0.05,0.95),_xll.RiskName("Soil Intake"),_xll.RiskUnits("kg"))</f>
        <v>#NAME?</v>
      </c>
      <c r="N77" s="134" t="e">
        <f t="shared" ca="1" si="16"/>
        <v>#NAME?</v>
      </c>
      <c r="O77" s="134" t="e">
        <f t="shared" ca="1" si="17"/>
        <v>#NAME?</v>
      </c>
      <c r="P77" s="134" t="e">
        <f t="shared" ca="1" si="11"/>
        <v>#NAME?</v>
      </c>
      <c r="Q77" s="134" t="e">
        <f t="shared" ca="1" si="11"/>
        <v>#NAME?</v>
      </c>
      <c r="R77" s="134" t="e">
        <f t="shared" ca="1" si="11"/>
        <v>#NAME?</v>
      </c>
      <c r="S77" s="134" t="e">
        <f t="shared" ca="1" si="12"/>
        <v>#NAME?</v>
      </c>
      <c r="T77" s="134" t="e" cm="1">
        <f t="array" aca="1" ref="T77" ca="1">U76-(U76*(0.5^(1/_xll.RiskNormal('SW7'!C$2,'SW7'!D$2,_xll.RiskTruncateP(0.05,0.95),_xll.RiskName("Halflife"),_xll.RiskUnits("d")))))</f>
        <v>#NAME?</v>
      </c>
      <c r="U77" s="134" t="e">
        <f t="shared" ca="1" si="18"/>
        <v>#NAME?</v>
      </c>
      <c r="V77" s="137" t="e" cm="1">
        <f t="array" aca="1" ref="V77" ca="1">(U77*_xll.RiskNormal('SW7'!C$3,'SW7'!D$3,_xll.RiskTruncateP(0.05,0.95),_xll.RiskName("PFAS MUSCLE FRAC"))/(B77*_xll.RiskNormal('SW7'!C$4,'SW7'!E$4,_xll.RiskTruncateP(0.05,0.95),_xll.RiskName("MUSCLE BW FRAC"))))/1000</f>
        <v>#NAME?</v>
      </c>
      <c r="W77" s="137" t="e" cm="1">
        <f t="array" aca="1" ref="W77" ca="1">V77/_xll.RiskNormal('SW7'!C$5,'SW7'!D$5,_xll.RiskTruncateP(0.05,0.95),_xll.RiskName("Serum Part"))</f>
        <v>#NAME?</v>
      </c>
    </row>
    <row r="78" spans="1:23" x14ac:dyDescent="0.35">
      <c r="A78" s="133">
        <f t="shared" si="13"/>
        <v>75</v>
      </c>
      <c r="B78" s="134" t="e" cm="1">
        <f t="array" aca="1" ref="B78" ca="1">B77+_xll.RiskNormal(0.5584 + 2*0.001787*A78 -3*0.00000155*A78^2 - 4*0.00000000133*A78^3,0.35*(0.5584 + 2*0.001787*A78 -3*0.00000155*A78^2 - 4*0.00000000133*A78^3),_xll.RiskTruncateP(0.05,0.95),_xll.RiskName("BW Gain"),_xll.RiskUnits("kg"))</f>
        <v>#NAME?</v>
      </c>
      <c r="C78" s="133" t="e" cm="1">
        <f t="array" aca="1" ref="C78" ca="1">_xll.RiskNormal(30,30*0.3941,_xll.RiskTruncateP(0.05,0.95),_xll.RiskName("Diet 2 Feed"),_xll.RiskUnits("ng/kg dry"))</f>
        <v>#NAME?</v>
      </c>
      <c r="D78" s="133" t="e" cm="1">
        <f t="array" aca="1" ref="D78" ca="1">_xll.RiskNormal(310,310*0.282,_xll.RiskTruncateP(0.05,0.95),_xll.RiskName("Diet 2 Soil"),_xll.RiskUnits("ng/kg dry"))</f>
        <v>#NAME?</v>
      </c>
      <c r="E78" s="163">
        <v>1.3</v>
      </c>
      <c r="F78" s="134" t="e" cm="1">
        <f t="array" aca="1" ref="F78" ca="1">_xll.RiskNormal((-0.0001*A78^2+0.0196*A78+11.697),(-0.0001*A78^2+0.0196*A78+11.697)*0.062,_xll.RiskTruncateP(0.05,0.95),_xll.RiskName("DMI Cow"),_xll.RiskUnits("kg"))</f>
        <v>#NAME?</v>
      </c>
      <c r="G78" s="134" t="e">
        <f t="shared" ca="1" si="9"/>
        <v>#NAME?</v>
      </c>
      <c r="H78" s="134" t="e" cm="1">
        <f t="array" aca="1" ref="H78" ca="1">_xll.RiskNormal('SW7'!C$12,'SW7'!D$12,_xll.RiskTruncateP(0.05,0.95),_xll.RiskName("Water Intake Cow"),_xll.RiskUnits("L"))</f>
        <v>#NAME?</v>
      </c>
      <c r="I78" s="134" t="e">
        <f t="shared" ca="1" si="14"/>
        <v>#NAME?</v>
      </c>
      <c r="J78" s="134" t="e">
        <f t="shared" ca="1" si="15"/>
        <v>#NAME?</v>
      </c>
      <c r="K78" s="134" t="e" cm="1">
        <f t="array" aca="1" ref="K78" ca="1">_xll.RiskNormal(-0.0000000257*A78^4+0.0000163*A78^3-0.003686*A78^2+0.3024*A78+1.445,(-0.0000000257*A78^4+0.0000163*A78^3-0.003686*A78^2+0.3024*A78+1.445)*0.355,_xll.RiskTruncateP(0.05,0.95),_xll.RiskName("Milk Intake"),_xll.RiskUnits("kg"))</f>
        <v>#NAME?</v>
      </c>
      <c r="L78" s="134" t="e" cm="1">
        <f t="array" aca="1" ref="L78" ca="1">_xll.RiskNormal(5.4702*LN(A78)-22.889,(5.4702*LN(A78)-22.889)*0.35,_xll.RiskTruncateP(0.05,0.95),_xll.RiskName("DMI"),_xll.RiskUnits("kg"))</f>
        <v>#NAME?</v>
      </c>
      <c r="M78" s="134" t="e" cm="1">
        <f t="array" aca="1" ref="M78" ca="1">_xll.RiskNormal(0.0243*L78,0.005*L78,_xll.RiskTruncateP(0.05,0.95),_xll.RiskName("Soil Intake"),_xll.RiskUnits("kg"))</f>
        <v>#NAME?</v>
      </c>
      <c r="N78" s="134" t="e">
        <f t="shared" ca="1" si="16"/>
        <v>#NAME?</v>
      </c>
      <c r="O78" s="134" t="e">
        <f t="shared" ca="1" si="17"/>
        <v>#NAME?</v>
      </c>
      <c r="P78" s="134" t="e">
        <f t="shared" ca="1" si="11"/>
        <v>#NAME?</v>
      </c>
      <c r="Q78" s="134" t="e">
        <f t="shared" ca="1" si="11"/>
        <v>#NAME?</v>
      </c>
      <c r="R78" s="134" t="e">
        <f t="shared" ca="1" si="11"/>
        <v>#NAME?</v>
      </c>
      <c r="S78" s="134" t="e">
        <f t="shared" ca="1" si="12"/>
        <v>#NAME?</v>
      </c>
      <c r="T78" s="134" t="e" cm="1">
        <f t="array" aca="1" ref="T78" ca="1">U77-(U77*(0.5^(1/_xll.RiskNormal('SW7'!C$2,'SW7'!D$2,_xll.RiskTruncateP(0.05,0.95),_xll.RiskName("Halflife"),_xll.RiskUnits("d")))))</f>
        <v>#NAME?</v>
      </c>
      <c r="U78" s="134" t="e">
        <f t="shared" ca="1" si="18"/>
        <v>#NAME?</v>
      </c>
      <c r="V78" s="137" t="e" cm="1">
        <f t="array" aca="1" ref="V78" ca="1">(U78*_xll.RiskNormal('SW7'!C$3,'SW7'!D$3,_xll.RiskTruncateP(0.05,0.95),_xll.RiskName("PFAS MUSCLE FRAC"))/(B78*_xll.RiskNormal('SW7'!C$4,'SW7'!E$4,_xll.RiskTruncateP(0.05,0.95),_xll.RiskName("MUSCLE BW FRAC"))))/1000</f>
        <v>#NAME?</v>
      </c>
      <c r="W78" s="137" t="e" cm="1">
        <f t="array" aca="1" ref="W78" ca="1">V78/_xll.RiskNormal('SW7'!C$5,'SW7'!D$5,_xll.RiskTruncateP(0.05,0.95),_xll.RiskName("Serum Part"))</f>
        <v>#NAME?</v>
      </c>
    </row>
    <row r="79" spans="1:23" x14ac:dyDescent="0.35">
      <c r="A79" s="133">
        <f t="shared" si="13"/>
        <v>76</v>
      </c>
      <c r="B79" s="134" t="e" cm="1">
        <f t="array" aca="1" ref="B79" ca="1">B78+_xll.RiskNormal(0.5584 + 2*0.001787*A79 -3*0.00000155*A79^2 - 4*0.00000000133*A79^3,0.35*(0.5584 + 2*0.001787*A79 -3*0.00000155*A79^2 - 4*0.00000000133*A79^3),_xll.RiskTruncateP(0.05,0.95),_xll.RiskName("BW Gain"),_xll.RiskUnits("kg"))</f>
        <v>#NAME?</v>
      </c>
      <c r="C79" s="133" t="e" cm="1">
        <f t="array" aca="1" ref="C79" ca="1">_xll.RiskNormal(30,30*0.3941,_xll.RiskTruncateP(0.05,0.95),_xll.RiskName("Diet 2 Feed"),_xll.RiskUnits("ng/kg dry"))</f>
        <v>#NAME?</v>
      </c>
      <c r="D79" s="133" t="e" cm="1">
        <f t="array" aca="1" ref="D79" ca="1">_xll.RiskNormal(310,310*0.282,_xll.RiskTruncateP(0.05,0.95),_xll.RiskName("Diet 2 Soil"),_xll.RiskUnits("ng/kg dry"))</f>
        <v>#NAME?</v>
      </c>
      <c r="E79" s="163">
        <v>1.3</v>
      </c>
      <c r="F79" s="134" t="e" cm="1">
        <f t="array" aca="1" ref="F79" ca="1">_xll.RiskNormal((-0.0001*A79^2+0.0196*A79+11.697),(-0.0001*A79^2+0.0196*A79+11.697)*0.062,_xll.RiskTruncateP(0.05,0.95),_xll.RiskName("DMI Cow"),_xll.RiskUnits("kg"))</f>
        <v>#NAME?</v>
      </c>
      <c r="G79" s="134" t="e">
        <f t="shared" ca="1" si="9"/>
        <v>#NAME?</v>
      </c>
      <c r="H79" s="134" t="e" cm="1">
        <f t="array" aca="1" ref="H79" ca="1">_xll.RiskNormal('SW7'!C$12,'SW7'!D$12,_xll.RiskTruncateP(0.05,0.95),_xll.RiskName("Water Intake Cow"),_xll.RiskUnits("L"))</f>
        <v>#NAME?</v>
      </c>
      <c r="I79" s="134" t="e">
        <f t="shared" ca="1" si="14"/>
        <v>#NAME?</v>
      </c>
      <c r="J79" s="134" t="e">
        <f t="shared" ca="1" si="15"/>
        <v>#NAME?</v>
      </c>
      <c r="K79" s="134" t="e" cm="1">
        <f t="array" aca="1" ref="K79" ca="1">_xll.RiskNormal(-0.0000000257*A79^4+0.0000163*A79^3-0.003686*A79^2+0.3024*A79+1.445,(-0.0000000257*A79^4+0.0000163*A79^3-0.003686*A79^2+0.3024*A79+1.445)*0.355,_xll.RiskTruncateP(0.05,0.95),_xll.RiskName("Milk Intake"),_xll.RiskUnits("kg"))</f>
        <v>#NAME?</v>
      </c>
      <c r="L79" s="134" t="e" cm="1">
        <f t="array" aca="1" ref="L79" ca="1">_xll.RiskNormal(5.4702*LN(A79)-22.889,(5.4702*LN(A79)-22.889)*0.35,_xll.RiskTruncateP(0.05,0.95),_xll.RiskName("DMI"),_xll.RiskUnits("kg"))</f>
        <v>#NAME?</v>
      </c>
      <c r="M79" s="134" t="e" cm="1">
        <f t="array" aca="1" ref="M79" ca="1">_xll.RiskNormal(0.0243*L79,0.005*L79,_xll.RiskTruncateP(0.05,0.95),_xll.RiskName("Soil Intake"),_xll.RiskUnits("kg"))</f>
        <v>#NAME?</v>
      </c>
      <c r="N79" s="134" t="e">
        <f t="shared" ca="1" si="16"/>
        <v>#NAME?</v>
      </c>
      <c r="O79" s="134" t="e">
        <f t="shared" ca="1" si="17"/>
        <v>#NAME?</v>
      </c>
      <c r="P79" s="134" t="e">
        <f t="shared" ca="1" si="11"/>
        <v>#NAME?</v>
      </c>
      <c r="Q79" s="134" t="e">
        <f t="shared" ca="1" si="11"/>
        <v>#NAME?</v>
      </c>
      <c r="R79" s="134" t="e">
        <f t="shared" ca="1" si="11"/>
        <v>#NAME?</v>
      </c>
      <c r="S79" s="134" t="e">
        <f t="shared" ref="S79:S142" ca="1" si="19">SUM(O79:R79)</f>
        <v>#NAME?</v>
      </c>
      <c r="T79" s="134" t="e" cm="1">
        <f t="array" aca="1" ref="T79" ca="1">U78-(U78*(0.5^(1/_xll.RiskNormal('SW7'!C$2,'SW7'!D$2,_xll.RiskTruncateP(0.05,0.95),_xll.RiskName("Halflife"),_xll.RiskUnits("d")))))</f>
        <v>#NAME?</v>
      </c>
      <c r="U79" s="134" t="e">
        <f t="shared" ca="1" si="18"/>
        <v>#NAME?</v>
      </c>
      <c r="V79" s="137" t="e" cm="1">
        <f t="array" aca="1" ref="V79" ca="1">(U79*_xll.RiskNormal('SW7'!C$3,'SW7'!D$3,_xll.RiskTruncateP(0.05,0.95),_xll.RiskName("PFAS MUSCLE FRAC"))/(B79*_xll.RiskNormal('SW7'!C$4,'SW7'!E$4,_xll.RiskTruncateP(0.05,0.95),_xll.RiskName("MUSCLE BW FRAC"))))/1000</f>
        <v>#NAME?</v>
      </c>
      <c r="W79" s="137" t="e" cm="1">
        <f t="array" aca="1" ref="W79" ca="1">V79/_xll.RiskNormal('SW7'!C$5,'SW7'!D$5,_xll.RiskTruncateP(0.05,0.95),_xll.RiskName("Serum Part"))</f>
        <v>#NAME?</v>
      </c>
    </row>
    <row r="80" spans="1:23" x14ac:dyDescent="0.35">
      <c r="A80" s="133">
        <f t="shared" si="13"/>
        <v>77</v>
      </c>
      <c r="B80" s="134" t="e" cm="1">
        <f t="array" aca="1" ref="B80" ca="1">B79+_xll.RiskNormal(0.5584 + 2*0.001787*A80 -3*0.00000155*A80^2 - 4*0.00000000133*A80^3,0.35*(0.5584 + 2*0.001787*A80 -3*0.00000155*A80^2 - 4*0.00000000133*A80^3),_xll.RiskTruncateP(0.05,0.95),_xll.RiskName("BW Gain"),_xll.RiskUnits("kg"))</f>
        <v>#NAME?</v>
      </c>
      <c r="C80" s="133" t="e" cm="1">
        <f t="array" aca="1" ref="C80" ca="1">_xll.RiskNormal(30,30*0.3941,_xll.RiskTruncateP(0.05,0.95),_xll.RiskName("Diet 2 Feed"),_xll.RiskUnits("ng/kg dry"))</f>
        <v>#NAME?</v>
      </c>
      <c r="D80" s="133" t="e" cm="1">
        <f t="array" aca="1" ref="D80" ca="1">_xll.RiskNormal(310,310*0.282,_xll.RiskTruncateP(0.05,0.95),_xll.RiskName("Diet 2 Soil"),_xll.RiskUnits("ng/kg dry"))</f>
        <v>#NAME?</v>
      </c>
      <c r="E80" s="163">
        <v>1.3</v>
      </c>
      <c r="F80" s="134" t="e" cm="1">
        <f t="array" aca="1" ref="F80" ca="1">_xll.RiskNormal((-0.0001*A80^2+0.0196*A80+11.697),(-0.0001*A80^2+0.0196*A80+11.697)*0.062,_xll.RiskTruncateP(0.05,0.95),_xll.RiskName("DMI Cow"),_xll.RiskUnits("kg"))</f>
        <v>#NAME?</v>
      </c>
      <c r="G80" s="134" t="e">
        <f t="shared" ca="1" si="9"/>
        <v>#NAME?</v>
      </c>
      <c r="H80" s="134" t="e" cm="1">
        <f t="array" aca="1" ref="H80" ca="1">_xll.RiskNormal('SW7'!C$12,'SW7'!D$12,_xll.RiskTruncateP(0.05,0.95),_xll.RiskName("Water Intake Cow"),_xll.RiskUnits("L"))</f>
        <v>#NAME?</v>
      </c>
      <c r="I80" s="134" t="e">
        <f t="shared" ca="1" si="14"/>
        <v>#NAME?</v>
      </c>
      <c r="J80" s="134" t="e">
        <f t="shared" ca="1" si="15"/>
        <v>#NAME?</v>
      </c>
      <c r="K80" s="134" t="e" cm="1">
        <f t="array" aca="1" ref="K80" ca="1">_xll.RiskNormal(-0.0000000257*A80^4+0.0000163*A80^3-0.003686*A80^2+0.3024*A80+1.445,(-0.0000000257*A80^4+0.0000163*A80^3-0.003686*A80^2+0.3024*A80+1.445)*0.355,_xll.RiskTruncateP(0.05,0.95),_xll.RiskName("Milk Intake"),_xll.RiskUnits("kg"))</f>
        <v>#NAME?</v>
      </c>
      <c r="L80" s="134" t="e" cm="1">
        <f t="array" aca="1" ref="L80" ca="1">_xll.RiskNormal(5.4702*LN(A80)-22.889,(5.4702*LN(A80)-22.889)*0.35,_xll.RiskTruncateP(0.05,0.95),_xll.RiskName("DMI"),_xll.RiskUnits("kg"))</f>
        <v>#NAME?</v>
      </c>
      <c r="M80" s="134" t="e" cm="1">
        <f t="array" aca="1" ref="M80" ca="1">_xll.RiskNormal(0.0243*L80,0.005*L80,_xll.RiskTruncateP(0.05,0.95),_xll.RiskName("Soil Intake"),_xll.RiskUnits("kg"))</f>
        <v>#NAME?</v>
      </c>
      <c r="N80" s="134" t="e">
        <f t="shared" ca="1" si="16"/>
        <v>#NAME?</v>
      </c>
      <c r="O80" s="134" t="e">
        <f t="shared" ca="1" si="17"/>
        <v>#NAME?</v>
      </c>
      <c r="P80" s="134" t="e">
        <f t="shared" ca="1" si="11"/>
        <v>#NAME?</v>
      </c>
      <c r="Q80" s="134" t="e">
        <f t="shared" ca="1" si="11"/>
        <v>#NAME?</v>
      </c>
      <c r="R80" s="134" t="e">
        <f t="shared" ca="1" si="11"/>
        <v>#NAME?</v>
      </c>
      <c r="S80" s="134" t="e">
        <f t="shared" ca="1" si="19"/>
        <v>#NAME?</v>
      </c>
      <c r="T80" s="134" t="e" cm="1">
        <f t="array" aca="1" ref="T80" ca="1">U79-(U79*(0.5^(1/_xll.RiskNormal('SW7'!C$2,'SW7'!D$2,_xll.RiskTruncateP(0.05,0.95),_xll.RiskName("Halflife"),_xll.RiskUnits("d")))))</f>
        <v>#NAME?</v>
      </c>
      <c r="U80" s="134" t="e">
        <f t="shared" ca="1" si="18"/>
        <v>#NAME?</v>
      </c>
      <c r="V80" s="137" t="e" cm="1">
        <f t="array" aca="1" ref="V80" ca="1">(U80*_xll.RiskNormal('SW7'!C$3,'SW7'!D$3,_xll.RiskTruncateP(0.05,0.95),_xll.RiskName("PFAS MUSCLE FRAC"))/(B80*_xll.RiskNormal('SW7'!C$4,'SW7'!E$4,_xll.RiskTruncateP(0.05,0.95),_xll.RiskName("MUSCLE BW FRAC"))))/1000</f>
        <v>#NAME?</v>
      </c>
      <c r="W80" s="137" t="e" cm="1">
        <f t="array" aca="1" ref="W80" ca="1">V80/_xll.RiskNormal('SW7'!C$5,'SW7'!D$5,_xll.RiskTruncateP(0.05,0.95),_xll.RiskName("Serum Part"))</f>
        <v>#NAME?</v>
      </c>
    </row>
    <row r="81" spans="1:23" x14ac:dyDescent="0.35">
      <c r="A81" s="133">
        <f t="shared" si="13"/>
        <v>78</v>
      </c>
      <c r="B81" s="134" t="e" cm="1">
        <f t="array" aca="1" ref="B81" ca="1">B80+_xll.RiskNormal(0.5584 + 2*0.001787*A81 -3*0.00000155*A81^2 - 4*0.00000000133*A81^3,0.35*(0.5584 + 2*0.001787*A81 -3*0.00000155*A81^2 - 4*0.00000000133*A81^3),_xll.RiskTruncateP(0.05,0.95),_xll.RiskName("BW Gain"),_xll.RiskUnits("kg"))</f>
        <v>#NAME?</v>
      </c>
      <c r="C81" s="133" t="e" cm="1">
        <f t="array" aca="1" ref="C81" ca="1">_xll.RiskNormal(30,30*0.3941,_xll.RiskTruncateP(0.05,0.95),_xll.RiskName("Diet 2 Feed"),_xll.RiskUnits("ng/kg dry"))</f>
        <v>#NAME?</v>
      </c>
      <c r="D81" s="133" t="e" cm="1">
        <f t="array" aca="1" ref="D81" ca="1">_xll.RiskNormal(310,310*0.282,_xll.RiskTruncateP(0.05,0.95),_xll.RiskName("Diet 2 Soil"),_xll.RiskUnits("ng/kg dry"))</f>
        <v>#NAME?</v>
      </c>
      <c r="E81" s="163">
        <v>1.3</v>
      </c>
      <c r="F81" s="134" t="e" cm="1">
        <f t="array" aca="1" ref="F81" ca="1">_xll.RiskNormal((-0.0001*A81^2+0.0196*A81+11.697),(-0.0001*A81^2+0.0196*A81+11.697)*0.062,_xll.RiskTruncateP(0.05,0.95),_xll.RiskName("DMI Cow"),_xll.RiskUnits("kg"))</f>
        <v>#NAME?</v>
      </c>
      <c r="G81" s="134" t="e">
        <f t="shared" ca="1" si="9"/>
        <v>#NAME?</v>
      </c>
      <c r="H81" s="134" t="e" cm="1">
        <f t="array" aca="1" ref="H81" ca="1">_xll.RiskNormal('SW7'!C$12,'SW7'!D$12,_xll.RiskTruncateP(0.05,0.95),_xll.RiskName("Water Intake Cow"),_xll.RiskUnits("L"))</f>
        <v>#NAME?</v>
      </c>
      <c r="I81" s="134" t="e">
        <f t="shared" ca="1" si="14"/>
        <v>#NAME?</v>
      </c>
      <c r="J81" s="134" t="e">
        <f t="shared" ca="1" si="15"/>
        <v>#NAME?</v>
      </c>
      <c r="K81" s="134" t="e" cm="1">
        <f t="array" aca="1" ref="K81" ca="1">_xll.RiskNormal(-0.0000000257*A81^4+0.0000163*A81^3-0.003686*A81^2+0.3024*A81+1.445,(-0.0000000257*A81^4+0.0000163*A81^3-0.003686*A81^2+0.3024*A81+1.445)*0.355,_xll.RiskTruncateP(0.05,0.95),_xll.RiskName("Milk Intake"),_xll.RiskUnits("kg"))</f>
        <v>#NAME?</v>
      </c>
      <c r="L81" s="134" t="e" cm="1">
        <f t="array" aca="1" ref="L81" ca="1">_xll.RiskNormal(5.4702*LN(A81)-22.889,(5.4702*LN(A81)-22.889)*0.35,_xll.RiskTruncateP(0.05,0.95),_xll.RiskName("DMI"),_xll.RiskUnits("kg"))</f>
        <v>#NAME?</v>
      </c>
      <c r="M81" s="134" t="e" cm="1">
        <f t="array" aca="1" ref="M81" ca="1">_xll.RiskNormal(0.0243*L81,0.005*L81,_xll.RiskTruncateP(0.05,0.95),_xll.RiskName("Soil Intake"),_xll.RiskUnits("kg"))</f>
        <v>#NAME?</v>
      </c>
      <c r="N81" s="134" t="e">
        <f t="shared" ca="1" si="16"/>
        <v>#NAME?</v>
      </c>
      <c r="O81" s="134" t="e">
        <f t="shared" ca="1" si="17"/>
        <v>#NAME?</v>
      </c>
      <c r="P81" s="134" t="e">
        <f t="shared" ca="1" si="11"/>
        <v>#NAME?</v>
      </c>
      <c r="Q81" s="134" t="e">
        <f t="shared" ca="1" si="11"/>
        <v>#NAME?</v>
      </c>
      <c r="R81" s="134" t="e">
        <f t="shared" ca="1" si="11"/>
        <v>#NAME?</v>
      </c>
      <c r="S81" s="134" t="e">
        <f t="shared" ca="1" si="19"/>
        <v>#NAME?</v>
      </c>
      <c r="T81" s="134" t="e" cm="1">
        <f t="array" aca="1" ref="T81" ca="1">U80-(U80*(0.5^(1/_xll.RiskNormal('SW7'!C$2,'SW7'!D$2,_xll.RiskTruncateP(0.05,0.95),_xll.RiskName("Halflife"),_xll.RiskUnits("d")))))</f>
        <v>#NAME?</v>
      </c>
      <c r="U81" s="134" t="e">
        <f t="shared" ca="1" si="18"/>
        <v>#NAME?</v>
      </c>
      <c r="V81" s="137" t="e" cm="1">
        <f t="array" aca="1" ref="V81" ca="1">(U81*_xll.RiskNormal('SW7'!C$3,'SW7'!D$3,_xll.RiskTruncateP(0.05,0.95),_xll.RiskName("PFAS MUSCLE FRAC"))/(B81*_xll.RiskNormal('SW7'!C$4,'SW7'!E$4,_xll.RiskTruncateP(0.05,0.95),_xll.RiskName("MUSCLE BW FRAC"))))/1000</f>
        <v>#NAME?</v>
      </c>
      <c r="W81" s="137" t="e" cm="1">
        <f t="array" aca="1" ref="W81" ca="1">V81/_xll.RiskNormal('SW7'!C$5,'SW7'!D$5,_xll.RiskTruncateP(0.05,0.95),_xll.RiskName("Serum Part"))</f>
        <v>#NAME?</v>
      </c>
    </row>
    <row r="82" spans="1:23" x14ac:dyDescent="0.35">
      <c r="A82" s="133">
        <f t="shared" si="13"/>
        <v>79</v>
      </c>
      <c r="B82" s="134" t="e" cm="1">
        <f t="array" aca="1" ref="B82" ca="1">B81+_xll.RiskNormal(0.5584 + 2*0.001787*A82 -3*0.00000155*A82^2 - 4*0.00000000133*A82^3,0.35*(0.5584 + 2*0.001787*A82 -3*0.00000155*A82^2 - 4*0.00000000133*A82^3),_xll.RiskTruncateP(0.05,0.95),_xll.RiskName("BW Gain"),_xll.RiskUnits("kg"))</f>
        <v>#NAME?</v>
      </c>
      <c r="C82" s="133" t="e" cm="1">
        <f t="array" aca="1" ref="C82" ca="1">_xll.RiskNormal(30,30*0.3941,_xll.RiskTruncateP(0.05,0.95),_xll.RiskName("Diet 2 Feed"),_xll.RiskUnits("ng/kg dry"))</f>
        <v>#NAME?</v>
      </c>
      <c r="D82" s="133" t="e" cm="1">
        <f t="array" aca="1" ref="D82" ca="1">_xll.RiskNormal(310,310*0.282,_xll.RiskTruncateP(0.05,0.95),_xll.RiskName("Diet 2 Soil"),_xll.RiskUnits("ng/kg dry"))</f>
        <v>#NAME?</v>
      </c>
      <c r="E82" s="163">
        <v>1.3</v>
      </c>
      <c r="F82" s="134" t="e" cm="1">
        <f t="array" aca="1" ref="F82" ca="1">_xll.RiskNormal((-0.0001*A82^2+0.0196*A82+11.697),(-0.0001*A82^2+0.0196*A82+11.697)*0.062,_xll.RiskTruncateP(0.05,0.95),_xll.RiskName("DMI Cow"),_xll.RiskUnits("kg"))</f>
        <v>#NAME?</v>
      </c>
      <c r="G82" s="134" t="e">
        <f t="shared" ca="1" si="9"/>
        <v>#NAME?</v>
      </c>
      <c r="H82" s="134" t="e" cm="1">
        <f t="array" aca="1" ref="H82" ca="1">_xll.RiskNormal('SW7'!C$12,'SW7'!D$12,_xll.RiskTruncateP(0.05,0.95),_xll.RiskName("Water Intake Cow"),_xll.RiskUnits("L"))</f>
        <v>#NAME?</v>
      </c>
      <c r="I82" s="134" t="e">
        <f t="shared" ca="1" si="14"/>
        <v>#NAME?</v>
      </c>
      <c r="J82" s="134" t="e">
        <f t="shared" ca="1" si="15"/>
        <v>#NAME?</v>
      </c>
      <c r="K82" s="134" t="e" cm="1">
        <f t="array" aca="1" ref="K82" ca="1">_xll.RiskNormal(-0.0000000257*A82^4+0.0000163*A82^3-0.003686*A82^2+0.3024*A82+1.445,(-0.0000000257*A82^4+0.0000163*A82^3-0.003686*A82^2+0.3024*A82+1.445)*0.355,_xll.RiskTruncateP(0.05,0.95),_xll.RiskName("Milk Intake"),_xll.RiskUnits("kg"))</f>
        <v>#NAME?</v>
      </c>
      <c r="L82" s="134" t="e" cm="1">
        <f t="array" aca="1" ref="L82" ca="1">_xll.RiskNormal(5.4702*LN(A82)-22.889,(5.4702*LN(A82)-22.889)*0.35,_xll.RiskTruncateP(0.05,0.95),_xll.RiskName("DMI"),_xll.RiskUnits("kg"))</f>
        <v>#NAME?</v>
      </c>
      <c r="M82" s="134" t="e" cm="1">
        <f t="array" aca="1" ref="M82" ca="1">_xll.RiskNormal(0.0243*L82,0.005*L82,_xll.RiskTruncateP(0.05,0.95),_xll.RiskName("Soil Intake"),_xll.RiskUnits("kg"))</f>
        <v>#NAME?</v>
      </c>
      <c r="N82" s="134" t="e">
        <f t="shared" ca="1" si="16"/>
        <v>#NAME?</v>
      </c>
      <c r="O82" s="134" t="e">
        <f t="shared" ca="1" si="17"/>
        <v>#NAME?</v>
      </c>
      <c r="P82" s="134" t="e">
        <f t="shared" ref="P82:R97" ca="1" si="20">C82*L82</f>
        <v>#NAME?</v>
      </c>
      <c r="Q82" s="134" t="e">
        <f t="shared" ca="1" si="20"/>
        <v>#NAME?</v>
      </c>
      <c r="R82" s="134" t="e">
        <f t="shared" ca="1" si="20"/>
        <v>#NAME?</v>
      </c>
      <c r="S82" s="134" t="e">
        <f t="shared" ca="1" si="19"/>
        <v>#NAME?</v>
      </c>
      <c r="T82" s="134" t="e" cm="1">
        <f t="array" aca="1" ref="T82" ca="1">U81-(U81*(0.5^(1/_xll.RiskNormal('SW7'!C$2,'SW7'!D$2,_xll.RiskTruncateP(0.05,0.95),_xll.RiskName("Halflife"),_xll.RiskUnits("d")))))</f>
        <v>#NAME?</v>
      </c>
      <c r="U82" s="134" t="e">
        <f t="shared" ca="1" si="18"/>
        <v>#NAME?</v>
      </c>
      <c r="V82" s="137" t="e" cm="1">
        <f t="array" aca="1" ref="V82" ca="1">(U82*_xll.RiskNormal('SW7'!C$3,'SW7'!D$3,_xll.RiskTruncateP(0.05,0.95),_xll.RiskName("PFAS MUSCLE FRAC"))/(B82*_xll.RiskNormal('SW7'!C$4,'SW7'!E$4,_xll.RiskTruncateP(0.05,0.95),_xll.RiskName("MUSCLE BW FRAC"))))/1000</f>
        <v>#NAME?</v>
      </c>
      <c r="W82" s="137" t="e" cm="1">
        <f t="array" aca="1" ref="W82" ca="1">V82/_xll.RiskNormal('SW7'!C$5,'SW7'!D$5,_xll.RiskTruncateP(0.05,0.95),_xll.RiskName("Serum Part"))</f>
        <v>#NAME?</v>
      </c>
    </row>
    <row r="83" spans="1:23" x14ac:dyDescent="0.35">
      <c r="A83" s="133">
        <f t="shared" si="13"/>
        <v>80</v>
      </c>
      <c r="B83" s="134" t="e" cm="1">
        <f t="array" aca="1" ref="B83" ca="1">B82+_xll.RiskNormal(0.5584 + 2*0.001787*A83 -3*0.00000155*A83^2 - 4*0.00000000133*A83^3,0.35*(0.5584 + 2*0.001787*A83 -3*0.00000155*A83^2 - 4*0.00000000133*A83^3),_xll.RiskTruncateP(0.05,0.95),_xll.RiskName("BW Gain"),_xll.RiskUnits("kg"))</f>
        <v>#NAME?</v>
      </c>
      <c r="C83" s="133" t="e" cm="1">
        <f t="array" aca="1" ref="C83" ca="1">_xll.RiskNormal(30,30*0.3941,_xll.RiskTruncateP(0.05,0.95),_xll.RiskName("Diet 2 Feed"),_xll.RiskUnits("ng/kg dry"))</f>
        <v>#NAME?</v>
      </c>
      <c r="D83" s="133" t="e" cm="1">
        <f t="array" aca="1" ref="D83" ca="1">_xll.RiskNormal(310,310*0.282,_xll.RiskTruncateP(0.05,0.95),_xll.RiskName("Diet 2 Soil"),_xll.RiskUnits("ng/kg dry"))</f>
        <v>#NAME?</v>
      </c>
      <c r="E83" s="163">
        <v>1.3</v>
      </c>
      <c r="F83" s="134" t="e" cm="1">
        <f t="array" aca="1" ref="F83" ca="1">_xll.RiskNormal((-0.0001*A83^2+0.0196*A83+11.697),(-0.0001*A83^2+0.0196*A83+11.697)*0.062,_xll.RiskTruncateP(0.05,0.95),_xll.RiskName("DMI Cow"),_xll.RiskUnits("kg"))</f>
        <v>#NAME?</v>
      </c>
      <c r="G83" s="134" t="e">
        <f t="shared" ca="1" si="9"/>
        <v>#NAME?</v>
      </c>
      <c r="H83" s="134" t="e" cm="1">
        <f t="array" aca="1" ref="H83" ca="1">_xll.RiskNormal('SW7'!C$12,'SW7'!D$12,_xll.RiskTruncateP(0.05,0.95),_xll.RiskName("Water Intake Cow"),_xll.RiskUnits("L"))</f>
        <v>#NAME?</v>
      </c>
      <c r="I83" s="134" t="e">
        <f t="shared" ca="1" si="14"/>
        <v>#NAME?</v>
      </c>
      <c r="J83" s="134" t="e">
        <f t="shared" ca="1" si="15"/>
        <v>#NAME?</v>
      </c>
      <c r="K83" s="134" t="e" cm="1">
        <f t="array" aca="1" ref="K83" ca="1">_xll.RiskNormal(-0.0000000257*A83^4+0.0000163*A83^3-0.003686*A83^2+0.3024*A83+1.445,(-0.0000000257*A83^4+0.0000163*A83^3-0.003686*A83^2+0.3024*A83+1.445)*0.355,_xll.RiskTruncateP(0.05,0.95),_xll.RiskName("Milk Intake"),_xll.RiskUnits("kg"))</f>
        <v>#NAME?</v>
      </c>
      <c r="L83" s="134" t="e" cm="1">
        <f t="array" aca="1" ref="L83" ca="1">_xll.RiskNormal(5.4702*LN(A83)-22.889,(5.4702*LN(A83)-22.889)*0.35,_xll.RiskTruncateP(0.05,0.95),_xll.RiskName("DMI"),_xll.RiskUnits("kg"))</f>
        <v>#NAME?</v>
      </c>
      <c r="M83" s="134" t="e" cm="1">
        <f t="array" aca="1" ref="M83" ca="1">_xll.RiskNormal(0.0243*L83,0.005*L83,_xll.RiskTruncateP(0.05,0.95),_xll.RiskName("Soil Intake"),_xll.RiskUnits("kg"))</f>
        <v>#NAME?</v>
      </c>
      <c r="N83" s="134" t="e">
        <f t="shared" ca="1" si="16"/>
        <v>#NAME?</v>
      </c>
      <c r="O83" s="134" t="e">
        <f t="shared" ca="1" si="17"/>
        <v>#NAME?</v>
      </c>
      <c r="P83" s="134" t="e">
        <f t="shared" ca="1" si="20"/>
        <v>#NAME?</v>
      </c>
      <c r="Q83" s="134" t="e">
        <f t="shared" ca="1" si="20"/>
        <v>#NAME?</v>
      </c>
      <c r="R83" s="134" t="e">
        <f t="shared" ca="1" si="20"/>
        <v>#NAME?</v>
      </c>
      <c r="S83" s="134" t="e">
        <f t="shared" ca="1" si="19"/>
        <v>#NAME?</v>
      </c>
      <c r="T83" s="134" t="e" cm="1">
        <f t="array" aca="1" ref="T83" ca="1">U82-(U82*(0.5^(1/_xll.RiskNormal('SW7'!C$2,'SW7'!D$2,_xll.RiskTruncateP(0.05,0.95),_xll.RiskName("Halflife"),_xll.RiskUnits("d")))))</f>
        <v>#NAME?</v>
      </c>
      <c r="U83" s="134" t="e">
        <f t="shared" ca="1" si="18"/>
        <v>#NAME?</v>
      </c>
      <c r="V83" s="137" t="e" cm="1">
        <f t="array" aca="1" ref="V83" ca="1">(U83*_xll.RiskNormal('SW7'!C$3,'SW7'!D$3,_xll.RiskTruncateP(0.05,0.95),_xll.RiskName("PFAS MUSCLE FRAC"))/(B83*_xll.RiskNormal('SW7'!C$4,'SW7'!E$4,_xll.RiskTruncateP(0.05,0.95),_xll.RiskName("MUSCLE BW FRAC"))))/1000</f>
        <v>#NAME?</v>
      </c>
      <c r="W83" s="137" t="e" cm="1">
        <f t="array" aca="1" ref="W83" ca="1">V83/_xll.RiskNormal('SW7'!C$5,'SW7'!D$5,_xll.RiskTruncateP(0.05,0.95),_xll.RiskName("Serum Part"))</f>
        <v>#NAME?</v>
      </c>
    </row>
    <row r="84" spans="1:23" x14ac:dyDescent="0.35">
      <c r="A84" s="133">
        <f t="shared" si="13"/>
        <v>81</v>
      </c>
      <c r="B84" s="134" t="e" cm="1">
        <f t="array" aca="1" ref="B84" ca="1">B83+_xll.RiskNormal(0.5584 + 2*0.001787*A84 -3*0.00000155*A84^2 - 4*0.00000000133*A84^3,0.35*(0.5584 + 2*0.001787*A84 -3*0.00000155*A84^2 - 4*0.00000000133*A84^3),_xll.RiskTruncateP(0.05,0.95),_xll.RiskName("BW Gain"),_xll.RiskUnits("kg"))</f>
        <v>#NAME?</v>
      </c>
      <c r="C84" s="133" t="e" cm="1">
        <f t="array" aca="1" ref="C84" ca="1">_xll.RiskNormal(30,30*0.3941,_xll.RiskTruncateP(0.05,0.95),_xll.RiskName("Diet 2 Feed"),_xll.RiskUnits("ng/kg dry"))</f>
        <v>#NAME?</v>
      </c>
      <c r="D84" s="133" t="e" cm="1">
        <f t="array" aca="1" ref="D84" ca="1">_xll.RiskNormal(310,310*0.282,_xll.RiskTruncateP(0.05,0.95),_xll.RiskName("Diet 2 Soil"),_xll.RiskUnits("ng/kg dry"))</f>
        <v>#NAME?</v>
      </c>
      <c r="E84" s="163">
        <v>1.3</v>
      </c>
      <c r="F84" s="134" t="e" cm="1">
        <f t="array" aca="1" ref="F84" ca="1">_xll.RiskNormal((-0.0001*A84^2+0.0196*A84+11.697),(-0.0001*A84^2+0.0196*A84+11.697)*0.062,_xll.RiskTruncateP(0.05,0.95),_xll.RiskName("DMI Cow"),_xll.RiskUnits("kg"))</f>
        <v>#NAME?</v>
      </c>
      <c r="G84" s="134" t="e">
        <f t="shared" ca="1" si="9"/>
        <v>#NAME?</v>
      </c>
      <c r="H84" s="134" t="e" cm="1">
        <f t="array" aca="1" ref="H84" ca="1">_xll.RiskNormal('SW7'!C$12,'SW7'!D$12,_xll.RiskTruncateP(0.05,0.95),_xll.RiskName("Water Intake Cow"),_xll.RiskUnits("L"))</f>
        <v>#NAME?</v>
      </c>
      <c r="I84" s="134" t="e">
        <f t="shared" ca="1" si="14"/>
        <v>#NAME?</v>
      </c>
      <c r="J84" s="134" t="e">
        <f t="shared" ca="1" si="15"/>
        <v>#NAME?</v>
      </c>
      <c r="K84" s="134" t="e" cm="1">
        <f t="array" aca="1" ref="K84" ca="1">_xll.RiskNormal(-0.0000000257*A84^4+0.0000163*A84^3-0.003686*A84^2+0.3024*A84+1.445,(-0.0000000257*A84^4+0.0000163*A84^3-0.003686*A84^2+0.3024*A84+1.445)*0.355,_xll.RiskTruncateP(0.05,0.95),_xll.RiskName("Milk Intake"),_xll.RiskUnits("kg"))</f>
        <v>#NAME?</v>
      </c>
      <c r="L84" s="134" t="e" cm="1">
        <f t="array" aca="1" ref="L84" ca="1">_xll.RiskNormal(5.4702*LN(A84)-22.889,(5.4702*LN(A84)-22.889)*0.35,_xll.RiskTruncateP(0.05,0.95),_xll.RiskName("DMI"),_xll.RiskUnits("kg"))</f>
        <v>#NAME?</v>
      </c>
      <c r="M84" s="134" t="e" cm="1">
        <f t="array" aca="1" ref="M84" ca="1">_xll.RiskNormal(0.0243*L84,0.005*L84,_xll.RiskTruncateP(0.05,0.95),_xll.RiskName("Soil Intake"),_xll.RiskUnits("kg"))</f>
        <v>#NAME?</v>
      </c>
      <c r="N84" s="134" t="e">
        <f t="shared" ca="1" si="16"/>
        <v>#NAME?</v>
      </c>
      <c r="O84" s="134" t="e">
        <f t="shared" ca="1" si="17"/>
        <v>#NAME?</v>
      </c>
      <c r="P84" s="134" t="e">
        <f t="shared" ca="1" si="20"/>
        <v>#NAME?</v>
      </c>
      <c r="Q84" s="134" t="e">
        <f t="shared" ca="1" si="20"/>
        <v>#NAME?</v>
      </c>
      <c r="R84" s="134" t="e">
        <f t="shared" ca="1" si="20"/>
        <v>#NAME?</v>
      </c>
      <c r="S84" s="134" t="e">
        <f t="shared" ca="1" si="19"/>
        <v>#NAME?</v>
      </c>
      <c r="T84" s="134" t="e" cm="1">
        <f t="array" aca="1" ref="T84" ca="1">U83-(U83*(0.5^(1/_xll.RiskNormal('SW7'!C$2,'SW7'!D$2,_xll.RiskTruncateP(0.05,0.95),_xll.RiskName("Halflife"),_xll.RiskUnits("d")))))</f>
        <v>#NAME?</v>
      </c>
      <c r="U84" s="134" t="e">
        <f t="shared" ca="1" si="18"/>
        <v>#NAME?</v>
      </c>
      <c r="V84" s="137" t="e" cm="1">
        <f t="array" aca="1" ref="V84" ca="1">(U84*_xll.RiskNormal('SW7'!C$3,'SW7'!D$3,_xll.RiskTruncateP(0.05,0.95),_xll.RiskName("PFAS MUSCLE FRAC"))/(B84*_xll.RiskNormal('SW7'!C$4,'SW7'!E$4,_xll.RiskTruncateP(0.05,0.95),_xll.RiskName("MUSCLE BW FRAC"))))/1000</f>
        <v>#NAME?</v>
      </c>
      <c r="W84" s="137" t="e" cm="1">
        <f t="array" aca="1" ref="W84" ca="1">V84/_xll.RiskNormal('SW7'!C$5,'SW7'!D$5,_xll.RiskTruncateP(0.05,0.95),_xll.RiskName("Serum Part"))</f>
        <v>#NAME?</v>
      </c>
    </row>
    <row r="85" spans="1:23" x14ac:dyDescent="0.35">
      <c r="A85" s="133">
        <f t="shared" si="13"/>
        <v>82</v>
      </c>
      <c r="B85" s="134" t="e" cm="1">
        <f t="array" aca="1" ref="B85" ca="1">B84+_xll.RiskNormal(0.5584 + 2*0.001787*A85 -3*0.00000155*A85^2 - 4*0.00000000133*A85^3,0.35*(0.5584 + 2*0.001787*A85 -3*0.00000155*A85^2 - 4*0.00000000133*A85^3),_xll.RiskTruncateP(0.05,0.95),_xll.RiskName("BW Gain"),_xll.RiskUnits("kg"))</f>
        <v>#NAME?</v>
      </c>
      <c r="C85" s="133" t="e" cm="1">
        <f t="array" aca="1" ref="C85" ca="1">_xll.RiskNormal(30,30*0.3941,_xll.RiskTruncateP(0.05,0.95),_xll.RiskName("Diet 2 Feed"),_xll.RiskUnits("ng/kg dry"))</f>
        <v>#NAME?</v>
      </c>
      <c r="D85" s="133" t="e" cm="1">
        <f t="array" aca="1" ref="D85" ca="1">_xll.RiskNormal(310,310*0.282,_xll.RiskTruncateP(0.05,0.95),_xll.RiskName("Diet 2 Soil"),_xll.RiskUnits("ng/kg dry"))</f>
        <v>#NAME?</v>
      </c>
      <c r="E85" s="163">
        <v>1.3</v>
      </c>
      <c r="F85" s="134" t="e" cm="1">
        <f t="array" aca="1" ref="F85" ca="1">_xll.RiskNormal((-0.0001*A85^2+0.0196*A85+11.697),(-0.0001*A85^2+0.0196*A85+11.697)*0.062,_xll.RiskTruncateP(0.05,0.95),_xll.RiskName("DMI Cow"),_xll.RiskUnits("kg"))</f>
        <v>#NAME?</v>
      </c>
      <c r="G85" s="134" t="e">
        <f t="shared" ca="1" si="9"/>
        <v>#NAME?</v>
      </c>
      <c r="H85" s="134" t="e" cm="1">
        <f t="array" aca="1" ref="H85" ca="1">_xll.RiskNormal('SW7'!C$12,'SW7'!D$12,_xll.RiskTruncateP(0.05,0.95),_xll.RiskName("Water Intake Cow"),_xll.RiskUnits("L"))</f>
        <v>#NAME?</v>
      </c>
      <c r="I85" s="134" t="e">
        <f t="shared" ca="1" si="14"/>
        <v>#NAME?</v>
      </c>
      <c r="J85" s="134" t="e">
        <f t="shared" ca="1" si="15"/>
        <v>#NAME?</v>
      </c>
      <c r="K85" s="134" t="e" cm="1">
        <f t="array" aca="1" ref="K85" ca="1">_xll.RiskNormal(-0.0000000257*A85^4+0.0000163*A85^3-0.003686*A85^2+0.3024*A85+1.445,(-0.0000000257*A85^4+0.0000163*A85^3-0.003686*A85^2+0.3024*A85+1.445)*0.355,_xll.RiskTruncateP(0.05,0.95),_xll.RiskName("Milk Intake"),_xll.RiskUnits("kg"))</f>
        <v>#NAME?</v>
      </c>
      <c r="L85" s="134" t="e" cm="1">
        <f t="array" aca="1" ref="L85" ca="1">_xll.RiskNormal(5.4702*LN(A85)-22.889,(5.4702*LN(A85)-22.889)*0.35,_xll.RiskTruncateP(0.05,0.95),_xll.RiskName("DMI"),_xll.RiskUnits("kg"))</f>
        <v>#NAME?</v>
      </c>
      <c r="M85" s="134" t="e" cm="1">
        <f t="array" aca="1" ref="M85" ca="1">_xll.RiskNormal(0.0243*L85,0.005*L85,_xll.RiskTruncateP(0.05,0.95),_xll.RiskName("Soil Intake"),_xll.RiskUnits("kg"))</f>
        <v>#NAME?</v>
      </c>
      <c r="N85" s="134" t="e">
        <f t="shared" ca="1" si="16"/>
        <v>#NAME?</v>
      </c>
      <c r="O85" s="134" t="e">
        <f t="shared" ca="1" si="17"/>
        <v>#NAME?</v>
      </c>
      <c r="P85" s="134" t="e">
        <f t="shared" ca="1" si="20"/>
        <v>#NAME?</v>
      </c>
      <c r="Q85" s="134" t="e">
        <f t="shared" ca="1" si="20"/>
        <v>#NAME?</v>
      </c>
      <c r="R85" s="134" t="e">
        <f t="shared" ca="1" si="20"/>
        <v>#NAME?</v>
      </c>
      <c r="S85" s="134" t="e">
        <f t="shared" ca="1" si="19"/>
        <v>#NAME?</v>
      </c>
      <c r="T85" s="134" t="e" cm="1">
        <f t="array" aca="1" ref="T85" ca="1">U84-(U84*(0.5^(1/_xll.RiskNormal('SW7'!C$2,'SW7'!D$2,_xll.RiskTruncateP(0.05,0.95),_xll.RiskName("Halflife"),_xll.RiskUnits("d")))))</f>
        <v>#NAME?</v>
      </c>
      <c r="U85" s="134" t="e">
        <f t="shared" ca="1" si="18"/>
        <v>#NAME?</v>
      </c>
      <c r="V85" s="137" t="e" cm="1">
        <f t="array" aca="1" ref="V85" ca="1">(U85*_xll.RiskNormal('SW7'!C$3,'SW7'!D$3,_xll.RiskTruncateP(0.05,0.95),_xll.RiskName("PFAS MUSCLE FRAC"))/(B85*_xll.RiskNormal('SW7'!C$4,'SW7'!E$4,_xll.RiskTruncateP(0.05,0.95),_xll.RiskName("MUSCLE BW FRAC"))))/1000</f>
        <v>#NAME?</v>
      </c>
      <c r="W85" s="137" t="e" cm="1">
        <f t="array" aca="1" ref="W85" ca="1">V85/_xll.RiskNormal('SW7'!C$5,'SW7'!D$5,_xll.RiskTruncateP(0.05,0.95),_xll.RiskName("Serum Part"))</f>
        <v>#NAME?</v>
      </c>
    </row>
    <row r="86" spans="1:23" x14ac:dyDescent="0.35">
      <c r="A86" s="133">
        <f t="shared" si="13"/>
        <v>83</v>
      </c>
      <c r="B86" s="134" t="e" cm="1">
        <f t="array" aca="1" ref="B86" ca="1">B85+_xll.RiskNormal(0.5584 + 2*0.001787*A86 -3*0.00000155*A86^2 - 4*0.00000000133*A86^3,0.35*(0.5584 + 2*0.001787*A86 -3*0.00000155*A86^2 - 4*0.00000000133*A86^3),_xll.RiskTruncateP(0.05,0.95),_xll.RiskName("BW Gain"),_xll.RiskUnits("kg"))</f>
        <v>#NAME?</v>
      </c>
      <c r="C86" s="133" t="e" cm="1">
        <f t="array" aca="1" ref="C86" ca="1">_xll.RiskNormal(30,30*0.3941,_xll.RiskTruncateP(0.05,0.95),_xll.RiskName("Diet 2 Feed"),_xll.RiskUnits("ng/kg dry"))</f>
        <v>#NAME?</v>
      </c>
      <c r="D86" s="133" t="e" cm="1">
        <f t="array" aca="1" ref="D86" ca="1">_xll.RiskNormal(310,310*0.282,_xll.RiskTruncateP(0.05,0.95),_xll.RiskName("Diet 2 Soil"),_xll.RiskUnits("ng/kg dry"))</f>
        <v>#NAME?</v>
      </c>
      <c r="E86" s="163">
        <v>1.3</v>
      </c>
      <c r="F86" s="134" t="e" cm="1">
        <f t="array" aca="1" ref="F86" ca="1">_xll.RiskNormal((-0.0001*A86^2+0.0196*A86+11.697),(-0.0001*A86^2+0.0196*A86+11.697)*0.062,_xll.RiskTruncateP(0.05,0.95),_xll.RiskName("DMI Cow"),_xll.RiskUnits("kg"))</f>
        <v>#NAME?</v>
      </c>
      <c r="G86" s="134" t="e">
        <f t="shared" ca="1" si="9"/>
        <v>#NAME?</v>
      </c>
      <c r="H86" s="134" t="e" cm="1">
        <f t="array" aca="1" ref="H86" ca="1">_xll.RiskNormal('SW7'!C$12,'SW7'!D$12,_xll.RiskTruncateP(0.05,0.95),_xll.RiskName("Water Intake Cow"),_xll.RiskUnits("L"))</f>
        <v>#NAME?</v>
      </c>
      <c r="I86" s="134" t="e">
        <f t="shared" ca="1" si="14"/>
        <v>#NAME?</v>
      </c>
      <c r="J86" s="134" t="e">
        <f t="shared" ca="1" si="15"/>
        <v>#NAME?</v>
      </c>
      <c r="K86" s="134" t="e" cm="1">
        <f t="array" aca="1" ref="K86" ca="1">_xll.RiskNormal(-0.0000000257*A86^4+0.0000163*A86^3-0.003686*A86^2+0.3024*A86+1.445,(-0.0000000257*A86^4+0.0000163*A86^3-0.003686*A86^2+0.3024*A86+1.445)*0.355,_xll.RiskTruncateP(0.05,0.95),_xll.RiskName("Milk Intake"),_xll.RiskUnits("kg"))</f>
        <v>#NAME?</v>
      </c>
      <c r="L86" s="134" t="e" cm="1">
        <f t="array" aca="1" ref="L86" ca="1">_xll.RiskNormal(5.4702*LN(A86)-22.889,(5.4702*LN(A86)-22.889)*0.35,_xll.RiskTruncateP(0.05,0.95),_xll.RiskName("DMI"),_xll.RiskUnits("kg"))</f>
        <v>#NAME?</v>
      </c>
      <c r="M86" s="134" t="e" cm="1">
        <f t="array" aca="1" ref="M86" ca="1">_xll.RiskNormal(0.0243*L86,0.005*L86,_xll.RiskTruncateP(0.05,0.95),_xll.RiskName("Soil Intake"),_xll.RiskUnits("kg"))</f>
        <v>#NAME?</v>
      </c>
      <c r="N86" s="134" t="e">
        <f t="shared" ca="1" si="16"/>
        <v>#NAME?</v>
      </c>
      <c r="O86" s="134" t="e">
        <f t="shared" ca="1" si="17"/>
        <v>#NAME?</v>
      </c>
      <c r="P86" s="134" t="e">
        <f t="shared" ca="1" si="20"/>
        <v>#NAME?</v>
      </c>
      <c r="Q86" s="134" t="e">
        <f t="shared" ca="1" si="20"/>
        <v>#NAME?</v>
      </c>
      <c r="R86" s="134" t="e">
        <f t="shared" ca="1" si="20"/>
        <v>#NAME?</v>
      </c>
      <c r="S86" s="134" t="e">
        <f t="shared" ca="1" si="19"/>
        <v>#NAME?</v>
      </c>
      <c r="T86" s="134" t="e" cm="1">
        <f t="array" aca="1" ref="T86" ca="1">U85-(U85*(0.5^(1/_xll.RiskNormal('SW7'!C$2,'SW7'!D$2,_xll.RiskTruncateP(0.05,0.95),_xll.RiskName("Halflife"),_xll.RiskUnits("d")))))</f>
        <v>#NAME?</v>
      </c>
      <c r="U86" s="134" t="e">
        <f t="shared" ca="1" si="18"/>
        <v>#NAME?</v>
      </c>
      <c r="V86" s="137" t="e" cm="1">
        <f t="array" aca="1" ref="V86" ca="1">(U86*_xll.RiskNormal('SW7'!C$3,'SW7'!D$3,_xll.RiskTruncateP(0.05,0.95),_xll.RiskName("PFAS MUSCLE FRAC"))/(B86*_xll.RiskNormal('SW7'!C$4,'SW7'!E$4,_xll.RiskTruncateP(0.05,0.95),_xll.RiskName("MUSCLE BW FRAC"))))/1000</f>
        <v>#NAME?</v>
      </c>
      <c r="W86" s="137" t="e" cm="1">
        <f t="array" aca="1" ref="W86" ca="1">V86/_xll.RiskNormal('SW7'!C$5,'SW7'!D$5,_xll.RiskTruncateP(0.05,0.95),_xll.RiskName("Serum Part"))</f>
        <v>#NAME?</v>
      </c>
    </row>
    <row r="87" spans="1:23" x14ac:dyDescent="0.35">
      <c r="A87" s="133">
        <f t="shared" si="13"/>
        <v>84</v>
      </c>
      <c r="B87" s="134" t="e" cm="1">
        <f t="array" aca="1" ref="B87" ca="1">B86+_xll.RiskNormal(0.5584 + 2*0.001787*A87 -3*0.00000155*A87^2 - 4*0.00000000133*A87^3,0.35*(0.5584 + 2*0.001787*A87 -3*0.00000155*A87^2 - 4*0.00000000133*A87^3),_xll.RiskTruncateP(0.05,0.95),_xll.RiskName("BW Gain"),_xll.RiskUnits("kg"))</f>
        <v>#NAME?</v>
      </c>
      <c r="C87" s="133" t="e" cm="1">
        <f t="array" aca="1" ref="C87" ca="1">_xll.RiskNormal(30,30*0.3941,_xll.RiskTruncateP(0.05,0.95),_xll.RiskName("Diet 2 Feed"),_xll.RiskUnits("ng/kg dry"))</f>
        <v>#NAME?</v>
      </c>
      <c r="D87" s="133" t="e" cm="1">
        <f t="array" aca="1" ref="D87" ca="1">_xll.RiskNormal(310,310*0.282,_xll.RiskTruncateP(0.05,0.95),_xll.RiskName("Diet 2 Soil"),_xll.RiskUnits("ng/kg dry"))</f>
        <v>#NAME?</v>
      </c>
      <c r="E87" s="163">
        <v>1.3</v>
      </c>
      <c r="F87" s="134" t="e" cm="1">
        <f t="array" aca="1" ref="F87" ca="1">_xll.RiskNormal((-0.0001*A87^2+0.0196*A87+11.697),(-0.0001*A87^2+0.0196*A87+11.697)*0.062,_xll.RiskTruncateP(0.05,0.95),_xll.RiskName("DMI Cow"),_xll.RiskUnits("kg"))</f>
        <v>#NAME?</v>
      </c>
      <c r="G87" s="134" t="e">
        <f t="shared" ca="1" si="9"/>
        <v>#NAME?</v>
      </c>
      <c r="H87" s="134" t="e" cm="1">
        <f t="array" aca="1" ref="H87" ca="1">_xll.RiskNormal('SW7'!C$12,'SW7'!D$12,_xll.RiskTruncateP(0.05,0.95),_xll.RiskName("Water Intake Cow"),_xll.RiskUnits("L"))</f>
        <v>#NAME?</v>
      </c>
      <c r="I87" s="134" t="e">
        <f t="shared" ca="1" si="14"/>
        <v>#NAME?</v>
      </c>
      <c r="J87" s="134" t="e">
        <f t="shared" ca="1" si="15"/>
        <v>#NAME?</v>
      </c>
      <c r="K87" s="134" t="e" cm="1">
        <f t="array" aca="1" ref="K87" ca="1">_xll.RiskNormal(-0.0000000257*A87^4+0.0000163*A87^3-0.003686*A87^2+0.3024*A87+1.445,(-0.0000000257*A87^4+0.0000163*A87^3-0.003686*A87^2+0.3024*A87+1.445)*0.355,_xll.RiskTruncateP(0.05,0.95),_xll.RiskName("Milk Intake"),_xll.RiskUnits("kg"))</f>
        <v>#NAME?</v>
      </c>
      <c r="L87" s="134" t="e" cm="1">
        <f t="array" aca="1" ref="L87" ca="1">_xll.RiskNormal(5.4702*LN(A87)-22.889,(5.4702*LN(A87)-22.889)*0.35,_xll.RiskTruncateP(0.05,0.95),_xll.RiskName("DMI"),_xll.RiskUnits("kg"))</f>
        <v>#NAME?</v>
      </c>
      <c r="M87" s="134" t="e" cm="1">
        <f t="array" aca="1" ref="M87" ca="1">_xll.RiskNormal(0.0243*L87,0.005*L87,_xll.RiskTruncateP(0.05,0.95),_xll.RiskName("Soil Intake"),_xll.RiskUnits("kg"))</f>
        <v>#NAME?</v>
      </c>
      <c r="N87" s="134" t="e">
        <f t="shared" ca="1" si="16"/>
        <v>#NAME?</v>
      </c>
      <c r="O87" s="134" t="e">
        <f t="shared" ca="1" si="17"/>
        <v>#NAME?</v>
      </c>
      <c r="P87" s="134" t="e">
        <f t="shared" ca="1" si="20"/>
        <v>#NAME?</v>
      </c>
      <c r="Q87" s="134" t="e">
        <f t="shared" ca="1" si="20"/>
        <v>#NAME?</v>
      </c>
      <c r="R87" s="134" t="e">
        <f t="shared" ca="1" si="20"/>
        <v>#NAME?</v>
      </c>
      <c r="S87" s="134" t="e">
        <f t="shared" ca="1" si="19"/>
        <v>#NAME?</v>
      </c>
      <c r="T87" s="134" t="e" cm="1">
        <f t="array" aca="1" ref="T87" ca="1">U86-(U86*(0.5^(1/_xll.RiskNormal('SW7'!C$2,'SW7'!D$2,_xll.RiskTruncateP(0.05,0.95),_xll.RiskName("Halflife"),_xll.RiskUnits("d")))))</f>
        <v>#NAME?</v>
      </c>
      <c r="U87" s="134" t="e">
        <f t="shared" ca="1" si="18"/>
        <v>#NAME?</v>
      </c>
      <c r="V87" s="137" t="e" cm="1">
        <f t="array" aca="1" ref="V87" ca="1">(U87*_xll.RiskNormal('SW7'!C$3,'SW7'!D$3,_xll.RiskTruncateP(0.05,0.95),_xll.RiskName("PFAS MUSCLE FRAC"))/(B87*_xll.RiskNormal('SW7'!C$4,'SW7'!E$4,_xll.RiskTruncateP(0.05,0.95),_xll.RiskName("MUSCLE BW FRAC"))))/1000</f>
        <v>#NAME?</v>
      </c>
      <c r="W87" s="137" t="e" cm="1">
        <f t="array" aca="1" ref="W87" ca="1">V87/_xll.RiskNormal('SW7'!C$5,'SW7'!D$5,_xll.RiskTruncateP(0.05,0.95),_xll.RiskName("Serum Part"))</f>
        <v>#NAME?</v>
      </c>
    </row>
    <row r="88" spans="1:23" x14ac:dyDescent="0.35">
      <c r="A88" s="133">
        <f t="shared" si="13"/>
        <v>85</v>
      </c>
      <c r="B88" s="134" t="e" cm="1">
        <f t="array" aca="1" ref="B88" ca="1">B87+_xll.RiskNormal(0.5584 + 2*0.001787*A88 -3*0.00000155*A88^2 - 4*0.00000000133*A88^3,0.35*(0.5584 + 2*0.001787*A88 -3*0.00000155*A88^2 - 4*0.00000000133*A88^3),_xll.RiskTruncateP(0.05,0.95),_xll.RiskName("BW Gain"),_xll.RiskUnits("kg"))</f>
        <v>#NAME?</v>
      </c>
      <c r="C88" s="133" t="e" cm="1">
        <f t="array" aca="1" ref="C88" ca="1">_xll.RiskNormal(30,30*0.3941,_xll.RiskTruncateP(0.05,0.95),_xll.RiskName("Diet 2 Feed"),_xll.RiskUnits("ng/kg dry"))</f>
        <v>#NAME?</v>
      </c>
      <c r="D88" s="133" t="e" cm="1">
        <f t="array" aca="1" ref="D88" ca="1">_xll.RiskNormal(310,310*0.282,_xll.RiskTruncateP(0.05,0.95),_xll.RiskName("Diet 2 Soil"),_xll.RiskUnits("ng/kg dry"))</f>
        <v>#NAME?</v>
      </c>
      <c r="E88" s="163">
        <v>1.3</v>
      </c>
      <c r="F88" s="134" t="e" cm="1">
        <f t="array" aca="1" ref="F88" ca="1">_xll.RiskNormal((-0.0001*A88^2+0.0196*A88+11.697),(-0.0001*A88^2+0.0196*A88+11.697)*0.062,_xll.RiskTruncateP(0.05,0.95),_xll.RiskName("DMI Cow"),_xll.RiskUnits("kg"))</f>
        <v>#NAME?</v>
      </c>
      <c r="G88" s="134" t="e">
        <f t="shared" ca="1" si="9"/>
        <v>#NAME?</v>
      </c>
      <c r="H88" s="134" t="e" cm="1">
        <f t="array" aca="1" ref="H88" ca="1">_xll.RiskNormal('SW7'!C$12,'SW7'!D$12,_xll.RiskTruncateP(0.05,0.95),_xll.RiskName("Water Intake Cow"),_xll.RiskUnits("L"))</f>
        <v>#NAME?</v>
      </c>
      <c r="I88" s="134" t="e">
        <f t="shared" ca="1" si="14"/>
        <v>#NAME?</v>
      </c>
      <c r="J88" s="134" t="e">
        <f t="shared" ca="1" si="15"/>
        <v>#NAME?</v>
      </c>
      <c r="K88" s="134" t="e" cm="1">
        <f t="array" aca="1" ref="K88" ca="1">_xll.RiskNormal(-0.0000000257*A88^4+0.0000163*A88^3-0.003686*A88^2+0.3024*A88+1.445,(-0.0000000257*A88^4+0.0000163*A88^3-0.003686*A88^2+0.3024*A88+1.445)*0.355,_xll.RiskTruncateP(0.05,0.95),_xll.RiskName("Milk Intake"),_xll.RiskUnits("kg"))</f>
        <v>#NAME?</v>
      </c>
      <c r="L88" s="134" t="e" cm="1">
        <f t="array" aca="1" ref="L88" ca="1">_xll.RiskNormal(5.4702*LN(A88)-22.889,(5.4702*LN(A88)-22.889)*0.35,_xll.RiskTruncateP(0.05,0.95),_xll.RiskName("DMI"),_xll.RiskUnits("kg"))</f>
        <v>#NAME?</v>
      </c>
      <c r="M88" s="134" t="e" cm="1">
        <f t="array" aca="1" ref="M88" ca="1">_xll.RiskNormal(0.0243*L88,0.005*L88,_xll.RiskTruncateP(0.05,0.95),_xll.RiskName("Soil Intake"),_xll.RiskUnits("kg"))</f>
        <v>#NAME?</v>
      </c>
      <c r="N88" s="134" t="e">
        <f t="shared" ca="1" si="16"/>
        <v>#NAME?</v>
      </c>
      <c r="O88" s="134" t="e">
        <f t="shared" ca="1" si="17"/>
        <v>#NAME?</v>
      </c>
      <c r="P88" s="134" t="e">
        <f t="shared" ca="1" si="20"/>
        <v>#NAME?</v>
      </c>
      <c r="Q88" s="134" t="e">
        <f t="shared" ca="1" si="20"/>
        <v>#NAME?</v>
      </c>
      <c r="R88" s="134" t="e">
        <f t="shared" ca="1" si="20"/>
        <v>#NAME?</v>
      </c>
      <c r="S88" s="134" t="e">
        <f t="shared" ca="1" si="19"/>
        <v>#NAME?</v>
      </c>
      <c r="T88" s="134" t="e" cm="1">
        <f t="array" aca="1" ref="T88" ca="1">U87-(U87*(0.5^(1/_xll.RiskNormal('SW7'!C$2,'SW7'!D$2,_xll.RiskTruncateP(0.05,0.95),_xll.RiskName("Halflife"),_xll.RiskUnits("d")))))</f>
        <v>#NAME?</v>
      </c>
      <c r="U88" s="134" t="e">
        <f t="shared" ca="1" si="18"/>
        <v>#NAME?</v>
      </c>
      <c r="V88" s="137" t="e" cm="1">
        <f t="array" aca="1" ref="V88" ca="1">(U88*_xll.RiskNormal('SW7'!C$3,'SW7'!D$3,_xll.RiskTruncateP(0.05,0.95),_xll.RiskName("PFAS MUSCLE FRAC"))/(B88*_xll.RiskNormal('SW7'!C$4,'SW7'!E$4,_xll.RiskTruncateP(0.05,0.95),_xll.RiskName("MUSCLE BW FRAC"))))/1000</f>
        <v>#NAME?</v>
      </c>
      <c r="W88" s="137" t="e" cm="1">
        <f t="array" aca="1" ref="W88" ca="1">V88/_xll.RiskNormal('SW7'!C$5,'SW7'!D$5,_xll.RiskTruncateP(0.05,0.95),_xll.RiskName("Serum Part"))</f>
        <v>#NAME?</v>
      </c>
    </row>
    <row r="89" spans="1:23" x14ac:dyDescent="0.35">
      <c r="A89" s="133">
        <f t="shared" si="13"/>
        <v>86</v>
      </c>
      <c r="B89" s="134" t="e" cm="1">
        <f t="array" aca="1" ref="B89" ca="1">B88+_xll.RiskNormal(0.5584 + 2*0.001787*A89 -3*0.00000155*A89^2 - 4*0.00000000133*A89^3,0.35*(0.5584 + 2*0.001787*A89 -3*0.00000155*A89^2 - 4*0.00000000133*A89^3),_xll.RiskTruncateP(0.05,0.95),_xll.RiskName("BW Gain"),_xll.RiskUnits("kg"))</f>
        <v>#NAME?</v>
      </c>
      <c r="C89" s="133" t="e" cm="1">
        <f t="array" aca="1" ref="C89" ca="1">_xll.RiskNormal(30,30*0.3941,_xll.RiskTruncateP(0.05,0.95),_xll.RiskName("Diet 2 Feed"),_xll.RiskUnits("ng/kg dry"))</f>
        <v>#NAME?</v>
      </c>
      <c r="D89" s="133" t="e" cm="1">
        <f t="array" aca="1" ref="D89" ca="1">_xll.RiskNormal(310,310*0.282,_xll.RiskTruncateP(0.05,0.95),_xll.RiskName("Diet 2 Soil"),_xll.RiskUnits("ng/kg dry"))</f>
        <v>#NAME?</v>
      </c>
      <c r="E89" s="163">
        <v>1.3</v>
      </c>
      <c r="F89" s="134" t="e" cm="1">
        <f t="array" aca="1" ref="F89" ca="1">_xll.RiskNormal((-0.0001*A89^2+0.0196*A89+11.697),(-0.0001*A89^2+0.0196*A89+11.697)*0.062,_xll.RiskTruncateP(0.05,0.95),_xll.RiskName("DMI Cow"),_xll.RiskUnits("kg"))</f>
        <v>#NAME?</v>
      </c>
      <c r="G89" s="134" t="e">
        <f t="shared" ca="1" si="9"/>
        <v>#NAME?</v>
      </c>
      <c r="H89" s="134" t="e" cm="1">
        <f t="array" aca="1" ref="H89" ca="1">_xll.RiskNormal('SW7'!C$12,'SW7'!D$12,_xll.RiskTruncateP(0.05,0.95),_xll.RiskName("Water Intake Cow"),_xll.RiskUnits("L"))</f>
        <v>#NAME?</v>
      </c>
      <c r="I89" s="134" t="e">
        <f t="shared" ca="1" si="14"/>
        <v>#NAME?</v>
      </c>
      <c r="J89" s="134" t="e">
        <f t="shared" ca="1" si="15"/>
        <v>#NAME?</v>
      </c>
      <c r="K89" s="134" t="e" cm="1">
        <f t="array" aca="1" ref="K89" ca="1">_xll.RiskNormal(-0.0000000257*A89^4+0.0000163*A89^3-0.003686*A89^2+0.3024*A89+1.445,(-0.0000000257*A89^4+0.0000163*A89^3-0.003686*A89^2+0.3024*A89+1.445)*0.355,_xll.RiskTruncateP(0.05,0.95),_xll.RiskName("Milk Intake"),_xll.RiskUnits("kg"))</f>
        <v>#NAME?</v>
      </c>
      <c r="L89" s="134" t="e" cm="1">
        <f t="array" aca="1" ref="L89" ca="1">_xll.RiskNormal(5.4702*LN(A89)-22.889,(5.4702*LN(A89)-22.889)*0.35,_xll.RiskTruncateP(0.05,0.95),_xll.RiskName("DMI"),_xll.RiskUnits("kg"))</f>
        <v>#NAME?</v>
      </c>
      <c r="M89" s="134" t="e" cm="1">
        <f t="array" aca="1" ref="M89" ca="1">_xll.RiskNormal(0.0243*L89,0.005*L89,_xll.RiskTruncateP(0.05,0.95),_xll.RiskName("Soil Intake"),_xll.RiskUnits("kg"))</f>
        <v>#NAME?</v>
      </c>
      <c r="N89" s="134" t="e">
        <f t="shared" ca="1" si="16"/>
        <v>#NAME?</v>
      </c>
      <c r="O89" s="134" t="e">
        <f t="shared" ca="1" si="17"/>
        <v>#NAME?</v>
      </c>
      <c r="P89" s="134" t="e">
        <f t="shared" ca="1" si="20"/>
        <v>#NAME?</v>
      </c>
      <c r="Q89" s="134" t="e">
        <f t="shared" ca="1" si="20"/>
        <v>#NAME?</v>
      </c>
      <c r="R89" s="134" t="e">
        <f t="shared" ca="1" si="20"/>
        <v>#NAME?</v>
      </c>
      <c r="S89" s="134" t="e">
        <f t="shared" ca="1" si="19"/>
        <v>#NAME?</v>
      </c>
      <c r="T89" s="134" t="e" cm="1">
        <f t="array" aca="1" ref="T89" ca="1">U88-(U88*(0.5^(1/_xll.RiskNormal('SW7'!C$2,'SW7'!D$2,_xll.RiskTruncateP(0.05,0.95),_xll.RiskName("Halflife"),_xll.RiskUnits("d")))))</f>
        <v>#NAME?</v>
      </c>
      <c r="U89" s="134" t="e">
        <f t="shared" ca="1" si="18"/>
        <v>#NAME?</v>
      </c>
      <c r="V89" s="137" t="e" cm="1">
        <f t="array" aca="1" ref="V89" ca="1">(U89*_xll.RiskNormal('SW7'!C$3,'SW7'!D$3,_xll.RiskTruncateP(0.05,0.95),_xll.RiskName("PFAS MUSCLE FRAC"))/(B89*_xll.RiskNormal('SW7'!C$4,'SW7'!E$4,_xll.RiskTruncateP(0.05,0.95),_xll.RiskName("MUSCLE BW FRAC"))))/1000</f>
        <v>#NAME?</v>
      </c>
      <c r="W89" s="137" t="e" cm="1">
        <f t="array" aca="1" ref="W89" ca="1">V89/_xll.RiskNormal('SW7'!C$5,'SW7'!D$5,_xll.RiskTruncateP(0.05,0.95),_xll.RiskName("Serum Part"))</f>
        <v>#NAME?</v>
      </c>
    </row>
    <row r="90" spans="1:23" x14ac:dyDescent="0.35">
      <c r="A90" s="133">
        <f t="shared" si="13"/>
        <v>87</v>
      </c>
      <c r="B90" s="134" t="e" cm="1">
        <f t="array" aca="1" ref="B90" ca="1">B89+_xll.RiskNormal(0.5584 + 2*0.001787*A90 -3*0.00000155*A90^2 - 4*0.00000000133*A90^3,0.35*(0.5584 + 2*0.001787*A90 -3*0.00000155*A90^2 - 4*0.00000000133*A90^3),_xll.RiskTruncateP(0.05,0.95),_xll.RiskName("BW Gain"),_xll.RiskUnits("kg"))</f>
        <v>#NAME?</v>
      </c>
      <c r="C90" s="133" t="e" cm="1">
        <f t="array" aca="1" ref="C90" ca="1">_xll.RiskNormal(30,30*0.3941,_xll.RiskTruncateP(0.05,0.95),_xll.RiskName("Diet 2 Feed"),_xll.RiskUnits("ng/kg dry"))</f>
        <v>#NAME?</v>
      </c>
      <c r="D90" s="133" t="e" cm="1">
        <f t="array" aca="1" ref="D90" ca="1">_xll.RiskNormal(310,310*0.282,_xll.RiskTruncateP(0.05,0.95),_xll.RiskName("Diet 2 Soil"),_xll.RiskUnits("ng/kg dry"))</f>
        <v>#NAME?</v>
      </c>
      <c r="E90" s="163">
        <v>1.3</v>
      </c>
      <c r="F90" s="134" t="e" cm="1">
        <f t="array" aca="1" ref="F90" ca="1">_xll.RiskNormal((-0.0001*A90^2+0.0196*A90+11.697),(-0.0001*A90^2+0.0196*A90+11.697)*0.062,_xll.RiskTruncateP(0.05,0.95),_xll.RiskName("DMI Cow"),_xll.RiskUnits("kg"))</f>
        <v>#NAME?</v>
      </c>
      <c r="G90" s="134" t="e">
        <f t="shared" ca="1" si="9"/>
        <v>#NAME?</v>
      </c>
      <c r="H90" s="134" t="e" cm="1">
        <f t="array" aca="1" ref="H90" ca="1">_xll.RiskNormal('SW7'!C$12,'SW7'!D$12,_xll.RiskTruncateP(0.05,0.95),_xll.RiskName("Water Intake Cow"),_xll.RiskUnits("L"))</f>
        <v>#NAME?</v>
      </c>
      <c r="I90" s="134" t="e">
        <f t="shared" ca="1" si="14"/>
        <v>#NAME?</v>
      </c>
      <c r="J90" s="134" t="e">
        <f t="shared" ca="1" si="15"/>
        <v>#NAME?</v>
      </c>
      <c r="K90" s="134" t="e" cm="1">
        <f t="array" aca="1" ref="K90" ca="1">_xll.RiskNormal(-0.0000000257*A90^4+0.0000163*A90^3-0.003686*A90^2+0.3024*A90+1.445,(-0.0000000257*A90^4+0.0000163*A90^3-0.003686*A90^2+0.3024*A90+1.445)*0.355,_xll.RiskTruncateP(0.05,0.95),_xll.RiskName("Milk Intake"),_xll.RiskUnits("kg"))</f>
        <v>#NAME?</v>
      </c>
      <c r="L90" s="134" t="e" cm="1">
        <f t="array" aca="1" ref="L90" ca="1">_xll.RiskNormal(5.4702*LN(A90)-22.889,(5.4702*LN(A90)-22.889)*0.35,_xll.RiskTruncateP(0.05,0.95),_xll.RiskName("DMI"),_xll.RiskUnits("kg"))</f>
        <v>#NAME?</v>
      </c>
      <c r="M90" s="134" t="e" cm="1">
        <f t="array" aca="1" ref="M90" ca="1">_xll.RiskNormal(0.0243*L90,0.005*L90,_xll.RiskTruncateP(0.05,0.95),_xll.RiskName("Soil Intake"),_xll.RiskUnits("kg"))</f>
        <v>#NAME?</v>
      </c>
      <c r="N90" s="134" t="e">
        <f t="shared" ca="1" si="16"/>
        <v>#NAME?</v>
      </c>
      <c r="O90" s="134" t="e">
        <f t="shared" ca="1" si="17"/>
        <v>#NAME?</v>
      </c>
      <c r="P90" s="134" t="e">
        <f t="shared" ca="1" si="20"/>
        <v>#NAME?</v>
      </c>
      <c r="Q90" s="134" t="e">
        <f t="shared" ca="1" si="20"/>
        <v>#NAME?</v>
      </c>
      <c r="R90" s="134" t="e">
        <f t="shared" ca="1" si="20"/>
        <v>#NAME?</v>
      </c>
      <c r="S90" s="134" t="e">
        <f t="shared" ca="1" si="19"/>
        <v>#NAME?</v>
      </c>
      <c r="T90" s="134" t="e" cm="1">
        <f t="array" aca="1" ref="T90" ca="1">U89-(U89*(0.5^(1/_xll.RiskNormal('SW7'!C$2,'SW7'!D$2,_xll.RiskTruncateP(0.05,0.95),_xll.RiskName("Halflife"),_xll.RiskUnits("d")))))</f>
        <v>#NAME?</v>
      </c>
      <c r="U90" s="134" t="e">
        <f t="shared" ca="1" si="18"/>
        <v>#NAME?</v>
      </c>
      <c r="V90" s="137" t="e" cm="1">
        <f t="array" aca="1" ref="V90" ca="1">(U90*_xll.RiskNormal('SW7'!C$3,'SW7'!D$3,_xll.RiskTruncateP(0.05,0.95),_xll.RiskName("PFAS MUSCLE FRAC"))/(B90*_xll.RiskNormal('SW7'!C$4,'SW7'!E$4,_xll.RiskTruncateP(0.05,0.95),_xll.RiskName("MUSCLE BW FRAC"))))/1000</f>
        <v>#NAME?</v>
      </c>
      <c r="W90" s="137" t="e" cm="1">
        <f t="array" aca="1" ref="W90" ca="1">V90/_xll.RiskNormal('SW7'!C$5,'SW7'!D$5,_xll.RiskTruncateP(0.05,0.95),_xll.RiskName("Serum Part"))</f>
        <v>#NAME?</v>
      </c>
    </row>
    <row r="91" spans="1:23" x14ac:dyDescent="0.35">
      <c r="A91" s="133">
        <f t="shared" si="13"/>
        <v>88</v>
      </c>
      <c r="B91" s="134" t="e" cm="1">
        <f t="array" aca="1" ref="B91" ca="1">B90+_xll.RiskNormal(0.5584 + 2*0.001787*A91 -3*0.00000155*A91^2 - 4*0.00000000133*A91^3,0.35*(0.5584 + 2*0.001787*A91 -3*0.00000155*A91^2 - 4*0.00000000133*A91^3),_xll.RiskTruncateP(0.05,0.95),_xll.RiskName("BW Gain"),_xll.RiskUnits("kg"))</f>
        <v>#NAME?</v>
      </c>
      <c r="C91" s="133" t="e" cm="1">
        <f t="array" aca="1" ref="C91" ca="1">_xll.RiskNormal(30,30*0.3941,_xll.RiskTruncateP(0.05,0.95),_xll.RiskName("Diet 2 Feed"),_xll.RiskUnits("ng/kg dry"))</f>
        <v>#NAME?</v>
      </c>
      <c r="D91" s="133" t="e" cm="1">
        <f t="array" aca="1" ref="D91" ca="1">_xll.RiskNormal(310,310*0.282,_xll.RiskTruncateP(0.05,0.95),_xll.RiskName("Diet 2 Soil"),_xll.RiskUnits("ng/kg dry"))</f>
        <v>#NAME?</v>
      </c>
      <c r="E91" s="163">
        <v>1.3</v>
      </c>
      <c r="F91" s="134" t="e" cm="1">
        <f t="array" aca="1" ref="F91" ca="1">_xll.RiskNormal((-0.0001*A91^2+0.0196*A91+11.697),(-0.0001*A91^2+0.0196*A91+11.697)*0.062,_xll.RiskTruncateP(0.05,0.95),_xll.RiskName("DMI Cow"),_xll.RiskUnits("kg"))</f>
        <v>#NAME?</v>
      </c>
      <c r="G91" s="134" t="e">
        <f t="shared" ca="1" si="9"/>
        <v>#NAME?</v>
      </c>
      <c r="H91" s="134" t="e" cm="1">
        <f t="array" aca="1" ref="H91" ca="1">_xll.RiskNormal('SW7'!C$12,'SW7'!D$12,_xll.RiskTruncateP(0.05,0.95),_xll.RiskName("Water Intake Cow"),_xll.RiskUnits("L"))</f>
        <v>#NAME?</v>
      </c>
      <c r="I91" s="134" t="e">
        <f t="shared" ca="1" si="14"/>
        <v>#NAME?</v>
      </c>
      <c r="J91" s="134" t="e">
        <f t="shared" ca="1" si="15"/>
        <v>#NAME?</v>
      </c>
      <c r="K91" s="134" t="e" cm="1">
        <f t="array" aca="1" ref="K91" ca="1">_xll.RiskNormal(-0.0000000257*A91^4+0.0000163*A91^3-0.003686*A91^2+0.3024*A91+1.445,(-0.0000000257*A91^4+0.0000163*A91^3-0.003686*A91^2+0.3024*A91+1.445)*0.355,_xll.RiskTruncateP(0.05,0.95),_xll.RiskName("Milk Intake"),_xll.RiskUnits("kg"))</f>
        <v>#NAME?</v>
      </c>
      <c r="L91" s="134" t="e" cm="1">
        <f t="array" aca="1" ref="L91" ca="1">_xll.RiskNormal(5.4702*LN(A91)-22.889,(5.4702*LN(A91)-22.889)*0.35,_xll.RiskTruncateP(0.05,0.95),_xll.RiskName("DMI"),_xll.RiskUnits("kg"))</f>
        <v>#NAME?</v>
      </c>
      <c r="M91" s="134" t="e" cm="1">
        <f t="array" aca="1" ref="M91" ca="1">_xll.RiskNormal(0.0243*L91,0.005*L91,_xll.RiskTruncateP(0.05,0.95),_xll.RiskName("Soil Intake"),_xll.RiskUnits("kg"))</f>
        <v>#NAME?</v>
      </c>
      <c r="N91" s="134" t="e">
        <f t="shared" ca="1" si="16"/>
        <v>#NAME?</v>
      </c>
      <c r="O91" s="134" t="e">
        <f t="shared" ca="1" si="17"/>
        <v>#NAME?</v>
      </c>
      <c r="P91" s="134" t="e">
        <f t="shared" ca="1" si="20"/>
        <v>#NAME?</v>
      </c>
      <c r="Q91" s="134" t="e">
        <f t="shared" ca="1" si="20"/>
        <v>#NAME?</v>
      </c>
      <c r="R91" s="134" t="e">
        <f t="shared" ca="1" si="20"/>
        <v>#NAME?</v>
      </c>
      <c r="S91" s="134" t="e">
        <f t="shared" ca="1" si="19"/>
        <v>#NAME?</v>
      </c>
      <c r="T91" s="134" t="e" cm="1">
        <f t="array" aca="1" ref="T91" ca="1">U90-(U90*(0.5^(1/_xll.RiskNormal('SW7'!C$2,'SW7'!D$2,_xll.RiskTruncateP(0.05,0.95),_xll.RiskName("Halflife"),_xll.RiskUnits("d")))))</f>
        <v>#NAME?</v>
      </c>
      <c r="U91" s="134" t="e">
        <f t="shared" ca="1" si="18"/>
        <v>#NAME?</v>
      </c>
      <c r="V91" s="137" t="e" cm="1">
        <f t="array" aca="1" ref="V91" ca="1">(U91*_xll.RiskNormal('SW7'!C$3,'SW7'!D$3,_xll.RiskTruncateP(0.05,0.95),_xll.RiskName("PFAS MUSCLE FRAC"))/(B91*_xll.RiskNormal('SW7'!C$4,'SW7'!E$4,_xll.RiskTruncateP(0.05,0.95),_xll.RiskName("MUSCLE BW FRAC"))))/1000</f>
        <v>#NAME?</v>
      </c>
      <c r="W91" s="137" t="e" cm="1">
        <f t="array" aca="1" ref="W91" ca="1">V91/_xll.RiskNormal('SW7'!C$5,'SW7'!D$5,_xll.RiskTruncateP(0.05,0.95),_xll.RiskName("Serum Part"))</f>
        <v>#NAME?</v>
      </c>
    </row>
    <row r="92" spans="1:23" x14ac:dyDescent="0.35">
      <c r="A92" s="133">
        <f t="shared" si="13"/>
        <v>89</v>
      </c>
      <c r="B92" s="134" t="e" cm="1">
        <f t="array" aca="1" ref="B92" ca="1">B91+_xll.RiskNormal(0.5584 + 2*0.001787*A92 -3*0.00000155*A92^2 - 4*0.00000000133*A92^3,0.35*(0.5584 + 2*0.001787*A92 -3*0.00000155*A92^2 - 4*0.00000000133*A92^3),_xll.RiskTruncateP(0.05,0.95),_xll.RiskName("BW Gain"),_xll.RiskUnits("kg"))</f>
        <v>#NAME?</v>
      </c>
      <c r="C92" s="133" t="e" cm="1">
        <f t="array" aca="1" ref="C92" ca="1">_xll.RiskNormal(30,30*0.3941,_xll.RiskTruncateP(0.05,0.95),_xll.RiskName("Diet 2 Feed"),_xll.RiskUnits("ng/kg dry"))</f>
        <v>#NAME?</v>
      </c>
      <c r="D92" s="133" t="e" cm="1">
        <f t="array" aca="1" ref="D92" ca="1">_xll.RiskNormal(310,310*0.282,_xll.RiskTruncateP(0.05,0.95),_xll.RiskName("Diet 2 Soil"),_xll.RiskUnits("ng/kg dry"))</f>
        <v>#NAME?</v>
      </c>
      <c r="E92" s="163">
        <v>1.3</v>
      </c>
      <c r="F92" s="134" t="e" cm="1">
        <f t="array" aca="1" ref="F92" ca="1">_xll.RiskNormal((-0.0001*A92^2+0.0196*A92+11.697),(-0.0001*A92^2+0.0196*A92+11.697)*0.062,_xll.RiskTruncateP(0.05,0.95),_xll.RiskName("DMI Cow"),_xll.RiskUnits("kg"))</f>
        <v>#NAME?</v>
      </c>
      <c r="G92" s="134" t="e">
        <f t="shared" ca="1" si="9"/>
        <v>#NAME?</v>
      </c>
      <c r="H92" s="134" t="e" cm="1">
        <f t="array" aca="1" ref="H92" ca="1">_xll.RiskNormal('SW7'!C$12,'SW7'!D$12,_xll.RiskTruncateP(0.05,0.95),_xll.RiskName("Water Intake Cow"),_xll.RiskUnits("L"))</f>
        <v>#NAME?</v>
      </c>
      <c r="I92" s="134" t="e">
        <f t="shared" ca="1" si="14"/>
        <v>#NAME?</v>
      </c>
      <c r="J92" s="134" t="e">
        <f t="shared" ca="1" si="15"/>
        <v>#NAME?</v>
      </c>
      <c r="K92" s="134" t="e" cm="1">
        <f t="array" aca="1" ref="K92" ca="1">_xll.RiskNormal(-0.0000000257*A92^4+0.0000163*A92^3-0.003686*A92^2+0.3024*A92+1.445,(-0.0000000257*A92^4+0.0000163*A92^3-0.003686*A92^2+0.3024*A92+1.445)*0.355,_xll.RiskTruncateP(0.05,0.95),_xll.RiskName("Milk Intake"),_xll.RiskUnits("kg"))</f>
        <v>#NAME?</v>
      </c>
      <c r="L92" s="134" t="e" cm="1">
        <f t="array" aca="1" ref="L92" ca="1">_xll.RiskNormal(5.4702*LN(A92)-22.889,(5.4702*LN(A92)-22.889)*0.35,_xll.RiskTruncateP(0.05,0.95),_xll.RiskName("DMI"),_xll.RiskUnits("kg"))</f>
        <v>#NAME?</v>
      </c>
      <c r="M92" s="134" t="e" cm="1">
        <f t="array" aca="1" ref="M92" ca="1">_xll.RiskNormal(0.0243*L92,0.005*L92,_xll.RiskTruncateP(0.05,0.95),_xll.RiskName("Soil Intake"),_xll.RiskUnits("kg"))</f>
        <v>#NAME?</v>
      </c>
      <c r="N92" s="134" t="e">
        <f t="shared" ca="1" si="16"/>
        <v>#NAME?</v>
      </c>
      <c r="O92" s="134" t="e">
        <f t="shared" ca="1" si="17"/>
        <v>#NAME?</v>
      </c>
      <c r="P92" s="134" t="e">
        <f t="shared" ca="1" si="20"/>
        <v>#NAME?</v>
      </c>
      <c r="Q92" s="134" t="e">
        <f t="shared" ca="1" si="20"/>
        <v>#NAME?</v>
      </c>
      <c r="R92" s="134" t="e">
        <f t="shared" ca="1" si="20"/>
        <v>#NAME?</v>
      </c>
      <c r="S92" s="134" t="e">
        <f t="shared" ca="1" si="19"/>
        <v>#NAME?</v>
      </c>
      <c r="T92" s="134" t="e" cm="1">
        <f t="array" aca="1" ref="T92" ca="1">U91-(U91*(0.5^(1/_xll.RiskNormal('SW7'!C$2,'SW7'!D$2,_xll.RiskTruncateP(0.05,0.95),_xll.RiskName("Halflife"),_xll.RiskUnits("d")))))</f>
        <v>#NAME?</v>
      </c>
      <c r="U92" s="134" t="e">
        <f t="shared" ca="1" si="18"/>
        <v>#NAME?</v>
      </c>
      <c r="V92" s="137" t="e" cm="1">
        <f t="array" aca="1" ref="V92" ca="1">(U92*_xll.RiskNormal('SW7'!C$3,'SW7'!D$3,_xll.RiskTruncateP(0.05,0.95),_xll.RiskName("PFAS MUSCLE FRAC"))/(B92*_xll.RiskNormal('SW7'!C$4,'SW7'!E$4,_xll.RiskTruncateP(0.05,0.95),_xll.RiskName("MUSCLE BW FRAC"))))/1000</f>
        <v>#NAME?</v>
      </c>
      <c r="W92" s="137" t="e" cm="1">
        <f t="array" aca="1" ref="W92" ca="1">V92/_xll.RiskNormal('SW7'!C$5,'SW7'!D$5,_xll.RiskTruncateP(0.05,0.95),_xll.RiskName("Serum Part"))</f>
        <v>#NAME?</v>
      </c>
    </row>
    <row r="93" spans="1:23" x14ac:dyDescent="0.35">
      <c r="A93" s="133">
        <f t="shared" si="13"/>
        <v>90</v>
      </c>
      <c r="B93" s="134" t="e" cm="1">
        <f t="array" aca="1" ref="B93" ca="1">B92+_xll.RiskNormal(0.5584 + 2*0.001787*A93 -3*0.00000155*A93^2 - 4*0.00000000133*A93^3,0.35*(0.5584 + 2*0.001787*A93 -3*0.00000155*A93^2 - 4*0.00000000133*A93^3),_xll.RiskTruncateP(0.05,0.95),_xll.RiskName("BW Gain"),_xll.RiskUnits("kg"))</f>
        <v>#NAME?</v>
      </c>
      <c r="C93" s="133" t="e" cm="1">
        <f t="array" aca="1" ref="C93" ca="1">_xll.RiskNormal(30,30*0.3941,_xll.RiskTruncateP(0.05,0.95),_xll.RiskName("Diet 2 Feed"),_xll.RiskUnits("ng/kg dry"))</f>
        <v>#NAME?</v>
      </c>
      <c r="D93" s="133" t="e" cm="1">
        <f t="array" aca="1" ref="D93" ca="1">_xll.RiskNormal(310,310*0.282,_xll.RiskTruncateP(0.05,0.95),_xll.RiskName("Diet 2 Soil"),_xll.RiskUnits("ng/kg dry"))</f>
        <v>#NAME?</v>
      </c>
      <c r="E93" s="163">
        <v>1.3</v>
      </c>
      <c r="F93" s="134" t="e" cm="1">
        <f t="array" aca="1" ref="F93" ca="1">_xll.RiskNormal((-0.0001*A93^2+0.0196*A93+11.697),(-0.0001*A93^2+0.0196*A93+11.697)*0.062,_xll.RiskTruncateP(0.05,0.95),_xll.RiskName("DMI Cow"),_xll.RiskUnits("kg"))</f>
        <v>#NAME?</v>
      </c>
      <c r="G93" s="134" t="e">
        <f t="shared" ca="1" si="9"/>
        <v>#NAME?</v>
      </c>
      <c r="H93" s="134" t="e" cm="1">
        <f t="array" aca="1" ref="H93" ca="1">_xll.RiskNormal('SW7'!C$12,'SW7'!D$12,_xll.RiskTruncateP(0.05,0.95),_xll.RiskName("Water Intake Cow"),_xll.RiskUnits("L"))</f>
        <v>#NAME?</v>
      </c>
      <c r="I93" s="134" t="e">
        <f t="shared" ca="1" si="14"/>
        <v>#NAME?</v>
      </c>
      <c r="J93" s="134" t="e">
        <f t="shared" ca="1" si="15"/>
        <v>#NAME?</v>
      </c>
      <c r="K93" s="134" t="e" cm="1">
        <f t="array" aca="1" ref="K93" ca="1">_xll.RiskNormal(-0.0000000257*A93^4+0.0000163*A93^3-0.003686*A93^2+0.3024*A93+1.445,(-0.0000000257*A93^4+0.0000163*A93^3-0.003686*A93^2+0.3024*A93+1.445)*0.355,_xll.RiskTruncateP(0.05,0.95),_xll.RiskName("Milk Intake"),_xll.RiskUnits("kg"))</f>
        <v>#NAME?</v>
      </c>
      <c r="L93" s="134" t="e" cm="1">
        <f t="array" aca="1" ref="L93" ca="1">_xll.RiskNormal(5.4702*LN(A93)-22.889,(5.4702*LN(A93)-22.889)*0.35,_xll.RiskTruncateP(0.05,0.95),_xll.RiskName("DMI"),_xll.RiskUnits("kg"))</f>
        <v>#NAME?</v>
      </c>
      <c r="M93" s="134" t="e" cm="1">
        <f t="array" aca="1" ref="M93" ca="1">_xll.RiskNormal(0.0243*L93,0.005*L93,_xll.RiskTruncateP(0.05,0.95),_xll.RiskName("Soil Intake"),_xll.RiskUnits("kg"))</f>
        <v>#NAME?</v>
      </c>
      <c r="N93" s="134" t="e">
        <f t="shared" ca="1" si="16"/>
        <v>#NAME?</v>
      </c>
      <c r="O93" s="134" t="e">
        <f t="shared" ca="1" si="17"/>
        <v>#NAME?</v>
      </c>
      <c r="P93" s="134" t="e">
        <f t="shared" ca="1" si="20"/>
        <v>#NAME?</v>
      </c>
      <c r="Q93" s="134" t="e">
        <f t="shared" ca="1" si="20"/>
        <v>#NAME?</v>
      </c>
      <c r="R93" s="134" t="e">
        <f t="shared" ca="1" si="20"/>
        <v>#NAME?</v>
      </c>
      <c r="S93" s="134" t="e">
        <f t="shared" ca="1" si="19"/>
        <v>#NAME?</v>
      </c>
      <c r="T93" s="134" t="e" cm="1">
        <f t="array" aca="1" ref="T93" ca="1">U92-(U92*(0.5^(1/_xll.RiskNormal('SW7'!C$2,'SW7'!D$2,_xll.RiskTruncateP(0.05,0.95),_xll.RiskName("Halflife"),_xll.RiskUnits("d")))))</f>
        <v>#NAME?</v>
      </c>
      <c r="U93" s="134" t="e">
        <f t="shared" ca="1" si="18"/>
        <v>#NAME?</v>
      </c>
      <c r="V93" s="137" t="e" cm="1">
        <f t="array" aca="1" ref="V93" ca="1">(U93*_xll.RiskNormal('SW7'!C$3,'SW7'!D$3,_xll.RiskTruncateP(0.05,0.95),_xll.RiskName("PFAS MUSCLE FRAC"))/(B93*_xll.RiskNormal('SW7'!C$4,'SW7'!E$4,_xll.RiskTruncateP(0.05,0.95),_xll.RiskName("MUSCLE BW FRAC"))))/1000</f>
        <v>#NAME?</v>
      </c>
      <c r="W93" s="137" t="e" cm="1">
        <f t="array" aca="1" ref="W93" ca="1">V93/_xll.RiskNormal('SW7'!C$5,'SW7'!D$5,_xll.RiskTruncateP(0.05,0.95),_xll.RiskName("Serum Part"))</f>
        <v>#NAME?</v>
      </c>
    </row>
    <row r="94" spans="1:23" x14ac:dyDescent="0.35">
      <c r="A94" s="133">
        <f t="shared" si="13"/>
        <v>91</v>
      </c>
      <c r="B94" s="134" t="e" cm="1">
        <f t="array" aca="1" ref="B94" ca="1">B93+_xll.RiskNormal(0.5584 + 2*0.001787*A94 -3*0.00000155*A94^2 - 4*0.00000000133*A94^3,0.35*(0.5584 + 2*0.001787*A94 -3*0.00000155*A94^2 - 4*0.00000000133*A94^3),_xll.RiskTruncateP(0.05,0.95),_xll.RiskName("BW Gain"),_xll.RiskUnits("kg"))</f>
        <v>#NAME?</v>
      </c>
      <c r="C94" s="133" t="e" cm="1">
        <f t="array" aca="1" ref="C94" ca="1">_xll.RiskNormal(3800,3800*0.3941,_xll.RiskTruncateP(0.05,0.95),_xll.RiskName("Diet 3 Feed"),_xll.RiskUnits("ng/kg dry"))</f>
        <v>#NAME?</v>
      </c>
      <c r="D94" s="133" t="e" cm="1">
        <f t="array" aca="1" ref="D94" ca="1">_xll.RiskNormal(14900,14900*0.282,_xll.RiskTruncateP(0.05,0.95),_xll.RiskName("Diet 2 Soil"),_xll.RiskUnits("ng/kg dry"))</f>
        <v>#NAME?</v>
      </c>
      <c r="E94" s="163">
        <v>1.3</v>
      </c>
      <c r="F94" s="134" t="e" cm="1">
        <f t="array" aca="1" ref="F94" ca="1">_xll.RiskNormal((-0.0001*A94^2+0.0196*A94+11.697),(-0.0001*A94^2+0.0196*A94+11.697)*0.062,_xll.RiskTruncateP(0.05,0.95),_xll.RiskName("DMI Cow"),_xll.RiskUnits("kg"))</f>
        <v>#NAME?</v>
      </c>
      <c r="G94" s="134" t="e">
        <f t="shared" ca="1" si="9"/>
        <v>#NAME?</v>
      </c>
      <c r="H94" s="134" t="e" cm="1">
        <f t="array" aca="1" ref="H94" ca="1">_xll.RiskNormal('SW7'!C$12,'SW7'!D$12,_xll.RiskTruncateP(0.05,0.95),_xll.RiskName("Water Intake Cow"),_xll.RiskUnits("L"))</f>
        <v>#NAME?</v>
      </c>
      <c r="I94" s="134" t="e">
        <f t="shared" ca="1" si="14"/>
        <v>#NAME?</v>
      </c>
      <c r="J94" s="134" t="e">
        <f t="shared" ca="1" si="15"/>
        <v>#NAME?</v>
      </c>
      <c r="K94" s="134" t="e" cm="1">
        <f t="array" aca="1" ref="K94" ca="1">_xll.RiskNormal(-0.0000000257*A94^4+0.0000163*A94^3-0.003686*A94^2+0.3024*A94+1.445,(-0.0000000257*A94^4+0.0000163*A94^3-0.003686*A94^2+0.3024*A94+1.445)*0.355,_xll.RiskTruncateP(0.05,0.95),_xll.RiskName("Milk Intake"),_xll.RiskUnits("kg"))</f>
        <v>#NAME?</v>
      </c>
      <c r="L94" s="134" t="e" cm="1">
        <f t="array" aca="1" ref="L94" ca="1">_xll.RiskNormal(5.4702*LN(A94)-22.889,(5.4702*LN(A94)-22.889)*0.35,_xll.RiskTruncateP(0.05,0.95),_xll.RiskName("DMI"),_xll.RiskUnits("kg"))</f>
        <v>#NAME?</v>
      </c>
      <c r="M94" s="134" t="e" cm="1">
        <f t="array" aca="1" ref="M94" ca="1">_xll.RiskNormal(0.0243*L94,0.005*L94,_xll.RiskTruncateP(0.05,0.95),_xll.RiskName("Soil Intake"),_xll.RiskUnits("kg"))</f>
        <v>#NAME?</v>
      </c>
      <c r="N94" s="134" t="e">
        <f t="shared" ca="1" si="16"/>
        <v>#NAME?</v>
      </c>
      <c r="O94" s="134" t="e">
        <f t="shared" ca="1" si="17"/>
        <v>#NAME?</v>
      </c>
      <c r="P94" s="134" t="e">
        <f t="shared" ca="1" si="20"/>
        <v>#NAME?</v>
      </c>
      <c r="Q94" s="134" t="e">
        <f t="shared" ca="1" si="20"/>
        <v>#NAME?</v>
      </c>
      <c r="R94" s="134" t="e">
        <f t="shared" ca="1" si="20"/>
        <v>#NAME?</v>
      </c>
      <c r="S94" s="134" t="e">
        <f t="shared" ca="1" si="19"/>
        <v>#NAME?</v>
      </c>
      <c r="T94" s="134" t="e" cm="1">
        <f t="array" aca="1" ref="T94" ca="1">U93-(U93*(0.5^(1/_xll.RiskNormal('SW7'!C$2,'SW7'!D$2,_xll.RiskTruncateP(0.05,0.95),_xll.RiskName("Halflife"),_xll.RiskUnits("d")))))</f>
        <v>#NAME?</v>
      </c>
      <c r="U94" s="134" t="e">
        <f t="shared" ca="1" si="18"/>
        <v>#NAME?</v>
      </c>
      <c r="V94" s="137" t="e" cm="1">
        <f t="array" aca="1" ref="V94" ca="1">(U94*_xll.RiskNormal('SW7'!C$3,'SW7'!D$3,_xll.RiskTruncateP(0.05,0.95),_xll.RiskName("PFAS MUSCLE FRAC"))/(B94*_xll.RiskNormal('SW7'!C$4,'SW7'!E$4,_xll.RiskTruncateP(0.05,0.95),_xll.RiskName("MUSCLE BW FRAC"))))/1000</f>
        <v>#NAME?</v>
      </c>
      <c r="W94" s="137" t="e" cm="1">
        <f t="array" aca="1" ref="W94" ca="1">V94/_xll.RiskNormal('SW7'!C$5,'SW7'!D$5,_xll.RiskTruncateP(0.05,0.95),_xll.RiskName("Serum Part"))</f>
        <v>#NAME?</v>
      </c>
    </row>
    <row r="95" spans="1:23" x14ac:dyDescent="0.35">
      <c r="A95" s="133">
        <f t="shared" si="13"/>
        <v>92</v>
      </c>
      <c r="B95" s="134" t="e" cm="1">
        <f t="array" aca="1" ref="B95" ca="1">B94+_xll.RiskNormal(0.5584 + 2*0.001787*A95 -3*0.00000155*A95^2 - 4*0.00000000133*A95^3,0.35*(0.5584 + 2*0.001787*A95 -3*0.00000155*A95^2 - 4*0.00000000133*A95^3),_xll.RiskTruncateP(0.05,0.95),_xll.RiskName("BW Gain"),_xll.RiskUnits("kg"))</f>
        <v>#NAME?</v>
      </c>
      <c r="C95" s="133" t="e" cm="1">
        <f t="array" aca="1" ref="C95" ca="1">_xll.RiskNormal(3800,3800*0.3941,_xll.RiskTruncateP(0.05,0.95),_xll.RiskName("Diet 3 Feed"),_xll.RiskUnits("ng/kg dry"))</f>
        <v>#NAME?</v>
      </c>
      <c r="D95" s="133" t="e" cm="1">
        <f t="array" aca="1" ref="D95" ca="1">_xll.RiskNormal(14900,14900*0.282,_xll.RiskTruncateP(0.05,0.95),_xll.RiskName("Diet 2 Soil"),_xll.RiskUnits("ng/kg dry"))</f>
        <v>#NAME?</v>
      </c>
      <c r="E95" s="163">
        <v>1.3</v>
      </c>
      <c r="F95" s="134" t="e" cm="1">
        <f t="array" aca="1" ref="F95" ca="1">_xll.RiskNormal((-0.0001*A95^2+0.0196*A95+11.697),(-0.0001*A95^2+0.0196*A95+11.697)*0.062,_xll.RiskTruncateP(0.05,0.95),_xll.RiskName("DMI Cow"),_xll.RiskUnits("kg"))</f>
        <v>#NAME?</v>
      </c>
      <c r="G95" s="134" t="e">
        <f t="shared" ca="1" si="9"/>
        <v>#NAME?</v>
      </c>
      <c r="H95" s="134" t="e" cm="1">
        <f t="array" aca="1" ref="H95" ca="1">_xll.RiskNormal('SW7'!C$12,'SW7'!D$12,_xll.RiskTruncateP(0.05,0.95),_xll.RiskName("Water Intake Cow"),_xll.RiskUnits("L"))</f>
        <v>#NAME?</v>
      </c>
      <c r="I95" s="134" t="e">
        <f t="shared" ca="1" si="14"/>
        <v>#NAME?</v>
      </c>
      <c r="J95" s="134" t="e">
        <f t="shared" ca="1" si="15"/>
        <v>#NAME?</v>
      </c>
      <c r="K95" s="134" t="e" cm="1">
        <f t="array" aca="1" ref="K95" ca="1">_xll.RiskNormal(-0.0000000257*A95^4+0.0000163*A95^3-0.003686*A95^2+0.3024*A95+1.445,(-0.0000000257*A95^4+0.0000163*A95^3-0.003686*A95^2+0.3024*A95+1.445)*0.355,_xll.RiskTruncateP(0.05,0.95),_xll.RiskName("Milk Intake"),_xll.RiskUnits("kg"))</f>
        <v>#NAME?</v>
      </c>
      <c r="L95" s="134" t="e" cm="1">
        <f t="array" aca="1" ref="L95" ca="1">_xll.RiskNormal(5.4702*LN(A95)-22.889,(5.4702*LN(A95)-22.889)*0.35,_xll.RiskTruncateP(0.05,0.95),_xll.RiskName("DMI"),_xll.RiskUnits("kg"))</f>
        <v>#NAME?</v>
      </c>
      <c r="M95" s="134" t="e" cm="1">
        <f t="array" aca="1" ref="M95" ca="1">_xll.RiskNormal(0.0243*L95,0.005*L95,_xll.RiskTruncateP(0.05,0.95),_xll.RiskName("Soil Intake"),_xll.RiskUnits("kg"))</f>
        <v>#NAME?</v>
      </c>
      <c r="N95" s="134" t="e">
        <f t="shared" ca="1" si="16"/>
        <v>#NAME?</v>
      </c>
      <c r="O95" s="134" t="e">
        <f t="shared" ca="1" si="17"/>
        <v>#NAME?</v>
      </c>
      <c r="P95" s="134" t="e">
        <f t="shared" ca="1" si="20"/>
        <v>#NAME?</v>
      </c>
      <c r="Q95" s="134" t="e">
        <f t="shared" ca="1" si="20"/>
        <v>#NAME?</v>
      </c>
      <c r="R95" s="134" t="e">
        <f t="shared" ca="1" si="20"/>
        <v>#NAME?</v>
      </c>
      <c r="S95" s="134" t="e">
        <f t="shared" ca="1" si="19"/>
        <v>#NAME?</v>
      </c>
      <c r="T95" s="134" t="e" cm="1">
        <f t="array" aca="1" ref="T95" ca="1">U94-(U94*(0.5^(1/_xll.RiskNormal('SW7'!C$2,'SW7'!D$2,_xll.RiskTruncateP(0.05,0.95),_xll.RiskName("Halflife"),_xll.RiskUnits("d")))))</f>
        <v>#NAME?</v>
      </c>
      <c r="U95" s="134" t="e">
        <f t="shared" ca="1" si="18"/>
        <v>#NAME?</v>
      </c>
      <c r="V95" s="137" t="e" cm="1">
        <f t="array" aca="1" ref="V95" ca="1">(U95*_xll.RiskNormal('SW7'!C$3,'SW7'!D$3,_xll.RiskTruncateP(0.05,0.95),_xll.RiskName("PFAS MUSCLE FRAC"))/(B95*_xll.RiskNormal('SW7'!C$4,'SW7'!E$4,_xll.RiskTruncateP(0.05,0.95),_xll.RiskName("MUSCLE BW FRAC"))))/1000</f>
        <v>#NAME?</v>
      </c>
      <c r="W95" s="137" t="e" cm="1">
        <f t="array" aca="1" ref="W95" ca="1">V95/_xll.RiskNormal('SW7'!C$5,'SW7'!D$5,_xll.RiskTruncateP(0.05,0.95),_xll.RiskName("Serum Part"))</f>
        <v>#NAME?</v>
      </c>
    </row>
    <row r="96" spans="1:23" x14ac:dyDescent="0.35">
      <c r="A96" s="133">
        <f t="shared" si="13"/>
        <v>93</v>
      </c>
      <c r="B96" s="134" t="e" cm="1">
        <f t="array" aca="1" ref="B96" ca="1">B95+_xll.RiskNormal(0.5584 + 2*0.001787*A96 -3*0.00000155*A96^2 - 4*0.00000000133*A96^3,0.35*(0.5584 + 2*0.001787*A96 -3*0.00000155*A96^2 - 4*0.00000000133*A96^3),_xll.RiskTruncateP(0.05,0.95),_xll.RiskName("BW Gain"),_xll.RiskUnits("kg"))</f>
        <v>#NAME?</v>
      </c>
      <c r="C96" s="133" t="e" cm="1">
        <f t="array" aca="1" ref="C96" ca="1">_xll.RiskNormal(3800,3800*0.3941,_xll.RiskTruncateP(0.05,0.95),_xll.RiskName("Diet 3 Feed"),_xll.RiskUnits("ng/kg dry"))</f>
        <v>#NAME?</v>
      </c>
      <c r="D96" s="133" t="e" cm="1">
        <f t="array" aca="1" ref="D96" ca="1">_xll.RiskNormal(14900,14900*0.282,_xll.RiskTruncateP(0.05,0.95),_xll.RiskName("Diet 2 Soil"),_xll.RiskUnits("ng/kg dry"))</f>
        <v>#NAME?</v>
      </c>
      <c r="E96" s="163">
        <v>1.3</v>
      </c>
      <c r="F96" s="134" t="e" cm="1">
        <f t="array" aca="1" ref="F96" ca="1">_xll.RiskNormal((-0.0001*A96^2+0.0196*A96+11.697),(-0.0001*A96^2+0.0196*A96+11.697)*0.062,_xll.RiskTruncateP(0.05,0.95),_xll.RiskName("DMI Cow"),_xll.RiskUnits("kg"))</f>
        <v>#NAME?</v>
      </c>
      <c r="G96" s="134" t="e">
        <f t="shared" ca="1" si="9"/>
        <v>#NAME?</v>
      </c>
      <c r="H96" s="134" t="e" cm="1">
        <f t="array" aca="1" ref="H96" ca="1">_xll.RiskNormal('SW7'!C$12,'SW7'!D$12,_xll.RiskTruncateP(0.05,0.95),_xll.RiskName("Water Intake Cow"),_xll.RiskUnits("L"))</f>
        <v>#NAME?</v>
      </c>
      <c r="I96" s="134" t="e">
        <f t="shared" ca="1" si="14"/>
        <v>#NAME?</v>
      </c>
      <c r="J96" s="134" t="e">
        <f t="shared" ca="1" si="15"/>
        <v>#NAME?</v>
      </c>
      <c r="K96" s="134" t="e" cm="1">
        <f t="array" aca="1" ref="K96" ca="1">_xll.RiskNormal(-0.0000000257*A96^4+0.0000163*A96^3-0.003686*A96^2+0.3024*A96+1.445,(-0.0000000257*A96^4+0.0000163*A96^3-0.003686*A96^2+0.3024*A96+1.445)*0.355,_xll.RiskTruncateP(0.05,0.95),_xll.RiskName("Milk Intake"),_xll.RiskUnits("kg"))</f>
        <v>#NAME?</v>
      </c>
      <c r="L96" s="134" t="e" cm="1">
        <f t="array" aca="1" ref="L96" ca="1">_xll.RiskNormal(5.4702*LN(A96)-22.889,(5.4702*LN(A96)-22.889)*0.35,_xll.RiskTruncateP(0.05,0.95),_xll.RiskName("DMI"),_xll.RiskUnits("kg"))</f>
        <v>#NAME?</v>
      </c>
      <c r="M96" s="134" t="e" cm="1">
        <f t="array" aca="1" ref="M96" ca="1">_xll.RiskNormal(0.0243*L96,0.005*L96,_xll.RiskTruncateP(0.05,0.95),_xll.RiskName("Soil Intake"),_xll.RiskUnits("kg"))</f>
        <v>#NAME?</v>
      </c>
      <c r="N96" s="134" t="e">
        <f t="shared" ca="1" si="16"/>
        <v>#NAME?</v>
      </c>
      <c r="O96" s="134" t="e">
        <f t="shared" ca="1" si="17"/>
        <v>#NAME?</v>
      </c>
      <c r="P96" s="134" t="e">
        <f t="shared" ca="1" si="20"/>
        <v>#NAME?</v>
      </c>
      <c r="Q96" s="134" t="e">
        <f t="shared" ca="1" si="20"/>
        <v>#NAME?</v>
      </c>
      <c r="R96" s="134" t="e">
        <f t="shared" ca="1" si="20"/>
        <v>#NAME?</v>
      </c>
      <c r="S96" s="134" t="e">
        <f t="shared" ca="1" si="19"/>
        <v>#NAME?</v>
      </c>
      <c r="T96" s="134" t="e" cm="1">
        <f t="array" aca="1" ref="T96" ca="1">U95-(U95*(0.5^(1/_xll.RiskNormal('SW7'!C$2,'SW7'!D$2,_xll.RiskTruncateP(0.05,0.95),_xll.RiskName("Halflife"),_xll.RiskUnits("d")))))</f>
        <v>#NAME?</v>
      </c>
      <c r="U96" s="134" t="e">
        <f t="shared" ca="1" si="18"/>
        <v>#NAME?</v>
      </c>
      <c r="V96" s="137" t="e" cm="1">
        <f t="array" aca="1" ref="V96" ca="1">(U96*_xll.RiskNormal('SW7'!C$3,'SW7'!D$3,_xll.RiskTruncateP(0.05,0.95),_xll.RiskName("PFAS MUSCLE FRAC"))/(B96*_xll.RiskNormal('SW7'!C$4,'SW7'!E$4,_xll.RiskTruncateP(0.05,0.95),_xll.RiskName("MUSCLE BW FRAC"))))/1000</f>
        <v>#NAME?</v>
      </c>
      <c r="W96" s="137" t="e" cm="1">
        <f t="array" aca="1" ref="W96" ca="1">V96/_xll.RiskNormal('SW7'!C$5,'SW7'!D$5,_xll.RiskTruncateP(0.05,0.95),_xll.RiskName("Serum Part"))</f>
        <v>#NAME?</v>
      </c>
    </row>
    <row r="97" spans="1:23" x14ac:dyDescent="0.35">
      <c r="A97" s="133">
        <f t="shared" si="13"/>
        <v>94</v>
      </c>
      <c r="B97" s="134" t="e" cm="1">
        <f t="array" aca="1" ref="B97" ca="1">B96+_xll.RiskNormal(0.5584 + 2*0.001787*A97 -3*0.00000155*A97^2 - 4*0.00000000133*A97^3,0.35*(0.5584 + 2*0.001787*A97 -3*0.00000155*A97^2 - 4*0.00000000133*A97^3),_xll.RiskTruncateP(0.05,0.95),_xll.RiskName("BW Gain"),_xll.RiskUnits("kg"))</f>
        <v>#NAME?</v>
      </c>
      <c r="C97" s="133" t="e" cm="1">
        <f t="array" aca="1" ref="C97" ca="1">_xll.RiskNormal(3800,3800*0.3941,_xll.RiskTruncateP(0.05,0.95),_xll.RiskName("Diet 3 Feed"),_xll.RiskUnits("ng/kg dry"))</f>
        <v>#NAME?</v>
      </c>
      <c r="D97" s="133" t="e" cm="1">
        <f t="array" aca="1" ref="D97" ca="1">_xll.RiskNormal(14900,14900*0.282,_xll.RiskTruncateP(0.05,0.95),_xll.RiskName("Diet 2 Soil"),_xll.RiskUnits("ng/kg dry"))</f>
        <v>#NAME?</v>
      </c>
      <c r="E97" s="163">
        <v>1.3</v>
      </c>
      <c r="F97" s="134" t="e" cm="1">
        <f t="array" aca="1" ref="F97" ca="1">_xll.RiskNormal((-0.0001*A97^2+0.0196*A97+11.697),(-0.0001*A97^2+0.0196*A97+11.697)*0.062,_xll.RiskTruncateP(0.05,0.95),_xll.RiskName("DMI Cow"),_xll.RiskUnits("kg"))</f>
        <v>#NAME?</v>
      </c>
      <c r="G97" s="134" t="e">
        <f t="shared" ref="G97:G160" ca="1" si="21">F97*0.0243</f>
        <v>#NAME?</v>
      </c>
      <c r="H97" s="134" t="e" cm="1">
        <f t="array" aca="1" ref="H97" ca="1">_xll.RiskNormal('SW7'!C$12,'SW7'!D$12,_xll.RiskTruncateP(0.05,0.95),_xll.RiskName("Water Intake Cow"),_xll.RiskUnits("L"))</f>
        <v>#NAME?</v>
      </c>
      <c r="I97" s="134" t="e">
        <f t="shared" ca="1" si="14"/>
        <v>#NAME?</v>
      </c>
      <c r="J97" s="134" t="e">
        <f t="shared" ca="1" si="15"/>
        <v>#NAME?</v>
      </c>
      <c r="K97" s="134" t="e" cm="1">
        <f t="array" aca="1" ref="K97" ca="1">_xll.RiskNormal(-0.0000000257*A97^4+0.0000163*A97^3-0.003686*A97^2+0.3024*A97+1.445,(-0.0000000257*A97^4+0.0000163*A97^3-0.003686*A97^2+0.3024*A97+1.445)*0.355,_xll.RiskTruncateP(0.05,0.95),_xll.RiskName("Milk Intake"),_xll.RiskUnits("kg"))</f>
        <v>#NAME?</v>
      </c>
      <c r="L97" s="134" t="e" cm="1">
        <f t="array" aca="1" ref="L97" ca="1">_xll.RiskNormal(5.4702*LN(A97)-22.889,(5.4702*LN(A97)-22.889)*0.35,_xll.RiskTruncateP(0.05,0.95),_xll.RiskName("DMI"),_xll.RiskUnits("kg"))</f>
        <v>#NAME?</v>
      </c>
      <c r="M97" s="134" t="e" cm="1">
        <f t="array" aca="1" ref="M97" ca="1">_xll.RiskNormal(0.0243*L97,0.005*L97,_xll.RiskTruncateP(0.05,0.95),_xll.RiskName("Soil Intake"),_xll.RiskUnits("kg"))</f>
        <v>#NAME?</v>
      </c>
      <c r="N97" s="134" t="e">
        <f t="shared" ca="1" si="16"/>
        <v>#NAME?</v>
      </c>
      <c r="O97" s="134" t="e">
        <f t="shared" ca="1" si="17"/>
        <v>#NAME?</v>
      </c>
      <c r="P97" s="134" t="e">
        <f t="shared" ca="1" si="20"/>
        <v>#NAME?</v>
      </c>
      <c r="Q97" s="134" t="e">
        <f t="shared" ca="1" si="20"/>
        <v>#NAME?</v>
      </c>
      <c r="R97" s="134" t="e">
        <f t="shared" ca="1" si="20"/>
        <v>#NAME?</v>
      </c>
      <c r="S97" s="134" t="e">
        <f t="shared" ca="1" si="19"/>
        <v>#NAME?</v>
      </c>
      <c r="T97" s="134" t="e" cm="1">
        <f t="array" aca="1" ref="T97" ca="1">U96-(U96*(0.5^(1/_xll.RiskNormal('SW7'!C$2,'SW7'!D$2,_xll.RiskTruncateP(0.05,0.95),_xll.RiskName("Halflife"),_xll.RiskUnits("d")))))</f>
        <v>#NAME?</v>
      </c>
      <c r="U97" s="134" t="e">
        <f t="shared" ca="1" si="18"/>
        <v>#NAME?</v>
      </c>
      <c r="V97" s="137" t="e" cm="1">
        <f t="array" aca="1" ref="V97" ca="1">(U97*_xll.RiskNormal('SW7'!C$3,'SW7'!D$3,_xll.RiskTruncateP(0.05,0.95),_xll.RiskName("PFAS MUSCLE FRAC"))/(B97*_xll.RiskNormal('SW7'!C$4,'SW7'!E$4,_xll.RiskTruncateP(0.05,0.95),_xll.RiskName("MUSCLE BW FRAC"))))/1000</f>
        <v>#NAME?</v>
      </c>
      <c r="W97" s="137" t="e" cm="1">
        <f t="array" aca="1" ref="W97" ca="1">V97/_xll.RiskNormal('SW7'!C$5,'SW7'!D$5,_xll.RiskTruncateP(0.05,0.95),_xll.RiskName("Serum Part"))</f>
        <v>#NAME?</v>
      </c>
    </row>
    <row r="98" spans="1:23" x14ac:dyDescent="0.35">
      <c r="A98" s="133">
        <f t="shared" si="13"/>
        <v>95</v>
      </c>
      <c r="B98" s="134" t="e" cm="1">
        <f t="array" aca="1" ref="B98" ca="1">B97+_xll.RiskNormal(0.5584 + 2*0.001787*A98 -3*0.00000155*A98^2 - 4*0.00000000133*A98^3,0.35*(0.5584 + 2*0.001787*A98 -3*0.00000155*A98^2 - 4*0.00000000133*A98^3),_xll.RiskTruncateP(0.05,0.95),_xll.RiskName("BW Gain"),_xll.RiskUnits("kg"))</f>
        <v>#NAME?</v>
      </c>
      <c r="C98" s="133" t="e" cm="1">
        <f t="array" aca="1" ref="C98" ca="1">_xll.RiskNormal(3800,3800*0.3941,_xll.RiskTruncateP(0.05,0.95),_xll.RiskName("Diet 3 Feed"),_xll.RiskUnits("ng/kg dry"))</f>
        <v>#NAME?</v>
      </c>
      <c r="D98" s="133" t="e" cm="1">
        <f t="array" aca="1" ref="D98" ca="1">_xll.RiskNormal(14900,14900*0.282,_xll.RiskTruncateP(0.05,0.95),_xll.RiskName("Diet 2 Soil"),_xll.RiskUnits("ng/kg dry"))</f>
        <v>#NAME?</v>
      </c>
      <c r="E98" s="163">
        <v>1.3</v>
      </c>
      <c r="F98" s="134" t="e" cm="1">
        <f t="array" aca="1" ref="F98" ca="1">_xll.RiskNormal((-0.0001*A98^2+0.0196*A98+11.697),(-0.0001*A98^2+0.0196*A98+11.697)*0.062,_xll.RiskTruncateP(0.05,0.95),_xll.RiskName("DMI Cow"),_xll.RiskUnits("kg"))</f>
        <v>#NAME?</v>
      </c>
      <c r="G98" s="134" t="e">
        <f t="shared" ca="1" si="21"/>
        <v>#NAME?</v>
      </c>
      <c r="H98" s="134" t="e" cm="1">
        <f t="array" aca="1" ref="H98" ca="1">_xll.RiskNormal('SW7'!C$12,'SW7'!D$12,_xll.RiskTruncateP(0.05,0.95),_xll.RiskName("Water Intake Cow"),_xll.RiskUnits("L"))</f>
        <v>#NAME?</v>
      </c>
      <c r="I98" s="134" t="e">
        <f t="shared" ca="1" si="14"/>
        <v>#NAME?</v>
      </c>
      <c r="J98" s="134" t="e">
        <f t="shared" ca="1" si="15"/>
        <v>#NAME?</v>
      </c>
      <c r="K98" s="134" t="e" cm="1">
        <f t="array" aca="1" ref="K98" ca="1">_xll.RiskNormal(-0.0000000257*A98^4+0.0000163*A98^3-0.003686*A98^2+0.3024*A98+1.445,(-0.0000000257*A98^4+0.0000163*A98^3-0.003686*A98^2+0.3024*A98+1.445)*0.355,_xll.RiskTruncateP(0.05,0.95),_xll.RiskName("Milk Intake"),_xll.RiskUnits("kg"))</f>
        <v>#NAME?</v>
      </c>
      <c r="L98" s="134" t="e" cm="1">
        <f t="array" aca="1" ref="L98" ca="1">_xll.RiskNormal(5.4702*LN(A98)-22.889,(5.4702*LN(A98)-22.889)*0.35,_xll.RiskTruncateP(0.05,0.95),_xll.RiskName("DMI"),_xll.RiskUnits("kg"))</f>
        <v>#NAME?</v>
      </c>
      <c r="M98" s="134" t="e" cm="1">
        <f t="array" aca="1" ref="M98" ca="1">_xll.RiskNormal(0.0243*L98,0.005*L98,_xll.RiskTruncateP(0.05,0.95),_xll.RiskName("Soil Intake"),_xll.RiskUnits("kg"))</f>
        <v>#NAME?</v>
      </c>
      <c r="N98" s="134" t="e">
        <f t="shared" ca="1" si="16"/>
        <v>#NAME?</v>
      </c>
      <c r="O98" s="134" t="e">
        <f t="shared" ca="1" si="17"/>
        <v>#NAME?</v>
      </c>
      <c r="P98" s="134" t="e">
        <f t="shared" ref="P98:R161" ca="1" si="22">C98*L98</f>
        <v>#NAME?</v>
      </c>
      <c r="Q98" s="134" t="e">
        <f t="shared" ca="1" si="22"/>
        <v>#NAME?</v>
      </c>
      <c r="R98" s="134" t="e">
        <f t="shared" ca="1" si="22"/>
        <v>#NAME?</v>
      </c>
      <c r="S98" s="134" t="e">
        <f t="shared" ca="1" si="19"/>
        <v>#NAME?</v>
      </c>
      <c r="T98" s="134" t="e" cm="1">
        <f t="array" aca="1" ref="T98" ca="1">U97-(U97*(0.5^(1/_xll.RiskNormal('SW7'!C$2,'SW7'!D$2,_xll.RiskTruncateP(0.05,0.95),_xll.RiskName("Halflife"),_xll.RiskUnits("d")))))</f>
        <v>#NAME?</v>
      </c>
      <c r="U98" s="134" t="e">
        <f t="shared" ca="1" si="18"/>
        <v>#NAME?</v>
      </c>
      <c r="V98" s="137" t="e" cm="1">
        <f t="array" aca="1" ref="V98" ca="1">(U98*_xll.RiskNormal('SW7'!C$3,'SW7'!D$3,_xll.RiskTruncateP(0.05,0.95),_xll.RiskName("PFAS MUSCLE FRAC"))/(B98*_xll.RiskNormal('SW7'!C$4,'SW7'!E$4,_xll.RiskTruncateP(0.05,0.95),_xll.RiskName("MUSCLE BW FRAC"))))/1000</f>
        <v>#NAME?</v>
      </c>
      <c r="W98" s="137" t="e" cm="1">
        <f t="array" aca="1" ref="W98" ca="1">V98/_xll.RiskNormal('SW7'!C$5,'SW7'!D$5,_xll.RiskTruncateP(0.05,0.95),_xll.RiskName("Serum Part"))</f>
        <v>#NAME?</v>
      </c>
    </row>
    <row r="99" spans="1:23" x14ac:dyDescent="0.35">
      <c r="A99" s="133">
        <f t="shared" si="13"/>
        <v>96</v>
      </c>
      <c r="B99" s="134" t="e" cm="1">
        <f t="array" aca="1" ref="B99" ca="1">B98+_xll.RiskNormal(0.5584 + 2*0.001787*A99 -3*0.00000155*A99^2 - 4*0.00000000133*A99^3,0.35*(0.5584 + 2*0.001787*A99 -3*0.00000155*A99^2 - 4*0.00000000133*A99^3),_xll.RiskTruncateP(0.05,0.95),_xll.RiskName("BW Gain"),_xll.RiskUnits("kg"))</f>
        <v>#NAME?</v>
      </c>
      <c r="C99" s="133" t="e" cm="1">
        <f t="array" aca="1" ref="C99" ca="1">_xll.RiskNormal(3800,3800*0.3941,_xll.RiskTruncateP(0.05,0.95),_xll.RiskName("Diet 3 Feed"),_xll.RiskUnits("ng/kg dry"))</f>
        <v>#NAME?</v>
      </c>
      <c r="D99" s="133" t="e" cm="1">
        <f t="array" aca="1" ref="D99" ca="1">_xll.RiskNormal(14900,14900*0.282,_xll.RiskTruncateP(0.05,0.95),_xll.RiskName("Diet 2 Soil"),_xll.RiskUnits("ng/kg dry"))</f>
        <v>#NAME?</v>
      </c>
      <c r="E99" s="163">
        <v>1.3</v>
      </c>
      <c r="F99" s="134" t="e" cm="1">
        <f t="array" aca="1" ref="F99" ca="1">_xll.RiskNormal((-0.0001*A99^2+0.0196*A99+11.697),(-0.0001*A99^2+0.0196*A99+11.697)*0.062,_xll.RiskTruncateP(0.05,0.95),_xll.RiskName("DMI Cow"),_xll.RiskUnits("kg"))</f>
        <v>#NAME?</v>
      </c>
      <c r="G99" s="134" t="e">
        <f t="shared" ca="1" si="21"/>
        <v>#NAME?</v>
      </c>
      <c r="H99" s="134" t="e" cm="1">
        <f t="array" aca="1" ref="H99" ca="1">_xll.RiskNormal('SW7'!C$12,'SW7'!D$12,_xll.RiskTruncateP(0.05,0.95),_xll.RiskName("Water Intake Cow"),_xll.RiskUnits("L"))</f>
        <v>#NAME?</v>
      </c>
      <c r="I99" s="134" t="e">
        <f t="shared" ca="1" si="14"/>
        <v>#NAME?</v>
      </c>
      <c r="J99" s="134" t="e">
        <f t="shared" ca="1" si="15"/>
        <v>#NAME?</v>
      </c>
      <c r="K99" s="134" t="e" cm="1">
        <f t="array" aca="1" ref="K99" ca="1">_xll.RiskNormal(-0.0000000257*A99^4+0.0000163*A99^3-0.003686*A99^2+0.3024*A99+1.445,(-0.0000000257*A99^4+0.0000163*A99^3-0.003686*A99^2+0.3024*A99+1.445)*0.355,_xll.RiskTruncateP(0.05,0.95),_xll.RiskName("Milk Intake"),_xll.RiskUnits("kg"))</f>
        <v>#NAME?</v>
      </c>
      <c r="L99" s="134" t="e" cm="1">
        <f t="array" aca="1" ref="L99" ca="1">_xll.RiskNormal(5.4702*LN(A99)-22.889,(5.4702*LN(A99)-22.889)*0.35,_xll.RiskTruncateP(0.05,0.95),_xll.RiskName("DMI"),_xll.RiskUnits("kg"))</f>
        <v>#NAME?</v>
      </c>
      <c r="M99" s="134" t="e" cm="1">
        <f t="array" aca="1" ref="M99" ca="1">_xll.RiskNormal(0.0243*L99,0.005*L99,_xll.RiskTruncateP(0.05,0.95),_xll.RiskName("Soil Intake"),_xll.RiskUnits("kg"))</f>
        <v>#NAME?</v>
      </c>
      <c r="N99" s="134" t="e">
        <f t="shared" ca="1" si="16"/>
        <v>#NAME?</v>
      </c>
      <c r="O99" s="134" t="e">
        <f t="shared" ca="1" si="17"/>
        <v>#NAME?</v>
      </c>
      <c r="P99" s="134" t="e">
        <f t="shared" ca="1" si="22"/>
        <v>#NAME?</v>
      </c>
      <c r="Q99" s="134" t="e">
        <f t="shared" ca="1" si="22"/>
        <v>#NAME?</v>
      </c>
      <c r="R99" s="134" t="e">
        <f t="shared" ca="1" si="22"/>
        <v>#NAME?</v>
      </c>
      <c r="S99" s="134" t="e">
        <f t="shared" ca="1" si="19"/>
        <v>#NAME?</v>
      </c>
      <c r="T99" s="134" t="e" cm="1">
        <f t="array" aca="1" ref="T99" ca="1">U98-(U98*(0.5^(1/_xll.RiskNormal('SW7'!C$2,'SW7'!D$2,_xll.RiskTruncateP(0.05,0.95),_xll.RiskName("Halflife"),_xll.RiskUnits("d")))))</f>
        <v>#NAME?</v>
      </c>
      <c r="U99" s="134" t="e">
        <f t="shared" ca="1" si="18"/>
        <v>#NAME?</v>
      </c>
      <c r="V99" s="137" t="e" cm="1">
        <f t="array" aca="1" ref="V99" ca="1">(U99*_xll.RiskNormal('SW7'!C$3,'SW7'!D$3,_xll.RiskTruncateP(0.05,0.95),_xll.RiskName("PFAS MUSCLE FRAC"))/(B99*_xll.RiskNormal('SW7'!C$4,'SW7'!E$4,_xll.RiskTruncateP(0.05,0.95),_xll.RiskName("MUSCLE BW FRAC"))))/1000</f>
        <v>#NAME?</v>
      </c>
      <c r="W99" s="137" t="e" cm="1">
        <f t="array" aca="1" ref="W99" ca="1">V99/_xll.RiskNormal('SW7'!C$5,'SW7'!D$5,_xll.RiskTruncateP(0.05,0.95),_xll.RiskName("Serum Part"))</f>
        <v>#NAME?</v>
      </c>
    </row>
    <row r="100" spans="1:23" x14ac:dyDescent="0.35">
      <c r="A100" s="133">
        <f t="shared" si="13"/>
        <v>97</v>
      </c>
      <c r="B100" s="134" t="e" cm="1">
        <f t="array" aca="1" ref="B100" ca="1">B99+_xll.RiskNormal(0.5584 + 2*0.001787*A100 -3*0.00000155*A100^2 - 4*0.00000000133*A100^3,0.35*(0.5584 + 2*0.001787*A100 -3*0.00000155*A100^2 - 4*0.00000000133*A100^3),_xll.RiskTruncateP(0.05,0.95),_xll.RiskName("BW Gain"),_xll.RiskUnits("kg"))</f>
        <v>#NAME?</v>
      </c>
      <c r="C100" s="133" t="e" cm="1">
        <f t="array" aca="1" ref="C100" ca="1">_xll.RiskNormal(3800,3800*0.3941,_xll.RiskTruncateP(0.05,0.95),_xll.RiskName("Diet 3 Feed"),_xll.RiskUnits("ng/kg dry"))</f>
        <v>#NAME?</v>
      </c>
      <c r="D100" s="133" t="e" cm="1">
        <f t="array" aca="1" ref="D100" ca="1">_xll.RiskNormal(14900,14900*0.282,_xll.RiskTruncateP(0.05,0.95),_xll.RiskName("Diet 2 Soil"),_xll.RiskUnits("ng/kg dry"))</f>
        <v>#NAME?</v>
      </c>
      <c r="E100" s="163">
        <v>1.3</v>
      </c>
      <c r="F100" s="134" t="e" cm="1">
        <f t="array" aca="1" ref="F100" ca="1">_xll.RiskNormal((-0.0001*A100^2+0.0196*A100+11.697),(-0.0001*A100^2+0.0196*A100+11.697)*0.062,_xll.RiskTruncateP(0.05,0.95),_xll.RiskName("DMI Cow"),_xll.RiskUnits("kg"))</f>
        <v>#NAME?</v>
      </c>
      <c r="G100" s="134" t="e">
        <f t="shared" ca="1" si="21"/>
        <v>#NAME?</v>
      </c>
      <c r="H100" s="134" t="e" cm="1">
        <f t="array" aca="1" ref="H100" ca="1">_xll.RiskNormal('SW7'!C$12,'SW7'!D$12,_xll.RiskTruncateP(0.05,0.95),_xll.RiskName("Water Intake Cow"),_xll.RiskUnits("L"))</f>
        <v>#NAME?</v>
      </c>
      <c r="I100" s="134" t="e">
        <f t="shared" ca="1" si="14"/>
        <v>#NAME?</v>
      </c>
      <c r="J100" s="134" t="e">
        <f t="shared" ca="1" si="15"/>
        <v>#NAME?</v>
      </c>
      <c r="K100" s="134" t="e" cm="1">
        <f t="array" aca="1" ref="K100" ca="1">_xll.RiskNormal(-0.0000000257*A100^4+0.0000163*A100^3-0.003686*A100^2+0.3024*A100+1.445,(-0.0000000257*A100^4+0.0000163*A100^3-0.003686*A100^2+0.3024*A100+1.445)*0.355,_xll.RiskTruncateP(0.05,0.95),_xll.RiskName("Milk Intake"),_xll.RiskUnits("kg"))</f>
        <v>#NAME?</v>
      </c>
      <c r="L100" s="134" t="e" cm="1">
        <f t="array" aca="1" ref="L100" ca="1">_xll.RiskNormal(5.4702*LN(A100)-22.889,(5.4702*LN(A100)-22.889)*0.35,_xll.RiskTruncateP(0.05,0.95),_xll.RiskName("DMI"),_xll.RiskUnits("kg"))</f>
        <v>#NAME?</v>
      </c>
      <c r="M100" s="134" t="e" cm="1">
        <f t="array" aca="1" ref="M100" ca="1">_xll.RiskNormal(0.0243*L100,0.005*L100,_xll.RiskTruncateP(0.05,0.95),_xll.RiskName("Soil Intake"),_xll.RiskUnits("kg"))</f>
        <v>#NAME?</v>
      </c>
      <c r="N100" s="134" t="e">
        <f t="shared" ca="1" si="16"/>
        <v>#NAME?</v>
      </c>
      <c r="O100" s="134" t="e">
        <f t="shared" ca="1" si="17"/>
        <v>#NAME?</v>
      </c>
      <c r="P100" s="134" t="e">
        <f t="shared" ca="1" si="22"/>
        <v>#NAME?</v>
      </c>
      <c r="Q100" s="134" t="e">
        <f t="shared" ca="1" si="22"/>
        <v>#NAME?</v>
      </c>
      <c r="R100" s="134" t="e">
        <f t="shared" ca="1" si="22"/>
        <v>#NAME?</v>
      </c>
      <c r="S100" s="134" t="e">
        <f t="shared" ca="1" si="19"/>
        <v>#NAME?</v>
      </c>
      <c r="T100" s="134" t="e" cm="1">
        <f t="array" aca="1" ref="T100" ca="1">U99-(U99*(0.5^(1/_xll.RiskNormal('SW7'!C$2,'SW7'!D$2,_xll.RiskTruncateP(0.05,0.95),_xll.RiskName("Halflife"),_xll.RiskUnits("d")))))</f>
        <v>#NAME?</v>
      </c>
      <c r="U100" s="134" t="e">
        <f t="shared" ca="1" si="18"/>
        <v>#NAME?</v>
      </c>
      <c r="V100" s="137" t="e" cm="1">
        <f t="array" aca="1" ref="V100" ca="1">(U100*_xll.RiskNormal('SW7'!C$3,'SW7'!D$3,_xll.RiskTruncateP(0.05,0.95),_xll.RiskName("PFAS MUSCLE FRAC"))/(B100*_xll.RiskNormal('SW7'!C$4,'SW7'!E$4,_xll.RiskTruncateP(0.05,0.95),_xll.RiskName("MUSCLE BW FRAC"))))/1000</f>
        <v>#NAME?</v>
      </c>
      <c r="W100" s="137" t="e" cm="1">
        <f t="array" aca="1" ref="W100" ca="1">V100/_xll.RiskNormal('SW7'!C$5,'SW7'!D$5,_xll.RiskTruncateP(0.05,0.95),_xll.RiskName("Serum Part"))</f>
        <v>#NAME?</v>
      </c>
    </row>
    <row r="101" spans="1:23" x14ac:dyDescent="0.35">
      <c r="A101" s="133">
        <f t="shared" si="13"/>
        <v>98</v>
      </c>
      <c r="B101" s="134" t="e" cm="1">
        <f t="array" aca="1" ref="B101" ca="1">B100+_xll.RiskNormal(0.5584 + 2*0.001787*A101 -3*0.00000155*A101^2 - 4*0.00000000133*A101^3,0.35*(0.5584 + 2*0.001787*A101 -3*0.00000155*A101^2 - 4*0.00000000133*A101^3),_xll.RiskTruncateP(0.05,0.95),_xll.RiskName("BW Gain"),_xll.RiskUnits("kg"))</f>
        <v>#NAME?</v>
      </c>
      <c r="C101" s="133" t="e" cm="1">
        <f t="array" aca="1" ref="C101" ca="1">_xll.RiskNormal(3800,3800*0.3941,_xll.RiskTruncateP(0.05,0.95),_xll.RiskName("Diet 3 Feed"),_xll.RiskUnits("ng/kg dry"))</f>
        <v>#NAME?</v>
      </c>
      <c r="D101" s="133" t="e" cm="1">
        <f t="array" aca="1" ref="D101" ca="1">_xll.RiskNormal(14900,14900*0.282,_xll.RiskTruncateP(0.05,0.95),_xll.RiskName("Diet 2 Soil"),_xll.RiskUnits("ng/kg dry"))</f>
        <v>#NAME?</v>
      </c>
      <c r="E101" s="163">
        <v>1.3</v>
      </c>
      <c r="F101" s="134" t="e" cm="1">
        <f t="array" aca="1" ref="F101" ca="1">_xll.RiskNormal((-0.0001*A101^2+0.0196*A101+11.697),(-0.0001*A101^2+0.0196*A101+11.697)*0.062,_xll.RiskTruncateP(0.05,0.95),_xll.RiskName("DMI Cow"),_xll.RiskUnits("kg"))</f>
        <v>#NAME?</v>
      </c>
      <c r="G101" s="134" t="e">
        <f t="shared" ca="1" si="21"/>
        <v>#NAME?</v>
      </c>
      <c r="H101" s="134" t="e" cm="1">
        <f t="array" aca="1" ref="H101" ca="1">_xll.RiskNormal('SW7'!C$12,'SW7'!D$12,_xll.RiskTruncateP(0.05,0.95),_xll.RiskName("Water Intake Cow"),_xll.RiskUnits("L"))</f>
        <v>#NAME?</v>
      </c>
      <c r="I101" s="134" t="e">
        <f t="shared" ca="1" si="14"/>
        <v>#NAME?</v>
      </c>
      <c r="J101" s="134" t="e">
        <f t="shared" ca="1" si="15"/>
        <v>#NAME?</v>
      </c>
      <c r="K101" s="134" t="e" cm="1">
        <f t="array" aca="1" ref="K101" ca="1">_xll.RiskNormal(-0.0000000257*A101^4+0.0000163*A101^3-0.003686*A101^2+0.3024*A101+1.445,(-0.0000000257*A101^4+0.0000163*A101^3-0.003686*A101^2+0.3024*A101+1.445)*0.355,_xll.RiskTruncateP(0.05,0.95),_xll.RiskName("Milk Intake"),_xll.RiskUnits("kg"))</f>
        <v>#NAME?</v>
      </c>
      <c r="L101" s="134" t="e" cm="1">
        <f t="array" aca="1" ref="L101" ca="1">_xll.RiskNormal(5.4702*LN(A101)-22.889,(5.4702*LN(A101)-22.889)*0.35,_xll.RiskTruncateP(0.05,0.95),_xll.RiskName("DMI"),_xll.RiskUnits("kg"))</f>
        <v>#NAME?</v>
      </c>
      <c r="M101" s="134" t="e" cm="1">
        <f t="array" aca="1" ref="M101" ca="1">_xll.RiskNormal(0.0243*L101,0.005*L101,_xll.RiskTruncateP(0.05,0.95),_xll.RiskName("Soil Intake"),_xll.RiskUnits("kg"))</f>
        <v>#NAME?</v>
      </c>
      <c r="N101" s="134" t="e">
        <f t="shared" ca="1" si="16"/>
        <v>#NAME?</v>
      </c>
      <c r="O101" s="134" t="e">
        <f t="shared" ca="1" si="17"/>
        <v>#NAME?</v>
      </c>
      <c r="P101" s="134" t="e">
        <f t="shared" ca="1" si="22"/>
        <v>#NAME?</v>
      </c>
      <c r="Q101" s="134" t="e">
        <f t="shared" ca="1" si="22"/>
        <v>#NAME?</v>
      </c>
      <c r="R101" s="134" t="e">
        <f t="shared" ca="1" si="22"/>
        <v>#NAME?</v>
      </c>
      <c r="S101" s="134" t="e">
        <f t="shared" ca="1" si="19"/>
        <v>#NAME?</v>
      </c>
      <c r="T101" s="134" t="e" cm="1">
        <f t="array" aca="1" ref="T101" ca="1">U100-(U100*(0.5^(1/_xll.RiskNormal('SW7'!C$2,'SW7'!D$2,_xll.RiskTruncateP(0.05,0.95),_xll.RiskName("Halflife"),_xll.RiskUnits("d")))))</f>
        <v>#NAME?</v>
      </c>
      <c r="U101" s="134" t="e">
        <f t="shared" ca="1" si="18"/>
        <v>#NAME?</v>
      </c>
      <c r="V101" s="137" t="e" cm="1">
        <f t="array" aca="1" ref="V101" ca="1">(U101*_xll.RiskNormal('SW7'!C$3,'SW7'!D$3,_xll.RiskTruncateP(0.05,0.95),_xll.RiskName("PFAS MUSCLE FRAC"))/(B101*_xll.RiskNormal('SW7'!C$4,'SW7'!E$4,_xll.RiskTruncateP(0.05,0.95),_xll.RiskName("MUSCLE BW FRAC"))))/1000</f>
        <v>#NAME?</v>
      </c>
      <c r="W101" s="137" t="e" cm="1">
        <f t="array" aca="1" ref="W101" ca="1">V101/_xll.RiskNormal('SW7'!C$5,'SW7'!D$5,_xll.RiskTruncateP(0.05,0.95),_xll.RiskName("Serum Part"))</f>
        <v>#NAME?</v>
      </c>
    </row>
    <row r="102" spans="1:23" x14ac:dyDescent="0.35">
      <c r="A102" s="133">
        <f t="shared" si="13"/>
        <v>99</v>
      </c>
      <c r="B102" s="134" t="e" cm="1">
        <f t="array" aca="1" ref="B102" ca="1">B101+_xll.RiskNormal(0.5584 + 2*0.001787*A102 -3*0.00000155*A102^2 - 4*0.00000000133*A102^3,0.35*(0.5584 + 2*0.001787*A102 -3*0.00000155*A102^2 - 4*0.00000000133*A102^3),_xll.RiskTruncateP(0.05,0.95),_xll.RiskName("BW Gain"),_xll.RiskUnits("kg"))</f>
        <v>#NAME?</v>
      </c>
      <c r="C102" s="133" t="e" cm="1">
        <f t="array" aca="1" ref="C102" ca="1">_xll.RiskNormal(3800,3800*0.3941,_xll.RiskTruncateP(0.05,0.95),_xll.RiskName("Diet 3 Feed"),_xll.RiskUnits("ng/kg dry"))</f>
        <v>#NAME?</v>
      </c>
      <c r="D102" s="133" t="e" cm="1">
        <f t="array" aca="1" ref="D102" ca="1">_xll.RiskNormal(14900,14900*0.282,_xll.RiskTruncateP(0.05,0.95),_xll.RiskName("Diet 2 Soil"),_xll.RiskUnits("ng/kg dry"))</f>
        <v>#NAME?</v>
      </c>
      <c r="E102" s="163">
        <v>1.3</v>
      </c>
      <c r="F102" s="134" t="e" cm="1">
        <f t="array" aca="1" ref="F102" ca="1">_xll.RiskNormal((-0.0001*A102^2+0.0196*A102+11.697),(-0.0001*A102^2+0.0196*A102+11.697)*0.062,_xll.RiskTruncateP(0.05,0.95),_xll.RiskName("DMI Cow"),_xll.RiskUnits("kg"))</f>
        <v>#NAME?</v>
      </c>
      <c r="G102" s="134" t="e">
        <f t="shared" ca="1" si="21"/>
        <v>#NAME?</v>
      </c>
      <c r="H102" s="134" t="e" cm="1">
        <f t="array" aca="1" ref="H102" ca="1">_xll.RiskNormal('SW7'!C$12,'SW7'!D$12,_xll.RiskTruncateP(0.05,0.95),_xll.RiskName("Water Intake Cow"),_xll.RiskUnits("L"))</f>
        <v>#NAME?</v>
      </c>
      <c r="I102" s="134" t="e">
        <f t="shared" ca="1" si="14"/>
        <v>#NAME?</v>
      </c>
      <c r="J102" s="134" t="e">
        <f t="shared" ca="1" si="15"/>
        <v>#NAME?</v>
      </c>
      <c r="K102" s="134" t="e" cm="1">
        <f t="array" aca="1" ref="K102" ca="1">_xll.RiskNormal(-0.0000000257*A102^4+0.0000163*A102^3-0.003686*A102^2+0.3024*A102+1.445,(-0.0000000257*A102^4+0.0000163*A102^3-0.003686*A102^2+0.3024*A102+1.445)*0.355,_xll.RiskTruncateP(0.05,0.95),_xll.RiskName("Milk Intake"),_xll.RiskUnits("kg"))</f>
        <v>#NAME?</v>
      </c>
      <c r="L102" s="134" t="e" cm="1">
        <f t="array" aca="1" ref="L102" ca="1">_xll.RiskNormal(5.4702*LN(A102)-22.889,(5.4702*LN(A102)-22.889)*0.35,_xll.RiskTruncateP(0.05,0.95),_xll.RiskName("DMI"),_xll.RiskUnits("kg"))</f>
        <v>#NAME?</v>
      </c>
      <c r="M102" s="134" t="e" cm="1">
        <f t="array" aca="1" ref="M102" ca="1">_xll.RiskNormal(0.0243*L102,0.005*L102,_xll.RiskTruncateP(0.05,0.95),_xll.RiskName("Soil Intake"),_xll.RiskUnits("kg"))</f>
        <v>#NAME?</v>
      </c>
      <c r="N102" s="134" t="e">
        <f t="shared" ca="1" si="16"/>
        <v>#NAME?</v>
      </c>
      <c r="O102" s="134" t="e">
        <f t="shared" ca="1" si="17"/>
        <v>#NAME?</v>
      </c>
      <c r="P102" s="134" t="e">
        <f t="shared" ca="1" si="22"/>
        <v>#NAME?</v>
      </c>
      <c r="Q102" s="134" t="e">
        <f t="shared" ca="1" si="22"/>
        <v>#NAME?</v>
      </c>
      <c r="R102" s="134" t="e">
        <f t="shared" ca="1" si="22"/>
        <v>#NAME?</v>
      </c>
      <c r="S102" s="134" t="e">
        <f t="shared" ca="1" si="19"/>
        <v>#NAME?</v>
      </c>
      <c r="T102" s="134" t="e" cm="1">
        <f t="array" aca="1" ref="T102" ca="1">U101-(U101*(0.5^(1/_xll.RiskNormal('SW7'!C$2,'SW7'!D$2,_xll.RiskTruncateP(0.05,0.95),_xll.RiskName("Halflife"),_xll.RiskUnits("d")))))</f>
        <v>#NAME?</v>
      </c>
      <c r="U102" s="134" t="e">
        <f t="shared" ca="1" si="18"/>
        <v>#NAME?</v>
      </c>
      <c r="V102" s="137" t="e" cm="1">
        <f t="array" aca="1" ref="V102" ca="1">(U102*_xll.RiskNormal('SW7'!C$3,'SW7'!D$3,_xll.RiskTruncateP(0.05,0.95),_xll.RiskName("PFAS MUSCLE FRAC"))/(B102*_xll.RiskNormal('SW7'!C$4,'SW7'!E$4,_xll.RiskTruncateP(0.05,0.95),_xll.RiskName("MUSCLE BW FRAC"))))/1000</f>
        <v>#NAME?</v>
      </c>
      <c r="W102" s="137" t="e" cm="1">
        <f t="array" aca="1" ref="W102" ca="1">V102/_xll.RiskNormal('SW7'!C$5,'SW7'!D$5,_xll.RiskTruncateP(0.05,0.95),_xll.RiskName("Serum Part"))</f>
        <v>#NAME?</v>
      </c>
    </row>
    <row r="103" spans="1:23" x14ac:dyDescent="0.35">
      <c r="A103" s="133">
        <f t="shared" si="13"/>
        <v>100</v>
      </c>
      <c r="B103" s="134" t="e" cm="1">
        <f t="array" aca="1" ref="B103" ca="1">B102+_xll.RiskNormal(0.5584 + 2*0.001787*A103 -3*0.00000155*A103^2 - 4*0.00000000133*A103^3,0.35*(0.5584 + 2*0.001787*A103 -3*0.00000155*A103^2 - 4*0.00000000133*A103^3),_xll.RiskTruncateP(0.05,0.95),_xll.RiskName("BW Gain"),_xll.RiskUnits("kg"))</f>
        <v>#NAME?</v>
      </c>
      <c r="C103" s="133" t="e" cm="1">
        <f t="array" aca="1" ref="C103" ca="1">_xll.RiskNormal(3800,3800*0.3941,_xll.RiskTruncateP(0.05,0.95),_xll.RiskName("Diet 3 Feed"),_xll.RiskUnits("ng/kg dry"))</f>
        <v>#NAME?</v>
      </c>
      <c r="D103" s="133" t="e" cm="1">
        <f t="array" aca="1" ref="D103" ca="1">_xll.RiskNormal(14900,14900*0.282,_xll.RiskTruncateP(0.05,0.95),_xll.RiskName("Diet 2 Soil"),_xll.RiskUnits("ng/kg dry"))</f>
        <v>#NAME?</v>
      </c>
      <c r="E103" s="163">
        <v>1.3</v>
      </c>
      <c r="F103" s="134" t="e" cm="1">
        <f t="array" aca="1" ref="F103" ca="1">_xll.RiskNormal((-0.0001*A103^2+0.0196*A103+11.697),(-0.0001*A103^2+0.0196*A103+11.697)*0.062,_xll.RiskTruncateP(0.05,0.95),_xll.RiskName("DMI Cow"),_xll.RiskUnits("kg"))</f>
        <v>#NAME?</v>
      </c>
      <c r="G103" s="134" t="e">
        <f t="shared" ca="1" si="21"/>
        <v>#NAME?</v>
      </c>
      <c r="H103" s="134" t="e" cm="1">
        <f t="array" aca="1" ref="H103" ca="1">_xll.RiskNormal('SW7'!C$12,'SW7'!D$12,_xll.RiskTruncateP(0.05,0.95),_xll.RiskName("Water Intake Cow"),_xll.RiskUnits("L"))</f>
        <v>#NAME?</v>
      </c>
      <c r="I103" s="134" t="e">
        <f t="shared" ca="1" si="14"/>
        <v>#NAME?</v>
      </c>
      <c r="J103" s="134" t="e">
        <f t="shared" ca="1" si="15"/>
        <v>#NAME?</v>
      </c>
      <c r="K103" s="134" t="e" cm="1">
        <f t="array" aca="1" ref="K103" ca="1">_xll.RiskNormal(-0.0000000257*A103^4+0.0000163*A103^3-0.003686*A103^2+0.3024*A103+1.445,(-0.0000000257*A103^4+0.0000163*A103^3-0.003686*A103^2+0.3024*A103+1.445)*0.355,_xll.RiskTruncateP(0.05,0.95),_xll.RiskName("Milk Intake"),_xll.RiskUnits("kg"))</f>
        <v>#NAME?</v>
      </c>
      <c r="L103" s="134" t="e" cm="1">
        <f t="array" aca="1" ref="L103" ca="1">_xll.RiskNormal(5.4702*LN(A103)-22.889,(5.4702*LN(A103)-22.889)*0.35,_xll.RiskTruncateP(0.05,0.95),_xll.RiskName("DMI"),_xll.RiskUnits("kg"))</f>
        <v>#NAME?</v>
      </c>
      <c r="M103" s="134" t="e" cm="1">
        <f t="array" aca="1" ref="M103" ca="1">_xll.RiskNormal(0.0243*L103,0.005*L103,_xll.RiskTruncateP(0.05,0.95),_xll.RiskName("Soil Intake"),_xll.RiskUnits("kg"))</f>
        <v>#NAME?</v>
      </c>
      <c r="N103" s="134" t="e">
        <f t="shared" ca="1" si="16"/>
        <v>#NAME?</v>
      </c>
      <c r="O103" s="134" t="e">
        <f t="shared" ca="1" si="17"/>
        <v>#NAME?</v>
      </c>
      <c r="P103" s="134" t="e">
        <f t="shared" ca="1" si="22"/>
        <v>#NAME?</v>
      </c>
      <c r="Q103" s="134" t="e">
        <f t="shared" ca="1" si="22"/>
        <v>#NAME?</v>
      </c>
      <c r="R103" s="134" t="e">
        <f t="shared" ca="1" si="22"/>
        <v>#NAME?</v>
      </c>
      <c r="S103" s="134" t="e">
        <f t="shared" ca="1" si="19"/>
        <v>#NAME?</v>
      </c>
      <c r="T103" s="134" t="e" cm="1">
        <f t="array" aca="1" ref="T103" ca="1">U102-(U102*(0.5^(1/_xll.RiskNormal('SW7'!C$2,'SW7'!D$2,_xll.RiskTruncateP(0.05,0.95),_xll.RiskName("Halflife"),_xll.RiskUnits("d")))))</f>
        <v>#NAME?</v>
      </c>
      <c r="U103" s="134" t="e">
        <f t="shared" ca="1" si="18"/>
        <v>#NAME?</v>
      </c>
      <c r="V103" s="137" t="e" cm="1">
        <f t="array" aca="1" ref="V103" ca="1">(U103*_xll.RiskNormal('SW7'!C$3,'SW7'!D$3,_xll.RiskTruncateP(0.05,0.95),_xll.RiskName("PFAS MUSCLE FRAC"))/(B103*_xll.RiskNormal('SW7'!C$4,'SW7'!E$4,_xll.RiskTruncateP(0.05,0.95),_xll.RiskName("MUSCLE BW FRAC"))))/1000</f>
        <v>#NAME?</v>
      </c>
      <c r="W103" s="137" t="e" cm="1">
        <f t="array" aca="1" ref="W103" ca="1">V103/_xll.RiskNormal('SW7'!C$5,'SW7'!D$5,_xll.RiskTruncateP(0.05,0.95),_xll.RiskName("Serum Part"))</f>
        <v>#NAME?</v>
      </c>
    </row>
    <row r="104" spans="1:23" x14ac:dyDescent="0.35">
      <c r="A104" s="133">
        <f t="shared" si="13"/>
        <v>101</v>
      </c>
      <c r="B104" s="134" t="e" cm="1">
        <f t="array" aca="1" ref="B104" ca="1">B103+_xll.RiskNormal(0.5584 + 2*0.001787*A104 -3*0.00000155*A104^2 - 4*0.00000000133*A104^3,0.35*(0.5584 + 2*0.001787*A104 -3*0.00000155*A104^2 - 4*0.00000000133*A104^3),_xll.RiskTruncateP(0.05,0.95),_xll.RiskName("BW Gain"),_xll.RiskUnits("kg"))</f>
        <v>#NAME?</v>
      </c>
      <c r="C104" s="133" t="e" cm="1">
        <f t="array" aca="1" ref="C104" ca="1">_xll.RiskNormal(3800,3800*0.3941,_xll.RiskTruncateP(0.05,0.95),_xll.RiskName("Diet 3 Feed"),_xll.RiskUnits("ng/kg dry"))</f>
        <v>#NAME?</v>
      </c>
      <c r="D104" s="133" t="e" cm="1">
        <f t="array" aca="1" ref="D104" ca="1">_xll.RiskNormal(14900,14900*0.282,_xll.RiskTruncateP(0.05,0.95),_xll.RiskName("Diet 2 Soil"),_xll.RiskUnits("ng/kg dry"))</f>
        <v>#NAME?</v>
      </c>
      <c r="E104" s="163">
        <v>1.3</v>
      </c>
      <c r="F104" s="134" t="e" cm="1">
        <f t="array" aca="1" ref="F104" ca="1">_xll.RiskNormal((-0.0001*A104^2+0.0196*A104+11.697),(-0.0001*A104^2+0.0196*A104+11.697)*0.062,_xll.RiskTruncateP(0.05,0.95),_xll.RiskName("DMI Cow"),_xll.RiskUnits("kg"))</f>
        <v>#NAME?</v>
      </c>
      <c r="G104" s="134" t="e">
        <f t="shared" ca="1" si="21"/>
        <v>#NAME?</v>
      </c>
      <c r="H104" s="134" t="e" cm="1">
        <f t="array" aca="1" ref="H104" ca="1">_xll.RiskNormal('SW7'!C$12,'SW7'!D$12,_xll.RiskTruncateP(0.05,0.95),_xll.RiskName("Water Intake Cow"),_xll.RiskUnits("L"))</f>
        <v>#NAME?</v>
      </c>
      <c r="I104" s="134" t="e">
        <f t="shared" ca="1" si="14"/>
        <v>#NAME?</v>
      </c>
      <c r="J104" s="134" t="e">
        <f t="shared" ca="1" si="15"/>
        <v>#NAME?</v>
      </c>
      <c r="K104" s="134" t="e" cm="1">
        <f t="array" aca="1" ref="K104" ca="1">_xll.RiskNormal(-0.0000000257*A104^4+0.0000163*A104^3-0.003686*A104^2+0.3024*A104+1.445,(-0.0000000257*A104^4+0.0000163*A104^3-0.003686*A104^2+0.3024*A104+1.445)*0.355,_xll.RiskTruncateP(0.05,0.95),_xll.RiskName("Milk Intake"),_xll.RiskUnits("kg"))</f>
        <v>#NAME?</v>
      </c>
      <c r="L104" s="134" t="e" cm="1">
        <f t="array" aca="1" ref="L104" ca="1">_xll.RiskNormal(5.4702*LN(A104)-22.889,(5.4702*LN(A104)-22.889)*0.35,_xll.RiskTruncateP(0.05,0.95),_xll.RiskName("DMI"),_xll.RiskUnits("kg"))</f>
        <v>#NAME?</v>
      </c>
      <c r="M104" s="134" t="e" cm="1">
        <f t="array" aca="1" ref="M104" ca="1">_xll.RiskNormal(0.0243*L104,0.005*L104,_xll.RiskTruncateP(0.05,0.95),_xll.RiskName("Soil Intake"),_xll.RiskUnits("kg"))</f>
        <v>#NAME?</v>
      </c>
      <c r="N104" s="134" t="e">
        <f t="shared" ca="1" si="16"/>
        <v>#NAME?</v>
      </c>
      <c r="O104" s="134" t="e">
        <f t="shared" ca="1" si="17"/>
        <v>#NAME?</v>
      </c>
      <c r="P104" s="134" t="e">
        <f t="shared" ca="1" si="22"/>
        <v>#NAME?</v>
      </c>
      <c r="Q104" s="134" t="e">
        <f t="shared" ca="1" si="22"/>
        <v>#NAME?</v>
      </c>
      <c r="R104" s="134" t="e">
        <f t="shared" ca="1" si="22"/>
        <v>#NAME?</v>
      </c>
      <c r="S104" s="134" t="e">
        <f t="shared" ca="1" si="19"/>
        <v>#NAME?</v>
      </c>
      <c r="T104" s="134" t="e" cm="1">
        <f t="array" aca="1" ref="T104" ca="1">U103-(U103*(0.5^(1/_xll.RiskNormal('SW7'!C$2,'SW7'!D$2,_xll.RiskTruncateP(0.05,0.95),_xll.RiskName("Halflife"),_xll.RiskUnits("d")))))</f>
        <v>#NAME?</v>
      </c>
      <c r="U104" s="134" t="e">
        <f t="shared" ca="1" si="18"/>
        <v>#NAME?</v>
      </c>
      <c r="V104" s="137" t="e" cm="1">
        <f t="array" aca="1" ref="V104" ca="1">(U104*_xll.RiskNormal('SW7'!C$3,'SW7'!D$3,_xll.RiskTruncateP(0.05,0.95),_xll.RiskName("PFAS MUSCLE FRAC"))/(B104*_xll.RiskNormal('SW7'!C$4,'SW7'!E$4,_xll.RiskTruncateP(0.05,0.95),_xll.RiskName("MUSCLE BW FRAC"))))/1000</f>
        <v>#NAME?</v>
      </c>
      <c r="W104" s="137" t="e" cm="1">
        <f t="array" aca="1" ref="W104" ca="1">V104/_xll.RiskNormal('SW7'!C$5,'SW7'!D$5,_xll.RiskTruncateP(0.05,0.95),_xll.RiskName("Serum Part"))</f>
        <v>#NAME?</v>
      </c>
    </row>
    <row r="105" spans="1:23" x14ac:dyDescent="0.35">
      <c r="A105" s="133">
        <f t="shared" si="13"/>
        <v>102</v>
      </c>
      <c r="B105" s="134" t="e" cm="1">
        <f t="array" aca="1" ref="B105" ca="1">B104+_xll.RiskNormal(0.5584 + 2*0.001787*A105 -3*0.00000155*A105^2 - 4*0.00000000133*A105^3,0.35*(0.5584 + 2*0.001787*A105 -3*0.00000155*A105^2 - 4*0.00000000133*A105^3),_xll.RiskTruncateP(0.05,0.95),_xll.RiskName("BW Gain"),_xll.RiskUnits("kg"))</f>
        <v>#NAME?</v>
      </c>
      <c r="C105" s="133" t="e" cm="1">
        <f t="array" aca="1" ref="C105" ca="1">_xll.RiskNormal(3800,3800*0.3941,_xll.RiskTruncateP(0.05,0.95),_xll.RiskName("Diet 3 Feed"),_xll.RiskUnits("ng/kg dry"))</f>
        <v>#NAME?</v>
      </c>
      <c r="D105" s="133" t="e" cm="1">
        <f t="array" aca="1" ref="D105" ca="1">_xll.RiskNormal(14900,14900*0.282,_xll.RiskTruncateP(0.05,0.95),_xll.RiskName("Diet 2 Soil"),_xll.RiskUnits("ng/kg dry"))</f>
        <v>#NAME?</v>
      </c>
      <c r="E105" s="163">
        <v>1.3</v>
      </c>
      <c r="F105" s="134" t="e" cm="1">
        <f t="array" aca="1" ref="F105" ca="1">_xll.RiskNormal((-0.0001*A105^2+0.0196*A105+11.697),(-0.0001*A105^2+0.0196*A105+11.697)*0.062,_xll.RiskTruncateP(0.05,0.95),_xll.RiskName("DMI Cow"),_xll.RiskUnits("kg"))</f>
        <v>#NAME?</v>
      </c>
      <c r="G105" s="134" t="e">
        <f t="shared" ca="1" si="21"/>
        <v>#NAME?</v>
      </c>
      <c r="H105" s="134" t="e" cm="1">
        <f t="array" aca="1" ref="H105" ca="1">_xll.RiskNormal('SW7'!C$12,'SW7'!D$12,_xll.RiskTruncateP(0.05,0.95),_xll.RiskName("Water Intake Cow"),_xll.RiskUnits("L"))</f>
        <v>#NAME?</v>
      </c>
      <c r="I105" s="134" t="e">
        <f t="shared" ca="1" si="14"/>
        <v>#NAME?</v>
      </c>
      <c r="J105" s="134" t="e">
        <f t="shared" ca="1" si="15"/>
        <v>#NAME?</v>
      </c>
      <c r="K105" s="134" t="e" cm="1">
        <f t="array" aca="1" ref="K105" ca="1">_xll.RiskNormal(-0.0000000257*A105^4+0.0000163*A105^3-0.003686*A105^2+0.3024*A105+1.445,(-0.0000000257*A105^4+0.0000163*A105^3-0.003686*A105^2+0.3024*A105+1.445)*0.355,_xll.RiskTruncateP(0.05,0.95),_xll.RiskName("Milk Intake"),_xll.RiskUnits("kg"))</f>
        <v>#NAME?</v>
      </c>
      <c r="L105" s="134" t="e" cm="1">
        <f t="array" aca="1" ref="L105" ca="1">_xll.RiskNormal(5.4702*LN(A105)-22.889,(5.4702*LN(A105)-22.889)*0.35,_xll.RiskTruncateP(0.05,0.95),_xll.RiskName("DMI"),_xll.RiskUnits("kg"))</f>
        <v>#NAME?</v>
      </c>
      <c r="M105" s="134" t="e" cm="1">
        <f t="array" aca="1" ref="M105" ca="1">_xll.RiskNormal(0.0243*L105,0.005*L105,_xll.RiskTruncateP(0.05,0.95),_xll.RiskName("Soil Intake"),_xll.RiskUnits("kg"))</f>
        <v>#NAME?</v>
      </c>
      <c r="N105" s="134" t="e">
        <f t="shared" ca="1" si="16"/>
        <v>#NAME?</v>
      </c>
      <c r="O105" s="134" t="e">
        <f t="shared" ca="1" si="17"/>
        <v>#NAME?</v>
      </c>
      <c r="P105" s="134" t="e">
        <f t="shared" ca="1" si="22"/>
        <v>#NAME?</v>
      </c>
      <c r="Q105" s="134" t="e">
        <f t="shared" ca="1" si="22"/>
        <v>#NAME?</v>
      </c>
      <c r="R105" s="134" t="e">
        <f t="shared" ca="1" si="22"/>
        <v>#NAME?</v>
      </c>
      <c r="S105" s="134" t="e">
        <f t="shared" ca="1" si="19"/>
        <v>#NAME?</v>
      </c>
      <c r="T105" s="134" t="e" cm="1">
        <f t="array" aca="1" ref="T105" ca="1">U104-(U104*(0.5^(1/_xll.RiskNormal('SW7'!C$2,'SW7'!D$2,_xll.RiskTruncateP(0.05,0.95),_xll.RiskName("Halflife"),_xll.RiskUnits("d")))))</f>
        <v>#NAME?</v>
      </c>
      <c r="U105" s="134" t="e">
        <f t="shared" ca="1" si="18"/>
        <v>#NAME?</v>
      </c>
      <c r="V105" s="137" t="e" cm="1">
        <f t="array" aca="1" ref="V105" ca="1">(U105*_xll.RiskNormal('SW7'!C$3,'SW7'!D$3,_xll.RiskTruncateP(0.05,0.95),_xll.RiskName("PFAS MUSCLE FRAC"))/(B105*_xll.RiskNormal('SW7'!C$4,'SW7'!E$4,_xll.RiskTruncateP(0.05,0.95),_xll.RiskName("MUSCLE BW FRAC"))))/1000</f>
        <v>#NAME?</v>
      </c>
      <c r="W105" s="137" t="e" cm="1">
        <f t="array" aca="1" ref="W105" ca="1">V105/_xll.RiskNormal('SW7'!C$5,'SW7'!D$5,_xll.RiskTruncateP(0.05,0.95),_xll.RiskName("Serum Part"))</f>
        <v>#NAME?</v>
      </c>
    </row>
    <row r="106" spans="1:23" x14ac:dyDescent="0.35">
      <c r="A106" s="133">
        <f t="shared" si="13"/>
        <v>103</v>
      </c>
      <c r="B106" s="134" t="e" cm="1">
        <f t="array" aca="1" ref="B106" ca="1">B105+_xll.RiskNormal(0.5584 + 2*0.001787*A106 -3*0.00000155*A106^2 - 4*0.00000000133*A106^3,0.35*(0.5584 + 2*0.001787*A106 -3*0.00000155*A106^2 - 4*0.00000000133*A106^3),_xll.RiskTruncateP(0.05,0.95),_xll.RiskName("BW Gain"),_xll.RiskUnits("kg"))</f>
        <v>#NAME?</v>
      </c>
      <c r="C106" s="133" t="e" cm="1">
        <f t="array" aca="1" ref="C106" ca="1">_xll.RiskNormal(3800,3800*0.3941,_xll.RiskTruncateP(0.05,0.95),_xll.RiskName("Diet 3 Feed"),_xll.RiskUnits("ng/kg dry"))</f>
        <v>#NAME?</v>
      </c>
      <c r="D106" s="133" t="e" cm="1">
        <f t="array" aca="1" ref="D106" ca="1">_xll.RiskNormal(14900,14900*0.282,_xll.RiskTruncateP(0.05,0.95),_xll.RiskName("Diet 2 Soil"),_xll.RiskUnits("ng/kg dry"))</f>
        <v>#NAME?</v>
      </c>
      <c r="E106" s="163">
        <v>1.3</v>
      </c>
      <c r="F106" s="134" t="e" cm="1">
        <f t="array" aca="1" ref="F106" ca="1">_xll.RiskNormal((-0.0001*A106^2+0.0196*A106+11.697),(-0.0001*A106^2+0.0196*A106+11.697)*0.062,_xll.RiskTruncateP(0.05,0.95),_xll.RiskName("DMI Cow"),_xll.RiskUnits("kg"))</f>
        <v>#NAME?</v>
      </c>
      <c r="G106" s="134" t="e">
        <f t="shared" ca="1" si="21"/>
        <v>#NAME?</v>
      </c>
      <c r="H106" s="134" t="e" cm="1">
        <f t="array" aca="1" ref="H106" ca="1">_xll.RiskNormal('SW7'!C$12,'SW7'!D$12,_xll.RiskTruncateP(0.05,0.95),_xll.RiskName("Water Intake Cow"),_xll.RiskUnits("L"))</f>
        <v>#NAME?</v>
      </c>
      <c r="I106" s="134" t="e">
        <f t="shared" ca="1" si="14"/>
        <v>#NAME?</v>
      </c>
      <c r="J106" s="134" t="e">
        <f t="shared" ca="1" si="15"/>
        <v>#NAME?</v>
      </c>
      <c r="K106" s="134" t="e" cm="1">
        <f t="array" aca="1" ref="K106" ca="1">_xll.RiskNormal(-0.0000000257*A106^4+0.0000163*A106^3-0.003686*A106^2+0.3024*A106+1.445,(-0.0000000257*A106^4+0.0000163*A106^3-0.003686*A106^2+0.3024*A106+1.445)*0.355,_xll.RiskTruncateP(0.05,0.95),_xll.RiskName("Milk Intake"),_xll.RiskUnits("kg"))</f>
        <v>#NAME?</v>
      </c>
      <c r="L106" s="134" t="e" cm="1">
        <f t="array" aca="1" ref="L106" ca="1">_xll.RiskNormal(5.4702*LN(A106)-22.889,(5.4702*LN(A106)-22.889)*0.35,_xll.RiskTruncateP(0.05,0.95),_xll.RiskName("DMI"),_xll.RiskUnits("kg"))</f>
        <v>#NAME?</v>
      </c>
      <c r="M106" s="134" t="e" cm="1">
        <f t="array" aca="1" ref="M106" ca="1">_xll.RiskNormal(0.0243*L106,0.005*L106,_xll.RiskTruncateP(0.05,0.95),_xll.RiskName("Soil Intake"),_xll.RiskUnits("kg"))</f>
        <v>#NAME?</v>
      </c>
      <c r="N106" s="134" t="e">
        <f t="shared" ca="1" si="16"/>
        <v>#NAME?</v>
      </c>
      <c r="O106" s="134" t="e">
        <f t="shared" ca="1" si="17"/>
        <v>#NAME?</v>
      </c>
      <c r="P106" s="134" t="e">
        <f t="shared" ca="1" si="22"/>
        <v>#NAME?</v>
      </c>
      <c r="Q106" s="134" t="e">
        <f t="shared" ca="1" si="22"/>
        <v>#NAME?</v>
      </c>
      <c r="R106" s="134" t="e">
        <f t="shared" ca="1" si="22"/>
        <v>#NAME?</v>
      </c>
      <c r="S106" s="134" t="e">
        <f t="shared" ca="1" si="19"/>
        <v>#NAME?</v>
      </c>
      <c r="T106" s="134" t="e" cm="1">
        <f t="array" aca="1" ref="T106" ca="1">U105-(U105*(0.5^(1/_xll.RiskNormal('SW7'!C$2,'SW7'!D$2,_xll.RiskTruncateP(0.05,0.95),_xll.RiskName("Halflife"),_xll.RiskUnits("d")))))</f>
        <v>#NAME?</v>
      </c>
      <c r="U106" s="134" t="e">
        <f t="shared" ca="1" si="18"/>
        <v>#NAME?</v>
      </c>
      <c r="V106" s="137" t="e" cm="1">
        <f t="array" aca="1" ref="V106" ca="1">(U106*_xll.RiskNormal('SW7'!C$3,'SW7'!D$3,_xll.RiskTruncateP(0.05,0.95),_xll.RiskName("PFAS MUSCLE FRAC"))/(B106*_xll.RiskNormal('SW7'!C$4,'SW7'!E$4,_xll.RiskTruncateP(0.05,0.95),_xll.RiskName("MUSCLE BW FRAC"))))/1000</f>
        <v>#NAME?</v>
      </c>
      <c r="W106" s="137" t="e" cm="1">
        <f t="array" aca="1" ref="W106" ca="1">V106/_xll.RiskNormal('SW7'!C$5,'SW7'!D$5,_xll.RiskTruncateP(0.05,0.95),_xll.RiskName("Serum Part"))</f>
        <v>#NAME?</v>
      </c>
    </row>
    <row r="107" spans="1:23" x14ac:dyDescent="0.35">
      <c r="A107" s="133">
        <f t="shared" si="13"/>
        <v>104</v>
      </c>
      <c r="B107" s="134" t="e" cm="1">
        <f t="array" aca="1" ref="B107" ca="1">B106+_xll.RiskNormal(0.5584 + 2*0.001787*A107 -3*0.00000155*A107^2 - 4*0.00000000133*A107^3,0.35*(0.5584 + 2*0.001787*A107 -3*0.00000155*A107^2 - 4*0.00000000133*A107^3),_xll.RiskTruncateP(0.05,0.95),_xll.RiskName("BW Gain"),_xll.RiskUnits("kg"))</f>
        <v>#NAME?</v>
      </c>
      <c r="C107" s="133" t="e" cm="1">
        <f t="array" aca="1" ref="C107" ca="1">_xll.RiskNormal(3800,3800*0.3941,_xll.RiskTruncateP(0.05,0.95),_xll.RiskName("Diet 3 Feed"),_xll.RiskUnits("ng/kg dry"))</f>
        <v>#NAME?</v>
      </c>
      <c r="D107" s="133" t="e" cm="1">
        <f t="array" aca="1" ref="D107" ca="1">_xll.RiskNormal(14900,14900*0.282,_xll.RiskTruncateP(0.05,0.95),_xll.RiskName("Diet 2 Soil"),_xll.RiskUnits("ng/kg dry"))</f>
        <v>#NAME?</v>
      </c>
      <c r="E107" s="163">
        <v>1.3</v>
      </c>
      <c r="F107" s="134" t="e" cm="1">
        <f t="array" aca="1" ref="F107" ca="1">_xll.RiskNormal((-0.0001*A107^2+0.0196*A107+11.697),(-0.0001*A107^2+0.0196*A107+11.697)*0.062,_xll.RiskTruncateP(0.05,0.95),_xll.RiskName("DMI Cow"),_xll.RiskUnits("kg"))</f>
        <v>#NAME?</v>
      </c>
      <c r="G107" s="134" t="e">
        <f t="shared" ca="1" si="21"/>
        <v>#NAME?</v>
      </c>
      <c r="H107" s="134" t="e" cm="1">
        <f t="array" aca="1" ref="H107" ca="1">_xll.RiskNormal('SW7'!C$12,'SW7'!D$12,_xll.RiskTruncateP(0.05,0.95),_xll.RiskName("Water Intake Cow"),_xll.RiskUnits("L"))</f>
        <v>#NAME?</v>
      </c>
      <c r="I107" s="134" t="e">
        <f t="shared" ca="1" si="14"/>
        <v>#NAME?</v>
      </c>
      <c r="J107" s="134" t="e">
        <f t="shared" ca="1" si="15"/>
        <v>#NAME?</v>
      </c>
      <c r="K107" s="134" t="e" cm="1">
        <f t="array" aca="1" ref="K107" ca="1">_xll.RiskNormal(-0.0000000257*A107^4+0.0000163*A107^3-0.003686*A107^2+0.3024*A107+1.445,(-0.0000000257*A107^4+0.0000163*A107^3-0.003686*A107^2+0.3024*A107+1.445)*0.355,_xll.RiskTruncateP(0.05,0.95),_xll.RiskName("Milk Intake"),_xll.RiskUnits("kg"))</f>
        <v>#NAME?</v>
      </c>
      <c r="L107" s="134" t="e" cm="1">
        <f t="array" aca="1" ref="L107" ca="1">_xll.RiskNormal(5.4702*LN(A107)-22.889,(5.4702*LN(A107)-22.889)*0.35,_xll.RiskTruncateP(0.05,0.95),_xll.RiskName("DMI"),_xll.RiskUnits("kg"))</f>
        <v>#NAME?</v>
      </c>
      <c r="M107" s="134" t="e" cm="1">
        <f t="array" aca="1" ref="M107" ca="1">_xll.RiskNormal(0.0243*L107,0.005*L107,_xll.RiskTruncateP(0.05,0.95),_xll.RiskName("Soil Intake"),_xll.RiskUnits("kg"))</f>
        <v>#NAME?</v>
      </c>
      <c r="N107" s="134" t="e">
        <f t="shared" ca="1" si="16"/>
        <v>#NAME?</v>
      </c>
      <c r="O107" s="134" t="e">
        <f t="shared" ca="1" si="17"/>
        <v>#NAME?</v>
      </c>
      <c r="P107" s="134" t="e">
        <f t="shared" ca="1" si="22"/>
        <v>#NAME?</v>
      </c>
      <c r="Q107" s="134" t="e">
        <f t="shared" ca="1" si="22"/>
        <v>#NAME?</v>
      </c>
      <c r="R107" s="134" t="e">
        <f t="shared" ca="1" si="22"/>
        <v>#NAME?</v>
      </c>
      <c r="S107" s="134" t="e">
        <f t="shared" ca="1" si="19"/>
        <v>#NAME?</v>
      </c>
      <c r="T107" s="134" t="e" cm="1">
        <f t="array" aca="1" ref="T107" ca="1">U106-(U106*(0.5^(1/_xll.RiskNormal('SW7'!C$2,'SW7'!D$2,_xll.RiskTruncateP(0.05,0.95),_xll.RiskName("Halflife"),_xll.RiskUnits("d")))))</f>
        <v>#NAME?</v>
      </c>
      <c r="U107" s="134" t="e">
        <f t="shared" ca="1" si="18"/>
        <v>#NAME?</v>
      </c>
      <c r="V107" s="137" t="e" cm="1">
        <f t="array" aca="1" ref="V107" ca="1">(U107*_xll.RiskNormal('SW7'!C$3,'SW7'!D$3,_xll.RiskTruncateP(0.05,0.95),_xll.RiskName("PFAS MUSCLE FRAC"))/(B107*_xll.RiskNormal('SW7'!C$4,'SW7'!E$4,_xll.RiskTruncateP(0.05,0.95),_xll.RiskName("MUSCLE BW FRAC"))))/1000</f>
        <v>#NAME?</v>
      </c>
      <c r="W107" s="137" t="e" cm="1">
        <f t="array" aca="1" ref="W107" ca="1">V107/_xll.RiskNormal('SW7'!C$5,'SW7'!D$5,_xll.RiskTruncateP(0.05,0.95),_xll.RiskName("Serum Part"))</f>
        <v>#NAME?</v>
      </c>
    </row>
    <row r="108" spans="1:23" x14ac:dyDescent="0.35">
      <c r="A108" s="133">
        <f t="shared" si="13"/>
        <v>105</v>
      </c>
      <c r="B108" s="134" t="e" cm="1">
        <f t="array" aca="1" ref="B108" ca="1">B107+_xll.RiskNormal(0.5584 + 2*0.001787*A108 -3*0.00000155*A108^2 - 4*0.00000000133*A108^3,0.35*(0.5584 + 2*0.001787*A108 -3*0.00000155*A108^2 - 4*0.00000000133*A108^3),_xll.RiskTruncateP(0.05,0.95),_xll.RiskName("BW Gain"),_xll.RiskUnits("kg"))</f>
        <v>#NAME?</v>
      </c>
      <c r="C108" s="133" t="e" cm="1">
        <f t="array" aca="1" ref="C108" ca="1">_xll.RiskNormal(3800,3800*0.3941,_xll.RiskTruncateP(0.05,0.95),_xll.RiskName("Diet 3 Feed"),_xll.RiskUnits("ng/kg dry"))</f>
        <v>#NAME?</v>
      </c>
      <c r="D108" s="133" t="e" cm="1">
        <f t="array" aca="1" ref="D108" ca="1">_xll.RiskNormal(14900,14900*0.282,_xll.RiskTruncateP(0.05,0.95),_xll.RiskName("Diet 2 Soil"),_xll.RiskUnits("ng/kg dry"))</f>
        <v>#NAME?</v>
      </c>
      <c r="E108" s="163">
        <v>1.3</v>
      </c>
      <c r="F108" s="134" t="e" cm="1">
        <f t="array" aca="1" ref="F108" ca="1">_xll.RiskNormal((-0.0001*A108^2+0.0196*A108+11.697),(-0.0001*A108^2+0.0196*A108+11.697)*0.062,_xll.RiskTruncateP(0.05,0.95),_xll.RiskName("DMI Cow"),_xll.RiskUnits("kg"))</f>
        <v>#NAME?</v>
      </c>
      <c r="G108" s="134" t="e">
        <f t="shared" ca="1" si="21"/>
        <v>#NAME?</v>
      </c>
      <c r="H108" s="134" t="e" cm="1">
        <f t="array" aca="1" ref="H108" ca="1">_xll.RiskNormal('SW7'!C$12,'SW7'!D$12,_xll.RiskTruncateP(0.05,0.95),_xll.RiskName("Water Intake Cow"),_xll.RiskUnits("L"))</f>
        <v>#NAME?</v>
      </c>
      <c r="I108" s="134" t="e">
        <f t="shared" ca="1" si="14"/>
        <v>#NAME?</v>
      </c>
      <c r="J108" s="134" t="e">
        <f t="shared" ca="1" si="15"/>
        <v>#NAME?</v>
      </c>
      <c r="K108" s="134" t="e" cm="1">
        <f t="array" aca="1" ref="K108" ca="1">_xll.RiskNormal(-0.0000000257*A108^4+0.0000163*A108^3-0.003686*A108^2+0.3024*A108+1.445,(-0.0000000257*A108^4+0.0000163*A108^3-0.003686*A108^2+0.3024*A108+1.445)*0.355,_xll.RiskTruncateP(0.05,0.95),_xll.RiskName("Milk Intake"),_xll.RiskUnits("kg"))</f>
        <v>#NAME?</v>
      </c>
      <c r="L108" s="134" t="e" cm="1">
        <f t="array" aca="1" ref="L108" ca="1">_xll.RiskNormal(5.4702*LN(A108)-22.889,(5.4702*LN(A108)-22.889)*0.35,_xll.RiskTruncateP(0.05,0.95),_xll.RiskName("DMI"),_xll.RiskUnits("kg"))</f>
        <v>#NAME?</v>
      </c>
      <c r="M108" s="134" t="e" cm="1">
        <f t="array" aca="1" ref="M108" ca="1">_xll.RiskNormal(0.0243*L108,0.005*L108,_xll.RiskTruncateP(0.05,0.95),_xll.RiskName("Soil Intake"),_xll.RiskUnits("kg"))</f>
        <v>#NAME?</v>
      </c>
      <c r="N108" s="134" t="e">
        <f t="shared" ca="1" si="16"/>
        <v>#NAME?</v>
      </c>
      <c r="O108" s="134" t="e">
        <f t="shared" ca="1" si="17"/>
        <v>#NAME?</v>
      </c>
      <c r="P108" s="134" t="e">
        <f t="shared" ca="1" si="22"/>
        <v>#NAME?</v>
      </c>
      <c r="Q108" s="134" t="e">
        <f t="shared" ca="1" si="22"/>
        <v>#NAME?</v>
      </c>
      <c r="R108" s="134" t="e">
        <f t="shared" ca="1" si="22"/>
        <v>#NAME?</v>
      </c>
      <c r="S108" s="134" t="e">
        <f t="shared" ca="1" si="19"/>
        <v>#NAME?</v>
      </c>
      <c r="T108" s="134" t="e" cm="1">
        <f t="array" aca="1" ref="T108" ca="1">U107-(U107*(0.5^(1/_xll.RiskNormal('SW7'!C$2,'SW7'!D$2,_xll.RiskTruncateP(0.05,0.95),_xll.RiskName("Halflife"),_xll.RiskUnits("d")))))</f>
        <v>#NAME?</v>
      </c>
      <c r="U108" s="134" t="e">
        <f t="shared" ca="1" si="18"/>
        <v>#NAME?</v>
      </c>
      <c r="V108" s="137" t="e" cm="1">
        <f t="array" aca="1" ref="V108" ca="1">(U108*_xll.RiskNormal('SW7'!C$3,'SW7'!D$3,_xll.RiskTruncateP(0.05,0.95),_xll.RiskName("PFAS MUSCLE FRAC"))/(B108*_xll.RiskNormal('SW7'!C$4,'SW7'!E$4,_xll.RiskTruncateP(0.05,0.95),_xll.RiskName("MUSCLE BW FRAC"))))/1000</f>
        <v>#NAME?</v>
      </c>
      <c r="W108" s="137" t="e" cm="1">
        <f t="array" aca="1" ref="W108" ca="1">V108/_xll.RiskNormal('SW7'!C$5,'SW7'!D$5,_xll.RiskTruncateP(0.05,0.95),_xll.RiskName("Serum Part"))</f>
        <v>#NAME?</v>
      </c>
    </row>
    <row r="109" spans="1:23" x14ac:dyDescent="0.35">
      <c r="A109" s="133">
        <f t="shared" si="13"/>
        <v>106</v>
      </c>
      <c r="B109" s="134" t="e" cm="1">
        <f t="array" aca="1" ref="B109" ca="1">B108+_xll.RiskNormal(0.5584 + 2*0.001787*A109 -3*0.00000155*A109^2 - 4*0.00000000133*A109^3,0.35*(0.5584 + 2*0.001787*A109 -3*0.00000155*A109^2 - 4*0.00000000133*A109^3),_xll.RiskTruncateP(0.05,0.95),_xll.RiskName("BW Gain"),_xll.RiskUnits("kg"))</f>
        <v>#NAME?</v>
      </c>
      <c r="C109" s="133" t="e" cm="1">
        <f t="array" aca="1" ref="C109" ca="1">_xll.RiskNormal(3800,3800*0.3941,_xll.RiskTruncateP(0.05,0.95),_xll.RiskName("Diet 3 Feed"),_xll.RiskUnits("ng/kg dry"))</f>
        <v>#NAME?</v>
      </c>
      <c r="D109" s="133" t="e" cm="1">
        <f t="array" aca="1" ref="D109" ca="1">_xll.RiskNormal(14900,14900*0.282,_xll.RiskTruncateP(0.05,0.95),_xll.RiskName("Diet 2 Soil"),_xll.RiskUnits("ng/kg dry"))</f>
        <v>#NAME?</v>
      </c>
      <c r="E109" s="163">
        <v>1.3</v>
      </c>
      <c r="F109" s="134" t="e" cm="1">
        <f t="array" aca="1" ref="F109" ca="1">_xll.RiskNormal((-0.0001*A109^2+0.0196*A109+11.697),(-0.0001*A109^2+0.0196*A109+11.697)*0.062,_xll.RiskTruncateP(0.05,0.95),_xll.RiskName("DMI Cow"),_xll.RiskUnits("kg"))</f>
        <v>#NAME?</v>
      </c>
      <c r="G109" s="134" t="e">
        <f t="shared" ca="1" si="21"/>
        <v>#NAME?</v>
      </c>
      <c r="H109" s="134" t="e" cm="1">
        <f t="array" aca="1" ref="H109" ca="1">_xll.RiskNormal('SW7'!C$12,'SW7'!D$12,_xll.RiskTruncateP(0.05,0.95),_xll.RiskName("Water Intake Cow"),_xll.RiskUnits("L"))</f>
        <v>#NAME?</v>
      </c>
      <c r="I109" s="134" t="e">
        <f t="shared" ca="1" si="14"/>
        <v>#NAME?</v>
      </c>
      <c r="J109" s="134" t="e">
        <f t="shared" ca="1" si="15"/>
        <v>#NAME?</v>
      </c>
      <c r="K109" s="134" t="e" cm="1">
        <f t="array" aca="1" ref="K109" ca="1">_xll.RiskNormal(-0.0000000257*A109^4+0.0000163*A109^3-0.003686*A109^2+0.3024*A109+1.445,(-0.0000000257*A109^4+0.0000163*A109^3-0.003686*A109^2+0.3024*A109+1.445)*0.355,_xll.RiskTruncateP(0.05,0.95),_xll.RiskName("Milk Intake"),_xll.RiskUnits("kg"))</f>
        <v>#NAME?</v>
      </c>
      <c r="L109" s="134" t="e" cm="1">
        <f t="array" aca="1" ref="L109" ca="1">_xll.RiskNormal(5.4702*LN(A109)-22.889,(5.4702*LN(A109)-22.889)*0.35,_xll.RiskTruncateP(0.05,0.95),_xll.RiskName("DMI"),_xll.RiskUnits("kg"))</f>
        <v>#NAME?</v>
      </c>
      <c r="M109" s="134" t="e" cm="1">
        <f t="array" aca="1" ref="M109" ca="1">_xll.RiskNormal(0.0243*L109,0.005*L109,_xll.RiskTruncateP(0.05,0.95),_xll.RiskName("Soil Intake"),_xll.RiskUnits("kg"))</f>
        <v>#NAME?</v>
      </c>
      <c r="N109" s="134" t="e">
        <f t="shared" ca="1" si="16"/>
        <v>#NAME?</v>
      </c>
      <c r="O109" s="134" t="e">
        <f t="shared" ca="1" si="17"/>
        <v>#NAME?</v>
      </c>
      <c r="P109" s="134" t="e">
        <f t="shared" ca="1" si="22"/>
        <v>#NAME?</v>
      </c>
      <c r="Q109" s="134" t="e">
        <f t="shared" ca="1" si="22"/>
        <v>#NAME?</v>
      </c>
      <c r="R109" s="134" t="e">
        <f t="shared" ca="1" si="22"/>
        <v>#NAME?</v>
      </c>
      <c r="S109" s="134" t="e">
        <f t="shared" ca="1" si="19"/>
        <v>#NAME?</v>
      </c>
      <c r="T109" s="134" t="e" cm="1">
        <f t="array" aca="1" ref="T109" ca="1">U108-(U108*(0.5^(1/_xll.RiskNormal('SW7'!C$2,'SW7'!D$2,_xll.RiskTruncateP(0.05,0.95),_xll.RiskName("Halflife"),_xll.RiskUnits("d")))))</f>
        <v>#NAME?</v>
      </c>
      <c r="U109" s="134" t="e">
        <f t="shared" ca="1" si="18"/>
        <v>#NAME?</v>
      </c>
      <c r="V109" s="137" t="e" cm="1">
        <f t="array" aca="1" ref="V109" ca="1">(U109*_xll.RiskNormal('SW7'!C$3,'SW7'!D$3,_xll.RiskTruncateP(0.05,0.95),_xll.RiskName("PFAS MUSCLE FRAC"))/(B109*_xll.RiskNormal('SW7'!C$4,'SW7'!E$4,_xll.RiskTruncateP(0.05,0.95),_xll.RiskName("MUSCLE BW FRAC"))))/1000</f>
        <v>#NAME?</v>
      </c>
      <c r="W109" s="137" t="e" cm="1">
        <f t="array" aca="1" ref="W109" ca="1">V109/_xll.RiskNormal('SW7'!C$5,'SW7'!D$5,_xll.RiskTruncateP(0.05,0.95),_xll.RiskName("Serum Part"))</f>
        <v>#NAME?</v>
      </c>
    </row>
    <row r="110" spans="1:23" x14ac:dyDescent="0.35">
      <c r="A110" s="133">
        <f t="shared" si="13"/>
        <v>107</v>
      </c>
      <c r="B110" s="134" t="e" cm="1">
        <f t="array" aca="1" ref="B110" ca="1">B109+_xll.RiskNormal(0.5584 + 2*0.001787*A110 -3*0.00000155*A110^2 - 4*0.00000000133*A110^3,0.35*(0.5584 + 2*0.001787*A110 -3*0.00000155*A110^2 - 4*0.00000000133*A110^3),_xll.RiskTruncateP(0.05,0.95),_xll.RiskName("BW Gain"),_xll.RiskUnits("kg"))</f>
        <v>#NAME?</v>
      </c>
      <c r="C110" s="133" t="e" cm="1">
        <f t="array" aca="1" ref="C110" ca="1">_xll.RiskNormal(3800,3800*0.3941,_xll.RiskTruncateP(0.05,0.95),_xll.RiskName("Diet 3 Feed"),_xll.RiskUnits("ng/kg dry"))</f>
        <v>#NAME?</v>
      </c>
      <c r="D110" s="133" t="e" cm="1">
        <f t="array" aca="1" ref="D110" ca="1">_xll.RiskNormal(14900,14900*0.282,_xll.RiskTruncateP(0.05,0.95),_xll.RiskName("Diet 2 Soil"),_xll.RiskUnits("ng/kg dry"))</f>
        <v>#NAME?</v>
      </c>
      <c r="E110" s="163">
        <v>1.3</v>
      </c>
      <c r="F110" s="134" t="e" cm="1">
        <f t="array" aca="1" ref="F110" ca="1">_xll.RiskNormal((-0.0001*A110^2+0.0196*A110+11.697),(-0.0001*A110^2+0.0196*A110+11.697)*0.062,_xll.RiskTruncateP(0.05,0.95),_xll.RiskName("DMI Cow"),_xll.RiskUnits("kg"))</f>
        <v>#NAME?</v>
      </c>
      <c r="G110" s="134" t="e">
        <f t="shared" ca="1" si="21"/>
        <v>#NAME?</v>
      </c>
      <c r="H110" s="134" t="e" cm="1">
        <f t="array" aca="1" ref="H110" ca="1">_xll.RiskNormal('SW7'!C$12,'SW7'!D$12,_xll.RiskTruncateP(0.05,0.95),_xll.RiskName("Water Intake Cow"),_xll.RiskUnits("L"))</f>
        <v>#NAME?</v>
      </c>
      <c r="I110" s="134" t="e">
        <f t="shared" ca="1" si="14"/>
        <v>#NAME?</v>
      </c>
      <c r="J110" s="134" t="e">
        <f t="shared" ca="1" si="15"/>
        <v>#NAME?</v>
      </c>
      <c r="K110" s="134" t="e" cm="1">
        <f t="array" aca="1" ref="K110" ca="1">_xll.RiskNormal(-0.0000000257*A110^4+0.0000163*A110^3-0.003686*A110^2+0.3024*A110+1.445,(-0.0000000257*A110^4+0.0000163*A110^3-0.003686*A110^2+0.3024*A110+1.445)*0.355,_xll.RiskTruncateP(0.05,0.95),_xll.RiskName("Milk Intake"),_xll.RiskUnits("kg"))</f>
        <v>#NAME?</v>
      </c>
      <c r="L110" s="134" t="e" cm="1">
        <f t="array" aca="1" ref="L110" ca="1">_xll.RiskNormal(5.4702*LN(A110)-22.889,(5.4702*LN(A110)-22.889)*0.35,_xll.RiskTruncateP(0.05,0.95),_xll.RiskName("DMI"),_xll.RiskUnits("kg"))</f>
        <v>#NAME?</v>
      </c>
      <c r="M110" s="134" t="e" cm="1">
        <f t="array" aca="1" ref="M110" ca="1">_xll.RiskNormal(0.0243*L110,0.005*L110,_xll.RiskTruncateP(0.05,0.95),_xll.RiskName("Soil Intake"),_xll.RiskUnits("kg"))</f>
        <v>#NAME?</v>
      </c>
      <c r="N110" s="134" t="e">
        <f t="shared" ca="1" si="16"/>
        <v>#NAME?</v>
      </c>
      <c r="O110" s="134" t="e">
        <f t="shared" ca="1" si="17"/>
        <v>#NAME?</v>
      </c>
      <c r="P110" s="134" t="e">
        <f t="shared" ca="1" si="22"/>
        <v>#NAME?</v>
      </c>
      <c r="Q110" s="134" t="e">
        <f t="shared" ca="1" si="22"/>
        <v>#NAME?</v>
      </c>
      <c r="R110" s="134" t="e">
        <f t="shared" ca="1" si="22"/>
        <v>#NAME?</v>
      </c>
      <c r="S110" s="134" t="e">
        <f t="shared" ca="1" si="19"/>
        <v>#NAME?</v>
      </c>
      <c r="T110" s="134" t="e" cm="1">
        <f t="array" aca="1" ref="T110" ca="1">U109-(U109*(0.5^(1/_xll.RiskNormal('SW7'!C$2,'SW7'!D$2,_xll.RiskTruncateP(0.05,0.95),_xll.RiskName("Halflife"),_xll.RiskUnits("d")))))</f>
        <v>#NAME?</v>
      </c>
      <c r="U110" s="134" t="e">
        <f t="shared" ca="1" si="18"/>
        <v>#NAME?</v>
      </c>
      <c r="V110" s="137" t="e" cm="1">
        <f t="array" aca="1" ref="V110" ca="1">(U110*_xll.RiskNormal('SW7'!C$3,'SW7'!D$3,_xll.RiskTruncateP(0.05,0.95),_xll.RiskName("PFAS MUSCLE FRAC"))/(B110*_xll.RiskNormal('SW7'!C$4,'SW7'!E$4,_xll.RiskTruncateP(0.05,0.95),_xll.RiskName("MUSCLE BW FRAC"))))/1000</f>
        <v>#NAME?</v>
      </c>
      <c r="W110" s="137" t="e" cm="1">
        <f t="array" aca="1" ref="W110" ca="1">V110/_xll.RiskNormal('SW7'!C$5,'SW7'!D$5,_xll.RiskTruncateP(0.05,0.95),_xll.RiskName("Serum Part"))</f>
        <v>#NAME?</v>
      </c>
    </row>
    <row r="111" spans="1:23" x14ac:dyDescent="0.35">
      <c r="A111" s="133">
        <f t="shared" si="13"/>
        <v>108</v>
      </c>
      <c r="B111" s="134" t="e" cm="1">
        <f t="array" aca="1" ref="B111" ca="1">B110+_xll.RiskNormal(0.5584 + 2*0.001787*A111 -3*0.00000155*A111^2 - 4*0.00000000133*A111^3,0.35*(0.5584 + 2*0.001787*A111 -3*0.00000155*A111^2 - 4*0.00000000133*A111^3),_xll.RiskTruncateP(0.05,0.95),_xll.RiskName("BW Gain"),_xll.RiskUnits("kg"))</f>
        <v>#NAME?</v>
      </c>
      <c r="C111" s="133" t="e" cm="1">
        <f t="array" aca="1" ref="C111" ca="1">_xll.RiskNormal(3800,3800*0.3941,_xll.RiskTruncateP(0.05,0.95),_xll.RiskName("Diet 3 Feed"),_xll.RiskUnits("ng/kg dry"))</f>
        <v>#NAME?</v>
      </c>
      <c r="D111" s="133" t="e" cm="1">
        <f t="array" aca="1" ref="D111" ca="1">_xll.RiskNormal(14900,14900*0.282,_xll.RiskTruncateP(0.05,0.95),_xll.RiskName("Diet 2 Soil"),_xll.RiskUnits("ng/kg dry"))</f>
        <v>#NAME?</v>
      </c>
      <c r="E111" s="163">
        <v>1.3</v>
      </c>
      <c r="F111" s="134" t="e" cm="1">
        <f t="array" aca="1" ref="F111" ca="1">_xll.RiskNormal((-0.0001*A111^2+0.0196*A111+11.697),(-0.0001*A111^2+0.0196*A111+11.697)*0.062,_xll.RiskTruncateP(0.05,0.95),_xll.RiskName("DMI Cow"),_xll.RiskUnits("kg"))</f>
        <v>#NAME?</v>
      </c>
      <c r="G111" s="134" t="e">
        <f t="shared" ca="1" si="21"/>
        <v>#NAME?</v>
      </c>
      <c r="H111" s="134" t="e" cm="1">
        <f t="array" aca="1" ref="H111" ca="1">_xll.RiskNormal('SW7'!C$12,'SW7'!D$12,_xll.RiskTruncateP(0.05,0.95),_xll.RiskName("Water Intake Cow"),_xll.RiskUnits("L"))</f>
        <v>#NAME?</v>
      </c>
      <c r="I111" s="134" t="e">
        <f t="shared" ca="1" si="14"/>
        <v>#NAME?</v>
      </c>
      <c r="J111" s="134" t="e">
        <f t="shared" ca="1" si="15"/>
        <v>#NAME?</v>
      </c>
      <c r="K111" s="134" t="e" cm="1">
        <f t="array" aca="1" ref="K111" ca="1">_xll.RiskNormal(-0.0000000257*A111^4+0.0000163*A111^3-0.003686*A111^2+0.3024*A111+1.445,(-0.0000000257*A111^4+0.0000163*A111^3-0.003686*A111^2+0.3024*A111+1.445)*0.355,_xll.RiskTruncateP(0.05,0.95),_xll.RiskName("Milk Intake"),_xll.RiskUnits("kg"))</f>
        <v>#NAME?</v>
      </c>
      <c r="L111" s="134" t="e" cm="1">
        <f t="array" aca="1" ref="L111" ca="1">_xll.RiskNormal(5.4702*LN(A111)-22.889,(5.4702*LN(A111)-22.889)*0.35,_xll.RiskTruncateP(0.05,0.95),_xll.RiskName("DMI"),_xll.RiskUnits("kg"))</f>
        <v>#NAME?</v>
      </c>
      <c r="M111" s="134" t="e" cm="1">
        <f t="array" aca="1" ref="M111" ca="1">_xll.RiskNormal(0.0243*L111,0.005*L111,_xll.RiskTruncateP(0.05,0.95),_xll.RiskName("Soil Intake"),_xll.RiskUnits("kg"))</f>
        <v>#NAME?</v>
      </c>
      <c r="N111" s="134" t="e">
        <f t="shared" ca="1" si="16"/>
        <v>#NAME?</v>
      </c>
      <c r="O111" s="134" t="e">
        <f t="shared" ca="1" si="17"/>
        <v>#NAME?</v>
      </c>
      <c r="P111" s="134" t="e">
        <f t="shared" ca="1" si="22"/>
        <v>#NAME?</v>
      </c>
      <c r="Q111" s="134" t="e">
        <f t="shared" ca="1" si="22"/>
        <v>#NAME?</v>
      </c>
      <c r="R111" s="134" t="e">
        <f t="shared" ca="1" si="22"/>
        <v>#NAME?</v>
      </c>
      <c r="S111" s="134" t="e">
        <f t="shared" ca="1" si="19"/>
        <v>#NAME?</v>
      </c>
      <c r="T111" s="134" t="e" cm="1">
        <f t="array" aca="1" ref="T111" ca="1">U110-(U110*(0.5^(1/_xll.RiskNormal('SW7'!C$2,'SW7'!D$2,_xll.RiskTruncateP(0.05,0.95),_xll.RiskName("Halflife"),_xll.RiskUnits("d")))))</f>
        <v>#NAME?</v>
      </c>
      <c r="U111" s="134" t="e">
        <f t="shared" ca="1" si="18"/>
        <v>#NAME?</v>
      </c>
      <c r="V111" s="137" t="e" cm="1">
        <f t="array" aca="1" ref="V111" ca="1">(U111*_xll.RiskNormal('SW7'!C$3,'SW7'!D$3,_xll.RiskTruncateP(0.05,0.95),_xll.RiskName("PFAS MUSCLE FRAC"))/(B111*_xll.RiskNormal('SW7'!C$4,'SW7'!E$4,_xll.RiskTruncateP(0.05,0.95),_xll.RiskName("MUSCLE BW FRAC"))))/1000</f>
        <v>#NAME?</v>
      </c>
      <c r="W111" s="137" t="e" cm="1">
        <f t="array" aca="1" ref="W111" ca="1">V111/_xll.RiskNormal('SW7'!C$5,'SW7'!D$5,_xll.RiskTruncateP(0.05,0.95),_xll.RiskName("Serum Part"))</f>
        <v>#NAME?</v>
      </c>
    </row>
    <row r="112" spans="1:23" x14ac:dyDescent="0.35">
      <c r="A112" s="133">
        <f t="shared" si="13"/>
        <v>109</v>
      </c>
      <c r="B112" s="134" t="e" cm="1">
        <f t="array" aca="1" ref="B112" ca="1">B111+_xll.RiskNormal(0.5584 + 2*0.001787*A112 -3*0.00000155*A112^2 - 4*0.00000000133*A112^3,0.35*(0.5584 + 2*0.001787*A112 -3*0.00000155*A112^2 - 4*0.00000000133*A112^3),_xll.RiskTruncateP(0.05,0.95),_xll.RiskName("BW Gain"),_xll.RiskUnits("kg"))</f>
        <v>#NAME?</v>
      </c>
      <c r="C112" s="133" t="e" cm="1">
        <f t="array" aca="1" ref="C112" ca="1">_xll.RiskNormal(3800,3800*0.3941,_xll.RiskTruncateP(0.05,0.95),_xll.RiskName("Diet 3 Feed"),_xll.RiskUnits("ng/kg dry"))</f>
        <v>#NAME?</v>
      </c>
      <c r="D112" s="133" t="e" cm="1">
        <f t="array" aca="1" ref="D112" ca="1">_xll.RiskNormal(14900,14900*0.282,_xll.RiskTruncateP(0.05,0.95),_xll.RiskName("Diet 2 Soil"),_xll.RiskUnits("ng/kg dry"))</f>
        <v>#NAME?</v>
      </c>
      <c r="E112" s="163">
        <v>1.3</v>
      </c>
      <c r="F112" s="134" t="e" cm="1">
        <f t="array" aca="1" ref="F112" ca="1">_xll.RiskNormal((-0.0001*A112^2+0.0196*A112+11.697),(-0.0001*A112^2+0.0196*A112+11.697)*0.062,_xll.RiskTruncateP(0.05,0.95),_xll.RiskName("DMI Cow"),_xll.RiskUnits("kg"))</f>
        <v>#NAME?</v>
      </c>
      <c r="G112" s="134" t="e">
        <f t="shared" ca="1" si="21"/>
        <v>#NAME?</v>
      </c>
      <c r="H112" s="134" t="e" cm="1">
        <f t="array" aca="1" ref="H112" ca="1">_xll.RiskNormal('SW7'!C$12,'SW7'!D$12,_xll.RiskTruncateP(0.05,0.95),_xll.RiskName("Water Intake Cow"),_xll.RiskUnits("L"))</f>
        <v>#NAME?</v>
      </c>
      <c r="I112" s="134" t="e">
        <f t="shared" ca="1" si="14"/>
        <v>#NAME?</v>
      </c>
      <c r="J112" s="134" t="e">
        <f t="shared" ca="1" si="15"/>
        <v>#NAME?</v>
      </c>
      <c r="K112" s="134" t="e" cm="1">
        <f t="array" aca="1" ref="K112" ca="1">_xll.RiskNormal(-0.0000000257*A112^4+0.0000163*A112^3-0.003686*A112^2+0.3024*A112+1.445,(-0.0000000257*A112^4+0.0000163*A112^3-0.003686*A112^2+0.3024*A112+1.445)*0.355,_xll.RiskTruncateP(0.05,0.95),_xll.RiskName("Milk Intake"),_xll.RiskUnits("kg"))</f>
        <v>#NAME?</v>
      </c>
      <c r="L112" s="134" t="e" cm="1">
        <f t="array" aca="1" ref="L112" ca="1">_xll.RiskNormal(5.4702*LN(A112)-22.889,(5.4702*LN(A112)-22.889)*0.35,_xll.RiskTruncateP(0.05,0.95),_xll.RiskName("DMI"),_xll.RiskUnits("kg"))</f>
        <v>#NAME?</v>
      </c>
      <c r="M112" s="134" t="e" cm="1">
        <f t="array" aca="1" ref="M112" ca="1">_xll.RiskNormal(0.0243*L112,0.005*L112,_xll.RiskTruncateP(0.05,0.95),_xll.RiskName("Soil Intake"),_xll.RiskUnits("kg"))</f>
        <v>#NAME?</v>
      </c>
      <c r="N112" s="134" t="e">
        <f t="shared" ca="1" si="16"/>
        <v>#NAME?</v>
      </c>
      <c r="O112" s="134" t="e">
        <f t="shared" ca="1" si="17"/>
        <v>#NAME?</v>
      </c>
      <c r="P112" s="134" t="e">
        <f t="shared" ca="1" si="22"/>
        <v>#NAME?</v>
      </c>
      <c r="Q112" s="134" t="e">
        <f t="shared" ca="1" si="22"/>
        <v>#NAME?</v>
      </c>
      <c r="R112" s="134" t="e">
        <f t="shared" ca="1" si="22"/>
        <v>#NAME?</v>
      </c>
      <c r="S112" s="134" t="e">
        <f t="shared" ca="1" si="19"/>
        <v>#NAME?</v>
      </c>
      <c r="T112" s="134" t="e" cm="1">
        <f t="array" aca="1" ref="T112" ca="1">U111-(U111*(0.5^(1/_xll.RiskNormal('SW7'!C$2,'SW7'!D$2,_xll.RiskTruncateP(0.05,0.95),_xll.RiskName("Halflife"),_xll.RiskUnits("d")))))</f>
        <v>#NAME?</v>
      </c>
      <c r="U112" s="134" t="e">
        <f t="shared" ca="1" si="18"/>
        <v>#NAME?</v>
      </c>
      <c r="V112" s="137" t="e" cm="1">
        <f t="array" aca="1" ref="V112" ca="1">(U112*_xll.RiskNormal('SW7'!C$3,'SW7'!D$3,_xll.RiskTruncateP(0.05,0.95),_xll.RiskName("PFAS MUSCLE FRAC"))/(B112*_xll.RiskNormal('SW7'!C$4,'SW7'!E$4,_xll.RiskTruncateP(0.05,0.95),_xll.RiskName("MUSCLE BW FRAC"))))/1000</f>
        <v>#NAME?</v>
      </c>
      <c r="W112" s="137" t="e" cm="1">
        <f t="array" aca="1" ref="W112" ca="1">V112/_xll.RiskNormal('SW7'!C$5,'SW7'!D$5,_xll.RiskTruncateP(0.05,0.95),_xll.RiskName("Serum Part"))</f>
        <v>#NAME?</v>
      </c>
    </row>
    <row r="113" spans="1:23" x14ac:dyDescent="0.35">
      <c r="A113" s="133">
        <f t="shared" si="13"/>
        <v>110</v>
      </c>
      <c r="B113" s="134" t="e" cm="1">
        <f t="array" aca="1" ref="B113" ca="1">B112+_xll.RiskNormal(0.5584 + 2*0.001787*A113 -3*0.00000155*A113^2 - 4*0.00000000133*A113^3,0.35*(0.5584 + 2*0.001787*A113 -3*0.00000155*A113^2 - 4*0.00000000133*A113^3),_xll.RiskTruncateP(0.05,0.95),_xll.RiskName("BW Gain"),_xll.RiskUnits("kg"))</f>
        <v>#NAME?</v>
      </c>
      <c r="C113" s="133" t="e" cm="1">
        <f t="array" aca="1" ref="C113" ca="1">_xll.RiskNormal(3800,3800*0.3941,_xll.RiskTruncateP(0.05,0.95),_xll.RiskName("Diet 3 Feed"),_xll.RiskUnits("ng/kg dry"))</f>
        <v>#NAME?</v>
      </c>
      <c r="D113" s="133" t="e" cm="1">
        <f t="array" aca="1" ref="D113" ca="1">_xll.RiskNormal(14900,14900*0.282,_xll.RiskTruncateP(0.05,0.95),_xll.RiskName("Diet 2 Soil"),_xll.RiskUnits("ng/kg dry"))</f>
        <v>#NAME?</v>
      </c>
      <c r="E113" s="163">
        <v>1.3</v>
      </c>
      <c r="F113" s="134" t="e" cm="1">
        <f t="array" aca="1" ref="F113" ca="1">_xll.RiskNormal((-0.0001*A113^2+0.0196*A113+11.697),(-0.0001*A113^2+0.0196*A113+11.697)*0.062,_xll.RiskTruncateP(0.05,0.95),_xll.RiskName("DMI Cow"),_xll.RiskUnits("kg"))</f>
        <v>#NAME?</v>
      </c>
      <c r="G113" s="134" t="e">
        <f t="shared" ca="1" si="21"/>
        <v>#NAME?</v>
      </c>
      <c r="H113" s="134" t="e" cm="1">
        <f t="array" aca="1" ref="H113" ca="1">_xll.RiskNormal('SW7'!C$12,'SW7'!D$12,_xll.RiskTruncateP(0.05,0.95),_xll.RiskName("Water Intake Cow"),_xll.RiskUnits("L"))</f>
        <v>#NAME?</v>
      </c>
      <c r="I113" s="134" t="e">
        <f t="shared" ca="1" si="14"/>
        <v>#NAME?</v>
      </c>
      <c r="J113" s="134" t="e">
        <f t="shared" ca="1" si="15"/>
        <v>#NAME?</v>
      </c>
      <c r="K113" s="134" t="e" cm="1">
        <f t="array" aca="1" ref="K113" ca="1">_xll.RiskNormal(-0.0000000257*A113^4+0.0000163*A113^3-0.003686*A113^2+0.3024*A113+1.445,(-0.0000000257*A113^4+0.0000163*A113^3-0.003686*A113^2+0.3024*A113+1.445)*0.355,_xll.RiskTruncateP(0.05,0.95),_xll.RiskName("Milk Intake"),_xll.RiskUnits("kg"))</f>
        <v>#NAME?</v>
      </c>
      <c r="L113" s="134" t="e" cm="1">
        <f t="array" aca="1" ref="L113" ca="1">_xll.RiskNormal(5.4702*LN(A113)-22.889,(5.4702*LN(A113)-22.889)*0.35,_xll.RiskTruncateP(0.05,0.95),_xll.RiskName("DMI"),_xll.RiskUnits("kg"))</f>
        <v>#NAME?</v>
      </c>
      <c r="M113" s="134" t="e" cm="1">
        <f t="array" aca="1" ref="M113" ca="1">_xll.RiskNormal(0.0243*L113,0.005*L113,_xll.RiskTruncateP(0.05,0.95),_xll.RiskName("Soil Intake"),_xll.RiskUnits("kg"))</f>
        <v>#NAME?</v>
      </c>
      <c r="N113" s="134" t="e">
        <f t="shared" ca="1" si="16"/>
        <v>#NAME?</v>
      </c>
      <c r="O113" s="134" t="e">
        <f t="shared" ca="1" si="17"/>
        <v>#NAME?</v>
      </c>
      <c r="P113" s="134" t="e">
        <f t="shared" ca="1" si="22"/>
        <v>#NAME?</v>
      </c>
      <c r="Q113" s="134" t="e">
        <f t="shared" ca="1" si="22"/>
        <v>#NAME?</v>
      </c>
      <c r="R113" s="134" t="e">
        <f t="shared" ca="1" si="22"/>
        <v>#NAME?</v>
      </c>
      <c r="S113" s="134" t="e">
        <f t="shared" ca="1" si="19"/>
        <v>#NAME?</v>
      </c>
      <c r="T113" s="134" t="e" cm="1">
        <f t="array" aca="1" ref="T113" ca="1">U112-(U112*(0.5^(1/_xll.RiskNormal('SW7'!C$2,'SW7'!D$2,_xll.RiskTruncateP(0.05,0.95),_xll.RiskName("Halflife"),_xll.RiskUnits("d")))))</f>
        <v>#NAME?</v>
      </c>
      <c r="U113" s="134" t="e">
        <f t="shared" ca="1" si="18"/>
        <v>#NAME?</v>
      </c>
      <c r="V113" s="137" t="e" cm="1">
        <f t="array" aca="1" ref="V113" ca="1">(U113*_xll.RiskNormal('SW7'!C$3,'SW7'!D$3,_xll.RiskTruncateP(0.05,0.95),_xll.RiskName("PFAS MUSCLE FRAC"))/(B113*_xll.RiskNormal('SW7'!C$4,'SW7'!E$4,_xll.RiskTruncateP(0.05,0.95),_xll.RiskName("MUSCLE BW FRAC"))))/1000</f>
        <v>#NAME?</v>
      </c>
      <c r="W113" s="137" t="e" cm="1">
        <f t="array" aca="1" ref="W113" ca="1">V113/_xll.RiskNormal('SW7'!C$5,'SW7'!D$5,_xll.RiskTruncateP(0.05,0.95),_xll.RiskName("Serum Part"))</f>
        <v>#NAME?</v>
      </c>
    </row>
    <row r="114" spans="1:23" x14ac:dyDescent="0.35">
      <c r="A114" s="133">
        <f t="shared" si="13"/>
        <v>111</v>
      </c>
      <c r="B114" s="134" t="e" cm="1">
        <f t="array" aca="1" ref="B114" ca="1">B113+_xll.RiskNormal(0.5584 + 2*0.001787*A114 -3*0.00000155*A114^2 - 4*0.00000000133*A114^3,0.35*(0.5584 + 2*0.001787*A114 -3*0.00000155*A114^2 - 4*0.00000000133*A114^3),_xll.RiskTruncateP(0.05,0.95),_xll.RiskName("BW Gain"),_xll.RiskUnits("kg"))</f>
        <v>#NAME?</v>
      </c>
      <c r="C114" s="133" t="e" cm="1">
        <f t="array" aca="1" ref="C114" ca="1">_xll.RiskNormal(3800,3800*0.3941,_xll.RiskTruncateP(0.05,0.95),_xll.RiskName("Diet 3 Feed"),_xll.RiskUnits("ng/kg dry"))</f>
        <v>#NAME?</v>
      </c>
      <c r="D114" s="133" t="e" cm="1">
        <f t="array" aca="1" ref="D114" ca="1">_xll.RiskNormal(14900,14900*0.282,_xll.RiskTruncateP(0.05,0.95),_xll.RiskName("Diet 2 Soil"),_xll.RiskUnits("ng/kg dry"))</f>
        <v>#NAME?</v>
      </c>
      <c r="E114" s="163">
        <v>1.3</v>
      </c>
      <c r="F114" s="134" t="e" cm="1">
        <f t="array" aca="1" ref="F114" ca="1">_xll.RiskNormal((-0.0001*A114^2+0.0196*A114+11.697),(-0.0001*A114^2+0.0196*A114+11.697)*0.062,_xll.RiskTruncateP(0.05,0.95),_xll.RiskName("DMI Cow"),_xll.RiskUnits("kg"))</f>
        <v>#NAME?</v>
      </c>
      <c r="G114" s="134" t="e">
        <f t="shared" ca="1" si="21"/>
        <v>#NAME?</v>
      </c>
      <c r="H114" s="134" t="e" cm="1">
        <f t="array" aca="1" ref="H114" ca="1">_xll.RiskNormal('SW7'!C$12,'SW7'!D$12,_xll.RiskTruncateP(0.05,0.95),_xll.RiskName("Water Intake Cow"),_xll.RiskUnits("L"))</f>
        <v>#NAME?</v>
      </c>
      <c r="I114" s="134" t="e">
        <f t="shared" ca="1" si="14"/>
        <v>#NAME?</v>
      </c>
      <c r="J114" s="134" t="e">
        <f t="shared" ca="1" si="15"/>
        <v>#NAME?</v>
      </c>
      <c r="K114" s="134" t="e" cm="1">
        <f t="array" aca="1" ref="K114" ca="1">_xll.RiskNormal(-0.0000000257*A114^4+0.0000163*A114^3-0.003686*A114^2+0.3024*A114+1.445,(-0.0000000257*A114^4+0.0000163*A114^3-0.003686*A114^2+0.3024*A114+1.445)*0.355,_xll.RiskTruncateP(0.05,0.95),_xll.RiskName("Milk Intake"),_xll.RiskUnits("kg"))</f>
        <v>#NAME?</v>
      </c>
      <c r="L114" s="134" t="e" cm="1">
        <f t="array" aca="1" ref="L114" ca="1">_xll.RiskNormal(5.4702*LN(A114)-22.889,(5.4702*LN(A114)-22.889)*0.35,_xll.RiskTruncateP(0.05,0.95),_xll.RiskName("DMI"),_xll.RiskUnits("kg"))</f>
        <v>#NAME?</v>
      </c>
      <c r="M114" s="134" t="e" cm="1">
        <f t="array" aca="1" ref="M114" ca="1">_xll.RiskNormal(0.0243*L114,0.005*L114,_xll.RiskTruncateP(0.05,0.95),_xll.RiskName("Soil Intake"),_xll.RiskUnits("kg"))</f>
        <v>#NAME?</v>
      </c>
      <c r="N114" s="134" t="e">
        <f t="shared" ca="1" si="16"/>
        <v>#NAME?</v>
      </c>
      <c r="O114" s="134" t="e">
        <f t="shared" ca="1" si="17"/>
        <v>#NAME?</v>
      </c>
      <c r="P114" s="134" t="e">
        <f t="shared" ca="1" si="22"/>
        <v>#NAME?</v>
      </c>
      <c r="Q114" s="134" t="e">
        <f t="shared" ca="1" si="22"/>
        <v>#NAME?</v>
      </c>
      <c r="R114" s="134" t="e">
        <f t="shared" ca="1" si="22"/>
        <v>#NAME?</v>
      </c>
      <c r="S114" s="134" t="e">
        <f t="shared" ca="1" si="19"/>
        <v>#NAME?</v>
      </c>
      <c r="T114" s="134" t="e" cm="1">
        <f t="array" aca="1" ref="T114" ca="1">U113-(U113*(0.5^(1/_xll.RiskNormal('SW7'!C$2,'SW7'!D$2,_xll.RiskTruncateP(0.05,0.95),_xll.RiskName("Halflife"),_xll.RiskUnits("d")))))</f>
        <v>#NAME?</v>
      </c>
      <c r="U114" s="134" t="e">
        <f t="shared" ca="1" si="18"/>
        <v>#NAME?</v>
      </c>
      <c r="V114" s="137" t="e" cm="1">
        <f t="array" aca="1" ref="V114" ca="1">(U114*_xll.RiskNormal('SW7'!C$3,'SW7'!D$3,_xll.RiskTruncateP(0.05,0.95),_xll.RiskName("PFAS MUSCLE FRAC"))/(B114*_xll.RiskNormal('SW7'!C$4,'SW7'!E$4,_xll.RiskTruncateP(0.05,0.95),_xll.RiskName("MUSCLE BW FRAC"))))/1000</f>
        <v>#NAME?</v>
      </c>
      <c r="W114" s="137" t="e" cm="1">
        <f t="array" aca="1" ref="W114" ca="1">V114/_xll.RiskNormal('SW7'!C$5,'SW7'!D$5,_xll.RiskTruncateP(0.05,0.95),_xll.RiskName("Serum Part"))</f>
        <v>#NAME?</v>
      </c>
    </row>
    <row r="115" spans="1:23" x14ac:dyDescent="0.35">
      <c r="A115" s="133">
        <f t="shared" si="13"/>
        <v>112</v>
      </c>
      <c r="B115" s="134" t="e" cm="1">
        <f t="array" aca="1" ref="B115" ca="1">B114+_xll.RiskNormal(0.5584 + 2*0.001787*A115 -3*0.00000155*A115^2 - 4*0.00000000133*A115^3,0.35*(0.5584 + 2*0.001787*A115 -3*0.00000155*A115^2 - 4*0.00000000133*A115^3),_xll.RiskTruncateP(0.05,0.95),_xll.RiskName("BW Gain"),_xll.RiskUnits("kg"))</f>
        <v>#NAME?</v>
      </c>
      <c r="C115" s="133" t="e" cm="1">
        <f t="array" aca="1" ref="C115" ca="1">_xll.RiskNormal(3800,3800*0.3941,_xll.RiskTruncateP(0.05,0.95),_xll.RiskName("Diet 3 Feed"),_xll.RiskUnits("ng/kg dry"))</f>
        <v>#NAME?</v>
      </c>
      <c r="D115" s="133" t="e" cm="1">
        <f t="array" aca="1" ref="D115" ca="1">_xll.RiskNormal(14900,14900*0.282,_xll.RiskTruncateP(0.05,0.95),_xll.RiskName("Diet 2 Soil"),_xll.RiskUnits("ng/kg dry"))</f>
        <v>#NAME?</v>
      </c>
      <c r="E115" s="163">
        <v>1.3</v>
      </c>
      <c r="F115" s="134" t="e" cm="1">
        <f t="array" aca="1" ref="F115" ca="1">_xll.RiskNormal((-0.0001*A115^2+0.0196*A115+11.697),(-0.0001*A115^2+0.0196*A115+11.697)*0.062,_xll.RiskTruncateP(0.05,0.95),_xll.RiskName("DMI Cow"),_xll.RiskUnits("kg"))</f>
        <v>#NAME?</v>
      </c>
      <c r="G115" s="134" t="e">
        <f t="shared" ca="1" si="21"/>
        <v>#NAME?</v>
      </c>
      <c r="H115" s="134" t="e" cm="1">
        <f t="array" aca="1" ref="H115" ca="1">_xll.RiskNormal('SW7'!C$12,'SW7'!D$12,_xll.RiskTruncateP(0.05,0.95),_xll.RiskName("Water Intake Cow"),_xll.RiskUnits("L"))</f>
        <v>#NAME?</v>
      </c>
      <c r="I115" s="134" t="e">
        <f t="shared" ca="1" si="14"/>
        <v>#NAME?</v>
      </c>
      <c r="J115" s="134" t="e">
        <f t="shared" ca="1" si="15"/>
        <v>#NAME?</v>
      </c>
      <c r="K115" s="134" t="e" cm="1">
        <f t="array" aca="1" ref="K115" ca="1">_xll.RiskNormal(-0.0000000257*A115^4+0.0000163*A115^3-0.003686*A115^2+0.3024*A115+1.445,(-0.0000000257*A115^4+0.0000163*A115^3-0.003686*A115^2+0.3024*A115+1.445)*0.355,_xll.RiskTruncateP(0.05,0.95),_xll.RiskName("Milk Intake"),_xll.RiskUnits("kg"))</f>
        <v>#NAME?</v>
      </c>
      <c r="L115" s="134" t="e" cm="1">
        <f t="array" aca="1" ref="L115" ca="1">_xll.RiskNormal(5.4702*LN(A115)-22.889,(5.4702*LN(A115)-22.889)*0.35,_xll.RiskTruncateP(0.05,0.95),_xll.RiskName("DMI"),_xll.RiskUnits("kg"))</f>
        <v>#NAME?</v>
      </c>
      <c r="M115" s="134" t="e" cm="1">
        <f t="array" aca="1" ref="M115" ca="1">_xll.RiskNormal(0.0243*L115,0.005*L115,_xll.RiskTruncateP(0.05,0.95),_xll.RiskName("Soil Intake"),_xll.RiskUnits("kg"))</f>
        <v>#NAME?</v>
      </c>
      <c r="N115" s="134" t="e">
        <f t="shared" ca="1" si="16"/>
        <v>#NAME?</v>
      </c>
      <c r="O115" s="134" t="e">
        <f t="shared" ca="1" si="17"/>
        <v>#NAME?</v>
      </c>
      <c r="P115" s="134" t="e">
        <f t="shared" ca="1" si="22"/>
        <v>#NAME?</v>
      </c>
      <c r="Q115" s="134" t="e">
        <f t="shared" ca="1" si="22"/>
        <v>#NAME?</v>
      </c>
      <c r="R115" s="134" t="e">
        <f t="shared" ca="1" si="22"/>
        <v>#NAME?</v>
      </c>
      <c r="S115" s="134" t="e">
        <f t="shared" ca="1" si="19"/>
        <v>#NAME?</v>
      </c>
      <c r="T115" s="134" t="e" cm="1">
        <f t="array" aca="1" ref="T115" ca="1">U114-(U114*(0.5^(1/_xll.RiskNormal('SW7'!C$2,'SW7'!D$2,_xll.RiskTruncateP(0.05,0.95),_xll.RiskName("Halflife"),_xll.RiskUnits("d")))))</f>
        <v>#NAME?</v>
      </c>
      <c r="U115" s="134" t="e">
        <f t="shared" ca="1" si="18"/>
        <v>#NAME?</v>
      </c>
      <c r="V115" s="137" t="e" cm="1">
        <f t="array" aca="1" ref="V115" ca="1">(U115*_xll.RiskNormal('SW7'!C$3,'SW7'!D$3,_xll.RiskTruncateP(0.05,0.95),_xll.RiskName("PFAS MUSCLE FRAC"))/(B115*_xll.RiskNormal('SW7'!C$4,'SW7'!E$4,_xll.RiskTruncateP(0.05,0.95),_xll.RiskName("MUSCLE BW FRAC"))))/1000</f>
        <v>#NAME?</v>
      </c>
      <c r="W115" s="137" t="e" cm="1">
        <f t="array" aca="1" ref="W115" ca="1">V115/_xll.RiskNormal('SW7'!C$5,'SW7'!D$5,_xll.RiskTruncateP(0.05,0.95),_xll.RiskName("Serum Part"))</f>
        <v>#NAME?</v>
      </c>
    </row>
    <row r="116" spans="1:23" x14ac:dyDescent="0.35">
      <c r="A116" s="133">
        <f t="shared" si="13"/>
        <v>113</v>
      </c>
      <c r="B116" s="134" t="e" cm="1">
        <f t="array" aca="1" ref="B116" ca="1">B115+_xll.RiskNormal(0.5584 + 2*0.001787*A116 -3*0.00000155*A116^2 - 4*0.00000000133*A116^3,0.35*(0.5584 + 2*0.001787*A116 -3*0.00000155*A116^2 - 4*0.00000000133*A116^3),_xll.RiskTruncateP(0.05,0.95),_xll.RiskName("BW Gain"),_xll.RiskUnits("kg"))</f>
        <v>#NAME?</v>
      </c>
      <c r="C116" s="133" t="e" cm="1">
        <f t="array" aca="1" ref="C116" ca="1">_xll.RiskNormal(3800,3800*0.3941,_xll.RiskTruncateP(0.05,0.95),_xll.RiskName("Diet 3 Feed"),_xll.RiskUnits("ng/kg dry"))</f>
        <v>#NAME?</v>
      </c>
      <c r="D116" s="133" t="e" cm="1">
        <f t="array" aca="1" ref="D116" ca="1">_xll.RiskNormal(14900,14900*0.282,_xll.RiskTruncateP(0.05,0.95),_xll.RiskName("Diet 2 Soil"),_xll.RiskUnits("ng/kg dry"))</f>
        <v>#NAME?</v>
      </c>
      <c r="E116" s="163">
        <v>1.3</v>
      </c>
      <c r="F116" s="134" t="e" cm="1">
        <f t="array" aca="1" ref="F116" ca="1">_xll.RiskNormal((-0.0001*A116^2+0.0196*A116+11.697),(-0.0001*A116^2+0.0196*A116+11.697)*0.062,_xll.RiskTruncateP(0.05,0.95),_xll.RiskName("DMI Cow"),_xll.RiskUnits("kg"))</f>
        <v>#NAME?</v>
      </c>
      <c r="G116" s="134" t="e">
        <f t="shared" ca="1" si="21"/>
        <v>#NAME?</v>
      </c>
      <c r="H116" s="134" t="e" cm="1">
        <f t="array" aca="1" ref="H116" ca="1">_xll.RiskNormal('SW7'!C$12,'SW7'!D$12,_xll.RiskTruncateP(0.05,0.95),_xll.RiskName("Water Intake Cow"),_xll.RiskUnits("L"))</f>
        <v>#NAME?</v>
      </c>
      <c r="I116" s="134" t="e">
        <f t="shared" ca="1" si="14"/>
        <v>#NAME?</v>
      </c>
      <c r="J116" s="134" t="e">
        <f t="shared" ca="1" si="15"/>
        <v>#NAME?</v>
      </c>
      <c r="K116" s="134" t="e" cm="1">
        <f t="array" aca="1" ref="K116" ca="1">_xll.RiskNormal(-0.0000000257*A116^4+0.0000163*A116^3-0.003686*A116^2+0.3024*A116+1.445,(-0.0000000257*A116^4+0.0000163*A116^3-0.003686*A116^2+0.3024*A116+1.445)*0.355,_xll.RiskTruncateP(0.05,0.95),_xll.RiskName("Milk Intake"),_xll.RiskUnits("kg"))</f>
        <v>#NAME?</v>
      </c>
      <c r="L116" s="134" t="e" cm="1">
        <f t="array" aca="1" ref="L116" ca="1">_xll.RiskNormal(5.4702*LN(A116)-22.889,(5.4702*LN(A116)-22.889)*0.35,_xll.RiskTruncateP(0.05,0.95),_xll.RiskName("DMI"),_xll.RiskUnits("kg"))</f>
        <v>#NAME?</v>
      </c>
      <c r="M116" s="134" t="e" cm="1">
        <f t="array" aca="1" ref="M116" ca="1">_xll.RiskNormal(0.0243*L116,0.005*L116,_xll.RiskTruncateP(0.05,0.95),_xll.RiskName("Soil Intake"),_xll.RiskUnits("kg"))</f>
        <v>#NAME?</v>
      </c>
      <c r="N116" s="134" t="e">
        <f t="shared" ca="1" si="16"/>
        <v>#NAME?</v>
      </c>
      <c r="O116" s="134" t="e">
        <f t="shared" ca="1" si="17"/>
        <v>#NAME?</v>
      </c>
      <c r="P116" s="134" t="e">
        <f t="shared" ca="1" si="22"/>
        <v>#NAME?</v>
      </c>
      <c r="Q116" s="134" t="e">
        <f t="shared" ca="1" si="22"/>
        <v>#NAME?</v>
      </c>
      <c r="R116" s="134" t="e">
        <f t="shared" ca="1" si="22"/>
        <v>#NAME?</v>
      </c>
      <c r="S116" s="134" t="e">
        <f t="shared" ca="1" si="19"/>
        <v>#NAME?</v>
      </c>
      <c r="T116" s="134" t="e" cm="1">
        <f t="array" aca="1" ref="T116" ca="1">U115-(U115*(0.5^(1/_xll.RiskNormal('SW7'!C$2,'SW7'!D$2,_xll.RiskTruncateP(0.05,0.95),_xll.RiskName("Halflife"),_xll.RiskUnits("d")))))</f>
        <v>#NAME?</v>
      </c>
      <c r="U116" s="134" t="e">
        <f t="shared" ca="1" si="18"/>
        <v>#NAME?</v>
      </c>
      <c r="V116" s="137" t="e" cm="1">
        <f t="array" aca="1" ref="V116" ca="1">(U116*_xll.RiskNormal('SW7'!C$3,'SW7'!D$3,_xll.RiskTruncateP(0.05,0.95),_xll.RiskName("PFAS MUSCLE FRAC"))/(B116*_xll.RiskNormal('SW7'!C$4,'SW7'!E$4,_xll.RiskTruncateP(0.05,0.95),_xll.RiskName("MUSCLE BW FRAC"))))/1000</f>
        <v>#NAME?</v>
      </c>
      <c r="W116" s="137" t="e" cm="1">
        <f t="array" aca="1" ref="W116" ca="1">V116/_xll.RiskNormal('SW7'!C$5,'SW7'!D$5,_xll.RiskTruncateP(0.05,0.95),_xll.RiskName("Serum Part"))</f>
        <v>#NAME?</v>
      </c>
    </row>
    <row r="117" spans="1:23" x14ac:dyDescent="0.35">
      <c r="A117" s="133">
        <f t="shared" si="13"/>
        <v>114</v>
      </c>
      <c r="B117" s="134" t="e" cm="1">
        <f t="array" aca="1" ref="B117" ca="1">B116+_xll.RiskNormal(0.5584 + 2*0.001787*A117 -3*0.00000155*A117^2 - 4*0.00000000133*A117^3,0.35*(0.5584 + 2*0.001787*A117 -3*0.00000155*A117^2 - 4*0.00000000133*A117^3),_xll.RiskTruncateP(0.05,0.95),_xll.RiskName("BW Gain"),_xll.RiskUnits("kg"))</f>
        <v>#NAME?</v>
      </c>
      <c r="C117" s="133" t="e" cm="1">
        <f t="array" aca="1" ref="C117" ca="1">_xll.RiskNormal(3800,3800*0.3941,_xll.RiskTruncateP(0.05,0.95),_xll.RiskName("Diet 3 Feed"),_xll.RiskUnits("ng/kg dry"))</f>
        <v>#NAME?</v>
      </c>
      <c r="D117" s="133" t="e" cm="1">
        <f t="array" aca="1" ref="D117" ca="1">_xll.RiskNormal(14900,14900*0.282,_xll.RiskTruncateP(0.05,0.95),_xll.RiskName("Diet 2 Soil"),_xll.RiskUnits("ng/kg dry"))</f>
        <v>#NAME?</v>
      </c>
      <c r="E117" s="163">
        <v>1.3</v>
      </c>
      <c r="F117" s="134" t="e" cm="1">
        <f t="array" aca="1" ref="F117" ca="1">_xll.RiskNormal((-0.0001*A117^2+0.0196*A117+11.697),(-0.0001*A117^2+0.0196*A117+11.697)*0.062,_xll.RiskTruncateP(0.05,0.95),_xll.RiskName("DMI Cow"),_xll.RiskUnits("kg"))</f>
        <v>#NAME?</v>
      </c>
      <c r="G117" s="134" t="e">
        <f t="shared" ca="1" si="21"/>
        <v>#NAME?</v>
      </c>
      <c r="H117" s="134" t="e" cm="1">
        <f t="array" aca="1" ref="H117" ca="1">_xll.RiskNormal('SW7'!C$12,'SW7'!D$12,_xll.RiskTruncateP(0.05,0.95),_xll.RiskName("Water Intake Cow"),_xll.RiskUnits("L"))</f>
        <v>#NAME?</v>
      </c>
      <c r="I117" s="134" t="e">
        <f t="shared" ca="1" si="14"/>
        <v>#NAME?</v>
      </c>
      <c r="J117" s="134" t="e">
        <f t="shared" ca="1" si="15"/>
        <v>#NAME?</v>
      </c>
      <c r="K117" s="134" t="e" cm="1">
        <f t="array" aca="1" ref="K117" ca="1">_xll.RiskNormal(-0.0000000257*A117^4+0.0000163*A117^3-0.003686*A117^2+0.3024*A117+1.445,(-0.0000000257*A117^4+0.0000163*A117^3-0.003686*A117^2+0.3024*A117+1.445)*0.355,_xll.RiskTruncateP(0.05,0.95),_xll.RiskName("Milk Intake"),_xll.RiskUnits("kg"))</f>
        <v>#NAME?</v>
      </c>
      <c r="L117" s="134" t="e" cm="1">
        <f t="array" aca="1" ref="L117" ca="1">_xll.RiskNormal(5.4702*LN(A117)-22.889,(5.4702*LN(A117)-22.889)*0.35,_xll.RiskTruncateP(0.05,0.95),_xll.RiskName("DMI"),_xll.RiskUnits("kg"))</f>
        <v>#NAME?</v>
      </c>
      <c r="M117" s="134" t="e" cm="1">
        <f t="array" aca="1" ref="M117" ca="1">_xll.RiskNormal(0.0243*L117,0.005*L117,_xll.RiskTruncateP(0.05,0.95),_xll.RiskName("Soil Intake"),_xll.RiskUnits("kg"))</f>
        <v>#NAME?</v>
      </c>
      <c r="N117" s="134" t="e">
        <f t="shared" ca="1" si="16"/>
        <v>#NAME?</v>
      </c>
      <c r="O117" s="134" t="e">
        <f t="shared" ca="1" si="17"/>
        <v>#NAME?</v>
      </c>
      <c r="P117" s="134" t="e">
        <f t="shared" ca="1" si="22"/>
        <v>#NAME?</v>
      </c>
      <c r="Q117" s="134" t="e">
        <f t="shared" ca="1" si="22"/>
        <v>#NAME?</v>
      </c>
      <c r="R117" s="134" t="e">
        <f t="shared" ca="1" si="22"/>
        <v>#NAME?</v>
      </c>
      <c r="S117" s="134" t="e">
        <f t="shared" ca="1" si="19"/>
        <v>#NAME?</v>
      </c>
      <c r="T117" s="134" t="e" cm="1">
        <f t="array" aca="1" ref="T117" ca="1">U116-(U116*(0.5^(1/_xll.RiskNormal('SW7'!C$2,'SW7'!D$2,_xll.RiskTruncateP(0.05,0.95),_xll.RiskName("Halflife"),_xll.RiskUnits("d")))))</f>
        <v>#NAME?</v>
      </c>
      <c r="U117" s="134" t="e">
        <f t="shared" ca="1" si="18"/>
        <v>#NAME?</v>
      </c>
      <c r="V117" s="137" t="e" cm="1">
        <f t="array" aca="1" ref="V117" ca="1">(U117*_xll.RiskNormal('SW7'!C$3,'SW7'!D$3,_xll.RiskTruncateP(0.05,0.95),_xll.RiskName("PFAS MUSCLE FRAC"))/(B117*_xll.RiskNormal('SW7'!C$4,'SW7'!E$4,_xll.RiskTruncateP(0.05,0.95),_xll.RiskName("MUSCLE BW FRAC"))))/1000</f>
        <v>#NAME?</v>
      </c>
      <c r="W117" s="137" t="e" cm="1">
        <f t="array" aca="1" ref="W117" ca="1">V117/_xll.RiskNormal('SW7'!C$5,'SW7'!D$5,_xll.RiskTruncateP(0.05,0.95),_xll.RiskName("Serum Part"))</f>
        <v>#NAME?</v>
      </c>
    </row>
    <row r="118" spans="1:23" x14ac:dyDescent="0.35">
      <c r="A118" s="133">
        <f t="shared" si="13"/>
        <v>115</v>
      </c>
      <c r="B118" s="134" t="e" cm="1">
        <f t="array" aca="1" ref="B118" ca="1">B117+_xll.RiskNormal(0.5584 + 2*0.001787*A118 -3*0.00000155*A118^2 - 4*0.00000000133*A118^3,0.35*(0.5584 + 2*0.001787*A118 -3*0.00000155*A118^2 - 4*0.00000000133*A118^3),_xll.RiskTruncateP(0.05,0.95),_xll.RiskName("BW Gain"),_xll.RiskUnits("kg"))</f>
        <v>#NAME?</v>
      </c>
      <c r="C118" s="133" t="e" cm="1">
        <f t="array" aca="1" ref="C118" ca="1">_xll.RiskNormal(3800,3800*0.3941,_xll.RiskTruncateP(0.05,0.95),_xll.RiskName("Diet 3 Feed"),_xll.RiskUnits("ng/kg dry"))</f>
        <v>#NAME?</v>
      </c>
      <c r="D118" s="133" t="e" cm="1">
        <f t="array" aca="1" ref="D118" ca="1">_xll.RiskNormal(14900,14900*0.282,_xll.RiskTruncateP(0.05,0.95),_xll.RiskName("Diet 2 Soil"),_xll.RiskUnits("ng/kg dry"))</f>
        <v>#NAME?</v>
      </c>
      <c r="E118" s="163">
        <v>1.3</v>
      </c>
      <c r="F118" s="134" t="e" cm="1">
        <f t="array" aca="1" ref="F118" ca="1">_xll.RiskNormal((-0.0001*A118^2+0.0196*A118+11.697),(-0.0001*A118^2+0.0196*A118+11.697)*0.062,_xll.RiskTruncateP(0.05,0.95),_xll.RiskName("DMI Cow"),_xll.RiskUnits("kg"))</f>
        <v>#NAME?</v>
      </c>
      <c r="G118" s="134" t="e">
        <f t="shared" ca="1" si="21"/>
        <v>#NAME?</v>
      </c>
      <c r="H118" s="134" t="e" cm="1">
        <f t="array" aca="1" ref="H118" ca="1">_xll.RiskNormal('SW7'!C$12,'SW7'!D$12,_xll.RiskTruncateP(0.05,0.95),_xll.RiskName("Water Intake Cow"),_xll.RiskUnits("L"))</f>
        <v>#NAME?</v>
      </c>
      <c r="I118" s="134" t="e">
        <f t="shared" ca="1" si="14"/>
        <v>#NAME?</v>
      </c>
      <c r="J118" s="134" t="e">
        <f t="shared" ca="1" si="15"/>
        <v>#NAME?</v>
      </c>
      <c r="K118" s="134" t="e" cm="1">
        <f t="array" aca="1" ref="K118" ca="1">_xll.RiskNormal(-0.0000000257*A118^4+0.0000163*A118^3-0.003686*A118^2+0.3024*A118+1.445,(-0.0000000257*A118^4+0.0000163*A118^3-0.003686*A118^2+0.3024*A118+1.445)*0.355,_xll.RiskTruncateP(0.05,0.95),_xll.RiskName("Milk Intake"),_xll.RiskUnits("kg"))</f>
        <v>#NAME?</v>
      </c>
      <c r="L118" s="134" t="e" cm="1">
        <f t="array" aca="1" ref="L118" ca="1">_xll.RiskNormal(5.4702*LN(A118)-22.889,(5.4702*LN(A118)-22.889)*0.35,_xll.RiskTruncateP(0.05,0.95),_xll.RiskName("DMI"),_xll.RiskUnits("kg"))</f>
        <v>#NAME?</v>
      </c>
      <c r="M118" s="134" t="e" cm="1">
        <f t="array" aca="1" ref="M118" ca="1">_xll.RiskNormal(0.0243*L118,0.005*L118,_xll.RiskTruncateP(0.05,0.95),_xll.RiskName("Soil Intake"),_xll.RiskUnits("kg"))</f>
        <v>#NAME?</v>
      </c>
      <c r="N118" s="134" t="e">
        <f t="shared" ca="1" si="16"/>
        <v>#NAME?</v>
      </c>
      <c r="O118" s="134" t="e">
        <f t="shared" ca="1" si="17"/>
        <v>#NAME?</v>
      </c>
      <c r="P118" s="134" t="e">
        <f t="shared" ca="1" si="22"/>
        <v>#NAME?</v>
      </c>
      <c r="Q118" s="134" t="e">
        <f t="shared" ca="1" si="22"/>
        <v>#NAME?</v>
      </c>
      <c r="R118" s="134" t="e">
        <f t="shared" ca="1" si="22"/>
        <v>#NAME?</v>
      </c>
      <c r="S118" s="134" t="e">
        <f t="shared" ca="1" si="19"/>
        <v>#NAME?</v>
      </c>
      <c r="T118" s="134" t="e" cm="1">
        <f t="array" aca="1" ref="T118" ca="1">U117-(U117*(0.5^(1/_xll.RiskNormal('SW7'!C$2,'SW7'!D$2,_xll.RiskTruncateP(0.05,0.95),_xll.RiskName("Halflife"),_xll.RiskUnits("d")))))</f>
        <v>#NAME?</v>
      </c>
      <c r="U118" s="134" t="e">
        <f t="shared" ca="1" si="18"/>
        <v>#NAME?</v>
      </c>
      <c r="V118" s="137" t="e" cm="1">
        <f t="array" aca="1" ref="V118" ca="1">(U118*_xll.RiskNormal('SW7'!C$3,'SW7'!D$3,_xll.RiskTruncateP(0.05,0.95),_xll.RiskName("PFAS MUSCLE FRAC"))/(B118*_xll.RiskNormal('SW7'!C$4,'SW7'!E$4,_xll.RiskTruncateP(0.05,0.95),_xll.RiskName("MUSCLE BW FRAC"))))/1000</f>
        <v>#NAME?</v>
      </c>
      <c r="W118" s="137" t="e" cm="1">
        <f t="array" aca="1" ref="W118" ca="1">V118/_xll.RiskNormal('SW7'!C$5,'SW7'!D$5,_xll.RiskTruncateP(0.05,0.95),_xll.RiskName("Serum Part"))</f>
        <v>#NAME?</v>
      </c>
    </row>
    <row r="119" spans="1:23" x14ac:dyDescent="0.35">
      <c r="A119" s="133">
        <f t="shared" si="13"/>
        <v>116</v>
      </c>
      <c r="B119" s="134" t="e" cm="1">
        <f t="array" aca="1" ref="B119" ca="1">B118+_xll.RiskNormal(0.5584 + 2*0.001787*A119 -3*0.00000155*A119^2 - 4*0.00000000133*A119^3,0.35*(0.5584 + 2*0.001787*A119 -3*0.00000155*A119^2 - 4*0.00000000133*A119^3),_xll.RiskTruncateP(0.05,0.95),_xll.RiskName("BW Gain"),_xll.RiskUnits("kg"))</f>
        <v>#NAME?</v>
      </c>
      <c r="C119" s="133" t="e" cm="1">
        <f t="array" aca="1" ref="C119" ca="1">_xll.RiskNormal(3800,3800*0.3941,_xll.RiskTruncateP(0.05,0.95),_xll.RiskName("Diet 3 Feed"),_xll.RiskUnits("ng/kg dry"))</f>
        <v>#NAME?</v>
      </c>
      <c r="D119" s="133" t="e" cm="1">
        <f t="array" aca="1" ref="D119" ca="1">_xll.RiskNormal(14900,14900*0.282,_xll.RiskTruncateP(0.05,0.95),_xll.RiskName("Diet 2 Soil"),_xll.RiskUnits("ng/kg dry"))</f>
        <v>#NAME?</v>
      </c>
      <c r="E119" s="163">
        <v>1.3</v>
      </c>
      <c r="F119" s="134" t="e" cm="1">
        <f t="array" aca="1" ref="F119" ca="1">_xll.RiskNormal((-0.0001*A119^2+0.0196*A119+11.697),(-0.0001*A119^2+0.0196*A119+11.697)*0.062,_xll.RiskTruncateP(0.05,0.95),_xll.RiskName("DMI Cow"),_xll.RiskUnits("kg"))</f>
        <v>#NAME?</v>
      </c>
      <c r="G119" s="134" t="e">
        <f t="shared" ca="1" si="21"/>
        <v>#NAME?</v>
      </c>
      <c r="H119" s="134" t="e" cm="1">
        <f t="array" aca="1" ref="H119" ca="1">_xll.RiskNormal('SW7'!C$12,'SW7'!D$12,_xll.RiskTruncateP(0.05,0.95),_xll.RiskName("Water Intake Cow"),_xll.RiskUnits("L"))</f>
        <v>#NAME?</v>
      </c>
      <c r="I119" s="134" t="e">
        <f t="shared" ca="1" si="14"/>
        <v>#NAME?</v>
      </c>
      <c r="J119" s="134" t="e">
        <f t="shared" ca="1" si="15"/>
        <v>#NAME?</v>
      </c>
      <c r="K119" s="134" t="e" cm="1">
        <f t="array" aca="1" ref="K119" ca="1">_xll.RiskNormal(-0.0000000257*A119^4+0.0000163*A119^3-0.003686*A119^2+0.3024*A119+1.445,(-0.0000000257*A119^4+0.0000163*A119^3-0.003686*A119^2+0.3024*A119+1.445)*0.355,_xll.RiskTruncateP(0.05,0.95),_xll.RiskName("Milk Intake"),_xll.RiskUnits("kg"))</f>
        <v>#NAME?</v>
      </c>
      <c r="L119" s="134" t="e" cm="1">
        <f t="array" aca="1" ref="L119" ca="1">_xll.RiskNormal(5.4702*LN(A119)-22.889,(5.4702*LN(A119)-22.889)*0.35,_xll.RiskTruncateP(0.05,0.95),_xll.RiskName("DMI"),_xll.RiskUnits("kg"))</f>
        <v>#NAME?</v>
      </c>
      <c r="M119" s="134" t="e" cm="1">
        <f t="array" aca="1" ref="M119" ca="1">_xll.RiskNormal(0.0243*L119,0.005*L119,_xll.RiskTruncateP(0.05,0.95),_xll.RiskName("Soil Intake"),_xll.RiskUnits("kg"))</f>
        <v>#NAME?</v>
      </c>
      <c r="N119" s="134" t="e">
        <f t="shared" ca="1" si="16"/>
        <v>#NAME?</v>
      </c>
      <c r="O119" s="134" t="e">
        <f t="shared" ca="1" si="17"/>
        <v>#NAME?</v>
      </c>
      <c r="P119" s="134" t="e">
        <f t="shared" ca="1" si="22"/>
        <v>#NAME?</v>
      </c>
      <c r="Q119" s="134" t="e">
        <f t="shared" ca="1" si="22"/>
        <v>#NAME?</v>
      </c>
      <c r="R119" s="134" t="e">
        <f t="shared" ca="1" si="22"/>
        <v>#NAME?</v>
      </c>
      <c r="S119" s="134" t="e">
        <f t="shared" ca="1" si="19"/>
        <v>#NAME?</v>
      </c>
      <c r="T119" s="134" t="e" cm="1">
        <f t="array" aca="1" ref="T119" ca="1">U118-(U118*(0.5^(1/_xll.RiskNormal('SW7'!C$2,'SW7'!D$2,_xll.RiskTruncateP(0.05,0.95),_xll.RiskName("Halflife"),_xll.RiskUnits("d")))))</f>
        <v>#NAME?</v>
      </c>
      <c r="U119" s="134" t="e">
        <f t="shared" ca="1" si="18"/>
        <v>#NAME?</v>
      </c>
      <c r="V119" s="137" t="e" cm="1">
        <f t="array" aca="1" ref="V119" ca="1">(U119*_xll.RiskNormal('SW7'!C$3,'SW7'!D$3,_xll.RiskTruncateP(0.05,0.95),_xll.RiskName("PFAS MUSCLE FRAC"))/(B119*_xll.RiskNormal('SW7'!C$4,'SW7'!E$4,_xll.RiskTruncateP(0.05,0.95),_xll.RiskName("MUSCLE BW FRAC"))))/1000</f>
        <v>#NAME?</v>
      </c>
      <c r="W119" s="137" t="e" cm="1">
        <f t="array" aca="1" ref="W119" ca="1">V119/_xll.RiskNormal('SW7'!C$5,'SW7'!D$5,_xll.RiskTruncateP(0.05,0.95),_xll.RiskName("Serum Part"))</f>
        <v>#NAME?</v>
      </c>
    </row>
    <row r="120" spans="1:23" x14ac:dyDescent="0.35">
      <c r="A120" s="133">
        <f t="shared" si="13"/>
        <v>117</v>
      </c>
      <c r="B120" s="134" t="e" cm="1">
        <f t="array" aca="1" ref="B120" ca="1">B119+_xll.RiskNormal(0.5584 + 2*0.001787*A120 -3*0.00000155*A120^2 - 4*0.00000000133*A120^3,0.35*(0.5584 + 2*0.001787*A120 -3*0.00000155*A120^2 - 4*0.00000000133*A120^3),_xll.RiskTruncateP(0.05,0.95),_xll.RiskName("BW Gain"),_xll.RiskUnits("kg"))</f>
        <v>#NAME?</v>
      </c>
      <c r="C120" s="133" t="e" cm="1">
        <f t="array" aca="1" ref="C120" ca="1">_xll.RiskNormal(3800,3800*0.3941,_xll.RiskTruncateP(0.05,0.95),_xll.RiskName("Diet 3 Feed"),_xll.RiskUnits("ng/kg dry"))</f>
        <v>#NAME?</v>
      </c>
      <c r="D120" s="133" t="e" cm="1">
        <f t="array" aca="1" ref="D120" ca="1">_xll.RiskNormal(14900,14900*0.282,_xll.RiskTruncateP(0.05,0.95),_xll.RiskName("Diet 2 Soil"),_xll.RiskUnits("ng/kg dry"))</f>
        <v>#NAME?</v>
      </c>
      <c r="E120" s="163">
        <v>1.3</v>
      </c>
      <c r="F120" s="134" t="e" cm="1">
        <f t="array" aca="1" ref="F120" ca="1">_xll.RiskNormal((-0.0001*A120^2+0.0196*A120+11.697),(-0.0001*A120^2+0.0196*A120+11.697)*0.062,_xll.RiskTruncateP(0.05,0.95),_xll.RiskName("DMI Cow"),_xll.RiskUnits("kg"))</f>
        <v>#NAME?</v>
      </c>
      <c r="G120" s="134" t="e">
        <f t="shared" ca="1" si="21"/>
        <v>#NAME?</v>
      </c>
      <c r="H120" s="134" t="e" cm="1">
        <f t="array" aca="1" ref="H120" ca="1">_xll.RiskNormal('SW7'!C$12,'SW7'!D$12,_xll.RiskTruncateP(0.05,0.95),_xll.RiskName("Water Intake Cow"),_xll.RiskUnits("L"))</f>
        <v>#NAME?</v>
      </c>
      <c r="I120" s="134" t="e">
        <f t="shared" ca="1" si="14"/>
        <v>#NAME?</v>
      </c>
      <c r="J120" s="134" t="e">
        <f t="shared" ca="1" si="15"/>
        <v>#NAME?</v>
      </c>
      <c r="K120" s="134" t="e" cm="1">
        <f t="array" aca="1" ref="K120" ca="1">_xll.RiskNormal(-0.0000000257*A120^4+0.0000163*A120^3-0.003686*A120^2+0.3024*A120+1.445,(-0.0000000257*A120^4+0.0000163*A120^3-0.003686*A120^2+0.3024*A120+1.445)*0.355,_xll.RiskTruncateP(0.05,0.95),_xll.RiskName("Milk Intake"),_xll.RiskUnits("kg"))</f>
        <v>#NAME?</v>
      </c>
      <c r="L120" s="134" t="e" cm="1">
        <f t="array" aca="1" ref="L120" ca="1">_xll.RiskNormal(5.4702*LN(A120)-22.889,(5.4702*LN(A120)-22.889)*0.35,_xll.RiskTruncateP(0.05,0.95),_xll.RiskName("DMI"),_xll.RiskUnits("kg"))</f>
        <v>#NAME?</v>
      </c>
      <c r="M120" s="134" t="e" cm="1">
        <f t="array" aca="1" ref="M120" ca="1">_xll.RiskNormal(0.0243*L120,0.005*L120,_xll.RiskTruncateP(0.05,0.95),_xll.RiskName("Soil Intake"),_xll.RiskUnits("kg"))</f>
        <v>#NAME?</v>
      </c>
      <c r="N120" s="134" t="e">
        <f t="shared" ca="1" si="16"/>
        <v>#NAME?</v>
      </c>
      <c r="O120" s="134" t="e">
        <f t="shared" ca="1" si="17"/>
        <v>#NAME?</v>
      </c>
      <c r="P120" s="134" t="e">
        <f t="shared" ca="1" si="22"/>
        <v>#NAME?</v>
      </c>
      <c r="Q120" s="134" t="e">
        <f t="shared" ca="1" si="22"/>
        <v>#NAME?</v>
      </c>
      <c r="R120" s="134" t="e">
        <f t="shared" ca="1" si="22"/>
        <v>#NAME?</v>
      </c>
      <c r="S120" s="134" t="e">
        <f t="shared" ca="1" si="19"/>
        <v>#NAME?</v>
      </c>
      <c r="T120" s="134" t="e" cm="1">
        <f t="array" aca="1" ref="T120" ca="1">U119-(U119*(0.5^(1/_xll.RiskNormal('SW7'!C$2,'SW7'!D$2,_xll.RiskTruncateP(0.05,0.95),_xll.RiskName("Halflife"),_xll.RiskUnits("d")))))</f>
        <v>#NAME?</v>
      </c>
      <c r="U120" s="134" t="e">
        <f t="shared" ca="1" si="18"/>
        <v>#NAME?</v>
      </c>
      <c r="V120" s="137" t="e" cm="1">
        <f t="array" aca="1" ref="V120" ca="1">(U120*_xll.RiskNormal('SW7'!C$3,'SW7'!D$3,_xll.RiskTruncateP(0.05,0.95),_xll.RiskName("PFAS MUSCLE FRAC"))/(B120*_xll.RiskNormal('SW7'!C$4,'SW7'!E$4,_xll.RiskTruncateP(0.05,0.95),_xll.RiskName("MUSCLE BW FRAC"))))/1000</f>
        <v>#NAME?</v>
      </c>
      <c r="W120" s="137" t="e" cm="1">
        <f t="array" aca="1" ref="W120" ca="1">V120/_xll.RiskNormal('SW7'!C$5,'SW7'!D$5,_xll.RiskTruncateP(0.05,0.95),_xll.RiskName("Serum Part"))</f>
        <v>#NAME?</v>
      </c>
    </row>
    <row r="121" spans="1:23" x14ac:dyDescent="0.35">
      <c r="A121" s="133">
        <f t="shared" si="13"/>
        <v>118</v>
      </c>
      <c r="B121" s="134" t="e" cm="1">
        <f t="array" aca="1" ref="B121" ca="1">B120+_xll.RiskNormal(0.5584 + 2*0.001787*A121 -3*0.00000155*A121^2 - 4*0.00000000133*A121^3,0.35*(0.5584 + 2*0.001787*A121 -3*0.00000155*A121^2 - 4*0.00000000133*A121^3),_xll.RiskTruncateP(0.05,0.95),_xll.RiskName("BW Gain"),_xll.RiskUnits("kg"))</f>
        <v>#NAME?</v>
      </c>
      <c r="C121" s="133" t="e" cm="1">
        <f t="array" aca="1" ref="C121" ca="1">_xll.RiskNormal(3800,3800*0.3941,_xll.RiskTruncateP(0.05,0.95),_xll.RiskName("Diet 3 Feed"),_xll.RiskUnits("ng/kg dry"))</f>
        <v>#NAME?</v>
      </c>
      <c r="D121" s="133" t="e" cm="1">
        <f t="array" aca="1" ref="D121" ca="1">_xll.RiskNormal(14900,14900*0.282,_xll.RiskTruncateP(0.05,0.95),_xll.RiskName("Diet 2 Soil"),_xll.RiskUnits("ng/kg dry"))</f>
        <v>#NAME?</v>
      </c>
      <c r="E121" s="163">
        <v>1.3</v>
      </c>
      <c r="F121" s="134" t="e" cm="1">
        <f t="array" aca="1" ref="F121" ca="1">_xll.RiskNormal((-0.0001*A121^2+0.0196*A121+11.697),(-0.0001*A121^2+0.0196*A121+11.697)*0.062,_xll.RiskTruncateP(0.05,0.95),_xll.RiskName("DMI Cow"),_xll.RiskUnits("kg"))</f>
        <v>#NAME?</v>
      </c>
      <c r="G121" s="134" t="e">
        <f t="shared" ca="1" si="21"/>
        <v>#NAME?</v>
      </c>
      <c r="H121" s="134" t="e" cm="1">
        <f t="array" aca="1" ref="H121" ca="1">_xll.RiskNormal('SW7'!C$12,'SW7'!D$12,_xll.RiskTruncateP(0.05,0.95),_xll.RiskName("Water Intake Cow"),_xll.RiskUnits("L"))</f>
        <v>#NAME?</v>
      </c>
      <c r="I121" s="134" t="e">
        <f t="shared" ca="1" si="14"/>
        <v>#NAME?</v>
      </c>
      <c r="J121" s="134" t="e">
        <f t="shared" ca="1" si="15"/>
        <v>#NAME?</v>
      </c>
      <c r="K121" s="134" t="e" cm="1">
        <f t="array" aca="1" ref="K121" ca="1">_xll.RiskNormal(-0.0000000257*A121^4+0.0000163*A121^3-0.003686*A121^2+0.3024*A121+1.445,(-0.0000000257*A121^4+0.0000163*A121^3-0.003686*A121^2+0.3024*A121+1.445)*0.355,_xll.RiskTruncateP(0.05,0.95),_xll.RiskName("Milk Intake"),_xll.RiskUnits("kg"))</f>
        <v>#NAME?</v>
      </c>
      <c r="L121" s="134" t="e" cm="1">
        <f t="array" aca="1" ref="L121" ca="1">_xll.RiskNormal(5.4702*LN(A121)-22.889,(5.4702*LN(A121)-22.889)*0.35,_xll.RiskTruncateP(0.05,0.95),_xll.RiskName("DMI"),_xll.RiskUnits("kg"))</f>
        <v>#NAME?</v>
      </c>
      <c r="M121" s="134" t="e" cm="1">
        <f t="array" aca="1" ref="M121" ca="1">_xll.RiskNormal(0.0243*L121,0.005*L121,_xll.RiskTruncateP(0.05,0.95),_xll.RiskName("Soil Intake"),_xll.RiskUnits("kg"))</f>
        <v>#NAME?</v>
      </c>
      <c r="N121" s="134" t="e">
        <f t="shared" ca="1" si="16"/>
        <v>#NAME?</v>
      </c>
      <c r="O121" s="134" t="e">
        <f t="shared" ca="1" si="17"/>
        <v>#NAME?</v>
      </c>
      <c r="P121" s="134" t="e">
        <f t="shared" ca="1" si="22"/>
        <v>#NAME?</v>
      </c>
      <c r="Q121" s="134" t="e">
        <f t="shared" ca="1" si="22"/>
        <v>#NAME?</v>
      </c>
      <c r="R121" s="134" t="e">
        <f t="shared" ca="1" si="22"/>
        <v>#NAME?</v>
      </c>
      <c r="S121" s="134" t="e">
        <f t="shared" ca="1" si="19"/>
        <v>#NAME?</v>
      </c>
      <c r="T121" s="134" t="e" cm="1">
        <f t="array" aca="1" ref="T121" ca="1">U120-(U120*(0.5^(1/_xll.RiskNormal('SW7'!C$2,'SW7'!D$2,_xll.RiskTruncateP(0.05,0.95),_xll.RiskName("Halflife"),_xll.RiskUnits("d")))))</f>
        <v>#NAME?</v>
      </c>
      <c r="U121" s="134" t="e">
        <f t="shared" ca="1" si="18"/>
        <v>#NAME?</v>
      </c>
      <c r="V121" s="137" t="e" cm="1">
        <f t="array" aca="1" ref="V121" ca="1">(U121*_xll.RiskNormal('SW7'!C$3,'SW7'!D$3,_xll.RiskTruncateP(0.05,0.95),_xll.RiskName("PFAS MUSCLE FRAC"))/(B121*_xll.RiskNormal('SW7'!C$4,'SW7'!E$4,_xll.RiskTruncateP(0.05,0.95),_xll.RiskName("MUSCLE BW FRAC"))))/1000</f>
        <v>#NAME?</v>
      </c>
      <c r="W121" s="137" t="e" cm="1">
        <f t="array" aca="1" ref="W121" ca="1">V121/_xll.RiskNormal('SW7'!C$5,'SW7'!D$5,_xll.RiskTruncateP(0.05,0.95),_xll.RiskName("Serum Part"))</f>
        <v>#NAME?</v>
      </c>
    </row>
    <row r="122" spans="1:23" x14ac:dyDescent="0.35">
      <c r="A122" s="133">
        <f t="shared" si="13"/>
        <v>119</v>
      </c>
      <c r="B122" s="134" t="e" cm="1">
        <f t="array" aca="1" ref="B122" ca="1">B121+_xll.RiskNormal(0.5584 + 2*0.001787*A122 -3*0.00000155*A122^2 - 4*0.00000000133*A122^3,0.35*(0.5584 + 2*0.001787*A122 -3*0.00000155*A122^2 - 4*0.00000000133*A122^3),_xll.RiskTruncateP(0.05,0.95),_xll.RiskName("BW Gain"),_xll.RiskUnits("kg"))</f>
        <v>#NAME?</v>
      </c>
      <c r="C122" s="133" t="e" cm="1">
        <f t="array" aca="1" ref="C122" ca="1">_xll.RiskNormal(3800,3800*0.3941,_xll.RiskTruncateP(0.05,0.95),_xll.RiskName("Diet 3 Feed"),_xll.RiskUnits("ng/kg dry"))</f>
        <v>#NAME?</v>
      </c>
      <c r="D122" s="133" t="e" cm="1">
        <f t="array" aca="1" ref="D122" ca="1">_xll.RiskNormal(14900,14900*0.282,_xll.RiskTruncateP(0.05,0.95),_xll.RiskName("Diet 2 Soil"),_xll.RiskUnits("ng/kg dry"))</f>
        <v>#NAME?</v>
      </c>
      <c r="E122" s="163">
        <v>1.3</v>
      </c>
      <c r="F122" s="134" t="e" cm="1">
        <f t="array" aca="1" ref="F122" ca="1">_xll.RiskNormal((-0.0001*A122^2+0.0196*A122+11.697),(-0.0001*A122^2+0.0196*A122+11.697)*0.062,_xll.RiskTruncateP(0.05,0.95),_xll.RiskName("DMI Cow"),_xll.RiskUnits("kg"))</f>
        <v>#NAME?</v>
      </c>
      <c r="G122" s="134" t="e">
        <f t="shared" ca="1" si="21"/>
        <v>#NAME?</v>
      </c>
      <c r="H122" s="134" t="e" cm="1">
        <f t="array" aca="1" ref="H122" ca="1">_xll.RiskNormal('SW7'!C$12,'SW7'!D$12,_xll.RiskTruncateP(0.05,0.95),_xll.RiskName("Water Intake Cow"),_xll.RiskUnits("L"))</f>
        <v>#NAME?</v>
      </c>
      <c r="I122" s="134" t="e">
        <f t="shared" ca="1" si="14"/>
        <v>#NAME?</v>
      </c>
      <c r="J122" s="134" t="e">
        <f t="shared" ca="1" si="15"/>
        <v>#NAME?</v>
      </c>
      <c r="K122" s="134" t="e" cm="1">
        <f t="array" aca="1" ref="K122" ca="1">_xll.RiskNormal(-0.0000000257*A122^4+0.0000163*A122^3-0.003686*A122^2+0.3024*A122+1.445,(-0.0000000257*A122^4+0.0000163*A122^3-0.003686*A122^2+0.3024*A122+1.445)*0.355,_xll.RiskTruncateP(0.05,0.95),_xll.RiskName("Milk Intake"),_xll.RiskUnits("kg"))</f>
        <v>#NAME?</v>
      </c>
      <c r="L122" s="134" t="e" cm="1">
        <f t="array" aca="1" ref="L122" ca="1">_xll.RiskNormal(5.4702*LN(A122)-22.889,(5.4702*LN(A122)-22.889)*0.35,_xll.RiskTruncateP(0.05,0.95),_xll.RiskName("DMI"),_xll.RiskUnits("kg"))</f>
        <v>#NAME?</v>
      </c>
      <c r="M122" s="134" t="e" cm="1">
        <f t="array" aca="1" ref="M122" ca="1">_xll.RiskNormal(0.0243*L122,0.005*L122,_xll.RiskTruncateP(0.05,0.95),_xll.RiskName("Soil Intake"),_xll.RiskUnits("kg"))</f>
        <v>#NAME?</v>
      </c>
      <c r="N122" s="134" t="e">
        <f t="shared" ca="1" si="16"/>
        <v>#NAME?</v>
      </c>
      <c r="O122" s="134" t="e">
        <f t="shared" ca="1" si="17"/>
        <v>#NAME?</v>
      </c>
      <c r="P122" s="134" t="e">
        <f t="shared" ca="1" si="22"/>
        <v>#NAME?</v>
      </c>
      <c r="Q122" s="134" t="e">
        <f t="shared" ca="1" si="22"/>
        <v>#NAME?</v>
      </c>
      <c r="R122" s="134" t="e">
        <f t="shared" ca="1" si="22"/>
        <v>#NAME?</v>
      </c>
      <c r="S122" s="134" t="e">
        <f t="shared" ca="1" si="19"/>
        <v>#NAME?</v>
      </c>
      <c r="T122" s="134" t="e" cm="1">
        <f t="array" aca="1" ref="T122" ca="1">U121-(U121*(0.5^(1/_xll.RiskNormal('SW7'!C$2,'SW7'!D$2,_xll.RiskTruncateP(0.05,0.95),_xll.RiskName("Halflife"),_xll.RiskUnits("d")))))</f>
        <v>#NAME?</v>
      </c>
      <c r="U122" s="134" t="e">
        <f t="shared" ca="1" si="18"/>
        <v>#NAME?</v>
      </c>
      <c r="V122" s="137" t="e" cm="1">
        <f t="array" aca="1" ref="V122" ca="1">(U122*_xll.RiskNormal('SW7'!C$3,'SW7'!D$3,_xll.RiskTruncateP(0.05,0.95),_xll.RiskName("PFAS MUSCLE FRAC"))/(B122*_xll.RiskNormal('SW7'!C$4,'SW7'!E$4,_xll.RiskTruncateP(0.05,0.95),_xll.RiskName("MUSCLE BW FRAC"))))/1000</f>
        <v>#NAME?</v>
      </c>
      <c r="W122" s="137" t="e" cm="1">
        <f t="array" aca="1" ref="W122" ca="1">V122/_xll.RiskNormal('SW7'!C$5,'SW7'!D$5,_xll.RiskTruncateP(0.05,0.95),_xll.RiskName("Serum Part"))</f>
        <v>#NAME?</v>
      </c>
    </row>
    <row r="123" spans="1:23" x14ac:dyDescent="0.35">
      <c r="A123" s="133">
        <f t="shared" si="13"/>
        <v>120</v>
      </c>
      <c r="B123" s="134" t="e" cm="1">
        <f t="array" aca="1" ref="B123" ca="1">B122+_xll.RiskNormal(0.5584 + 2*0.001787*A123 -3*0.00000155*A123^2 - 4*0.00000000133*A123^3,0.35*(0.5584 + 2*0.001787*A123 -3*0.00000155*A123^2 - 4*0.00000000133*A123^3),_xll.RiskTruncateP(0.05,0.95),_xll.RiskName("BW Gain"),_xll.RiskUnits("kg"))</f>
        <v>#NAME?</v>
      </c>
      <c r="C123" s="133" t="e" cm="1">
        <f t="array" aca="1" ref="C123" ca="1">_xll.RiskNormal(3800,3800*0.3941,_xll.RiskTruncateP(0.05,0.95),_xll.RiskName("Diet 3 Feed"),_xll.RiskUnits("ng/kg dry"))</f>
        <v>#NAME?</v>
      </c>
      <c r="D123" s="133" t="e" cm="1">
        <f t="array" aca="1" ref="D123" ca="1">_xll.RiskNormal(14900,14900*0.282,_xll.RiskTruncateP(0.05,0.95),_xll.RiskName("Diet 2 Soil"),_xll.RiskUnits("ng/kg dry"))</f>
        <v>#NAME?</v>
      </c>
      <c r="E123" s="163">
        <v>1.3</v>
      </c>
      <c r="F123" s="134" t="e" cm="1">
        <f t="array" aca="1" ref="F123" ca="1">_xll.RiskNormal((-0.0001*A123^2+0.0196*A123+11.697),(-0.0001*A123^2+0.0196*A123+11.697)*0.062,_xll.RiskTruncateP(0.05,0.95),_xll.RiskName("DMI Cow"),_xll.RiskUnits("kg"))</f>
        <v>#NAME?</v>
      </c>
      <c r="G123" s="134" t="e">
        <f t="shared" ca="1" si="21"/>
        <v>#NAME?</v>
      </c>
      <c r="H123" s="134" t="e" cm="1">
        <f t="array" aca="1" ref="H123" ca="1">_xll.RiskNormal('SW7'!C$12,'SW7'!D$12,_xll.RiskTruncateP(0.05,0.95),_xll.RiskName("Water Intake Cow"),_xll.RiskUnits("L"))</f>
        <v>#NAME?</v>
      </c>
      <c r="I123" s="134" t="e">
        <f t="shared" ca="1" si="14"/>
        <v>#NAME?</v>
      </c>
      <c r="J123" s="134" t="e">
        <f t="shared" ca="1" si="15"/>
        <v>#NAME?</v>
      </c>
      <c r="K123" s="134" t="e" cm="1">
        <f t="array" aca="1" ref="K123" ca="1">_xll.RiskNormal(-0.0000000257*A123^4+0.0000163*A123^3-0.003686*A123^2+0.3024*A123+1.445,(-0.0000000257*A123^4+0.0000163*A123^3-0.003686*A123^2+0.3024*A123+1.445)*0.355,_xll.RiskTruncateP(0.05,0.95),_xll.RiskName("Milk Intake"),_xll.RiskUnits("kg"))</f>
        <v>#NAME?</v>
      </c>
      <c r="L123" s="134" t="e" cm="1">
        <f t="array" aca="1" ref="L123" ca="1">_xll.RiskNormal(5.4702*LN(A123)-22.889,(5.4702*LN(A123)-22.889)*0.35,_xll.RiskTruncateP(0.05,0.95),_xll.RiskName("DMI"),_xll.RiskUnits("kg"))</f>
        <v>#NAME?</v>
      </c>
      <c r="M123" s="134" t="e" cm="1">
        <f t="array" aca="1" ref="M123" ca="1">_xll.RiskNormal(0.0243*L123,0.005*L123,_xll.RiskTruncateP(0.05,0.95),_xll.RiskName("Soil Intake"),_xll.RiskUnits("kg"))</f>
        <v>#NAME?</v>
      </c>
      <c r="N123" s="134" t="e">
        <f t="shared" ca="1" si="16"/>
        <v>#NAME?</v>
      </c>
      <c r="O123" s="134" t="e">
        <f t="shared" ca="1" si="17"/>
        <v>#NAME?</v>
      </c>
      <c r="P123" s="134" t="e">
        <f t="shared" ca="1" si="22"/>
        <v>#NAME?</v>
      </c>
      <c r="Q123" s="134" t="e">
        <f t="shared" ca="1" si="22"/>
        <v>#NAME?</v>
      </c>
      <c r="R123" s="134" t="e">
        <f t="shared" ca="1" si="22"/>
        <v>#NAME?</v>
      </c>
      <c r="S123" s="134" t="e">
        <f t="shared" ca="1" si="19"/>
        <v>#NAME?</v>
      </c>
      <c r="T123" s="134" t="e" cm="1">
        <f t="array" aca="1" ref="T123" ca="1">U122-(U122*(0.5^(1/_xll.RiskNormal('SW7'!C$2,'SW7'!D$2,_xll.RiskTruncateP(0.05,0.95),_xll.RiskName("Halflife"),_xll.RiskUnits("d")))))</f>
        <v>#NAME?</v>
      </c>
      <c r="U123" s="134" t="e">
        <f t="shared" ca="1" si="18"/>
        <v>#NAME?</v>
      </c>
      <c r="V123" s="137" t="e" cm="1">
        <f t="array" aca="1" ref="V123" ca="1">(U123*_xll.RiskNormal('SW7'!C$3,'SW7'!D$3,_xll.RiskTruncateP(0.05,0.95),_xll.RiskName("PFAS MUSCLE FRAC"))/(B123*_xll.RiskNormal('SW7'!C$4,'SW7'!E$4,_xll.RiskTruncateP(0.05,0.95),_xll.RiskName("MUSCLE BW FRAC"))))/1000</f>
        <v>#NAME?</v>
      </c>
      <c r="W123" s="137" t="e" cm="1">
        <f t="array" aca="1" ref="W123" ca="1">V123/_xll.RiskNormal('SW7'!C$5,'SW7'!D$5,_xll.RiskTruncateP(0.05,0.95),_xll.RiskName("Serum Part"))</f>
        <v>#NAME?</v>
      </c>
    </row>
    <row r="124" spans="1:23" x14ac:dyDescent="0.35">
      <c r="A124" s="133">
        <f t="shared" si="13"/>
        <v>121</v>
      </c>
      <c r="B124" s="134" t="e" cm="1">
        <f t="array" aca="1" ref="B124" ca="1">B123+_xll.RiskNormal(0.5584 + 2*0.001787*A124 -3*0.00000155*A124^2 - 4*0.00000000133*A124^3,0.35*(0.5584 + 2*0.001787*A124 -3*0.00000155*A124^2 - 4*0.00000000133*A124^3),_xll.RiskTruncateP(0.05,0.95),_xll.RiskName("BW Gain"),_xll.RiskUnits("kg"))</f>
        <v>#NAME?</v>
      </c>
      <c r="C124" s="133" t="e" cm="1">
        <f t="array" aca="1" ref="C124" ca="1">_xll.RiskNormal(3800,3800*0.3941,_xll.RiskTruncateP(0.05,0.95),_xll.RiskName("Diet 3 Feed"),_xll.RiskUnits("ng/kg dry"))</f>
        <v>#NAME?</v>
      </c>
      <c r="D124" s="133" t="e" cm="1">
        <f t="array" aca="1" ref="D124" ca="1">_xll.RiskNormal(14900,14900*0.282,_xll.RiskTruncateP(0.05,0.95),_xll.RiskName("Diet 2 Soil"),_xll.RiskUnits("ng/kg dry"))</f>
        <v>#NAME?</v>
      </c>
      <c r="E124" s="163">
        <v>1.3</v>
      </c>
      <c r="F124" s="134" t="e" cm="1">
        <f t="array" aca="1" ref="F124" ca="1">_xll.RiskNormal((-0.0001*A124^2+0.0196*A124+11.697),(-0.0001*A124^2+0.0196*A124+11.697)*0.062,_xll.RiskTruncateP(0.05,0.95),_xll.RiskName("DMI Cow"),_xll.RiskUnits("kg"))</f>
        <v>#NAME?</v>
      </c>
      <c r="G124" s="134" t="e">
        <f t="shared" ca="1" si="21"/>
        <v>#NAME?</v>
      </c>
      <c r="H124" s="134" t="e" cm="1">
        <f t="array" aca="1" ref="H124" ca="1">_xll.RiskNormal('SW7'!C$12,'SW7'!D$12,_xll.RiskTruncateP(0.05,0.95),_xll.RiskName("Water Intake Cow"),_xll.RiskUnits("L"))</f>
        <v>#NAME?</v>
      </c>
      <c r="I124" s="134" t="e">
        <f t="shared" ca="1" si="14"/>
        <v>#NAME?</v>
      </c>
      <c r="J124" s="134" t="e">
        <f t="shared" ca="1" si="15"/>
        <v>#NAME?</v>
      </c>
      <c r="K124" s="134" t="e" cm="1">
        <f t="array" aca="1" ref="K124" ca="1">_xll.RiskNormal(-0.0000000257*A124^4+0.0000163*A124^3-0.003686*A124^2+0.3024*A124+1.445,(-0.0000000257*A124^4+0.0000163*A124^3-0.003686*A124^2+0.3024*A124+1.445)*0.355,_xll.RiskTruncateP(0.05,0.95),_xll.RiskName("Milk Intake"),_xll.RiskUnits("kg"))</f>
        <v>#NAME?</v>
      </c>
      <c r="L124" s="134" t="e" cm="1">
        <f t="array" aca="1" ref="L124" ca="1">_xll.RiskNormal(5.4702*LN(A124)-22.889,(5.4702*LN(A124)-22.889)*0.35,_xll.RiskTruncateP(0.05,0.95),_xll.RiskName("DMI"),_xll.RiskUnits("kg"))</f>
        <v>#NAME?</v>
      </c>
      <c r="M124" s="134" t="e" cm="1">
        <f t="array" aca="1" ref="M124" ca="1">_xll.RiskNormal(0.0243*L124,0.005*L124,_xll.RiskTruncateP(0.05,0.95),_xll.RiskName("Soil Intake"),_xll.RiskUnits("kg"))</f>
        <v>#NAME?</v>
      </c>
      <c r="N124" s="134" t="e">
        <f t="shared" ca="1" si="16"/>
        <v>#NAME?</v>
      </c>
      <c r="O124" s="134" t="e">
        <f t="shared" ca="1" si="17"/>
        <v>#NAME?</v>
      </c>
      <c r="P124" s="134" t="e">
        <f t="shared" ca="1" si="22"/>
        <v>#NAME?</v>
      </c>
      <c r="Q124" s="134" t="e">
        <f t="shared" ca="1" si="22"/>
        <v>#NAME?</v>
      </c>
      <c r="R124" s="134" t="e">
        <f t="shared" ca="1" si="22"/>
        <v>#NAME?</v>
      </c>
      <c r="S124" s="134" t="e">
        <f t="shared" ca="1" si="19"/>
        <v>#NAME?</v>
      </c>
      <c r="T124" s="134" t="e" cm="1">
        <f t="array" aca="1" ref="T124" ca="1">U123-(U123*(0.5^(1/_xll.RiskNormal('SW7'!C$2,'SW7'!D$2,_xll.RiskTruncateP(0.05,0.95),_xll.RiskName("Halflife"),_xll.RiskUnits("d")))))</f>
        <v>#NAME?</v>
      </c>
      <c r="U124" s="134" t="e">
        <f t="shared" ca="1" si="18"/>
        <v>#NAME?</v>
      </c>
      <c r="V124" s="137" t="e" cm="1">
        <f t="array" aca="1" ref="V124" ca="1">(U124*_xll.RiskNormal('SW7'!C$3,'SW7'!D$3,_xll.RiskTruncateP(0.05,0.95),_xll.RiskName("PFAS MUSCLE FRAC"))/(B124*_xll.RiskNormal('SW7'!C$4,'SW7'!E$4,_xll.RiskTruncateP(0.05,0.95),_xll.RiskName("MUSCLE BW FRAC"))))/1000</f>
        <v>#NAME?</v>
      </c>
      <c r="W124" s="137" t="e" cm="1">
        <f t="array" aca="1" ref="W124" ca="1">V124/_xll.RiskNormal('SW7'!C$5,'SW7'!D$5,_xll.RiskTruncateP(0.05,0.95),_xll.RiskName("Serum Part"))</f>
        <v>#NAME?</v>
      </c>
    </row>
    <row r="125" spans="1:23" x14ac:dyDescent="0.35">
      <c r="A125" s="133">
        <f t="shared" si="13"/>
        <v>122</v>
      </c>
      <c r="B125" s="134" t="e" cm="1">
        <f t="array" aca="1" ref="B125" ca="1">B124+_xll.RiskNormal(0.5584 + 2*0.001787*A125 -3*0.00000155*A125^2 - 4*0.00000000133*A125^3,0.35*(0.5584 + 2*0.001787*A125 -3*0.00000155*A125^2 - 4*0.00000000133*A125^3),_xll.RiskTruncateP(0.05,0.95),_xll.RiskName("BW Gain"),_xll.RiskUnits("kg"))</f>
        <v>#NAME?</v>
      </c>
      <c r="C125" s="133" t="e" cm="1">
        <f t="array" aca="1" ref="C125" ca="1">_xll.RiskNormal(3800,3800*0.3941,_xll.RiskTruncateP(0.05,0.95),_xll.RiskName("Diet 3 Feed"),_xll.RiskUnits("ng/kg dry"))</f>
        <v>#NAME?</v>
      </c>
      <c r="D125" s="133" t="e" cm="1">
        <f t="array" aca="1" ref="D125" ca="1">_xll.RiskNormal(14900,14900*0.282,_xll.RiskTruncateP(0.05,0.95),_xll.RiskName("Diet 2 Soil"),_xll.RiskUnits("ng/kg dry"))</f>
        <v>#NAME?</v>
      </c>
      <c r="E125" s="163">
        <v>1.3</v>
      </c>
      <c r="F125" s="134" t="e" cm="1">
        <f t="array" aca="1" ref="F125" ca="1">_xll.RiskNormal((-0.0001*A125^2+0.0196*A125+11.697),(-0.0001*A125^2+0.0196*A125+11.697)*0.062,_xll.RiskTruncateP(0.05,0.95),_xll.RiskName("DMI Cow"),_xll.RiskUnits("kg"))</f>
        <v>#NAME?</v>
      </c>
      <c r="G125" s="134" t="e">
        <f t="shared" ca="1" si="21"/>
        <v>#NAME?</v>
      </c>
      <c r="H125" s="134" t="e" cm="1">
        <f t="array" aca="1" ref="H125" ca="1">_xll.RiskNormal('SW7'!C$12,'SW7'!D$12,_xll.RiskTruncateP(0.05,0.95),_xll.RiskName("Water Intake Cow"),_xll.RiskUnits("L"))</f>
        <v>#NAME?</v>
      </c>
      <c r="I125" s="134" t="e">
        <f t="shared" ca="1" si="14"/>
        <v>#NAME?</v>
      </c>
      <c r="J125" s="134" t="e">
        <f t="shared" ca="1" si="15"/>
        <v>#NAME?</v>
      </c>
      <c r="K125" s="134" t="e" cm="1">
        <f t="array" aca="1" ref="K125" ca="1">_xll.RiskNormal(-0.0000000257*A125^4+0.0000163*A125^3-0.003686*A125^2+0.3024*A125+1.445,(-0.0000000257*A125^4+0.0000163*A125^3-0.003686*A125^2+0.3024*A125+1.445)*0.355,_xll.RiskTruncateP(0.05,0.95),_xll.RiskName("Milk Intake"),_xll.RiskUnits("kg"))</f>
        <v>#NAME?</v>
      </c>
      <c r="L125" s="134" t="e" cm="1">
        <f t="array" aca="1" ref="L125" ca="1">_xll.RiskNormal(5.4702*LN(A125)-22.889,(5.4702*LN(A125)-22.889)*0.35,_xll.RiskTruncateP(0.05,0.95),_xll.RiskName("DMI"),_xll.RiskUnits("kg"))</f>
        <v>#NAME?</v>
      </c>
      <c r="M125" s="134" t="e" cm="1">
        <f t="array" aca="1" ref="M125" ca="1">_xll.RiskNormal(0.0243*L125,0.005*L125,_xll.RiskTruncateP(0.05,0.95),_xll.RiskName("Soil Intake"),_xll.RiskUnits("kg"))</f>
        <v>#NAME?</v>
      </c>
      <c r="N125" s="134" t="e">
        <f t="shared" ca="1" si="16"/>
        <v>#NAME?</v>
      </c>
      <c r="O125" s="134" t="e">
        <f t="shared" ca="1" si="17"/>
        <v>#NAME?</v>
      </c>
      <c r="P125" s="134" t="e">
        <f t="shared" ca="1" si="22"/>
        <v>#NAME?</v>
      </c>
      <c r="Q125" s="134" t="e">
        <f t="shared" ca="1" si="22"/>
        <v>#NAME?</v>
      </c>
      <c r="R125" s="134" t="e">
        <f t="shared" ca="1" si="22"/>
        <v>#NAME?</v>
      </c>
      <c r="S125" s="134" t="e">
        <f t="shared" ca="1" si="19"/>
        <v>#NAME?</v>
      </c>
      <c r="T125" s="134" t="e" cm="1">
        <f t="array" aca="1" ref="T125" ca="1">U124-(U124*(0.5^(1/_xll.RiskNormal('SW7'!C$2,'SW7'!D$2,_xll.RiskTruncateP(0.05,0.95),_xll.RiskName("Halflife"),_xll.RiskUnits("d")))))</f>
        <v>#NAME?</v>
      </c>
      <c r="U125" s="134" t="e">
        <f t="shared" ca="1" si="18"/>
        <v>#NAME?</v>
      </c>
      <c r="V125" s="137" t="e" cm="1">
        <f t="array" aca="1" ref="V125" ca="1">(U125*_xll.RiskNormal('SW7'!C$3,'SW7'!D$3,_xll.RiskTruncateP(0.05,0.95),_xll.RiskName("PFAS MUSCLE FRAC"))/(B125*_xll.RiskNormal('SW7'!C$4,'SW7'!E$4,_xll.RiskTruncateP(0.05,0.95),_xll.RiskName("MUSCLE BW FRAC"))))/1000</f>
        <v>#NAME?</v>
      </c>
      <c r="W125" s="137" t="e" cm="1">
        <f t="array" aca="1" ref="W125" ca="1">V125/_xll.RiskNormal('SW7'!C$5,'SW7'!D$5,_xll.RiskTruncateP(0.05,0.95),_xll.RiskName("Serum Part"))</f>
        <v>#NAME?</v>
      </c>
    </row>
    <row r="126" spans="1:23" x14ac:dyDescent="0.35">
      <c r="A126" s="133">
        <f t="shared" si="13"/>
        <v>123</v>
      </c>
      <c r="B126" s="134" t="e" cm="1">
        <f t="array" aca="1" ref="B126" ca="1">B125+_xll.RiskNormal(0.5584 + 2*0.001787*A126 -3*0.00000155*A126^2 - 4*0.00000000133*A126^3,0.35*(0.5584 + 2*0.001787*A126 -3*0.00000155*A126^2 - 4*0.00000000133*A126^3),_xll.RiskTruncateP(0.05,0.95),_xll.RiskName("BW Gain"),_xll.RiskUnits("kg"))</f>
        <v>#NAME?</v>
      </c>
      <c r="C126" s="133" t="e" cm="1">
        <f t="array" aca="1" ref="C126" ca="1">_xll.RiskNormal(3800,3800*0.3941,_xll.RiskTruncateP(0.05,0.95),_xll.RiskName("Diet 3 Feed"),_xll.RiskUnits("ng/kg dry"))</f>
        <v>#NAME?</v>
      </c>
      <c r="D126" s="133" t="e" cm="1">
        <f t="array" aca="1" ref="D126" ca="1">_xll.RiskNormal(14900,14900*0.282,_xll.RiskTruncateP(0.05,0.95),_xll.RiskName("Diet 2 Soil"),_xll.RiskUnits("ng/kg dry"))</f>
        <v>#NAME?</v>
      </c>
      <c r="E126" s="163">
        <v>1.3</v>
      </c>
      <c r="F126" s="134" t="e" cm="1">
        <f t="array" aca="1" ref="F126" ca="1">_xll.RiskNormal((-0.0001*A126^2+0.0196*A126+11.697),(-0.0001*A126^2+0.0196*A126+11.697)*0.062,_xll.RiskTruncateP(0.05,0.95),_xll.RiskName("DMI Cow"),_xll.RiskUnits("kg"))</f>
        <v>#NAME?</v>
      </c>
      <c r="G126" s="134" t="e">
        <f t="shared" ca="1" si="21"/>
        <v>#NAME?</v>
      </c>
      <c r="H126" s="134" t="e" cm="1">
        <f t="array" aca="1" ref="H126" ca="1">_xll.RiskNormal('SW7'!C$12,'SW7'!D$12,_xll.RiskTruncateP(0.05,0.95),_xll.RiskName("Water Intake Cow"),_xll.RiskUnits("L"))</f>
        <v>#NAME?</v>
      </c>
      <c r="I126" s="134" t="e">
        <f t="shared" ca="1" si="14"/>
        <v>#NAME?</v>
      </c>
      <c r="J126" s="134" t="e">
        <f t="shared" ca="1" si="15"/>
        <v>#NAME?</v>
      </c>
      <c r="K126" s="134" t="e" cm="1">
        <f t="array" aca="1" ref="K126" ca="1">_xll.RiskNormal(-0.0000000257*A126^4+0.0000163*A126^3-0.003686*A126^2+0.3024*A126+1.445,(-0.0000000257*A126^4+0.0000163*A126^3-0.003686*A126^2+0.3024*A126+1.445)*0.355,_xll.RiskTruncateP(0.05,0.95),_xll.RiskName("Milk Intake"),_xll.RiskUnits("kg"))</f>
        <v>#NAME?</v>
      </c>
      <c r="L126" s="134" t="e" cm="1">
        <f t="array" aca="1" ref="L126" ca="1">_xll.RiskNormal(5.4702*LN(A126)-22.889,(5.4702*LN(A126)-22.889)*0.35,_xll.RiskTruncateP(0.05,0.95),_xll.RiskName("DMI"),_xll.RiskUnits("kg"))</f>
        <v>#NAME?</v>
      </c>
      <c r="M126" s="134" t="e" cm="1">
        <f t="array" aca="1" ref="M126" ca="1">_xll.RiskNormal(0.0243*L126,0.005*L126,_xll.RiskTruncateP(0.05,0.95),_xll.RiskName("Soil Intake"),_xll.RiskUnits("kg"))</f>
        <v>#NAME?</v>
      </c>
      <c r="N126" s="134" t="e">
        <f t="shared" ca="1" si="16"/>
        <v>#NAME?</v>
      </c>
      <c r="O126" s="134" t="e">
        <f t="shared" ca="1" si="17"/>
        <v>#NAME?</v>
      </c>
      <c r="P126" s="134" t="e">
        <f t="shared" ca="1" si="22"/>
        <v>#NAME?</v>
      </c>
      <c r="Q126" s="134" t="e">
        <f t="shared" ca="1" si="22"/>
        <v>#NAME?</v>
      </c>
      <c r="R126" s="134" t="e">
        <f t="shared" ca="1" si="22"/>
        <v>#NAME?</v>
      </c>
      <c r="S126" s="134" t="e">
        <f t="shared" ca="1" si="19"/>
        <v>#NAME?</v>
      </c>
      <c r="T126" s="134" t="e" cm="1">
        <f t="array" aca="1" ref="T126" ca="1">U125-(U125*(0.5^(1/_xll.RiskNormal('SW7'!C$2,'SW7'!D$2,_xll.RiskTruncateP(0.05,0.95),_xll.RiskName("Halflife"),_xll.RiskUnits("d")))))</f>
        <v>#NAME?</v>
      </c>
      <c r="U126" s="134" t="e">
        <f t="shared" ca="1" si="18"/>
        <v>#NAME?</v>
      </c>
      <c r="V126" s="137" t="e" cm="1">
        <f t="array" aca="1" ref="V126" ca="1">(U126*_xll.RiskNormal('SW7'!C$3,'SW7'!D$3,_xll.RiskTruncateP(0.05,0.95),_xll.RiskName("PFAS MUSCLE FRAC"))/(B126*_xll.RiskNormal('SW7'!C$4,'SW7'!E$4,_xll.RiskTruncateP(0.05,0.95),_xll.RiskName("MUSCLE BW FRAC"))))/1000</f>
        <v>#NAME?</v>
      </c>
      <c r="W126" s="137" t="e" cm="1">
        <f t="array" aca="1" ref="W126" ca="1">V126/_xll.RiskNormal('SW7'!C$5,'SW7'!D$5,_xll.RiskTruncateP(0.05,0.95),_xll.RiskName("Serum Part"))</f>
        <v>#NAME?</v>
      </c>
    </row>
    <row r="127" spans="1:23" x14ac:dyDescent="0.35">
      <c r="A127" s="133">
        <f t="shared" si="13"/>
        <v>124</v>
      </c>
      <c r="B127" s="134" t="e" cm="1">
        <f t="array" aca="1" ref="B127" ca="1">B126+_xll.RiskNormal(0.5584 + 2*0.001787*A127 -3*0.00000155*A127^2 - 4*0.00000000133*A127^3,0.35*(0.5584 + 2*0.001787*A127 -3*0.00000155*A127^2 - 4*0.00000000133*A127^3),_xll.RiskTruncateP(0.05,0.95),_xll.RiskName("BW Gain"),_xll.RiskUnits("kg"))</f>
        <v>#NAME?</v>
      </c>
      <c r="C127" s="133" t="e" cm="1">
        <f t="array" aca="1" ref="C127" ca="1">_xll.RiskNormal(3800,3800*0.3941,_xll.RiskTruncateP(0.05,0.95),_xll.RiskName("Diet 3 Feed"),_xll.RiskUnits("ng/kg dry"))</f>
        <v>#NAME?</v>
      </c>
      <c r="D127" s="133" t="e" cm="1">
        <f t="array" aca="1" ref="D127" ca="1">_xll.RiskNormal(14900,14900*0.282,_xll.RiskTruncateP(0.05,0.95),_xll.RiskName("Diet 2 Soil"),_xll.RiskUnits("ng/kg dry"))</f>
        <v>#NAME?</v>
      </c>
      <c r="E127" s="163">
        <v>1.3</v>
      </c>
      <c r="F127" s="134" t="e" cm="1">
        <f t="array" aca="1" ref="F127" ca="1">_xll.RiskNormal((-0.0001*A127^2+0.0196*A127+11.697),(-0.0001*A127^2+0.0196*A127+11.697)*0.062,_xll.RiskTruncateP(0.05,0.95),_xll.RiskName("DMI Cow"),_xll.RiskUnits("kg"))</f>
        <v>#NAME?</v>
      </c>
      <c r="G127" s="134" t="e">
        <f t="shared" ca="1" si="21"/>
        <v>#NAME?</v>
      </c>
      <c r="H127" s="134" t="e" cm="1">
        <f t="array" aca="1" ref="H127" ca="1">_xll.RiskNormal('SW7'!C$12,'SW7'!D$12,_xll.RiskTruncateP(0.05,0.95),_xll.RiskName("Water Intake Cow"),_xll.RiskUnits("L"))</f>
        <v>#NAME?</v>
      </c>
      <c r="I127" s="134" t="e">
        <f t="shared" ca="1" si="14"/>
        <v>#NAME?</v>
      </c>
      <c r="J127" s="134" t="e">
        <f t="shared" ca="1" si="15"/>
        <v>#NAME?</v>
      </c>
      <c r="K127" s="134" t="e" cm="1">
        <f t="array" aca="1" ref="K127" ca="1">_xll.RiskNormal(-0.0000000257*A127^4+0.0000163*A127^3-0.003686*A127^2+0.3024*A127+1.445,(-0.0000000257*A127^4+0.0000163*A127^3-0.003686*A127^2+0.3024*A127+1.445)*0.355,_xll.RiskTruncateP(0.05,0.95),_xll.RiskName("Milk Intake"),_xll.RiskUnits("kg"))</f>
        <v>#NAME?</v>
      </c>
      <c r="L127" s="134" t="e" cm="1">
        <f t="array" aca="1" ref="L127" ca="1">_xll.RiskNormal(5.4702*LN(A127)-22.889,(5.4702*LN(A127)-22.889)*0.35,_xll.RiskTruncateP(0.05,0.95),_xll.RiskName("DMI"),_xll.RiskUnits("kg"))</f>
        <v>#NAME?</v>
      </c>
      <c r="M127" s="134" t="e" cm="1">
        <f t="array" aca="1" ref="M127" ca="1">_xll.RiskNormal(0.0243*L127,0.005*L127,_xll.RiskTruncateP(0.05,0.95),_xll.RiskName("Soil Intake"),_xll.RiskUnits("kg"))</f>
        <v>#NAME?</v>
      </c>
      <c r="N127" s="134" t="e">
        <f t="shared" ca="1" si="16"/>
        <v>#NAME?</v>
      </c>
      <c r="O127" s="134" t="e">
        <f t="shared" ca="1" si="17"/>
        <v>#NAME?</v>
      </c>
      <c r="P127" s="134" t="e">
        <f t="shared" ca="1" si="22"/>
        <v>#NAME?</v>
      </c>
      <c r="Q127" s="134" t="e">
        <f t="shared" ca="1" si="22"/>
        <v>#NAME?</v>
      </c>
      <c r="R127" s="134" t="e">
        <f t="shared" ca="1" si="22"/>
        <v>#NAME?</v>
      </c>
      <c r="S127" s="134" t="e">
        <f t="shared" ca="1" si="19"/>
        <v>#NAME?</v>
      </c>
      <c r="T127" s="134" t="e" cm="1">
        <f t="array" aca="1" ref="T127" ca="1">U126-(U126*(0.5^(1/_xll.RiskNormal('SW7'!C$2,'SW7'!D$2,_xll.RiskTruncateP(0.05,0.95),_xll.RiskName("Halflife"),_xll.RiskUnits("d")))))</f>
        <v>#NAME?</v>
      </c>
      <c r="U127" s="134" t="e">
        <f t="shared" ca="1" si="18"/>
        <v>#NAME?</v>
      </c>
      <c r="V127" s="137" t="e" cm="1">
        <f t="array" aca="1" ref="V127" ca="1">(U127*_xll.RiskNormal('SW7'!C$3,'SW7'!D$3,_xll.RiskTruncateP(0.05,0.95),_xll.RiskName("PFAS MUSCLE FRAC"))/(B127*_xll.RiskNormal('SW7'!C$4,'SW7'!E$4,_xll.RiskTruncateP(0.05,0.95),_xll.RiskName("MUSCLE BW FRAC"))))/1000</f>
        <v>#NAME?</v>
      </c>
      <c r="W127" s="137" t="e" cm="1">
        <f t="array" aca="1" ref="W127" ca="1">V127/_xll.RiskNormal('SW7'!C$5,'SW7'!D$5,_xll.RiskTruncateP(0.05,0.95),_xll.RiskName("Serum Part"))</f>
        <v>#NAME?</v>
      </c>
    </row>
    <row r="128" spans="1:23" x14ac:dyDescent="0.35">
      <c r="A128" s="133">
        <f t="shared" si="13"/>
        <v>125</v>
      </c>
      <c r="B128" s="134" t="e" cm="1">
        <f t="array" aca="1" ref="B128" ca="1">B127+_xll.RiskNormal(0.5584 + 2*0.001787*A128 -3*0.00000155*A128^2 - 4*0.00000000133*A128^3,0.35*(0.5584 + 2*0.001787*A128 -3*0.00000155*A128^2 - 4*0.00000000133*A128^3),_xll.RiskTruncateP(0.05,0.95),_xll.RiskName("BW Gain"),_xll.RiskUnits("kg"))</f>
        <v>#NAME?</v>
      </c>
      <c r="C128" s="133" t="e" cm="1">
        <f t="array" aca="1" ref="C128" ca="1">_xll.RiskNormal(3800,3800*0.3941,_xll.RiskTruncateP(0.05,0.95),_xll.RiskName("Diet 3 Feed"),_xll.RiskUnits("ng/kg dry"))</f>
        <v>#NAME?</v>
      </c>
      <c r="D128" s="133" t="e" cm="1">
        <f t="array" aca="1" ref="D128" ca="1">_xll.RiskNormal(14900,14900*0.282,_xll.RiskTruncateP(0.05,0.95),_xll.RiskName("Diet 2 Soil"),_xll.RiskUnits("ng/kg dry"))</f>
        <v>#NAME?</v>
      </c>
      <c r="E128" s="163">
        <v>1.3</v>
      </c>
      <c r="F128" s="134" t="e" cm="1">
        <f t="array" aca="1" ref="F128" ca="1">_xll.RiskNormal((-0.0001*A128^2+0.0196*A128+11.697),(-0.0001*A128^2+0.0196*A128+11.697)*0.062,_xll.RiskTruncateP(0.05,0.95),_xll.RiskName("DMI Cow"),_xll.RiskUnits("kg"))</f>
        <v>#NAME?</v>
      </c>
      <c r="G128" s="134" t="e">
        <f t="shared" ca="1" si="21"/>
        <v>#NAME?</v>
      </c>
      <c r="H128" s="134" t="e" cm="1">
        <f t="array" aca="1" ref="H128" ca="1">_xll.RiskNormal('SW7'!C$12,'SW7'!D$12,_xll.RiskTruncateP(0.05,0.95),_xll.RiskName("Water Intake Cow"),_xll.RiskUnits("L"))</f>
        <v>#NAME?</v>
      </c>
      <c r="I128" s="134" t="e">
        <f t="shared" ca="1" si="14"/>
        <v>#NAME?</v>
      </c>
      <c r="J128" s="134" t="e">
        <f t="shared" ca="1" si="15"/>
        <v>#NAME?</v>
      </c>
      <c r="K128" s="134" t="e" cm="1">
        <f t="array" aca="1" ref="K128" ca="1">_xll.RiskNormal(-0.0000000257*A128^4+0.0000163*A128^3-0.003686*A128^2+0.3024*A128+1.445,(-0.0000000257*A128^4+0.0000163*A128^3-0.003686*A128^2+0.3024*A128+1.445)*0.355,_xll.RiskTruncateP(0.05,0.95),_xll.RiskName("Milk Intake"),_xll.RiskUnits("kg"))</f>
        <v>#NAME?</v>
      </c>
      <c r="L128" s="134" t="e" cm="1">
        <f t="array" aca="1" ref="L128" ca="1">_xll.RiskNormal(5.4702*LN(A128)-22.889,(5.4702*LN(A128)-22.889)*0.35,_xll.RiskTruncateP(0.05,0.95),_xll.RiskName("DMI"),_xll.RiskUnits("kg"))</f>
        <v>#NAME?</v>
      </c>
      <c r="M128" s="134" t="e" cm="1">
        <f t="array" aca="1" ref="M128" ca="1">_xll.RiskNormal(0.0243*L128,0.005*L128,_xll.RiskTruncateP(0.05,0.95),_xll.RiskName("Soil Intake"),_xll.RiskUnits("kg"))</f>
        <v>#NAME?</v>
      </c>
      <c r="N128" s="134" t="e">
        <f t="shared" ca="1" si="16"/>
        <v>#NAME?</v>
      </c>
      <c r="O128" s="134" t="e">
        <f t="shared" ca="1" si="17"/>
        <v>#NAME?</v>
      </c>
      <c r="P128" s="134" t="e">
        <f t="shared" ca="1" si="22"/>
        <v>#NAME?</v>
      </c>
      <c r="Q128" s="134" t="e">
        <f t="shared" ca="1" si="22"/>
        <v>#NAME?</v>
      </c>
      <c r="R128" s="134" t="e">
        <f t="shared" ca="1" si="22"/>
        <v>#NAME?</v>
      </c>
      <c r="S128" s="134" t="e">
        <f t="shared" ca="1" si="19"/>
        <v>#NAME?</v>
      </c>
      <c r="T128" s="134" t="e" cm="1">
        <f t="array" aca="1" ref="T128" ca="1">U127-(U127*(0.5^(1/_xll.RiskNormal('SW7'!C$2,'SW7'!D$2,_xll.RiskTruncateP(0.05,0.95),_xll.RiskName("Halflife"),_xll.RiskUnits("d")))))</f>
        <v>#NAME?</v>
      </c>
      <c r="U128" s="134" t="e">
        <f t="shared" ca="1" si="18"/>
        <v>#NAME?</v>
      </c>
      <c r="V128" s="137" t="e" cm="1">
        <f t="array" aca="1" ref="V128" ca="1">(U128*_xll.RiskNormal('SW7'!C$3,'SW7'!D$3,_xll.RiskTruncateP(0.05,0.95),_xll.RiskName("PFAS MUSCLE FRAC"))/(B128*_xll.RiskNormal('SW7'!C$4,'SW7'!E$4,_xll.RiskTruncateP(0.05,0.95),_xll.RiskName("MUSCLE BW FRAC"))))/1000</f>
        <v>#NAME?</v>
      </c>
      <c r="W128" s="137" t="e" cm="1">
        <f t="array" aca="1" ref="W128" ca="1">V128/_xll.RiskNormal('SW7'!C$5,'SW7'!D$5,_xll.RiskTruncateP(0.05,0.95),_xll.RiskName("Serum Part"))</f>
        <v>#NAME?</v>
      </c>
    </row>
    <row r="129" spans="1:23" x14ac:dyDescent="0.35">
      <c r="A129" s="133">
        <f t="shared" si="13"/>
        <v>126</v>
      </c>
      <c r="B129" s="134" t="e" cm="1">
        <f t="array" aca="1" ref="B129" ca="1">B128+_xll.RiskNormal(0.5584 + 2*0.001787*A129 -3*0.00000155*A129^2 - 4*0.00000000133*A129^3,0.35*(0.5584 + 2*0.001787*A129 -3*0.00000155*A129^2 - 4*0.00000000133*A129^3),_xll.RiskTruncateP(0.05,0.95),_xll.RiskName("BW Gain"),_xll.RiskUnits("kg"))</f>
        <v>#NAME?</v>
      </c>
      <c r="C129" s="133" t="e" cm="1">
        <f t="array" aca="1" ref="C129" ca="1">_xll.RiskNormal(3800,3800*0.3941,_xll.RiskTruncateP(0.05,0.95),_xll.RiskName("Diet 3 Feed"),_xll.RiskUnits("ng/kg dry"))</f>
        <v>#NAME?</v>
      </c>
      <c r="D129" s="133" t="e" cm="1">
        <f t="array" aca="1" ref="D129" ca="1">_xll.RiskNormal(14900,14900*0.282,_xll.RiskTruncateP(0.05,0.95),_xll.RiskName("Diet 2 Soil"),_xll.RiskUnits("ng/kg dry"))</f>
        <v>#NAME?</v>
      </c>
      <c r="E129" s="163">
        <v>1.3</v>
      </c>
      <c r="F129" s="134" t="e" cm="1">
        <f t="array" aca="1" ref="F129" ca="1">_xll.RiskNormal((-0.0001*A129^2+0.0196*A129+11.697),(-0.0001*A129^2+0.0196*A129+11.697)*0.062,_xll.RiskTruncateP(0.05,0.95),_xll.RiskName("DMI Cow"),_xll.RiskUnits("kg"))</f>
        <v>#NAME?</v>
      </c>
      <c r="G129" s="134" t="e">
        <f t="shared" ca="1" si="21"/>
        <v>#NAME?</v>
      </c>
      <c r="H129" s="134" t="e" cm="1">
        <f t="array" aca="1" ref="H129" ca="1">_xll.RiskNormal('SW7'!C$12,'SW7'!D$12,_xll.RiskTruncateP(0.05,0.95),_xll.RiskName("Water Intake Cow"),_xll.RiskUnits("L"))</f>
        <v>#NAME?</v>
      </c>
      <c r="I129" s="134" t="e">
        <f t="shared" ca="1" si="14"/>
        <v>#NAME?</v>
      </c>
      <c r="J129" s="134" t="e">
        <f t="shared" ca="1" si="15"/>
        <v>#NAME?</v>
      </c>
      <c r="K129" s="134" t="e" cm="1">
        <f t="array" aca="1" ref="K129" ca="1">_xll.RiskNormal(-0.0000000257*A129^4+0.0000163*A129^3-0.003686*A129^2+0.3024*A129+1.445,(-0.0000000257*A129^4+0.0000163*A129^3-0.003686*A129^2+0.3024*A129+1.445)*0.355,_xll.RiskTruncateP(0.05,0.95),_xll.RiskName("Milk Intake"),_xll.RiskUnits("kg"))</f>
        <v>#NAME?</v>
      </c>
      <c r="L129" s="134" t="e" cm="1">
        <f t="array" aca="1" ref="L129" ca="1">_xll.RiskNormal(5.4702*LN(A129)-22.889,(5.4702*LN(A129)-22.889)*0.35,_xll.RiskTruncateP(0.05,0.95),_xll.RiskName("DMI"),_xll.RiskUnits("kg"))</f>
        <v>#NAME?</v>
      </c>
      <c r="M129" s="134" t="e" cm="1">
        <f t="array" aca="1" ref="M129" ca="1">_xll.RiskNormal(0.0243*L129,0.005*L129,_xll.RiskTruncateP(0.05,0.95),_xll.RiskName("Soil Intake"),_xll.RiskUnits("kg"))</f>
        <v>#NAME?</v>
      </c>
      <c r="N129" s="134" t="e">
        <f t="shared" ca="1" si="16"/>
        <v>#NAME?</v>
      </c>
      <c r="O129" s="134" t="e">
        <f t="shared" ca="1" si="17"/>
        <v>#NAME?</v>
      </c>
      <c r="P129" s="134" t="e">
        <f t="shared" ca="1" si="22"/>
        <v>#NAME?</v>
      </c>
      <c r="Q129" s="134" t="e">
        <f t="shared" ca="1" si="22"/>
        <v>#NAME?</v>
      </c>
      <c r="R129" s="134" t="e">
        <f t="shared" ca="1" si="22"/>
        <v>#NAME?</v>
      </c>
      <c r="S129" s="134" t="e">
        <f t="shared" ca="1" si="19"/>
        <v>#NAME?</v>
      </c>
      <c r="T129" s="134" t="e" cm="1">
        <f t="array" aca="1" ref="T129" ca="1">U128-(U128*(0.5^(1/_xll.RiskNormal('SW7'!C$2,'SW7'!D$2,_xll.RiskTruncateP(0.05,0.95),_xll.RiskName("Halflife"),_xll.RiskUnits("d")))))</f>
        <v>#NAME?</v>
      </c>
      <c r="U129" s="134" t="e">
        <f t="shared" ca="1" si="18"/>
        <v>#NAME?</v>
      </c>
      <c r="V129" s="137" t="e" cm="1">
        <f t="array" aca="1" ref="V129" ca="1">(U129*_xll.RiskNormal('SW7'!C$3,'SW7'!D$3,_xll.RiskTruncateP(0.05,0.95),_xll.RiskName("PFAS MUSCLE FRAC"))/(B129*_xll.RiskNormal('SW7'!C$4,'SW7'!E$4,_xll.RiskTruncateP(0.05,0.95),_xll.RiskName("MUSCLE BW FRAC"))))/1000</f>
        <v>#NAME?</v>
      </c>
      <c r="W129" s="137" t="e" cm="1">
        <f t="array" aca="1" ref="W129" ca="1">V129/_xll.RiskNormal('SW7'!C$5,'SW7'!D$5,_xll.RiskTruncateP(0.05,0.95),_xll.RiskName("Serum Part"))</f>
        <v>#NAME?</v>
      </c>
    </row>
    <row r="130" spans="1:23" x14ac:dyDescent="0.35">
      <c r="A130" s="133">
        <f t="shared" si="13"/>
        <v>127</v>
      </c>
      <c r="B130" s="134" t="e" cm="1">
        <f t="array" aca="1" ref="B130" ca="1">B129+_xll.RiskNormal(0.5584 + 2*0.001787*A130 -3*0.00000155*A130^2 - 4*0.00000000133*A130^3,0.35*(0.5584 + 2*0.001787*A130 -3*0.00000155*A130^2 - 4*0.00000000133*A130^3),_xll.RiskTruncateP(0.05,0.95),_xll.RiskName("BW Gain"),_xll.RiskUnits("kg"))</f>
        <v>#NAME?</v>
      </c>
      <c r="C130" s="133" t="e" cm="1">
        <f t="array" aca="1" ref="C130" ca="1">_xll.RiskNormal(3800,3800*0.3941,_xll.RiskTruncateP(0.05,0.95),_xll.RiskName("Diet 3 Feed"),_xll.RiskUnits("ng/kg dry"))</f>
        <v>#NAME?</v>
      </c>
      <c r="D130" s="133" t="e" cm="1">
        <f t="array" aca="1" ref="D130" ca="1">_xll.RiskNormal(14900,14900*0.282,_xll.RiskTruncateP(0.05,0.95),_xll.RiskName("Diet 2 Soil"),_xll.RiskUnits("ng/kg dry"))</f>
        <v>#NAME?</v>
      </c>
      <c r="E130" s="163">
        <v>1.3</v>
      </c>
      <c r="F130" s="134" t="e" cm="1">
        <f t="array" aca="1" ref="F130" ca="1">_xll.RiskNormal((-0.0001*A130^2+0.0196*A130+11.697),(-0.0001*A130^2+0.0196*A130+11.697)*0.062,_xll.RiskTruncateP(0.05,0.95),_xll.RiskName("DMI Cow"),_xll.RiskUnits("kg"))</f>
        <v>#NAME?</v>
      </c>
      <c r="G130" s="134" t="e">
        <f t="shared" ca="1" si="21"/>
        <v>#NAME?</v>
      </c>
      <c r="H130" s="134" t="e" cm="1">
        <f t="array" aca="1" ref="H130" ca="1">_xll.RiskNormal('SW7'!C$12,'SW7'!D$12,_xll.RiskTruncateP(0.05,0.95),_xll.RiskName("Water Intake Cow"),_xll.RiskUnits("L"))</f>
        <v>#NAME?</v>
      </c>
      <c r="I130" s="134" t="e">
        <f t="shared" ca="1" si="14"/>
        <v>#NAME?</v>
      </c>
      <c r="J130" s="134" t="e">
        <f t="shared" ca="1" si="15"/>
        <v>#NAME?</v>
      </c>
      <c r="K130" s="134" t="e" cm="1">
        <f t="array" aca="1" ref="K130" ca="1">_xll.RiskNormal(-0.0000000257*A130^4+0.0000163*A130^3-0.003686*A130^2+0.3024*A130+1.445,(-0.0000000257*A130^4+0.0000163*A130^3-0.003686*A130^2+0.3024*A130+1.445)*0.355,_xll.RiskTruncateP(0.05,0.95),_xll.RiskName("Milk Intake"),_xll.RiskUnits("kg"))</f>
        <v>#NAME?</v>
      </c>
      <c r="L130" s="134" t="e" cm="1">
        <f t="array" aca="1" ref="L130" ca="1">_xll.RiskNormal(5.4702*LN(A130)-22.889,(5.4702*LN(A130)-22.889)*0.35,_xll.RiskTruncateP(0.05,0.95),_xll.RiskName("DMI"),_xll.RiskUnits("kg"))</f>
        <v>#NAME?</v>
      </c>
      <c r="M130" s="134" t="e" cm="1">
        <f t="array" aca="1" ref="M130" ca="1">_xll.RiskNormal(0.0243*L130,0.005*L130,_xll.RiskTruncateP(0.05,0.95),_xll.RiskName("Soil Intake"),_xll.RiskUnits("kg"))</f>
        <v>#NAME?</v>
      </c>
      <c r="N130" s="134" t="e">
        <f t="shared" ca="1" si="16"/>
        <v>#NAME?</v>
      </c>
      <c r="O130" s="134" t="e">
        <f t="shared" ca="1" si="17"/>
        <v>#NAME?</v>
      </c>
      <c r="P130" s="134" t="e">
        <f t="shared" ca="1" si="22"/>
        <v>#NAME?</v>
      </c>
      <c r="Q130" s="134" t="e">
        <f t="shared" ca="1" si="22"/>
        <v>#NAME?</v>
      </c>
      <c r="R130" s="134" t="e">
        <f t="shared" ca="1" si="22"/>
        <v>#NAME?</v>
      </c>
      <c r="S130" s="134" t="e">
        <f t="shared" ca="1" si="19"/>
        <v>#NAME?</v>
      </c>
      <c r="T130" s="134" t="e" cm="1">
        <f t="array" aca="1" ref="T130" ca="1">U129-(U129*(0.5^(1/_xll.RiskNormal('SW7'!C$2,'SW7'!D$2,_xll.RiskTruncateP(0.05,0.95),_xll.RiskName("Halflife"),_xll.RiskUnits("d")))))</f>
        <v>#NAME?</v>
      </c>
      <c r="U130" s="134" t="e">
        <f t="shared" ca="1" si="18"/>
        <v>#NAME?</v>
      </c>
      <c r="V130" s="137" t="e" cm="1">
        <f t="array" aca="1" ref="V130" ca="1">(U130*_xll.RiskNormal('SW7'!C$3,'SW7'!D$3,_xll.RiskTruncateP(0.05,0.95),_xll.RiskName("PFAS MUSCLE FRAC"))/(B130*_xll.RiskNormal('SW7'!C$4,'SW7'!E$4,_xll.RiskTruncateP(0.05,0.95),_xll.RiskName("MUSCLE BW FRAC"))))/1000</f>
        <v>#NAME?</v>
      </c>
      <c r="W130" s="137" t="e" cm="1">
        <f t="array" aca="1" ref="W130" ca="1">V130/_xll.RiskNormal('SW7'!C$5,'SW7'!D$5,_xll.RiskTruncateP(0.05,0.95),_xll.RiskName("Serum Part"))</f>
        <v>#NAME?</v>
      </c>
    </row>
    <row r="131" spans="1:23" x14ac:dyDescent="0.35">
      <c r="A131" s="133">
        <f t="shared" si="13"/>
        <v>128</v>
      </c>
      <c r="B131" s="134" t="e" cm="1">
        <f t="array" aca="1" ref="B131" ca="1">B130+_xll.RiskNormal(0.5584 + 2*0.001787*A131 -3*0.00000155*A131^2 - 4*0.00000000133*A131^3,0.35*(0.5584 + 2*0.001787*A131 -3*0.00000155*A131^2 - 4*0.00000000133*A131^3),_xll.RiskTruncateP(0.05,0.95),_xll.RiskName("BW Gain"),_xll.RiskUnits("kg"))</f>
        <v>#NAME?</v>
      </c>
      <c r="C131" s="133" t="e" cm="1">
        <f t="array" aca="1" ref="C131" ca="1">_xll.RiskNormal(3800,3800*0.3941,_xll.RiskTruncateP(0.05,0.95),_xll.RiskName("Diet 3 Feed"),_xll.RiskUnits("ng/kg dry"))</f>
        <v>#NAME?</v>
      </c>
      <c r="D131" s="133" t="e" cm="1">
        <f t="array" aca="1" ref="D131" ca="1">_xll.RiskNormal(14900,14900*0.282,_xll.RiskTruncateP(0.05,0.95),_xll.RiskName("Diet 2 Soil"),_xll.RiskUnits("ng/kg dry"))</f>
        <v>#NAME?</v>
      </c>
      <c r="E131" s="163">
        <v>1.3</v>
      </c>
      <c r="F131" s="134" t="e" cm="1">
        <f t="array" aca="1" ref="F131" ca="1">_xll.RiskNormal((-0.0001*A131^2+0.0196*A131+11.697),(-0.0001*A131^2+0.0196*A131+11.697)*0.062,_xll.RiskTruncateP(0.05,0.95),_xll.RiskName("DMI Cow"),_xll.RiskUnits("kg"))</f>
        <v>#NAME?</v>
      </c>
      <c r="G131" s="134" t="e">
        <f t="shared" ca="1" si="21"/>
        <v>#NAME?</v>
      </c>
      <c r="H131" s="134" t="e" cm="1">
        <f t="array" aca="1" ref="H131" ca="1">_xll.RiskNormal('SW7'!C$12,'SW7'!D$12,_xll.RiskTruncateP(0.05,0.95),_xll.RiskName("Water Intake Cow"),_xll.RiskUnits("L"))</f>
        <v>#NAME?</v>
      </c>
      <c r="I131" s="134" t="e">
        <f t="shared" ca="1" si="14"/>
        <v>#NAME?</v>
      </c>
      <c r="J131" s="134" t="e">
        <f t="shared" ca="1" si="15"/>
        <v>#NAME?</v>
      </c>
      <c r="K131" s="134" t="e" cm="1">
        <f t="array" aca="1" ref="K131" ca="1">_xll.RiskNormal(-0.0000000257*A131^4+0.0000163*A131^3-0.003686*A131^2+0.3024*A131+1.445,(-0.0000000257*A131^4+0.0000163*A131^3-0.003686*A131^2+0.3024*A131+1.445)*0.355,_xll.RiskTruncateP(0.05,0.95),_xll.RiskName("Milk Intake"),_xll.RiskUnits("kg"))</f>
        <v>#NAME?</v>
      </c>
      <c r="L131" s="134" t="e" cm="1">
        <f t="array" aca="1" ref="L131" ca="1">_xll.RiskNormal(5.4702*LN(A131)-22.889,(5.4702*LN(A131)-22.889)*0.35,_xll.RiskTruncateP(0.05,0.95),_xll.RiskName("DMI"),_xll.RiskUnits("kg"))</f>
        <v>#NAME?</v>
      </c>
      <c r="M131" s="134" t="e" cm="1">
        <f t="array" aca="1" ref="M131" ca="1">_xll.RiskNormal(0.0243*L131,0.005*L131,_xll.RiskTruncateP(0.05,0.95),_xll.RiskName("Soil Intake"),_xll.RiskUnits("kg"))</f>
        <v>#NAME?</v>
      </c>
      <c r="N131" s="134" t="e">
        <f t="shared" ca="1" si="16"/>
        <v>#NAME?</v>
      </c>
      <c r="O131" s="134" t="e">
        <f t="shared" ca="1" si="17"/>
        <v>#NAME?</v>
      </c>
      <c r="P131" s="134" t="e">
        <f t="shared" ca="1" si="22"/>
        <v>#NAME?</v>
      </c>
      <c r="Q131" s="134" t="e">
        <f t="shared" ca="1" si="22"/>
        <v>#NAME?</v>
      </c>
      <c r="R131" s="134" t="e">
        <f t="shared" ca="1" si="22"/>
        <v>#NAME?</v>
      </c>
      <c r="S131" s="134" t="e">
        <f t="shared" ca="1" si="19"/>
        <v>#NAME?</v>
      </c>
      <c r="T131" s="134" t="e" cm="1">
        <f t="array" aca="1" ref="T131" ca="1">U130-(U130*(0.5^(1/_xll.RiskNormal('SW7'!C$2,'SW7'!D$2,_xll.RiskTruncateP(0.05,0.95),_xll.RiskName("Halflife"),_xll.RiskUnits("d")))))</f>
        <v>#NAME?</v>
      </c>
      <c r="U131" s="134" t="e">
        <f t="shared" ca="1" si="18"/>
        <v>#NAME?</v>
      </c>
      <c r="V131" s="137" t="e" cm="1">
        <f t="array" aca="1" ref="V131" ca="1">(U131*_xll.RiskNormal('SW7'!C$3,'SW7'!D$3,_xll.RiskTruncateP(0.05,0.95),_xll.RiskName("PFAS MUSCLE FRAC"))/(B131*_xll.RiskNormal('SW7'!C$4,'SW7'!E$4,_xll.RiskTruncateP(0.05,0.95),_xll.RiskName("MUSCLE BW FRAC"))))/1000</f>
        <v>#NAME?</v>
      </c>
      <c r="W131" s="137" t="e" cm="1">
        <f t="array" aca="1" ref="W131" ca="1">V131/_xll.RiskNormal('SW7'!C$5,'SW7'!D$5,_xll.RiskTruncateP(0.05,0.95),_xll.RiskName("Serum Part"))</f>
        <v>#NAME?</v>
      </c>
    </row>
    <row r="132" spans="1:23" x14ac:dyDescent="0.35">
      <c r="A132" s="133">
        <f t="shared" si="13"/>
        <v>129</v>
      </c>
      <c r="B132" s="134" t="e" cm="1">
        <f t="array" aca="1" ref="B132" ca="1">B131+_xll.RiskNormal(0.5584 + 2*0.001787*A132 -3*0.00000155*A132^2 - 4*0.00000000133*A132^3,0.35*(0.5584 + 2*0.001787*A132 -3*0.00000155*A132^2 - 4*0.00000000133*A132^3),_xll.RiskTruncateP(0.05,0.95),_xll.RiskName("BW Gain"),_xll.RiskUnits("kg"))</f>
        <v>#NAME?</v>
      </c>
      <c r="C132" s="133" t="e" cm="1">
        <f t="array" aca="1" ref="C132" ca="1">_xll.RiskNormal(3800,3800*0.3941,_xll.RiskTruncateP(0.05,0.95),_xll.RiskName("Diet 3 Feed"),_xll.RiskUnits("ng/kg dry"))</f>
        <v>#NAME?</v>
      </c>
      <c r="D132" s="133" t="e" cm="1">
        <f t="array" aca="1" ref="D132" ca="1">_xll.RiskNormal(14900,14900*0.282,_xll.RiskTruncateP(0.05,0.95),_xll.RiskName("Diet 2 Soil"),_xll.RiskUnits("ng/kg dry"))</f>
        <v>#NAME?</v>
      </c>
      <c r="E132" s="163">
        <v>1.3</v>
      </c>
      <c r="F132" s="134" t="e" cm="1">
        <f t="array" aca="1" ref="F132" ca="1">_xll.RiskNormal((-0.0001*A132^2+0.0196*A132+11.697),(-0.0001*A132^2+0.0196*A132+11.697)*0.062,_xll.RiskTruncateP(0.05,0.95),_xll.RiskName("DMI Cow"),_xll.RiskUnits("kg"))</f>
        <v>#NAME?</v>
      </c>
      <c r="G132" s="134" t="e">
        <f t="shared" ca="1" si="21"/>
        <v>#NAME?</v>
      </c>
      <c r="H132" s="134" t="e" cm="1">
        <f t="array" aca="1" ref="H132" ca="1">_xll.RiskNormal('SW7'!C$12,'SW7'!D$12,_xll.RiskTruncateP(0.05,0.95),_xll.RiskName("Water Intake Cow"),_xll.RiskUnits("L"))</f>
        <v>#NAME?</v>
      </c>
      <c r="I132" s="134" t="e">
        <f t="shared" ca="1" si="14"/>
        <v>#NAME?</v>
      </c>
      <c r="J132" s="134" t="e">
        <f t="shared" ca="1" si="15"/>
        <v>#NAME?</v>
      </c>
      <c r="K132" s="134" t="e" cm="1">
        <f t="array" aca="1" ref="K132" ca="1">_xll.RiskNormal(-0.0000000257*A132^4+0.0000163*A132^3-0.003686*A132^2+0.3024*A132+1.445,(-0.0000000257*A132^4+0.0000163*A132^3-0.003686*A132^2+0.3024*A132+1.445)*0.355,_xll.RiskTruncateP(0.05,0.95),_xll.RiskName("Milk Intake"),_xll.RiskUnits("kg"))</f>
        <v>#NAME?</v>
      </c>
      <c r="L132" s="134" t="e" cm="1">
        <f t="array" aca="1" ref="L132" ca="1">_xll.RiskNormal(5.4702*LN(A132)-22.889,(5.4702*LN(A132)-22.889)*0.35,_xll.RiskTruncateP(0.05,0.95),_xll.RiskName("DMI"),_xll.RiskUnits("kg"))</f>
        <v>#NAME?</v>
      </c>
      <c r="M132" s="134" t="e" cm="1">
        <f t="array" aca="1" ref="M132" ca="1">_xll.RiskNormal(0.0243*L132,0.005*L132,_xll.RiskTruncateP(0.05,0.95),_xll.RiskName("Soil Intake"),_xll.RiskUnits("kg"))</f>
        <v>#NAME?</v>
      </c>
      <c r="N132" s="134" t="e">
        <f t="shared" ca="1" si="16"/>
        <v>#NAME?</v>
      </c>
      <c r="O132" s="134" t="e">
        <f t="shared" ca="1" si="17"/>
        <v>#NAME?</v>
      </c>
      <c r="P132" s="134" t="e">
        <f t="shared" ca="1" si="22"/>
        <v>#NAME?</v>
      </c>
      <c r="Q132" s="134" t="e">
        <f t="shared" ca="1" si="22"/>
        <v>#NAME?</v>
      </c>
      <c r="R132" s="134" t="e">
        <f t="shared" ca="1" si="22"/>
        <v>#NAME?</v>
      </c>
      <c r="S132" s="134" t="e">
        <f t="shared" ca="1" si="19"/>
        <v>#NAME?</v>
      </c>
      <c r="T132" s="134" t="e" cm="1">
        <f t="array" aca="1" ref="T132" ca="1">U131-(U131*(0.5^(1/_xll.RiskNormal('SW7'!C$2,'SW7'!D$2,_xll.RiskTruncateP(0.05,0.95),_xll.RiskName("Halflife"),_xll.RiskUnits("d")))))</f>
        <v>#NAME?</v>
      </c>
      <c r="U132" s="134" t="e">
        <f t="shared" ca="1" si="18"/>
        <v>#NAME?</v>
      </c>
      <c r="V132" s="137" t="e" cm="1">
        <f t="array" aca="1" ref="V132" ca="1">(U132*_xll.RiskNormal('SW7'!C$3,'SW7'!D$3,_xll.RiskTruncateP(0.05,0.95),_xll.RiskName("PFAS MUSCLE FRAC"))/(B132*_xll.RiskNormal('SW7'!C$4,'SW7'!E$4,_xll.RiskTruncateP(0.05,0.95),_xll.RiskName("MUSCLE BW FRAC"))))/1000</f>
        <v>#NAME?</v>
      </c>
      <c r="W132" s="137" t="e" cm="1">
        <f t="array" aca="1" ref="W132" ca="1">V132/_xll.RiskNormal('SW7'!C$5,'SW7'!D$5,_xll.RiskTruncateP(0.05,0.95),_xll.RiskName("Serum Part"))</f>
        <v>#NAME?</v>
      </c>
    </row>
    <row r="133" spans="1:23" x14ac:dyDescent="0.35">
      <c r="A133" s="133">
        <f t="shared" ref="A133:A196" si="23">A132+1</f>
        <v>130</v>
      </c>
      <c r="B133" s="134" t="e" cm="1">
        <f t="array" aca="1" ref="B133" ca="1">B132+_xll.RiskNormal(0.5584 + 2*0.001787*A133 -3*0.00000155*A133^2 - 4*0.00000000133*A133^3,0.35*(0.5584 + 2*0.001787*A133 -3*0.00000155*A133^2 - 4*0.00000000133*A133^3),_xll.RiskTruncateP(0.05,0.95),_xll.RiskName("BW Gain"),_xll.RiskUnits("kg"))</f>
        <v>#NAME?</v>
      </c>
      <c r="C133" s="133" t="e" cm="1">
        <f t="array" aca="1" ref="C133" ca="1">_xll.RiskNormal(3800,3800*0.3941,_xll.RiskTruncateP(0.05,0.95),_xll.RiskName("Diet 3 Feed"),_xll.RiskUnits("ng/kg dry"))</f>
        <v>#NAME?</v>
      </c>
      <c r="D133" s="133" t="e" cm="1">
        <f t="array" aca="1" ref="D133" ca="1">_xll.RiskNormal(14900,14900*0.282,_xll.RiskTruncateP(0.05,0.95),_xll.RiskName("Diet 2 Soil"),_xll.RiskUnits("ng/kg dry"))</f>
        <v>#NAME?</v>
      </c>
      <c r="E133" s="163">
        <v>1.3</v>
      </c>
      <c r="F133" s="134" t="e" cm="1">
        <f t="array" aca="1" ref="F133" ca="1">_xll.RiskNormal((-0.0001*A133^2+0.0196*A133+11.697),(-0.0001*A133^2+0.0196*A133+11.697)*0.062,_xll.RiskTruncateP(0.05,0.95),_xll.RiskName("DMI Cow"),_xll.RiskUnits("kg"))</f>
        <v>#NAME?</v>
      </c>
      <c r="G133" s="134" t="e">
        <f t="shared" ca="1" si="21"/>
        <v>#NAME?</v>
      </c>
      <c r="H133" s="134" t="e" cm="1">
        <f t="array" aca="1" ref="H133" ca="1">_xll.RiskNormal('SW7'!C$12,'SW7'!D$12,_xll.RiskTruncateP(0.05,0.95),_xll.RiskName("Water Intake Cow"),_xll.RiskUnits("L"))</f>
        <v>#NAME?</v>
      </c>
      <c r="I133" s="134" t="e">
        <f t="shared" ref="I133:I182" ca="1" si="24">F133*C133+G133*D133+H133*E133</f>
        <v>#NAME?</v>
      </c>
      <c r="J133" s="134" t="e">
        <f t="shared" ref="J133:J182" ca="1" si="25">I133*0.0213</f>
        <v>#NAME?</v>
      </c>
      <c r="K133" s="134" t="e" cm="1">
        <f t="array" aca="1" ref="K133" ca="1">_xll.RiskNormal(-0.0000000257*A133^4+0.0000163*A133^3-0.003686*A133^2+0.3024*A133+1.445,(-0.0000000257*A133^4+0.0000163*A133^3-0.003686*A133^2+0.3024*A133+1.445)*0.355,_xll.RiskTruncateP(0.05,0.95),_xll.RiskName("Milk Intake"),_xll.RiskUnits("kg"))</f>
        <v>#NAME?</v>
      </c>
      <c r="L133" s="134" t="e" cm="1">
        <f t="array" aca="1" ref="L133" ca="1">_xll.RiskNormal(5.4702*LN(A133)-22.889,(5.4702*LN(A133)-22.889)*0.35,_xll.RiskTruncateP(0.05,0.95),_xll.RiskName("DMI"),_xll.RiskUnits("kg"))</f>
        <v>#NAME?</v>
      </c>
      <c r="M133" s="134" t="e" cm="1">
        <f t="array" aca="1" ref="M133" ca="1">_xll.RiskNormal(0.0243*L133,0.005*L133,_xll.RiskTruncateP(0.05,0.95),_xll.RiskName("Soil Intake"),_xll.RiskUnits("kg"))</f>
        <v>#NAME?</v>
      </c>
      <c r="N133" s="134" t="e">
        <f t="shared" ref="N133:N196" ca="1" si="26">4*L133</f>
        <v>#NAME?</v>
      </c>
      <c r="O133" s="134" t="e">
        <f t="shared" ref="O133:O196" ca="1" si="27">J133*K133</f>
        <v>#NAME?</v>
      </c>
      <c r="P133" s="134" t="e">
        <f t="shared" ca="1" si="22"/>
        <v>#NAME?</v>
      </c>
      <c r="Q133" s="134" t="e">
        <f t="shared" ca="1" si="22"/>
        <v>#NAME?</v>
      </c>
      <c r="R133" s="134" t="e">
        <f t="shared" ca="1" si="22"/>
        <v>#NAME?</v>
      </c>
      <c r="S133" s="134" t="e">
        <f t="shared" ca="1" si="19"/>
        <v>#NAME?</v>
      </c>
      <c r="T133" s="134" t="e" cm="1">
        <f t="array" aca="1" ref="T133" ca="1">U132-(U132*(0.5^(1/_xll.RiskNormal('SW7'!C$2,'SW7'!D$2,_xll.RiskTruncateP(0.05,0.95),_xll.RiskName("Halflife"),_xll.RiskUnits("d")))))</f>
        <v>#NAME?</v>
      </c>
      <c r="U133" s="134" t="e">
        <f t="shared" ref="U133:U196" ca="1" si="28">U132+S132-T132</f>
        <v>#NAME?</v>
      </c>
      <c r="V133" s="137" t="e" cm="1">
        <f t="array" aca="1" ref="V133" ca="1">(U133*_xll.RiskNormal('SW7'!C$3,'SW7'!D$3,_xll.RiskTruncateP(0.05,0.95),_xll.RiskName("PFAS MUSCLE FRAC"))/(B133*_xll.RiskNormal('SW7'!C$4,'SW7'!E$4,_xll.RiskTruncateP(0.05,0.95),_xll.RiskName("MUSCLE BW FRAC"))))/1000</f>
        <v>#NAME?</v>
      </c>
      <c r="W133" s="137" t="e" cm="1">
        <f t="array" aca="1" ref="W133" ca="1">V133/_xll.RiskNormal('SW7'!C$5,'SW7'!D$5,_xll.RiskTruncateP(0.05,0.95),_xll.RiskName("Serum Part"))</f>
        <v>#NAME?</v>
      </c>
    </row>
    <row r="134" spans="1:23" x14ac:dyDescent="0.35">
      <c r="A134" s="133">
        <f t="shared" si="23"/>
        <v>131</v>
      </c>
      <c r="B134" s="134" t="e" cm="1">
        <f t="array" aca="1" ref="B134" ca="1">B133+_xll.RiskNormal(0.5584 + 2*0.001787*A134 -3*0.00000155*A134^2 - 4*0.00000000133*A134^3,0.35*(0.5584 + 2*0.001787*A134 -3*0.00000155*A134^2 - 4*0.00000000133*A134^3),_xll.RiskTruncateP(0.05,0.95),_xll.RiskName("BW Gain"),_xll.RiskUnits("kg"))</f>
        <v>#NAME?</v>
      </c>
      <c r="C134" s="133" t="e" cm="1">
        <f t="array" aca="1" ref="C134" ca="1">_xll.RiskNormal(3800,3800*0.3941,_xll.RiskTruncateP(0.05,0.95),_xll.RiskName("Diet 3 Feed"),_xll.RiskUnits("ng/kg dry"))</f>
        <v>#NAME?</v>
      </c>
      <c r="D134" s="133" t="e" cm="1">
        <f t="array" aca="1" ref="D134" ca="1">_xll.RiskNormal(14900,14900*0.282,_xll.RiskTruncateP(0.05,0.95),_xll.RiskName("Diet 2 Soil"),_xll.RiskUnits("ng/kg dry"))</f>
        <v>#NAME?</v>
      </c>
      <c r="E134" s="163">
        <v>1.3</v>
      </c>
      <c r="F134" s="134" t="e" cm="1">
        <f t="array" aca="1" ref="F134" ca="1">_xll.RiskNormal((-0.0001*A134^2+0.0196*A134+11.697),(-0.0001*A134^2+0.0196*A134+11.697)*0.062,_xll.RiskTruncateP(0.05,0.95),_xll.RiskName("DMI Cow"),_xll.RiskUnits("kg"))</f>
        <v>#NAME?</v>
      </c>
      <c r="G134" s="134" t="e">
        <f t="shared" ca="1" si="21"/>
        <v>#NAME?</v>
      </c>
      <c r="H134" s="134" t="e" cm="1">
        <f t="array" aca="1" ref="H134" ca="1">_xll.RiskNormal('SW7'!C$12,'SW7'!D$12,_xll.RiskTruncateP(0.05,0.95),_xll.RiskName("Water Intake Cow"),_xll.RiskUnits("L"))</f>
        <v>#NAME?</v>
      </c>
      <c r="I134" s="134" t="e">
        <f t="shared" ca="1" si="24"/>
        <v>#NAME?</v>
      </c>
      <c r="J134" s="134" t="e">
        <f t="shared" ca="1" si="25"/>
        <v>#NAME?</v>
      </c>
      <c r="K134" s="134" t="e" cm="1">
        <f t="array" aca="1" ref="K134" ca="1">_xll.RiskNormal(-0.0000000257*A134^4+0.0000163*A134^3-0.003686*A134^2+0.3024*A134+1.445,(-0.0000000257*A134^4+0.0000163*A134^3-0.003686*A134^2+0.3024*A134+1.445)*0.355,_xll.RiskTruncateP(0.05,0.95),_xll.RiskName("Milk Intake"),_xll.RiskUnits("kg"))</f>
        <v>#NAME?</v>
      </c>
      <c r="L134" s="134" t="e" cm="1">
        <f t="array" aca="1" ref="L134" ca="1">_xll.RiskNormal(5.4702*LN(A134)-22.889,(5.4702*LN(A134)-22.889)*0.35,_xll.RiskTruncateP(0.05,0.95),_xll.RiskName("DMI"),_xll.RiskUnits("kg"))</f>
        <v>#NAME?</v>
      </c>
      <c r="M134" s="134" t="e" cm="1">
        <f t="array" aca="1" ref="M134" ca="1">_xll.RiskNormal(0.0243*L134,0.005*L134,_xll.RiskTruncateP(0.05,0.95),_xll.RiskName("Soil Intake"),_xll.RiskUnits("kg"))</f>
        <v>#NAME?</v>
      </c>
      <c r="N134" s="134" t="e">
        <f t="shared" ca="1" si="26"/>
        <v>#NAME?</v>
      </c>
      <c r="O134" s="134" t="e">
        <f t="shared" ca="1" si="27"/>
        <v>#NAME?</v>
      </c>
      <c r="P134" s="134" t="e">
        <f t="shared" ca="1" si="22"/>
        <v>#NAME?</v>
      </c>
      <c r="Q134" s="134" t="e">
        <f t="shared" ca="1" si="22"/>
        <v>#NAME?</v>
      </c>
      <c r="R134" s="134" t="e">
        <f t="shared" ca="1" si="22"/>
        <v>#NAME?</v>
      </c>
      <c r="S134" s="134" t="e">
        <f t="shared" ca="1" si="19"/>
        <v>#NAME?</v>
      </c>
      <c r="T134" s="134" t="e" cm="1">
        <f t="array" aca="1" ref="T134" ca="1">U133-(U133*(0.5^(1/_xll.RiskNormal('SW7'!C$2,'SW7'!D$2,_xll.RiskTruncateP(0.05,0.95),_xll.RiskName("Halflife"),_xll.RiskUnits("d")))))</f>
        <v>#NAME?</v>
      </c>
      <c r="U134" s="134" t="e">
        <f t="shared" ca="1" si="28"/>
        <v>#NAME?</v>
      </c>
      <c r="V134" s="137" t="e" cm="1">
        <f t="array" aca="1" ref="V134" ca="1">(U134*_xll.RiskNormal('SW7'!C$3,'SW7'!D$3,_xll.RiskTruncateP(0.05,0.95),_xll.RiskName("PFAS MUSCLE FRAC"))/(B134*_xll.RiskNormal('SW7'!C$4,'SW7'!E$4,_xll.RiskTruncateP(0.05,0.95),_xll.RiskName("MUSCLE BW FRAC"))))/1000</f>
        <v>#NAME?</v>
      </c>
      <c r="W134" s="137" t="e" cm="1">
        <f t="array" aca="1" ref="W134" ca="1">V134/_xll.RiskNormal('SW7'!C$5,'SW7'!D$5,_xll.RiskTruncateP(0.05,0.95),_xll.RiskName("Serum Part"))</f>
        <v>#NAME?</v>
      </c>
    </row>
    <row r="135" spans="1:23" x14ac:dyDescent="0.35">
      <c r="A135" s="133">
        <f t="shared" si="23"/>
        <v>132</v>
      </c>
      <c r="B135" s="134" t="e" cm="1">
        <f t="array" aca="1" ref="B135" ca="1">B134+_xll.RiskNormal(0.5584 + 2*0.001787*A135 -3*0.00000155*A135^2 - 4*0.00000000133*A135^3,0.35*(0.5584 + 2*0.001787*A135 -3*0.00000155*A135^2 - 4*0.00000000133*A135^3),_xll.RiskTruncateP(0.05,0.95),_xll.RiskName("BW Gain"),_xll.RiskUnits("kg"))</f>
        <v>#NAME?</v>
      </c>
      <c r="C135" s="133" t="e" cm="1">
        <f t="array" aca="1" ref="C135" ca="1">_xll.RiskNormal(3800,3800*0.3941,_xll.RiskTruncateP(0.05,0.95),_xll.RiskName("Diet 3 Feed"),_xll.RiskUnits("ng/kg dry"))</f>
        <v>#NAME?</v>
      </c>
      <c r="D135" s="133" t="e" cm="1">
        <f t="array" aca="1" ref="D135" ca="1">_xll.RiskNormal(14900,14900*0.282,_xll.RiskTruncateP(0.05,0.95),_xll.RiskName("Diet 2 Soil"),_xll.RiskUnits("ng/kg dry"))</f>
        <v>#NAME?</v>
      </c>
      <c r="E135" s="163">
        <v>1.3</v>
      </c>
      <c r="F135" s="134" t="e" cm="1">
        <f t="array" aca="1" ref="F135" ca="1">_xll.RiskNormal((-0.0001*A135^2+0.0196*A135+11.697),(-0.0001*A135^2+0.0196*A135+11.697)*0.062,_xll.RiskTruncateP(0.05,0.95),_xll.RiskName("DMI Cow"),_xll.RiskUnits("kg"))</f>
        <v>#NAME?</v>
      </c>
      <c r="G135" s="134" t="e">
        <f t="shared" ca="1" si="21"/>
        <v>#NAME?</v>
      </c>
      <c r="H135" s="134" t="e" cm="1">
        <f t="array" aca="1" ref="H135" ca="1">_xll.RiskNormal('SW7'!C$12,'SW7'!D$12,_xll.RiskTruncateP(0.05,0.95),_xll.RiskName("Water Intake Cow"),_xll.RiskUnits("L"))</f>
        <v>#NAME?</v>
      </c>
      <c r="I135" s="134" t="e">
        <f t="shared" ca="1" si="24"/>
        <v>#NAME?</v>
      </c>
      <c r="J135" s="134" t="e">
        <f t="shared" ca="1" si="25"/>
        <v>#NAME?</v>
      </c>
      <c r="K135" s="134" t="e" cm="1">
        <f t="array" aca="1" ref="K135" ca="1">_xll.RiskNormal(-0.0000000257*A135^4+0.0000163*A135^3-0.003686*A135^2+0.3024*A135+1.445,(-0.0000000257*A135^4+0.0000163*A135^3-0.003686*A135^2+0.3024*A135+1.445)*0.355,_xll.RiskTruncateP(0.05,0.95),_xll.RiskName("Milk Intake"),_xll.RiskUnits("kg"))</f>
        <v>#NAME?</v>
      </c>
      <c r="L135" s="134" t="e" cm="1">
        <f t="array" aca="1" ref="L135" ca="1">_xll.RiskNormal(5.4702*LN(A135)-22.889,(5.4702*LN(A135)-22.889)*0.35,_xll.RiskTruncateP(0.05,0.95),_xll.RiskName("DMI"),_xll.RiskUnits("kg"))</f>
        <v>#NAME?</v>
      </c>
      <c r="M135" s="134" t="e" cm="1">
        <f t="array" aca="1" ref="M135" ca="1">_xll.RiskNormal(0.0243*L135,0.005*L135,_xll.RiskTruncateP(0.05,0.95),_xll.RiskName("Soil Intake"),_xll.RiskUnits("kg"))</f>
        <v>#NAME?</v>
      </c>
      <c r="N135" s="134" t="e">
        <f t="shared" ca="1" si="26"/>
        <v>#NAME?</v>
      </c>
      <c r="O135" s="134" t="e">
        <f t="shared" ca="1" si="27"/>
        <v>#NAME?</v>
      </c>
      <c r="P135" s="134" t="e">
        <f t="shared" ca="1" si="22"/>
        <v>#NAME?</v>
      </c>
      <c r="Q135" s="134" t="e">
        <f t="shared" ca="1" si="22"/>
        <v>#NAME?</v>
      </c>
      <c r="R135" s="134" t="e">
        <f t="shared" ca="1" si="22"/>
        <v>#NAME?</v>
      </c>
      <c r="S135" s="134" t="e">
        <f t="shared" ca="1" si="19"/>
        <v>#NAME?</v>
      </c>
      <c r="T135" s="134" t="e" cm="1">
        <f t="array" aca="1" ref="T135" ca="1">U134-(U134*(0.5^(1/_xll.RiskNormal('SW7'!C$2,'SW7'!D$2,_xll.RiskTruncateP(0.05,0.95),_xll.RiskName("Halflife"),_xll.RiskUnits("d")))))</f>
        <v>#NAME?</v>
      </c>
      <c r="U135" s="134" t="e">
        <f t="shared" ca="1" si="28"/>
        <v>#NAME?</v>
      </c>
      <c r="V135" s="137" t="e" cm="1">
        <f t="array" aca="1" ref="V135" ca="1">(U135*_xll.RiskNormal('SW7'!C$3,'SW7'!D$3,_xll.RiskTruncateP(0.05,0.95),_xll.RiskName("PFAS MUSCLE FRAC"))/(B135*_xll.RiskNormal('SW7'!C$4,'SW7'!E$4,_xll.RiskTruncateP(0.05,0.95),_xll.RiskName("MUSCLE BW FRAC"))))/1000</f>
        <v>#NAME?</v>
      </c>
      <c r="W135" s="137" t="e" cm="1">
        <f t="array" aca="1" ref="W135" ca="1">V135/_xll.RiskNormal('SW7'!C$5,'SW7'!D$5,_xll.RiskTruncateP(0.05,0.95),_xll.RiskName("Serum Part"))</f>
        <v>#NAME?</v>
      </c>
    </row>
    <row r="136" spans="1:23" x14ac:dyDescent="0.35">
      <c r="A136" s="133">
        <f t="shared" si="23"/>
        <v>133</v>
      </c>
      <c r="B136" s="134" t="e" cm="1">
        <f t="array" aca="1" ref="B136" ca="1">B135+_xll.RiskNormal(0.5584 + 2*0.001787*A136 -3*0.00000155*A136^2 - 4*0.00000000133*A136^3,0.35*(0.5584 + 2*0.001787*A136 -3*0.00000155*A136^2 - 4*0.00000000133*A136^3),_xll.RiskTruncateP(0.05,0.95),_xll.RiskName("BW Gain"),_xll.RiskUnits("kg"))</f>
        <v>#NAME?</v>
      </c>
      <c r="C136" s="133" t="e" cm="1">
        <f t="array" aca="1" ref="C136" ca="1">_xll.RiskNormal(3800,3800*0.3941,_xll.RiskTruncateP(0.05,0.95),_xll.RiskName("Diet 3 Feed"),_xll.RiskUnits("ng/kg dry"))</f>
        <v>#NAME?</v>
      </c>
      <c r="D136" s="133" t="e" cm="1">
        <f t="array" aca="1" ref="D136" ca="1">_xll.RiskNormal(14900,14900*0.282,_xll.RiskTruncateP(0.05,0.95),_xll.RiskName("Diet 2 Soil"),_xll.RiskUnits("ng/kg dry"))</f>
        <v>#NAME?</v>
      </c>
      <c r="E136" s="163">
        <v>1.3</v>
      </c>
      <c r="F136" s="134" t="e" cm="1">
        <f t="array" aca="1" ref="F136" ca="1">_xll.RiskNormal((-0.0001*A136^2+0.0196*A136+11.697),(-0.0001*A136^2+0.0196*A136+11.697)*0.062,_xll.RiskTruncateP(0.05,0.95),_xll.RiskName("DMI Cow"),_xll.RiskUnits("kg"))</f>
        <v>#NAME?</v>
      </c>
      <c r="G136" s="134" t="e">
        <f t="shared" ca="1" si="21"/>
        <v>#NAME?</v>
      </c>
      <c r="H136" s="134" t="e" cm="1">
        <f t="array" aca="1" ref="H136" ca="1">_xll.RiskNormal('SW7'!C$12,'SW7'!D$12,_xll.RiskTruncateP(0.05,0.95),_xll.RiskName("Water Intake Cow"),_xll.RiskUnits("L"))</f>
        <v>#NAME?</v>
      </c>
      <c r="I136" s="134" t="e">
        <f t="shared" ca="1" si="24"/>
        <v>#NAME?</v>
      </c>
      <c r="J136" s="134" t="e">
        <f t="shared" ca="1" si="25"/>
        <v>#NAME?</v>
      </c>
      <c r="K136" s="134" t="e" cm="1">
        <f t="array" aca="1" ref="K136" ca="1">_xll.RiskNormal(-0.0000000257*A136^4+0.0000163*A136^3-0.003686*A136^2+0.3024*A136+1.445,(-0.0000000257*A136^4+0.0000163*A136^3-0.003686*A136^2+0.3024*A136+1.445)*0.355,_xll.RiskTruncateP(0.05,0.95),_xll.RiskName("Milk Intake"),_xll.RiskUnits("kg"))</f>
        <v>#NAME?</v>
      </c>
      <c r="L136" s="134" t="e" cm="1">
        <f t="array" aca="1" ref="L136" ca="1">_xll.RiskNormal(5.4702*LN(A136)-22.889,(5.4702*LN(A136)-22.889)*0.35,_xll.RiskTruncateP(0.05,0.95),_xll.RiskName("DMI"),_xll.RiskUnits("kg"))</f>
        <v>#NAME?</v>
      </c>
      <c r="M136" s="134" t="e" cm="1">
        <f t="array" aca="1" ref="M136" ca="1">_xll.RiskNormal(0.0243*L136,0.005*L136,_xll.RiskTruncateP(0.05,0.95),_xll.RiskName("Soil Intake"),_xll.RiskUnits("kg"))</f>
        <v>#NAME?</v>
      </c>
      <c r="N136" s="134" t="e">
        <f t="shared" ca="1" si="26"/>
        <v>#NAME?</v>
      </c>
      <c r="O136" s="134" t="e">
        <f t="shared" ca="1" si="27"/>
        <v>#NAME?</v>
      </c>
      <c r="P136" s="134" t="e">
        <f t="shared" ca="1" si="22"/>
        <v>#NAME?</v>
      </c>
      <c r="Q136" s="134" t="e">
        <f t="shared" ca="1" si="22"/>
        <v>#NAME?</v>
      </c>
      <c r="R136" s="134" t="e">
        <f t="shared" ca="1" si="22"/>
        <v>#NAME?</v>
      </c>
      <c r="S136" s="134" t="e">
        <f t="shared" ca="1" si="19"/>
        <v>#NAME?</v>
      </c>
      <c r="T136" s="134" t="e" cm="1">
        <f t="array" aca="1" ref="T136" ca="1">U135-(U135*(0.5^(1/_xll.RiskNormal('SW7'!C$2,'SW7'!D$2,_xll.RiskTruncateP(0.05,0.95),_xll.RiskName("Halflife"),_xll.RiskUnits("d")))))</f>
        <v>#NAME?</v>
      </c>
      <c r="U136" s="134" t="e">
        <f t="shared" ca="1" si="28"/>
        <v>#NAME?</v>
      </c>
      <c r="V136" s="137" t="e" cm="1">
        <f t="array" aca="1" ref="V136" ca="1">(U136*_xll.RiskNormal('SW7'!C$3,'SW7'!D$3,_xll.RiskTruncateP(0.05,0.95),_xll.RiskName("PFAS MUSCLE FRAC"))/(B136*_xll.RiskNormal('SW7'!C$4,'SW7'!E$4,_xll.RiskTruncateP(0.05,0.95),_xll.RiskName("MUSCLE BW FRAC"))))/1000</f>
        <v>#NAME?</v>
      </c>
      <c r="W136" s="137" t="e" cm="1">
        <f t="array" aca="1" ref="W136" ca="1">V136/_xll.RiskNormal('SW7'!C$5,'SW7'!D$5,_xll.RiskTruncateP(0.05,0.95),_xll.RiskName("Serum Part"))</f>
        <v>#NAME?</v>
      </c>
    </row>
    <row r="137" spans="1:23" x14ac:dyDescent="0.35">
      <c r="A137" s="133">
        <f t="shared" si="23"/>
        <v>134</v>
      </c>
      <c r="B137" s="134" t="e" cm="1">
        <f t="array" aca="1" ref="B137" ca="1">B136+_xll.RiskNormal(0.5584 + 2*0.001787*A137 -3*0.00000155*A137^2 - 4*0.00000000133*A137^3,0.35*(0.5584 + 2*0.001787*A137 -3*0.00000155*A137^2 - 4*0.00000000133*A137^3),_xll.RiskTruncateP(0.05,0.95),_xll.RiskName("BW Gain"),_xll.RiskUnits("kg"))</f>
        <v>#NAME?</v>
      </c>
      <c r="C137" s="133" t="e" cm="1">
        <f t="array" aca="1" ref="C137" ca="1">_xll.RiskNormal(3800,3800*0.3941,_xll.RiskTruncateP(0.05,0.95),_xll.RiskName("Diet 3 Feed"),_xll.RiskUnits("ng/kg dry"))</f>
        <v>#NAME?</v>
      </c>
      <c r="D137" s="133" t="e" cm="1">
        <f t="array" aca="1" ref="D137" ca="1">_xll.RiskNormal(14900,14900*0.282,_xll.RiskTruncateP(0.05,0.95),_xll.RiskName("Diet 2 Soil"),_xll.RiskUnits("ng/kg dry"))</f>
        <v>#NAME?</v>
      </c>
      <c r="E137" s="163">
        <v>1.3</v>
      </c>
      <c r="F137" s="134" t="e" cm="1">
        <f t="array" aca="1" ref="F137" ca="1">_xll.RiskNormal((-0.0001*A137^2+0.0196*A137+11.697),(-0.0001*A137^2+0.0196*A137+11.697)*0.062,_xll.RiskTruncateP(0.05,0.95),_xll.RiskName("DMI Cow"),_xll.RiskUnits("kg"))</f>
        <v>#NAME?</v>
      </c>
      <c r="G137" s="134" t="e">
        <f t="shared" ca="1" si="21"/>
        <v>#NAME?</v>
      </c>
      <c r="H137" s="134" t="e" cm="1">
        <f t="array" aca="1" ref="H137" ca="1">_xll.RiskNormal('SW7'!C$12,'SW7'!D$12,_xll.RiskTruncateP(0.05,0.95),_xll.RiskName("Water Intake Cow"),_xll.RiskUnits("L"))</f>
        <v>#NAME?</v>
      </c>
      <c r="I137" s="134" t="e">
        <f t="shared" ca="1" si="24"/>
        <v>#NAME?</v>
      </c>
      <c r="J137" s="134" t="e">
        <f t="shared" ca="1" si="25"/>
        <v>#NAME?</v>
      </c>
      <c r="K137" s="134" t="e" cm="1">
        <f t="array" aca="1" ref="K137" ca="1">_xll.RiskNormal(-0.0000000257*A137^4+0.0000163*A137^3-0.003686*A137^2+0.3024*A137+1.445,(-0.0000000257*A137^4+0.0000163*A137^3-0.003686*A137^2+0.3024*A137+1.445)*0.355,_xll.RiskTruncateP(0.05,0.95),_xll.RiskName("Milk Intake"),_xll.RiskUnits("kg"))</f>
        <v>#NAME?</v>
      </c>
      <c r="L137" s="134" t="e" cm="1">
        <f t="array" aca="1" ref="L137" ca="1">_xll.RiskNormal(5.4702*LN(A137)-22.889,(5.4702*LN(A137)-22.889)*0.35,_xll.RiskTruncateP(0.05,0.95),_xll.RiskName("DMI"),_xll.RiskUnits("kg"))</f>
        <v>#NAME?</v>
      </c>
      <c r="M137" s="134" t="e" cm="1">
        <f t="array" aca="1" ref="M137" ca="1">_xll.RiskNormal(0.0243*L137,0.005*L137,_xll.RiskTruncateP(0.05,0.95),_xll.RiskName("Soil Intake"),_xll.RiskUnits("kg"))</f>
        <v>#NAME?</v>
      </c>
      <c r="N137" s="134" t="e">
        <f t="shared" ca="1" si="26"/>
        <v>#NAME?</v>
      </c>
      <c r="O137" s="134" t="e">
        <f t="shared" ca="1" si="27"/>
        <v>#NAME?</v>
      </c>
      <c r="P137" s="134" t="e">
        <f t="shared" ca="1" si="22"/>
        <v>#NAME?</v>
      </c>
      <c r="Q137" s="134" t="e">
        <f t="shared" ca="1" si="22"/>
        <v>#NAME?</v>
      </c>
      <c r="R137" s="134" t="e">
        <f t="shared" ca="1" si="22"/>
        <v>#NAME?</v>
      </c>
      <c r="S137" s="134" t="e">
        <f t="shared" ca="1" si="19"/>
        <v>#NAME?</v>
      </c>
      <c r="T137" s="134" t="e" cm="1">
        <f t="array" aca="1" ref="T137" ca="1">U136-(U136*(0.5^(1/_xll.RiskNormal('SW7'!C$2,'SW7'!D$2,_xll.RiskTruncateP(0.05,0.95),_xll.RiskName("Halflife"),_xll.RiskUnits("d")))))</f>
        <v>#NAME?</v>
      </c>
      <c r="U137" s="134" t="e">
        <f t="shared" ca="1" si="28"/>
        <v>#NAME?</v>
      </c>
      <c r="V137" s="137" t="e" cm="1">
        <f t="array" aca="1" ref="V137" ca="1">(U137*_xll.RiskNormal('SW7'!C$3,'SW7'!D$3,_xll.RiskTruncateP(0.05,0.95),_xll.RiskName("PFAS MUSCLE FRAC"))/(B137*_xll.RiskNormal('SW7'!C$4,'SW7'!E$4,_xll.RiskTruncateP(0.05,0.95),_xll.RiskName("MUSCLE BW FRAC"))))/1000</f>
        <v>#NAME?</v>
      </c>
      <c r="W137" s="137" t="e" cm="1">
        <f t="array" aca="1" ref="W137" ca="1">V137/_xll.RiskNormal('SW7'!C$5,'SW7'!D$5,_xll.RiskTruncateP(0.05,0.95),_xll.RiskName("Serum Part"))</f>
        <v>#NAME?</v>
      </c>
    </row>
    <row r="138" spans="1:23" x14ac:dyDescent="0.35">
      <c r="A138" s="133">
        <f t="shared" si="23"/>
        <v>135</v>
      </c>
      <c r="B138" s="134" t="e" cm="1">
        <f t="array" aca="1" ref="B138" ca="1">B137+_xll.RiskNormal(0.5584 + 2*0.001787*A138 -3*0.00000155*A138^2 - 4*0.00000000133*A138^3,0.35*(0.5584 + 2*0.001787*A138 -3*0.00000155*A138^2 - 4*0.00000000133*A138^3),_xll.RiskTruncateP(0.05,0.95),_xll.RiskName("BW Gain"),_xll.RiskUnits("kg"))</f>
        <v>#NAME?</v>
      </c>
      <c r="C138" s="133" t="e" cm="1">
        <f t="array" aca="1" ref="C138" ca="1">_xll.RiskNormal(3800,3800*0.3941,_xll.RiskTruncateP(0.05,0.95),_xll.RiskName("Diet 3 Feed"),_xll.RiskUnits("ng/kg dry"))</f>
        <v>#NAME?</v>
      </c>
      <c r="D138" s="133" t="e" cm="1">
        <f t="array" aca="1" ref="D138" ca="1">_xll.RiskNormal(14900,14900*0.282,_xll.RiskTruncateP(0.05,0.95),_xll.RiskName("Diet 2 Soil"),_xll.RiskUnits("ng/kg dry"))</f>
        <v>#NAME?</v>
      </c>
      <c r="E138" s="163">
        <v>1.3</v>
      </c>
      <c r="F138" s="134" t="e" cm="1">
        <f t="array" aca="1" ref="F138" ca="1">_xll.RiskNormal((-0.0001*A138^2+0.0196*A138+11.697),(-0.0001*A138^2+0.0196*A138+11.697)*0.062,_xll.RiskTruncateP(0.05,0.95),_xll.RiskName("DMI Cow"),_xll.RiskUnits("kg"))</f>
        <v>#NAME?</v>
      </c>
      <c r="G138" s="134" t="e">
        <f t="shared" ca="1" si="21"/>
        <v>#NAME?</v>
      </c>
      <c r="H138" s="134" t="e" cm="1">
        <f t="array" aca="1" ref="H138" ca="1">_xll.RiskNormal('SW7'!C$12,'SW7'!D$12,_xll.RiskTruncateP(0.05,0.95),_xll.RiskName("Water Intake Cow"),_xll.RiskUnits("L"))</f>
        <v>#NAME?</v>
      </c>
      <c r="I138" s="134" t="e">
        <f t="shared" ca="1" si="24"/>
        <v>#NAME?</v>
      </c>
      <c r="J138" s="134" t="e">
        <f t="shared" ca="1" si="25"/>
        <v>#NAME?</v>
      </c>
      <c r="K138" s="134" t="e" cm="1">
        <f t="array" aca="1" ref="K138" ca="1">_xll.RiskNormal(-0.0000000257*A138^4+0.0000163*A138^3-0.003686*A138^2+0.3024*A138+1.445,(-0.0000000257*A138^4+0.0000163*A138^3-0.003686*A138^2+0.3024*A138+1.445)*0.355,_xll.RiskTruncateP(0.05,0.95),_xll.RiskName("Milk Intake"),_xll.RiskUnits("kg"))</f>
        <v>#NAME?</v>
      </c>
      <c r="L138" s="134" t="e" cm="1">
        <f t="array" aca="1" ref="L138" ca="1">_xll.RiskNormal(5.4702*LN(A138)-22.889,(5.4702*LN(A138)-22.889)*0.35,_xll.RiskTruncateP(0.05,0.95),_xll.RiskName("DMI"),_xll.RiskUnits("kg"))</f>
        <v>#NAME?</v>
      </c>
      <c r="M138" s="134" t="e" cm="1">
        <f t="array" aca="1" ref="M138" ca="1">_xll.RiskNormal(0.0243*L138,0.005*L138,_xll.RiskTruncateP(0.05,0.95),_xll.RiskName("Soil Intake"),_xll.RiskUnits("kg"))</f>
        <v>#NAME?</v>
      </c>
      <c r="N138" s="134" t="e">
        <f t="shared" ca="1" si="26"/>
        <v>#NAME?</v>
      </c>
      <c r="O138" s="134" t="e">
        <f t="shared" ca="1" si="27"/>
        <v>#NAME?</v>
      </c>
      <c r="P138" s="134" t="e">
        <f t="shared" ca="1" si="22"/>
        <v>#NAME?</v>
      </c>
      <c r="Q138" s="134" t="e">
        <f t="shared" ca="1" si="22"/>
        <v>#NAME?</v>
      </c>
      <c r="R138" s="134" t="e">
        <f t="shared" ca="1" si="22"/>
        <v>#NAME?</v>
      </c>
      <c r="S138" s="134" t="e">
        <f t="shared" ca="1" si="19"/>
        <v>#NAME?</v>
      </c>
      <c r="T138" s="134" t="e" cm="1">
        <f t="array" aca="1" ref="T138" ca="1">U137-(U137*(0.5^(1/_xll.RiskNormal('SW7'!C$2,'SW7'!D$2,_xll.RiskTruncateP(0.05,0.95),_xll.RiskName("Halflife"),_xll.RiskUnits("d")))))</f>
        <v>#NAME?</v>
      </c>
      <c r="U138" s="134" t="e">
        <f t="shared" ca="1" si="28"/>
        <v>#NAME?</v>
      </c>
      <c r="V138" s="137" t="e" cm="1">
        <f t="array" aca="1" ref="V138" ca="1">(U138*_xll.RiskNormal('SW7'!C$3,'SW7'!D$3,_xll.RiskTruncateP(0.05,0.95),_xll.RiskName("PFAS MUSCLE FRAC"))/(B138*_xll.RiskNormal('SW7'!C$4,'SW7'!E$4,_xll.RiskTruncateP(0.05,0.95),_xll.RiskName("MUSCLE BW FRAC"))))/1000</f>
        <v>#NAME?</v>
      </c>
      <c r="W138" s="137" t="e" cm="1">
        <f t="array" aca="1" ref="W138" ca="1">V138/_xll.RiskNormal('SW7'!C$5,'SW7'!D$5,_xll.RiskTruncateP(0.05,0.95),_xll.RiskName("Serum Part"))</f>
        <v>#NAME?</v>
      </c>
    </row>
    <row r="139" spans="1:23" x14ac:dyDescent="0.35">
      <c r="A139" s="133">
        <f t="shared" si="23"/>
        <v>136</v>
      </c>
      <c r="B139" s="134" t="e" cm="1">
        <f t="array" aca="1" ref="B139" ca="1">B138+_xll.RiskNormal(0.5584 + 2*0.001787*A139 -3*0.00000155*A139^2 - 4*0.00000000133*A139^3,0.35*(0.5584 + 2*0.001787*A139 -3*0.00000155*A139^2 - 4*0.00000000133*A139^3),_xll.RiskTruncateP(0.05,0.95),_xll.RiskName("BW Gain"),_xll.RiskUnits("kg"))</f>
        <v>#NAME?</v>
      </c>
      <c r="C139" s="133" t="e" cm="1">
        <f t="array" aca="1" ref="C139" ca="1">_xll.RiskNormal(1200,1200*0.3941,_xll.RiskTruncateP(0.05,0.95),_xll.RiskName("Diet 3 Feed"),_xll.RiskUnits("ng/kg dry"))</f>
        <v>#NAME?</v>
      </c>
      <c r="D139" s="133">
        <v>0</v>
      </c>
      <c r="E139" s="163">
        <v>1.3</v>
      </c>
      <c r="F139" s="134" t="e" cm="1">
        <f t="array" aca="1" ref="F139" ca="1">_xll.RiskNormal((-0.0001*A139^2+0.0196*A139+11.697),(-0.0001*A139^2+0.0196*A139+11.697)*0.062,_xll.RiskTruncateP(0.05,0.95),_xll.RiskName("DMI Cow"),_xll.RiskUnits("kg"))</f>
        <v>#NAME?</v>
      </c>
      <c r="G139" s="134" t="e">
        <f t="shared" ca="1" si="21"/>
        <v>#NAME?</v>
      </c>
      <c r="H139" s="134" t="e" cm="1">
        <f t="array" aca="1" ref="H139" ca="1">_xll.RiskNormal('SW7'!C$12,'SW7'!D$12,_xll.RiskTruncateP(0.05,0.95),_xll.RiskName("Water Intake Cow"),_xll.RiskUnits("L"))</f>
        <v>#NAME?</v>
      </c>
      <c r="I139" s="134" t="e">
        <f t="shared" ca="1" si="24"/>
        <v>#NAME?</v>
      </c>
      <c r="J139" s="134" t="e">
        <f t="shared" ca="1" si="25"/>
        <v>#NAME?</v>
      </c>
      <c r="K139" s="134" t="e" cm="1">
        <f t="array" aca="1" ref="K139" ca="1">_xll.RiskNormal(-0.0000000257*A139^4+0.0000163*A139^3-0.003686*A139^2+0.3024*A139+1.445,(-0.0000000257*A139^4+0.0000163*A139^3-0.003686*A139^2+0.3024*A139+1.445)*0.355,_xll.RiskTruncateP(0.05,0.95),_xll.RiskName("Milk Intake"),_xll.RiskUnits("kg"))</f>
        <v>#NAME?</v>
      </c>
      <c r="L139" s="134" t="e" cm="1">
        <f t="array" aca="1" ref="L139" ca="1">_xll.RiskNormal(5.4702*LN(A139)-22.889,(5.4702*LN(A139)-22.889)*0.35,_xll.RiskTruncateP(0.05,0.95),_xll.RiskName("DMI"),_xll.RiskUnits("kg"))</f>
        <v>#NAME?</v>
      </c>
      <c r="M139" s="134" t="e" cm="1">
        <f t="array" aca="1" ref="M139" ca="1">_xll.RiskNormal(0.0243*L139,0.005*L139,_xll.RiskTruncateP(0.05,0.95),_xll.RiskName("Soil Intake"),_xll.RiskUnits("kg"))</f>
        <v>#NAME?</v>
      </c>
      <c r="N139" s="134" t="e">
        <f t="shared" ca="1" si="26"/>
        <v>#NAME?</v>
      </c>
      <c r="O139" s="134" t="e">
        <f t="shared" ca="1" si="27"/>
        <v>#NAME?</v>
      </c>
      <c r="P139" s="134" t="e">
        <f t="shared" ca="1" si="22"/>
        <v>#NAME?</v>
      </c>
      <c r="Q139" s="134" t="e">
        <f t="shared" ca="1" si="22"/>
        <v>#NAME?</v>
      </c>
      <c r="R139" s="134" t="e">
        <f t="shared" ca="1" si="22"/>
        <v>#NAME?</v>
      </c>
      <c r="S139" s="134" t="e">
        <f t="shared" ca="1" si="19"/>
        <v>#NAME?</v>
      </c>
      <c r="T139" s="134" t="e" cm="1">
        <f t="array" aca="1" ref="T139" ca="1">U138-(U138*(0.5^(1/_xll.RiskNormal('SW7'!C$2,'SW7'!D$2,_xll.RiskTruncateP(0.05,0.95),_xll.RiskName("Halflife"),_xll.RiskUnits("d")))))</f>
        <v>#NAME?</v>
      </c>
      <c r="U139" s="134" t="e">
        <f t="shared" ca="1" si="28"/>
        <v>#NAME?</v>
      </c>
      <c r="V139" s="137" t="e" cm="1">
        <f t="array" aca="1" ref="V139" ca="1">(U139*_xll.RiskNormal('SW7'!C$3,'SW7'!D$3,_xll.RiskTruncateP(0.05,0.95),_xll.RiskName("PFAS MUSCLE FRAC"))/(B139*_xll.RiskNormal('SW7'!C$4,'SW7'!E$4,_xll.RiskTruncateP(0.05,0.95),_xll.RiskName("MUSCLE BW FRAC"))))/1000</f>
        <v>#NAME?</v>
      </c>
      <c r="W139" s="137" t="e" cm="1">
        <f t="array" aca="1" ref="W139" ca="1">V139/_xll.RiskNormal('SW7'!C$5,'SW7'!D$5,_xll.RiskTruncateP(0.05,0.95),_xll.RiskName("Serum Part"))</f>
        <v>#NAME?</v>
      </c>
    </row>
    <row r="140" spans="1:23" x14ac:dyDescent="0.35">
      <c r="A140" s="133">
        <f t="shared" si="23"/>
        <v>137</v>
      </c>
      <c r="B140" s="134" t="e" cm="1">
        <f t="array" aca="1" ref="B140" ca="1">B139+_xll.RiskNormal(0.5584 + 2*0.001787*A140 -3*0.00000155*A140^2 - 4*0.00000000133*A140^3,0.35*(0.5584 + 2*0.001787*A140 -3*0.00000155*A140^2 - 4*0.00000000133*A140^3),_xll.RiskTruncateP(0.05,0.95),_xll.RiskName("BW Gain"),_xll.RiskUnits("kg"))</f>
        <v>#NAME?</v>
      </c>
      <c r="C140" s="133" t="e" cm="1">
        <f t="array" aca="1" ref="C140" ca="1">_xll.RiskNormal(1200,1200*0.3941,_xll.RiskTruncateP(0.05,0.95),_xll.RiskName("Diet 3 Feed"),_xll.RiskUnits("ng/kg dry"))</f>
        <v>#NAME?</v>
      </c>
      <c r="D140" s="133">
        <v>0</v>
      </c>
      <c r="E140" s="163">
        <v>1.3</v>
      </c>
      <c r="F140" s="134" t="e" cm="1">
        <f t="array" aca="1" ref="F140" ca="1">_xll.RiskNormal((-0.0001*A140^2+0.0196*A140+11.697),(-0.0001*A140^2+0.0196*A140+11.697)*0.062,_xll.RiskTruncateP(0.05,0.95),_xll.RiskName("DMI Cow"),_xll.RiskUnits("kg"))</f>
        <v>#NAME?</v>
      </c>
      <c r="G140" s="134" t="e">
        <f t="shared" ca="1" si="21"/>
        <v>#NAME?</v>
      </c>
      <c r="H140" s="134" t="e" cm="1">
        <f t="array" aca="1" ref="H140" ca="1">_xll.RiskNormal('SW7'!C$12,'SW7'!D$12,_xll.RiskTruncateP(0.05,0.95),_xll.RiskName("Water Intake Cow"),_xll.RiskUnits("L"))</f>
        <v>#NAME?</v>
      </c>
      <c r="I140" s="134" t="e">
        <f t="shared" ca="1" si="24"/>
        <v>#NAME?</v>
      </c>
      <c r="J140" s="134" t="e">
        <f t="shared" ca="1" si="25"/>
        <v>#NAME?</v>
      </c>
      <c r="K140" s="134" t="e" cm="1">
        <f t="array" aca="1" ref="K140" ca="1">_xll.RiskNormal(-0.0000000257*A140^4+0.0000163*A140^3-0.003686*A140^2+0.3024*A140+1.445,(-0.0000000257*A140^4+0.0000163*A140^3-0.003686*A140^2+0.3024*A140+1.445)*0.355,_xll.RiskTruncateP(0.05,0.95),_xll.RiskName("Milk Intake"),_xll.RiskUnits("kg"))</f>
        <v>#NAME?</v>
      </c>
      <c r="L140" s="134" t="e" cm="1">
        <f t="array" aca="1" ref="L140" ca="1">_xll.RiskNormal(5.4702*LN(A140)-22.889,(5.4702*LN(A140)-22.889)*0.35,_xll.RiskTruncateP(0.05,0.95),_xll.RiskName("DMI"),_xll.RiskUnits("kg"))</f>
        <v>#NAME?</v>
      </c>
      <c r="M140" s="134" t="e" cm="1">
        <f t="array" aca="1" ref="M140" ca="1">_xll.RiskNormal(0.0243*L140,0.005*L140,_xll.RiskTruncateP(0.05,0.95),_xll.RiskName("Soil Intake"),_xll.RiskUnits("kg"))</f>
        <v>#NAME?</v>
      </c>
      <c r="N140" s="134" t="e">
        <f t="shared" ca="1" si="26"/>
        <v>#NAME?</v>
      </c>
      <c r="O140" s="134" t="e">
        <f t="shared" ca="1" si="27"/>
        <v>#NAME?</v>
      </c>
      <c r="P140" s="134" t="e">
        <f t="shared" ca="1" si="22"/>
        <v>#NAME?</v>
      </c>
      <c r="Q140" s="134" t="e">
        <f t="shared" ca="1" si="22"/>
        <v>#NAME?</v>
      </c>
      <c r="R140" s="134" t="e">
        <f t="shared" ca="1" si="22"/>
        <v>#NAME?</v>
      </c>
      <c r="S140" s="134" t="e">
        <f t="shared" ca="1" si="19"/>
        <v>#NAME?</v>
      </c>
      <c r="T140" s="134" t="e" cm="1">
        <f t="array" aca="1" ref="T140" ca="1">U139-(U139*(0.5^(1/_xll.RiskNormal('SW7'!C$2,'SW7'!D$2,_xll.RiskTruncateP(0.05,0.95),_xll.RiskName("Halflife"),_xll.RiskUnits("d")))))</f>
        <v>#NAME?</v>
      </c>
      <c r="U140" s="134" t="e">
        <f t="shared" ca="1" si="28"/>
        <v>#NAME?</v>
      </c>
      <c r="V140" s="137" t="e" cm="1">
        <f t="array" aca="1" ref="V140" ca="1">(U140*_xll.RiskNormal('SW7'!C$3,'SW7'!D$3,_xll.RiskTruncateP(0.05,0.95),_xll.RiskName("PFAS MUSCLE FRAC"))/(B140*_xll.RiskNormal('SW7'!C$4,'SW7'!E$4,_xll.RiskTruncateP(0.05,0.95),_xll.RiskName("MUSCLE BW FRAC"))))/1000</f>
        <v>#NAME?</v>
      </c>
      <c r="W140" s="137" t="e" cm="1">
        <f t="array" aca="1" ref="W140" ca="1">V140/_xll.RiskNormal('SW7'!C$5,'SW7'!D$5,_xll.RiskTruncateP(0.05,0.95),_xll.RiskName("Serum Part"))</f>
        <v>#NAME?</v>
      </c>
    </row>
    <row r="141" spans="1:23" x14ac:dyDescent="0.35">
      <c r="A141" s="133">
        <f t="shared" si="23"/>
        <v>138</v>
      </c>
      <c r="B141" s="134" t="e" cm="1">
        <f t="array" aca="1" ref="B141" ca="1">B140+_xll.RiskNormal(0.5584 + 2*0.001787*A141 -3*0.00000155*A141^2 - 4*0.00000000133*A141^3,0.35*(0.5584 + 2*0.001787*A141 -3*0.00000155*A141^2 - 4*0.00000000133*A141^3),_xll.RiskTruncateP(0.05,0.95),_xll.RiskName("BW Gain"),_xll.RiskUnits("kg"))</f>
        <v>#NAME?</v>
      </c>
      <c r="C141" s="133" t="e" cm="1">
        <f t="array" aca="1" ref="C141" ca="1">_xll.RiskNormal(1200,1200*0.3941,_xll.RiskTruncateP(0.05,0.95),_xll.RiskName("Diet 3 Feed"),_xll.RiskUnits("ng/kg dry"))</f>
        <v>#NAME?</v>
      </c>
      <c r="D141" s="133">
        <v>0</v>
      </c>
      <c r="E141" s="163">
        <v>1.3</v>
      </c>
      <c r="F141" s="134" t="e" cm="1">
        <f t="array" aca="1" ref="F141" ca="1">_xll.RiskNormal((-0.0001*A141^2+0.0196*A141+11.697),(-0.0001*A141^2+0.0196*A141+11.697)*0.062,_xll.RiskTruncateP(0.05,0.95),_xll.RiskName("DMI Cow"),_xll.RiskUnits("kg"))</f>
        <v>#NAME?</v>
      </c>
      <c r="G141" s="134" t="e">
        <f t="shared" ca="1" si="21"/>
        <v>#NAME?</v>
      </c>
      <c r="H141" s="134" t="e" cm="1">
        <f t="array" aca="1" ref="H141" ca="1">_xll.RiskNormal('SW7'!C$12,'SW7'!D$12,_xll.RiskTruncateP(0.05,0.95),_xll.RiskName("Water Intake Cow"),_xll.RiskUnits("L"))</f>
        <v>#NAME?</v>
      </c>
      <c r="I141" s="134" t="e">
        <f t="shared" ca="1" si="24"/>
        <v>#NAME?</v>
      </c>
      <c r="J141" s="134" t="e">
        <f t="shared" ca="1" si="25"/>
        <v>#NAME?</v>
      </c>
      <c r="K141" s="134" t="e" cm="1">
        <f t="array" aca="1" ref="K141" ca="1">_xll.RiskNormal(-0.0000000257*A141^4+0.0000163*A141^3-0.003686*A141^2+0.3024*A141+1.445,(-0.0000000257*A141^4+0.0000163*A141^3-0.003686*A141^2+0.3024*A141+1.445)*0.355,_xll.RiskTruncateP(0.05,0.95),_xll.RiskName("Milk Intake"),_xll.RiskUnits("kg"))</f>
        <v>#NAME?</v>
      </c>
      <c r="L141" s="134" t="e" cm="1">
        <f t="array" aca="1" ref="L141" ca="1">_xll.RiskNormal(5.4702*LN(A141)-22.889,(5.4702*LN(A141)-22.889)*0.35,_xll.RiskTruncateP(0.05,0.95),_xll.RiskName("DMI"),_xll.RiskUnits("kg"))</f>
        <v>#NAME?</v>
      </c>
      <c r="M141" s="134" t="e" cm="1">
        <f t="array" aca="1" ref="M141" ca="1">_xll.RiskNormal(0.0243*L141,0.005*L141,_xll.RiskTruncateP(0.05,0.95),_xll.RiskName("Soil Intake"),_xll.RiskUnits("kg"))</f>
        <v>#NAME?</v>
      </c>
      <c r="N141" s="134" t="e">
        <f t="shared" ca="1" si="26"/>
        <v>#NAME?</v>
      </c>
      <c r="O141" s="134" t="e">
        <f t="shared" ca="1" si="27"/>
        <v>#NAME?</v>
      </c>
      <c r="P141" s="134" t="e">
        <f t="shared" ca="1" si="22"/>
        <v>#NAME?</v>
      </c>
      <c r="Q141" s="134" t="e">
        <f t="shared" ca="1" si="22"/>
        <v>#NAME?</v>
      </c>
      <c r="R141" s="134" t="e">
        <f t="shared" ca="1" si="22"/>
        <v>#NAME?</v>
      </c>
      <c r="S141" s="134" t="e">
        <f t="shared" ca="1" si="19"/>
        <v>#NAME?</v>
      </c>
      <c r="T141" s="134" t="e" cm="1">
        <f t="array" aca="1" ref="T141" ca="1">U140-(U140*(0.5^(1/_xll.RiskNormal('SW7'!C$2,'SW7'!D$2,_xll.RiskTruncateP(0.05,0.95),_xll.RiskName("Halflife"),_xll.RiskUnits("d")))))</f>
        <v>#NAME?</v>
      </c>
      <c r="U141" s="134" t="e">
        <f t="shared" ca="1" si="28"/>
        <v>#NAME?</v>
      </c>
      <c r="V141" s="137" t="e" cm="1">
        <f t="array" aca="1" ref="V141" ca="1">(U141*_xll.RiskNormal('SW7'!C$3,'SW7'!D$3,_xll.RiskTruncateP(0.05,0.95),_xll.RiskName("PFAS MUSCLE FRAC"))/(B141*_xll.RiskNormal('SW7'!C$4,'SW7'!E$4,_xll.RiskTruncateP(0.05,0.95),_xll.RiskName("MUSCLE BW FRAC"))))/1000</f>
        <v>#NAME?</v>
      </c>
      <c r="W141" s="137" t="e" cm="1">
        <f t="array" aca="1" ref="W141" ca="1">V141/_xll.RiskNormal('SW7'!C$5,'SW7'!D$5,_xll.RiskTruncateP(0.05,0.95),_xll.RiskName("Serum Part"))</f>
        <v>#NAME?</v>
      </c>
    </row>
    <row r="142" spans="1:23" x14ac:dyDescent="0.35">
      <c r="A142" s="133">
        <f t="shared" si="23"/>
        <v>139</v>
      </c>
      <c r="B142" s="134" t="e" cm="1">
        <f t="array" aca="1" ref="B142" ca="1">B141+_xll.RiskNormal(0.5584 + 2*0.001787*A142 -3*0.00000155*A142^2 - 4*0.00000000133*A142^3,0.35*(0.5584 + 2*0.001787*A142 -3*0.00000155*A142^2 - 4*0.00000000133*A142^3),_xll.RiskTruncateP(0.05,0.95),_xll.RiskName("BW Gain"),_xll.RiskUnits("kg"))</f>
        <v>#NAME?</v>
      </c>
      <c r="C142" s="133" t="e" cm="1">
        <f t="array" aca="1" ref="C142" ca="1">_xll.RiskNormal(1200,1200*0.3941,_xll.RiskTruncateP(0.05,0.95),_xll.RiskName("Diet 3 Feed"),_xll.RiskUnits("ng/kg dry"))</f>
        <v>#NAME?</v>
      </c>
      <c r="D142" s="133">
        <v>0</v>
      </c>
      <c r="E142" s="163">
        <v>1.3</v>
      </c>
      <c r="F142" s="134" t="e" cm="1">
        <f t="array" aca="1" ref="F142" ca="1">_xll.RiskNormal((-0.0001*A142^2+0.0196*A142+11.697),(-0.0001*A142^2+0.0196*A142+11.697)*0.062,_xll.RiskTruncateP(0.05,0.95),_xll.RiskName("DMI Cow"),_xll.RiskUnits("kg"))</f>
        <v>#NAME?</v>
      </c>
      <c r="G142" s="134" t="e">
        <f t="shared" ca="1" si="21"/>
        <v>#NAME?</v>
      </c>
      <c r="H142" s="134" t="e" cm="1">
        <f t="array" aca="1" ref="H142" ca="1">_xll.RiskNormal('SW7'!C$12,'SW7'!D$12,_xll.RiskTruncateP(0.05,0.95),_xll.RiskName("Water Intake Cow"),_xll.RiskUnits("L"))</f>
        <v>#NAME?</v>
      </c>
      <c r="I142" s="134" t="e">
        <f t="shared" ca="1" si="24"/>
        <v>#NAME?</v>
      </c>
      <c r="J142" s="134" t="e">
        <f t="shared" ca="1" si="25"/>
        <v>#NAME?</v>
      </c>
      <c r="K142" s="134" t="e" cm="1">
        <f t="array" aca="1" ref="K142" ca="1">_xll.RiskNormal(-0.0000000257*A142^4+0.0000163*A142^3-0.003686*A142^2+0.3024*A142+1.445,(-0.0000000257*A142^4+0.0000163*A142^3-0.003686*A142^2+0.3024*A142+1.445)*0.355,_xll.RiskTruncateP(0.05,0.95),_xll.RiskName("Milk Intake"),_xll.RiskUnits("kg"))</f>
        <v>#NAME?</v>
      </c>
      <c r="L142" s="134" t="e" cm="1">
        <f t="array" aca="1" ref="L142" ca="1">_xll.RiskNormal(5.4702*LN(A142)-22.889,(5.4702*LN(A142)-22.889)*0.35,_xll.RiskTruncateP(0.05,0.95),_xll.RiskName("DMI"),_xll.RiskUnits("kg"))</f>
        <v>#NAME?</v>
      </c>
      <c r="M142" s="134" t="e" cm="1">
        <f t="array" aca="1" ref="M142" ca="1">_xll.RiskNormal(0.0243*L142,0.005*L142,_xll.RiskTruncateP(0.05,0.95),_xll.RiskName("Soil Intake"),_xll.RiskUnits("kg"))</f>
        <v>#NAME?</v>
      </c>
      <c r="N142" s="134" t="e">
        <f t="shared" ca="1" si="26"/>
        <v>#NAME?</v>
      </c>
      <c r="O142" s="134" t="e">
        <f t="shared" ca="1" si="27"/>
        <v>#NAME?</v>
      </c>
      <c r="P142" s="134" t="e">
        <f t="shared" ca="1" si="22"/>
        <v>#NAME?</v>
      </c>
      <c r="Q142" s="134" t="e">
        <f t="shared" ca="1" si="22"/>
        <v>#NAME?</v>
      </c>
      <c r="R142" s="134" t="e">
        <f t="shared" ca="1" si="22"/>
        <v>#NAME?</v>
      </c>
      <c r="S142" s="134" t="e">
        <f t="shared" ca="1" si="19"/>
        <v>#NAME?</v>
      </c>
      <c r="T142" s="134" t="e" cm="1">
        <f t="array" aca="1" ref="T142" ca="1">U141-(U141*(0.5^(1/_xll.RiskNormal('SW7'!C$2,'SW7'!D$2,_xll.RiskTruncateP(0.05,0.95),_xll.RiskName("Halflife"),_xll.RiskUnits("d")))))</f>
        <v>#NAME?</v>
      </c>
      <c r="U142" s="134" t="e">
        <f t="shared" ca="1" si="28"/>
        <v>#NAME?</v>
      </c>
      <c r="V142" s="137" t="e" cm="1">
        <f t="array" aca="1" ref="V142" ca="1">(U142*_xll.RiskNormal('SW7'!C$3,'SW7'!D$3,_xll.RiskTruncateP(0.05,0.95),_xll.RiskName("PFAS MUSCLE FRAC"))/(B142*_xll.RiskNormal('SW7'!C$4,'SW7'!E$4,_xll.RiskTruncateP(0.05,0.95),_xll.RiskName("MUSCLE BW FRAC"))))/1000</f>
        <v>#NAME?</v>
      </c>
      <c r="W142" s="137" t="e" cm="1">
        <f t="array" aca="1" ref="W142" ca="1">V142/_xll.RiskNormal('SW7'!C$5,'SW7'!D$5,_xll.RiskTruncateP(0.05,0.95),_xll.RiskName("Serum Part"))</f>
        <v>#NAME?</v>
      </c>
    </row>
    <row r="143" spans="1:23" x14ac:dyDescent="0.35">
      <c r="A143" s="133">
        <f t="shared" si="23"/>
        <v>140</v>
      </c>
      <c r="B143" s="134" t="e" cm="1">
        <f t="array" aca="1" ref="B143" ca="1">B142+_xll.RiskNormal(0.5584 + 2*0.001787*A143 -3*0.00000155*A143^2 - 4*0.00000000133*A143^3,0.35*(0.5584 + 2*0.001787*A143 -3*0.00000155*A143^2 - 4*0.00000000133*A143^3),_xll.RiskTruncateP(0.05,0.95),_xll.RiskName("BW Gain"),_xll.RiskUnits("kg"))</f>
        <v>#NAME?</v>
      </c>
      <c r="C143" s="133" t="e" cm="1">
        <f t="array" aca="1" ref="C143" ca="1">_xll.RiskNormal(1200,1200*0.3941,_xll.RiskTruncateP(0.05,0.95),_xll.RiskName("Diet 3 Feed"),_xll.RiskUnits("ng/kg dry"))</f>
        <v>#NAME?</v>
      </c>
      <c r="D143" s="133">
        <v>0</v>
      </c>
      <c r="E143" s="163">
        <v>1.3</v>
      </c>
      <c r="F143" s="134" t="e" cm="1">
        <f t="array" aca="1" ref="F143" ca="1">_xll.RiskNormal((-0.0001*A143^2+0.0196*A143+11.697),(-0.0001*A143^2+0.0196*A143+11.697)*0.062,_xll.RiskTruncateP(0.05,0.95),_xll.RiskName("DMI Cow"),_xll.RiskUnits("kg"))</f>
        <v>#NAME?</v>
      </c>
      <c r="G143" s="134" t="e">
        <f t="shared" ca="1" si="21"/>
        <v>#NAME?</v>
      </c>
      <c r="H143" s="134" t="e" cm="1">
        <f t="array" aca="1" ref="H143" ca="1">_xll.RiskNormal('SW7'!C$12,'SW7'!D$12,_xll.RiskTruncateP(0.05,0.95),_xll.RiskName("Water Intake Cow"),_xll.RiskUnits("L"))</f>
        <v>#NAME?</v>
      </c>
      <c r="I143" s="134" t="e">
        <f t="shared" ca="1" si="24"/>
        <v>#NAME?</v>
      </c>
      <c r="J143" s="134" t="e">
        <f t="shared" ca="1" si="25"/>
        <v>#NAME?</v>
      </c>
      <c r="K143" s="134" t="e" cm="1">
        <f t="array" aca="1" ref="K143" ca="1">_xll.RiskNormal(-0.0000000257*A143^4+0.0000163*A143^3-0.003686*A143^2+0.3024*A143+1.445,(-0.0000000257*A143^4+0.0000163*A143^3-0.003686*A143^2+0.3024*A143+1.445)*0.355,_xll.RiskTruncateP(0.05,0.95),_xll.RiskName("Milk Intake"),_xll.RiskUnits("kg"))</f>
        <v>#NAME?</v>
      </c>
      <c r="L143" s="134" t="e" cm="1">
        <f t="array" aca="1" ref="L143" ca="1">_xll.RiskNormal(5.4702*LN(A143)-22.889,(5.4702*LN(A143)-22.889)*0.35,_xll.RiskTruncateP(0.05,0.95),_xll.RiskName("DMI"),_xll.RiskUnits("kg"))</f>
        <v>#NAME?</v>
      </c>
      <c r="M143" s="134" t="e" cm="1">
        <f t="array" aca="1" ref="M143" ca="1">_xll.RiskNormal(0.0243*L143,0.005*L143,_xll.RiskTruncateP(0.05,0.95),_xll.RiskName("Soil Intake"),_xll.RiskUnits("kg"))</f>
        <v>#NAME?</v>
      </c>
      <c r="N143" s="134" t="e">
        <f t="shared" ca="1" si="26"/>
        <v>#NAME?</v>
      </c>
      <c r="O143" s="134" t="e">
        <f t="shared" ca="1" si="27"/>
        <v>#NAME?</v>
      </c>
      <c r="P143" s="134" t="e">
        <f t="shared" ca="1" si="22"/>
        <v>#NAME?</v>
      </c>
      <c r="Q143" s="134" t="e">
        <f t="shared" ca="1" si="22"/>
        <v>#NAME?</v>
      </c>
      <c r="R143" s="134" t="e">
        <f t="shared" ca="1" si="22"/>
        <v>#NAME?</v>
      </c>
      <c r="S143" s="134" t="e">
        <f t="shared" ref="S143:S206" ca="1" si="29">SUM(O143:R143)</f>
        <v>#NAME?</v>
      </c>
      <c r="T143" s="134" t="e" cm="1">
        <f t="array" aca="1" ref="T143" ca="1">U142-(U142*(0.5^(1/_xll.RiskNormal('SW7'!C$2,'SW7'!D$2,_xll.RiskTruncateP(0.05,0.95),_xll.RiskName("Halflife"),_xll.RiskUnits("d")))))</f>
        <v>#NAME?</v>
      </c>
      <c r="U143" s="134" t="e">
        <f t="shared" ca="1" si="28"/>
        <v>#NAME?</v>
      </c>
      <c r="V143" s="137" t="e" cm="1">
        <f t="array" aca="1" ref="V143" ca="1">(U143*_xll.RiskNormal('SW7'!C$3,'SW7'!D$3,_xll.RiskTruncateP(0.05,0.95),_xll.RiskName("PFAS MUSCLE FRAC"))/(B143*_xll.RiskNormal('SW7'!C$4,'SW7'!E$4,_xll.RiskTruncateP(0.05,0.95),_xll.RiskName("MUSCLE BW FRAC"))))/1000</f>
        <v>#NAME?</v>
      </c>
      <c r="W143" s="137" t="e" cm="1">
        <f t="array" aca="1" ref="W143" ca="1">V143/_xll.RiskNormal('SW7'!C$5,'SW7'!D$5,_xll.RiskTruncateP(0.05,0.95),_xll.RiskName("Serum Part"))</f>
        <v>#NAME?</v>
      </c>
    </row>
    <row r="144" spans="1:23" x14ac:dyDescent="0.35">
      <c r="A144" s="133">
        <f t="shared" si="23"/>
        <v>141</v>
      </c>
      <c r="B144" s="134" t="e" cm="1">
        <f t="array" aca="1" ref="B144" ca="1">B143+_xll.RiskNormal(0.5584 + 2*0.001787*A144 -3*0.00000155*A144^2 - 4*0.00000000133*A144^3,0.35*(0.5584 + 2*0.001787*A144 -3*0.00000155*A144^2 - 4*0.00000000133*A144^3),_xll.RiskTruncateP(0.05,0.95),_xll.RiskName("BW Gain"),_xll.RiskUnits("kg"))</f>
        <v>#NAME?</v>
      </c>
      <c r="C144" s="133" t="e" cm="1">
        <f t="array" aca="1" ref="C144" ca="1">_xll.RiskNormal(1200,1200*0.3941,_xll.RiskTruncateP(0.05,0.95),_xll.RiskName("Diet 3 Feed"),_xll.RiskUnits("ng/kg dry"))</f>
        <v>#NAME?</v>
      </c>
      <c r="D144" s="133">
        <v>0</v>
      </c>
      <c r="E144" s="163">
        <v>1.3</v>
      </c>
      <c r="F144" s="134" t="e" cm="1">
        <f t="array" aca="1" ref="F144" ca="1">_xll.RiskNormal((-0.0001*A144^2+0.0196*A144+11.697),(-0.0001*A144^2+0.0196*A144+11.697)*0.062,_xll.RiskTruncateP(0.05,0.95),_xll.RiskName("DMI Cow"),_xll.RiskUnits("kg"))</f>
        <v>#NAME?</v>
      </c>
      <c r="G144" s="134" t="e">
        <f t="shared" ca="1" si="21"/>
        <v>#NAME?</v>
      </c>
      <c r="H144" s="134" t="e" cm="1">
        <f t="array" aca="1" ref="H144" ca="1">_xll.RiskNormal('SW7'!C$12,'SW7'!D$12,_xll.RiskTruncateP(0.05,0.95),_xll.RiskName("Water Intake Cow"),_xll.RiskUnits("L"))</f>
        <v>#NAME?</v>
      </c>
      <c r="I144" s="134" t="e">
        <f t="shared" ca="1" si="24"/>
        <v>#NAME?</v>
      </c>
      <c r="J144" s="134" t="e">
        <f t="shared" ca="1" si="25"/>
        <v>#NAME?</v>
      </c>
      <c r="K144" s="134" t="e" cm="1">
        <f t="array" aca="1" ref="K144" ca="1">_xll.RiskNormal(-0.0000000257*A144^4+0.0000163*A144^3-0.003686*A144^2+0.3024*A144+1.445,(-0.0000000257*A144^4+0.0000163*A144^3-0.003686*A144^2+0.3024*A144+1.445)*0.355,_xll.RiskTruncateP(0.05,0.95),_xll.RiskName("Milk Intake"),_xll.RiskUnits("kg"))</f>
        <v>#NAME?</v>
      </c>
      <c r="L144" s="134" t="e" cm="1">
        <f t="array" aca="1" ref="L144" ca="1">_xll.RiskNormal(5.4702*LN(A144)-22.889,(5.4702*LN(A144)-22.889)*0.35,_xll.RiskTruncateP(0.05,0.95),_xll.RiskName("DMI"),_xll.RiskUnits("kg"))</f>
        <v>#NAME?</v>
      </c>
      <c r="M144" s="134" t="e" cm="1">
        <f t="array" aca="1" ref="M144" ca="1">_xll.RiskNormal(0.0243*L144,0.005*L144,_xll.RiskTruncateP(0.05,0.95),_xll.RiskName("Soil Intake"),_xll.RiskUnits("kg"))</f>
        <v>#NAME?</v>
      </c>
      <c r="N144" s="134" t="e">
        <f t="shared" ca="1" si="26"/>
        <v>#NAME?</v>
      </c>
      <c r="O144" s="134" t="e">
        <f t="shared" ca="1" si="27"/>
        <v>#NAME?</v>
      </c>
      <c r="P144" s="134" t="e">
        <f t="shared" ca="1" si="22"/>
        <v>#NAME?</v>
      </c>
      <c r="Q144" s="134" t="e">
        <f t="shared" ca="1" si="22"/>
        <v>#NAME?</v>
      </c>
      <c r="R144" s="134" t="e">
        <f t="shared" ca="1" si="22"/>
        <v>#NAME?</v>
      </c>
      <c r="S144" s="134" t="e">
        <f t="shared" ca="1" si="29"/>
        <v>#NAME?</v>
      </c>
      <c r="T144" s="134" t="e" cm="1">
        <f t="array" aca="1" ref="T144" ca="1">U143-(U143*(0.5^(1/_xll.RiskNormal('SW7'!C$2,'SW7'!D$2,_xll.RiskTruncateP(0.05,0.95),_xll.RiskName("Halflife"),_xll.RiskUnits("d")))))</f>
        <v>#NAME?</v>
      </c>
      <c r="U144" s="134" t="e">
        <f t="shared" ca="1" si="28"/>
        <v>#NAME?</v>
      </c>
      <c r="V144" s="137" t="e" cm="1">
        <f t="array" aca="1" ref="V144" ca="1">(U144*_xll.RiskNormal('SW7'!C$3,'SW7'!D$3,_xll.RiskTruncateP(0.05,0.95),_xll.RiskName("PFAS MUSCLE FRAC"))/(B144*_xll.RiskNormal('SW7'!C$4,'SW7'!E$4,_xll.RiskTruncateP(0.05,0.95),_xll.RiskName("MUSCLE BW FRAC"))))/1000</f>
        <v>#NAME?</v>
      </c>
      <c r="W144" s="137" t="e" cm="1">
        <f t="array" aca="1" ref="W144" ca="1">V144/_xll.RiskNormal('SW7'!C$5,'SW7'!D$5,_xll.RiskTruncateP(0.05,0.95),_xll.RiskName("Serum Part"))</f>
        <v>#NAME?</v>
      </c>
    </row>
    <row r="145" spans="1:23" x14ac:dyDescent="0.35">
      <c r="A145" s="133">
        <f t="shared" si="23"/>
        <v>142</v>
      </c>
      <c r="B145" s="134" t="e" cm="1">
        <f t="array" aca="1" ref="B145" ca="1">B144+_xll.RiskNormal(0.5584 + 2*0.001787*A145 -3*0.00000155*A145^2 - 4*0.00000000133*A145^3,0.35*(0.5584 + 2*0.001787*A145 -3*0.00000155*A145^2 - 4*0.00000000133*A145^3),_xll.RiskTruncateP(0.05,0.95),_xll.RiskName("BW Gain"),_xll.RiskUnits("kg"))</f>
        <v>#NAME?</v>
      </c>
      <c r="C145" s="133" t="e" cm="1">
        <f t="array" aca="1" ref="C145" ca="1">_xll.RiskNormal(1200,1200*0.3941,_xll.RiskTruncateP(0.05,0.95),_xll.RiskName("Diet 3 Feed"),_xll.RiskUnits("ng/kg dry"))</f>
        <v>#NAME?</v>
      </c>
      <c r="D145" s="133">
        <v>0</v>
      </c>
      <c r="E145" s="163">
        <v>1.3</v>
      </c>
      <c r="F145" s="134" t="e" cm="1">
        <f t="array" aca="1" ref="F145" ca="1">_xll.RiskNormal((-0.0001*A145^2+0.0196*A145+11.697),(-0.0001*A145^2+0.0196*A145+11.697)*0.062,_xll.RiskTruncateP(0.05,0.95),_xll.RiskName("DMI Cow"),_xll.RiskUnits("kg"))</f>
        <v>#NAME?</v>
      </c>
      <c r="G145" s="134" t="e">
        <f t="shared" ca="1" si="21"/>
        <v>#NAME?</v>
      </c>
      <c r="H145" s="134" t="e" cm="1">
        <f t="array" aca="1" ref="H145" ca="1">_xll.RiskNormal('SW7'!C$12,'SW7'!D$12,_xll.RiskTruncateP(0.05,0.95),_xll.RiskName("Water Intake Cow"),_xll.RiskUnits("L"))</f>
        <v>#NAME?</v>
      </c>
      <c r="I145" s="134" t="e">
        <f t="shared" ca="1" si="24"/>
        <v>#NAME?</v>
      </c>
      <c r="J145" s="134" t="e">
        <f t="shared" ca="1" si="25"/>
        <v>#NAME?</v>
      </c>
      <c r="K145" s="134" t="e" cm="1">
        <f t="array" aca="1" ref="K145" ca="1">_xll.RiskNormal(-0.0000000257*A145^4+0.0000163*A145^3-0.003686*A145^2+0.3024*A145+1.445,(-0.0000000257*A145^4+0.0000163*A145^3-0.003686*A145^2+0.3024*A145+1.445)*0.355,_xll.RiskTruncateP(0.05,0.95),_xll.RiskName("Milk Intake"),_xll.RiskUnits("kg"))</f>
        <v>#NAME?</v>
      </c>
      <c r="L145" s="134" t="e" cm="1">
        <f t="array" aca="1" ref="L145" ca="1">_xll.RiskNormal(5.4702*LN(A145)-22.889,(5.4702*LN(A145)-22.889)*0.35,_xll.RiskTruncateP(0.05,0.95),_xll.RiskName("DMI"),_xll.RiskUnits("kg"))</f>
        <v>#NAME?</v>
      </c>
      <c r="M145" s="134" t="e" cm="1">
        <f t="array" aca="1" ref="M145" ca="1">_xll.RiskNormal(0.0243*L145,0.005*L145,_xll.RiskTruncateP(0.05,0.95),_xll.RiskName("Soil Intake"),_xll.RiskUnits("kg"))</f>
        <v>#NAME?</v>
      </c>
      <c r="N145" s="134" t="e">
        <f t="shared" ca="1" si="26"/>
        <v>#NAME?</v>
      </c>
      <c r="O145" s="134" t="e">
        <f t="shared" ca="1" si="27"/>
        <v>#NAME?</v>
      </c>
      <c r="P145" s="134" t="e">
        <f t="shared" ca="1" si="22"/>
        <v>#NAME?</v>
      </c>
      <c r="Q145" s="134" t="e">
        <f t="shared" ca="1" si="22"/>
        <v>#NAME?</v>
      </c>
      <c r="R145" s="134" t="e">
        <f t="shared" ca="1" si="22"/>
        <v>#NAME?</v>
      </c>
      <c r="S145" s="134" t="e">
        <f t="shared" ca="1" si="29"/>
        <v>#NAME?</v>
      </c>
      <c r="T145" s="134" t="e" cm="1">
        <f t="array" aca="1" ref="T145" ca="1">U144-(U144*(0.5^(1/_xll.RiskNormal('SW7'!C$2,'SW7'!D$2,_xll.RiskTruncateP(0.05,0.95),_xll.RiskName("Halflife"),_xll.RiskUnits("d")))))</f>
        <v>#NAME?</v>
      </c>
      <c r="U145" s="134" t="e">
        <f t="shared" ca="1" si="28"/>
        <v>#NAME?</v>
      </c>
      <c r="V145" s="137" t="e" cm="1">
        <f t="array" aca="1" ref="V145" ca="1">(U145*_xll.RiskNormal('SW7'!C$3,'SW7'!D$3,_xll.RiskTruncateP(0.05,0.95),_xll.RiskName("PFAS MUSCLE FRAC"))/(B145*_xll.RiskNormal('SW7'!C$4,'SW7'!E$4,_xll.RiskTruncateP(0.05,0.95),_xll.RiskName("MUSCLE BW FRAC"))))/1000</f>
        <v>#NAME?</v>
      </c>
      <c r="W145" s="137" t="e" cm="1">
        <f t="array" aca="1" ref="W145" ca="1">V145/_xll.RiskNormal('SW7'!C$5,'SW7'!D$5,_xll.RiskTruncateP(0.05,0.95),_xll.RiskName("Serum Part"))</f>
        <v>#NAME?</v>
      </c>
    </row>
    <row r="146" spans="1:23" x14ac:dyDescent="0.35">
      <c r="A146" s="133">
        <f t="shared" si="23"/>
        <v>143</v>
      </c>
      <c r="B146" s="134" t="e" cm="1">
        <f t="array" aca="1" ref="B146" ca="1">B145+_xll.RiskNormal(0.5584 + 2*0.001787*A146 -3*0.00000155*A146^2 - 4*0.00000000133*A146^3,0.35*(0.5584 + 2*0.001787*A146 -3*0.00000155*A146^2 - 4*0.00000000133*A146^3),_xll.RiskTruncateP(0.05,0.95),_xll.RiskName("BW Gain"),_xll.RiskUnits("kg"))</f>
        <v>#NAME?</v>
      </c>
      <c r="C146" s="133" t="e" cm="1">
        <f t="array" aca="1" ref="C146" ca="1">_xll.RiskNormal(1200,1200*0.3941,_xll.RiskTruncateP(0.05,0.95),_xll.RiskName("Diet 3 Feed"),_xll.RiskUnits("ng/kg dry"))</f>
        <v>#NAME?</v>
      </c>
      <c r="D146" s="133">
        <v>0</v>
      </c>
      <c r="E146" s="163">
        <v>1.3</v>
      </c>
      <c r="F146" s="134" t="e" cm="1">
        <f t="array" aca="1" ref="F146" ca="1">_xll.RiskNormal((-0.0001*A146^2+0.0196*A146+11.697),(-0.0001*A146^2+0.0196*A146+11.697)*0.062,_xll.RiskTruncateP(0.05,0.95),_xll.RiskName("DMI Cow"),_xll.RiskUnits("kg"))</f>
        <v>#NAME?</v>
      </c>
      <c r="G146" s="134" t="e">
        <f t="shared" ca="1" si="21"/>
        <v>#NAME?</v>
      </c>
      <c r="H146" s="134" t="e" cm="1">
        <f t="array" aca="1" ref="H146" ca="1">_xll.RiskNormal('SW7'!C$12,'SW7'!D$12,_xll.RiskTruncateP(0.05,0.95),_xll.RiskName("Water Intake Cow"),_xll.RiskUnits("L"))</f>
        <v>#NAME?</v>
      </c>
      <c r="I146" s="134" t="e">
        <f t="shared" ca="1" si="24"/>
        <v>#NAME?</v>
      </c>
      <c r="J146" s="134" t="e">
        <f t="shared" ca="1" si="25"/>
        <v>#NAME?</v>
      </c>
      <c r="K146" s="134" t="e" cm="1">
        <f t="array" aca="1" ref="K146" ca="1">_xll.RiskNormal(-0.0000000257*A146^4+0.0000163*A146^3-0.003686*A146^2+0.3024*A146+1.445,(-0.0000000257*A146^4+0.0000163*A146^3-0.003686*A146^2+0.3024*A146+1.445)*0.355,_xll.RiskTruncateP(0.05,0.95),_xll.RiskName("Milk Intake"),_xll.RiskUnits("kg"))</f>
        <v>#NAME?</v>
      </c>
      <c r="L146" s="134" t="e" cm="1">
        <f t="array" aca="1" ref="L146" ca="1">_xll.RiskNormal(5.4702*LN(A146)-22.889,(5.4702*LN(A146)-22.889)*0.35,_xll.RiskTruncateP(0.05,0.95),_xll.RiskName("DMI"),_xll.RiskUnits("kg"))</f>
        <v>#NAME?</v>
      </c>
      <c r="M146" s="134" t="e" cm="1">
        <f t="array" aca="1" ref="M146" ca="1">_xll.RiskNormal(0.0243*L146,0.005*L146,_xll.RiskTruncateP(0.05,0.95),_xll.RiskName("Soil Intake"),_xll.RiskUnits("kg"))</f>
        <v>#NAME?</v>
      </c>
      <c r="N146" s="134" t="e">
        <f t="shared" ca="1" si="26"/>
        <v>#NAME?</v>
      </c>
      <c r="O146" s="134" t="e">
        <f t="shared" ca="1" si="27"/>
        <v>#NAME?</v>
      </c>
      <c r="P146" s="134" t="e">
        <f t="shared" ca="1" si="22"/>
        <v>#NAME?</v>
      </c>
      <c r="Q146" s="134" t="e">
        <f t="shared" ca="1" si="22"/>
        <v>#NAME?</v>
      </c>
      <c r="R146" s="134" t="e">
        <f t="shared" ca="1" si="22"/>
        <v>#NAME?</v>
      </c>
      <c r="S146" s="134" t="e">
        <f t="shared" ca="1" si="29"/>
        <v>#NAME?</v>
      </c>
      <c r="T146" s="134" t="e" cm="1">
        <f t="array" aca="1" ref="T146" ca="1">U145-(U145*(0.5^(1/_xll.RiskNormal('SW7'!C$2,'SW7'!D$2,_xll.RiskTruncateP(0.05,0.95),_xll.RiskName("Halflife"),_xll.RiskUnits("d")))))</f>
        <v>#NAME?</v>
      </c>
      <c r="U146" s="134" t="e">
        <f t="shared" ca="1" si="28"/>
        <v>#NAME?</v>
      </c>
      <c r="V146" s="137" t="e" cm="1">
        <f t="array" aca="1" ref="V146" ca="1">(U146*_xll.RiskNormal('SW7'!C$3,'SW7'!D$3,_xll.RiskTruncateP(0.05,0.95),_xll.RiskName("PFAS MUSCLE FRAC"))/(B146*_xll.RiskNormal('SW7'!C$4,'SW7'!E$4,_xll.RiskTruncateP(0.05,0.95),_xll.RiskName("MUSCLE BW FRAC"))))/1000</f>
        <v>#NAME?</v>
      </c>
      <c r="W146" s="137" t="e" cm="1">
        <f t="array" aca="1" ref="W146" ca="1">V146/_xll.RiskNormal('SW7'!C$5,'SW7'!D$5,_xll.RiskTruncateP(0.05,0.95),_xll.RiskName("Serum Part"))</f>
        <v>#NAME?</v>
      </c>
    </row>
    <row r="147" spans="1:23" x14ac:dyDescent="0.35">
      <c r="A147" s="133">
        <f t="shared" si="23"/>
        <v>144</v>
      </c>
      <c r="B147" s="134" t="e" cm="1">
        <f t="array" aca="1" ref="B147" ca="1">B146+_xll.RiskNormal(0.5584 + 2*0.001787*A147 -3*0.00000155*A147^2 - 4*0.00000000133*A147^3,0.35*(0.5584 + 2*0.001787*A147 -3*0.00000155*A147^2 - 4*0.00000000133*A147^3),_xll.RiskTruncateP(0.05,0.95),_xll.RiskName("BW Gain"),_xll.RiskUnits("kg"))</f>
        <v>#NAME?</v>
      </c>
      <c r="C147" s="133" t="e" cm="1">
        <f t="array" aca="1" ref="C147" ca="1">_xll.RiskNormal(1200,1200*0.3941,_xll.RiskTruncateP(0.05,0.95),_xll.RiskName("Diet 3 Feed"),_xll.RiskUnits("ng/kg dry"))</f>
        <v>#NAME?</v>
      </c>
      <c r="D147" s="133">
        <v>0</v>
      </c>
      <c r="E147" s="163">
        <v>1.3</v>
      </c>
      <c r="F147" s="134" t="e" cm="1">
        <f t="array" aca="1" ref="F147" ca="1">_xll.RiskNormal((-0.0001*A147^2+0.0196*A147+11.697),(-0.0001*A147^2+0.0196*A147+11.697)*0.062,_xll.RiskTruncateP(0.05,0.95),_xll.RiskName("DMI Cow"),_xll.RiskUnits("kg"))</f>
        <v>#NAME?</v>
      </c>
      <c r="G147" s="134" t="e">
        <f t="shared" ca="1" si="21"/>
        <v>#NAME?</v>
      </c>
      <c r="H147" s="134" t="e" cm="1">
        <f t="array" aca="1" ref="H147" ca="1">_xll.RiskNormal('SW7'!C$12,'SW7'!D$12,_xll.RiskTruncateP(0.05,0.95),_xll.RiskName("Water Intake Cow"),_xll.RiskUnits("L"))</f>
        <v>#NAME?</v>
      </c>
      <c r="I147" s="134" t="e">
        <f t="shared" ca="1" si="24"/>
        <v>#NAME?</v>
      </c>
      <c r="J147" s="134" t="e">
        <f t="shared" ca="1" si="25"/>
        <v>#NAME?</v>
      </c>
      <c r="K147" s="134" t="e" cm="1">
        <f t="array" aca="1" ref="K147" ca="1">_xll.RiskNormal(-0.0000000257*A147^4+0.0000163*A147^3-0.003686*A147^2+0.3024*A147+1.445,(-0.0000000257*A147^4+0.0000163*A147^3-0.003686*A147^2+0.3024*A147+1.445)*0.355,_xll.RiskTruncateP(0.05,0.95),_xll.RiskName("Milk Intake"),_xll.RiskUnits("kg"))</f>
        <v>#NAME?</v>
      </c>
      <c r="L147" s="134" t="e" cm="1">
        <f t="array" aca="1" ref="L147" ca="1">_xll.RiskNormal(5.4702*LN(A147)-22.889,(5.4702*LN(A147)-22.889)*0.35,_xll.RiskTruncateP(0.05,0.95),_xll.RiskName("DMI"),_xll.RiskUnits("kg"))</f>
        <v>#NAME?</v>
      </c>
      <c r="M147" s="134" t="e" cm="1">
        <f t="array" aca="1" ref="M147" ca="1">_xll.RiskNormal(0.0243*L147,0.005*L147,_xll.RiskTruncateP(0.05,0.95),_xll.RiskName("Soil Intake"),_xll.RiskUnits("kg"))</f>
        <v>#NAME?</v>
      </c>
      <c r="N147" s="134" t="e">
        <f t="shared" ca="1" si="26"/>
        <v>#NAME?</v>
      </c>
      <c r="O147" s="134" t="e">
        <f t="shared" ca="1" si="27"/>
        <v>#NAME?</v>
      </c>
      <c r="P147" s="134" t="e">
        <f t="shared" ca="1" si="22"/>
        <v>#NAME?</v>
      </c>
      <c r="Q147" s="134" t="e">
        <f t="shared" ca="1" si="22"/>
        <v>#NAME?</v>
      </c>
      <c r="R147" s="134" t="e">
        <f t="shared" ca="1" si="22"/>
        <v>#NAME?</v>
      </c>
      <c r="S147" s="134" t="e">
        <f t="shared" ca="1" si="29"/>
        <v>#NAME?</v>
      </c>
      <c r="T147" s="134" t="e" cm="1">
        <f t="array" aca="1" ref="T147" ca="1">U146-(U146*(0.5^(1/_xll.RiskNormal('SW7'!C$2,'SW7'!D$2,_xll.RiskTruncateP(0.05,0.95),_xll.RiskName("Halflife"),_xll.RiskUnits("d")))))</f>
        <v>#NAME?</v>
      </c>
      <c r="U147" s="134" t="e">
        <f t="shared" ca="1" si="28"/>
        <v>#NAME?</v>
      </c>
      <c r="V147" s="137" t="e" cm="1">
        <f t="array" aca="1" ref="V147" ca="1">(U147*_xll.RiskNormal('SW7'!C$3,'SW7'!D$3,_xll.RiskTruncateP(0.05,0.95),_xll.RiskName("PFAS MUSCLE FRAC"))/(B147*_xll.RiskNormal('SW7'!C$4,'SW7'!E$4,_xll.RiskTruncateP(0.05,0.95),_xll.RiskName("MUSCLE BW FRAC"))))/1000</f>
        <v>#NAME?</v>
      </c>
      <c r="W147" s="137" t="e" cm="1">
        <f t="array" aca="1" ref="W147" ca="1">V147/_xll.RiskNormal('SW7'!C$5,'SW7'!D$5,_xll.RiskTruncateP(0.05,0.95),_xll.RiskName("Serum Part"))</f>
        <v>#NAME?</v>
      </c>
    </row>
    <row r="148" spans="1:23" x14ac:dyDescent="0.35">
      <c r="A148" s="133">
        <f t="shared" si="23"/>
        <v>145</v>
      </c>
      <c r="B148" s="134" t="e" cm="1">
        <f t="array" aca="1" ref="B148" ca="1">B147+_xll.RiskNormal(0.5584 + 2*0.001787*A148 -3*0.00000155*A148^2 - 4*0.00000000133*A148^3,0.35*(0.5584 + 2*0.001787*A148 -3*0.00000155*A148^2 - 4*0.00000000133*A148^3),_xll.RiskTruncateP(0.05,0.95),_xll.RiskName("BW Gain"),_xll.RiskUnits("kg"))</f>
        <v>#NAME?</v>
      </c>
      <c r="C148" s="133" t="e" cm="1">
        <f t="array" aca="1" ref="C148" ca="1">_xll.RiskNormal(1200,1200*0.3941,_xll.RiskTruncateP(0.05,0.95),_xll.RiskName("Diet 3 Feed"),_xll.RiskUnits("ng/kg dry"))</f>
        <v>#NAME?</v>
      </c>
      <c r="D148" s="133">
        <v>0</v>
      </c>
      <c r="E148" s="163">
        <v>1.3</v>
      </c>
      <c r="F148" s="134" t="e" cm="1">
        <f t="array" aca="1" ref="F148" ca="1">_xll.RiskNormal((-0.0001*A148^2+0.0196*A148+11.697),(-0.0001*A148^2+0.0196*A148+11.697)*0.062,_xll.RiskTruncateP(0.05,0.95),_xll.RiskName("DMI Cow"),_xll.RiskUnits("kg"))</f>
        <v>#NAME?</v>
      </c>
      <c r="G148" s="134" t="e">
        <f t="shared" ca="1" si="21"/>
        <v>#NAME?</v>
      </c>
      <c r="H148" s="134" t="e" cm="1">
        <f t="array" aca="1" ref="H148" ca="1">_xll.RiskNormal('SW7'!C$12,'SW7'!D$12,_xll.RiskTruncateP(0.05,0.95),_xll.RiskName("Water Intake Cow"),_xll.RiskUnits("L"))</f>
        <v>#NAME?</v>
      </c>
      <c r="I148" s="134" t="e">
        <f t="shared" ca="1" si="24"/>
        <v>#NAME?</v>
      </c>
      <c r="J148" s="134" t="e">
        <f t="shared" ca="1" si="25"/>
        <v>#NAME?</v>
      </c>
      <c r="K148" s="134" t="e" cm="1">
        <f t="array" aca="1" ref="K148" ca="1">_xll.RiskNormal(-0.0000000257*A148^4+0.0000163*A148^3-0.003686*A148^2+0.3024*A148+1.445,(-0.0000000257*A148^4+0.0000163*A148^3-0.003686*A148^2+0.3024*A148+1.445)*0.355,_xll.RiskTruncateP(0.05,0.95),_xll.RiskName("Milk Intake"),_xll.RiskUnits("kg"))</f>
        <v>#NAME?</v>
      </c>
      <c r="L148" s="134" t="e" cm="1">
        <f t="array" aca="1" ref="L148" ca="1">_xll.RiskNormal(5.4702*LN(A148)-22.889,(5.4702*LN(A148)-22.889)*0.35,_xll.RiskTruncateP(0.05,0.95),_xll.RiskName("DMI"),_xll.RiskUnits("kg"))</f>
        <v>#NAME?</v>
      </c>
      <c r="M148" s="134" t="e" cm="1">
        <f t="array" aca="1" ref="M148" ca="1">_xll.RiskNormal(0.0243*L148,0.005*L148,_xll.RiskTruncateP(0.05,0.95),_xll.RiskName("Soil Intake"),_xll.RiskUnits("kg"))</f>
        <v>#NAME?</v>
      </c>
      <c r="N148" s="134" t="e">
        <f t="shared" ca="1" si="26"/>
        <v>#NAME?</v>
      </c>
      <c r="O148" s="134" t="e">
        <f t="shared" ca="1" si="27"/>
        <v>#NAME?</v>
      </c>
      <c r="P148" s="134" t="e">
        <f t="shared" ca="1" si="22"/>
        <v>#NAME?</v>
      </c>
      <c r="Q148" s="134" t="e">
        <f t="shared" ca="1" si="22"/>
        <v>#NAME?</v>
      </c>
      <c r="R148" s="134" t="e">
        <f t="shared" ca="1" si="22"/>
        <v>#NAME?</v>
      </c>
      <c r="S148" s="134" t="e">
        <f t="shared" ca="1" si="29"/>
        <v>#NAME?</v>
      </c>
      <c r="T148" s="134" t="e" cm="1">
        <f t="array" aca="1" ref="T148" ca="1">U147-(U147*(0.5^(1/_xll.RiskNormal('SW7'!C$2,'SW7'!D$2,_xll.RiskTruncateP(0.05,0.95),_xll.RiskName("Halflife"),_xll.RiskUnits("d")))))</f>
        <v>#NAME?</v>
      </c>
      <c r="U148" s="134" t="e">
        <f t="shared" ca="1" si="28"/>
        <v>#NAME?</v>
      </c>
      <c r="V148" s="137" t="e" cm="1">
        <f t="array" aca="1" ref="V148" ca="1">(U148*_xll.RiskNormal('SW7'!C$3,'SW7'!D$3,_xll.RiskTruncateP(0.05,0.95),_xll.RiskName("PFAS MUSCLE FRAC"))/(B148*_xll.RiskNormal('SW7'!C$4,'SW7'!E$4,_xll.RiskTruncateP(0.05,0.95),_xll.RiskName("MUSCLE BW FRAC"))))/1000</f>
        <v>#NAME?</v>
      </c>
      <c r="W148" s="137" t="e" cm="1">
        <f t="array" aca="1" ref="W148" ca="1">V148/_xll.RiskNormal('SW7'!C$5,'SW7'!D$5,_xll.RiskTruncateP(0.05,0.95),_xll.RiskName("Serum Part"))</f>
        <v>#NAME?</v>
      </c>
    </row>
    <row r="149" spans="1:23" x14ac:dyDescent="0.35">
      <c r="A149" s="133">
        <f t="shared" si="23"/>
        <v>146</v>
      </c>
      <c r="B149" s="134" t="e" cm="1">
        <f t="array" aca="1" ref="B149" ca="1">B148+_xll.RiskNormal(0.5584 + 2*0.001787*A149 -3*0.00000155*A149^2 - 4*0.00000000133*A149^3,0.35*(0.5584 + 2*0.001787*A149 -3*0.00000155*A149^2 - 4*0.00000000133*A149^3),_xll.RiskTruncateP(0.05,0.95),_xll.RiskName("BW Gain"),_xll.RiskUnits("kg"))</f>
        <v>#NAME?</v>
      </c>
      <c r="C149" s="133" t="e" cm="1">
        <f t="array" aca="1" ref="C149" ca="1">_xll.RiskNormal(1200,1200*0.3941,_xll.RiskTruncateP(0.05,0.95),_xll.RiskName("Diet 3 Feed"),_xll.RiskUnits("ng/kg dry"))</f>
        <v>#NAME?</v>
      </c>
      <c r="D149" s="133">
        <v>0</v>
      </c>
      <c r="E149" s="163">
        <v>1.3</v>
      </c>
      <c r="F149" s="134" t="e" cm="1">
        <f t="array" aca="1" ref="F149" ca="1">_xll.RiskNormal((-0.0001*A149^2+0.0196*A149+11.697),(-0.0001*A149^2+0.0196*A149+11.697)*0.062,_xll.RiskTruncateP(0.05,0.95),_xll.RiskName("DMI Cow"),_xll.RiskUnits("kg"))</f>
        <v>#NAME?</v>
      </c>
      <c r="G149" s="134" t="e">
        <f t="shared" ca="1" si="21"/>
        <v>#NAME?</v>
      </c>
      <c r="H149" s="134" t="e" cm="1">
        <f t="array" aca="1" ref="H149" ca="1">_xll.RiskNormal('SW7'!C$12,'SW7'!D$12,_xll.RiskTruncateP(0.05,0.95),_xll.RiskName("Water Intake Cow"),_xll.RiskUnits("L"))</f>
        <v>#NAME?</v>
      </c>
      <c r="I149" s="134" t="e">
        <f t="shared" ca="1" si="24"/>
        <v>#NAME?</v>
      </c>
      <c r="J149" s="134" t="e">
        <f t="shared" ca="1" si="25"/>
        <v>#NAME?</v>
      </c>
      <c r="K149" s="134" t="e" cm="1">
        <f t="array" aca="1" ref="K149" ca="1">_xll.RiskNormal(-0.0000000257*A149^4+0.0000163*A149^3-0.003686*A149^2+0.3024*A149+1.445,(-0.0000000257*A149^4+0.0000163*A149^3-0.003686*A149^2+0.3024*A149+1.445)*0.355,_xll.RiskTruncateP(0.05,0.95),_xll.RiskName("Milk Intake"),_xll.RiskUnits("kg"))</f>
        <v>#NAME?</v>
      </c>
      <c r="L149" s="134" t="e" cm="1">
        <f t="array" aca="1" ref="L149" ca="1">_xll.RiskNormal(5.4702*LN(A149)-22.889,(5.4702*LN(A149)-22.889)*0.35,_xll.RiskTruncateP(0.05,0.95),_xll.RiskName("DMI"),_xll.RiskUnits("kg"))</f>
        <v>#NAME?</v>
      </c>
      <c r="M149" s="134" t="e" cm="1">
        <f t="array" aca="1" ref="M149" ca="1">_xll.RiskNormal(0.0243*L149,0.005*L149,_xll.RiskTruncateP(0.05,0.95),_xll.RiskName("Soil Intake"),_xll.RiskUnits("kg"))</f>
        <v>#NAME?</v>
      </c>
      <c r="N149" s="134" t="e">
        <f t="shared" ca="1" si="26"/>
        <v>#NAME?</v>
      </c>
      <c r="O149" s="134" t="e">
        <f t="shared" ca="1" si="27"/>
        <v>#NAME?</v>
      </c>
      <c r="P149" s="134" t="e">
        <f t="shared" ca="1" si="22"/>
        <v>#NAME?</v>
      </c>
      <c r="Q149" s="134" t="e">
        <f t="shared" ca="1" si="22"/>
        <v>#NAME?</v>
      </c>
      <c r="R149" s="134" t="e">
        <f t="shared" ca="1" si="22"/>
        <v>#NAME?</v>
      </c>
      <c r="S149" s="134" t="e">
        <f t="shared" ca="1" si="29"/>
        <v>#NAME?</v>
      </c>
      <c r="T149" s="134" t="e" cm="1">
        <f t="array" aca="1" ref="T149" ca="1">U148-(U148*(0.5^(1/_xll.RiskNormal('SW7'!C$2,'SW7'!D$2,_xll.RiskTruncateP(0.05,0.95),_xll.RiskName("Halflife"),_xll.RiskUnits("d")))))</f>
        <v>#NAME?</v>
      </c>
      <c r="U149" s="134" t="e">
        <f t="shared" ca="1" si="28"/>
        <v>#NAME?</v>
      </c>
      <c r="V149" s="137" t="e" cm="1">
        <f t="array" aca="1" ref="V149" ca="1">(U149*_xll.RiskNormal('SW7'!C$3,'SW7'!D$3,_xll.RiskTruncateP(0.05,0.95),_xll.RiskName("PFAS MUSCLE FRAC"))/(B149*_xll.RiskNormal('SW7'!C$4,'SW7'!E$4,_xll.RiskTruncateP(0.05,0.95),_xll.RiskName("MUSCLE BW FRAC"))))/1000</f>
        <v>#NAME?</v>
      </c>
      <c r="W149" s="137" t="e" cm="1">
        <f t="array" aca="1" ref="W149" ca="1">V149/_xll.RiskNormal('SW7'!C$5,'SW7'!D$5,_xll.RiskTruncateP(0.05,0.95),_xll.RiskName("Serum Part"))</f>
        <v>#NAME?</v>
      </c>
    </row>
    <row r="150" spans="1:23" x14ac:dyDescent="0.35">
      <c r="A150" s="133">
        <f t="shared" si="23"/>
        <v>147</v>
      </c>
      <c r="B150" s="134" t="e" cm="1">
        <f t="array" aca="1" ref="B150" ca="1">B149+_xll.RiskNormal(0.5584 + 2*0.001787*A150 -3*0.00000155*A150^2 - 4*0.00000000133*A150^3,0.35*(0.5584 + 2*0.001787*A150 -3*0.00000155*A150^2 - 4*0.00000000133*A150^3),_xll.RiskTruncateP(0.05,0.95),_xll.RiskName("BW Gain"),_xll.RiskUnits("kg"))</f>
        <v>#NAME?</v>
      </c>
      <c r="C150" s="133" t="e" cm="1">
        <f t="array" aca="1" ref="C150" ca="1">_xll.RiskNormal(1200,1200*0.3941,_xll.RiskTruncateP(0.05,0.95),_xll.RiskName("Diet 3 Feed"),_xll.RiskUnits("ng/kg dry"))</f>
        <v>#NAME?</v>
      </c>
      <c r="D150" s="133">
        <v>0</v>
      </c>
      <c r="E150" s="163">
        <v>1.3</v>
      </c>
      <c r="F150" s="134" t="e" cm="1">
        <f t="array" aca="1" ref="F150" ca="1">_xll.RiskNormal((-0.0001*A150^2+0.0196*A150+11.697),(-0.0001*A150^2+0.0196*A150+11.697)*0.062,_xll.RiskTruncateP(0.05,0.95),_xll.RiskName("DMI Cow"),_xll.RiskUnits("kg"))</f>
        <v>#NAME?</v>
      </c>
      <c r="G150" s="134" t="e">
        <f t="shared" ca="1" si="21"/>
        <v>#NAME?</v>
      </c>
      <c r="H150" s="134" t="e" cm="1">
        <f t="array" aca="1" ref="H150" ca="1">_xll.RiskNormal('SW7'!C$12,'SW7'!D$12,_xll.RiskTruncateP(0.05,0.95),_xll.RiskName("Water Intake Cow"),_xll.RiskUnits("L"))</f>
        <v>#NAME?</v>
      </c>
      <c r="I150" s="134" t="e">
        <f t="shared" ca="1" si="24"/>
        <v>#NAME?</v>
      </c>
      <c r="J150" s="134" t="e">
        <f t="shared" ca="1" si="25"/>
        <v>#NAME?</v>
      </c>
      <c r="K150" s="134" t="e" cm="1">
        <f t="array" aca="1" ref="K150" ca="1">_xll.RiskNormal(-0.0000000257*A150^4+0.0000163*A150^3-0.003686*A150^2+0.3024*A150+1.445,(-0.0000000257*A150^4+0.0000163*A150^3-0.003686*A150^2+0.3024*A150+1.445)*0.355,_xll.RiskTruncateP(0.05,0.95),_xll.RiskName("Milk Intake"),_xll.RiskUnits("kg"))</f>
        <v>#NAME?</v>
      </c>
      <c r="L150" s="134" t="e" cm="1">
        <f t="array" aca="1" ref="L150" ca="1">_xll.RiskNormal(5.4702*LN(A150)-22.889,(5.4702*LN(A150)-22.889)*0.35,_xll.RiskTruncateP(0.05,0.95),_xll.RiskName("DMI"),_xll.RiskUnits("kg"))</f>
        <v>#NAME?</v>
      </c>
      <c r="M150" s="134" t="e" cm="1">
        <f t="array" aca="1" ref="M150" ca="1">_xll.RiskNormal(0.0243*L150,0.005*L150,_xll.RiskTruncateP(0.05,0.95),_xll.RiskName("Soil Intake"),_xll.RiskUnits("kg"))</f>
        <v>#NAME?</v>
      </c>
      <c r="N150" s="134" t="e">
        <f t="shared" ca="1" si="26"/>
        <v>#NAME?</v>
      </c>
      <c r="O150" s="134" t="e">
        <f t="shared" ca="1" si="27"/>
        <v>#NAME?</v>
      </c>
      <c r="P150" s="134" t="e">
        <f t="shared" ca="1" si="22"/>
        <v>#NAME?</v>
      </c>
      <c r="Q150" s="134" t="e">
        <f t="shared" ca="1" si="22"/>
        <v>#NAME?</v>
      </c>
      <c r="R150" s="134" t="e">
        <f t="shared" ca="1" si="22"/>
        <v>#NAME?</v>
      </c>
      <c r="S150" s="134" t="e">
        <f t="shared" ca="1" si="29"/>
        <v>#NAME?</v>
      </c>
      <c r="T150" s="134" t="e" cm="1">
        <f t="array" aca="1" ref="T150" ca="1">U149-(U149*(0.5^(1/_xll.RiskNormal('SW7'!C$2,'SW7'!D$2,_xll.RiskTruncateP(0.05,0.95),_xll.RiskName("Halflife"),_xll.RiskUnits("d")))))</f>
        <v>#NAME?</v>
      </c>
      <c r="U150" s="134" t="e">
        <f t="shared" ca="1" si="28"/>
        <v>#NAME?</v>
      </c>
      <c r="V150" s="137" t="e" cm="1">
        <f t="array" aca="1" ref="V150" ca="1">(U150*_xll.RiskNormal('SW7'!C$3,'SW7'!D$3,_xll.RiskTruncateP(0.05,0.95),_xll.RiskName("PFAS MUSCLE FRAC"))/(B150*_xll.RiskNormal('SW7'!C$4,'SW7'!E$4,_xll.RiskTruncateP(0.05,0.95),_xll.RiskName("MUSCLE BW FRAC"))))/1000</f>
        <v>#NAME?</v>
      </c>
      <c r="W150" s="137" t="e" cm="1">
        <f t="array" aca="1" ref="W150" ca="1">V150/_xll.RiskNormal('SW7'!C$5,'SW7'!D$5,_xll.RiskTruncateP(0.05,0.95),_xll.RiskName("Serum Part"))</f>
        <v>#NAME?</v>
      </c>
    </row>
    <row r="151" spans="1:23" x14ac:dyDescent="0.35">
      <c r="A151" s="133">
        <f t="shared" si="23"/>
        <v>148</v>
      </c>
      <c r="B151" s="134" t="e" cm="1">
        <f t="array" aca="1" ref="B151" ca="1">B150+_xll.RiskNormal(0.5584 + 2*0.001787*A151 -3*0.00000155*A151^2 - 4*0.00000000133*A151^3,0.35*(0.5584 + 2*0.001787*A151 -3*0.00000155*A151^2 - 4*0.00000000133*A151^3),_xll.RiskTruncateP(0.05,0.95),_xll.RiskName("BW Gain"),_xll.RiskUnits("kg"))</f>
        <v>#NAME?</v>
      </c>
      <c r="C151" s="133" t="e" cm="1">
        <f t="array" aca="1" ref="C151" ca="1">_xll.RiskNormal(1200,1200*0.3941,_xll.RiskTruncateP(0.05,0.95),_xll.RiskName("Diet 3 Feed"),_xll.RiskUnits("ng/kg dry"))</f>
        <v>#NAME?</v>
      </c>
      <c r="D151" s="133">
        <v>0</v>
      </c>
      <c r="E151" s="163">
        <v>1.3</v>
      </c>
      <c r="F151" s="134" t="e" cm="1">
        <f t="array" aca="1" ref="F151" ca="1">_xll.RiskNormal((-0.0001*A151^2+0.0196*A151+11.697),(-0.0001*A151^2+0.0196*A151+11.697)*0.062,_xll.RiskTruncateP(0.05,0.95),_xll.RiskName("DMI Cow"),_xll.RiskUnits("kg"))</f>
        <v>#NAME?</v>
      </c>
      <c r="G151" s="134" t="e">
        <f t="shared" ca="1" si="21"/>
        <v>#NAME?</v>
      </c>
      <c r="H151" s="134" t="e" cm="1">
        <f t="array" aca="1" ref="H151" ca="1">_xll.RiskNormal('SW7'!C$12,'SW7'!D$12,_xll.RiskTruncateP(0.05,0.95),_xll.RiskName("Water Intake Cow"),_xll.RiskUnits("L"))</f>
        <v>#NAME?</v>
      </c>
      <c r="I151" s="134" t="e">
        <f t="shared" ca="1" si="24"/>
        <v>#NAME?</v>
      </c>
      <c r="J151" s="134" t="e">
        <f t="shared" ca="1" si="25"/>
        <v>#NAME?</v>
      </c>
      <c r="K151" s="134" t="e" cm="1">
        <f t="array" aca="1" ref="K151" ca="1">_xll.RiskNormal(-0.0000000257*A151^4+0.0000163*A151^3-0.003686*A151^2+0.3024*A151+1.445,(-0.0000000257*A151^4+0.0000163*A151^3-0.003686*A151^2+0.3024*A151+1.445)*0.355,_xll.RiskTruncateP(0.05,0.95),_xll.RiskName("Milk Intake"),_xll.RiskUnits("kg"))</f>
        <v>#NAME?</v>
      </c>
      <c r="L151" s="134" t="e" cm="1">
        <f t="array" aca="1" ref="L151" ca="1">_xll.RiskNormal(5.4702*LN(A151)-22.889,(5.4702*LN(A151)-22.889)*0.35,_xll.RiskTruncateP(0.05,0.95),_xll.RiskName("DMI"),_xll.RiskUnits("kg"))</f>
        <v>#NAME?</v>
      </c>
      <c r="M151" s="134" t="e" cm="1">
        <f t="array" aca="1" ref="M151" ca="1">_xll.RiskNormal(0.0243*L151,0.005*L151,_xll.RiskTruncateP(0.05,0.95),_xll.RiskName("Soil Intake"),_xll.RiskUnits("kg"))</f>
        <v>#NAME?</v>
      </c>
      <c r="N151" s="134" t="e">
        <f t="shared" ca="1" si="26"/>
        <v>#NAME?</v>
      </c>
      <c r="O151" s="134" t="e">
        <f t="shared" ca="1" si="27"/>
        <v>#NAME?</v>
      </c>
      <c r="P151" s="134" t="e">
        <f t="shared" ca="1" si="22"/>
        <v>#NAME?</v>
      </c>
      <c r="Q151" s="134" t="e">
        <f t="shared" ca="1" si="22"/>
        <v>#NAME?</v>
      </c>
      <c r="R151" s="134" t="e">
        <f t="shared" ca="1" si="22"/>
        <v>#NAME?</v>
      </c>
      <c r="S151" s="134" t="e">
        <f t="shared" ca="1" si="29"/>
        <v>#NAME?</v>
      </c>
      <c r="T151" s="134" t="e" cm="1">
        <f t="array" aca="1" ref="T151" ca="1">U150-(U150*(0.5^(1/_xll.RiskNormal('SW7'!C$2,'SW7'!D$2,_xll.RiskTruncateP(0.05,0.95),_xll.RiskName("Halflife"),_xll.RiskUnits("d")))))</f>
        <v>#NAME?</v>
      </c>
      <c r="U151" s="134" t="e">
        <f t="shared" ca="1" si="28"/>
        <v>#NAME?</v>
      </c>
      <c r="V151" s="137" t="e" cm="1">
        <f t="array" aca="1" ref="V151" ca="1">(U151*_xll.RiskNormal('SW7'!C$3,'SW7'!D$3,_xll.RiskTruncateP(0.05,0.95),_xll.RiskName("PFAS MUSCLE FRAC"))/(B151*_xll.RiskNormal('SW7'!C$4,'SW7'!E$4,_xll.RiskTruncateP(0.05,0.95),_xll.RiskName("MUSCLE BW FRAC"))))/1000</f>
        <v>#NAME?</v>
      </c>
      <c r="W151" s="137" t="e" cm="1">
        <f t="array" aca="1" ref="W151" ca="1">V151/_xll.RiskNormal('SW7'!C$5,'SW7'!D$5,_xll.RiskTruncateP(0.05,0.95),_xll.RiskName("Serum Part"))</f>
        <v>#NAME?</v>
      </c>
    </row>
    <row r="152" spans="1:23" x14ac:dyDescent="0.35">
      <c r="A152" s="133">
        <f t="shared" si="23"/>
        <v>149</v>
      </c>
      <c r="B152" s="134" t="e" cm="1">
        <f t="array" aca="1" ref="B152" ca="1">B151+_xll.RiskNormal(0.5584 + 2*0.001787*A152 -3*0.00000155*A152^2 - 4*0.00000000133*A152^3,0.35*(0.5584 + 2*0.001787*A152 -3*0.00000155*A152^2 - 4*0.00000000133*A152^3),_xll.RiskTruncateP(0.05,0.95),_xll.RiskName("BW Gain"),_xll.RiskUnits("kg"))</f>
        <v>#NAME?</v>
      </c>
      <c r="C152" s="133" t="e" cm="1">
        <f t="array" aca="1" ref="C152" ca="1">_xll.RiskNormal(1200,1200*0.3941,_xll.RiskTruncateP(0.05,0.95),_xll.RiskName("Diet 3 Feed"),_xll.RiskUnits("ng/kg dry"))</f>
        <v>#NAME?</v>
      </c>
      <c r="D152" s="133">
        <v>0</v>
      </c>
      <c r="E152" s="163">
        <v>1.3</v>
      </c>
      <c r="F152" s="134" t="e" cm="1">
        <f t="array" aca="1" ref="F152" ca="1">_xll.RiskNormal((-0.0001*A152^2+0.0196*A152+11.697),(-0.0001*A152^2+0.0196*A152+11.697)*0.062,_xll.RiskTruncateP(0.05,0.95),_xll.RiskName("DMI Cow"),_xll.RiskUnits("kg"))</f>
        <v>#NAME?</v>
      </c>
      <c r="G152" s="134" t="e">
        <f t="shared" ca="1" si="21"/>
        <v>#NAME?</v>
      </c>
      <c r="H152" s="134" t="e" cm="1">
        <f t="array" aca="1" ref="H152" ca="1">_xll.RiskNormal('SW7'!C$12,'SW7'!D$12,_xll.RiskTruncateP(0.05,0.95),_xll.RiskName("Water Intake Cow"),_xll.RiskUnits("L"))</f>
        <v>#NAME?</v>
      </c>
      <c r="I152" s="134" t="e">
        <f t="shared" ca="1" si="24"/>
        <v>#NAME?</v>
      </c>
      <c r="J152" s="134" t="e">
        <f t="shared" ca="1" si="25"/>
        <v>#NAME?</v>
      </c>
      <c r="K152" s="134" t="e" cm="1">
        <f t="array" aca="1" ref="K152" ca="1">_xll.RiskNormal(-0.0000000257*A152^4+0.0000163*A152^3-0.003686*A152^2+0.3024*A152+1.445,(-0.0000000257*A152^4+0.0000163*A152^3-0.003686*A152^2+0.3024*A152+1.445)*0.355,_xll.RiskTruncateP(0.05,0.95),_xll.RiskName("Milk Intake"),_xll.RiskUnits("kg"))</f>
        <v>#NAME?</v>
      </c>
      <c r="L152" s="134" t="e" cm="1">
        <f t="array" aca="1" ref="L152" ca="1">_xll.RiskNormal(5.4702*LN(A152)-22.889,(5.4702*LN(A152)-22.889)*0.35,_xll.RiskTruncateP(0.05,0.95),_xll.RiskName("DMI"),_xll.RiskUnits("kg"))</f>
        <v>#NAME?</v>
      </c>
      <c r="M152" s="134" t="e" cm="1">
        <f t="array" aca="1" ref="M152" ca="1">_xll.RiskNormal(0.0243*L152,0.005*L152,_xll.RiskTruncateP(0.05,0.95),_xll.RiskName("Soil Intake"),_xll.RiskUnits("kg"))</f>
        <v>#NAME?</v>
      </c>
      <c r="N152" s="134" t="e">
        <f t="shared" ca="1" si="26"/>
        <v>#NAME?</v>
      </c>
      <c r="O152" s="134" t="e">
        <f t="shared" ca="1" si="27"/>
        <v>#NAME?</v>
      </c>
      <c r="P152" s="134" t="e">
        <f t="shared" ca="1" si="22"/>
        <v>#NAME?</v>
      </c>
      <c r="Q152" s="134" t="e">
        <f t="shared" ca="1" si="22"/>
        <v>#NAME?</v>
      </c>
      <c r="R152" s="134" t="e">
        <f t="shared" ca="1" si="22"/>
        <v>#NAME?</v>
      </c>
      <c r="S152" s="134" t="e">
        <f t="shared" ca="1" si="29"/>
        <v>#NAME?</v>
      </c>
      <c r="T152" s="134" t="e" cm="1">
        <f t="array" aca="1" ref="T152" ca="1">U151-(U151*(0.5^(1/_xll.RiskNormal('SW7'!C$2,'SW7'!D$2,_xll.RiskTruncateP(0.05,0.95),_xll.RiskName("Halflife"),_xll.RiskUnits("d")))))</f>
        <v>#NAME?</v>
      </c>
      <c r="U152" s="134" t="e">
        <f t="shared" ca="1" si="28"/>
        <v>#NAME?</v>
      </c>
      <c r="V152" s="137" t="e" cm="1">
        <f t="array" aca="1" ref="V152" ca="1">(U152*_xll.RiskNormal('SW7'!C$3,'SW7'!D$3,_xll.RiskTruncateP(0.05,0.95),_xll.RiskName("PFAS MUSCLE FRAC"))/(B152*_xll.RiskNormal('SW7'!C$4,'SW7'!E$4,_xll.RiskTruncateP(0.05,0.95),_xll.RiskName("MUSCLE BW FRAC"))))/1000</f>
        <v>#NAME?</v>
      </c>
      <c r="W152" s="137" t="e" cm="1">
        <f t="array" aca="1" ref="W152" ca="1">V152/_xll.RiskNormal('SW7'!C$5,'SW7'!D$5,_xll.RiskTruncateP(0.05,0.95),_xll.RiskName("Serum Part"))</f>
        <v>#NAME?</v>
      </c>
    </row>
    <row r="153" spans="1:23" x14ac:dyDescent="0.35">
      <c r="A153" s="133">
        <f t="shared" si="23"/>
        <v>150</v>
      </c>
      <c r="B153" s="134" t="e" cm="1">
        <f t="array" aca="1" ref="B153" ca="1">B152+_xll.RiskNormal(0.5584 + 2*0.001787*A153 -3*0.00000155*A153^2 - 4*0.00000000133*A153^3,0.35*(0.5584 + 2*0.001787*A153 -3*0.00000155*A153^2 - 4*0.00000000133*A153^3),_xll.RiskTruncateP(0.05,0.95),_xll.RiskName("BW Gain"),_xll.RiskUnits("kg"))</f>
        <v>#NAME?</v>
      </c>
      <c r="C153" s="133" t="e" cm="1">
        <f t="array" aca="1" ref="C153" ca="1">_xll.RiskNormal(1200,1200*0.3941,_xll.RiskTruncateP(0.05,0.95),_xll.RiskName("Diet 3 Feed"),_xll.RiskUnits("ng/kg dry"))</f>
        <v>#NAME?</v>
      </c>
      <c r="D153" s="133">
        <v>0</v>
      </c>
      <c r="E153" s="163">
        <v>1.3</v>
      </c>
      <c r="F153" s="134" t="e" cm="1">
        <f t="array" aca="1" ref="F153" ca="1">_xll.RiskNormal((-0.0001*A153^2+0.0196*A153+11.697),(-0.0001*A153^2+0.0196*A153+11.697)*0.062,_xll.RiskTruncateP(0.05,0.95),_xll.RiskName("DMI Cow"),_xll.RiskUnits("kg"))</f>
        <v>#NAME?</v>
      </c>
      <c r="G153" s="134" t="e">
        <f t="shared" ca="1" si="21"/>
        <v>#NAME?</v>
      </c>
      <c r="H153" s="134" t="e" cm="1">
        <f t="array" aca="1" ref="H153" ca="1">_xll.RiskNormal('SW7'!C$12,'SW7'!D$12,_xll.RiskTruncateP(0.05,0.95),_xll.RiskName("Water Intake Cow"),_xll.RiskUnits("L"))</f>
        <v>#NAME?</v>
      </c>
      <c r="I153" s="134" t="e">
        <f t="shared" ca="1" si="24"/>
        <v>#NAME?</v>
      </c>
      <c r="J153" s="134" t="e">
        <f t="shared" ca="1" si="25"/>
        <v>#NAME?</v>
      </c>
      <c r="K153" s="134" t="e" cm="1">
        <f t="array" aca="1" ref="K153" ca="1">_xll.RiskNormal(-0.0000000257*A153^4+0.0000163*A153^3-0.003686*A153^2+0.3024*A153+1.445,(-0.0000000257*A153^4+0.0000163*A153^3-0.003686*A153^2+0.3024*A153+1.445)*0.355,_xll.RiskTruncateP(0.05,0.95),_xll.RiskName("Milk Intake"),_xll.RiskUnits("kg"))</f>
        <v>#NAME?</v>
      </c>
      <c r="L153" s="134" t="e" cm="1">
        <f t="array" aca="1" ref="L153" ca="1">_xll.RiskNormal(5.4702*LN(A153)-22.889,(5.4702*LN(A153)-22.889)*0.35,_xll.RiskTruncateP(0.05,0.95),_xll.RiskName("DMI"),_xll.RiskUnits("kg"))</f>
        <v>#NAME?</v>
      </c>
      <c r="M153" s="134" t="e" cm="1">
        <f t="array" aca="1" ref="M153" ca="1">_xll.RiskNormal(0.0243*L153,0.005*L153,_xll.RiskTruncateP(0.05,0.95),_xll.RiskName("Soil Intake"),_xll.RiskUnits("kg"))</f>
        <v>#NAME?</v>
      </c>
      <c r="N153" s="134" t="e">
        <f t="shared" ca="1" si="26"/>
        <v>#NAME?</v>
      </c>
      <c r="O153" s="134" t="e">
        <f t="shared" ca="1" si="27"/>
        <v>#NAME?</v>
      </c>
      <c r="P153" s="134" t="e">
        <f t="shared" ca="1" si="22"/>
        <v>#NAME?</v>
      </c>
      <c r="Q153" s="134" t="e">
        <f t="shared" ca="1" si="22"/>
        <v>#NAME?</v>
      </c>
      <c r="R153" s="134" t="e">
        <f t="shared" ca="1" si="22"/>
        <v>#NAME?</v>
      </c>
      <c r="S153" s="134" t="e">
        <f t="shared" ca="1" si="29"/>
        <v>#NAME?</v>
      </c>
      <c r="T153" s="134" t="e" cm="1">
        <f t="array" aca="1" ref="T153" ca="1">U152-(U152*(0.5^(1/_xll.RiskNormal('SW7'!C$2,'SW7'!D$2,_xll.RiskTruncateP(0.05,0.95),_xll.RiskName("Halflife"),_xll.RiskUnits("d")))))</f>
        <v>#NAME?</v>
      </c>
      <c r="U153" s="134" t="e">
        <f t="shared" ca="1" si="28"/>
        <v>#NAME?</v>
      </c>
      <c r="V153" s="137" t="e" cm="1">
        <f t="array" aca="1" ref="V153" ca="1">(U153*_xll.RiskNormal('SW7'!C$3,'SW7'!D$3,_xll.RiskTruncateP(0.05,0.95),_xll.RiskName("PFAS MUSCLE FRAC"))/(B153*_xll.RiskNormal('SW7'!C$4,'SW7'!E$4,_xll.RiskTruncateP(0.05,0.95),_xll.RiskName("MUSCLE BW FRAC"))))/1000</f>
        <v>#NAME?</v>
      </c>
      <c r="W153" s="137" t="e" cm="1">
        <f t="array" aca="1" ref="W153" ca="1">V153/_xll.RiskNormal('SW7'!C$5,'SW7'!D$5,_xll.RiskTruncateP(0.05,0.95),_xll.RiskName("Serum Part"))</f>
        <v>#NAME?</v>
      </c>
    </row>
    <row r="154" spans="1:23" x14ac:dyDescent="0.35">
      <c r="A154" s="133">
        <f t="shared" si="23"/>
        <v>151</v>
      </c>
      <c r="B154" s="134" t="e" cm="1">
        <f t="array" aca="1" ref="B154" ca="1">B153+_xll.RiskNormal(0.5584 + 2*0.001787*A154 -3*0.00000155*A154^2 - 4*0.00000000133*A154^3,0.35*(0.5584 + 2*0.001787*A154 -3*0.00000155*A154^2 - 4*0.00000000133*A154^3),_xll.RiskTruncateP(0.05,0.95),_xll.RiskName("BW Gain"),_xll.RiskUnits("kg"))</f>
        <v>#NAME?</v>
      </c>
      <c r="C154" s="133" t="e" cm="1">
        <f t="array" aca="1" ref="C154" ca="1">_xll.RiskNormal(1200,1200*0.3941,_xll.RiskTruncateP(0.05,0.95),_xll.RiskName("Diet 3 Feed"),_xll.RiskUnits("ng/kg dry"))</f>
        <v>#NAME?</v>
      </c>
      <c r="D154" s="133">
        <v>0</v>
      </c>
      <c r="E154" s="163">
        <v>1.3</v>
      </c>
      <c r="F154" s="134" t="e" cm="1">
        <f t="array" aca="1" ref="F154" ca="1">_xll.RiskNormal((-0.0001*A154^2+0.0196*A154+11.697),(-0.0001*A154^2+0.0196*A154+11.697)*0.062,_xll.RiskTruncateP(0.05,0.95),_xll.RiskName("DMI Cow"),_xll.RiskUnits("kg"))</f>
        <v>#NAME?</v>
      </c>
      <c r="G154" s="134" t="e">
        <f t="shared" ca="1" si="21"/>
        <v>#NAME?</v>
      </c>
      <c r="H154" s="134" t="e" cm="1">
        <f t="array" aca="1" ref="H154" ca="1">_xll.RiskNormal('SW7'!C$12,'SW7'!D$12,_xll.RiskTruncateP(0.05,0.95),_xll.RiskName("Water Intake Cow"),_xll.RiskUnits("L"))</f>
        <v>#NAME?</v>
      </c>
      <c r="I154" s="134" t="e">
        <f t="shared" ca="1" si="24"/>
        <v>#NAME?</v>
      </c>
      <c r="J154" s="134" t="e">
        <f t="shared" ca="1" si="25"/>
        <v>#NAME?</v>
      </c>
      <c r="K154" s="134" t="e" cm="1">
        <f t="array" aca="1" ref="K154" ca="1">_xll.RiskNormal(-0.0000000257*A154^4+0.0000163*A154^3-0.003686*A154^2+0.3024*A154+1.445,(-0.0000000257*A154^4+0.0000163*A154^3-0.003686*A154^2+0.3024*A154+1.445)*0.355,_xll.RiskTruncateP(0.05,0.95),_xll.RiskName("Milk Intake"),_xll.RiskUnits("kg"))</f>
        <v>#NAME?</v>
      </c>
      <c r="L154" s="134" t="e" cm="1">
        <f t="array" aca="1" ref="L154" ca="1">_xll.RiskNormal(5.4702*LN(A154)-22.889,(5.4702*LN(A154)-22.889)*0.35,_xll.RiskTruncateP(0.05,0.95),_xll.RiskName("DMI"),_xll.RiskUnits("kg"))</f>
        <v>#NAME?</v>
      </c>
      <c r="M154" s="134" t="e" cm="1">
        <f t="array" aca="1" ref="M154" ca="1">_xll.RiskNormal(0.0243*L154,0.005*L154,_xll.RiskTruncateP(0.05,0.95),_xll.RiskName("Soil Intake"),_xll.RiskUnits("kg"))</f>
        <v>#NAME?</v>
      </c>
      <c r="N154" s="134" t="e">
        <f t="shared" ca="1" si="26"/>
        <v>#NAME?</v>
      </c>
      <c r="O154" s="134" t="e">
        <f t="shared" ca="1" si="27"/>
        <v>#NAME?</v>
      </c>
      <c r="P154" s="134" t="e">
        <f t="shared" ca="1" si="22"/>
        <v>#NAME?</v>
      </c>
      <c r="Q154" s="134" t="e">
        <f t="shared" ca="1" si="22"/>
        <v>#NAME?</v>
      </c>
      <c r="R154" s="134" t="e">
        <f t="shared" ca="1" si="22"/>
        <v>#NAME?</v>
      </c>
      <c r="S154" s="134" t="e">
        <f t="shared" ca="1" si="29"/>
        <v>#NAME?</v>
      </c>
      <c r="T154" s="134" t="e" cm="1">
        <f t="array" aca="1" ref="T154" ca="1">U153-(U153*(0.5^(1/_xll.RiskNormal('SW7'!C$2,'SW7'!D$2,_xll.RiskTruncateP(0.05,0.95),_xll.RiskName("Halflife"),_xll.RiskUnits("d")))))</f>
        <v>#NAME?</v>
      </c>
      <c r="U154" s="134" t="e">
        <f t="shared" ca="1" si="28"/>
        <v>#NAME?</v>
      </c>
      <c r="V154" s="137" t="e" cm="1">
        <f t="array" aca="1" ref="V154" ca="1">(U154*_xll.RiskNormal('SW7'!C$3,'SW7'!D$3,_xll.RiskTruncateP(0.05,0.95),_xll.RiskName("PFAS MUSCLE FRAC"))/(B154*_xll.RiskNormal('SW7'!C$4,'SW7'!E$4,_xll.RiskTruncateP(0.05,0.95),_xll.RiskName("MUSCLE BW FRAC"))))/1000</f>
        <v>#NAME?</v>
      </c>
      <c r="W154" s="137" t="e" cm="1">
        <f t="array" aca="1" ref="W154" ca="1">V154/_xll.RiskNormal('SW7'!C$5,'SW7'!D$5,_xll.RiskTruncateP(0.05,0.95),_xll.RiskName("Serum Part"))</f>
        <v>#NAME?</v>
      </c>
    </row>
    <row r="155" spans="1:23" x14ac:dyDescent="0.35">
      <c r="A155" s="133">
        <f t="shared" si="23"/>
        <v>152</v>
      </c>
      <c r="B155" s="134" t="e" cm="1">
        <f t="array" aca="1" ref="B155" ca="1">B154+_xll.RiskNormal(0.5584 + 2*0.001787*A155 -3*0.00000155*A155^2 - 4*0.00000000133*A155^3,0.35*(0.5584 + 2*0.001787*A155 -3*0.00000155*A155^2 - 4*0.00000000133*A155^3),_xll.RiskTruncateP(0.05,0.95),_xll.RiskName("BW Gain"),_xll.RiskUnits("kg"))</f>
        <v>#NAME?</v>
      </c>
      <c r="C155" s="133" t="e" cm="1">
        <f t="array" aca="1" ref="C155" ca="1">_xll.RiskNormal(1200,1200*0.3941,_xll.RiskTruncateP(0.05,0.95),_xll.RiskName("Diet 3 Feed"),_xll.RiskUnits("ng/kg dry"))</f>
        <v>#NAME?</v>
      </c>
      <c r="D155" s="133">
        <v>0</v>
      </c>
      <c r="E155" s="163">
        <v>1.3</v>
      </c>
      <c r="F155" s="134" t="e" cm="1">
        <f t="array" aca="1" ref="F155" ca="1">_xll.RiskNormal((-0.0001*A155^2+0.0196*A155+11.697),(-0.0001*A155^2+0.0196*A155+11.697)*0.062,_xll.RiskTruncateP(0.05,0.95),_xll.RiskName("DMI Cow"),_xll.RiskUnits("kg"))</f>
        <v>#NAME?</v>
      </c>
      <c r="G155" s="134" t="e">
        <f t="shared" ca="1" si="21"/>
        <v>#NAME?</v>
      </c>
      <c r="H155" s="134" t="e" cm="1">
        <f t="array" aca="1" ref="H155" ca="1">_xll.RiskNormal('SW7'!C$12,'SW7'!D$12,_xll.RiskTruncateP(0.05,0.95),_xll.RiskName("Water Intake Cow"),_xll.RiskUnits("L"))</f>
        <v>#NAME?</v>
      </c>
      <c r="I155" s="134" t="e">
        <f t="shared" ca="1" si="24"/>
        <v>#NAME?</v>
      </c>
      <c r="J155" s="134" t="e">
        <f t="shared" ca="1" si="25"/>
        <v>#NAME?</v>
      </c>
      <c r="K155" s="134" t="e" cm="1">
        <f t="array" aca="1" ref="K155" ca="1">_xll.RiskNormal(-0.0000000257*A155^4+0.0000163*A155^3-0.003686*A155^2+0.3024*A155+1.445,(-0.0000000257*A155^4+0.0000163*A155^3-0.003686*A155^2+0.3024*A155+1.445)*0.355,_xll.RiskTruncateP(0.05,0.95),_xll.RiskName("Milk Intake"),_xll.RiskUnits("kg"))</f>
        <v>#NAME?</v>
      </c>
      <c r="L155" s="134" t="e" cm="1">
        <f t="array" aca="1" ref="L155" ca="1">_xll.RiskNormal(5.4702*LN(A155)-22.889,(5.4702*LN(A155)-22.889)*0.35,_xll.RiskTruncateP(0.05,0.95),_xll.RiskName("DMI"),_xll.RiskUnits("kg"))</f>
        <v>#NAME?</v>
      </c>
      <c r="M155" s="134" t="e" cm="1">
        <f t="array" aca="1" ref="M155" ca="1">_xll.RiskNormal(0.0243*L155,0.005*L155,_xll.RiskTruncateP(0.05,0.95),_xll.RiskName("Soil Intake"),_xll.RiskUnits("kg"))</f>
        <v>#NAME?</v>
      </c>
      <c r="N155" s="134" t="e">
        <f t="shared" ca="1" si="26"/>
        <v>#NAME?</v>
      </c>
      <c r="O155" s="134" t="e">
        <f t="shared" ca="1" si="27"/>
        <v>#NAME?</v>
      </c>
      <c r="P155" s="134" t="e">
        <f t="shared" ca="1" si="22"/>
        <v>#NAME?</v>
      </c>
      <c r="Q155" s="134" t="e">
        <f t="shared" ca="1" si="22"/>
        <v>#NAME?</v>
      </c>
      <c r="R155" s="134" t="e">
        <f t="shared" ca="1" si="22"/>
        <v>#NAME?</v>
      </c>
      <c r="S155" s="134" t="e">
        <f t="shared" ca="1" si="29"/>
        <v>#NAME?</v>
      </c>
      <c r="T155" s="134" t="e" cm="1">
        <f t="array" aca="1" ref="T155" ca="1">U154-(U154*(0.5^(1/_xll.RiskNormal('SW7'!C$2,'SW7'!D$2,_xll.RiskTruncateP(0.05,0.95),_xll.RiskName("Halflife"),_xll.RiskUnits("d")))))</f>
        <v>#NAME?</v>
      </c>
      <c r="U155" s="134" t="e">
        <f t="shared" ca="1" si="28"/>
        <v>#NAME?</v>
      </c>
      <c r="V155" s="137" t="e" cm="1">
        <f t="array" aca="1" ref="V155" ca="1">(U155*_xll.RiskNormal('SW7'!C$3,'SW7'!D$3,_xll.RiskTruncateP(0.05,0.95),_xll.RiskName("PFAS MUSCLE FRAC"))/(B155*_xll.RiskNormal('SW7'!C$4,'SW7'!E$4,_xll.RiskTruncateP(0.05,0.95),_xll.RiskName("MUSCLE BW FRAC"))))/1000</f>
        <v>#NAME?</v>
      </c>
      <c r="W155" s="137" t="e" cm="1">
        <f t="array" aca="1" ref="W155" ca="1">V155/_xll.RiskNormal('SW7'!C$5,'SW7'!D$5,_xll.RiskTruncateP(0.05,0.95),_xll.RiskName("Serum Part"))</f>
        <v>#NAME?</v>
      </c>
    </row>
    <row r="156" spans="1:23" x14ac:dyDescent="0.35">
      <c r="A156" s="133">
        <f t="shared" si="23"/>
        <v>153</v>
      </c>
      <c r="B156" s="134" t="e" cm="1">
        <f t="array" aca="1" ref="B156" ca="1">B155+_xll.RiskNormal(0.5584 + 2*0.001787*A156 -3*0.00000155*A156^2 - 4*0.00000000133*A156^3,0.35*(0.5584 + 2*0.001787*A156 -3*0.00000155*A156^2 - 4*0.00000000133*A156^3),_xll.RiskTruncateP(0.05,0.95),_xll.RiskName("BW Gain"),_xll.RiskUnits("kg"))</f>
        <v>#NAME?</v>
      </c>
      <c r="C156" s="133" t="e" cm="1">
        <f t="array" aca="1" ref="C156" ca="1">_xll.RiskNormal(1200,1200*0.3941,_xll.RiskTruncateP(0.05,0.95),_xll.RiskName("Diet 3 Feed"),_xll.RiskUnits("ng/kg dry"))</f>
        <v>#NAME?</v>
      </c>
      <c r="D156" s="133">
        <v>0</v>
      </c>
      <c r="E156" s="163">
        <v>1.3</v>
      </c>
      <c r="F156" s="134" t="e" cm="1">
        <f t="array" aca="1" ref="F156" ca="1">_xll.RiskNormal((-0.0001*A156^2+0.0196*A156+11.697),(-0.0001*A156^2+0.0196*A156+11.697)*0.062,_xll.RiskTruncateP(0.05,0.95),_xll.RiskName("DMI Cow"),_xll.RiskUnits("kg"))</f>
        <v>#NAME?</v>
      </c>
      <c r="G156" s="134" t="e">
        <f t="shared" ca="1" si="21"/>
        <v>#NAME?</v>
      </c>
      <c r="H156" s="134" t="e" cm="1">
        <f t="array" aca="1" ref="H156" ca="1">_xll.RiskNormal('SW7'!C$12,'SW7'!D$12,_xll.RiskTruncateP(0.05,0.95),_xll.RiskName("Water Intake Cow"),_xll.RiskUnits("L"))</f>
        <v>#NAME?</v>
      </c>
      <c r="I156" s="134" t="e">
        <f t="shared" ca="1" si="24"/>
        <v>#NAME?</v>
      </c>
      <c r="J156" s="134" t="e">
        <f t="shared" ca="1" si="25"/>
        <v>#NAME?</v>
      </c>
      <c r="K156" s="134" t="e" cm="1">
        <f t="array" aca="1" ref="K156" ca="1">_xll.RiskNormal(-0.0000000257*A156^4+0.0000163*A156^3-0.003686*A156^2+0.3024*A156+1.445,(-0.0000000257*A156^4+0.0000163*A156^3-0.003686*A156^2+0.3024*A156+1.445)*0.355,_xll.RiskTruncateP(0.05,0.95),_xll.RiskName("Milk Intake"),_xll.RiskUnits("kg"))</f>
        <v>#NAME?</v>
      </c>
      <c r="L156" s="134" t="e" cm="1">
        <f t="array" aca="1" ref="L156" ca="1">_xll.RiskNormal(5.4702*LN(A156)-22.889,(5.4702*LN(A156)-22.889)*0.35,_xll.RiskTruncateP(0.05,0.95),_xll.RiskName("DMI"),_xll.RiskUnits("kg"))</f>
        <v>#NAME?</v>
      </c>
      <c r="M156" s="134" t="e" cm="1">
        <f t="array" aca="1" ref="M156" ca="1">_xll.RiskNormal(0.0243*L156,0.005*L156,_xll.RiskTruncateP(0.05,0.95),_xll.RiskName("Soil Intake"),_xll.RiskUnits("kg"))</f>
        <v>#NAME?</v>
      </c>
      <c r="N156" s="134" t="e">
        <f t="shared" ca="1" si="26"/>
        <v>#NAME?</v>
      </c>
      <c r="O156" s="134" t="e">
        <f t="shared" ca="1" si="27"/>
        <v>#NAME?</v>
      </c>
      <c r="P156" s="134" t="e">
        <f t="shared" ca="1" si="22"/>
        <v>#NAME?</v>
      </c>
      <c r="Q156" s="134" t="e">
        <f t="shared" ca="1" si="22"/>
        <v>#NAME?</v>
      </c>
      <c r="R156" s="134" t="e">
        <f t="shared" ca="1" si="22"/>
        <v>#NAME?</v>
      </c>
      <c r="S156" s="134" t="e">
        <f t="shared" ca="1" si="29"/>
        <v>#NAME?</v>
      </c>
      <c r="T156" s="134" t="e" cm="1">
        <f t="array" aca="1" ref="T156" ca="1">U155-(U155*(0.5^(1/_xll.RiskNormal('SW7'!C$2,'SW7'!D$2,_xll.RiskTruncateP(0.05,0.95),_xll.RiskName("Halflife"),_xll.RiskUnits("d")))))</f>
        <v>#NAME?</v>
      </c>
      <c r="U156" s="134" t="e">
        <f t="shared" ca="1" si="28"/>
        <v>#NAME?</v>
      </c>
      <c r="V156" s="137" t="e" cm="1">
        <f t="array" aca="1" ref="V156" ca="1">(U156*_xll.RiskNormal('SW7'!C$3,'SW7'!D$3,_xll.RiskTruncateP(0.05,0.95),_xll.RiskName("PFAS MUSCLE FRAC"))/(B156*_xll.RiskNormal('SW7'!C$4,'SW7'!E$4,_xll.RiskTruncateP(0.05,0.95),_xll.RiskName("MUSCLE BW FRAC"))))/1000</f>
        <v>#NAME?</v>
      </c>
      <c r="W156" s="137" t="e" cm="1">
        <f t="array" aca="1" ref="W156" ca="1">V156/_xll.RiskNormal('SW7'!C$5,'SW7'!D$5,_xll.RiskTruncateP(0.05,0.95),_xll.RiskName("Serum Part"))</f>
        <v>#NAME?</v>
      </c>
    </row>
    <row r="157" spans="1:23" x14ac:dyDescent="0.35">
      <c r="A157" s="133">
        <f t="shared" si="23"/>
        <v>154</v>
      </c>
      <c r="B157" s="134" t="e" cm="1">
        <f t="array" aca="1" ref="B157" ca="1">B156+_xll.RiskNormal(0.5584 + 2*0.001787*A157 -3*0.00000155*A157^2 - 4*0.00000000133*A157^3,0.35*(0.5584 + 2*0.001787*A157 -3*0.00000155*A157^2 - 4*0.00000000133*A157^3),_xll.RiskTruncateP(0.05,0.95),_xll.RiskName("BW Gain"),_xll.RiskUnits("kg"))</f>
        <v>#NAME?</v>
      </c>
      <c r="C157" s="133" t="e" cm="1">
        <f t="array" aca="1" ref="C157" ca="1">_xll.RiskNormal(1200,1200*0.3941,_xll.RiskTruncateP(0.05,0.95),_xll.RiskName("Diet 3 Feed"),_xll.RiskUnits("ng/kg dry"))</f>
        <v>#NAME?</v>
      </c>
      <c r="D157" s="133">
        <v>0</v>
      </c>
      <c r="E157" s="163">
        <v>1.3</v>
      </c>
      <c r="F157" s="134" t="e" cm="1">
        <f t="array" aca="1" ref="F157" ca="1">_xll.RiskNormal((-0.0001*A157^2+0.0196*A157+11.697),(-0.0001*A157^2+0.0196*A157+11.697)*0.062,_xll.RiskTruncateP(0.05,0.95),_xll.RiskName("DMI Cow"),_xll.RiskUnits("kg"))</f>
        <v>#NAME?</v>
      </c>
      <c r="G157" s="134" t="e">
        <f t="shared" ca="1" si="21"/>
        <v>#NAME?</v>
      </c>
      <c r="H157" s="134" t="e" cm="1">
        <f t="array" aca="1" ref="H157" ca="1">_xll.RiskNormal('SW7'!C$12,'SW7'!D$12,_xll.RiskTruncateP(0.05,0.95),_xll.RiskName("Water Intake Cow"),_xll.RiskUnits("L"))</f>
        <v>#NAME?</v>
      </c>
      <c r="I157" s="134" t="e">
        <f t="shared" ca="1" si="24"/>
        <v>#NAME?</v>
      </c>
      <c r="J157" s="134" t="e">
        <f t="shared" ca="1" si="25"/>
        <v>#NAME?</v>
      </c>
      <c r="K157" s="134" t="e" cm="1">
        <f t="array" aca="1" ref="K157" ca="1">_xll.RiskNormal(-0.0000000257*A157^4+0.0000163*A157^3-0.003686*A157^2+0.3024*A157+1.445,(-0.0000000257*A157^4+0.0000163*A157^3-0.003686*A157^2+0.3024*A157+1.445)*0.355,_xll.RiskTruncateP(0.05,0.95),_xll.RiskName("Milk Intake"),_xll.RiskUnits("kg"))</f>
        <v>#NAME?</v>
      </c>
      <c r="L157" s="134" t="e" cm="1">
        <f t="array" aca="1" ref="L157" ca="1">_xll.RiskNormal(5.4702*LN(A157)-22.889,(5.4702*LN(A157)-22.889)*0.35,_xll.RiskTruncateP(0.05,0.95),_xll.RiskName("DMI"),_xll.RiskUnits("kg"))</f>
        <v>#NAME?</v>
      </c>
      <c r="M157" s="134" t="e" cm="1">
        <f t="array" aca="1" ref="M157" ca="1">_xll.RiskNormal(0.0243*L157,0.005*L157,_xll.RiskTruncateP(0.05,0.95),_xll.RiskName("Soil Intake"),_xll.RiskUnits("kg"))</f>
        <v>#NAME?</v>
      </c>
      <c r="N157" s="134" t="e">
        <f t="shared" ca="1" si="26"/>
        <v>#NAME?</v>
      </c>
      <c r="O157" s="134" t="e">
        <f t="shared" ca="1" si="27"/>
        <v>#NAME?</v>
      </c>
      <c r="P157" s="134" t="e">
        <f t="shared" ca="1" si="22"/>
        <v>#NAME?</v>
      </c>
      <c r="Q157" s="134" t="e">
        <f t="shared" ca="1" si="22"/>
        <v>#NAME?</v>
      </c>
      <c r="R157" s="134" t="e">
        <f t="shared" ca="1" si="22"/>
        <v>#NAME?</v>
      </c>
      <c r="S157" s="134" t="e">
        <f t="shared" ca="1" si="29"/>
        <v>#NAME?</v>
      </c>
      <c r="T157" s="134" t="e" cm="1">
        <f t="array" aca="1" ref="T157" ca="1">U156-(U156*(0.5^(1/_xll.RiskNormal('SW7'!C$2,'SW7'!D$2,_xll.RiskTruncateP(0.05,0.95),_xll.RiskName("Halflife"),_xll.RiskUnits("d")))))</f>
        <v>#NAME?</v>
      </c>
      <c r="U157" s="134" t="e">
        <f t="shared" ca="1" si="28"/>
        <v>#NAME?</v>
      </c>
      <c r="V157" s="137" t="e" cm="1">
        <f t="array" aca="1" ref="V157" ca="1">(U157*_xll.RiskNormal('SW7'!C$3,'SW7'!D$3,_xll.RiskTruncateP(0.05,0.95),_xll.RiskName("PFAS MUSCLE FRAC"))/(B157*_xll.RiskNormal('SW7'!C$4,'SW7'!E$4,_xll.RiskTruncateP(0.05,0.95),_xll.RiskName("MUSCLE BW FRAC"))))/1000</f>
        <v>#NAME?</v>
      </c>
      <c r="W157" s="137" t="e" cm="1">
        <f t="array" aca="1" ref="W157" ca="1">V157/_xll.RiskNormal('SW7'!C$5,'SW7'!D$5,_xll.RiskTruncateP(0.05,0.95),_xll.RiskName("Serum Part"))</f>
        <v>#NAME?</v>
      </c>
    </row>
    <row r="158" spans="1:23" x14ac:dyDescent="0.35">
      <c r="A158" s="133">
        <f t="shared" si="23"/>
        <v>155</v>
      </c>
      <c r="B158" s="134" t="e" cm="1">
        <f t="array" aca="1" ref="B158" ca="1">B157+_xll.RiskNormal(0.5584 + 2*0.001787*A158 -3*0.00000155*A158^2 - 4*0.00000000133*A158^3,0.35*(0.5584 + 2*0.001787*A158 -3*0.00000155*A158^2 - 4*0.00000000133*A158^3),_xll.RiskTruncateP(0.05,0.95),_xll.RiskName("BW Gain"),_xll.RiskUnits("kg"))</f>
        <v>#NAME?</v>
      </c>
      <c r="C158" s="133" t="e" cm="1">
        <f t="array" aca="1" ref="C158" ca="1">_xll.RiskNormal(1200,1200*0.3941,_xll.RiskTruncateP(0.05,0.95),_xll.RiskName("Diet 3 Feed"),_xll.RiskUnits("ng/kg dry"))</f>
        <v>#NAME?</v>
      </c>
      <c r="D158" s="133">
        <v>0</v>
      </c>
      <c r="E158" s="163">
        <v>1.3</v>
      </c>
      <c r="F158" s="134" t="e" cm="1">
        <f t="array" aca="1" ref="F158" ca="1">_xll.RiskNormal((-0.0001*A158^2+0.0196*A158+11.697),(-0.0001*A158^2+0.0196*A158+11.697)*0.062,_xll.RiskTruncateP(0.05,0.95),_xll.RiskName("DMI Cow"),_xll.RiskUnits("kg"))</f>
        <v>#NAME?</v>
      </c>
      <c r="G158" s="134" t="e">
        <f t="shared" ca="1" si="21"/>
        <v>#NAME?</v>
      </c>
      <c r="H158" s="134" t="e" cm="1">
        <f t="array" aca="1" ref="H158" ca="1">_xll.RiskNormal('SW7'!C$12,'SW7'!D$12,_xll.RiskTruncateP(0.05,0.95),_xll.RiskName("Water Intake Cow"),_xll.RiskUnits("L"))</f>
        <v>#NAME?</v>
      </c>
      <c r="I158" s="134" t="e">
        <f t="shared" ca="1" si="24"/>
        <v>#NAME?</v>
      </c>
      <c r="J158" s="134" t="e">
        <f t="shared" ca="1" si="25"/>
        <v>#NAME?</v>
      </c>
      <c r="K158" s="134" t="e" cm="1">
        <f t="array" aca="1" ref="K158" ca="1">_xll.RiskNormal(-0.0000000257*A158^4+0.0000163*A158^3-0.003686*A158^2+0.3024*A158+1.445,(-0.0000000257*A158^4+0.0000163*A158^3-0.003686*A158^2+0.3024*A158+1.445)*0.355,_xll.RiskTruncateP(0.05,0.95),_xll.RiskName("Milk Intake"),_xll.RiskUnits("kg"))</f>
        <v>#NAME?</v>
      </c>
      <c r="L158" s="134" t="e" cm="1">
        <f t="array" aca="1" ref="L158" ca="1">_xll.RiskNormal(5.4702*LN(A158)-22.889,(5.4702*LN(A158)-22.889)*0.35,_xll.RiskTruncateP(0.05,0.95),_xll.RiskName("DMI"),_xll.RiskUnits("kg"))</f>
        <v>#NAME?</v>
      </c>
      <c r="M158" s="134" t="e" cm="1">
        <f t="array" aca="1" ref="M158" ca="1">_xll.RiskNormal(0.0243*L158,0.005*L158,_xll.RiskTruncateP(0.05,0.95),_xll.RiskName("Soil Intake"),_xll.RiskUnits("kg"))</f>
        <v>#NAME?</v>
      </c>
      <c r="N158" s="134" t="e">
        <f t="shared" ca="1" si="26"/>
        <v>#NAME?</v>
      </c>
      <c r="O158" s="134" t="e">
        <f t="shared" ca="1" si="27"/>
        <v>#NAME?</v>
      </c>
      <c r="P158" s="134" t="e">
        <f t="shared" ca="1" si="22"/>
        <v>#NAME?</v>
      </c>
      <c r="Q158" s="134" t="e">
        <f t="shared" ca="1" si="22"/>
        <v>#NAME?</v>
      </c>
      <c r="R158" s="134" t="e">
        <f t="shared" ca="1" si="22"/>
        <v>#NAME?</v>
      </c>
      <c r="S158" s="134" t="e">
        <f t="shared" ca="1" si="29"/>
        <v>#NAME?</v>
      </c>
      <c r="T158" s="134" t="e" cm="1">
        <f t="array" aca="1" ref="T158" ca="1">U157-(U157*(0.5^(1/_xll.RiskNormal('SW7'!C$2,'SW7'!D$2,_xll.RiskTruncateP(0.05,0.95),_xll.RiskName("Halflife"),_xll.RiskUnits("d")))))</f>
        <v>#NAME?</v>
      </c>
      <c r="U158" s="134" t="e">
        <f t="shared" ca="1" si="28"/>
        <v>#NAME?</v>
      </c>
      <c r="V158" s="137" t="e" cm="1">
        <f t="array" aca="1" ref="V158" ca="1">(U158*_xll.RiskNormal('SW7'!C$3,'SW7'!D$3,_xll.RiskTruncateP(0.05,0.95),_xll.RiskName("PFAS MUSCLE FRAC"))/(B158*_xll.RiskNormal('SW7'!C$4,'SW7'!E$4,_xll.RiskTruncateP(0.05,0.95),_xll.RiskName("MUSCLE BW FRAC"))))/1000</f>
        <v>#NAME?</v>
      </c>
      <c r="W158" s="137" t="e" cm="1">
        <f t="array" aca="1" ref="W158" ca="1">V158/_xll.RiskNormal('SW7'!C$5,'SW7'!D$5,_xll.RiskTruncateP(0.05,0.95),_xll.RiskName("Serum Part"))</f>
        <v>#NAME?</v>
      </c>
    </row>
    <row r="159" spans="1:23" x14ac:dyDescent="0.35">
      <c r="A159" s="133">
        <f t="shared" si="23"/>
        <v>156</v>
      </c>
      <c r="B159" s="134" t="e" cm="1">
        <f t="array" aca="1" ref="B159" ca="1">B158+_xll.RiskNormal(0.5584 + 2*0.001787*A159 -3*0.00000155*A159^2 - 4*0.00000000133*A159^3,0.35*(0.5584 + 2*0.001787*A159 -3*0.00000155*A159^2 - 4*0.00000000133*A159^3),_xll.RiskTruncateP(0.05,0.95),_xll.RiskName("BW Gain"),_xll.RiskUnits("kg"))</f>
        <v>#NAME?</v>
      </c>
      <c r="C159" s="133" t="e" cm="1">
        <f t="array" aca="1" ref="C159" ca="1">_xll.RiskNormal(1200,1200*0.3941,_xll.RiskTruncateP(0.05,0.95),_xll.RiskName("Diet 3 Feed"),_xll.RiskUnits("ng/kg dry"))</f>
        <v>#NAME?</v>
      </c>
      <c r="D159" s="133">
        <v>0</v>
      </c>
      <c r="E159" s="163">
        <v>1.3</v>
      </c>
      <c r="F159" s="134" t="e" cm="1">
        <f t="array" aca="1" ref="F159" ca="1">_xll.RiskNormal((-0.0001*A159^2+0.0196*A159+11.697),(-0.0001*A159^2+0.0196*A159+11.697)*0.062,_xll.RiskTruncateP(0.05,0.95),_xll.RiskName("DMI Cow"),_xll.RiskUnits("kg"))</f>
        <v>#NAME?</v>
      </c>
      <c r="G159" s="134" t="e">
        <f t="shared" ca="1" si="21"/>
        <v>#NAME?</v>
      </c>
      <c r="H159" s="134" t="e" cm="1">
        <f t="array" aca="1" ref="H159" ca="1">_xll.RiskNormal('SW7'!C$12,'SW7'!D$12,_xll.RiskTruncateP(0.05,0.95),_xll.RiskName("Water Intake Cow"),_xll.RiskUnits("L"))</f>
        <v>#NAME?</v>
      </c>
      <c r="I159" s="134" t="e">
        <f t="shared" ca="1" si="24"/>
        <v>#NAME?</v>
      </c>
      <c r="J159" s="134" t="e">
        <f t="shared" ca="1" si="25"/>
        <v>#NAME?</v>
      </c>
      <c r="K159" s="134" t="e" cm="1">
        <f t="array" aca="1" ref="K159" ca="1">_xll.RiskNormal(-0.0000000257*A159^4+0.0000163*A159^3-0.003686*A159^2+0.3024*A159+1.445,(-0.0000000257*A159^4+0.0000163*A159^3-0.003686*A159^2+0.3024*A159+1.445)*0.355,_xll.RiskTruncateP(0.05,0.95),_xll.RiskName("Milk Intake"),_xll.RiskUnits("kg"))</f>
        <v>#NAME?</v>
      </c>
      <c r="L159" s="134" t="e" cm="1">
        <f t="array" aca="1" ref="L159" ca="1">_xll.RiskNormal(5.4702*LN(A159)-22.889,(5.4702*LN(A159)-22.889)*0.35,_xll.RiskTruncateP(0.05,0.95),_xll.RiskName("DMI"),_xll.RiskUnits("kg"))</f>
        <v>#NAME?</v>
      </c>
      <c r="M159" s="134" t="e" cm="1">
        <f t="array" aca="1" ref="M159" ca="1">_xll.RiskNormal(0.0243*L159,0.005*L159,_xll.RiskTruncateP(0.05,0.95),_xll.RiskName("Soil Intake"),_xll.RiskUnits("kg"))</f>
        <v>#NAME?</v>
      </c>
      <c r="N159" s="134" t="e">
        <f t="shared" ca="1" si="26"/>
        <v>#NAME?</v>
      </c>
      <c r="O159" s="134" t="e">
        <f t="shared" ca="1" si="27"/>
        <v>#NAME?</v>
      </c>
      <c r="P159" s="134" t="e">
        <f t="shared" ca="1" si="22"/>
        <v>#NAME?</v>
      </c>
      <c r="Q159" s="134" t="e">
        <f t="shared" ca="1" si="22"/>
        <v>#NAME?</v>
      </c>
      <c r="R159" s="134" t="e">
        <f t="shared" ca="1" si="22"/>
        <v>#NAME?</v>
      </c>
      <c r="S159" s="134" t="e">
        <f t="shared" ca="1" si="29"/>
        <v>#NAME?</v>
      </c>
      <c r="T159" s="134" t="e" cm="1">
        <f t="array" aca="1" ref="T159" ca="1">U158-(U158*(0.5^(1/_xll.RiskNormal('SW7'!C$2,'SW7'!D$2,_xll.RiskTruncateP(0.05,0.95),_xll.RiskName("Halflife"),_xll.RiskUnits("d")))))</f>
        <v>#NAME?</v>
      </c>
      <c r="U159" s="134" t="e">
        <f t="shared" ca="1" si="28"/>
        <v>#NAME?</v>
      </c>
      <c r="V159" s="137" t="e" cm="1">
        <f t="array" aca="1" ref="V159" ca="1">(U159*_xll.RiskNormal('SW7'!C$3,'SW7'!D$3,_xll.RiskTruncateP(0.05,0.95),_xll.RiskName("PFAS MUSCLE FRAC"))/(B159*_xll.RiskNormal('SW7'!C$4,'SW7'!E$4,_xll.RiskTruncateP(0.05,0.95),_xll.RiskName("MUSCLE BW FRAC"))))/1000</f>
        <v>#NAME?</v>
      </c>
      <c r="W159" s="137" t="e" cm="1">
        <f t="array" aca="1" ref="W159" ca="1">V159/_xll.RiskNormal('SW7'!C$5,'SW7'!D$5,_xll.RiskTruncateP(0.05,0.95),_xll.RiskName("Serum Part"))</f>
        <v>#NAME?</v>
      </c>
    </row>
    <row r="160" spans="1:23" x14ac:dyDescent="0.35">
      <c r="A160" s="133">
        <f t="shared" si="23"/>
        <v>157</v>
      </c>
      <c r="B160" s="134" t="e" cm="1">
        <f t="array" aca="1" ref="B160" ca="1">B159+_xll.RiskNormal(0.5584 + 2*0.001787*A160 -3*0.00000155*A160^2 - 4*0.00000000133*A160^3,0.35*(0.5584 + 2*0.001787*A160 -3*0.00000155*A160^2 - 4*0.00000000133*A160^3),_xll.RiskTruncateP(0.05,0.95),_xll.RiskName("BW Gain"),_xll.RiskUnits("kg"))</f>
        <v>#NAME?</v>
      </c>
      <c r="C160" s="133" t="e" cm="1">
        <f t="array" aca="1" ref="C160" ca="1">_xll.RiskNormal(1200,1200*0.3941,_xll.RiskTruncateP(0.05,0.95),_xll.RiskName("Diet 3 Feed"),_xll.RiskUnits("ng/kg dry"))</f>
        <v>#NAME?</v>
      </c>
      <c r="D160" s="133">
        <v>0</v>
      </c>
      <c r="E160" s="163">
        <v>1.3</v>
      </c>
      <c r="F160" s="134" t="e" cm="1">
        <f t="array" aca="1" ref="F160" ca="1">_xll.RiskNormal((-0.0001*A160^2+0.0196*A160+11.697),(-0.0001*A160^2+0.0196*A160+11.697)*0.062,_xll.RiskTruncateP(0.05,0.95),_xll.RiskName("DMI Cow"),_xll.RiskUnits("kg"))</f>
        <v>#NAME?</v>
      </c>
      <c r="G160" s="134" t="e">
        <f t="shared" ca="1" si="21"/>
        <v>#NAME?</v>
      </c>
      <c r="H160" s="134" t="e" cm="1">
        <f t="array" aca="1" ref="H160" ca="1">_xll.RiskNormal('SW7'!C$12,'SW7'!D$12,_xll.RiskTruncateP(0.05,0.95),_xll.RiskName("Water Intake Cow"),_xll.RiskUnits("L"))</f>
        <v>#NAME?</v>
      </c>
      <c r="I160" s="134" t="e">
        <f t="shared" ca="1" si="24"/>
        <v>#NAME?</v>
      </c>
      <c r="J160" s="134" t="e">
        <f t="shared" ca="1" si="25"/>
        <v>#NAME?</v>
      </c>
      <c r="K160" s="134" t="e" cm="1">
        <f t="array" aca="1" ref="K160" ca="1">_xll.RiskNormal(-0.0000000257*A160^4+0.0000163*A160^3-0.003686*A160^2+0.3024*A160+1.445,(-0.0000000257*A160^4+0.0000163*A160^3-0.003686*A160^2+0.3024*A160+1.445)*0.355,_xll.RiskTruncateP(0.05,0.95),_xll.RiskName("Milk Intake"),_xll.RiskUnits("kg"))</f>
        <v>#NAME?</v>
      </c>
      <c r="L160" s="134" t="e" cm="1">
        <f t="array" aca="1" ref="L160" ca="1">_xll.RiskNormal(5.4702*LN(A160)-22.889,(5.4702*LN(A160)-22.889)*0.35,_xll.RiskTruncateP(0.05,0.95),_xll.RiskName("DMI"),_xll.RiskUnits("kg"))</f>
        <v>#NAME?</v>
      </c>
      <c r="M160" s="134" t="e" cm="1">
        <f t="array" aca="1" ref="M160" ca="1">_xll.RiskNormal(0.0243*L160,0.005*L160,_xll.RiskTruncateP(0.05,0.95),_xll.RiskName("Soil Intake"),_xll.RiskUnits("kg"))</f>
        <v>#NAME?</v>
      </c>
      <c r="N160" s="134" t="e">
        <f t="shared" ca="1" si="26"/>
        <v>#NAME?</v>
      </c>
      <c r="O160" s="134" t="e">
        <f t="shared" ca="1" si="27"/>
        <v>#NAME?</v>
      </c>
      <c r="P160" s="134" t="e">
        <f t="shared" ca="1" si="22"/>
        <v>#NAME?</v>
      </c>
      <c r="Q160" s="134" t="e">
        <f t="shared" ca="1" si="22"/>
        <v>#NAME?</v>
      </c>
      <c r="R160" s="134" t="e">
        <f t="shared" ca="1" si="22"/>
        <v>#NAME?</v>
      </c>
      <c r="S160" s="134" t="e">
        <f t="shared" ca="1" si="29"/>
        <v>#NAME?</v>
      </c>
      <c r="T160" s="134" t="e" cm="1">
        <f t="array" aca="1" ref="T160" ca="1">U159-(U159*(0.5^(1/_xll.RiskNormal('SW7'!C$2,'SW7'!D$2,_xll.RiskTruncateP(0.05,0.95),_xll.RiskName("Halflife"),_xll.RiskUnits("d")))))</f>
        <v>#NAME?</v>
      </c>
      <c r="U160" s="134" t="e">
        <f t="shared" ca="1" si="28"/>
        <v>#NAME?</v>
      </c>
      <c r="V160" s="137" t="e" cm="1">
        <f t="array" aca="1" ref="V160" ca="1">(U160*_xll.RiskNormal('SW7'!C$3,'SW7'!D$3,_xll.RiskTruncateP(0.05,0.95),_xll.RiskName("PFAS MUSCLE FRAC"))/(B160*_xll.RiskNormal('SW7'!C$4,'SW7'!E$4,_xll.RiskTruncateP(0.05,0.95),_xll.RiskName("MUSCLE BW FRAC"))))/1000</f>
        <v>#NAME?</v>
      </c>
      <c r="W160" s="137" t="e" cm="1">
        <f t="array" aca="1" ref="W160" ca="1">V160/_xll.RiskNormal('SW7'!C$5,'SW7'!D$5,_xll.RiskTruncateP(0.05,0.95),_xll.RiskName("Serum Part"))</f>
        <v>#NAME?</v>
      </c>
    </row>
    <row r="161" spans="1:23" x14ac:dyDescent="0.35">
      <c r="A161" s="133">
        <f t="shared" si="23"/>
        <v>158</v>
      </c>
      <c r="B161" s="134" t="e" cm="1">
        <f t="array" aca="1" ref="B161" ca="1">B160+_xll.RiskNormal(0.5584 + 2*0.001787*A161 -3*0.00000155*A161^2 - 4*0.00000000133*A161^3,0.35*(0.5584 + 2*0.001787*A161 -3*0.00000155*A161^2 - 4*0.00000000133*A161^3),_xll.RiskTruncateP(0.05,0.95),_xll.RiskName("BW Gain"),_xll.RiskUnits("kg"))</f>
        <v>#NAME?</v>
      </c>
      <c r="C161" s="133" t="e" cm="1">
        <f t="array" aca="1" ref="C161" ca="1">_xll.RiskNormal(1200,1200*0.3941,_xll.RiskTruncateP(0.05,0.95),_xll.RiskName("Diet 3 Feed"),_xll.RiskUnits("ng/kg dry"))</f>
        <v>#NAME?</v>
      </c>
      <c r="D161" s="133">
        <v>0</v>
      </c>
      <c r="E161" s="163">
        <v>1.3</v>
      </c>
      <c r="F161" s="134" t="e" cm="1">
        <f t="array" aca="1" ref="F161" ca="1">_xll.RiskNormal((-0.0001*A161^2+0.0196*A161+11.697),(-0.0001*A161^2+0.0196*A161+11.697)*0.062,_xll.RiskTruncateP(0.05,0.95),_xll.RiskName("DMI Cow"),_xll.RiskUnits("kg"))</f>
        <v>#NAME?</v>
      </c>
      <c r="G161" s="134" t="e">
        <f t="shared" ref="G161:G182" ca="1" si="30">F161*0.0243</f>
        <v>#NAME?</v>
      </c>
      <c r="H161" s="134" t="e" cm="1">
        <f t="array" aca="1" ref="H161" ca="1">_xll.RiskNormal('SW7'!C$12,'SW7'!D$12,_xll.RiskTruncateP(0.05,0.95),_xll.RiskName("Water Intake Cow"),_xll.RiskUnits("L"))</f>
        <v>#NAME?</v>
      </c>
      <c r="I161" s="134" t="e">
        <f t="shared" ca="1" si="24"/>
        <v>#NAME?</v>
      </c>
      <c r="J161" s="134" t="e">
        <f t="shared" ca="1" si="25"/>
        <v>#NAME?</v>
      </c>
      <c r="K161" s="134" t="e" cm="1">
        <f t="array" aca="1" ref="K161" ca="1">_xll.RiskNormal(-0.0000000257*A161^4+0.0000163*A161^3-0.003686*A161^2+0.3024*A161+1.445,(-0.0000000257*A161^4+0.0000163*A161^3-0.003686*A161^2+0.3024*A161+1.445)*0.355,_xll.RiskTruncateP(0.05,0.95),_xll.RiskName("Milk Intake"),_xll.RiskUnits("kg"))</f>
        <v>#NAME?</v>
      </c>
      <c r="L161" s="134" t="e" cm="1">
        <f t="array" aca="1" ref="L161" ca="1">_xll.RiskNormal(5.4702*LN(A161)-22.889,(5.4702*LN(A161)-22.889)*0.35,_xll.RiskTruncateP(0.05,0.95),_xll.RiskName("DMI"),_xll.RiskUnits("kg"))</f>
        <v>#NAME?</v>
      </c>
      <c r="M161" s="134" t="e" cm="1">
        <f t="array" aca="1" ref="M161" ca="1">_xll.RiskNormal(0.0243*L161,0.005*L161,_xll.RiskTruncateP(0.05,0.95),_xll.RiskName("Soil Intake"),_xll.RiskUnits("kg"))</f>
        <v>#NAME?</v>
      </c>
      <c r="N161" s="134" t="e">
        <f t="shared" ca="1" si="26"/>
        <v>#NAME?</v>
      </c>
      <c r="O161" s="134" t="e">
        <f t="shared" ca="1" si="27"/>
        <v>#NAME?</v>
      </c>
      <c r="P161" s="134" t="e">
        <f t="shared" ca="1" si="22"/>
        <v>#NAME?</v>
      </c>
      <c r="Q161" s="134" t="e">
        <f t="shared" ca="1" si="22"/>
        <v>#NAME?</v>
      </c>
      <c r="R161" s="134" t="e">
        <f t="shared" ca="1" si="22"/>
        <v>#NAME?</v>
      </c>
      <c r="S161" s="134" t="e">
        <f t="shared" ca="1" si="29"/>
        <v>#NAME?</v>
      </c>
      <c r="T161" s="134" t="e" cm="1">
        <f t="array" aca="1" ref="T161" ca="1">U160-(U160*(0.5^(1/_xll.RiskNormal('SW7'!C$2,'SW7'!D$2,_xll.RiskTruncateP(0.05,0.95),_xll.RiskName("Halflife"),_xll.RiskUnits("d")))))</f>
        <v>#NAME?</v>
      </c>
      <c r="U161" s="134" t="e">
        <f t="shared" ca="1" si="28"/>
        <v>#NAME?</v>
      </c>
      <c r="V161" s="137" t="e" cm="1">
        <f t="array" aca="1" ref="V161" ca="1">(U161*_xll.RiskNormal('SW7'!C$3,'SW7'!D$3,_xll.RiskTruncateP(0.05,0.95),_xll.RiskName("PFAS MUSCLE FRAC"))/(B161*_xll.RiskNormal('SW7'!C$4,'SW7'!E$4,_xll.RiskTruncateP(0.05,0.95),_xll.RiskName("MUSCLE BW FRAC"))))/1000</f>
        <v>#NAME?</v>
      </c>
      <c r="W161" s="137" t="e" cm="1">
        <f t="array" aca="1" ref="W161" ca="1">V161/_xll.RiskNormal('SW7'!C$5,'SW7'!D$5,_xll.RiskTruncateP(0.05,0.95),_xll.RiskName("Serum Part"))</f>
        <v>#NAME?</v>
      </c>
    </row>
    <row r="162" spans="1:23" x14ac:dyDescent="0.35">
      <c r="A162" s="133">
        <f t="shared" si="23"/>
        <v>159</v>
      </c>
      <c r="B162" s="134" t="e" cm="1">
        <f t="array" aca="1" ref="B162" ca="1">B161+_xll.RiskNormal(0.5584 + 2*0.001787*A162 -3*0.00000155*A162^2 - 4*0.00000000133*A162^3,0.35*(0.5584 + 2*0.001787*A162 -3*0.00000155*A162^2 - 4*0.00000000133*A162^3),_xll.RiskTruncateP(0.05,0.95),_xll.RiskName("BW Gain"),_xll.RiskUnits("kg"))</f>
        <v>#NAME?</v>
      </c>
      <c r="C162" s="133" t="e" cm="1">
        <f t="array" aca="1" ref="C162" ca="1">_xll.RiskNormal(1200,1200*0.3941,_xll.RiskTruncateP(0.05,0.95),_xll.RiskName("Diet 3 Feed"),_xll.RiskUnits("ng/kg dry"))</f>
        <v>#NAME?</v>
      </c>
      <c r="D162" s="133">
        <v>0</v>
      </c>
      <c r="E162" s="163">
        <v>1.3</v>
      </c>
      <c r="F162" s="134" t="e" cm="1">
        <f t="array" aca="1" ref="F162" ca="1">_xll.RiskNormal((-0.0001*A162^2+0.0196*A162+11.697),(-0.0001*A162^2+0.0196*A162+11.697)*0.062,_xll.RiskTruncateP(0.05,0.95),_xll.RiskName("DMI Cow"),_xll.RiskUnits("kg"))</f>
        <v>#NAME?</v>
      </c>
      <c r="G162" s="134" t="e">
        <f t="shared" ca="1" si="30"/>
        <v>#NAME?</v>
      </c>
      <c r="H162" s="134" t="e" cm="1">
        <f t="array" aca="1" ref="H162" ca="1">_xll.RiskNormal('SW7'!C$12,'SW7'!D$12,_xll.RiskTruncateP(0.05,0.95),_xll.RiskName("Water Intake Cow"),_xll.RiskUnits("L"))</f>
        <v>#NAME?</v>
      </c>
      <c r="I162" s="134" t="e">
        <f t="shared" ca="1" si="24"/>
        <v>#NAME?</v>
      </c>
      <c r="J162" s="134" t="e">
        <f t="shared" ca="1" si="25"/>
        <v>#NAME?</v>
      </c>
      <c r="K162" s="134" t="e" cm="1">
        <f t="array" aca="1" ref="K162" ca="1">_xll.RiskNormal(-0.0000000257*A162^4+0.0000163*A162^3-0.003686*A162^2+0.3024*A162+1.445,(-0.0000000257*A162^4+0.0000163*A162^3-0.003686*A162^2+0.3024*A162+1.445)*0.355,_xll.RiskTruncateP(0.05,0.95),_xll.RiskName("Milk Intake"),_xll.RiskUnits("kg"))</f>
        <v>#NAME?</v>
      </c>
      <c r="L162" s="134" t="e" cm="1">
        <f t="array" aca="1" ref="L162" ca="1">_xll.RiskNormal(5.4702*LN(A162)-22.889,(5.4702*LN(A162)-22.889)*0.35,_xll.RiskTruncateP(0.05,0.95),_xll.RiskName("DMI"),_xll.RiskUnits("kg"))</f>
        <v>#NAME?</v>
      </c>
      <c r="M162" s="134" t="e" cm="1">
        <f t="array" aca="1" ref="M162" ca="1">_xll.RiskNormal(0.0243*L162,0.005*L162,_xll.RiskTruncateP(0.05,0.95),_xll.RiskName("Soil Intake"),_xll.RiskUnits("kg"))</f>
        <v>#NAME?</v>
      </c>
      <c r="N162" s="134" t="e">
        <f t="shared" ca="1" si="26"/>
        <v>#NAME?</v>
      </c>
      <c r="O162" s="134" t="e">
        <f t="shared" ca="1" si="27"/>
        <v>#NAME?</v>
      </c>
      <c r="P162" s="134" t="e">
        <f t="shared" ref="P162:R225" ca="1" si="31">C162*L162</f>
        <v>#NAME?</v>
      </c>
      <c r="Q162" s="134" t="e">
        <f t="shared" ca="1" si="31"/>
        <v>#NAME?</v>
      </c>
      <c r="R162" s="134" t="e">
        <f t="shared" ca="1" si="31"/>
        <v>#NAME?</v>
      </c>
      <c r="S162" s="134" t="e">
        <f t="shared" ca="1" si="29"/>
        <v>#NAME?</v>
      </c>
      <c r="T162" s="134" t="e" cm="1">
        <f t="array" aca="1" ref="T162" ca="1">U161-(U161*(0.5^(1/_xll.RiskNormal('SW7'!C$2,'SW7'!D$2,_xll.RiskTruncateP(0.05,0.95),_xll.RiskName("Halflife"),_xll.RiskUnits("d")))))</f>
        <v>#NAME?</v>
      </c>
      <c r="U162" s="134" t="e">
        <f t="shared" ca="1" si="28"/>
        <v>#NAME?</v>
      </c>
      <c r="V162" s="137" t="e" cm="1">
        <f t="array" aca="1" ref="V162" ca="1">(U162*_xll.RiskNormal('SW7'!C$3,'SW7'!D$3,_xll.RiskTruncateP(0.05,0.95),_xll.RiskName("PFAS MUSCLE FRAC"))/(B162*_xll.RiskNormal('SW7'!C$4,'SW7'!E$4,_xll.RiskTruncateP(0.05,0.95),_xll.RiskName("MUSCLE BW FRAC"))))/1000</f>
        <v>#NAME?</v>
      </c>
      <c r="W162" s="137" t="e" cm="1">
        <f t="array" aca="1" ref="W162" ca="1">V162/_xll.RiskNormal('SW7'!C$5,'SW7'!D$5,_xll.RiskTruncateP(0.05,0.95),_xll.RiskName("Serum Part"))</f>
        <v>#NAME?</v>
      </c>
    </row>
    <row r="163" spans="1:23" x14ac:dyDescent="0.35">
      <c r="A163" s="133">
        <f t="shared" si="23"/>
        <v>160</v>
      </c>
      <c r="B163" s="134" t="e" cm="1">
        <f t="array" aca="1" ref="B163" ca="1">B162+_xll.RiskNormal(0.5584 + 2*0.001787*A163 -3*0.00000155*A163^2 - 4*0.00000000133*A163^3,0.35*(0.5584 + 2*0.001787*A163 -3*0.00000155*A163^2 - 4*0.00000000133*A163^3),_xll.RiskTruncateP(0.05,0.95),_xll.RiskName("BW Gain"),_xll.RiskUnits("kg"))</f>
        <v>#NAME?</v>
      </c>
      <c r="C163" s="133" t="e" cm="1">
        <f t="array" aca="1" ref="C163" ca="1">_xll.RiskNormal(1200,1200*0.3941,_xll.RiskTruncateP(0.05,0.95),_xll.RiskName("Diet 3 Feed"),_xll.RiskUnits("ng/kg dry"))</f>
        <v>#NAME?</v>
      </c>
      <c r="D163" s="133">
        <v>0</v>
      </c>
      <c r="E163" s="163">
        <v>1.3</v>
      </c>
      <c r="F163" s="134" t="e" cm="1">
        <f t="array" aca="1" ref="F163" ca="1">_xll.RiskNormal((-0.0001*A163^2+0.0196*A163+11.697),(-0.0001*A163^2+0.0196*A163+11.697)*0.062,_xll.RiskTruncateP(0.05,0.95),_xll.RiskName("DMI Cow"),_xll.RiskUnits("kg"))</f>
        <v>#NAME?</v>
      </c>
      <c r="G163" s="134" t="e">
        <f t="shared" ca="1" si="30"/>
        <v>#NAME?</v>
      </c>
      <c r="H163" s="134" t="e" cm="1">
        <f t="array" aca="1" ref="H163" ca="1">_xll.RiskNormal('SW7'!C$12,'SW7'!D$12,_xll.RiskTruncateP(0.05,0.95),_xll.RiskName("Water Intake Cow"),_xll.RiskUnits("L"))</f>
        <v>#NAME?</v>
      </c>
      <c r="I163" s="134" t="e">
        <f t="shared" ca="1" si="24"/>
        <v>#NAME?</v>
      </c>
      <c r="J163" s="134" t="e">
        <f t="shared" ca="1" si="25"/>
        <v>#NAME?</v>
      </c>
      <c r="K163" s="134" t="e" cm="1">
        <f t="array" aca="1" ref="K163" ca="1">_xll.RiskNormal(-0.0000000257*A163^4+0.0000163*A163^3-0.003686*A163^2+0.3024*A163+1.445,(-0.0000000257*A163^4+0.0000163*A163^3-0.003686*A163^2+0.3024*A163+1.445)*0.355,_xll.RiskTruncateP(0.05,0.95),_xll.RiskName("Milk Intake"),_xll.RiskUnits("kg"))</f>
        <v>#NAME?</v>
      </c>
      <c r="L163" s="134" t="e" cm="1">
        <f t="array" aca="1" ref="L163" ca="1">_xll.RiskNormal(5.4702*LN(A163)-22.889,(5.4702*LN(A163)-22.889)*0.35,_xll.RiskTruncateP(0.05,0.95),_xll.RiskName("DMI"),_xll.RiskUnits("kg"))</f>
        <v>#NAME?</v>
      </c>
      <c r="M163" s="134" t="e" cm="1">
        <f t="array" aca="1" ref="M163" ca="1">_xll.RiskNormal(0.0243*L163,0.005*L163,_xll.RiskTruncateP(0.05,0.95),_xll.RiskName("Soil Intake"),_xll.RiskUnits("kg"))</f>
        <v>#NAME?</v>
      </c>
      <c r="N163" s="134" t="e">
        <f t="shared" ca="1" si="26"/>
        <v>#NAME?</v>
      </c>
      <c r="O163" s="134" t="e">
        <f t="shared" ca="1" si="27"/>
        <v>#NAME?</v>
      </c>
      <c r="P163" s="134" t="e">
        <f t="shared" ca="1" si="31"/>
        <v>#NAME?</v>
      </c>
      <c r="Q163" s="134" t="e">
        <f t="shared" ca="1" si="31"/>
        <v>#NAME?</v>
      </c>
      <c r="R163" s="134" t="e">
        <f t="shared" ca="1" si="31"/>
        <v>#NAME?</v>
      </c>
      <c r="S163" s="134" t="e">
        <f t="shared" ca="1" si="29"/>
        <v>#NAME?</v>
      </c>
      <c r="T163" s="134" t="e" cm="1">
        <f t="array" aca="1" ref="T163" ca="1">U162-(U162*(0.5^(1/_xll.RiskNormal('SW7'!C$2,'SW7'!D$2,_xll.RiskTruncateP(0.05,0.95),_xll.RiskName("Halflife"),_xll.RiskUnits("d")))))</f>
        <v>#NAME?</v>
      </c>
      <c r="U163" s="134" t="e">
        <f t="shared" ca="1" si="28"/>
        <v>#NAME?</v>
      </c>
      <c r="V163" s="137" t="e" cm="1">
        <f t="array" aca="1" ref="V163" ca="1">(U163*_xll.RiskNormal('SW7'!C$3,'SW7'!D$3,_xll.RiskTruncateP(0.05,0.95),_xll.RiskName("PFAS MUSCLE FRAC"))/(B163*_xll.RiskNormal('SW7'!C$4,'SW7'!E$4,_xll.RiskTruncateP(0.05,0.95),_xll.RiskName("MUSCLE BW FRAC"))))/1000</f>
        <v>#NAME?</v>
      </c>
      <c r="W163" s="137" t="e" cm="1">
        <f t="array" aca="1" ref="W163" ca="1">V163/_xll.RiskNormal('SW7'!C$5,'SW7'!D$5,_xll.RiskTruncateP(0.05,0.95),_xll.RiskName("Serum Part"))</f>
        <v>#NAME?</v>
      </c>
    </row>
    <row r="164" spans="1:23" x14ac:dyDescent="0.35">
      <c r="A164" s="133">
        <f t="shared" si="23"/>
        <v>161</v>
      </c>
      <c r="B164" s="134" t="e" cm="1">
        <f t="array" aca="1" ref="B164" ca="1">B163+_xll.RiskNormal(0.5584 + 2*0.001787*A164 -3*0.00000155*A164^2 - 4*0.00000000133*A164^3,0.35*(0.5584 + 2*0.001787*A164 -3*0.00000155*A164^2 - 4*0.00000000133*A164^3),_xll.RiskTruncateP(0.05,0.95),_xll.RiskName("BW Gain"),_xll.RiskUnits("kg"))</f>
        <v>#NAME?</v>
      </c>
      <c r="C164" s="133" t="e" cm="1">
        <f t="array" aca="1" ref="C164" ca="1">_xll.RiskNormal(1200,1200*0.3941,_xll.RiskTruncateP(0.05,0.95),_xll.RiskName("Diet 3 Feed"),_xll.RiskUnits("ng/kg dry"))</f>
        <v>#NAME?</v>
      </c>
      <c r="D164" s="133">
        <v>0</v>
      </c>
      <c r="E164" s="163">
        <v>1.3</v>
      </c>
      <c r="F164" s="134" t="e" cm="1">
        <f t="array" aca="1" ref="F164" ca="1">_xll.RiskNormal((-0.0001*A164^2+0.0196*A164+11.697),(-0.0001*A164^2+0.0196*A164+11.697)*0.062,_xll.RiskTruncateP(0.05,0.95),_xll.RiskName("DMI Cow"),_xll.RiskUnits("kg"))</f>
        <v>#NAME?</v>
      </c>
      <c r="G164" s="134" t="e">
        <f t="shared" ca="1" si="30"/>
        <v>#NAME?</v>
      </c>
      <c r="H164" s="134" t="e" cm="1">
        <f t="array" aca="1" ref="H164" ca="1">_xll.RiskNormal('SW7'!C$12,'SW7'!D$12,_xll.RiskTruncateP(0.05,0.95),_xll.RiskName("Water Intake Cow"),_xll.RiskUnits("L"))</f>
        <v>#NAME?</v>
      </c>
      <c r="I164" s="134" t="e">
        <f t="shared" ca="1" si="24"/>
        <v>#NAME?</v>
      </c>
      <c r="J164" s="134" t="e">
        <f t="shared" ca="1" si="25"/>
        <v>#NAME?</v>
      </c>
      <c r="K164" s="134" t="e" cm="1">
        <f t="array" aca="1" ref="K164" ca="1">_xll.RiskNormal(-0.0000000257*A164^4+0.0000163*A164^3-0.003686*A164^2+0.3024*A164+1.445,(-0.0000000257*A164^4+0.0000163*A164^3-0.003686*A164^2+0.3024*A164+1.445)*0.355,_xll.RiskTruncateP(0.05,0.95),_xll.RiskName("Milk Intake"),_xll.RiskUnits("kg"))</f>
        <v>#NAME?</v>
      </c>
      <c r="L164" s="134" t="e" cm="1">
        <f t="array" aca="1" ref="L164" ca="1">_xll.RiskNormal(5.4702*LN(A164)-22.889,(5.4702*LN(A164)-22.889)*0.35,_xll.RiskTruncateP(0.05,0.95),_xll.RiskName("DMI"),_xll.RiskUnits("kg"))</f>
        <v>#NAME?</v>
      </c>
      <c r="M164" s="134" t="e" cm="1">
        <f t="array" aca="1" ref="M164" ca="1">_xll.RiskNormal(0.0243*L164,0.005*L164,_xll.RiskTruncateP(0.05,0.95),_xll.RiskName("Soil Intake"),_xll.RiskUnits("kg"))</f>
        <v>#NAME?</v>
      </c>
      <c r="N164" s="134" t="e">
        <f t="shared" ca="1" si="26"/>
        <v>#NAME?</v>
      </c>
      <c r="O164" s="134" t="e">
        <f t="shared" ca="1" si="27"/>
        <v>#NAME?</v>
      </c>
      <c r="P164" s="134" t="e">
        <f t="shared" ca="1" si="31"/>
        <v>#NAME?</v>
      </c>
      <c r="Q164" s="134" t="e">
        <f t="shared" ca="1" si="31"/>
        <v>#NAME?</v>
      </c>
      <c r="R164" s="134" t="e">
        <f t="shared" ca="1" si="31"/>
        <v>#NAME?</v>
      </c>
      <c r="S164" s="134" t="e">
        <f t="shared" ca="1" si="29"/>
        <v>#NAME?</v>
      </c>
      <c r="T164" s="134" t="e" cm="1">
        <f t="array" aca="1" ref="T164" ca="1">U163-(U163*(0.5^(1/_xll.RiskNormal('SW7'!C$2,'SW7'!D$2,_xll.RiskTruncateP(0.05,0.95),_xll.RiskName("Halflife"),_xll.RiskUnits("d")))))</f>
        <v>#NAME?</v>
      </c>
      <c r="U164" s="134" t="e">
        <f t="shared" ca="1" si="28"/>
        <v>#NAME?</v>
      </c>
      <c r="V164" s="137" t="e" cm="1">
        <f t="array" aca="1" ref="V164" ca="1">(U164*_xll.RiskNormal('SW7'!C$3,'SW7'!D$3,_xll.RiskTruncateP(0.05,0.95),_xll.RiskName("PFAS MUSCLE FRAC"))/(B164*_xll.RiskNormal('SW7'!C$4,'SW7'!E$4,_xll.RiskTruncateP(0.05,0.95),_xll.RiskName("MUSCLE BW FRAC"))))/1000</f>
        <v>#NAME?</v>
      </c>
      <c r="W164" s="137" t="e" cm="1">
        <f t="array" aca="1" ref="W164" ca="1">V164/_xll.RiskNormal('SW7'!C$5,'SW7'!D$5,_xll.RiskTruncateP(0.05,0.95),_xll.RiskName("Serum Part"))</f>
        <v>#NAME?</v>
      </c>
    </row>
    <row r="165" spans="1:23" x14ac:dyDescent="0.35">
      <c r="A165" s="133">
        <f t="shared" si="23"/>
        <v>162</v>
      </c>
      <c r="B165" s="134" t="e" cm="1">
        <f t="array" aca="1" ref="B165" ca="1">B164+_xll.RiskNormal(0.5584 + 2*0.001787*A165 -3*0.00000155*A165^2 - 4*0.00000000133*A165^3,0.35*(0.5584 + 2*0.001787*A165 -3*0.00000155*A165^2 - 4*0.00000000133*A165^3),_xll.RiskTruncateP(0.05,0.95),_xll.RiskName("BW Gain"),_xll.RiskUnits("kg"))</f>
        <v>#NAME?</v>
      </c>
      <c r="C165" s="133" t="e" cm="1">
        <f t="array" aca="1" ref="C165" ca="1">_xll.RiskNormal(1200,1200*0.3941,_xll.RiskTruncateP(0.05,0.95),_xll.RiskName("Diet 3 Feed"),_xll.RiskUnits("ng/kg dry"))</f>
        <v>#NAME?</v>
      </c>
      <c r="D165" s="133">
        <v>0</v>
      </c>
      <c r="E165" s="163">
        <v>1.3</v>
      </c>
      <c r="F165" s="134" t="e" cm="1">
        <f t="array" aca="1" ref="F165" ca="1">_xll.RiskNormal((-0.0001*A165^2+0.0196*A165+11.697),(-0.0001*A165^2+0.0196*A165+11.697)*0.062,_xll.RiskTruncateP(0.05,0.95),_xll.RiskName("DMI Cow"),_xll.RiskUnits("kg"))</f>
        <v>#NAME?</v>
      </c>
      <c r="G165" s="134" t="e">
        <f t="shared" ca="1" si="30"/>
        <v>#NAME?</v>
      </c>
      <c r="H165" s="134" t="e" cm="1">
        <f t="array" aca="1" ref="H165" ca="1">_xll.RiskNormal('SW7'!C$12,'SW7'!D$12,_xll.RiskTruncateP(0.05,0.95),_xll.RiskName("Water Intake Cow"),_xll.RiskUnits("L"))</f>
        <v>#NAME?</v>
      </c>
      <c r="I165" s="134" t="e">
        <f t="shared" ca="1" si="24"/>
        <v>#NAME?</v>
      </c>
      <c r="J165" s="134" t="e">
        <f t="shared" ca="1" si="25"/>
        <v>#NAME?</v>
      </c>
      <c r="K165" s="134" t="e" cm="1">
        <f t="array" aca="1" ref="K165" ca="1">_xll.RiskNormal(-0.0000000257*A165^4+0.0000163*A165^3-0.003686*A165^2+0.3024*A165+1.445,(-0.0000000257*A165^4+0.0000163*A165^3-0.003686*A165^2+0.3024*A165+1.445)*0.355,_xll.RiskTruncateP(0.05,0.95),_xll.RiskName("Milk Intake"),_xll.RiskUnits("kg"))</f>
        <v>#NAME?</v>
      </c>
      <c r="L165" s="134" t="e" cm="1">
        <f t="array" aca="1" ref="L165" ca="1">_xll.RiskNormal(5.4702*LN(A165)-22.889,(5.4702*LN(A165)-22.889)*0.35,_xll.RiskTruncateP(0.05,0.95),_xll.RiskName("DMI"),_xll.RiskUnits("kg"))</f>
        <v>#NAME?</v>
      </c>
      <c r="M165" s="134" t="e" cm="1">
        <f t="array" aca="1" ref="M165" ca="1">_xll.RiskNormal(0.0243*L165,0.005*L165,_xll.RiskTruncateP(0.05,0.95),_xll.RiskName("Soil Intake"),_xll.RiskUnits("kg"))</f>
        <v>#NAME?</v>
      </c>
      <c r="N165" s="134" t="e">
        <f t="shared" ca="1" si="26"/>
        <v>#NAME?</v>
      </c>
      <c r="O165" s="134" t="e">
        <f t="shared" ca="1" si="27"/>
        <v>#NAME?</v>
      </c>
      <c r="P165" s="134" t="e">
        <f t="shared" ca="1" si="31"/>
        <v>#NAME?</v>
      </c>
      <c r="Q165" s="134" t="e">
        <f t="shared" ca="1" si="31"/>
        <v>#NAME?</v>
      </c>
      <c r="R165" s="134" t="e">
        <f t="shared" ca="1" si="31"/>
        <v>#NAME?</v>
      </c>
      <c r="S165" s="134" t="e">
        <f t="shared" ca="1" si="29"/>
        <v>#NAME?</v>
      </c>
      <c r="T165" s="134" t="e" cm="1">
        <f t="array" aca="1" ref="T165" ca="1">U164-(U164*(0.5^(1/_xll.RiskNormal('SW7'!C$2,'SW7'!D$2,_xll.RiskTruncateP(0.05,0.95),_xll.RiskName("Halflife"),_xll.RiskUnits("d")))))</f>
        <v>#NAME?</v>
      </c>
      <c r="U165" s="134" t="e">
        <f t="shared" ca="1" si="28"/>
        <v>#NAME?</v>
      </c>
      <c r="V165" s="137" t="e" cm="1">
        <f t="array" aca="1" ref="V165" ca="1">(U165*_xll.RiskNormal('SW7'!C$3,'SW7'!D$3,_xll.RiskTruncateP(0.05,0.95),_xll.RiskName("PFAS MUSCLE FRAC"))/(B165*_xll.RiskNormal('SW7'!C$4,'SW7'!E$4,_xll.RiskTruncateP(0.05,0.95),_xll.RiskName("MUSCLE BW FRAC"))))/1000</f>
        <v>#NAME?</v>
      </c>
      <c r="W165" s="137" t="e" cm="1">
        <f t="array" aca="1" ref="W165" ca="1">V165/_xll.RiskNormal('SW7'!C$5,'SW7'!D$5,_xll.RiskTruncateP(0.05,0.95),_xll.RiskName("Serum Part"))</f>
        <v>#NAME?</v>
      </c>
    </row>
    <row r="166" spans="1:23" x14ac:dyDescent="0.35">
      <c r="A166" s="133">
        <f t="shared" si="23"/>
        <v>163</v>
      </c>
      <c r="B166" s="134" t="e" cm="1">
        <f t="array" aca="1" ref="B166" ca="1">B165+_xll.RiskNormal(0.5584 + 2*0.001787*A166 -3*0.00000155*A166^2 - 4*0.00000000133*A166^3,0.35*(0.5584 + 2*0.001787*A166 -3*0.00000155*A166^2 - 4*0.00000000133*A166^3),_xll.RiskTruncateP(0.05,0.95),_xll.RiskName("BW Gain"),_xll.RiskUnits("kg"))</f>
        <v>#NAME?</v>
      </c>
      <c r="C166" s="133" t="e" cm="1">
        <f t="array" aca="1" ref="C166" ca="1">_xll.RiskNormal(1200,1200*0.3941,_xll.RiskTruncateP(0.05,0.95),_xll.RiskName("Diet 3 Feed"),_xll.RiskUnits("ng/kg dry"))</f>
        <v>#NAME?</v>
      </c>
      <c r="D166" s="133">
        <v>0</v>
      </c>
      <c r="E166" s="163">
        <v>1.3</v>
      </c>
      <c r="F166" s="134" t="e" cm="1">
        <f t="array" aca="1" ref="F166" ca="1">_xll.RiskNormal((-0.0001*A166^2+0.0196*A166+11.697),(-0.0001*A166^2+0.0196*A166+11.697)*0.062,_xll.RiskTruncateP(0.05,0.95),_xll.RiskName("DMI Cow"),_xll.RiskUnits("kg"))</f>
        <v>#NAME?</v>
      </c>
      <c r="G166" s="134" t="e">
        <f t="shared" ca="1" si="30"/>
        <v>#NAME?</v>
      </c>
      <c r="H166" s="134" t="e" cm="1">
        <f t="array" aca="1" ref="H166" ca="1">_xll.RiskNormal('SW7'!C$12,'SW7'!D$12,_xll.RiskTruncateP(0.05,0.95),_xll.RiskName("Water Intake Cow"),_xll.RiskUnits("L"))</f>
        <v>#NAME?</v>
      </c>
      <c r="I166" s="134" t="e">
        <f t="shared" ca="1" si="24"/>
        <v>#NAME?</v>
      </c>
      <c r="J166" s="134" t="e">
        <f t="shared" ca="1" si="25"/>
        <v>#NAME?</v>
      </c>
      <c r="K166" s="134" t="e" cm="1">
        <f t="array" aca="1" ref="K166" ca="1">_xll.RiskNormal(-0.0000000257*A166^4+0.0000163*A166^3-0.003686*A166^2+0.3024*A166+1.445,(-0.0000000257*A166^4+0.0000163*A166^3-0.003686*A166^2+0.3024*A166+1.445)*0.355,_xll.RiskTruncateP(0.05,0.95),_xll.RiskName("Milk Intake"),_xll.RiskUnits("kg"))</f>
        <v>#NAME?</v>
      </c>
      <c r="L166" s="134" t="e" cm="1">
        <f t="array" aca="1" ref="L166" ca="1">_xll.RiskNormal(5.4702*LN(A166)-22.889,(5.4702*LN(A166)-22.889)*0.35,_xll.RiskTruncateP(0.05,0.95),_xll.RiskName("DMI"),_xll.RiskUnits("kg"))</f>
        <v>#NAME?</v>
      </c>
      <c r="M166" s="134" t="e" cm="1">
        <f t="array" aca="1" ref="M166" ca="1">_xll.RiskNormal(0.0243*L166,0.005*L166,_xll.RiskTruncateP(0.05,0.95),_xll.RiskName("Soil Intake"),_xll.RiskUnits("kg"))</f>
        <v>#NAME?</v>
      </c>
      <c r="N166" s="134" t="e">
        <f t="shared" ca="1" si="26"/>
        <v>#NAME?</v>
      </c>
      <c r="O166" s="134" t="e">
        <f t="shared" ca="1" si="27"/>
        <v>#NAME?</v>
      </c>
      <c r="P166" s="134" t="e">
        <f t="shared" ca="1" si="31"/>
        <v>#NAME?</v>
      </c>
      <c r="Q166" s="134" t="e">
        <f t="shared" ca="1" si="31"/>
        <v>#NAME?</v>
      </c>
      <c r="R166" s="134" t="e">
        <f t="shared" ca="1" si="31"/>
        <v>#NAME?</v>
      </c>
      <c r="S166" s="134" t="e">
        <f t="shared" ca="1" si="29"/>
        <v>#NAME?</v>
      </c>
      <c r="T166" s="134" t="e" cm="1">
        <f t="array" aca="1" ref="T166" ca="1">U165-(U165*(0.5^(1/_xll.RiskNormal('SW7'!C$2,'SW7'!D$2,_xll.RiskTruncateP(0.05,0.95),_xll.RiskName("Halflife"),_xll.RiskUnits("d")))))</f>
        <v>#NAME?</v>
      </c>
      <c r="U166" s="134" t="e">
        <f t="shared" ca="1" si="28"/>
        <v>#NAME?</v>
      </c>
      <c r="V166" s="137" t="e" cm="1">
        <f t="array" aca="1" ref="V166" ca="1">(U166*_xll.RiskNormal('SW7'!C$3,'SW7'!D$3,_xll.RiskTruncateP(0.05,0.95),_xll.RiskName("PFAS MUSCLE FRAC"))/(B166*_xll.RiskNormal('SW7'!C$4,'SW7'!E$4,_xll.RiskTruncateP(0.05,0.95),_xll.RiskName("MUSCLE BW FRAC"))))/1000</f>
        <v>#NAME?</v>
      </c>
      <c r="W166" s="137" t="e" cm="1">
        <f t="array" aca="1" ref="W166" ca="1">V166/_xll.RiskNormal('SW7'!C$5,'SW7'!D$5,_xll.RiskTruncateP(0.05,0.95),_xll.RiskName("Serum Part"))</f>
        <v>#NAME?</v>
      </c>
    </row>
    <row r="167" spans="1:23" x14ac:dyDescent="0.35">
      <c r="A167" s="133">
        <f t="shared" si="23"/>
        <v>164</v>
      </c>
      <c r="B167" s="134" t="e" cm="1">
        <f t="array" aca="1" ref="B167" ca="1">B166+_xll.RiskNormal(0.5584 + 2*0.001787*A167 -3*0.00000155*A167^2 - 4*0.00000000133*A167^3,0.35*(0.5584 + 2*0.001787*A167 -3*0.00000155*A167^2 - 4*0.00000000133*A167^3),_xll.RiskTruncateP(0.05,0.95),_xll.RiskName("BW Gain"),_xll.RiskUnits("kg"))</f>
        <v>#NAME?</v>
      </c>
      <c r="C167" s="133" t="e" cm="1">
        <f t="array" aca="1" ref="C167" ca="1">_xll.RiskNormal(1200,1200*0.3941,_xll.RiskTruncateP(0.05,0.95),_xll.RiskName("Diet 3 Feed"),_xll.RiskUnits("ng/kg dry"))</f>
        <v>#NAME?</v>
      </c>
      <c r="D167" s="133">
        <v>0</v>
      </c>
      <c r="E167" s="163">
        <v>1.3</v>
      </c>
      <c r="F167" s="134" t="e" cm="1">
        <f t="array" aca="1" ref="F167" ca="1">_xll.RiskNormal((-0.0001*A167^2+0.0196*A167+11.697),(-0.0001*A167^2+0.0196*A167+11.697)*0.062,_xll.RiskTruncateP(0.05,0.95),_xll.RiskName("DMI Cow"),_xll.RiskUnits("kg"))</f>
        <v>#NAME?</v>
      </c>
      <c r="G167" s="134" t="e">
        <f t="shared" ca="1" si="30"/>
        <v>#NAME?</v>
      </c>
      <c r="H167" s="134" t="e" cm="1">
        <f t="array" aca="1" ref="H167" ca="1">_xll.RiskNormal('SW7'!C$12,'SW7'!D$12,_xll.RiskTruncateP(0.05,0.95),_xll.RiskName("Water Intake Cow"),_xll.RiskUnits("L"))</f>
        <v>#NAME?</v>
      </c>
      <c r="I167" s="134" t="e">
        <f t="shared" ca="1" si="24"/>
        <v>#NAME?</v>
      </c>
      <c r="J167" s="134" t="e">
        <f t="shared" ca="1" si="25"/>
        <v>#NAME?</v>
      </c>
      <c r="K167" s="134" t="e" cm="1">
        <f t="array" aca="1" ref="K167" ca="1">_xll.RiskNormal(-0.0000000257*A167^4+0.0000163*A167^3-0.003686*A167^2+0.3024*A167+1.445,(-0.0000000257*A167^4+0.0000163*A167^3-0.003686*A167^2+0.3024*A167+1.445)*0.355,_xll.RiskTruncateP(0.05,0.95),_xll.RiskName("Milk Intake"),_xll.RiskUnits("kg"))</f>
        <v>#NAME?</v>
      </c>
      <c r="L167" s="134" t="e" cm="1">
        <f t="array" aca="1" ref="L167" ca="1">_xll.RiskNormal(5.4702*LN(A167)-22.889,(5.4702*LN(A167)-22.889)*0.35,_xll.RiskTruncateP(0.05,0.95),_xll.RiskName("DMI"),_xll.RiskUnits("kg"))</f>
        <v>#NAME?</v>
      </c>
      <c r="M167" s="134" t="e" cm="1">
        <f t="array" aca="1" ref="M167" ca="1">_xll.RiskNormal(0.0243*L167,0.005*L167,_xll.RiskTruncateP(0.05,0.95),_xll.RiskName("Soil Intake"),_xll.RiskUnits("kg"))</f>
        <v>#NAME?</v>
      </c>
      <c r="N167" s="134" t="e">
        <f t="shared" ca="1" si="26"/>
        <v>#NAME?</v>
      </c>
      <c r="O167" s="134" t="e">
        <f t="shared" ca="1" si="27"/>
        <v>#NAME?</v>
      </c>
      <c r="P167" s="134" t="e">
        <f t="shared" ca="1" si="31"/>
        <v>#NAME?</v>
      </c>
      <c r="Q167" s="134" t="e">
        <f t="shared" ca="1" si="31"/>
        <v>#NAME?</v>
      </c>
      <c r="R167" s="134" t="e">
        <f t="shared" ca="1" si="31"/>
        <v>#NAME?</v>
      </c>
      <c r="S167" s="134" t="e">
        <f t="shared" ca="1" si="29"/>
        <v>#NAME?</v>
      </c>
      <c r="T167" s="134" t="e" cm="1">
        <f t="array" aca="1" ref="T167" ca="1">U166-(U166*(0.5^(1/_xll.RiskNormal('SW7'!C$2,'SW7'!D$2,_xll.RiskTruncateP(0.05,0.95),_xll.RiskName("Halflife"),_xll.RiskUnits("d")))))</f>
        <v>#NAME?</v>
      </c>
      <c r="U167" s="134" t="e">
        <f t="shared" ca="1" si="28"/>
        <v>#NAME?</v>
      </c>
      <c r="V167" s="137" t="e" cm="1">
        <f t="array" aca="1" ref="V167" ca="1">(U167*_xll.RiskNormal('SW7'!C$3,'SW7'!D$3,_xll.RiskTruncateP(0.05,0.95),_xll.RiskName("PFAS MUSCLE FRAC"))/(B167*_xll.RiskNormal('SW7'!C$4,'SW7'!E$4,_xll.RiskTruncateP(0.05,0.95),_xll.RiskName("MUSCLE BW FRAC"))))/1000</f>
        <v>#NAME?</v>
      </c>
      <c r="W167" s="137" t="e" cm="1">
        <f t="array" aca="1" ref="W167" ca="1">V167/_xll.RiskNormal('SW7'!C$5,'SW7'!D$5,_xll.RiskTruncateP(0.05,0.95),_xll.RiskName("Serum Part"))</f>
        <v>#NAME?</v>
      </c>
    </row>
    <row r="168" spans="1:23" x14ac:dyDescent="0.35">
      <c r="A168" s="133">
        <f t="shared" si="23"/>
        <v>165</v>
      </c>
      <c r="B168" s="134" t="e" cm="1">
        <f t="array" aca="1" ref="B168" ca="1">B167+_xll.RiskNormal(0.5584 + 2*0.001787*A168 -3*0.00000155*A168^2 - 4*0.00000000133*A168^3,0.35*(0.5584 + 2*0.001787*A168 -3*0.00000155*A168^2 - 4*0.00000000133*A168^3),_xll.RiskTruncateP(0.05,0.95),_xll.RiskName("BW Gain"),_xll.RiskUnits("kg"))</f>
        <v>#NAME?</v>
      </c>
      <c r="C168" s="133" t="e" cm="1">
        <f t="array" aca="1" ref="C168" ca="1">_xll.RiskNormal(1200,1200*0.3941,_xll.RiskTruncateP(0.05,0.95),_xll.RiskName("Diet 3 Feed"),_xll.RiskUnits("ng/kg dry"))</f>
        <v>#NAME?</v>
      </c>
      <c r="D168" s="133">
        <v>0</v>
      </c>
      <c r="E168" s="163">
        <v>1.3</v>
      </c>
      <c r="F168" s="134" t="e" cm="1">
        <f t="array" aca="1" ref="F168" ca="1">_xll.RiskNormal((-0.0001*A168^2+0.0196*A168+11.697),(-0.0001*A168^2+0.0196*A168+11.697)*0.062,_xll.RiskTruncateP(0.05,0.95),_xll.RiskName("DMI Cow"),_xll.RiskUnits("kg"))</f>
        <v>#NAME?</v>
      </c>
      <c r="G168" s="134" t="e">
        <f t="shared" ca="1" si="30"/>
        <v>#NAME?</v>
      </c>
      <c r="H168" s="134" t="e" cm="1">
        <f t="array" aca="1" ref="H168" ca="1">_xll.RiskNormal('SW7'!C$12,'SW7'!D$12,_xll.RiskTruncateP(0.05,0.95),_xll.RiskName("Water Intake Cow"),_xll.RiskUnits("L"))</f>
        <v>#NAME?</v>
      </c>
      <c r="I168" s="134" t="e">
        <f t="shared" ca="1" si="24"/>
        <v>#NAME?</v>
      </c>
      <c r="J168" s="134" t="e">
        <f t="shared" ca="1" si="25"/>
        <v>#NAME?</v>
      </c>
      <c r="K168" s="134" t="e" cm="1">
        <f t="array" aca="1" ref="K168" ca="1">_xll.RiskNormal(-0.0000000257*A168^4+0.0000163*A168^3-0.003686*A168^2+0.3024*A168+1.445,(-0.0000000257*A168^4+0.0000163*A168^3-0.003686*A168^2+0.3024*A168+1.445)*0.355,_xll.RiskTruncateP(0.05,0.95),_xll.RiskName("Milk Intake"),_xll.RiskUnits("kg"))</f>
        <v>#NAME?</v>
      </c>
      <c r="L168" s="134" t="e" cm="1">
        <f t="array" aca="1" ref="L168" ca="1">_xll.RiskNormal(5.4702*LN(A168)-22.889,(5.4702*LN(A168)-22.889)*0.35,_xll.RiskTruncateP(0.05,0.95),_xll.RiskName("DMI"),_xll.RiskUnits("kg"))</f>
        <v>#NAME?</v>
      </c>
      <c r="M168" s="134" t="e" cm="1">
        <f t="array" aca="1" ref="M168" ca="1">_xll.RiskNormal(0.0243*L168,0.005*L168,_xll.RiskTruncateP(0.05,0.95),_xll.RiskName("Soil Intake"),_xll.RiskUnits("kg"))</f>
        <v>#NAME?</v>
      </c>
      <c r="N168" s="134" t="e">
        <f t="shared" ca="1" si="26"/>
        <v>#NAME?</v>
      </c>
      <c r="O168" s="134" t="e">
        <f t="shared" ca="1" si="27"/>
        <v>#NAME?</v>
      </c>
      <c r="P168" s="134" t="e">
        <f t="shared" ca="1" si="31"/>
        <v>#NAME?</v>
      </c>
      <c r="Q168" s="134" t="e">
        <f t="shared" ca="1" si="31"/>
        <v>#NAME?</v>
      </c>
      <c r="R168" s="134" t="e">
        <f t="shared" ca="1" si="31"/>
        <v>#NAME?</v>
      </c>
      <c r="S168" s="134" t="e">
        <f t="shared" ca="1" si="29"/>
        <v>#NAME?</v>
      </c>
      <c r="T168" s="134" t="e" cm="1">
        <f t="array" aca="1" ref="T168" ca="1">U167-(U167*(0.5^(1/_xll.RiskNormal('SW7'!C$2,'SW7'!D$2,_xll.RiskTruncateP(0.05,0.95),_xll.RiskName("Halflife"),_xll.RiskUnits("d")))))</f>
        <v>#NAME?</v>
      </c>
      <c r="U168" s="134" t="e">
        <f t="shared" ca="1" si="28"/>
        <v>#NAME?</v>
      </c>
      <c r="V168" s="137" t="e" cm="1">
        <f t="array" aca="1" ref="V168" ca="1">(U168*_xll.RiskNormal('SW7'!C$3,'SW7'!D$3,_xll.RiskTruncateP(0.05,0.95),_xll.RiskName("PFAS MUSCLE FRAC"))/(B168*_xll.RiskNormal('SW7'!C$4,'SW7'!E$4,_xll.RiskTruncateP(0.05,0.95),_xll.RiskName("MUSCLE BW FRAC"))))/1000</f>
        <v>#NAME?</v>
      </c>
      <c r="W168" s="137" t="e" cm="1">
        <f t="array" aca="1" ref="W168" ca="1">V168/_xll.RiskNormal('SW7'!C$5,'SW7'!D$5,_xll.RiskTruncateP(0.05,0.95),_xll.RiskName("Serum Part"))</f>
        <v>#NAME?</v>
      </c>
    </row>
    <row r="169" spans="1:23" x14ac:dyDescent="0.35">
      <c r="A169" s="133">
        <f t="shared" si="23"/>
        <v>166</v>
      </c>
      <c r="B169" s="134" t="e" cm="1">
        <f t="array" aca="1" ref="B169" ca="1">B168+_xll.RiskNormal(0.5584 + 2*0.001787*A169 -3*0.00000155*A169^2 - 4*0.00000000133*A169^3,0.35*(0.5584 + 2*0.001787*A169 -3*0.00000155*A169^2 - 4*0.00000000133*A169^3),_xll.RiskTruncateP(0.05,0.95),_xll.RiskName("BW Gain"),_xll.RiskUnits("kg"))</f>
        <v>#NAME?</v>
      </c>
      <c r="C169" s="133" t="e" cm="1">
        <f t="array" aca="1" ref="C169" ca="1">_xll.RiskNormal(1200,1200*0.3941,_xll.RiskTruncateP(0.05,0.95),_xll.RiskName("Diet 3 Feed"),_xll.RiskUnits("ng/kg dry"))</f>
        <v>#NAME?</v>
      </c>
      <c r="D169" s="133">
        <v>0</v>
      </c>
      <c r="E169" s="163">
        <v>1.3</v>
      </c>
      <c r="F169" s="134" t="e" cm="1">
        <f t="array" aca="1" ref="F169" ca="1">_xll.RiskNormal((-0.0001*A169^2+0.0196*A169+11.697),(-0.0001*A169^2+0.0196*A169+11.697)*0.062,_xll.RiskTruncateP(0.05,0.95),_xll.RiskName("DMI Cow"),_xll.RiskUnits("kg"))</f>
        <v>#NAME?</v>
      </c>
      <c r="G169" s="134" t="e">
        <f t="shared" ca="1" si="30"/>
        <v>#NAME?</v>
      </c>
      <c r="H169" s="134" t="e" cm="1">
        <f t="array" aca="1" ref="H169" ca="1">_xll.RiskNormal('SW7'!C$12,'SW7'!D$12,_xll.RiskTruncateP(0.05,0.95),_xll.RiskName("Water Intake Cow"),_xll.RiskUnits("L"))</f>
        <v>#NAME?</v>
      </c>
      <c r="I169" s="134" t="e">
        <f t="shared" ca="1" si="24"/>
        <v>#NAME?</v>
      </c>
      <c r="J169" s="134" t="e">
        <f t="shared" ca="1" si="25"/>
        <v>#NAME?</v>
      </c>
      <c r="K169" s="134" t="e" cm="1">
        <f t="array" aca="1" ref="K169" ca="1">_xll.RiskNormal(-0.0000000257*A169^4+0.0000163*A169^3-0.003686*A169^2+0.3024*A169+1.445,(-0.0000000257*A169^4+0.0000163*A169^3-0.003686*A169^2+0.3024*A169+1.445)*0.355,_xll.RiskTruncateP(0.05,0.95),_xll.RiskName("Milk Intake"),_xll.RiskUnits("kg"))</f>
        <v>#NAME?</v>
      </c>
      <c r="L169" s="134" t="e" cm="1">
        <f t="array" aca="1" ref="L169" ca="1">_xll.RiskNormal(5.4702*LN(A169)-22.889,(5.4702*LN(A169)-22.889)*0.35,_xll.RiskTruncateP(0.05,0.95),_xll.RiskName("DMI"),_xll.RiskUnits("kg"))</f>
        <v>#NAME?</v>
      </c>
      <c r="M169" s="134" t="e" cm="1">
        <f t="array" aca="1" ref="M169" ca="1">_xll.RiskNormal(0.0243*L169,0.005*L169,_xll.RiskTruncateP(0.05,0.95),_xll.RiskName("Soil Intake"),_xll.RiskUnits("kg"))</f>
        <v>#NAME?</v>
      </c>
      <c r="N169" s="134" t="e">
        <f t="shared" ca="1" si="26"/>
        <v>#NAME?</v>
      </c>
      <c r="O169" s="134" t="e">
        <f t="shared" ca="1" si="27"/>
        <v>#NAME?</v>
      </c>
      <c r="P169" s="134" t="e">
        <f t="shared" ca="1" si="31"/>
        <v>#NAME?</v>
      </c>
      <c r="Q169" s="134" t="e">
        <f t="shared" ca="1" si="31"/>
        <v>#NAME?</v>
      </c>
      <c r="R169" s="134" t="e">
        <f t="shared" ca="1" si="31"/>
        <v>#NAME?</v>
      </c>
      <c r="S169" s="134" t="e">
        <f t="shared" ca="1" si="29"/>
        <v>#NAME?</v>
      </c>
      <c r="T169" s="134" t="e" cm="1">
        <f t="array" aca="1" ref="T169" ca="1">U168-(U168*(0.5^(1/_xll.RiskNormal('SW7'!C$2,'SW7'!D$2,_xll.RiskTruncateP(0.05,0.95),_xll.RiskName("Halflife"),_xll.RiskUnits("d")))))</f>
        <v>#NAME?</v>
      </c>
      <c r="U169" s="134" t="e">
        <f t="shared" ca="1" si="28"/>
        <v>#NAME?</v>
      </c>
      <c r="V169" s="137" t="e" cm="1">
        <f t="array" aca="1" ref="V169" ca="1">(U169*_xll.RiskNormal('SW7'!C$3,'SW7'!D$3,_xll.RiskTruncateP(0.05,0.95),_xll.RiskName("PFAS MUSCLE FRAC"))/(B169*_xll.RiskNormal('SW7'!C$4,'SW7'!E$4,_xll.RiskTruncateP(0.05,0.95),_xll.RiskName("MUSCLE BW FRAC"))))/1000</f>
        <v>#NAME?</v>
      </c>
      <c r="W169" s="137" t="e" cm="1">
        <f t="array" aca="1" ref="W169" ca="1">V169/_xll.RiskNormal('SW7'!C$5,'SW7'!D$5,_xll.RiskTruncateP(0.05,0.95),_xll.RiskName("Serum Part"))</f>
        <v>#NAME?</v>
      </c>
    </row>
    <row r="170" spans="1:23" x14ac:dyDescent="0.35">
      <c r="A170" s="133">
        <f t="shared" si="23"/>
        <v>167</v>
      </c>
      <c r="B170" s="134" t="e" cm="1">
        <f t="array" aca="1" ref="B170" ca="1">B169+_xll.RiskNormal(0.5584 + 2*0.001787*A170 -3*0.00000155*A170^2 - 4*0.00000000133*A170^3,0.35*(0.5584 + 2*0.001787*A170 -3*0.00000155*A170^2 - 4*0.00000000133*A170^3),_xll.RiskTruncateP(0.05,0.95),_xll.RiskName("BW Gain"),_xll.RiskUnits("kg"))</f>
        <v>#NAME?</v>
      </c>
      <c r="C170" s="133" t="e" cm="1">
        <f t="array" aca="1" ref="C170" ca="1">_xll.RiskNormal(1200,1200*0.3941,_xll.RiskTruncateP(0.05,0.95),_xll.RiskName("Diet 3 Feed"),_xll.RiskUnits("ng/kg dry"))</f>
        <v>#NAME?</v>
      </c>
      <c r="D170" s="133">
        <v>0</v>
      </c>
      <c r="E170" s="163">
        <v>1.3</v>
      </c>
      <c r="F170" s="134" t="e" cm="1">
        <f t="array" aca="1" ref="F170" ca="1">_xll.RiskNormal((-0.0001*A170^2+0.0196*A170+11.697),(-0.0001*A170^2+0.0196*A170+11.697)*0.062,_xll.RiskTruncateP(0.05,0.95),_xll.RiskName("DMI Cow"),_xll.RiskUnits("kg"))</f>
        <v>#NAME?</v>
      </c>
      <c r="G170" s="134" t="e">
        <f t="shared" ca="1" si="30"/>
        <v>#NAME?</v>
      </c>
      <c r="H170" s="134" t="e" cm="1">
        <f t="array" aca="1" ref="H170" ca="1">_xll.RiskNormal('SW7'!C$12,'SW7'!D$12,_xll.RiskTruncateP(0.05,0.95),_xll.RiskName("Water Intake Cow"),_xll.RiskUnits("L"))</f>
        <v>#NAME?</v>
      </c>
      <c r="I170" s="134" t="e">
        <f t="shared" ca="1" si="24"/>
        <v>#NAME?</v>
      </c>
      <c r="J170" s="134" t="e">
        <f t="shared" ca="1" si="25"/>
        <v>#NAME?</v>
      </c>
      <c r="K170" s="134" t="e" cm="1">
        <f t="array" aca="1" ref="K170" ca="1">_xll.RiskNormal(-0.0000000257*A170^4+0.0000163*A170^3-0.003686*A170^2+0.3024*A170+1.445,(-0.0000000257*A170^4+0.0000163*A170^3-0.003686*A170^2+0.3024*A170+1.445)*0.355,_xll.RiskTruncateP(0.05,0.95),_xll.RiskName("Milk Intake"),_xll.RiskUnits("kg"))</f>
        <v>#NAME?</v>
      </c>
      <c r="L170" s="134" t="e" cm="1">
        <f t="array" aca="1" ref="L170" ca="1">_xll.RiskNormal(5.4702*LN(A170)-22.889,(5.4702*LN(A170)-22.889)*0.35,_xll.RiskTruncateP(0.05,0.95),_xll.RiskName("DMI"),_xll.RiskUnits("kg"))</f>
        <v>#NAME?</v>
      </c>
      <c r="M170" s="134" t="e" cm="1">
        <f t="array" aca="1" ref="M170" ca="1">_xll.RiskNormal(0.0243*L170,0.005*L170,_xll.RiskTruncateP(0.05,0.95),_xll.RiskName("Soil Intake"),_xll.RiskUnits("kg"))</f>
        <v>#NAME?</v>
      </c>
      <c r="N170" s="134" t="e">
        <f t="shared" ca="1" si="26"/>
        <v>#NAME?</v>
      </c>
      <c r="O170" s="134" t="e">
        <f t="shared" ca="1" si="27"/>
        <v>#NAME?</v>
      </c>
      <c r="P170" s="134" t="e">
        <f t="shared" ca="1" si="31"/>
        <v>#NAME?</v>
      </c>
      <c r="Q170" s="134" t="e">
        <f t="shared" ca="1" si="31"/>
        <v>#NAME?</v>
      </c>
      <c r="R170" s="134" t="e">
        <f t="shared" ca="1" si="31"/>
        <v>#NAME?</v>
      </c>
      <c r="S170" s="134" t="e">
        <f t="shared" ca="1" si="29"/>
        <v>#NAME?</v>
      </c>
      <c r="T170" s="134" t="e" cm="1">
        <f t="array" aca="1" ref="T170" ca="1">U169-(U169*(0.5^(1/_xll.RiskNormal('SW7'!C$2,'SW7'!D$2,_xll.RiskTruncateP(0.05,0.95),_xll.RiskName("Halflife"),_xll.RiskUnits("d")))))</f>
        <v>#NAME?</v>
      </c>
      <c r="U170" s="134" t="e">
        <f t="shared" ca="1" si="28"/>
        <v>#NAME?</v>
      </c>
      <c r="V170" s="137" t="e" cm="1">
        <f t="array" aca="1" ref="V170" ca="1">(U170*_xll.RiskNormal('SW7'!C$3,'SW7'!D$3,_xll.RiskTruncateP(0.05,0.95),_xll.RiskName("PFAS MUSCLE FRAC"))/(B170*_xll.RiskNormal('SW7'!C$4,'SW7'!E$4,_xll.RiskTruncateP(0.05,0.95),_xll.RiskName("MUSCLE BW FRAC"))))/1000</f>
        <v>#NAME?</v>
      </c>
      <c r="W170" s="137" t="e" cm="1">
        <f t="array" aca="1" ref="W170" ca="1">V170/_xll.RiskNormal('SW7'!C$5,'SW7'!D$5,_xll.RiskTruncateP(0.05,0.95),_xll.RiskName("Serum Part"))</f>
        <v>#NAME?</v>
      </c>
    </row>
    <row r="171" spans="1:23" x14ac:dyDescent="0.35">
      <c r="A171" s="133">
        <f t="shared" si="23"/>
        <v>168</v>
      </c>
      <c r="B171" s="134" t="e" cm="1">
        <f t="array" aca="1" ref="B171" ca="1">B170+_xll.RiskNormal(0.5584 + 2*0.001787*A171 -3*0.00000155*A171^2 - 4*0.00000000133*A171^3,0.35*(0.5584 + 2*0.001787*A171 -3*0.00000155*A171^2 - 4*0.00000000133*A171^3),_xll.RiskTruncateP(0.05,0.95),_xll.RiskName("BW Gain"),_xll.RiskUnits("kg"))</f>
        <v>#NAME?</v>
      </c>
      <c r="C171" s="133" t="e" cm="1">
        <f t="array" aca="1" ref="C171" ca="1">_xll.RiskNormal(1200,1200*0.3941,_xll.RiskTruncateP(0.05,0.95),_xll.RiskName("Diet 3 Feed"),_xll.RiskUnits("ng/kg dry"))</f>
        <v>#NAME?</v>
      </c>
      <c r="D171" s="133">
        <v>0</v>
      </c>
      <c r="E171" s="163">
        <v>1.3</v>
      </c>
      <c r="F171" s="134" t="e" cm="1">
        <f t="array" aca="1" ref="F171" ca="1">_xll.RiskNormal((-0.0001*A171^2+0.0196*A171+11.697),(-0.0001*A171^2+0.0196*A171+11.697)*0.062,_xll.RiskTruncateP(0.05,0.95),_xll.RiskName("DMI Cow"),_xll.RiskUnits("kg"))</f>
        <v>#NAME?</v>
      </c>
      <c r="G171" s="134" t="e">
        <f t="shared" ca="1" si="30"/>
        <v>#NAME?</v>
      </c>
      <c r="H171" s="134" t="e" cm="1">
        <f t="array" aca="1" ref="H171" ca="1">_xll.RiskNormal('SW7'!C$12,'SW7'!D$12,_xll.RiskTruncateP(0.05,0.95),_xll.RiskName("Water Intake Cow"),_xll.RiskUnits("L"))</f>
        <v>#NAME?</v>
      </c>
      <c r="I171" s="134" t="e">
        <f t="shared" ca="1" si="24"/>
        <v>#NAME?</v>
      </c>
      <c r="J171" s="134" t="e">
        <f t="shared" ca="1" si="25"/>
        <v>#NAME?</v>
      </c>
      <c r="K171" s="134" t="e" cm="1">
        <f t="array" aca="1" ref="K171" ca="1">_xll.RiskNormal(-0.0000000257*A171^4+0.0000163*A171^3-0.003686*A171^2+0.3024*A171+1.445,(-0.0000000257*A171^4+0.0000163*A171^3-0.003686*A171^2+0.3024*A171+1.445)*0.355,_xll.RiskTruncateP(0.05,0.95),_xll.RiskName("Milk Intake"),_xll.RiskUnits("kg"))</f>
        <v>#NAME?</v>
      </c>
      <c r="L171" s="134" t="e" cm="1">
        <f t="array" aca="1" ref="L171" ca="1">_xll.RiskNormal(5.4702*LN(A171)-22.889,(5.4702*LN(A171)-22.889)*0.35,_xll.RiskTruncateP(0.05,0.95),_xll.RiskName("DMI"),_xll.RiskUnits("kg"))</f>
        <v>#NAME?</v>
      </c>
      <c r="M171" s="134" t="e" cm="1">
        <f t="array" aca="1" ref="M171" ca="1">_xll.RiskNormal(0.0243*L171,0.005*L171,_xll.RiskTruncateP(0.05,0.95),_xll.RiskName("Soil Intake"),_xll.RiskUnits("kg"))</f>
        <v>#NAME?</v>
      </c>
      <c r="N171" s="134" t="e">
        <f t="shared" ca="1" si="26"/>
        <v>#NAME?</v>
      </c>
      <c r="O171" s="134" t="e">
        <f t="shared" ca="1" si="27"/>
        <v>#NAME?</v>
      </c>
      <c r="P171" s="134" t="e">
        <f t="shared" ca="1" si="31"/>
        <v>#NAME?</v>
      </c>
      <c r="Q171" s="134" t="e">
        <f t="shared" ca="1" si="31"/>
        <v>#NAME?</v>
      </c>
      <c r="R171" s="134" t="e">
        <f t="shared" ca="1" si="31"/>
        <v>#NAME?</v>
      </c>
      <c r="S171" s="134" t="e">
        <f t="shared" ca="1" si="29"/>
        <v>#NAME?</v>
      </c>
      <c r="T171" s="134" t="e" cm="1">
        <f t="array" aca="1" ref="T171" ca="1">U170-(U170*(0.5^(1/_xll.RiskNormal('SW7'!C$2,'SW7'!D$2,_xll.RiskTruncateP(0.05,0.95),_xll.RiskName("Halflife"),_xll.RiskUnits("d")))))</f>
        <v>#NAME?</v>
      </c>
      <c r="U171" s="134" t="e">
        <f t="shared" ca="1" si="28"/>
        <v>#NAME?</v>
      </c>
      <c r="V171" s="137" t="e" cm="1">
        <f t="array" aca="1" ref="V171" ca="1">(U171*_xll.RiskNormal('SW7'!C$3,'SW7'!D$3,_xll.RiskTruncateP(0.05,0.95),_xll.RiskName("PFAS MUSCLE FRAC"))/(B171*_xll.RiskNormal('SW7'!C$4,'SW7'!E$4,_xll.RiskTruncateP(0.05,0.95),_xll.RiskName("MUSCLE BW FRAC"))))/1000</f>
        <v>#NAME?</v>
      </c>
      <c r="W171" s="137" t="e" cm="1">
        <f t="array" aca="1" ref="W171" ca="1">V171/_xll.RiskNormal('SW7'!C$5,'SW7'!D$5,_xll.RiskTruncateP(0.05,0.95),_xll.RiskName("Serum Part"))</f>
        <v>#NAME?</v>
      </c>
    </row>
    <row r="172" spans="1:23" x14ac:dyDescent="0.35">
      <c r="A172" s="133">
        <f t="shared" si="23"/>
        <v>169</v>
      </c>
      <c r="B172" s="134" t="e" cm="1">
        <f t="array" aca="1" ref="B172" ca="1">B171+_xll.RiskNormal(0.5584 + 2*0.001787*A172 -3*0.00000155*A172^2 - 4*0.00000000133*A172^3,0.35*(0.5584 + 2*0.001787*A172 -3*0.00000155*A172^2 - 4*0.00000000133*A172^3),_xll.RiskTruncateP(0.05,0.95),_xll.RiskName("BW Gain"),_xll.RiskUnits("kg"))</f>
        <v>#NAME?</v>
      </c>
      <c r="C172" s="133" t="e" cm="1">
        <f t="array" aca="1" ref="C172" ca="1">_xll.RiskNormal(1200,1200*0.3941,_xll.RiskTruncateP(0.05,0.95),_xll.RiskName("Diet 3 Feed"),_xll.RiskUnits("ng/kg dry"))</f>
        <v>#NAME?</v>
      </c>
      <c r="D172" s="133">
        <v>0</v>
      </c>
      <c r="E172" s="163">
        <v>1.3</v>
      </c>
      <c r="F172" s="134" t="e" cm="1">
        <f t="array" aca="1" ref="F172" ca="1">_xll.RiskNormal((-0.0001*A172^2+0.0196*A172+11.697),(-0.0001*A172^2+0.0196*A172+11.697)*0.062,_xll.RiskTruncateP(0.05,0.95),_xll.RiskName("DMI Cow"),_xll.RiskUnits("kg"))</f>
        <v>#NAME?</v>
      </c>
      <c r="G172" s="134" t="e">
        <f t="shared" ca="1" si="30"/>
        <v>#NAME?</v>
      </c>
      <c r="H172" s="134" t="e" cm="1">
        <f t="array" aca="1" ref="H172" ca="1">_xll.RiskNormal('SW7'!C$12,'SW7'!D$12,_xll.RiskTruncateP(0.05,0.95),_xll.RiskName("Water Intake Cow"),_xll.RiskUnits("L"))</f>
        <v>#NAME?</v>
      </c>
      <c r="I172" s="134" t="e">
        <f t="shared" ca="1" si="24"/>
        <v>#NAME?</v>
      </c>
      <c r="J172" s="134" t="e">
        <f t="shared" ca="1" si="25"/>
        <v>#NAME?</v>
      </c>
      <c r="K172" s="134" t="e" cm="1">
        <f t="array" aca="1" ref="K172" ca="1">_xll.RiskNormal(-0.0000000257*A172^4+0.0000163*A172^3-0.003686*A172^2+0.3024*A172+1.445,(-0.0000000257*A172^4+0.0000163*A172^3-0.003686*A172^2+0.3024*A172+1.445)*0.355,_xll.RiskTruncateP(0.05,0.95),_xll.RiskName("Milk Intake"),_xll.RiskUnits("kg"))</f>
        <v>#NAME?</v>
      </c>
      <c r="L172" s="134" t="e" cm="1">
        <f t="array" aca="1" ref="L172" ca="1">_xll.RiskNormal(5.4702*LN(A172)-22.889,(5.4702*LN(A172)-22.889)*0.35,_xll.RiskTruncateP(0.05,0.95),_xll.RiskName("DMI"),_xll.RiskUnits("kg"))</f>
        <v>#NAME?</v>
      </c>
      <c r="M172" s="134" t="e" cm="1">
        <f t="array" aca="1" ref="M172" ca="1">_xll.RiskNormal(0.0243*L172,0.005*L172,_xll.RiskTruncateP(0.05,0.95),_xll.RiskName("Soil Intake"),_xll.RiskUnits("kg"))</f>
        <v>#NAME?</v>
      </c>
      <c r="N172" s="134" t="e">
        <f t="shared" ca="1" si="26"/>
        <v>#NAME?</v>
      </c>
      <c r="O172" s="134" t="e">
        <f t="shared" ca="1" si="27"/>
        <v>#NAME?</v>
      </c>
      <c r="P172" s="134" t="e">
        <f t="shared" ca="1" si="31"/>
        <v>#NAME?</v>
      </c>
      <c r="Q172" s="134" t="e">
        <f t="shared" ca="1" si="31"/>
        <v>#NAME?</v>
      </c>
      <c r="R172" s="134" t="e">
        <f t="shared" ca="1" si="31"/>
        <v>#NAME?</v>
      </c>
      <c r="S172" s="134" t="e">
        <f t="shared" ca="1" si="29"/>
        <v>#NAME?</v>
      </c>
      <c r="T172" s="134" t="e" cm="1">
        <f t="array" aca="1" ref="T172" ca="1">U171-(U171*(0.5^(1/_xll.RiskNormal('SW7'!C$2,'SW7'!D$2,_xll.RiskTruncateP(0.05,0.95),_xll.RiskName("Halflife"),_xll.RiskUnits("d")))))</f>
        <v>#NAME?</v>
      </c>
      <c r="U172" s="134" t="e">
        <f t="shared" ca="1" si="28"/>
        <v>#NAME?</v>
      </c>
      <c r="V172" s="137" t="e" cm="1">
        <f t="array" aca="1" ref="V172" ca="1">(U172*_xll.RiskNormal('SW7'!C$3,'SW7'!D$3,_xll.RiskTruncateP(0.05,0.95),_xll.RiskName("PFAS MUSCLE FRAC"))/(B172*_xll.RiskNormal('SW7'!C$4,'SW7'!E$4,_xll.RiskTruncateP(0.05,0.95),_xll.RiskName("MUSCLE BW FRAC"))))/1000</f>
        <v>#NAME?</v>
      </c>
      <c r="W172" s="137" t="e" cm="1">
        <f t="array" aca="1" ref="W172" ca="1">V172/_xll.RiskNormal('SW7'!C$5,'SW7'!D$5,_xll.RiskTruncateP(0.05,0.95),_xll.RiskName("Serum Part"))</f>
        <v>#NAME?</v>
      </c>
    </row>
    <row r="173" spans="1:23" x14ac:dyDescent="0.35">
      <c r="A173" s="133">
        <f t="shared" si="23"/>
        <v>170</v>
      </c>
      <c r="B173" s="134" t="e" cm="1">
        <f t="array" aca="1" ref="B173" ca="1">B172+_xll.RiskNormal(0.5584 + 2*0.001787*A173 -3*0.00000155*A173^2 - 4*0.00000000133*A173^3,0.35*(0.5584 + 2*0.001787*A173 -3*0.00000155*A173^2 - 4*0.00000000133*A173^3),_xll.RiskTruncateP(0.05,0.95),_xll.RiskName("BW Gain"),_xll.RiskUnits("kg"))</f>
        <v>#NAME?</v>
      </c>
      <c r="C173" s="133" t="e" cm="1">
        <f t="array" aca="1" ref="C173" ca="1">_xll.RiskNormal(1200,1200*0.3941,_xll.RiskTruncateP(0.05,0.95),_xll.RiskName("Diet 3 Feed"),_xll.RiskUnits("ng/kg dry"))</f>
        <v>#NAME?</v>
      </c>
      <c r="D173" s="133">
        <v>0</v>
      </c>
      <c r="E173" s="163">
        <v>1.3</v>
      </c>
      <c r="F173" s="134" t="e" cm="1">
        <f t="array" aca="1" ref="F173" ca="1">_xll.RiskNormal((-0.0001*A173^2+0.0196*A173+11.697),(-0.0001*A173^2+0.0196*A173+11.697)*0.062,_xll.RiskTruncateP(0.05,0.95),_xll.RiskName("DMI Cow"),_xll.RiskUnits("kg"))</f>
        <v>#NAME?</v>
      </c>
      <c r="G173" s="134" t="e">
        <f t="shared" ca="1" si="30"/>
        <v>#NAME?</v>
      </c>
      <c r="H173" s="134" t="e" cm="1">
        <f t="array" aca="1" ref="H173" ca="1">_xll.RiskNormal('SW7'!C$12,'SW7'!D$12,_xll.RiskTruncateP(0.05,0.95),_xll.RiskName("Water Intake Cow"),_xll.RiskUnits("L"))</f>
        <v>#NAME?</v>
      </c>
      <c r="I173" s="134" t="e">
        <f t="shared" ca="1" si="24"/>
        <v>#NAME?</v>
      </c>
      <c r="J173" s="134" t="e">
        <f t="shared" ca="1" si="25"/>
        <v>#NAME?</v>
      </c>
      <c r="K173" s="134" t="e" cm="1">
        <f t="array" aca="1" ref="K173" ca="1">_xll.RiskNormal(-0.0000000257*A173^4+0.0000163*A173^3-0.003686*A173^2+0.3024*A173+1.445,(-0.0000000257*A173^4+0.0000163*A173^3-0.003686*A173^2+0.3024*A173+1.445)*0.355,_xll.RiskTruncateP(0.05,0.95),_xll.RiskName("Milk Intake"),_xll.RiskUnits("kg"))</f>
        <v>#NAME?</v>
      </c>
      <c r="L173" s="134" t="e" cm="1">
        <f t="array" aca="1" ref="L173" ca="1">_xll.RiskNormal(5.4702*LN(A173)-22.889,(5.4702*LN(A173)-22.889)*0.35,_xll.RiskTruncateP(0.05,0.95),_xll.RiskName("DMI"),_xll.RiskUnits("kg"))</f>
        <v>#NAME?</v>
      </c>
      <c r="M173" s="134" t="e" cm="1">
        <f t="array" aca="1" ref="M173" ca="1">_xll.RiskNormal(0.0243*L173,0.005*L173,_xll.RiskTruncateP(0.05,0.95),_xll.RiskName("Soil Intake"),_xll.RiskUnits("kg"))</f>
        <v>#NAME?</v>
      </c>
      <c r="N173" s="134" t="e">
        <f t="shared" ca="1" si="26"/>
        <v>#NAME?</v>
      </c>
      <c r="O173" s="134" t="e">
        <f t="shared" ca="1" si="27"/>
        <v>#NAME?</v>
      </c>
      <c r="P173" s="134" t="e">
        <f t="shared" ca="1" si="31"/>
        <v>#NAME?</v>
      </c>
      <c r="Q173" s="134" t="e">
        <f t="shared" ca="1" si="31"/>
        <v>#NAME?</v>
      </c>
      <c r="R173" s="134" t="e">
        <f t="shared" ca="1" si="31"/>
        <v>#NAME?</v>
      </c>
      <c r="S173" s="134" t="e">
        <f t="shared" ca="1" si="29"/>
        <v>#NAME?</v>
      </c>
      <c r="T173" s="134" t="e" cm="1">
        <f t="array" aca="1" ref="T173" ca="1">U172-(U172*(0.5^(1/_xll.RiskNormal('SW7'!C$2,'SW7'!D$2,_xll.RiskTruncateP(0.05,0.95),_xll.RiskName("Halflife"),_xll.RiskUnits("d")))))</f>
        <v>#NAME?</v>
      </c>
      <c r="U173" s="134" t="e">
        <f t="shared" ca="1" si="28"/>
        <v>#NAME?</v>
      </c>
      <c r="V173" s="137" t="e" cm="1">
        <f t="array" aca="1" ref="V173" ca="1">(U173*_xll.RiskNormal('SW7'!C$3,'SW7'!D$3,_xll.RiskTruncateP(0.05,0.95),_xll.RiskName("PFAS MUSCLE FRAC"))/(B173*_xll.RiskNormal('SW7'!C$4,'SW7'!E$4,_xll.RiskTruncateP(0.05,0.95),_xll.RiskName("MUSCLE BW FRAC"))))/1000</f>
        <v>#NAME?</v>
      </c>
      <c r="W173" s="137" t="e" cm="1">
        <f t="array" aca="1" ref="W173" ca="1">V173/_xll.RiskNormal('SW7'!C$5,'SW7'!D$5,_xll.RiskTruncateP(0.05,0.95),_xll.RiskName("Serum Part"))</f>
        <v>#NAME?</v>
      </c>
    </row>
    <row r="174" spans="1:23" x14ac:dyDescent="0.35">
      <c r="A174" s="133">
        <f t="shared" si="23"/>
        <v>171</v>
      </c>
      <c r="B174" s="134" t="e" cm="1">
        <f t="array" aca="1" ref="B174" ca="1">B173+_xll.RiskNormal(0.5584 + 2*0.001787*A174 -3*0.00000155*A174^2 - 4*0.00000000133*A174^3,0.35*(0.5584 + 2*0.001787*A174 -3*0.00000155*A174^2 - 4*0.00000000133*A174^3),_xll.RiskTruncateP(0.05,0.95),_xll.RiskName("BW Gain"),_xll.RiskUnits("kg"))</f>
        <v>#NAME?</v>
      </c>
      <c r="C174" s="133" t="e" cm="1">
        <f t="array" aca="1" ref="C174" ca="1">_xll.RiskNormal(1200,1200*0.3941,_xll.RiskTruncateP(0.05,0.95),_xll.RiskName("Diet 3 Feed"),_xll.RiskUnits("ng/kg dry"))</f>
        <v>#NAME?</v>
      </c>
      <c r="D174" s="133">
        <v>0</v>
      </c>
      <c r="E174" s="163">
        <v>1.3</v>
      </c>
      <c r="F174" s="134" t="e" cm="1">
        <f t="array" aca="1" ref="F174" ca="1">_xll.RiskNormal((-0.0001*A174^2+0.0196*A174+11.697),(-0.0001*A174^2+0.0196*A174+11.697)*0.062,_xll.RiskTruncateP(0.05,0.95),_xll.RiskName("DMI Cow"),_xll.RiskUnits("kg"))</f>
        <v>#NAME?</v>
      </c>
      <c r="G174" s="134" t="e">
        <f t="shared" ca="1" si="30"/>
        <v>#NAME?</v>
      </c>
      <c r="H174" s="134" t="e" cm="1">
        <f t="array" aca="1" ref="H174" ca="1">_xll.RiskNormal('SW7'!C$12,'SW7'!D$12,_xll.RiskTruncateP(0.05,0.95),_xll.RiskName("Water Intake Cow"),_xll.RiskUnits("L"))</f>
        <v>#NAME?</v>
      </c>
      <c r="I174" s="134" t="e">
        <f t="shared" ca="1" si="24"/>
        <v>#NAME?</v>
      </c>
      <c r="J174" s="134" t="e">
        <f t="shared" ca="1" si="25"/>
        <v>#NAME?</v>
      </c>
      <c r="K174" s="134" t="e" cm="1">
        <f t="array" aca="1" ref="K174" ca="1">_xll.RiskNormal(-0.0000000257*A174^4+0.0000163*A174^3-0.003686*A174^2+0.3024*A174+1.445,(-0.0000000257*A174^4+0.0000163*A174^3-0.003686*A174^2+0.3024*A174+1.445)*0.355,_xll.RiskTruncateP(0.05,0.95),_xll.RiskName("Milk Intake"),_xll.RiskUnits("kg"))</f>
        <v>#NAME?</v>
      </c>
      <c r="L174" s="134" t="e" cm="1">
        <f t="array" aca="1" ref="L174" ca="1">_xll.RiskNormal(5.4702*LN(A174)-22.889,(5.4702*LN(A174)-22.889)*0.35,_xll.RiskTruncateP(0.05,0.95),_xll.RiskName("DMI"),_xll.RiskUnits("kg"))</f>
        <v>#NAME?</v>
      </c>
      <c r="M174" s="134" t="e" cm="1">
        <f t="array" aca="1" ref="M174" ca="1">_xll.RiskNormal(0.0243*L174,0.005*L174,_xll.RiskTruncateP(0.05,0.95),_xll.RiskName("Soil Intake"),_xll.RiskUnits("kg"))</f>
        <v>#NAME?</v>
      </c>
      <c r="N174" s="134" t="e">
        <f t="shared" ca="1" si="26"/>
        <v>#NAME?</v>
      </c>
      <c r="O174" s="134" t="e">
        <f t="shared" ca="1" si="27"/>
        <v>#NAME?</v>
      </c>
      <c r="P174" s="134" t="e">
        <f t="shared" ca="1" si="31"/>
        <v>#NAME?</v>
      </c>
      <c r="Q174" s="134" t="e">
        <f t="shared" ca="1" si="31"/>
        <v>#NAME?</v>
      </c>
      <c r="R174" s="134" t="e">
        <f t="shared" ca="1" si="31"/>
        <v>#NAME?</v>
      </c>
      <c r="S174" s="134" t="e">
        <f t="shared" ca="1" si="29"/>
        <v>#NAME?</v>
      </c>
      <c r="T174" s="134" t="e" cm="1">
        <f t="array" aca="1" ref="T174" ca="1">U173-(U173*(0.5^(1/_xll.RiskNormal('SW7'!C$2,'SW7'!D$2,_xll.RiskTruncateP(0.05,0.95),_xll.RiskName("Halflife"),_xll.RiskUnits("d")))))</f>
        <v>#NAME?</v>
      </c>
      <c r="U174" s="134" t="e">
        <f t="shared" ca="1" si="28"/>
        <v>#NAME?</v>
      </c>
      <c r="V174" s="137" t="e" cm="1">
        <f t="array" aca="1" ref="V174" ca="1">(U174*_xll.RiskNormal('SW7'!C$3,'SW7'!D$3,_xll.RiskTruncateP(0.05,0.95),_xll.RiskName("PFAS MUSCLE FRAC"))/(B174*_xll.RiskNormal('SW7'!C$4,'SW7'!E$4,_xll.RiskTruncateP(0.05,0.95),_xll.RiskName("MUSCLE BW FRAC"))))/1000</f>
        <v>#NAME?</v>
      </c>
      <c r="W174" s="137" t="e" cm="1">
        <f t="array" aca="1" ref="W174" ca="1">V174/_xll.RiskNormal('SW7'!C$5,'SW7'!D$5,_xll.RiskTruncateP(0.05,0.95),_xll.RiskName("Serum Part"))</f>
        <v>#NAME?</v>
      </c>
    </row>
    <row r="175" spans="1:23" x14ac:dyDescent="0.35">
      <c r="A175" s="133">
        <f t="shared" si="23"/>
        <v>172</v>
      </c>
      <c r="B175" s="134" t="e" cm="1">
        <f t="array" aca="1" ref="B175" ca="1">B174+_xll.RiskNormal(0.5584 + 2*0.001787*A175 -3*0.00000155*A175^2 - 4*0.00000000133*A175^3,0.35*(0.5584 + 2*0.001787*A175 -3*0.00000155*A175^2 - 4*0.00000000133*A175^3),_xll.RiskTruncateP(0.05,0.95),_xll.RiskName("BW Gain"),_xll.RiskUnits("kg"))</f>
        <v>#NAME?</v>
      </c>
      <c r="C175" s="133" t="e" cm="1">
        <f t="array" aca="1" ref="C175" ca="1">_xll.RiskNormal(1200,1200*0.3941,_xll.RiskTruncateP(0.05,0.95),_xll.RiskName("Diet 3 Feed"),_xll.RiskUnits("ng/kg dry"))</f>
        <v>#NAME?</v>
      </c>
      <c r="D175" s="133">
        <v>0</v>
      </c>
      <c r="E175" s="163">
        <v>1.3</v>
      </c>
      <c r="F175" s="134" t="e" cm="1">
        <f t="array" aca="1" ref="F175" ca="1">_xll.RiskNormal((-0.0001*A175^2+0.0196*A175+11.697),(-0.0001*A175^2+0.0196*A175+11.697)*0.062,_xll.RiskTruncateP(0.05,0.95),_xll.RiskName("DMI Cow"),_xll.RiskUnits("kg"))</f>
        <v>#NAME?</v>
      </c>
      <c r="G175" s="134" t="e">
        <f t="shared" ca="1" si="30"/>
        <v>#NAME?</v>
      </c>
      <c r="H175" s="134" t="e" cm="1">
        <f t="array" aca="1" ref="H175" ca="1">_xll.RiskNormal('SW7'!C$12,'SW7'!D$12,_xll.RiskTruncateP(0.05,0.95),_xll.RiskName("Water Intake Cow"),_xll.RiskUnits("L"))</f>
        <v>#NAME?</v>
      </c>
      <c r="I175" s="134" t="e">
        <f t="shared" ca="1" si="24"/>
        <v>#NAME?</v>
      </c>
      <c r="J175" s="134" t="e">
        <f t="shared" ca="1" si="25"/>
        <v>#NAME?</v>
      </c>
      <c r="K175" s="134" t="e" cm="1">
        <f t="array" aca="1" ref="K175" ca="1">_xll.RiskNormal(-0.0000000257*A175^4+0.0000163*A175^3-0.003686*A175^2+0.3024*A175+1.445,(-0.0000000257*A175^4+0.0000163*A175^3-0.003686*A175^2+0.3024*A175+1.445)*0.355,_xll.RiskTruncateP(0.05,0.95),_xll.RiskName("Milk Intake"),_xll.RiskUnits("kg"))</f>
        <v>#NAME?</v>
      </c>
      <c r="L175" s="134" t="e" cm="1">
        <f t="array" aca="1" ref="L175" ca="1">_xll.RiskNormal(5.4702*LN(A175)-22.889,(5.4702*LN(A175)-22.889)*0.35,_xll.RiskTruncateP(0.05,0.95),_xll.RiskName("DMI"),_xll.RiskUnits("kg"))</f>
        <v>#NAME?</v>
      </c>
      <c r="M175" s="134" t="e" cm="1">
        <f t="array" aca="1" ref="M175" ca="1">_xll.RiskNormal(0.0243*L175,0.005*L175,_xll.RiskTruncateP(0.05,0.95),_xll.RiskName("Soil Intake"),_xll.RiskUnits("kg"))</f>
        <v>#NAME?</v>
      </c>
      <c r="N175" s="134" t="e">
        <f t="shared" ca="1" si="26"/>
        <v>#NAME?</v>
      </c>
      <c r="O175" s="134" t="e">
        <f t="shared" ca="1" si="27"/>
        <v>#NAME?</v>
      </c>
      <c r="P175" s="134" t="e">
        <f t="shared" ca="1" si="31"/>
        <v>#NAME?</v>
      </c>
      <c r="Q175" s="134" t="e">
        <f t="shared" ca="1" si="31"/>
        <v>#NAME?</v>
      </c>
      <c r="R175" s="134" t="e">
        <f t="shared" ca="1" si="31"/>
        <v>#NAME?</v>
      </c>
      <c r="S175" s="134" t="e">
        <f t="shared" ca="1" si="29"/>
        <v>#NAME?</v>
      </c>
      <c r="T175" s="134" t="e" cm="1">
        <f t="array" aca="1" ref="T175" ca="1">U174-(U174*(0.5^(1/_xll.RiskNormal('SW7'!C$2,'SW7'!D$2,_xll.RiskTruncateP(0.05,0.95),_xll.RiskName("Halflife"),_xll.RiskUnits("d")))))</f>
        <v>#NAME?</v>
      </c>
      <c r="U175" s="134" t="e">
        <f t="shared" ca="1" si="28"/>
        <v>#NAME?</v>
      </c>
      <c r="V175" s="137" t="e" cm="1">
        <f t="array" aca="1" ref="V175" ca="1">(U175*_xll.RiskNormal('SW7'!C$3,'SW7'!D$3,_xll.RiskTruncateP(0.05,0.95),_xll.RiskName("PFAS MUSCLE FRAC"))/(B175*_xll.RiskNormal('SW7'!C$4,'SW7'!E$4,_xll.RiskTruncateP(0.05,0.95),_xll.RiskName("MUSCLE BW FRAC"))))/1000</f>
        <v>#NAME?</v>
      </c>
      <c r="W175" s="137" t="e" cm="1">
        <f t="array" aca="1" ref="W175" ca="1">V175/_xll.RiskNormal('SW7'!C$5,'SW7'!D$5,_xll.RiskTruncateP(0.05,0.95),_xll.RiskName("Serum Part"))</f>
        <v>#NAME?</v>
      </c>
    </row>
    <row r="176" spans="1:23" x14ac:dyDescent="0.35">
      <c r="A176" s="133">
        <f t="shared" si="23"/>
        <v>173</v>
      </c>
      <c r="B176" s="134" t="e" cm="1">
        <f t="array" aca="1" ref="B176" ca="1">B175+_xll.RiskNormal(0.5584 + 2*0.001787*A176 -3*0.00000155*A176^2 - 4*0.00000000133*A176^3,0.35*(0.5584 + 2*0.001787*A176 -3*0.00000155*A176^2 - 4*0.00000000133*A176^3),_xll.RiskTruncateP(0.05,0.95),_xll.RiskName("BW Gain"),_xll.RiskUnits("kg"))</f>
        <v>#NAME?</v>
      </c>
      <c r="C176" s="133" t="e" cm="1">
        <f t="array" aca="1" ref="C176" ca="1">_xll.RiskNormal(1200,1200*0.3941,_xll.RiskTruncateP(0.05,0.95),_xll.RiskName("Diet 3 Feed"),_xll.RiskUnits("ng/kg dry"))</f>
        <v>#NAME?</v>
      </c>
      <c r="D176" s="133">
        <v>0</v>
      </c>
      <c r="E176" s="163">
        <v>1.3</v>
      </c>
      <c r="F176" s="134" t="e" cm="1">
        <f t="array" aca="1" ref="F176" ca="1">_xll.RiskNormal((-0.0001*A176^2+0.0196*A176+11.697),(-0.0001*A176^2+0.0196*A176+11.697)*0.062,_xll.RiskTruncateP(0.05,0.95),_xll.RiskName("DMI Cow"),_xll.RiskUnits("kg"))</f>
        <v>#NAME?</v>
      </c>
      <c r="G176" s="134" t="e">
        <f t="shared" ca="1" si="30"/>
        <v>#NAME?</v>
      </c>
      <c r="H176" s="134" t="e" cm="1">
        <f t="array" aca="1" ref="H176" ca="1">_xll.RiskNormal('SW7'!C$12,'SW7'!D$12,_xll.RiskTruncateP(0.05,0.95),_xll.RiskName("Water Intake Cow"),_xll.RiskUnits("L"))</f>
        <v>#NAME?</v>
      </c>
      <c r="I176" s="134" t="e">
        <f t="shared" ca="1" si="24"/>
        <v>#NAME?</v>
      </c>
      <c r="J176" s="134" t="e">
        <f t="shared" ca="1" si="25"/>
        <v>#NAME?</v>
      </c>
      <c r="K176" s="134" t="e" cm="1">
        <f t="array" aca="1" ref="K176" ca="1">_xll.RiskNormal(-0.0000000257*A176^4+0.0000163*A176^3-0.003686*A176^2+0.3024*A176+1.445,(-0.0000000257*A176^4+0.0000163*A176^3-0.003686*A176^2+0.3024*A176+1.445)*0.355,_xll.RiskTruncateP(0.05,0.95),_xll.RiskName("Milk Intake"),_xll.RiskUnits("kg"))</f>
        <v>#NAME?</v>
      </c>
      <c r="L176" s="134" t="e" cm="1">
        <f t="array" aca="1" ref="L176" ca="1">_xll.RiskNormal(5.4702*LN(A176)-22.889,(5.4702*LN(A176)-22.889)*0.35,_xll.RiskTruncateP(0.05,0.95),_xll.RiskName("DMI"),_xll.RiskUnits("kg"))</f>
        <v>#NAME?</v>
      </c>
      <c r="M176" s="134" t="e" cm="1">
        <f t="array" aca="1" ref="M176" ca="1">_xll.RiskNormal(0.0243*L176,0.005*L176,_xll.RiskTruncateP(0.05,0.95),_xll.RiskName("Soil Intake"),_xll.RiskUnits("kg"))</f>
        <v>#NAME?</v>
      </c>
      <c r="N176" s="134" t="e">
        <f t="shared" ca="1" si="26"/>
        <v>#NAME?</v>
      </c>
      <c r="O176" s="134" t="e">
        <f t="shared" ca="1" si="27"/>
        <v>#NAME?</v>
      </c>
      <c r="P176" s="134" t="e">
        <f t="shared" ca="1" si="31"/>
        <v>#NAME?</v>
      </c>
      <c r="Q176" s="134" t="e">
        <f t="shared" ca="1" si="31"/>
        <v>#NAME?</v>
      </c>
      <c r="R176" s="134" t="e">
        <f t="shared" ca="1" si="31"/>
        <v>#NAME?</v>
      </c>
      <c r="S176" s="134" t="e">
        <f t="shared" ca="1" si="29"/>
        <v>#NAME?</v>
      </c>
      <c r="T176" s="134" t="e" cm="1">
        <f t="array" aca="1" ref="T176" ca="1">U175-(U175*(0.5^(1/_xll.RiskNormal('SW7'!C$2,'SW7'!D$2,_xll.RiskTruncateP(0.05,0.95),_xll.RiskName("Halflife"),_xll.RiskUnits("d")))))</f>
        <v>#NAME?</v>
      </c>
      <c r="U176" s="134" t="e">
        <f t="shared" ca="1" si="28"/>
        <v>#NAME?</v>
      </c>
      <c r="V176" s="137" t="e" cm="1">
        <f t="array" aca="1" ref="V176" ca="1">(U176*_xll.RiskNormal('SW7'!C$3,'SW7'!D$3,_xll.RiskTruncateP(0.05,0.95),_xll.RiskName("PFAS MUSCLE FRAC"))/(B176*_xll.RiskNormal('SW7'!C$4,'SW7'!E$4,_xll.RiskTruncateP(0.05,0.95),_xll.RiskName("MUSCLE BW FRAC"))))/1000</f>
        <v>#NAME?</v>
      </c>
      <c r="W176" s="137" t="e" cm="1">
        <f t="array" aca="1" ref="W176" ca="1">V176/_xll.RiskNormal('SW7'!C$5,'SW7'!D$5,_xll.RiskTruncateP(0.05,0.95),_xll.RiskName("Serum Part"))</f>
        <v>#NAME?</v>
      </c>
    </row>
    <row r="177" spans="1:23" x14ac:dyDescent="0.35">
      <c r="A177" s="133">
        <f t="shared" si="23"/>
        <v>174</v>
      </c>
      <c r="B177" s="134" t="e" cm="1">
        <f t="array" aca="1" ref="B177" ca="1">B176+_xll.RiskNormal(0.5584 + 2*0.001787*A177 -3*0.00000155*A177^2 - 4*0.00000000133*A177^3,0.35*(0.5584 + 2*0.001787*A177 -3*0.00000155*A177^2 - 4*0.00000000133*A177^3),_xll.RiskTruncateP(0.05,0.95),_xll.RiskName("BW Gain"),_xll.RiskUnits("kg"))</f>
        <v>#NAME?</v>
      </c>
      <c r="C177" s="133" t="e" cm="1">
        <f t="array" aca="1" ref="C177" ca="1">_xll.RiskNormal(1200,1200*0.3941,_xll.RiskTruncateP(0.05,0.95),_xll.RiskName("Diet 3 Feed"),_xll.RiskUnits("ng/kg dry"))</f>
        <v>#NAME?</v>
      </c>
      <c r="D177" s="133">
        <v>0</v>
      </c>
      <c r="E177" s="163">
        <v>1.3</v>
      </c>
      <c r="F177" s="134" t="e" cm="1">
        <f t="array" aca="1" ref="F177" ca="1">_xll.RiskNormal((-0.0001*A177^2+0.0196*A177+11.697),(-0.0001*A177^2+0.0196*A177+11.697)*0.062,_xll.RiskTruncateP(0.05,0.95),_xll.RiskName("DMI Cow"),_xll.RiskUnits("kg"))</f>
        <v>#NAME?</v>
      </c>
      <c r="G177" s="134" t="e">
        <f t="shared" ca="1" si="30"/>
        <v>#NAME?</v>
      </c>
      <c r="H177" s="134" t="e" cm="1">
        <f t="array" aca="1" ref="H177" ca="1">_xll.RiskNormal('SW7'!C$12,'SW7'!D$12,_xll.RiskTruncateP(0.05,0.95),_xll.RiskName("Water Intake Cow"),_xll.RiskUnits("L"))</f>
        <v>#NAME?</v>
      </c>
      <c r="I177" s="134" t="e">
        <f t="shared" ca="1" si="24"/>
        <v>#NAME?</v>
      </c>
      <c r="J177" s="134" t="e">
        <f t="shared" ca="1" si="25"/>
        <v>#NAME?</v>
      </c>
      <c r="K177" s="134" t="e" cm="1">
        <f t="array" aca="1" ref="K177" ca="1">_xll.RiskNormal(-0.0000000257*A177^4+0.0000163*A177^3-0.003686*A177^2+0.3024*A177+1.445,(-0.0000000257*A177^4+0.0000163*A177^3-0.003686*A177^2+0.3024*A177+1.445)*0.355,_xll.RiskTruncateP(0.05,0.95),_xll.RiskName("Milk Intake"),_xll.RiskUnits("kg"))</f>
        <v>#NAME?</v>
      </c>
      <c r="L177" s="134" t="e" cm="1">
        <f t="array" aca="1" ref="L177" ca="1">_xll.RiskNormal(5.4702*LN(A177)-22.889,(5.4702*LN(A177)-22.889)*0.35,_xll.RiskTruncateP(0.05,0.95),_xll.RiskName("DMI"),_xll.RiskUnits("kg"))</f>
        <v>#NAME?</v>
      </c>
      <c r="M177" s="134" t="e" cm="1">
        <f t="array" aca="1" ref="M177" ca="1">_xll.RiskNormal(0.0243*L177,0.005*L177,_xll.RiskTruncateP(0.05,0.95),_xll.RiskName("Soil Intake"),_xll.RiskUnits("kg"))</f>
        <v>#NAME?</v>
      </c>
      <c r="N177" s="134" t="e">
        <f t="shared" ca="1" si="26"/>
        <v>#NAME?</v>
      </c>
      <c r="O177" s="134" t="e">
        <f t="shared" ca="1" si="27"/>
        <v>#NAME?</v>
      </c>
      <c r="P177" s="134" t="e">
        <f t="shared" ca="1" si="31"/>
        <v>#NAME?</v>
      </c>
      <c r="Q177" s="134" t="e">
        <f t="shared" ca="1" si="31"/>
        <v>#NAME?</v>
      </c>
      <c r="R177" s="134" t="e">
        <f t="shared" ca="1" si="31"/>
        <v>#NAME?</v>
      </c>
      <c r="S177" s="134" t="e">
        <f t="shared" ca="1" si="29"/>
        <v>#NAME?</v>
      </c>
      <c r="T177" s="134" t="e" cm="1">
        <f t="array" aca="1" ref="T177" ca="1">U176-(U176*(0.5^(1/_xll.RiskNormal('SW7'!C$2,'SW7'!D$2,_xll.RiskTruncateP(0.05,0.95),_xll.RiskName("Halflife"),_xll.RiskUnits("d")))))</f>
        <v>#NAME?</v>
      </c>
      <c r="U177" s="134" t="e">
        <f t="shared" ca="1" si="28"/>
        <v>#NAME?</v>
      </c>
      <c r="V177" s="137" t="e" cm="1">
        <f t="array" aca="1" ref="V177" ca="1">(U177*_xll.RiskNormal('SW7'!C$3,'SW7'!D$3,_xll.RiskTruncateP(0.05,0.95),_xll.RiskName("PFAS MUSCLE FRAC"))/(B177*_xll.RiskNormal('SW7'!C$4,'SW7'!E$4,_xll.RiskTruncateP(0.05,0.95),_xll.RiskName("MUSCLE BW FRAC"))))/1000</f>
        <v>#NAME?</v>
      </c>
      <c r="W177" s="137" t="e" cm="1">
        <f t="array" aca="1" ref="W177" ca="1">V177/_xll.RiskNormal('SW7'!C$5,'SW7'!D$5,_xll.RiskTruncateP(0.05,0.95),_xll.RiskName("Serum Part"))</f>
        <v>#NAME?</v>
      </c>
    </row>
    <row r="178" spans="1:23" x14ac:dyDescent="0.35">
      <c r="A178" s="133">
        <f t="shared" si="23"/>
        <v>175</v>
      </c>
      <c r="B178" s="134" t="e" cm="1">
        <f t="array" aca="1" ref="B178" ca="1">B177+_xll.RiskNormal(0.5584 + 2*0.001787*A178 -3*0.00000155*A178^2 - 4*0.00000000133*A178^3,0.35*(0.5584 + 2*0.001787*A178 -3*0.00000155*A178^2 - 4*0.00000000133*A178^3),_xll.RiskTruncateP(0.05,0.95),_xll.RiskName("BW Gain"),_xll.RiskUnits("kg"))</f>
        <v>#NAME?</v>
      </c>
      <c r="C178" s="133" t="e" cm="1">
        <f t="array" aca="1" ref="C178" ca="1">_xll.RiskNormal(1200,1200*0.3941,_xll.RiskTruncateP(0.05,0.95),_xll.RiskName("Diet 3 Feed"),_xll.RiskUnits("ng/kg dry"))</f>
        <v>#NAME?</v>
      </c>
      <c r="D178" s="133">
        <v>0</v>
      </c>
      <c r="E178" s="163">
        <v>1.3</v>
      </c>
      <c r="F178" s="134" t="e" cm="1">
        <f t="array" aca="1" ref="F178" ca="1">_xll.RiskNormal((-0.0001*A178^2+0.0196*A178+11.697),(-0.0001*A178^2+0.0196*A178+11.697)*0.062,_xll.RiskTruncateP(0.05,0.95),_xll.RiskName("DMI Cow"),_xll.RiskUnits("kg"))</f>
        <v>#NAME?</v>
      </c>
      <c r="G178" s="134" t="e">
        <f t="shared" ca="1" si="30"/>
        <v>#NAME?</v>
      </c>
      <c r="H178" s="134" t="e" cm="1">
        <f t="array" aca="1" ref="H178" ca="1">_xll.RiskNormal('SW7'!C$12,'SW7'!D$12,_xll.RiskTruncateP(0.05,0.95),_xll.RiskName("Water Intake Cow"),_xll.RiskUnits("L"))</f>
        <v>#NAME?</v>
      </c>
      <c r="I178" s="134" t="e">
        <f t="shared" ca="1" si="24"/>
        <v>#NAME?</v>
      </c>
      <c r="J178" s="134" t="e">
        <f t="shared" ca="1" si="25"/>
        <v>#NAME?</v>
      </c>
      <c r="K178" s="134" t="e" cm="1">
        <f t="array" aca="1" ref="K178" ca="1">_xll.RiskNormal(-0.0000000257*A178^4+0.0000163*A178^3-0.003686*A178^2+0.3024*A178+1.445,(-0.0000000257*A178^4+0.0000163*A178^3-0.003686*A178^2+0.3024*A178+1.445)*0.355,_xll.RiskTruncateP(0.05,0.95),_xll.RiskName("Milk Intake"),_xll.RiskUnits("kg"))</f>
        <v>#NAME?</v>
      </c>
      <c r="L178" s="134" t="e" cm="1">
        <f t="array" aca="1" ref="L178" ca="1">_xll.RiskNormal(5.4702*LN(A178)-22.889,(5.4702*LN(A178)-22.889)*0.35,_xll.RiskTruncateP(0.05,0.95),_xll.RiskName("DMI"),_xll.RiskUnits("kg"))</f>
        <v>#NAME?</v>
      </c>
      <c r="M178" s="134" t="e" cm="1">
        <f t="array" aca="1" ref="M178" ca="1">_xll.RiskNormal(0.0243*L178,0.005*L178,_xll.RiskTruncateP(0.05,0.95),_xll.RiskName("Soil Intake"),_xll.RiskUnits("kg"))</f>
        <v>#NAME?</v>
      </c>
      <c r="N178" s="134" t="e">
        <f t="shared" ca="1" si="26"/>
        <v>#NAME?</v>
      </c>
      <c r="O178" s="134" t="e">
        <f t="shared" ca="1" si="27"/>
        <v>#NAME?</v>
      </c>
      <c r="P178" s="134" t="e">
        <f t="shared" ca="1" si="31"/>
        <v>#NAME?</v>
      </c>
      <c r="Q178" s="134" t="e">
        <f t="shared" ca="1" si="31"/>
        <v>#NAME?</v>
      </c>
      <c r="R178" s="134" t="e">
        <f t="shared" ca="1" si="31"/>
        <v>#NAME?</v>
      </c>
      <c r="S178" s="134" t="e">
        <f t="shared" ca="1" si="29"/>
        <v>#NAME?</v>
      </c>
      <c r="T178" s="134" t="e" cm="1">
        <f t="array" aca="1" ref="T178" ca="1">U177-(U177*(0.5^(1/_xll.RiskNormal('SW7'!C$2,'SW7'!D$2,_xll.RiskTruncateP(0.05,0.95),_xll.RiskName("Halflife"),_xll.RiskUnits("d")))))</f>
        <v>#NAME?</v>
      </c>
      <c r="U178" s="134" t="e">
        <f t="shared" ca="1" si="28"/>
        <v>#NAME?</v>
      </c>
      <c r="V178" s="137" t="e" cm="1">
        <f t="array" aca="1" ref="V178" ca="1">(U178*_xll.RiskNormal('SW7'!C$3,'SW7'!D$3,_xll.RiskTruncateP(0.05,0.95),_xll.RiskName("PFAS MUSCLE FRAC"))/(B178*_xll.RiskNormal('SW7'!C$4,'SW7'!E$4,_xll.RiskTruncateP(0.05,0.95),_xll.RiskName("MUSCLE BW FRAC"))))/1000</f>
        <v>#NAME?</v>
      </c>
      <c r="W178" s="137" t="e" cm="1">
        <f t="array" aca="1" ref="W178" ca="1">V178/_xll.RiskNormal('SW7'!C$5,'SW7'!D$5,_xll.RiskTruncateP(0.05,0.95),_xll.RiskName("Serum Part"))</f>
        <v>#NAME?</v>
      </c>
    </row>
    <row r="179" spans="1:23" x14ac:dyDescent="0.35">
      <c r="A179" s="133">
        <f t="shared" si="23"/>
        <v>176</v>
      </c>
      <c r="B179" s="134" t="e" cm="1">
        <f t="array" aca="1" ref="B179" ca="1">B178+_xll.RiskNormal(0.5584 + 2*0.001787*A179 -3*0.00000155*A179^2 - 4*0.00000000133*A179^3,0.35*(0.5584 + 2*0.001787*A179 -3*0.00000155*A179^2 - 4*0.00000000133*A179^3),_xll.RiskTruncateP(0.05,0.95),_xll.RiskName("BW Gain"),_xll.RiskUnits("kg"))</f>
        <v>#NAME?</v>
      </c>
      <c r="C179" s="133" t="e" cm="1">
        <f t="array" aca="1" ref="C179" ca="1">_xll.RiskNormal(1200,1200*0.3941,_xll.RiskTruncateP(0.05,0.95),_xll.RiskName("Diet 3 Feed"),_xll.RiskUnits("ng/kg dry"))</f>
        <v>#NAME?</v>
      </c>
      <c r="D179" s="133">
        <v>0</v>
      </c>
      <c r="E179" s="163">
        <v>1.3</v>
      </c>
      <c r="F179" s="134" t="e" cm="1">
        <f t="array" aca="1" ref="F179" ca="1">_xll.RiskNormal((-0.0001*A179^2+0.0196*A179+11.697),(-0.0001*A179^2+0.0196*A179+11.697)*0.062,_xll.RiskTruncateP(0.05,0.95),_xll.RiskName("DMI Cow"),_xll.RiskUnits("kg"))</f>
        <v>#NAME?</v>
      </c>
      <c r="G179" s="134" t="e">
        <f t="shared" ca="1" si="30"/>
        <v>#NAME?</v>
      </c>
      <c r="H179" s="134" t="e" cm="1">
        <f t="array" aca="1" ref="H179" ca="1">_xll.RiskNormal('SW7'!C$12,'SW7'!D$12,_xll.RiskTruncateP(0.05,0.95),_xll.RiskName("Water Intake Cow"),_xll.RiskUnits("L"))</f>
        <v>#NAME?</v>
      </c>
      <c r="I179" s="134" t="e">
        <f t="shared" ca="1" si="24"/>
        <v>#NAME?</v>
      </c>
      <c r="J179" s="134" t="e">
        <f t="shared" ca="1" si="25"/>
        <v>#NAME?</v>
      </c>
      <c r="K179" s="134" t="e" cm="1">
        <f t="array" aca="1" ref="K179" ca="1">_xll.RiskNormal(-0.0000000257*A179^4+0.0000163*A179^3-0.003686*A179^2+0.3024*A179+1.445,(-0.0000000257*A179^4+0.0000163*A179^3-0.003686*A179^2+0.3024*A179+1.445)*0.355,_xll.RiskTruncateP(0.05,0.95),_xll.RiskName("Milk Intake"),_xll.RiskUnits("kg"))</f>
        <v>#NAME?</v>
      </c>
      <c r="L179" s="134" t="e" cm="1">
        <f t="array" aca="1" ref="L179" ca="1">_xll.RiskNormal(5.4702*LN(A179)-22.889,(5.4702*LN(A179)-22.889)*0.35,_xll.RiskTruncateP(0.05,0.95),_xll.RiskName("DMI"),_xll.RiskUnits("kg"))</f>
        <v>#NAME?</v>
      </c>
      <c r="M179" s="134" t="e" cm="1">
        <f t="array" aca="1" ref="M179" ca="1">_xll.RiskNormal(0.0243*L179,0.005*L179,_xll.RiskTruncateP(0.05,0.95),_xll.RiskName("Soil Intake"),_xll.RiskUnits("kg"))</f>
        <v>#NAME?</v>
      </c>
      <c r="N179" s="134" t="e">
        <f t="shared" ca="1" si="26"/>
        <v>#NAME?</v>
      </c>
      <c r="O179" s="134" t="e">
        <f t="shared" ca="1" si="27"/>
        <v>#NAME?</v>
      </c>
      <c r="P179" s="134" t="e">
        <f t="shared" ca="1" si="31"/>
        <v>#NAME?</v>
      </c>
      <c r="Q179" s="134" t="e">
        <f t="shared" ca="1" si="31"/>
        <v>#NAME?</v>
      </c>
      <c r="R179" s="134" t="e">
        <f t="shared" ca="1" si="31"/>
        <v>#NAME?</v>
      </c>
      <c r="S179" s="134" t="e">
        <f t="shared" ca="1" si="29"/>
        <v>#NAME?</v>
      </c>
      <c r="T179" s="134" t="e" cm="1">
        <f t="array" aca="1" ref="T179" ca="1">U178-(U178*(0.5^(1/_xll.RiskNormal('SW7'!C$2,'SW7'!D$2,_xll.RiskTruncateP(0.05,0.95),_xll.RiskName("Halflife"),_xll.RiskUnits("d")))))</f>
        <v>#NAME?</v>
      </c>
      <c r="U179" s="134" t="e">
        <f t="shared" ca="1" si="28"/>
        <v>#NAME?</v>
      </c>
      <c r="V179" s="137" t="e" cm="1">
        <f t="array" aca="1" ref="V179" ca="1">(U179*_xll.RiskNormal('SW7'!C$3,'SW7'!D$3,_xll.RiskTruncateP(0.05,0.95),_xll.RiskName("PFAS MUSCLE FRAC"))/(B179*_xll.RiskNormal('SW7'!C$4,'SW7'!E$4,_xll.RiskTruncateP(0.05,0.95),_xll.RiskName("MUSCLE BW FRAC"))))/1000</f>
        <v>#NAME?</v>
      </c>
      <c r="W179" s="137" t="e" cm="1">
        <f t="array" aca="1" ref="W179" ca="1">V179/_xll.RiskNormal('SW7'!C$5,'SW7'!D$5,_xll.RiskTruncateP(0.05,0.95),_xll.RiskName("Serum Part"))</f>
        <v>#NAME?</v>
      </c>
    </row>
    <row r="180" spans="1:23" x14ac:dyDescent="0.35">
      <c r="A180" s="133">
        <f t="shared" si="23"/>
        <v>177</v>
      </c>
      <c r="B180" s="134" t="e" cm="1">
        <f t="array" aca="1" ref="B180" ca="1">B179+_xll.RiskNormal(0.5584 + 2*0.001787*A180 -3*0.00000155*A180^2 - 4*0.00000000133*A180^3,0.35*(0.5584 + 2*0.001787*A180 -3*0.00000155*A180^2 - 4*0.00000000133*A180^3),_xll.RiskTruncateP(0.05,0.95),_xll.RiskName("BW Gain"),_xll.RiskUnits("kg"))</f>
        <v>#NAME?</v>
      </c>
      <c r="C180" s="133" t="e" cm="1">
        <f t="array" aca="1" ref="C180" ca="1">_xll.RiskNormal(1200,1200*0.3941,_xll.RiskTruncateP(0.05,0.95),_xll.RiskName("Diet 3 Feed"),_xll.RiskUnits("ng/kg dry"))</f>
        <v>#NAME?</v>
      </c>
      <c r="D180" s="133">
        <v>0</v>
      </c>
      <c r="E180" s="163">
        <v>1.3</v>
      </c>
      <c r="F180" s="134" t="e" cm="1">
        <f t="array" aca="1" ref="F180" ca="1">_xll.RiskNormal((-0.0001*A180^2+0.0196*A180+11.697),(-0.0001*A180^2+0.0196*A180+11.697)*0.062,_xll.RiskTruncateP(0.05,0.95),_xll.RiskName("DMI Cow"),_xll.RiskUnits("kg"))</f>
        <v>#NAME?</v>
      </c>
      <c r="G180" s="134" t="e">
        <f t="shared" ca="1" si="30"/>
        <v>#NAME?</v>
      </c>
      <c r="H180" s="134" t="e" cm="1">
        <f t="array" aca="1" ref="H180" ca="1">_xll.RiskNormal('SW7'!C$12,'SW7'!D$12,_xll.RiskTruncateP(0.05,0.95),_xll.RiskName("Water Intake Cow"),_xll.RiskUnits("L"))</f>
        <v>#NAME?</v>
      </c>
      <c r="I180" s="134" t="e">
        <f t="shared" ca="1" si="24"/>
        <v>#NAME?</v>
      </c>
      <c r="J180" s="134" t="e">
        <f t="shared" ca="1" si="25"/>
        <v>#NAME?</v>
      </c>
      <c r="K180" s="134" t="e" cm="1">
        <f t="array" aca="1" ref="K180" ca="1">_xll.RiskNormal(-0.0000000257*A180^4+0.0000163*A180^3-0.003686*A180^2+0.3024*A180+1.445,(-0.0000000257*A180^4+0.0000163*A180^3-0.003686*A180^2+0.3024*A180+1.445)*0.355,_xll.RiskTruncateP(0.05,0.95),_xll.RiskName("Milk Intake"),_xll.RiskUnits("kg"))</f>
        <v>#NAME?</v>
      </c>
      <c r="L180" s="134" t="e" cm="1">
        <f t="array" aca="1" ref="L180" ca="1">_xll.RiskNormal(5.4702*LN(A180)-22.889,(5.4702*LN(A180)-22.889)*0.35,_xll.RiskTruncateP(0.05,0.95),_xll.RiskName("DMI"),_xll.RiskUnits("kg"))</f>
        <v>#NAME?</v>
      </c>
      <c r="M180" s="134" t="e" cm="1">
        <f t="array" aca="1" ref="M180" ca="1">_xll.RiskNormal(0.0243*L180,0.005*L180,_xll.RiskTruncateP(0.05,0.95),_xll.RiskName("Soil Intake"),_xll.RiskUnits("kg"))</f>
        <v>#NAME?</v>
      </c>
      <c r="N180" s="134" t="e">
        <f t="shared" ca="1" si="26"/>
        <v>#NAME?</v>
      </c>
      <c r="O180" s="134" t="e">
        <f t="shared" ca="1" si="27"/>
        <v>#NAME?</v>
      </c>
      <c r="P180" s="134" t="e">
        <f t="shared" ca="1" si="31"/>
        <v>#NAME?</v>
      </c>
      <c r="Q180" s="134" t="e">
        <f t="shared" ca="1" si="31"/>
        <v>#NAME?</v>
      </c>
      <c r="R180" s="134" t="e">
        <f t="shared" ca="1" si="31"/>
        <v>#NAME?</v>
      </c>
      <c r="S180" s="134" t="e">
        <f t="shared" ca="1" si="29"/>
        <v>#NAME?</v>
      </c>
      <c r="T180" s="134" t="e" cm="1">
        <f t="array" aca="1" ref="T180" ca="1">U179-(U179*(0.5^(1/_xll.RiskNormal('SW7'!C$2,'SW7'!D$2,_xll.RiskTruncateP(0.05,0.95),_xll.RiskName("Halflife"),_xll.RiskUnits("d")))))</f>
        <v>#NAME?</v>
      </c>
      <c r="U180" s="134" t="e">
        <f t="shared" ca="1" si="28"/>
        <v>#NAME?</v>
      </c>
      <c r="V180" s="137" t="e" cm="1">
        <f t="array" aca="1" ref="V180" ca="1">(U180*_xll.RiskNormal('SW7'!C$3,'SW7'!D$3,_xll.RiskTruncateP(0.05,0.95),_xll.RiskName("PFAS MUSCLE FRAC"))/(B180*_xll.RiskNormal('SW7'!C$4,'SW7'!E$4,_xll.RiskTruncateP(0.05,0.95),_xll.RiskName("MUSCLE BW FRAC"))))/1000</f>
        <v>#NAME?</v>
      </c>
      <c r="W180" s="137" t="e" cm="1">
        <f t="array" aca="1" ref="W180" ca="1">V180/_xll.RiskNormal('SW7'!C$5,'SW7'!D$5,_xll.RiskTruncateP(0.05,0.95),_xll.RiskName("Serum Part"))</f>
        <v>#NAME?</v>
      </c>
    </row>
    <row r="181" spans="1:23" x14ac:dyDescent="0.35">
      <c r="A181" s="133">
        <f t="shared" si="23"/>
        <v>178</v>
      </c>
      <c r="B181" s="134" t="e" cm="1">
        <f t="array" aca="1" ref="B181" ca="1">B180+_xll.RiskNormal(0.5584 + 2*0.001787*A181 -3*0.00000155*A181^2 - 4*0.00000000133*A181^3,0.35*(0.5584 + 2*0.001787*A181 -3*0.00000155*A181^2 - 4*0.00000000133*A181^3),_xll.RiskTruncateP(0.05,0.95),_xll.RiskName("BW Gain"),_xll.RiskUnits("kg"))</f>
        <v>#NAME?</v>
      </c>
      <c r="C181" s="133" t="e" cm="1">
        <f t="array" aca="1" ref="C181" ca="1">_xll.RiskNormal(1200,1200*0.3941,_xll.RiskTruncateP(0.05,0.95),_xll.RiskName("Diet 3 Feed"),_xll.RiskUnits("ng/kg dry"))</f>
        <v>#NAME?</v>
      </c>
      <c r="D181" s="133">
        <v>0</v>
      </c>
      <c r="E181" s="163">
        <v>1.3</v>
      </c>
      <c r="F181" s="134" t="e" cm="1">
        <f t="array" aca="1" ref="F181" ca="1">_xll.RiskNormal((-0.0001*A181^2+0.0196*A181+11.697),(-0.0001*A181^2+0.0196*A181+11.697)*0.062,_xll.RiskTruncateP(0.05,0.95),_xll.RiskName("DMI Cow"),_xll.RiskUnits("kg"))</f>
        <v>#NAME?</v>
      </c>
      <c r="G181" s="134" t="e">
        <f t="shared" ca="1" si="30"/>
        <v>#NAME?</v>
      </c>
      <c r="H181" s="134" t="e" cm="1">
        <f t="array" aca="1" ref="H181" ca="1">_xll.RiskNormal('SW7'!C$12,'SW7'!D$12,_xll.RiskTruncateP(0.05,0.95),_xll.RiskName("Water Intake Cow"),_xll.RiskUnits("L"))</f>
        <v>#NAME?</v>
      </c>
      <c r="I181" s="134" t="e">
        <f t="shared" ca="1" si="24"/>
        <v>#NAME?</v>
      </c>
      <c r="J181" s="134" t="e">
        <f t="shared" ca="1" si="25"/>
        <v>#NAME?</v>
      </c>
      <c r="K181" s="134" t="e" cm="1">
        <f t="array" aca="1" ref="K181" ca="1">_xll.RiskNormal(-0.0000000257*A181^4+0.0000163*A181^3-0.003686*A181^2+0.3024*A181+1.445,(-0.0000000257*A181^4+0.0000163*A181^3-0.003686*A181^2+0.3024*A181+1.445)*0.355,_xll.RiskTruncateP(0.05,0.95),_xll.RiskName("Milk Intake"),_xll.RiskUnits("kg"))</f>
        <v>#NAME?</v>
      </c>
      <c r="L181" s="134" t="e" cm="1">
        <f t="array" aca="1" ref="L181" ca="1">_xll.RiskNormal(5.4702*LN(A181)-22.889,(5.4702*LN(A181)-22.889)*0.35,_xll.RiskTruncateP(0.05,0.95),_xll.RiskName("DMI"),_xll.RiskUnits("kg"))</f>
        <v>#NAME?</v>
      </c>
      <c r="M181" s="134" t="e" cm="1">
        <f t="array" aca="1" ref="M181" ca="1">_xll.RiskNormal(0.0243*L181,0.005*L181,_xll.RiskTruncateP(0.05,0.95),_xll.RiskName("Soil Intake"),_xll.RiskUnits("kg"))</f>
        <v>#NAME?</v>
      </c>
      <c r="N181" s="134" t="e">
        <f t="shared" ca="1" si="26"/>
        <v>#NAME?</v>
      </c>
      <c r="O181" s="134" t="e">
        <f t="shared" ca="1" si="27"/>
        <v>#NAME?</v>
      </c>
      <c r="P181" s="134" t="e">
        <f t="shared" ca="1" si="31"/>
        <v>#NAME?</v>
      </c>
      <c r="Q181" s="134" t="e">
        <f t="shared" ca="1" si="31"/>
        <v>#NAME?</v>
      </c>
      <c r="R181" s="134" t="e">
        <f t="shared" ca="1" si="31"/>
        <v>#NAME?</v>
      </c>
      <c r="S181" s="134" t="e">
        <f t="shared" ca="1" si="29"/>
        <v>#NAME?</v>
      </c>
      <c r="T181" s="134" t="e" cm="1">
        <f t="array" aca="1" ref="T181" ca="1">U180-(U180*(0.5^(1/_xll.RiskNormal('SW7'!C$2,'SW7'!D$2,_xll.RiskTruncateP(0.05,0.95),_xll.RiskName("Halflife"),_xll.RiskUnits("d")))))</f>
        <v>#NAME?</v>
      </c>
      <c r="U181" s="134" t="e">
        <f t="shared" ca="1" si="28"/>
        <v>#NAME?</v>
      </c>
      <c r="V181" s="137" t="e" cm="1">
        <f t="array" aca="1" ref="V181" ca="1">(U181*_xll.RiskNormal('SW7'!C$3,'SW7'!D$3,_xll.RiskTruncateP(0.05,0.95),_xll.RiskName("PFAS MUSCLE FRAC"))/(B181*_xll.RiskNormal('SW7'!C$4,'SW7'!E$4,_xll.RiskTruncateP(0.05,0.95),_xll.RiskName("MUSCLE BW FRAC"))))/1000</f>
        <v>#NAME?</v>
      </c>
      <c r="W181" s="137" t="e" cm="1">
        <f t="array" aca="1" ref="W181" ca="1">V181/_xll.RiskNormal('SW7'!C$5,'SW7'!D$5,_xll.RiskTruncateP(0.05,0.95),_xll.RiskName("Serum Part"))</f>
        <v>#NAME?</v>
      </c>
    </row>
    <row r="182" spans="1:23" x14ac:dyDescent="0.35">
      <c r="A182" s="133">
        <f t="shared" si="23"/>
        <v>179</v>
      </c>
      <c r="B182" s="134" t="e" cm="1">
        <f t="array" aca="1" ref="B182" ca="1">B181+_xll.RiskNormal(0.5584 + 2*0.001787*A182 -3*0.00000155*A182^2 - 4*0.00000000133*A182^3,0.35*(0.5584 + 2*0.001787*A182 -3*0.00000155*A182^2 - 4*0.00000000133*A182^3),_xll.RiskTruncateP(0.05,0.95),_xll.RiskName("BW Gain"),_xll.RiskUnits("kg"))</f>
        <v>#NAME?</v>
      </c>
      <c r="C182" s="133" t="e" cm="1">
        <f t="array" aca="1" ref="C182" ca="1">_xll.RiskNormal(1200,1200*0.3941,_xll.RiskTruncateP(0.05,0.95),_xll.RiskName("Diet 3 Feed"),_xll.RiskUnits("ng/kg dry"))</f>
        <v>#NAME?</v>
      </c>
      <c r="D182" s="133">
        <v>0</v>
      </c>
      <c r="E182" s="163">
        <v>1.3</v>
      </c>
      <c r="F182" s="134" t="e" cm="1">
        <f t="array" aca="1" ref="F182" ca="1">_xll.RiskNormal((-0.0001*A182^2+0.0196*A182+11.697),(-0.0001*A182^2+0.0196*A182+11.697)*0.062,_xll.RiskTruncateP(0.05,0.95),_xll.RiskName("DMI Cow"),_xll.RiskUnits("kg"))</f>
        <v>#NAME?</v>
      </c>
      <c r="G182" s="134" t="e">
        <f t="shared" ca="1" si="30"/>
        <v>#NAME?</v>
      </c>
      <c r="H182" s="134" t="e" cm="1">
        <f t="array" aca="1" ref="H182" ca="1">_xll.RiskNormal('SW7'!C$12,'SW7'!D$12,_xll.RiskTruncateP(0.05,0.95),_xll.RiskName("Water Intake Cow"),_xll.RiskUnits("L"))</f>
        <v>#NAME?</v>
      </c>
      <c r="I182" s="134" t="e">
        <f t="shared" ca="1" si="24"/>
        <v>#NAME?</v>
      </c>
      <c r="J182" s="134" t="e">
        <f t="shared" ca="1" si="25"/>
        <v>#NAME?</v>
      </c>
      <c r="K182" s="134" t="e" cm="1">
        <f t="array" aca="1" ref="K182" ca="1">_xll.RiskNormal(-0.0000000257*A182^4+0.0000163*A182^3-0.003686*A182^2+0.3024*A182+1.445,(-0.0000000257*A182^4+0.0000163*A182^3-0.003686*A182^2+0.3024*A182+1.445)*0.355,_xll.RiskTruncateP(0.05,0.95),_xll.RiskName("Milk Intake"),_xll.RiskUnits("kg"))</f>
        <v>#NAME?</v>
      </c>
      <c r="L182" s="134" t="e" cm="1">
        <f t="array" aca="1" ref="L182" ca="1">_xll.RiskNormal(5.4702*LN(A182)-22.889,(5.4702*LN(A182)-22.889)*0.35,_xll.RiskTruncateP(0.05,0.95),_xll.RiskName("DMI"),_xll.RiskUnits("kg"))</f>
        <v>#NAME?</v>
      </c>
      <c r="M182" s="134" t="e" cm="1">
        <f t="array" aca="1" ref="M182" ca="1">_xll.RiskNormal(0.0243*L182,0.005*L182,_xll.RiskTruncateP(0.05,0.95),_xll.RiskName("Soil Intake"),_xll.RiskUnits("kg"))</f>
        <v>#NAME?</v>
      </c>
      <c r="N182" s="134" t="e">
        <f t="shared" ca="1" si="26"/>
        <v>#NAME?</v>
      </c>
      <c r="O182" s="134" t="e">
        <f t="shared" ca="1" si="27"/>
        <v>#NAME?</v>
      </c>
      <c r="P182" s="134" t="e">
        <f t="shared" ca="1" si="31"/>
        <v>#NAME?</v>
      </c>
      <c r="Q182" s="134" t="e">
        <f t="shared" ca="1" si="31"/>
        <v>#NAME?</v>
      </c>
      <c r="R182" s="134" t="e">
        <f t="shared" ca="1" si="31"/>
        <v>#NAME?</v>
      </c>
      <c r="S182" s="134" t="e">
        <f t="shared" ca="1" si="29"/>
        <v>#NAME?</v>
      </c>
      <c r="T182" s="134" t="e" cm="1">
        <f t="array" aca="1" ref="T182" ca="1">U181-(U181*(0.5^(1/_xll.RiskNormal('SW7'!C$2,'SW7'!D$2,_xll.RiskTruncateP(0.05,0.95),_xll.RiskName("Halflife"),_xll.RiskUnits("d")))))</f>
        <v>#NAME?</v>
      </c>
      <c r="U182" s="134" t="e">
        <f t="shared" ca="1" si="28"/>
        <v>#NAME?</v>
      </c>
      <c r="V182" s="137" t="e" cm="1">
        <f t="array" aca="1" ref="V182" ca="1">(U182*_xll.RiskNormal('SW7'!C$3,'SW7'!D$3,_xll.RiskTruncateP(0.05,0.95),_xll.RiskName("PFAS MUSCLE FRAC"))/(B182*_xll.RiskNormal('SW7'!C$4,'SW7'!E$4,_xll.RiskTruncateP(0.05,0.95),_xll.RiskName("MUSCLE BW FRAC"))))/1000</f>
        <v>#NAME?</v>
      </c>
      <c r="W182" s="137" t="e" cm="1">
        <f t="array" aca="1" ref="W182" ca="1">V182/_xll.RiskNormal('SW7'!C$5,'SW7'!D$5,_xll.RiskTruncateP(0.05,0.95),_xll.RiskName("Serum Part"))</f>
        <v>#NAME?</v>
      </c>
    </row>
    <row r="183" spans="1:23" x14ac:dyDescent="0.35">
      <c r="A183" s="133">
        <f t="shared" si="23"/>
        <v>180</v>
      </c>
      <c r="B183" s="134" t="e" cm="1">
        <f t="array" aca="1" ref="B183" ca="1">B182+_xll.RiskNormal(0.5584 + 2*0.001787*A183 -3*0.00000155*A183^2 - 4*0.00000000133*A183^3,0.35*(0.5584 + 2*0.001787*A183 -3*0.00000155*A183^2 - 4*0.00000000133*A183^3),_xll.RiskTruncateP(0.05,0.95),_xll.RiskName("BW Gain"),_xll.RiskUnits("kg"))</f>
        <v>#NAME?</v>
      </c>
      <c r="C183" s="133" t="e" cm="1">
        <f t="array" aca="1" ref="C183" ca="1">_xll.RiskNormal(1200,1200*0.3941,_xll.RiskTruncateP(0.05,0.95),_xll.RiskName("Diet 3 Feed"),_xll.RiskUnits("ng/kg dry"))</f>
        <v>#NAME?</v>
      </c>
      <c r="D183" s="133">
        <v>0</v>
      </c>
      <c r="E183" s="163">
        <v>1.3</v>
      </c>
      <c r="F183" s="134" t="e" cm="1">
        <f t="array" aca="1" ref="F183" ca="1">_xll.RiskNormal((-0.0001*A183^2+0.0196*A183+11.697),(-0.0001*A183^2+0.0196*A183+11.697)*0.062,_xll.RiskTruncateP(0.05,0.95),_xll.RiskName("DMI Cow"),_xll.RiskUnits("kg"))</f>
        <v>#NAME?</v>
      </c>
      <c r="G183" s="134" t="e">
        <f t="shared" ref="G183:G242" ca="1" si="32">F183*0.0243</f>
        <v>#NAME?</v>
      </c>
      <c r="H183" s="134" t="e" cm="1">
        <f t="array" aca="1" ref="H183" ca="1">_xll.RiskNormal('SW7'!C$12,'SW7'!D$12,_xll.RiskTruncateP(0.05,0.95),_xll.RiskName("Water Intake Cow"),_xll.RiskUnits("L"))</f>
        <v>#NAME?</v>
      </c>
      <c r="I183" s="134" t="e">
        <f t="shared" ref="I183:I242" ca="1" si="33">F183*C183+G183*D183+H183*E183</f>
        <v>#NAME?</v>
      </c>
      <c r="J183" s="134" t="e">
        <f t="shared" ref="J183:J242" ca="1" si="34">I183*0.0213</f>
        <v>#NAME?</v>
      </c>
      <c r="K183" s="134" t="e" cm="1">
        <f t="array" aca="1" ref="K183" ca="1">_xll.RiskNormal(-0.0000000257*A183^4+0.0000163*A183^3-0.003686*A183^2+0.3024*A183+1.445,(-0.0000000257*A183^4+0.0000163*A183^3-0.003686*A183^2+0.3024*A183+1.445)*0.355,_xll.RiskTruncateP(0.05,0.95),_xll.RiskName("Milk Intake"),_xll.RiskUnits("kg"))</f>
        <v>#NAME?</v>
      </c>
      <c r="L183" s="134" t="e" cm="1">
        <f t="array" aca="1" ref="L183" ca="1">_xll.RiskNormal(5.4702*LN(A183)-22.889,(5.4702*LN(A183)-22.889)*0.35,_xll.RiskTruncateP(0.05,0.95),_xll.RiskName("DMI"),_xll.RiskUnits("kg"))</f>
        <v>#NAME?</v>
      </c>
      <c r="M183" s="134" t="e" cm="1">
        <f t="array" aca="1" ref="M183" ca="1">_xll.RiskNormal(0.0243*L183,0.005*L183,_xll.RiskTruncateP(0.05,0.95),_xll.RiskName("Soil Intake"),_xll.RiskUnits("kg"))</f>
        <v>#NAME?</v>
      </c>
      <c r="N183" s="134" t="e">
        <f t="shared" ca="1" si="26"/>
        <v>#NAME?</v>
      </c>
      <c r="O183" s="134" t="e">
        <f t="shared" ca="1" si="27"/>
        <v>#NAME?</v>
      </c>
      <c r="P183" s="134" t="e">
        <f t="shared" ca="1" si="31"/>
        <v>#NAME?</v>
      </c>
      <c r="Q183" s="134" t="e">
        <f t="shared" ca="1" si="31"/>
        <v>#NAME?</v>
      </c>
      <c r="R183" s="134" t="e">
        <f t="shared" ca="1" si="31"/>
        <v>#NAME?</v>
      </c>
      <c r="S183" s="134" t="e">
        <f t="shared" ca="1" si="29"/>
        <v>#NAME?</v>
      </c>
      <c r="T183" s="134" t="e" cm="1">
        <f t="array" aca="1" ref="T183" ca="1">U182-(U182*(0.5^(1/_xll.RiskNormal('SW7'!C$2,'SW7'!D$2,_xll.RiskTruncateP(0.05,0.95),_xll.RiskName("Halflife"),_xll.RiskUnits("d")))))</f>
        <v>#NAME?</v>
      </c>
      <c r="U183" s="134" t="e">
        <f t="shared" ca="1" si="28"/>
        <v>#NAME?</v>
      </c>
      <c r="V183" s="137" t="e" cm="1">
        <f t="array" aca="1" ref="V183" ca="1">(U183*_xll.RiskNormal('SW7'!C$3,'SW7'!D$3,_xll.RiskTruncateP(0.05,0.95),_xll.RiskName("PFAS MUSCLE FRAC"))/(B183*_xll.RiskNormal('SW7'!C$4,'SW7'!E$4,_xll.RiskTruncateP(0.05,0.95),_xll.RiskName("MUSCLE BW FRAC"))))/1000</f>
        <v>#NAME?</v>
      </c>
      <c r="W183" s="137" t="e" cm="1">
        <f t="array" aca="1" ref="W183" ca="1">V183/_xll.RiskNormal('SW7'!C$5,'SW7'!D$5,_xll.RiskTruncateP(0.05,0.95),_xll.RiskName("Serum Part"))</f>
        <v>#NAME?</v>
      </c>
    </row>
    <row r="184" spans="1:23" x14ac:dyDescent="0.35">
      <c r="A184" s="133">
        <f t="shared" si="23"/>
        <v>181</v>
      </c>
      <c r="B184" s="134" t="e" cm="1">
        <f t="array" aca="1" ref="B184" ca="1">B183+_xll.RiskNormal(0.5584 + 2*0.001787*A184 -3*0.00000155*A184^2 - 4*0.00000000133*A184^3,0.35*(0.5584 + 2*0.001787*A184 -3*0.00000155*A184^2 - 4*0.00000000133*A184^3),_xll.RiskTruncateP(0.05,0.95),_xll.RiskName("BW Gain"),_xll.RiskUnits("kg"))</f>
        <v>#NAME?</v>
      </c>
      <c r="C184" s="133" t="e" cm="1">
        <f t="array" aca="1" ref="C184" ca="1">_xll.RiskNormal(1200,1200*0.3941,_xll.RiskTruncateP(0.05,0.95),_xll.RiskName("Diet 3 Feed"),_xll.RiskUnits("ng/kg dry"))</f>
        <v>#NAME?</v>
      </c>
      <c r="D184" s="133">
        <v>0</v>
      </c>
      <c r="E184" s="163">
        <v>1.3</v>
      </c>
      <c r="F184" s="134" t="e" cm="1">
        <f t="array" aca="1" ref="F184" ca="1">_xll.RiskNormal((-0.0001*A184^2+0.0196*A184+11.697),(-0.0001*A184^2+0.0196*A184+11.697)*0.062,_xll.RiskTruncateP(0.05,0.95),_xll.RiskName("DMI Cow"),_xll.RiskUnits("kg"))</f>
        <v>#NAME?</v>
      </c>
      <c r="G184" s="134" t="e">
        <f t="shared" ca="1" si="32"/>
        <v>#NAME?</v>
      </c>
      <c r="H184" s="134" t="e" cm="1">
        <f t="array" aca="1" ref="H184" ca="1">_xll.RiskNormal('SW7'!C$12,'SW7'!D$12,_xll.RiskTruncateP(0.05,0.95),_xll.RiskName("Water Intake Cow"),_xll.RiskUnits("L"))</f>
        <v>#NAME?</v>
      </c>
      <c r="I184" s="134" t="e">
        <f t="shared" ca="1" si="33"/>
        <v>#NAME?</v>
      </c>
      <c r="J184" s="134" t="e">
        <f t="shared" ca="1" si="34"/>
        <v>#NAME?</v>
      </c>
      <c r="K184" s="134" t="e" cm="1">
        <f t="array" aca="1" ref="K184" ca="1">_xll.RiskNormal(-0.0000000257*A184^4+0.0000163*A184^3-0.003686*A184^2+0.3024*A184+1.445,(-0.0000000257*A184^4+0.0000163*A184^3-0.003686*A184^2+0.3024*A184+1.445)*0.355,_xll.RiskTruncateP(0.05,0.95),_xll.RiskName("Milk Intake"),_xll.RiskUnits("kg"))</f>
        <v>#NAME?</v>
      </c>
      <c r="L184" s="134" t="e" cm="1">
        <f t="array" aca="1" ref="L184" ca="1">_xll.RiskNormal(5.4702*LN(A184)-22.889,(5.4702*LN(A184)-22.889)*0.35,_xll.RiskTruncateP(0.05,0.95),_xll.RiskName("DMI"),_xll.RiskUnits("kg"))</f>
        <v>#NAME?</v>
      </c>
      <c r="M184" s="134" t="e" cm="1">
        <f t="array" aca="1" ref="M184" ca="1">_xll.RiskNormal(0.0243*L184,0.005*L184,_xll.RiskTruncateP(0.05,0.95),_xll.RiskName("Soil Intake"),_xll.RiskUnits("kg"))</f>
        <v>#NAME?</v>
      </c>
      <c r="N184" s="134" t="e">
        <f t="shared" ca="1" si="26"/>
        <v>#NAME?</v>
      </c>
      <c r="O184" s="134" t="e">
        <f t="shared" ca="1" si="27"/>
        <v>#NAME?</v>
      </c>
      <c r="P184" s="134" t="e">
        <f t="shared" ca="1" si="31"/>
        <v>#NAME?</v>
      </c>
      <c r="Q184" s="134" t="e">
        <f t="shared" ca="1" si="31"/>
        <v>#NAME?</v>
      </c>
      <c r="R184" s="134" t="e">
        <f t="shared" ca="1" si="31"/>
        <v>#NAME?</v>
      </c>
      <c r="S184" s="134" t="e">
        <f t="shared" ca="1" si="29"/>
        <v>#NAME?</v>
      </c>
      <c r="T184" s="134" t="e" cm="1">
        <f t="array" aca="1" ref="T184" ca="1">U183-(U183*(0.5^(1/_xll.RiskNormal('SW7'!C$2,'SW7'!D$2,_xll.RiskTruncateP(0.05,0.95),_xll.RiskName("Halflife"),_xll.RiskUnits("d")))))</f>
        <v>#NAME?</v>
      </c>
      <c r="U184" s="134" t="e">
        <f t="shared" ca="1" si="28"/>
        <v>#NAME?</v>
      </c>
      <c r="V184" s="137" t="e" cm="1">
        <f t="array" aca="1" ref="V184" ca="1">(U184*_xll.RiskNormal('SW7'!C$3,'SW7'!D$3,_xll.RiskTruncateP(0.05,0.95),_xll.RiskName("PFAS MUSCLE FRAC"))/(B184*_xll.RiskNormal('SW7'!C$4,'SW7'!E$4,_xll.RiskTruncateP(0.05,0.95),_xll.RiskName("MUSCLE BW FRAC"))))/1000</f>
        <v>#NAME?</v>
      </c>
      <c r="W184" s="137" t="e" cm="1">
        <f t="array" aca="1" ref="W184" ca="1">V184/_xll.RiskNormal('SW7'!C$5,'SW7'!D$5,_xll.RiskTruncateP(0.05,0.95),_xll.RiskName("Serum Part"))</f>
        <v>#NAME?</v>
      </c>
    </row>
    <row r="185" spans="1:23" x14ac:dyDescent="0.35">
      <c r="A185" s="133">
        <f t="shared" si="23"/>
        <v>182</v>
      </c>
      <c r="B185" s="134" t="e" cm="1">
        <f t="array" aca="1" ref="B185" ca="1">B184+_xll.RiskNormal(0.5584 + 2*0.001787*A185 -3*0.00000155*A185^2 - 4*0.00000000133*A185^3,0.35*(0.5584 + 2*0.001787*A185 -3*0.00000155*A185^2 - 4*0.00000000133*A185^3),_xll.RiskTruncateP(0.05,0.95),_xll.RiskName("BW Gain"),_xll.RiskUnits("kg"))</f>
        <v>#NAME?</v>
      </c>
      <c r="C185" s="133" t="e" cm="1">
        <f t="array" aca="1" ref="C185" ca="1">_xll.RiskNormal(1200,1200*0.3941,_xll.RiskTruncateP(0.05,0.95),_xll.RiskName("Diet 3 Feed"),_xll.RiskUnits("ng/kg dry"))</f>
        <v>#NAME?</v>
      </c>
      <c r="D185" s="133">
        <v>0</v>
      </c>
      <c r="E185" s="163">
        <v>1.3</v>
      </c>
      <c r="F185" s="134" t="e" cm="1">
        <f t="array" aca="1" ref="F185" ca="1">_xll.RiskNormal((-0.0001*A185^2+0.0196*A185+11.697),(-0.0001*A185^2+0.0196*A185+11.697)*0.062,_xll.RiskTruncateP(0.05,0.95),_xll.RiskName("DMI Cow"),_xll.RiskUnits("kg"))</f>
        <v>#NAME?</v>
      </c>
      <c r="G185" s="134" t="e">
        <f t="shared" ca="1" si="32"/>
        <v>#NAME?</v>
      </c>
      <c r="H185" s="134" t="e" cm="1">
        <f t="array" aca="1" ref="H185" ca="1">_xll.RiskNormal('SW7'!C$12,'SW7'!D$12,_xll.RiskTruncateP(0.05,0.95),_xll.RiskName("Water Intake Cow"),_xll.RiskUnits("L"))</f>
        <v>#NAME?</v>
      </c>
      <c r="I185" s="134" t="e">
        <f t="shared" ca="1" si="33"/>
        <v>#NAME?</v>
      </c>
      <c r="J185" s="134" t="e">
        <f t="shared" ca="1" si="34"/>
        <v>#NAME?</v>
      </c>
      <c r="K185" s="134" t="e" cm="1">
        <f t="array" aca="1" ref="K185" ca="1">_xll.RiskNormal(-0.0000000257*A185^4+0.0000163*A185^3-0.003686*A185^2+0.3024*A185+1.445,(-0.0000000257*A185^4+0.0000163*A185^3-0.003686*A185^2+0.3024*A185+1.445)*0.355,_xll.RiskTruncateP(0.05,0.95),_xll.RiskName("Milk Intake"),_xll.RiskUnits("kg"))</f>
        <v>#NAME?</v>
      </c>
      <c r="L185" s="134" t="e" cm="1">
        <f t="array" aca="1" ref="L185" ca="1">_xll.RiskNormal(5.4702*LN(A185)-22.889,(5.4702*LN(A185)-22.889)*0.35,_xll.RiskTruncateP(0.05,0.95),_xll.RiskName("DMI"),_xll.RiskUnits("kg"))</f>
        <v>#NAME?</v>
      </c>
      <c r="M185" s="134" t="e" cm="1">
        <f t="array" aca="1" ref="M185" ca="1">_xll.RiskNormal(0.0243*L185,0.005*L185,_xll.RiskTruncateP(0.05,0.95),_xll.RiskName("Soil Intake"),_xll.RiskUnits("kg"))</f>
        <v>#NAME?</v>
      </c>
      <c r="N185" s="134" t="e">
        <f t="shared" ca="1" si="26"/>
        <v>#NAME?</v>
      </c>
      <c r="O185" s="134" t="e">
        <f t="shared" ca="1" si="27"/>
        <v>#NAME?</v>
      </c>
      <c r="P185" s="134" t="e">
        <f t="shared" ca="1" si="31"/>
        <v>#NAME?</v>
      </c>
      <c r="Q185" s="134" t="e">
        <f t="shared" ca="1" si="31"/>
        <v>#NAME?</v>
      </c>
      <c r="R185" s="134" t="e">
        <f t="shared" ca="1" si="31"/>
        <v>#NAME?</v>
      </c>
      <c r="S185" s="134" t="e">
        <f t="shared" ca="1" si="29"/>
        <v>#NAME?</v>
      </c>
      <c r="T185" s="134" t="e" cm="1">
        <f t="array" aca="1" ref="T185" ca="1">U184-(U184*(0.5^(1/_xll.RiskNormal('SW7'!C$2,'SW7'!D$2,_xll.RiskTruncateP(0.05,0.95),_xll.RiskName("Halflife"),_xll.RiskUnits("d")))))</f>
        <v>#NAME?</v>
      </c>
      <c r="U185" s="134" t="e">
        <f t="shared" ca="1" si="28"/>
        <v>#NAME?</v>
      </c>
      <c r="V185" s="137" t="e" cm="1">
        <f t="array" aca="1" ref="V185" ca="1">(U185*_xll.RiskNormal('SW7'!C$3,'SW7'!D$3,_xll.RiskTruncateP(0.05,0.95),_xll.RiskName("PFAS MUSCLE FRAC"))/(B185*_xll.RiskNormal('SW7'!C$4,'SW7'!E$4,_xll.RiskTruncateP(0.05,0.95),_xll.RiskName("MUSCLE BW FRAC"))))/1000</f>
        <v>#NAME?</v>
      </c>
      <c r="W185" s="137" t="e" cm="1">
        <f t="array" aca="1" ref="W185" ca="1">V185/_xll.RiskNormal('SW7'!C$5,'SW7'!D$5,_xll.RiskTruncateP(0.05,0.95),_xll.RiskName("Serum Part"))</f>
        <v>#NAME?</v>
      </c>
    </row>
    <row r="186" spans="1:23" x14ac:dyDescent="0.35">
      <c r="A186" s="133">
        <f t="shared" si="23"/>
        <v>183</v>
      </c>
      <c r="B186" s="134" t="e" cm="1">
        <f t="array" aca="1" ref="B186" ca="1">B185+_xll.RiskNormal(0.5584 + 2*0.001787*A186 -3*0.00000155*A186^2 - 4*0.00000000133*A186^3,0.35*(0.5584 + 2*0.001787*A186 -3*0.00000155*A186^2 - 4*0.00000000133*A186^3),_xll.RiskTruncateP(0.05,0.95),_xll.RiskName("BW Gain"),_xll.RiskUnits("kg"))</f>
        <v>#NAME?</v>
      </c>
      <c r="C186" s="133" t="e" cm="1">
        <f t="array" aca="1" ref="C186" ca="1">_xll.RiskNormal(1200,1200*0.3941,_xll.RiskTruncateP(0.05,0.95),_xll.RiskName("Diet 3 Feed"),_xll.RiskUnits("ng/kg dry"))</f>
        <v>#NAME?</v>
      </c>
      <c r="D186" s="133">
        <v>0</v>
      </c>
      <c r="E186" s="163">
        <v>1.3</v>
      </c>
      <c r="F186" s="134" t="e" cm="1">
        <f t="array" aca="1" ref="F186" ca="1">_xll.RiskNormal((-0.0001*A186^2+0.0196*A186+11.697),(-0.0001*A186^2+0.0196*A186+11.697)*0.062,_xll.RiskTruncateP(0.05,0.95),_xll.RiskName("DMI Cow"),_xll.RiskUnits("kg"))</f>
        <v>#NAME?</v>
      </c>
      <c r="G186" s="134" t="e">
        <f t="shared" ca="1" si="32"/>
        <v>#NAME?</v>
      </c>
      <c r="H186" s="134" t="e" cm="1">
        <f t="array" aca="1" ref="H186" ca="1">_xll.RiskNormal('SW7'!C$12,'SW7'!D$12,_xll.RiskTruncateP(0.05,0.95),_xll.RiskName("Water Intake Cow"),_xll.RiskUnits("L"))</f>
        <v>#NAME?</v>
      </c>
      <c r="I186" s="134" t="e">
        <f t="shared" ca="1" si="33"/>
        <v>#NAME?</v>
      </c>
      <c r="J186" s="134" t="e">
        <f t="shared" ca="1" si="34"/>
        <v>#NAME?</v>
      </c>
      <c r="K186" s="134" t="e" cm="1">
        <f t="array" aca="1" ref="K186" ca="1">_xll.RiskNormal(-0.0000000257*A186^4+0.0000163*A186^3-0.003686*A186^2+0.3024*A186+1.445,(-0.0000000257*A186^4+0.0000163*A186^3-0.003686*A186^2+0.3024*A186+1.445)*0.355,_xll.RiskTruncateP(0.05,0.95),_xll.RiskName("Milk Intake"),_xll.RiskUnits("kg"))</f>
        <v>#NAME?</v>
      </c>
      <c r="L186" s="134" t="e" cm="1">
        <f t="array" aca="1" ref="L186" ca="1">_xll.RiskNormal(5.4702*LN(A186)-22.889,(5.4702*LN(A186)-22.889)*0.35,_xll.RiskTruncateP(0.05,0.95),_xll.RiskName("DMI"),_xll.RiskUnits("kg"))</f>
        <v>#NAME?</v>
      </c>
      <c r="M186" s="134" t="e" cm="1">
        <f t="array" aca="1" ref="M186" ca="1">_xll.RiskNormal(0.0243*L186,0.005*L186,_xll.RiskTruncateP(0.05,0.95),_xll.RiskName("Soil Intake"),_xll.RiskUnits("kg"))</f>
        <v>#NAME?</v>
      </c>
      <c r="N186" s="134" t="e">
        <f t="shared" ca="1" si="26"/>
        <v>#NAME?</v>
      </c>
      <c r="O186" s="134" t="e">
        <f t="shared" ca="1" si="27"/>
        <v>#NAME?</v>
      </c>
      <c r="P186" s="134" t="e">
        <f t="shared" ca="1" si="31"/>
        <v>#NAME?</v>
      </c>
      <c r="Q186" s="134" t="e">
        <f t="shared" ca="1" si="31"/>
        <v>#NAME?</v>
      </c>
      <c r="R186" s="134" t="e">
        <f t="shared" ca="1" si="31"/>
        <v>#NAME?</v>
      </c>
      <c r="S186" s="134" t="e">
        <f t="shared" ca="1" si="29"/>
        <v>#NAME?</v>
      </c>
      <c r="T186" s="134" t="e" cm="1">
        <f t="array" aca="1" ref="T186" ca="1">U185-(U185*(0.5^(1/_xll.RiskNormal('SW7'!C$2,'SW7'!D$2,_xll.RiskTruncateP(0.05,0.95),_xll.RiskName("Halflife"),_xll.RiskUnits("d")))))</f>
        <v>#NAME?</v>
      </c>
      <c r="U186" s="134" t="e">
        <f t="shared" ca="1" si="28"/>
        <v>#NAME?</v>
      </c>
      <c r="V186" s="137" t="e" cm="1">
        <f t="array" aca="1" ref="V186" ca="1">(U186*_xll.RiskNormal('SW7'!C$3,'SW7'!D$3,_xll.RiskTruncateP(0.05,0.95),_xll.RiskName("PFAS MUSCLE FRAC"))/(B186*_xll.RiskNormal('SW7'!C$4,'SW7'!E$4,_xll.RiskTruncateP(0.05,0.95),_xll.RiskName("MUSCLE BW FRAC"))))/1000</f>
        <v>#NAME?</v>
      </c>
      <c r="W186" s="137" t="e" cm="1">
        <f t="array" aca="1" ref="W186" ca="1">V186/_xll.RiskNormal('SW7'!C$5,'SW7'!D$5,_xll.RiskTruncateP(0.05,0.95),_xll.RiskName("Serum Part"))</f>
        <v>#NAME?</v>
      </c>
    </row>
    <row r="187" spans="1:23" x14ac:dyDescent="0.35">
      <c r="A187" s="133">
        <f t="shared" si="23"/>
        <v>184</v>
      </c>
      <c r="B187" s="134" t="e" cm="1">
        <f t="array" aca="1" ref="B187" ca="1">B186+_xll.RiskNormal(0.5584 + 2*0.001787*A187 -3*0.00000155*A187^2 - 4*0.00000000133*A187^3,0.35*(0.5584 + 2*0.001787*A187 -3*0.00000155*A187^2 - 4*0.00000000133*A187^3),_xll.RiskTruncateP(0.05,0.95),_xll.RiskName("BW Gain"),_xll.RiskUnits("kg"))</f>
        <v>#NAME?</v>
      </c>
      <c r="C187" s="133" t="e" cm="1">
        <f t="array" aca="1" ref="C187" ca="1">_xll.RiskNormal(1200,1200*0.3941,_xll.RiskTruncateP(0.05,0.95),_xll.RiskName("Diet 3 Feed"),_xll.RiskUnits("ng/kg dry"))</f>
        <v>#NAME?</v>
      </c>
      <c r="D187" s="133">
        <v>0</v>
      </c>
      <c r="E187" s="163">
        <v>1.3</v>
      </c>
      <c r="F187" s="134" t="e" cm="1">
        <f t="array" aca="1" ref="F187" ca="1">_xll.RiskNormal((-0.0001*A187^2+0.0196*A187+11.697),(-0.0001*A187^2+0.0196*A187+11.697)*0.062,_xll.RiskTruncateP(0.05,0.95),_xll.RiskName("DMI Cow"),_xll.RiskUnits("kg"))</f>
        <v>#NAME?</v>
      </c>
      <c r="G187" s="134" t="e">
        <f t="shared" ca="1" si="32"/>
        <v>#NAME?</v>
      </c>
      <c r="H187" s="134" t="e" cm="1">
        <f t="array" aca="1" ref="H187" ca="1">_xll.RiskNormal('SW7'!C$12,'SW7'!D$12,_xll.RiskTruncateP(0.05,0.95),_xll.RiskName("Water Intake Cow"),_xll.RiskUnits("L"))</f>
        <v>#NAME?</v>
      </c>
      <c r="I187" s="134" t="e">
        <f t="shared" ca="1" si="33"/>
        <v>#NAME?</v>
      </c>
      <c r="J187" s="134" t="e">
        <f t="shared" ca="1" si="34"/>
        <v>#NAME?</v>
      </c>
      <c r="K187" s="134" t="e" cm="1">
        <f t="array" aca="1" ref="K187" ca="1">_xll.RiskNormal(-0.0000000257*A187^4+0.0000163*A187^3-0.003686*A187^2+0.3024*A187+1.445,(-0.0000000257*A187^4+0.0000163*A187^3-0.003686*A187^2+0.3024*A187+1.445)*0.355,_xll.RiskTruncateP(0.05,0.95),_xll.RiskName("Milk Intake"),_xll.RiskUnits("kg"))</f>
        <v>#NAME?</v>
      </c>
      <c r="L187" s="134" t="e" cm="1">
        <f t="array" aca="1" ref="L187" ca="1">_xll.RiskNormal(5.4702*LN(A187)-22.889,(5.4702*LN(A187)-22.889)*0.35,_xll.RiskTruncateP(0.05,0.95),_xll.RiskName("DMI"),_xll.RiskUnits("kg"))</f>
        <v>#NAME?</v>
      </c>
      <c r="M187" s="134" t="e" cm="1">
        <f t="array" aca="1" ref="M187" ca="1">_xll.RiskNormal(0.0243*L187,0.005*L187,_xll.RiskTruncateP(0.05,0.95),_xll.RiskName("Soil Intake"),_xll.RiskUnits("kg"))</f>
        <v>#NAME?</v>
      </c>
      <c r="N187" s="134" t="e">
        <f t="shared" ca="1" si="26"/>
        <v>#NAME?</v>
      </c>
      <c r="O187" s="134" t="e">
        <f t="shared" ca="1" si="27"/>
        <v>#NAME?</v>
      </c>
      <c r="P187" s="134" t="e">
        <f t="shared" ca="1" si="31"/>
        <v>#NAME?</v>
      </c>
      <c r="Q187" s="134" t="e">
        <f t="shared" ca="1" si="31"/>
        <v>#NAME?</v>
      </c>
      <c r="R187" s="134" t="e">
        <f t="shared" ca="1" si="31"/>
        <v>#NAME?</v>
      </c>
      <c r="S187" s="134" t="e">
        <f t="shared" ca="1" si="29"/>
        <v>#NAME?</v>
      </c>
      <c r="T187" s="134" t="e" cm="1">
        <f t="array" aca="1" ref="T187" ca="1">U186-(U186*(0.5^(1/_xll.RiskNormal('SW7'!C$2,'SW7'!D$2,_xll.RiskTruncateP(0.05,0.95),_xll.RiskName("Halflife"),_xll.RiskUnits("d")))))</f>
        <v>#NAME?</v>
      </c>
      <c r="U187" s="134" t="e">
        <f t="shared" ca="1" si="28"/>
        <v>#NAME?</v>
      </c>
      <c r="V187" s="137" t="e" cm="1">
        <f t="array" aca="1" ref="V187" ca="1">(U187*_xll.RiskNormal('SW7'!C$3,'SW7'!D$3,_xll.RiskTruncateP(0.05,0.95),_xll.RiskName("PFAS MUSCLE FRAC"))/(B187*_xll.RiskNormal('SW7'!C$4,'SW7'!E$4,_xll.RiskTruncateP(0.05,0.95),_xll.RiskName("MUSCLE BW FRAC"))))/1000</f>
        <v>#NAME?</v>
      </c>
      <c r="W187" s="137" t="e" cm="1">
        <f t="array" aca="1" ref="W187" ca="1">V187/_xll.RiskNormal('SW7'!C$5,'SW7'!D$5,_xll.RiskTruncateP(0.05,0.95),_xll.RiskName("Serum Part"))</f>
        <v>#NAME?</v>
      </c>
    </row>
    <row r="188" spans="1:23" x14ac:dyDescent="0.35">
      <c r="A188" s="133">
        <f t="shared" si="23"/>
        <v>185</v>
      </c>
      <c r="B188" s="134" t="e" cm="1">
        <f t="array" aca="1" ref="B188" ca="1">B187+_xll.RiskNormal(0.5584 + 2*0.001787*A188 -3*0.00000155*A188^2 - 4*0.00000000133*A188^3,0.35*(0.5584 + 2*0.001787*A188 -3*0.00000155*A188^2 - 4*0.00000000133*A188^3),_xll.RiskTruncateP(0.05,0.95),_xll.RiskName("BW Gain"),_xll.RiskUnits("kg"))</f>
        <v>#NAME?</v>
      </c>
      <c r="C188" s="133" t="e" cm="1">
        <f t="array" aca="1" ref="C188" ca="1">_xll.RiskNormal(1200,1200*0.3941,_xll.RiskTruncateP(0.05,0.95),_xll.RiskName("Diet 3 Feed"),_xll.RiskUnits("ng/kg dry"))</f>
        <v>#NAME?</v>
      </c>
      <c r="D188" s="133">
        <v>0</v>
      </c>
      <c r="E188" s="163">
        <v>1.3</v>
      </c>
      <c r="F188" s="134" t="e" cm="1">
        <f t="array" aca="1" ref="F188" ca="1">_xll.RiskNormal((-0.0001*A188^2+0.0196*A188+11.697),(-0.0001*A188^2+0.0196*A188+11.697)*0.062,_xll.RiskTruncateP(0.05,0.95),_xll.RiskName("DMI Cow"),_xll.RiskUnits("kg"))</f>
        <v>#NAME?</v>
      </c>
      <c r="G188" s="134" t="e">
        <f t="shared" ca="1" si="32"/>
        <v>#NAME?</v>
      </c>
      <c r="H188" s="134" t="e" cm="1">
        <f t="array" aca="1" ref="H188" ca="1">_xll.RiskNormal('SW7'!C$12,'SW7'!D$12,_xll.RiskTruncateP(0.05,0.95),_xll.RiskName("Water Intake Cow"),_xll.RiskUnits("L"))</f>
        <v>#NAME?</v>
      </c>
      <c r="I188" s="134" t="e">
        <f t="shared" ca="1" si="33"/>
        <v>#NAME?</v>
      </c>
      <c r="J188" s="134" t="e">
        <f t="shared" ca="1" si="34"/>
        <v>#NAME?</v>
      </c>
      <c r="K188" s="134" t="e" cm="1">
        <f t="array" aca="1" ref="K188" ca="1">_xll.RiskNormal(-0.0000000257*A188^4+0.0000163*A188^3-0.003686*A188^2+0.3024*A188+1.445,(-0.0000000257*A188^4+0.0000163*A188^3-0.003686*A188^2+0.3024*A188+1.445)*0.355,_xll.RiskTruncateP(0.05,0.95),_xll.RiskName("Milk Intake"),_xll.RiskUnits("kg"))</f>
        <v>#NAME?</v>
      </c>
      <c r="L188" s="134" t="e" cm="1">
        <f t="array" aca="1" ref="L188" ca="1">_xll.RiskNormal(5.4702*LN(A188)-22.889,(5.4702*LN(A188)-22.889)*0.35,_xll.RiskTruncateP(0.05,0.95),_xll.RiskName("DMI"),_xll.RiskUnits("kg"))</f>
        <v>#NAME?</v>
      </c>
      <c r="M188" s="134" t="e" cm="1">
        <f t="array" aca="1" ref="M188" ca="1">_xll.RiskNormal(0.0243*L188,0.005*L188,_xll.RiskTruncateP(0.05,0.95),_xll.RiskName("Soil Intake"),_xll.RiskUnits("kg"))</f>
        <v>#NAME?</v>
      </c>
      <c r="N188" s="134" t="e">
        <f t="shared" ca="1" si="26"/>
        <v>#NAME?</v>
      </c>
      <c r="O188" s="134" t="e">
        <f t="shared" ca="1" si="27"/>
        <v>#NAME?</v>
      </c>
      <c r="P188" s="134" t="e">
        <f t="shared" ca="1" si="31"/>
        <v>#NAME?</v>
      </c>
      <c r="Q188" s="134" t="e">
        <f t="shared" ca="1" si="31"/>
        <v>#NAME?</v>
      </c>
      <c r="R188" s="134" t="e">
        <f t="shared" ca="1" si="31"/>
        <v>#NAME?</v>
      </c>
      <c r="S188" s="134" t="e">
        <f t="shared" ca="1" si="29"/>
        <v>#NAME?</v>
      </c>
      <c r="T188" s="134" t="e" cm="1">
        <f t="array" aca="1" ref="T188" ca="1">U187-(U187*(0.5^(1/_xll.RiskNormal('SW7'!C$2,'SW7'!D$2,_xll.RiskTruncateP(0.05,0.95),_xll.RiskName("Halflife"),_xll.RiskUnits("d")))))</f>
        <v>#NAME?</v>
      </c>
      <c r="U188" s="134" t="e">
        <f t="shared" ca="1" si="28"/>
        <v>#NAME?</v>
      </c>
      <c r="V188" s="137" t="e" cm="1">
        <f t="array" aca="1" ref="V188" ca="1">(U188*_xll.RiskNormal('SW7'!C$3,'SW7'!D$3,_xll.RiskTruncateP(0.05,0.95),_xll.RiskName("PFAS MUSCLE FRAC"))/(B188*_xll.RiskNormal('SW7'!C$4,'SW7'!E$4,_xll.RiskTruncateP(0.05,0.95),_xll.RiskName("MUSCLE BW FRAC"))))/1000</f>
        <v>#NAME?</v>
      </c>
      <c r="W188" s="137" t="e" cm="1">
        <f t="array" aca="1" ref="W188" ca="1">V188/_xll.RiskNormal('SW7'!C$5,'SW7'!D$5,_xll.RiskTruncateP(0.05,0.95),_xll.RiskName("Serum Part"))</f>
        <v>#NAME?</v>
      </c>
    </row>
    <row r="189" spans="1:23" x14ac:dyDescent="0.35">
      <c r="A189" s="133">
        <f t="shared" si="23"/>
        <v>186</v>
      </c>
      <c r="B189" s="134" t="e" cm="1">
        <f t="array" aca="1" ref="B189" ca="1">B188+_xll.RiskNormal(0.5584 + 2*0.001787*A189 -3*0.00000155*A189^2 - 4*0.00000000133*A189^3,0.35*(0.5584 + 2*0.001787*A189 -3*0.00000155*A189^2 - 4*0.00000000133*A189^3),_xll.RiskTruncateP(0.05,0.95),_xll.RiskName("BW Gain"),_xll.RiskUnits("kg"))</f>
        <v>#NAME?</v>
      </c>
      <c r="C189" s="133" t="e" cm="1">
        <f t="array" aca="1" ref="C189" ca="1">_xll.RiskNormal(1200,1200*0.3941,_xll.RiskTruncateP(0.05,0.95),_xll.RiskName("Diet 3 Feed"),_xll.RiskUnits("ng/kg dry"))</f>
        <v>#NAME?</v>
      </c>
      <c r="D189" s="133">
        <v>0</v>
      </c>
      <c r="E189" s="163">
        <v>1.3</v>
      </c>
      <c r="F189" s="134" t="e" cm="1">
        <f t="array" aca="1" ref="F189" ca="1">_xll.RiskNormal((-0.0001*A189^2+0.0196*A189+11.697),(-0.0001*A189^2+0.0196*A189+11.697)*0.062,_xll.RiskTruncateP(0.05,0.95),_xll.RiskName("DMI Cow"),_xll.RiskUnits("kg"))</f>
        <v>#NAME?</v>
      </c>
      <c r="G189" s="134" t="e">
        <f t="shared" ca="1" si="32"/>
        <v>#NAME?</v>
      </c>
      <c r="H189" s="134" t="e" cm="1">
        <f t="array" aca="1" ref="H189" ca="1">_xll.RiskNormal('SW7'!C$12,'SW7'!D$12,_xll.RiskTruncateP(0.05,0.95),_xll.RiskName("Water Intake Cow"),_xll.RiskUnits("L"))</f>
        <v>#NAME?</v>
      </c>
      <c r="I189" s="134" t="e">
        <f t="shared" ca="1" si="33"/>
        <v>#NAME?</v>
      </c>
      <c r="J189" s="134" t="e">
        <f t="shared" ca="1" si="34"/>
        <v>#NAME?</v>
      </c>
      <c r="K189" s="134" t="e" cm="1">
        <f t="array" aca="1" ref="K189" ca="1">_xll.RiskNormal(-0.0000000257*A189^4+0.0000163*A189^3-0.003686*A189^2+0.3024*A189+1.445,(-0.0000000257*A189^4+0.0000163*A189^3-0.003686*A189^2+0.3024*A189+1.445)*0.355,_xll.RiskTruncateP(0.05,0.95),_xll.RiskName("Milk Intake"),_xll.RiskUnits("kg"))</f>
        <v>#NAME?</v>
      </c>
      <c r="L189" s="134" t="e" cm="1">
        <f t="array" aca="1" ref="L189" ca="1">_xll.RiskNormal(5.4702*LN(A189)-22.889,(5.4702*LN(A189)-22.889)*0.35,_xll.RiskTruncateP(0.05,0.95),_xll.RiskName("DMI"),_xll.RiskUnits("kg"))</f>
        <v>#NAME?</v>
      </c>
      <c r="M189" s="134" t="e" cm="1">
        <f t="array" aca="1" ref="M189" ca="1">_xll.RiskNormal(0.0243*L189,0.005*L189,_xll.RiskTruncateP(0.05,0.95),_xll.RiskName("Soil Intake"),_xll.RiskUnits("kg"))</f>
        <v>#NAME?</v>
      </c>
      <c r="N189" s="134" t="e">
        <f t="shared" ca="1" si="26"/>
        <v>#NAME?</v>
      </c>
      <c r="O189" s="134" t="e">
        <f t="shared" ca="1" si="27"/>
        <v>#NAME?</v>
      </c>
      <c r="P189" s="134" t="e">
        <f t="shared" ca="1" si="31"/>
        <v>#NAME?</v>
      </c>
      <c r="Q189" s="134" t="e">
        <f t="shared" ca="1" si="31"/>
        <v>#NAME?</v>
      </c>
      <c r="R189" s="134" t="e">
        <f t="shared" ca="1" si="31"/>
        <v>#NAME?</v>
      </c>
      <c r="S189" s="134" t="e">
        <f t="shared" ca="1" si="29"/>
        <v>#NAME?</v>
      </c>
      <c r="T189" s="134" t="e" cm="1">
        <f t="array" aca="1" ref="T189" ca="1">U188-(U188*(0.5^(1/_xll.RiskNormal('SW7'!C$2,'SW7'!D$2,_xll.RiskTruncateP(0.05,0.95),_xll.RiskName("Halflife"),_xll.RiskUnits("d")))))</f>
        <v>#NAME?</v>
      </c>
      <c r="U189" s="134" t="e">
        <f t="shared" ca="1" si="28"/>
        <v>#NAME?</v>
      </c>
      <c r="V189" s="137" t="e" cm="1">
        <f t="array" aca="1" ref="V189" ca="1">(U189*_xll.RiskNormal('SW7'!C$3,'SW7'!D$3,_xll.RiskTruncateP(0.05,0.95),_xll.RiskName("PFAS MUSCLE FRAC"))/(B189*_xll.RiskNormal('SW7'!C$4,'SW7'!E$4,_xll.RiskTruncateP(0.05,0.95),_xll.RiskName("MUSCLE BW FRAC"))))/1000</f>
        <v>#NAME?</v>
      </c>
      <c r="W189" s="137" t="e" cm="1">
        <f t="array" aca="1" ref="W189" ca="1">V189/_xll.RiskNormal('SW7'!C$5,'SW7'!D$5,_xll.RiskTruncateP(0.05,0.95),_xll.RiskName("Serum Part"))</f>
        <v>#NAME?</v>
      </c>
    </row>
    <row r="190" spans="1:23" x14ac:dyDescent="0.35">
      <c r="A190" s="133">
        <f t="shared" si="23"/>
        <v>187</v>
      </c>
      <c r="B190" s="134" t="e" cm="1">
        <f t="array" aca="1" ref="B190" ca="1">B189+_xll.RiskNormal(0.5584 + 2*0.001787*A190 -3*0.00000155*A190^2 - 4*0.00000000133*A190^3,0.35*(0.5584 + 2*0.001787*A190 -3*0.00000155*A190^2 - 4*0.00000000133*A190^3),_xll.RiskTruncateP(0.05,0.95),_xll.RiskName("BW Gain"),_xll.RiskUnits("kg"))</f>
        <v>#NAME?</v>
      </c>
      <c r="C190" s="133" t="e" cm="1">
        <f t="array" aca="1" ref="C190" ca="1">_xll.RiskNormal(1200,1200*0.3941,_xll.RiskTruncateP(0.05,0.95),_xll.RiskName("Diet 3 Feed"),_xll.RiskUnits("ng/kg dry"))</f>
        <v>#NAME?</v>
      </c>
      <c r="D190" s="133">
        <v>0</v>
      </c>
      <c r="E190" s="163">
        <v>1.3</v>
      </c>
      <c r="F190" s="134" t="e" cm="1">
        <f t="array" aca="1" ref="F190" ca="1">_xll.RiskNormal((-0.0001*A190^2+0.0196*A190+11.697),(-0.0001*A190^2+0.0196*A190+11.697)*0.062,_xll.RiskTruncateP(0.05,0.95),_xll.RiskName("DMI Cow"),_xll.RiskUnits("kg"))</f>
        <v>#NAME?</v>
      </c>
      <c r="G190" s="134" t="e">
        <f t="shared" ca="1" si="32"/>
        <v>#NAME?</v>
      </c>
      <c r="H190" s="134" t="e" cm="1">
        <f t="array" aca="1" ref="H190" ca="1">_xll.RiskNormal('SW7'!C$12,'SW7'!D$12,_xll.RiskTruncateP(0.05,0.95),_xll.RiskName("Water Intake Cow"),_xll.RiskUnits("L"))</f>
        <v>#NAME?</v>
      </c>
      <c r="I190" s="134" t="e">
        <f t="shared" ca="1" si="33"/>
        <v>#NAME?</v>
      </c>
      <c r="J190" s="134" t="e">
        <f t="shared" ca="1" si="34"/>
        <v>#NAME?</v>
      </c>
      <c r="K190" s="134" t="e" cm="1">
        <f t="array" aca="1" ref="K190" ca="1">_xll.RiskNormal(-0.0000000257*A190^4+0.0000163*A190^3-0.003686*A190^2+0.3024*A190+1.445,(-0.0000000257*A190^4+0.0000163*A190^3-0.003686*A190^2+0.3024*A190+1.445)*0.355,_xll.RiskTruncateP(0.05,0.95),_xll.RiskName("Milk Intake"),_xll.RiskUnits("kg"))</f>
        <v>#NAME?</v>
      </c>
      <c r="L190" s="134" t="e" cm="1">
        <f t="array" aca="1" ref="L190" ca="1">_xll.RiskNormal(5.4702*LN(A190)-22.889,(5.4702*LN(A190)-22.889)*0.35,_xll.RiskTruncateP(0.05,0.95),_xll.RiskName("DMI"),_xll.RiskUnits("kg"))</f>
        <v>#NAME?</v>
      </c>
      <c r="M190" s="134" t="e" cm="1">
        <f t="array" aca="1" ref="M190" ca="1">_xll.RiskNormal(0.0243*L190,0.005*L190,_xll.RiskTruncateP(0.05,0.95),_xll.RiskName("Soil Intake"),_xll.RiskUnits("kg"))</f>
        <v>#NAME?</v>
      </c>
      <c r="N190" s="134" t="e">
        <f t="shared" ca="1" si="26"/>
        <v>#NAME?</v>
      </c>
      <c r="O190" s="134" t="e">
        <f t="shared" ca="1" si="27"/>
        <v>#NAME?</v>
      </c>
      <c r="P190" s="134" t="e">
        <f t="shared" ca="1" si="31"/>
        <v>#NAME?</v>
      </c>
      <c r="Q190" s="134" t="e">
        <f t="shared" ca="1" si="31"/>
        <v>#NAME?</v>
      </c>
      <c r="R190" s="134" t="e">
        <f t="shared" ca="1" si="31"/>
        <v>#NAME?</v>
      </c>
      <c r="S190" s="134" t="e">
        <f t="shared" ca="1" si="29"/>
        <v>#NAME?</v>
      </c>
      <c r="T190" s="134" t="e" cm="1">
        <f t="array" aca="1" ref="T190" ca="1">U189-(U189*(0.5^(1/_xll.RiskNormal('SW7'!C$2,'SW7'!D$2,_xll.RiskTruncateP(0.05,0.95),_xll.RiskName("Halflife"),_xll.RiskUnits("d")))))</f>
        <v>#NAME?</v>
      </c>
      <c r="U190" s="134" t="e">
        <f t="shared" ca="1" si="28"/>
        <v>#NAME?</v>
      </c>
      <c r="V190" s="137" t="e" cm="1">
        <f t="array" aca="1" ref="V190" ca="1">(U190*_xll.RiskNormal('SW7'!C$3,'SW7'!D$3,_xll.RiskTruncateP(0.05,0.95),_xll.RiskName("PFAS MUSCLE FRAC"))/(B190*_xll.RiskNormal('SW7'!C$4,'SW7'!E$4,_xll.RiskTruncateP(0.05,0.95),_xll.RiskName("MUSCLE BW FRAC"))))/1000</f>
        <v>#NAME?</v>
      </c>
      <c r="W190" s="137" t="e" cm="1">
        <f t="array" aca="1" ref="W190" ca="1">V190/_xll.RiskNormal('SW7'!C$5,'SW7'!D$5,_xll.RiskTruncateP(0.05,0.95),_xll.RiskName("Serum Part"))</f>
        <v>#NAME?</v>
      </c>
    </row>
    <row r="191" spans="1:23" x14ac:dyDescent="0.35">
      <c r="A191" s="133">
        <f t="shared" si="23"/>
        <v>188</v>
      </c>
      <c r="B191" s="134" t="e" cm="1">
        <f t="array" aca="1" ref="B191" ca="1">B190+_xll.RiskNormal(0.5584 + 2*0.001787*A191 -3*0.00000155*A191^2 - 4*0.00000000133*A191^3,0.35*(0.5584 + 2*0.001787*A191 -3*0.00000155*A191^2 - 4*0.00000000133*A191^3),_xll.RiskTruncateP(0.05,0.95),_xll.RiskName("BW Gain"),_xll.RiskUnits("kg"))</f>
        <v>#NAME?</v>
      </c>
      <c r="C191" s="133" t="e" cm="1">
        <f t="array" aca="1" ref="C191" ca="1">_xll.RiskNormal(1200,1200*0.3941,_xll.RiskTruncateP(0.05,0.95),_xll.RiskName("Diet 3 Feed"),_xll.RiskUnits("ng/kg dry"))</f>
        <v>#NAME?</v>
      </c>
      <c r="D191" s="133">
        <v>0</v>
      </c>
      <c r="E191" s="163">
        <v>1.3</v>
      </c>
      <c r="F191" s="134" t="e" cm="1">
        <f t="array" aca="1" ref="F191" ca="1">_xll.RiskNormal((-0.0001*A191^2+0.0196*A191+11.697),(-0.0001*A191^2+0.0196*A191+11.697)*0.062,_xll.RiskTruncateP(0.05,0.95),_xll.RiskName("DMI Cow"),_xll.RiskUnits("kg"))</f>
        <v>#NAME?</v>
      </c>
      <c r="G191" s="134" t="e">
        <f t="shared" ca="1" si="32"/>
        <v>#NAME?</v>
      </c>
      <c r="H191" s="134" t="e" cm="1">
        <f t="array" aca="1" ref="H191" ca="1">_xll.RiskNormal('SW7'!C$12,'SW7'!D$12,_xll.RiskTruncateP(0.05,0.95),_xll.RiskName("Water Intake Cow"),_xll.RiskUnits("L"))</f>
        <v>#NAME?</v>
      </c>
      <c r="I191" s="134" t="e">
        <f t="shared" ca="1" si="33"/>
        <v>#NAME?</v>
      </c>
      <c r="J191" s="134" t="e">
        <f t="shared" ca="1" si="34"/>
        <v>#NAME?</v>
      </c>
      <c r="K191" s="134" t="e" cm="1">
        <f t="array" aca="1" ref="K191" ca="1">_xll.RiskNormal(-0.0000000257*A191^4+0.0000163*A191^3-0.003686*A191^2+0.3024*A191+1.445,(-0.0000000257*A191^4+0.0000163*A191^3-0.003686*A191^2+0.3024*A191+1.445)*0.355,_xll.RiskTruncateP(0.05,0.95),_xll.RiskName("Milk Intake"),_xll.RiskUnits("kg"))</f>
        <v>#NAME?</v>
      </c>
      <c r="L191" s="134" t="e" cm="1">
        <f t="array" aca="1" ref="L191" ca="1">_xll.RiskNormal(5.4702*LN(A191)-22.889,(5.4702*LN(A191)-22.889)*0.35,_xll.RiskTruncateP(0.05,0.95),_xll.RiskName("DMI"),_xll.RiskUnits("kg"))</f>
        <v>#NAME?</v>
      </c>
      <c r="M191" s="134" t="e" cm="1">
        <f t="array" aca="1" ref="M191" ca="1">_xll.RiskNormal(0.0243*L191,0.005*L191,_xll.RiskTruncateP(0.05,0.95),_xll.RiskName("Soil Intake"),_xll.RiskUnits("kg"))</f>
        <v>#NAME?</v>
      </c>
      <c r="N191" s="134" t="e">
        <f t="shared" ca="1" si="26"/>
        <v>#NAME?</v>
      </c>
      <c r="O191" s="134" t="e">
        <f t="shared" ca="1" si="27"/>
        <v>#NAME?</v>
      </c>
      <c r="P191" s="134" t="e">
        <f t="shared" ca="1" si="31"/>
        <v>#NAME?</v>
      </c>
      <c r="Q191" s="134" t="e">
        <f t="shared" ca="1" si="31"/>
        <v>#NAME?</v>
      </c>
      <c r="R191" s="134" t="e">
        <f t="shared" ca="1" si="31"/>
        <v>#NAME?</v>
      </c>
      <c r="S191" s="134" t="e">
        <f t="shared" ca="1" si="29"/>
        <v>#NAME?</v>
      </c>
      <c r="T191" s="134" t="e" cm="1">
        <f t="array" aca="1" ref="T191" ca="1">U190-(U190*(0.5^(1/_xll.RiskNormal('SW7'!C$2,'SW7'!D$2,_xll.RiskTruncateP(0.05,0.95),_xll.RiskName("Halflife"),_xll.RiskUnits("d")))))</f>
        <v>#NAME?</v>
      </c>
      <c r="U191" s="134" t="e">
        <f t="shared" ca="1" si="28"/>
        <v>#NAME?</v>
      </c>
      <c r="V191" s="137" t="e" cm="1">
        <f t="array" aca="1" ref="V191" ca="1">(U191*_xll.RiskNormal('SW7'!C$3,'SW7'!D$3,_xll.RiskTruncateP(0.05,0.95),_xll.RiskName("PFAS MUSCLE FRAC"))/(B191*_xll.RiskNormal('SW7'!C$4,'SW7'!E$4,_xll.RiskTruncateP(0.05,0.95),_xll.RiskName("MUSCLE BW FRAC"))))/1000</f>
        <v>#NAME?</v>
      </c>
      <c r="W191" s="137" t="e" cm="1">
        <f t="array" aca="1" ref="W191" ca="1">V191/_xll.RiskNormal('SW7'!C$5,'SW7'!D$5,_xll.RiskTruncateP(0.05,0.95),_xll.RiskName("Serum Part"))</f>
        <v>#NAME?</v>
      </c>
    </row>
    <row r="192" spans="1:23" x14ac:dyDescent="0.35">
      <c r="A192" s="133">
        <f t="shared" si="23"/>
        <v>189</v>
      </c>
      <c r="B192" s="134" t="e" cm="1">
        <f t="array" aca="1" ref="B192" ca="1">B191+_xll.RiskNormal(0.5584 + 2*0.001787*A192 -3*0.00000155*A192^2 - 4*0.00000000133*A192^3,0.35*(0.5584 + 2*0.001787*A192 -3*0.00000155*A192^2 - 4*0.00000000133*A192^3),_xll.RiskTruncateP(0.05,0.95),_xll.RiskName("BW Gain"),_xll.RiskUnits("kg"))</f>
        <v>#NAME?</v>
      </c>
      <c r="C192" s="133" t="e" cm="1">
        <f t="array" aca="1" ref="C192" ca="1">_xll.RiskNormal(1200,1200*0.3941,_xll.RiskTruncateP(0.05,0.95),_xll.RiskName("Diet 3 Feed"),_xll.RiskUnits("ng/kg dry"))</f>
        <v>#NAME?</v>
      </c>
      <c r="D192" s="133">
        <v>0</v>
      </c>
      <c r="E192" s="163">
        <v>1.3</v>
      </c>
      <c r="F192" s="134" t="e" cm="1">
        <f t="array" aca="1" ref="F192" ca="1">_xll.RiskNormal((-0.0001*A192^2+0.0196*A192+11.697),(-0.0001*A192^2+0.0196*A192+11.697)*0.062,_xll.RiskTruncateP(0.05,0.95),_xll.RiskName("DMI Cow"),_xll.RiskUnits("kg"))</f>
        <v>#NAME?</v>
      </c>
      <c r="G192" s="134" t="e">
        <f t="shared" ca="1" si="32"/>
        <v>#NAME?</v>
      </c>
      <c r="H192" s="134" t="e" cm="1">
        <f t="array" aca="1" ref="H192" ca="1">_xll.RiskNormal('SW7'!C$12,'SW7'!D$12,_xll.RiskTruncateP(0.05,0.95),_xll.RiskName("Water Intake Cow"),_xll.RiskUnits("L"))</f>
        <v>#NAME?</v>
      </c>
      <c r="I192" s="134" t="e">
        <f t="shared" ca="1" si="33"/>
        <v>#NAME?</v>
      </c>
      <c r="J192" s="134" t="e">
        <f t="shared" ca="1" si="34"/>
        <v>#NAME?</v>
      </c>
      <c r="K192" s="134" t="e" cm="1">
        <f t="array" aca="1" ref="K192" ca="1">_xll.RiskNormal(-0.0000000257*A192^4+0.0000163*A192^3-0.003686*A192^2+0.3024*A192+1.445,(-0.0000000257*A192^4+0.0000163*A192^3-0.003686*A192^2+0.3024*A192+1.445)*0.355,_xll.RiskTruncateP(0.05,0.95),_xll.RiskName("Milk Intake"),_xll.RiskUnits("kg"))</f>
        <v>#NAME?</v>
      </c>
      <c r="L192" s="134" t="e" cm="1">
        <f t="array" aca="1" ref="L192" ca="1">_xll.RiskNormal(5.4702*LN(A192)-22.889,(5.4702*LN(A192)-22.889)*0.35,_xll.RiskTruncateP(0.05,0.95),_xll.RiskName("DMI"),_xll.RiskUnits("kg"))</f>
        <v>#NAME?</v>
      </c>
      <c r="M192" s="134" t="e" cm="1">
        <f t="array" aca="1" ref="M192" ca="1">_xll.RiskNormal(0.0243*L192,0.005*L192,_xll.RiskTruncateP(0.05,0.95),_xll.RiskName("Soil Intake"),_xll.RiskUnits("kg"))</f>
        <v>#NAME?</v>
      </c>
      <c r="N192" s="134" t="e">
        <f t="shared" ca="1" si="26"/>
        <v>#NAME?</v>
      </c>
      <c r="O192" s="134" t="e">
        <f t="shared" ca="1" si="27"/>
        <v>#NAME?</v>
      </c>
      <c r="P192" s="134" t="e">
        <f t="shared" ca="1" si="31"/>
        <v>#NAME?</v>
      </c>
      <c r="Q192" s="134" t="e">
        <f t="shared" ca="1" si="31"/>
        <v>#NAME?</v>
      </c>
      <c r="R192" s="134" t="e">
        <f t="shared" ca="1" si="31"/>
        <v>#NAME?</v>
      </c>
      <c r="S192" s="134" t="e">
        <f t="shared" ca="1" si="29"/>
        <v>#NAME?</v>
      </c>
      <c r="T192" s="134" t="e" cm="1">
        <f t="array" aca="1" ref="T192" ca="1">U191-(U191*(0.5^(1/_xll.RiskNormal('SW7'!C$2,'SW7'!D$2,_xll.RiskTruncateP(0.05,0.95),_xll.RiskName("Halflife"),_xll.RiskUnits("d")))))</f>
        <v>#NAME?</v>
      </c>
      <c r="U192" s="134" t="e">
        <f t="shared" ca="1" si="28"/>
        <v>#NAME?</v>
      </c>
      <c r="V192" s="137" t="e" cm="1">
        <f t="array" aca="1" ref="V192" ca="1">(U192*_xll.RiskNormal('SW7'!C$3,'SW7'!D$3,_xll.RiskTruncateP(0.05,0.95),_xll.RiskName("PFAS MUSCLE FRAC"))/(B192*_xll.RiskNormal('SW7'!C$4,'SW7'!E$4,_xll.RiskTruncateP(0.05,0.95),_xll.RiskName("MUSCLE BW FRAC"))))/1000</f>
        <v>#NAME?</v>
      </c>
      <c r="W192" s="137" t="e" cm="1">
        <f t="array" aca="1" ref="W192" ca="1">V192/_xll.RiskNormal('SW7'!C$5,'SW7'!D$5,_xll.RiskTruncateP(0.05,0.95),_xll.RiskName("Serum Part"))</f>
        <v>#NAME?</v>
      </c>
    </row>
    <row r="193" spans="1:23" x14ac:dyDescent="0.35">
      <c r="A193" s="133">
        <f t="shared" si="23"/>
        <v>190</v>
      </c>
      <c r="B193" s="134" t="e" cm="1">
        <f t="array" aca="1" ref="B193" ca="1">B192+_xll.RiskNormal(0.5584 + 2*0.001787*A193 -3*0.00000155*A193^2 - 4*0.00000000133*A193^3,0.35*(0.5584 + 2*0.001787*A193 -3*0.00000155*A193^2 - 4*0.00000000133*A193^3),_xll.RiskTruncateP(0.05,0.95),_xll.RiskName("BW Gain"),_xll.RiskUnits("kg"))</f>
        <v>#NAME?</v>
      </c>
      <c r="C193" s="133" t="e" cm="1">
        <f t="array" aca="1" ref="C193" ca="1">_xll.RiskNormal(1200,1200*0.3941,_xll.RiskTruncateP(0.05,0.95),_xll.RiskName("Diet 3 Feed"),_xll.RiskUnits("ng/kg dry"))</f>
        <v>#NAME?</v>
      </c>
      <c r="D193" s="133">
        <v>0</v>
      </c>
      <c r="E193" s="163">
        <v>1.3</v>
      </c>
      <c r="F193" s="134" t="e" cm="1">
        <f t="array" aca="1" ref="F193" ca="1">_xll.RiskNormal((-0.0001*A193^2+0.0196*A193+11.697),(-0.0001*A193^2+0.0196*A193+11.697)*0.062,_xll.RiskTruncateP(0.05,0.95),_xll.RiskName("DMI Cow"),_xll.RiskUnits("kg"))</f>
        <v>#NAME?</v>
      </c>
      <c r="G193" s="134" t="e">
        <f t="shared" ca="1" si="32"/>
        <v>#NAME?</v>
      </c>
      <c r="H193" s="134" t="e" cm="1">
        <f t="array" aca="1" ref="H193" ca="1">_xll.RiskNormal('SW7'!C$12,'SW7'!D$12,_xll.RiskTruncateP(0.05,0.95),_xll.RiskName("Water Intake Cow"),_xll.RiskUnits("L"))</f>
        <v>#NAME?</v>
      </c>
      <c r="I193" s="134" t="e">
        <f t="shared" ca="1" si="33"/>
        <v>#NAME?</v>
      </c>
      <c r="J193" s="134" t="e">
        <f t="shared" ca="1" si="34"/>
        <v>#NAME?</v>
      </c>
      <c r="K193" s="134" t="e" cm="1">
        <f t="array" aca="1" ref="K193" ca="1">_xll.RiskNormal(-0.0000000257*A193^4+0.0000163*A193^3-0.003686*A193^2+0.3024*A193+1.445,(-0.0000000257*A193^4+0.0000163*A193^3-0.003686*A193^2+0.3024*A193+1.445)*0.355,_xll.RiskTruncateP(0.05,0.95),_xll.RiskName("Milk Intake"),_xll.RiskUnits("kg"))</f>
        <v>#NAME?</v>
      </c>
      <c r="L193" s="134" t="e" cm="1">
        <f t="array" aca="1" ref="L193" ca="1">_xll.RiskNormal(5.4702*LN(A193)-22.889,(5.4702*LN(A193)-22.889)*0.35,_xll.RiskTruncateP(0.05,0.95),_xll.RiskName("DMI"),_xll.RiskUnits("kg"))</f>
        <v>#NAME?</v>
      </c>
      <c r="M193" s="134" t="e" cm="1">
        <f t="array" aca="1" ref="M193" ca="1">_xll.RiskNormal(0.0243*L193,0.005*L193,_xll.RiskTruncateP(0.05,0.95),_xll.RiskName("Soil Intake"),_xll.RiskUnits("kg"))</f>
        <v>#NAME?</v>
      </c>
      <c r="N193" s="134" t="e">
        <f t="shared" ca="1" si="26"/>
        <v>#NAME?</v>
      </c>
      <c r="O193" s="134" t="e">
        <f t="shared" ca="1" si="27"/>
        <v>#NAME?</v>
      </c>
      <c r="P193" s="134" t="e">
        <f t="shared" ca="1" si="31"/>
        <v>#NAME?</v>
      </c>
      <c r="Q193" s="134" t="e">
        <f t="shared" ca="1" si="31"/>
        <v>#NAME?</v>
      </c>
      <c r="R193" s="134" t="e">
        <f t="shared" ca="1" si="31"/>
        <v>#NAME?</v>
      </c>
      <c r="S193" s="134" t="e">
        <f t="shared" ca="1" si="29"/>
        <v>#NAME?</v>
      </c>
      <c r="T193" s="134" t="e" cm="1">
        <f t="array" aca="1" ref="T193" ca="1">U192-(U192*(0.5^(1/_xll.RiskNormal('SW7'!C$2,'SW7'!D$2,_xll.RiskTruncateP(0.05,0.95),_xll.RiskName("Halflife"),_xll.RiskUnits("d")))))</f>
        <v>#NAME?</v>
      </c>
      <c r="U193" s="134" t="e">
        <f t="shared" ca="1" si="28"/>
        <v>#NAME?</v>
      </c>
      <c r="V193" s="137" t="e" cm="1">
        <f t="array" aca="1" ref="V193" ca="1">(U193*_xll.RiskNormal('SW7'!C$3,'SW7'!D$3,_xll.RiskTruncateP(0.05,0.95),_xll.RiskName("PFAS MUSCLE FRAC"))/(B193*_xll.RiskNormal('SW7'!C$4,'SW7'!E$4,_xll.RiskTruncateP(0.05,0.95),_xll.RiskName("MUSCLE BW FRAC"))))/1000</f>
        <v>#NAME?</v>
      </c>
      <c r="W193" s="137" t="e" cm="1">
        <f t="array" aca="1" ref="W193" ca="1">V193/_xll.RiskNormal('SW7'!C$5,'SW7'!D$5,_xll.RiskTruncateP(0.05,0.95),_xll.RiskName("Serum Part"))</f>
        <v>#NAME?</v>
      </c>
    </row>
    <row r="194" spans="1:23" x14ac:dyDescent="0.35">
      <c r="A194" s="133">
        <f t="shared" si="23"/>
        <v>191</v>
      </c>
      <c r="B194" s="134" t="e" cm="1">
        <f t="array" aca="1" ref="B194" ca="1">B193+_xll.RiskNormal(0.5584 + 2*0.001787*A194 -3*0.00000155*A194^2 - 4*0.00000000133*A194^3,0.35*(0.5584 + 2*0.001787*A194 -3*0.00000155*A194^2 - 4*0.00000000133*A194^3),_xll.RiskTruncateP(0.05,0.95),_xll.RiskName("BW Gain"),_xll.RiskUnits("kg"))</f>
        <v>#NAME?</v>
      </c>
      <c r="C194" s="133" t="e" cm="1">
        <f t="array" aca="1" ref="C194" ca="1">_xll.RiskNormal(1200,1200*0.3941,_xll.RiskTruncateP(0.05,0.95),_xll.RiskName("Diet 3 Feed"),_xll.RiskUnits("ng/kg dry"))</f>
        <v>#NAME?</v>
      </c>
      <c r="D194" s="133">
        <v>0</v>
      </c>
      <c r="E194" s="163">
        <v>1.3</v>
      </c>
      <c r="F194" s="134" t="e" cm="1">
        <f t="array" aca="1" ref="F194" ca="1">_xll.RiskNormal((-0.0001*A194^2+0.0196*A194+11.697),(-0.0001*A194^2+0.0196*A194+11.697)*0.062,_xll.RiskTruncateP(0.05,0.95),_xll.RiskName("DMI Cow"),_xll.RiskUnits("kg"))</f>
        <v>#NAME?</v>
      </c>
      <c r="G194" s="134" t="e">
        <f t="shared" ca="1" si="32"/>
        <v>#NAME?</v>
      </c>
      <c r="H194" s="134" t="e" cm="1">
        <f t="array" aca="1" ref="H194" ca="1">_xll.RiskNormal('SW7'!C$12,'SW7'!D$12,_xll.RiskTruncateP(0.05,0.95),_xll.RiskName("Water Intake Cow"),_xll.RiskUnits("L"))</f>
        <v>#NAME?</v>
      </c>
      <c r="I194" s="134" t="e">
        <f t="shared" ca="1" si="33"/>
        <v>#NAME?</v>
      </c>
      <c r="J194" s="134" t="e">
        <f t="shared" ca="1" si="34"/>
        <v>#NAME?</v>
      </c>
      <c r="K194" s="134" t="e" cm="1">
        <f t="array" aca="1" ref="K194" ca="1">_xll.RiskNormal(-0.0000000257*A194^4+0.0000163*A194^3-0.003686*A194^2+0.3024*A194+1.445,(-0.0000000257*A194^4+0.0000163*A194^3-0.003686*A194^2+0.3024*A194+1.445)*0.355,_xll.RiskTruncateP(0.05,0.95),_xll.RiskName("Milk Intake"),_xll.RiskUnits("kg"))</f>
        <v>#NAME?</v>
      </c>
      <c r="L194" s="134" t="e" cm="1">
        <f t="array" aca="1" ref="L194" ca="1">_xll.RiskNormal(5.4702*LN(A194)-22.889,(5.4702*LN(A194)-22.889)*0.35,_xll.RiskTruncateP(0.05,0.95),_xll.RiskName("DMI"),_xll.RiskUnits("kg"))</f>
        <v>#NAME?</v>
      </c>
      <c r="M194" s="134" t="e" cm="1">
        <f t="array" aca="1" ref="M194" ca="1">_xll.RiskNormal(0.0243*L194,0.005*L194,_xll.RiskTruncateP(0.05,0.95),_xll.RiskName("Soil Intake"),_xll.RiskUnits("kg"))</f>
        <v>#NAME?</v>
      </c>
      <c r="N194" s="134" t="e">
        <f t="shared" ca="1" si="26"/>
        <v>#NAME?</v>
      </c>
      <c r="O194" s="134" t="e">
        <f t="shared" ca="1" si="27"/>
        <v>#NAME?</v>
      </c>
      <c r="P194" s="134" t="e">
        <f t="shared" ca="1" si="31"/>
        <v>#NAME?</v>
      </c>
      <c r="Q194" s="134" t="e">
        <f t="shared" ca="1" si="31"/>
        <v>#NAME?</v>
      </c>
      <c r="R194" s="134" t="e">
        <f t="shared" ca="1" si="31"/>
        <v>#NAME?</v>
      </c>
      <c r="S194" s="134" t="e">
        <f t="shared" ca="1" si="29"/>
        <v>#NAME?</v>
      </c>
      <c r="T194" s="134" t="e" cm="1">
        <f t="array" aca="1" ref="T194" ca="1">U193-(U193*(0.5^(1/_xll.RiskNormal('SW7'!C$2,'SW7'!D$2,_xll.RiskTruncateP(0.05,0.95),_xll.RiskName("Halflife"),_xll.RiskUnits("d")))))</f>
        <v>#NAME?</v>
      </c>
      <c r="U194" s="134" t="e">
        <f t="shared" ca="1" si="28"/>
        <v>#NAME?</v>
      </c>
      <c r="V194" s="137" t="e" cm="1">
        <f t="array" aca="1" ref="V194" ca="1">(U194*_xll.RiskNormal('SW7'!C$3,'SW7'!D$3,_xll.RiskTruncateP(0.05,0.95),_xll.RiskName("PFAS MUSCLE FRAC"))/(B194*_xll.RiskNormal('SW7'!C$4,'SW7'!E$4,_xll.RiskTruncateP(0.05,0.95),_xll.RiskName("MUSCLE BW FRAC"))))/1000</f>
        <v>#NAME?</v>
      </c>
      <c r="W194" s="137" t="e" cm="1">
        <f t="array" aca="1" ref="W194" ca="1">V194/_xll.RiskNormal('SW7'!C$5,'SW7'!D$5,_xll.RiskTruncateP(0.05,0.95),_xll.RiskName("Serum Part"))</f>
        <v>#NAME?</v>
      </c>
    </row>
    <row r="195" spans="1:23" x14ac:dyDescent="0.35">
      <c r="A195" s="133">
        <f t="shared" si="23"/>
        <v>192</v>
      </c>
      <c r="B195" s="134" t="e" cm="1">
        <f t="array" aca="1" ref="B195" ca="1">B194+_xll.RiskNormal(0.5584 + 2*0.001787*A195 -3*0.00000155*A195^2 - 4*0.00000000133*A195^3,0.35*(0.5584 + 2*0.001787*A195 -3*0.00000155*A195^2 - 4*0.00000000133*A195^3),_xll.RiskTruncateP(0.05,0.95),_xll.RiskName("BW Gain"),_xll.RiskUnits("kg"))</f>
        <v>#NAME?</v>
      </c>
      <c r="C195" s="133" t="e" cm="1">
        <f t="array" aca="1" ref="C195" ca="1">_xll.RiskNormal(1200,1200*0.3941,_xll.RiskTruncateP(0.05,0.95),_xll.RiskName("Diet 3 Feed"),_xll.RiskUnits("ng/kg dry"))</f>
        <v>#NAME?</v>
      </c>
      <c r="D195" s="133">
        <v>0</v>
      </c>
      <c r="E195" s="163">
        <v>1.3</v>
      </c>
      <c r="F195" s="134" t="e" cm="1">
        <f t="array" aca="1" ref="F195" ca="1">_xll.RiskNormal((-0.0001*A195^2+0.0196*A195+11.697),(-0.0001*A195^2+0.0196*A195+11.697)*0.062,_xll.RiskTruncateP(0.05,0.95),_xll.RiskName("DMI Cow"),_xll.RiskUnits("kg"))</f>
        <v>#NAME?</v>
      </c>
      <c r="G195" s="134" t="e">
        <f t="shared" ca="1" si="32"/>
        <v>#NAME?</v>
      </c>
      <c r="H195" s="134" t="e" cm="1">
        <f t="array" aca="1" ref="H195" ca="1">_xll.RiskNormal('SW7'!C$12,'SW7'!D$12,_xll.RiskTruncateP(0.05,0.95),_xll.RiskName("Water Intake Cow"),_xll.RiskUnits("L"))</f>
        <v>#NAME?</v>
      </c>
      <c r="I195" s="134" t="e">
        <f t="shared" ca="1" si="33"/>
        <v>#NAME?</v>
      </c>
      <c r="J195" s="134" t="e">
        <f t="shared" ca="1" si="34"/>
        <v>#NAME?</v>
      </c>
      <c r="K195" s="134" t="e" cm="1">
        <f t="array" aca="1" ref="K195" ca="1">_xll.RiskNormal(-0.0000000257*A195^4+0.0000163*A195^3-0.003686*A195^2+0.3024*A195+1.445,(-0.0000000257*A195^4+0.0000163*A195^3-0.003686*A195^2+0.3024*A195+1.445)*0.355,_xll.RiskTruncateP(0.05,0.95),_xll.RiskName("Milk Intake"),_xll.RiskUnits("kg"))</f>
        <v>#NAME?</v>
      </c>
      <c r="L195" s="134" t="e" cm="1">
        <f t="array" aca="1" ref="L195" ca="1">_xll.RiskNormal(5.4702*LN(A195)-22.889,(5.4702*LN(A195)-22.889)*0.35,_xll.RiskTruncateP(0.05,0.95),_xll.RiskName("DMI"),_xll.RiskUnits("kg"))</f>
        <v>#NAME?</v>
      </c>
      <c r="M195" s="134" t="e" cm="1">
        <f t="array" aca="1" ref="M195" ca="1">_xll.RiskNormal(0.0243*L195,0.005*L195,_xll.RiskTruncateP(0.05,0.95),_xll.RiskName("Soil Intake"),_xll.RiskUnits("kg"))</f>
        <v>#NAME?</v>
      </c>
      <c r="N195" s="134" t="e">
        <f t="shared" ca="1" si="26"/>
        <v>#NAME?</v>
      </c>
      <c r="O195" s="134" t="e">
        <f t="shared" ca="1" si="27"/>
        <v>#NAME?</v>
      </c>
      <c r="P195" s="134" t="e">
        <f t="shared" ca="1" si="31"/>
        <v>#NAME?</v>
      </c>
      <c r="Q195" s="134" t="e">
        <f t="shared" ca="1" si="31"/>
        <v>#NAME?</v>
      </c>
      <c r="R195" s="134" t="e">
        <f t="shared" ca="1" si="31"/>
        <v>#NAME?</v>
      </c>
      <c r="S195" s="134" t="e">
        <f t="shared" ca="1" si="29"/>
        <v>#NAME?</v>
      </c>
      <c r="T195" s="134" t="e" cm="1">
        <f t="array" aca="1" ref="T195" ca="1">U194-(U194*(0.5^(1/_xll.RiskNormal('SW7'!C$2,'SW7'!D$2,_xll.RiskTruncateP(0.05,0.95),_xll.RiskName("Halflife"),_xll.RiskUnits("d")))))</f>
        <v>#NAME?</v>
      </c>
      <c r="U195" s="134" t="e">
        <f t="shared" ca="1" si="28"/>
        <v>#NAME?</v>
      </c>
      <c r="V195" s="137" t="e" cm="1">
        <f t="array" aca="1" ref="V195" ca="1">(U195*_xll.RiskNormal('SW7'!C$3,'SW7'!D$3,_xll.RiskTruncateP(0.05,0.95),_xll.RiskName("PFAS MUSCLE FRAC"))/(B195*_xll.RiskNormal('SW7'!C$4,'SW7'!E$4,_xll.RiskTruncateP(0.05,0.95),_xll.RiskName("MUSCLE BW FRAC"))))/1000</f>
        <v>#NAME?</v>
      </c>
      <c r="W195" s="137" t="e" cm="1">
        <f t="array" aca="1" ref="W195" ca="1">V195/_xll.RiskNormal('SW7'!C$5,'SW7'!D$5,_xll.RiskTruncateP(0.05,0.95),_xll.RiskName("Serum Part"))</f>
        <v>#NAME?</v>
      </c>
    </row>
    <row r="196" spans="1:23" x14ac:dyDescent="0.35">
      <c r="A196" s="133">
        <f t="shared" si="23"/>
        <v>193</v>
      </c>
      <c r="B196" s="134" t="e" cm="1">
        <f t="array" aca="1" ref="B196" ca="1">B195+_xll.RiskNormal(0.5584 + 2*0.001787*A196 -3*0.00000155*A196^2 - 4*0.00000000133*A196^3,0.35*(0.5584 + 2*0.001787*A196 -3*0.00000155*A196^2 - 4*0.00000000133*A196^3),_xll.RiskTruncateP(0.05,0.95),_xll.RiskName("BW Gain"),_xll.RiskUnits("kg"))</f>
        <v>#NAME?</v>
      </c>
      <c r="C196" s="133" t="e" cm="1">
        <f t="array" aca="1" ref="C196" ca="1">_xll.RiskNormal(1200,1200*0.3941,_xll.RiskTruncateP(0.05,0.95),_xll.RiskName("Diet 3 Feed"),_xll.RiskUnits("ng/kg dry"))</f>
        <v>#NAME?</v>
      </c>
      <c r="D196" s="133">
        <v>0</v>
      </c>
      <c r="E196" s="163">
        <v>1.3</v>
      </c>
      <c r="F196" s="134" t="e" cm="1">
        <f t="array" aca="1" ref="F196" ca="1">_xll.RiskNormal((-0.0001*A196^2+0.0196*A196+11.697),(-0.0001*A196^2+0.0196*A196+11.697)*0.062,_xll.RiskTruncateP(0.05,0.95),_xll.RiskName("DMI Cow"),_xll.RiskUnits("kg"))</f>
        <v>#NAME?</v>
      </c>
      <c r="G196" s="134" t="e">
        <f t="shared" ca="1" si="32"/>
        <v>#NAME?</v>
      </c>
      <c r="H196" s="134" t="e" cm="1">
        <f t="array" aca="1" ref="H196" ca="1">_xll.RiskNormal('SW7'!C$12,'SW7'!D$12,_xll.RiskTruncateP(0.05,0.95),_xll.RiskName("Water Intake Cow"),_xll.RiskUnits("L"))</f>
        <v>#NAME?</v>
      </c>
      <c r="I196" s="134" t="e">
        <f t="shared" ca="1" si="33"/>
        <v>#NAME?</v>
      </c>
      <c r="J196" s="134" t="e">
        <f t="shared" ca="1" si="34"/>
        <v>#NAME?</v>
      </c>
      <c r="K196" s="134" t="e" cm="1">
        <f t="array" aca="1" ref="K196" ca="1">_xll.RiskNormal(-0.0000000257*A196^4+0.0000163*A196^3-0.003686*A196^2+0.3024*A196+1.445,(-0.0000000257*A196^4+0.0000163*A196^3-0.003686*A196^2+0.3024*A196+1.445)*0.355,_xll.RiskTruncateP(0.05,0.95),_xll.RiskName("Milk Intake"),_xll.RiskUnits("kg"))</f>
        <v>#NAME?</v>
      </c>
      <c r="L196" s="134" t="e" cm="1">
        <f t="array" aca="1" ref="L196" ca="1">_xll.RiskNormal(5.4702*LN(A196)-22.889,(5.4702*LN(A196)-22.889)*0.35,_xll.RiskTruncateP(0.05,0.95),_xll.RiskName("DMI"),_xll.RiskUnits("kg"))</f>
        <v>#NAME?</v>
      </c>
      <c r="M196" s="134" t="e" cm="1">
        <f t="array" aca="1" ref="M196" ca="1">_xll.RiskNormal(0.0243*L196,0.005*L196,_xll.RiskTruncateP(0.05,0.95),_xll.RiskName("Soil Intake"),_xll.RiskUnits("kg"))</f>
        <v>#NAME?</v>
      </c>
      <c r="N196" s="134" t="e">
        <f t="shared" ca="1" si="26"/>
        <v>#NAME?</v>
      </c>
      <c r="O196" s="134" t="e">
        <f t="shared" ca="1" si="27"/>
        <v>#NAME?</v>
      </c>
      <c r="P196" s="134" t="e">
        <f t="shared" ca="1" si="31"/>
        <v>#NAME?</v>
      </c>
      <c r="Q196" s="134" t="e">
        <f t="shared" ca="1" si="31"/>
        <v>#NAME?</v>
      </c>
      <c r="R196" s="134" t="e">
        <f t="shared" ca="1" si="31"/>
        <v>#NAME?</v>
      </c>
      <c r="S196" s="134" t="e">
        <f t="shared" ca="1" si="29"/>
        <v>#NAME?</v>
      </c>
      <c r="T196" s="134" t="e" cm="1">
        <f t="array" aca="1" ref="T196" ca="1">U195-(U195*(0.5^(1/_xll.RiskNormal('SW7'!C$2,'SW7'!D$2,_xll.RiskTruncateP(0.05,0.95),_xll.RiskName("Halflife"),_xll.RiskUnits("d")))))</f>
        <v>#NAME?</v>
      </c>
      <c r="U196" s="134" t="e">
        <f t="shared" ca="1" si="28"/>
        <v>#NAME?</v>
      </c>
      <c r="V196" s="137" t="e" cm="1">
        <f t="array" aca="1" ref="V196" ca="1">(U196*_xll.RiskNormal('SW7'!C$3,'SW7'!D$3,_xll.RiskTruncateP(0.05,0.95),_xll.RiskName("PFAS MUSCLE FRAC"))/(B196*_xll.RiskNormal('SW7'!C$4,'SW7'!E$4,_xll.RiskTruncateP(0.05,0.95),_xll.RiskName("MUSCLE BW FRAC"))))/1000</f>
        <v>#NAME?</v>
      </c>
      <c r="W196" s="137" t="e" cm="1">
        <f t="array" aca="1" ref="W196" ca="1">V196/_xll.RiskNormal('SW7'!C$5,'SW7'!D$5,_xll.RiskTruncateP(0.05,0.95),_xll.RiskName("Serum Part"))</f>
        <v>#NAME?</v>
      </c>
    </row>
    <row r="197" spans="1:23" x14ac:dyDescent="0.35">
      <c r="A197" s="133">
        <f t="shared" ref="A197:A260" si="35">A196+1</f>
        <v>194</v>
      </c>
      <c r="B197" s="134" t="e" cm="1">
        <f t="array" aca="1" ref="B197" ca="1">B196+_xll.RiskNormal(0.5584 + 2*0.001787*A197 -3*0.00000155*A197^2 - 4*0.00000000133*A197^3,0.35*(0.5584 + 2*0.001787*A197 -3*0.00000155*A197^2 - 4*0.00000000133*A197^3),_xll.RiskTruncateP(0.05,0.95),_xll.RiskName("BW Gain"),_xll.RiskUnits("kg"))</f>
        <v>#NAME?</v>
      </c>
      <c r="C197" s="133" t="e" cm="1">
        <f t="array" aca="1" ref="C197" ca="1">_xll.RiskNormal(1200,1200*0.3941,_xll.RiskTruncateP(0.05,0.95),_xll.RiskName("Diet 3 Feed"),_xll.RiskUnits("ng/kg dry"))</f>
        <v>#NAME?</v>
      </c>
      <c r="D197" s="133">
        <v>0</v>
      </c>
      <c r="E197" s="163">
        <v>1.3</v>
      </c>
      <c r="F197" s="134" t="e" cm="1">
        <f t="array" aca="1" ref="F197" ca="1">_xll.RiskNormal((-0.0001*A197^2+0.0196*A197+11.697),(-0.0001*A197^2+0.0196*A197+11.697)*0.062,_xll.RiskTruncateP(0.05,0.95),_xll.RiskName("DMI Cow"),_xll.RiskUnits("kg"))</f>
        <v>#NAME?</v>
      </c>
      <c r="G197" s="134" t="e">
        <f t="shared" ca="1" si="32"/>
        <v>#NAME?</v>
      </c>
      <c r="H197" s="134" t="e" cm="1">
        <f t="array" aca="1" ref="H197" ca="1">_xll.RiskNormal('SW7'!C$12,'SW7'!D$12,_xll.RiskTruncateP(0.05,0.95),_xll.RiskName("Water Intake Cow"),_xll.RiskUnits("L"))</f>
        <v>#NAME?</v>
      </c>
      <c r="I197" s="134" t="e">
        <f t="shared" ca="1" si="33"/>
        <v>#NAME?</v>
      </c>
      <c r="J197" s="134" t="e">
        <f t="shared" ca="1" si="34"/>
        <v>#NAME?</v>
      </c>
      <c r="K197" s="134" t="e" cm="1">
        <f t="array" aca="1" ref="K197" ca="1">_xll.RiskNormal(-0.0000000257*A197^4+0.0000163*A197^3-0.003686*A197^2+0.3024*A197+1.445,(-0.0000000257*A197^4+0.0000163*A197^3-0.003686*A197^2+0.3024*A197+1.445)*0.355,_xll.RiskTruncateP(0.05,0.95),_xll.RiskName("Milk Intake"),_xll.RiskUnits("kg"))</f>
        <v>#NAME?</v>
      </c>
      <c r="L197" s="134" t="e" cm="1">
        <f t="array" aca="1" ref="L197" ca="1">_xll.RiskNormal(5.4702*LN(A197)-22.889,(5.4702*LN(A197)-22.889)*0.35,_xll.RiskTruncateP(0.05,0.95),_xll.RiskName("DMI"),_xll.RiskUnits("kg"))</f>
        <v>#NAME?</v>
      </c>
      <c r="M197" s="134" t="e" cm="1">
        <f t="array" aca="1" ref="M197" ca="1">_xll.RiskNormal(0.0243*L197,0.005*L197,_xll.RiskTruncateP(0.05,0.95),_xll.RiskName("Soil Intake"),_xll.RiskUnits("kg"))</f>
        <v>#NAME?</v>
      </c>
      <c r="N197" s="134" t="e">
        <f t="shared" ref="N197:N260" ca="1" si="36">4*L197</f>
        <v>#NAME?</v>
      </c>
      <c r="O197" s="134" t="e">
        <f t="shared" ref="O197:O260" ca="1" si="37">J197*K197</f>
        <v>#NAME?</v>
      </c>
      <c r="P197" s="134" t="e">
        <f t="shared" ca="1" si="31"/>
        <v>#NAME?</v>
      </c>
      <c r="Q197" s="134" t="e">
        <f t="shared" ca="1" si="31"/>
        <v>#NAME?</v>
      </c>
      <c r="R197" s="134" t="e">
        <f t="shared" ca="1" si="31"/>
        <v>#NAME?</v>
      </c>
      <c r="S197" s="134" t="e">
        <f t="shared" ca="1" si="29"/>
        <v>#NAME?</v>
      </c>
      <c r="T197" s="134" t="e" cm="1">
        <f t="array" aca="1" ref="T197" ca="1">U196-(U196*(0.5^(1/_xll.RiskNormal('SW7'!C$2,'SW7'!D$2,_xll.RiskTruncateP(0.05,0.95),_xll.RiskName("Halflife"),_xll.RiskUnits("d")))))</f>
        <v>#NAME?</v>
      </c>
      <c r="U197" s="134" t="e">
        <f t="shared" ref="U197:U260" ca="1" si="38">U196+S196-T196</f>
        <v>#NAME?</v>
      </c>
      <c r="V197" s="137" t="e" cm="1">
        <f t="array" aca="1" ref="V197" ca="1">(U197*_xll.RiskNormal('SW7'!C$3,'SW7'!D$3,_xll.RiskTruncateP(0.05,0.95),_xll.RiskName("PFAS MUSCLE FRAC"))/(B197*_xll.RiskNormal('SW7'!C$4,'SW7'!E$4,_xll.RiskTruncateP(0.05,0.95),_xll.RiskName("MUSCLE BW FRAC"))))/1000</f>
        <v>#NAME?</v>
      </c>
      <c r="W197" s="137" t="e" cm="1">
        <f t="array" aca="1" ref="W197" ca="1">V197/_xll.RiskNormal('SW7'!C$5,'SW7'!D$5,_xll.RiskTruncateP(0.05,0.95),_xll.RiskName("Serum Part"))</f>
        <v>#NAME?</v>
      </c>
    </row>
    <row r="198" spans="1:23" x14ac:dyDescent="0.35">
      <c r="A198" s="133">
        <f t="shared" si="35"/>
        <v>195</v>
      </c>
      <c r="B198" s="134" t="e" cm="1">
        <f t="array" aca="1" ref="B198" ca="1">B197+_xll.RiskNormal(0.5584 + 2*0.001787*A198 -3*0.00000155*A198^2 - 4*0.00000000133*A198^3,0.35*(0.5584 + 2*0.001787*A198 -3*0.00000155*A198^2 - 4*0.00000000133*A198^3),_xll.RiskTruncateP(0.05,0.95),_xll.RiskName("BW Gain"),_xll.RiskUnits("kg"))</f>
        <v>#NAME?</v>
      </c>
      <c r="C198" s="133" t="e" cm="1">
        <f t="array" aca="1" ref="C198" ca="1">_xll.RiskNormal(1200,1200*0.3941,_xll.RiskTruncateP(0.05,0.95),_xll.RiskName("Diet 3 Feed"),_xll.RiskUnits("ng/kg dry"))</f>
        <v>#NAME?</v>
      </c>
      <c r="D198" s="133">
        <v>0</v>
      </c>
      <c r="E198" s="163">
        <v>1.3</v>
      </c>
      <c r="F198" s="134" t="e" cm="1">
        <f t="array" aca="1" ref="F198" ca="1">_xll.RiskNormal((-0.0001*A198^2+0.0196*A198+11.697),(-0.0001*A198^2+0.0196*A198+11.697)*0.062,_xll.RiskTruncateP(0.05,0.95),_xll.RiskName("DMI Cow"),_xll.RiskUnits("kg"))</f>
        <v>#NAME?</v>
      </c>
      <c r="G198" s="134" t="e">
        <f t="shared" ca="1" si="32"/>
        <v>#NAME?</v>
      </c>
      <c r="H198" s="134" t="e" cm="1">
        <f t="array" aca="1" ref="H198" ca="1">_xll.RiskNormal('SW7'!C$12,'SW7'!D$12,_xll.RiskTruncateP(0.05,0.95),_xll.RiskName("Water Intake Cow"),_xll.RiskUnits("L"))</f>
        <v>#NAME?</v>
      </c>
      <c r="I198" s="134" t="e">
        <f t="shared" ca="1" si="33"/>
        <v>#NAME?</v>
      </c>
      <c r="J198" s="134" t="e">
        <f t="shared" ca="1" si="34"/>
        <v>#NAME?</v>
      </c>
      <c r="K198" s="134" t="e" cm="1">
        <f t="array" aca="1" ref="K198" ca="1">_xll.RiskNormal(-0.0000000257*A198^4+0.0000163*A198^3-0.003686*A198^2+0.3024*A198+1.445,(-0.0000000257*A198^4+0.0000163*A198^3-0.003686*A198^2+0.3024*A198+1.445)*0.355,_xll.RiskTruncateP(0.05,0.95),_xll.RiskName("Milk Intake"),_xll.RiskUnits("kg"))</f>
        <v>#NAME?</v>
      </c>
      <c r="L198" s="134" t="e" cm="1">
        <f t="array" aca="1" ref="L198" ca="1">_xll.RiskNormal(5.4702*LN(A198)-22.889,(5.4702*LN(A198)-22.889)*0.35,_xll.RiskTruncateP(0.05,0.95),_xll.RiskName("DMI"),_xll.RiskUnits("kg"))</f>
        <v>#NAME?</v>
      </c>
      <c r="M198" s="134" t="e" cm="1">
        <f t="array" aca="1" ref="M198" ca="1">_xll.RiskNormal(0.0243*L198,0.005*L198,_xll.RiskTruncateP(0.05,0.95),_xll.RiskName("Soil Intake"),_xll.RiskUnits("kg"))</f>
        <v>#NAME?</v>
      </c>
      <c r="N198" s="134" t="e">
        <f t="shared" ca="1" si="36"/>
        <v>#NAME?</v>
      </c>
      <c r="O198" s="134" t="e">
        <f t="shared" ca="1" si="37"/>
        <v>#NAME?</v>
      </c>
      <c r="P198" s="134" t="e">
        <f t="shared" ca="1" si="31"/>
        <v>#NAME?</v>
      </c>
      <c r="Q198" s="134" t="e">
        <f t="shared" ca="1" si="31"/>
        <v>#NAME?</v>
      </c>
      <c r="R198" s="134" t="e">
        <f t="shared" ca="1" si="31"/>
        <v>#NAME?</v>
      </c>
      <c r="S198" s="134" t="e">
        <f t="shared" ca="1" si="29"/>
        <v>#NAME?</v>
      </c>
      <c r="T198" s="134" t="e" cm="1">
        <f t="array" aca="1" ref="T198" ca="1">U197-(U197*(0.5^(1/_xll.RiskNormal('SW7'!C$2,'SW7'!D$2,_xll.RiskTruncateP(0.05,0.95),_xll.RiskName("Halflife"),_xll.RiskUnits("d")))))</f>
        <v>#NAME?</v>
      </c>
      <c r="U198" s="134" t="e">
        <f t="shared" ca="1" si="38"/>
        <v>#NAME?</v>
      </c>
      <c r="V198" s="137" t="e" cm="1">
        <f t="array" aca="1" ref="V198" ca="1">(U198*_xll.RiskNormal('SW7'!C$3,'SW7'!D$3,_xll.RiskTruncateP(0.05,0.95),_xll.RiskName("PFAS MUSCLE FRAC"))/(B198*_xll.RiskNormal('SW7'!C$4,'SW7'!E$4,_xll.RiskTruncateP(0.05,0.95),_xll.RiskName("MUSCLE BW FRAC"))))/1000</f>
        <v>#NAME?</v>
      </c>
      <c r="W198" s="137" t="e" cm="1">
        <f t="array" aca="1" ref="W198" ca="1">V198/_xll.RiskNormal('SW7'!C$5,'SW7'!D$5,_xll.RiskTruncateP(0.05,0.95),_xll.RiskName("Serum Part"))</f>
        <v>#NAME?</v>
      </c>
    </row>
    <row r="199" spans="1:23" x14ac:dyDescent="0.35">
      <c r="A199" s="133">
        <f t="shared" si="35"/>
        <v>196</v>
      </c>
      <c r="B199" s="134" t="e" cm="1">
        <f t="array" aca="1" ref="B199" ca="1">B198+_xll.RiskNormal(0.5584 + 2*0.001787*A199 -3*0.00000155*A199^2 - 4*0.00000000133*A199^3,0.35*(0.5584 + 2*0.001787*A199 -3*0.00000155*A199^2 - 4*0.00000000133*A199^3),_xll.RiskTruncateP(0.05,0.95),_xll.RiskName("BW Gain"),_xll.RiskUnits("kg"))</f>
        <v>#NAME?</v>
      </c>
      <c r="C199" s="133" t="e" cm="1">
        <f t="array" aca="1" ref="C199" ca="1">_xll.RiskNormal(1200,1200*0.3941,_xll.RiskTruncateP(0.05,0.95),_xll.RiskName("Diet 3 Feed"),_xll.RiskUnits("ng/kg dry"))</f>
        <v>#NAME?</v>
      </c>
      <c r="D199" s="133">
        <v>0</v>
      </c>
      <c r="E199" s="163">
        <v>1.3</v>
      </c>
      <c r="F199" s="134" t="e" cm="1">
        <f t="array" aca="1" ref="F199" ca="1">_xll.RiskNormal((-0.0001*A199^2+0.0196*A199+11.697),(-0.0001*A199^2+0.0196*A199+11.697)*0.062,_xll.RiskTruncateP(0.05,0.95),_xll.RiskName("DMI Cow"),_xll.RiskUnits("kg"))</f>
        <v>#NAME?</v>
      </c>
      <c r="G199" s="134" t="e">
        <f t="shared" ca="1" si="32"/>
        <v>#NAME?</v>
      </c>
      <c r="H199" s="134" t="e" cm="1">
        <f t="array" aca="1" ref="H199" ca="1">_xll.RiskNormal('SW7'!C$12,'SW7'!D$12,_xll.RiskTruncateP(0.05,0.95),_xll.RiskName("Water Intake Cow"),_xll.RiskUnits("L"))</f>
        <v>#NAME?</v>
      </c>
      <c r="I199" s="134" t="e">
        <f t="shared" ca="1" si="33"/>
        <v>#NAME?</v>
      </c>
      <c r="J199" s="134" t="e">
        <f t="shared" ca="1" si="34"/>
        <v>#NAME?</v>
      </c>
      <c r="K199" s="134" t="e" cm="1">
        <f t="array" aca="1" ref="K199" ca="1">_xll.RiskNormal(-0.0000000257*A199^4+0.0000163*A199^3-0.003686*A199^2+0.3024*A199+1.445,(-0.0000000257*A199^4+0.0000163*A199^3-0.003686*A199^2+0.3024*A199+1.445)*0.355,_xll.RiskTruncateP(0.05,0.95),_xll.RiskName("Milk Intake"),_xll.RiskUnits("kg"))</f>
        <v>#NAME?</v>
      </c>
      <c r="L199" s="134" t="e" cm="1">
        <f t="array" aca="1" ref="L199" ca="1">_xll.RiskNormal(5.4702*LN(A199)-22.889,(5.4702*LN(A199)-22.889)*0.35,_xll.RiskTruncateP(0.05,0.95),_xll.RiskName("DMI"),_xll.RiskUnits("kg"))</f>
        <v>#NAME?</v>
      </c>
      <c r="M199" s="134" t="e" cm="1">
        <f t="array" aca="1" ref="M199" ca="1">_xll.RiskNormal(0.0243*L199,0.005*L199,_xll.RiskTruncateP(0.05,0.95),_xll.RiskName("Soil Intake"),_xll.RiskUnits("kg"))</f>
        <v>#NAME?</v>
      </c>
      <c r="N199" s="134" t="e">
        <f t="shared" ca="1" si="36"/>
        <v>#NAME?</v>
      </c>
      <c r="O199" s="134" t="e">
        <f t="shared" ca="1" si="37"/>
        <v>#NAME?</v>
      </c>
      <c r="P199" s="134" t="e">
        <f t="shared" ca="1" si="31"/>
        <v>#NAME?</v>
      </c>
      <c r="Q199" s="134" t="e">
        <f t="shared" ca="1" si="31"/>
        <v>#NAME?</v>
      </c>
      <c r="R199" s="134" t="e">
        <f t="shared" ca="1" si="31"/>
        <v>#NAME?</v>
      </c>
      <c r="S199" s="134" t="e">
        <f t="shared" ca="1" si="29"/>
        <v>#NAME?</v>
      </c>
      <c r="T199" s="134" t="e" cm="1">
        <f t="array" aca="1" ref="T199" ca="1">U198-(U198*(0.5^(1/_xll.RiskNormal('SW7'!C$2,'SW7'!D$2,_xll.RiskTruncateP(0.05,0.95),_xll.RiskName("Halflife"),_xll.RiskUnits("d")))))</f>
        <v>#NAME?</v>
      </c>
      <c r="U199" s="134" t="e">
        <f t="shared" ca="1" si="38"/>
        <v>#NAME?</v>
      </c>
      <c r="V199" s="137" t="e" cm="1">
        <f t="array" aca="1" ref="V199" ca="1">(U199*_xll.RiskNormal('SW7'!C$3,'SW7'!D$3,_xll.RiskTruncateP(0.05,0.95),_xll.RiskName("PFAS MUSCLE FRAC"))/(B199*_xll.RiskNormal('SW7'!C$4,'SW7'!E$4,_xll.RiskTruncateP(0.05,0.95),_xll.RiskName("MUSCLE BW FRAC"))))/1000</f>
        <v>#NAME?</v>
      </c>
      <c r="W199" s="137" t="e" cm="1">
        <f t="array" aca="1" ref="W199" ca="1">V199/_xll.RiskNormal('SW7'!C$5,'SW7'!D$5,_xll.RiskTruncateP(0.05,0.95),_xll.RiskName("Serum Part"))</f>
        <v>#NAME?</v>
      </c>
    </row>
    <row r="200" spans="1:23" x14ac:dyDescent="0.35">
      <c r="A200" s="133">
        <f t="shared" si="35"/>
        <v>197</v>
      </c>
      <c r="B200" s="134" t="e" cm="1">
        <f t="array" aca="1" ref="B200" ca="1">B199+_xll.RiskNormal(0.5584 + 2*0.001787*A200 -3*0.00000155*A200^2 - 4*0.00000000133*A200^3,0.35*(0.5584 + 2*0.001787*A200 -3*0.00000155*A200^2 - 4*0.00000000133*A200^3),_xll.RiskTruncateP(0.05,0.95),_xll.RiskName("BW Gain"),_xll.RiskUnits("kg"))</f>
        <v>#NAME?</v>
      </c>
      <c r="C200" s="133" t="e" cm="1">
        <f t="array" aca="1" ref="C200" ca="1">_xll.RiskNormal(1200,1200*0.3941,_xll.RiskTruncateP(0.05,0.95),_xll.RiskName("Diet 3 Feed"),_xll.RiskUnits("ng/kg dry"))</f>
        <v>#NAME?</v>
      </c>
      <c r="D200" s="133">
        <v>0</v>
      </c>
      <c r="E200" s="163">
        <v>1.3</v>
      </c>
      <c r="F200" s="134" t="e" cm="1">
        <f t="array" aca="1" ref="F200" ca="1">_xll.RiskNormal((-0.0001*A200^2+0.0196*A200+11.697),(-0.0001*A200^2+0.0196*A200+11.697)*0.062,_xll.RiskTruncateP(0.05,0.95),_xll.RiskName("DMI Cow"),_xll.RiskUnits("kg"))</f>
        <v>#NAME?</v>
      </c>
      <c r="G200" s="134" t="e">
        <f t="shared" ca="1" si="32"/>
        <v>#NAME?</v>
      </c>
      <c r="H200" s="134" t="e" cm="1">
        <f t="array" aca="1" ref="H200" ca="1">_xll.RiskNormal('SW7'!C$12,'SW7'!D$12,_xll.RiskTruncateP(0.05,0.95),_xll.RiskName("Water Intake Cow"),_xll.RiskUnits("L"))</f>
        <v>#NAME?</v>
      </c>
      <c r="I200" s="134" t="e">
        <f t="shared" ca="1" si="33"/>
        <v>#NAME?</v>
      </c>
      <c r="J200" s="134" t="e">
        <f t="shared" ca="1" si="34"/>
        <v>#NAME?</v>
      </c>
      <c r="K200" s="134" t="e" cm="1">
        <f t="array" aca="1" ref="K200" ca="1">_xll.RiskNormal(-0.0000000257*A200^4+0.0000163*A200^3-0.003686*A200^2+0.3024*A200+1.445,(-0.0000000257*A200^4+0.0000163*A200^3-0.003686*A200^2+0.3024*A200+1.445)*0.355,_xll.RiskTruncateP(0.05,0.95),_xll.RiskName("Milk Intake"),_xll.RiskUnits("kg"))</f>
        <v>#NAME?</v>
      </c>
      <c r="L200" s="134" t="e" cm="1">
        <f t="array" aca="1" ref="L200" ca="1">_xll.RiskNormal(5.4702*LN(A200)-22.889,(5.4702*LN(A200)-22.889)*0.35,_xll.RiskTruncateP(0.05,0.95),_xll.RiskName("DMI"),_xll.RiskUnits("kg"))</f>
        <v>#NAME?</v>
      </c>
      <c r="M200" s="134" t="e" cm="1">
        <f t="array" aca="1" ref="M200" ca="1">_xll.RiskNormal(0.0243*L200,0.005*L200,_xll.RiskTruncateP(0.05,0.95),_xll.RiskName("Soil Intake"),_xll.RiskUnits("kg"))</f>
        <v>#NAME?</v>
      </c>
      <c r="N200" s="134" t="e">
        <f t="shared" ca="1" si="36"/>
        <v>#NAME?</v>
      </c>
      <c r="O200" s="134" t="e">
        <f t="shared" ca="1" si="37"/>
        <v>#NAME?</v>
      </c>
      <c r="P200" s="134" t="e">
        <f t="shared" ca="1" si="31"/>
        <v>#NAME?</v>
      </c>
      <c r="Q200" s="134" t="e">
        <f t="shared" ca="1" si="31"/>
        <v>#NAME?</v>
      </c>
      <c r="R200" s="134" t="e">
        <f t="shared" ca="1" si="31"/>
        <v>#NAME?</v>
      </c>
      <c r="S200" s="134" t="e">
        <f t="shared" ca="1" si="29"/>
        <v>#NAME?</v>
      </c>
      <c r="T200" s="134" t="e" cm="1">
        <f t="array" aca="1" ref="T200" ca="1">U199-(U199*(0.5^(1/_xll.RiskNormal('SW7'!C$2,'SW7'!D$2,_xll.RiskTruncateP(0.05,0.95),_xll.RiskName("Halflife"),_xll.RiskUnits("d")))))</f>
        <v>#NAME?</v>
      </c>
      <c r="U200" s="134" t="e">
        <f t="shared" ca="1" si="38"/>
        <v>#NAME?</v>
      </c>
      <c r="V200" s="137" t="e" cm="1">
        <f t="array" aca="1" ref="V200" ca="1">(U200*_xll.RiskNormal('SW7'!C$3,'SW7'!D$3,_xll.RiskTruncateP(0.05,0.95),_xll.RiskName("PFAS MUSCLE FRAC"))/(B200*_xll.RiskNormal('SW7'!C$4,'SW7'!E$4,_xll.RiskTruncateP(0.05,0.95),_xll.RiskName("MUSCLE BW FRAC"))))/1000</f>
        <v>#NAME?</v>
      </c>
      <c r="W200" s="137" t="e" cm="1">
        <f t="array" aca="1" ref="W200" ca="1">V200/_xll.RiskNormal('SW7'!C$5,'SW7'!D$5,_xll.RiskTruncateP(0.05,0.95),_xll.RiskName("Serum Part"))</f>
        <v>#NAME?</v>
      </c>
    </row>
    <row r="201" spans="1:23" x14ac:dyDescent="0.35">
      <c r="A201" s="133">
        <f t="shared" si="35"/>
        <v>198</v>
      </c>
      <c r="B201" s="134" t="e" cm="1">
        <f t="array" aca="1" ref="B201" ca="1">B200+_xll.RiskNormal(0.5584 + 2*0.001787*A201 -3*0.00000155*A201^2 - 4*0.00000000133*A201^3,0.35*(0.5584 + 2*0.001787*A201 -3*0.00000155*A201^2 - 4*0.00000000133*A201^3),_xll.RiskTruncateP(0.05,0.95),_xll.RiskName("BW Gain"),_xll.RiskUnits("kg"))</f>
        <v>#NAME?</v>
      </c>
      <c r="C201" s="133" t="e" cm="1">
        <f t="array" aca="1" ref="C201" ca="1">_xll.RiskNormal(1200,1200*0.3941,_xll.RiskTruncateP(0.05,0.95),_xll.RiskName("Diet 3 Feed"),_xll.RiskUnits("ng/kg dry"))</f>
        <v>#NAME?</v>
      </c>
      <c r="D201" s="133">
        <v>0</v>
      </c>
      <c r="E201" s="163">
        <v>1.3</v>
      </c>
      <c r="F201" s="134" t="e" cm="1">
        <f t="array" aca="1" ref="F201" ca="1">_xll.RiskNormal((-0.0001*A201^2+0.0196*A201+11.697),(-0.0001*A201^2+0.0196*A201+11.697)*0.062,_xll.RiskTruncateP(0.05,0.95),_xll.RiskName("DMI Cow"),_xll.RiskUnits("kg"))</f>
        <v>#NAME?</v>
      </c>
      <c r="G201" s="134" t="e">
        <f t="shared" ca="1" si="32"/>
        <v>#NAME?</v>
      </c>
      <c r="H201" s="134" t="e" cm="1">
        <f t="array" aca="1" ref="H201" ca="1">_xll.RiskNormal('SW7'!C$12,'SW7'!D$12,_xll.RiskTruncateP(0.05,0.95),_xll.RiskName("Water Intake Cow"),_xll.RiskUnits("L"))</f>
        <v>#NAME?</v>
      </c>
      <c r="I201" s="134" t="e">
        <f t="shared" ca="1" si="33"/>
        <v>#NAME?</v>
      </c>
      <c r="J201" s="134" t="e">
        <f t="shared" ca="1" si="34"/>
        <v>#NAME?</v>
      </c>
      <c r="K201" s="134" t="e" cm="1">
        <f t="array" aca="1" ref="K201" ca="1">_xll.RiskNormal(-0.0000000257*A201^4+0.0000163*A201^3-0.003686*A201^2+0.3024*A201+1.445,(-0.0000000257*A201^4+0.0000163*A201^3-0.003686*A201^2+0.3024*A201+1.445)*0.355,_xll.RiskTruncateP(0.05,0.95),_xll.RiskName("Milk Intake"),_xll.RiskUnits("kg"))</f>
        <v>#NAME?</v>
      </c>
      <c r="L201" s="134" t="e" cm="1">
        <f t="array" aca="1" ref="L201" ca="1">_xll.RiskNormal(5.4702*LN(A201)-22.889,(5.4702*LN(A201)-22.889)*0.35,_xll.RiskTruncateP(0.05,0.95),_xll.RiskName("DMI"),_xll.RiskUnits("kg"))</f>
        <v>#NAME?</v>
      </c>
      <c r="M201" s="134" t="e" cm="1">
        <f t="array" aca="1" ref="M201" ca="1">_xll.RiskNormal(0.0243*L201,0.005*L201,_xll.RiskTruncateP(0.05,0.95),_xll.RiskName("Soil Intake"),_xll.RiskUnits("kg"))</f>
        <v>#NAME?</v>
      </c>
      <c r="N201" s="134" t="e">
        <f t="shared" ca="1" si="36"/>
        <v>#NAME?</v>
      </c>
      <c r="O201" s="134" t="e">
        <f t="shared" ca="1" si="37"/>
        <v>#NAME?</v>
      </c>
      <c r="P201" s="134" t="e">
        <f t="shared" ca="1" si="31"/>
        <v>#NAME?</v>
      </c>
      <c r="Q201" s="134" t="e">
        <f t="shared" ca="1" si="31"/>
        <v>#NAME?</v>
      </c>
      <c r="R201" s="134" t="e">
        <f t="shared" ca="1" si="31"/>
        <v>#NAME?</v>
      </c>
      <c r="S201" s="134" t="e">
        <f t="shared" ca="1" si="29"/>
        <v>#NAME?</v>
      </c>
      <c r="T201" s="134" t="e" cm="1">
        <f t="array" aca="1" ref="T201" ca="1">U200-(U200*(0.5^(1/_xll.RiskNormal('SW7'!C$2,'SW7'!D$2,_xll.RiskTruncateP(0.05,0.95),_xll.RiskName("Halflife"),_xll.RiskUnits("d")))))</f>
        <v>#NAME?</v>
      </c>
      <c r="U201" s="134" t="e">
        <f t="shared" ca="1" si="38"/>
        <v>#NAME?</v>
      </c>
      <c r="V201" s="137" t="e" cm="1">
        <f t="array" aca="1" ref="V201" ca="1">(U201*_xll.RiskNormal('SW7'!C$3,'SW7'!D$3,_xll.RiskTruncateP(0.05,0.95),_xll.RiskName("PFAS MUSCLE FRAC"))/(B201*_xll.RiskNormal('SW7'!C$4,'SW7'!E$4,_xll.RiskTruncateP(0.05,0.95),_xll.RiskName("MUSCLE BW FRAC"))))/1000</f>
        <v>#NAME?</v>
      </c>
      <c r="W201" s="137" t="e" cm="1">
        <f t="array" aca="1" ref="W201" ca="1">V201/_xll.RiskNormal('SW7'!C$5,'SW7'!D$5,_xll.RiskTruncateP(0.05,0.95),_xll.RiskName("Serum Part"))</f>
        <v>#NAME?</v>
      </c>
    </row>
    <row r="202" spans="1:23" x14ac:dyDescent="0.35">
      <c r="A202" s="133">
        <f t="shared" si="35"/>
        <v>199</v>
      </c>
      <c r="B202" s="134" t="e" cm="1">
        <f t="array" aca="1" ref="B202" ca="1">B201+_xll.RiskNormal(0.5584 + 2*0.001787*A202 -3*0.00000155*A202^2 - 4*0.00000000133*A202^3,0.35*(0.5584 + 2*0.001787*A202 -3*0.00000155*A202^2 - 4*0.00000000133*A202^3),_xll.RiskTruncateP(0.05,0.95),_xll.RiskName("BW Gain"),_xll.RiskUnits("kg"))</f>
        <v>#NAME?</v>
      </c>
      <c r="C202" s="133" t="e" cm="1">
        <f t="array" aca="1" ref="C202" ca="1">_xll.RiskNormal(1200,1200*0.3941,_xll.RiskTruncateP(0.05,0.95),_xll.RiskName("Diet 3 Feed"),_xll.RiskUnits("ng/kg dry"))</f>
        <v>#NAME?</v>
      </c>
      <c r="D202" s="133">
        <v>0</v>
      </c>
      <c r="E202" s="163">
        <v>1.3</v>
      </c>
      <c r="F202" s="134" t="e" cm="1">
        <f t="array" aca="1" ref="F202" ca="1">_xll.RiskNormal((-0.0001*A202^2+0.0196*A202+11.697),(-0.0001*A202^2+0.0196*A202+11.697)*0.062,_xll.RiskTruncateP(0.05,0.95),_xll.RiskName("DMI Cow"),_xll.RiskUnits("kg"))</f>
        <v>#NAME?</v>
      </c>
      <c r="G202" s="134" t="e">
        <f t="shared" ca="1" si="32"/>
        <v>#NAME?</v>
      </c>
      <c r="H202" s="134" t="e" cm="1">
        <f t="array" aca="1" ref="H202" ca="1">_xll.RiskNormal('SW7'!C$12,'SW7'!D$12,_xll.RiskTruncateP(0.05,0.95),_xll.RiskName("Water Intake Cow"),_xll.RiskUnits("L"))</f>
        <v>#NAME?</v>
      </c>
      <c r="I202" s="134" t="e">
        <f t="shared" ca="1" si="33"/>
        <v>#NAME?</v>
      </c>
      <c r="J202" s="134" t="e">
        <f t="shared" ca="1" si="34"/>
        <v>#NAME?</v>
      </c>
      <c r="K202" s="134" t="e" cm="1">
        <f t="array" aca="1" ref="K202" ca="1">_xll.RiskNormal(-0.0000000257*A202^4+0.0000163*A202^3-0.003686*A202^2+0.3024*A202+1.445,(-0.0000000257*A202^4+0.0000163*A202^3-0.003686*A202^2+0.3024*A202+1.445)*0.355,_xll.RiskTruncateP(0.05,0.95),_xll.RiskName("Milk Intake"),_xll.RiskUnits("kg"))</f>
        <v>#NAME?</v>
      </c>
      <c r="L202" s="134" t="e" cm="1">
        <f t="array" aca="1" ref="L202" ca="1">_xll.RiskNormal(5.4702*LN(A202)-22.889,(5.4702*LN(A202)-22.889)*0.35,_xll.RiskTruncateP(0.05,0.95),_xll.RiskName("DMI"),_xll.RiskUnits("kg"))</f>
        <v>#NAME?</v>
      </c>
      <c r="M202" s="134" t="e" cm="1">
        <f t="array" aca="1" ref="M202" ca="1">_xll.RiskNormal(0.0243*L202,0.005*L202,_xll.RiskTruncateP(0.05,0.95),_xll.RiskName("Soil Intake"),_xll.RiskUnits("kg"))</f>
        <v>#NAME?</v>
      </c>
      <c r="N202" s="134" t="e">
        <f t="shared" ca="1" si="36"/>
        <v>#NAME?</v>
      </c>
      <c r="O202" s="134" t="e">
        <f t="shared" ca="1" si="37"/>
        <v>#NAME?</v>
      </c>
      <c r="P202" s="134" t="e">
        <f t="shared" ca="1" si="31"/>
        <v>#NAME?</v>
      </c>
      <c r="Q202" s="134" t="e">
        <f t="shared" ca="1" si="31"/>
        <v>#NAME?</v>
      </c>
      <c r="R202" s="134" t="e">
        <f t="shared" ca="1" si="31"/>
        <v>#NAME?</v>
      </c>
      <c r="S202" s="134" t="e">
        <f t="shared" ca="1" si="29"/>
        <v>#NAME?</v>
      </c>
      <c r="T202" s="134" t="e" cm="1">
        <f t="array" aca="1" ref="T202" ca="1">U201-(U201*(0.5^(1/_xll.RiskNormal('SW7'!C$2,'SW7'!D$2,_xll.RiskTruncateP(0.05,0.95),_xll.RiskName("Halflife"),_xll.RiskUnits("d")))))</f>
        <v>#NAME?</v>
      </c>
      <c r="U202" s="134" t="e">
        <f t="shared" ca="1" si="38"/>
        <v>#NAME?</v>
      </c>
      <c r="V202" s="137" t="e" cm="1">
        <f t="array" aca="1" ref="V202" ca="1">(U202*_xll.RiskNormal('SW7'!C$3,'SW7'!D$3,_xll.RiskTruncateP(0.05,0.95),_xll.RiskName("PFAS MUSCLE FRAC"))/(B202*_xll.RiskNormal('SW7'!C$4,'SW7'!E$4,_xll.RiskTruncateP(0.05,0.95),_xll.RiskName("MUSCLE BW FRAC"))))/1000</f>
        <v>#NAME?</v>
      </c>
      <c r="W202" s="137" t="e" cm="1">
        <f t="array" aca="1" ref="W202" ca="1">V202/_xll.RiskNormal('SW7'!C$5,'SW7'!D$5,_xll.RiskTruncateP(0.05,0.95),_xll.RiskName("Serum Part"))</f>
        <v>#NAME?</v>
      </c>
    </row>
    <row r="203" spans="1:23" x14ac:dyDescent="0.35">
      <c r="A203" s="133">
        <f t="shared" si="35"/>
        <v>200</v>
      </c>
      <c r="B203" s="134" t="e" cm="1">
        <f t="array" aca="1" ref="B203" ca="1">B202+_xll.RiskNormal(0.5584 + 2*0.001787*A203 -3*0.00000155*A203^2 - 4*0.00000000133*A203^3,0.35*(0.5584 + 2*0.001787*A203 -3*0.00000155*A203^2 - 4*0.00000000133*A203^3),_xll.RiskTruncateP(0.05,0.95),_xll.RiskName("BW Gain"),_xll.RiskUnits("kg"))</f>
        <v>#NAME?</v>
      </c>
      <c r="C203" s="133" t="e" cm="1">
        <f t="array" aca="1" ref="C203" ca="1">_xll.RiskNormal(1200,1200*0.3941,_xll.RiskTruncateP(0.05,0.95),_xll.RiskName("Diet 3 Feed"),_xll.RiskUnits("ng/kg dry"))</f>
        <v>#NAME?</v>
      </c>
      <c r="D203" s="133">
        <v>0</v>
      </c>
      <c r="E203" s="163">
        <v>1.3</v>
      </c>
      <c r="F203" s="134" t="e" cm="1">
        <f t="array" aca="1" ref="F203" ca="1">_xll.RiskNormal((-0.0001*A203^2+0.0196*A203+11.697),(-0.0001*A203^2+0.0196*A203+11.697)*0.062,_xll.RiskTruncateP(0.05,0.95),_xll.RiskName("DMI Cow"),_xll.RiskUnits("kg"))</f>
        <v>#NAME?</v>
      </c>
      <c r="G203" s="134" t="e">
        <f t="shared" ca="1" si="32"/>
        <v>#NAME?</v>
      </c>
      <c r="H203" s="134" t="e" cm="1">
        <f t="array" aca="1" ref="H203" ca="1">_xll.RiskNormal('SW7'!C$12,'SW7'!D$12,_xll.RiskTruncateP(0.05,0.95),_xll.RiskName("Water Intake Cow"),_xll.RiskUnits("L"))</f>
        <v>#NAME?</v>
      </c>
      <c r="I203" s="134" t="e">
        <f t="shared" ca="1" si="33"/>
        <v>#NAME?</v>
      </c>
      <c r="J203" s="134" t="e">
        <f t="shared" ca="1" si="34"/>
        <v>#NAME?</v>
      </c>
      <c r="K203" s="134" t="e" cm="1">
        <f t="array" aca="1" ref="K203" ca="1">_xll.RiskNormal(-0.0000000257*A203^4+0.0000163*A203^3-0.003686*A203^2+0.3024*A203+1.445,(-0.0000000257*A203^4+0.0000163*A203^3-0.003686*A203^2+0.3024*A203+1.445)*0.355,_xll.RiskTruncateP(0.05,0.95),_xll.RiskName("Milk Intake"),_xll.RiskUnits("kg"))</f>
        <v>#NAME?</v>
      </c>
      <c r="L203" s="134" t="e" cm="1">
        <f t="array" aca="1" ref="L203" ca="1">_xll.RiskNormal(5.4702*LN(A203)-22.889,(5.4702*LN(A203)-22.889)*0.35,_xll.RiskTruncateP(0.05,0.95),_xll.RiskName("DMI"),_xll.RiskUnits("kg"))</f>
        <v>#NAME?</v>
      </c>
      <c r="M203" s="134" t="e" cm="1">
        <f t="array" aca="1" ref="M203" ca="1">_xll.RiskNormal(0.0243*L203,0.005*L203,_xll.RiskTruncateP(0.05,0.95),_xll.RiskName("Soil Intake"),_xll.RiskUnits("kg"))</f>
        <v>#NAME?</v>
      </c>
      <c r="N203" s="134" t="e">
        <f t="shared" ca="1" si="36"/>
        <v>#NAME?</v>
      </c>
      <c r="O203" s="134" t="e">
        <f t="shared" ca="1" si="37"/>
        <v>#NAME?</v>
      </c>
      <c r="P203" s="134" t="e">
        <f t="shared" ca="1" si="31"/>
        <v>#NAME?</v>
      </c>
      <c r="Q203" s="134" t="e">
        <f t="shared" ca="1" si="31"/>
        <v>#NAME?</v>
      </c>
      <c r="R203" s="134" t="e">
        <f t="shared" ca="1" si="31"/>
        <v>#NAME?</v>
      </c>
      <c r="S203" s="134" t="e">
        <f t="shared" ca="1" si="29"/>
        <v>#NAME?</v>
      </c>
      <c r="T203" s="134" t="e" cm="1">
        <f t="array" aca="1" ref="T203" ca="1">U202-(U202*(0.5^(1/_xll.RiskNormal('SW7'!C$2,'SW7'!D$2,_xll.RiskTruncateP(0.05,0.95),_xll.RiskName("Halflife"),_xll.RiskUnits("d")))))</f>
        <v>#NAME?</v>
      </c>
      <c r="U203" s="134" t="e">
        <f t="shared" ca="1" si="38"/>
        <v>#NAME?</v>
      </c>
      <c r="V203" s="137" t="e" cm="1">
        <f t="array" aca="1" ref="V203" ca="1">(U203*_xll.RiskNormal('SW7'!C$3,'SW7'!D$3,_xll.RiskTruncateP(0.05,0.95),_xll.RiskName("PFAS MUSCLE FRAC"))/(B203*_xll.RiskNormal('SW7'!C$4,'SW7'!E$4,_xll.RiskTruncateP(0.05,0.95),_xll.RiskName("MUSCLE BW FRAC"))))/1000</f>
        <v>#NAME?</v>
      </c>
      <c r="W203" s="137" t="e" cm="1">
        <f t="array" aca="1" ref="W203" ca="1">V203/_xll.RiskNormal('SW7'!C$5,'SW7'!D$5,_xll.RiskTruncateP(0.05,0.95),_xll.RiskName("Serum Part"))</f>
        <v>#NAME?</v>
      </c>
    </row>
    <row r="204" spans="1:23" x14ac:dyDescent="0.35">
      <c r="A204" s="133">
        <f t="shared" si="35"/>
        <v>201</v>
      </c>
      <c r="B204" s="134" t="e" cm="1">
        <f t="array" aca="1" ref="B204" ca="1">B203+_xll.RiskNormal(0.5584 + 2*0.001787*A204 -3*0.00000155*A204^2 - 4*0.00000000133*A204^3,0.35*(0.5584 + 2*0.001787*A204 -3*0.00000155*A204^2 - 4*0.00000000133*A204^3),_xll.RiskTruncateP(0.05,0.95),_xll.RiskName("BW Gain"),_xll.RiskUnits("kg"))</f>
        <v>#NAME?</v>
      </c>
      <c r="C204" s="133" t="e" cm="1">
        <f t="array" aca="1" ref="C204" ca="1">_xll.RiskNormal(1200,1200*0.3941,_xll.RiskTruncateP(0.05,0.95),_xll.RiskName("Diet 3 Feed"),_xll.RiskUnits("ng/kg dry"))</f>
        <v>#NAME?</v>
      </c>
      <c r="D204" s="133">
        <v>0</v>
      </c>
      <c r="E204" s="163">
        <v>1.3</v>
      </c>
      <c r="F204" s="134" t="e" cm="1">
        <f t="array" aca="1" ref="F204" ca="1">_xll.RiskNormal((-0.0001*A204^2+0.0196*A204+11.697),(-0.0001*A204^2+0.0196*A204+11.697)*0.062,_xll.RiskTruncateP(0.05,0.95),_xll.RiskName("DMI Cow"),_xll.RiskUnits("kg"))</f>
        <v>#NAME?</v>
      </c>
      <c r="G204" s="134" t="e">
        <f t="shared" ca="1" si="32"/>
        <v>#NAME?</v>
      </c>
      <c r="H204" s="134" t="e" cm="1">
        <f t="array" aca="1" ref="H204" ca="1">_xll.RiskNormal('SW7'!C$12,'SW7'!D$12,_xll.RiskTruncateP(0.05,0.95),_xll.RiskName("Water Intake Cow"),_xll.RiskUnits("L"))</f>
        <v>#NAME?</v>
      </c>
      <c r="I204" s="134" t="e">
        <f t="shared" ca="1" si="33"/>
        <v>#NAME?</v>
      </c>
      <c r="J204" s="134" t="e">
        <f t="shared" ca="1" si="34"/>
        <v>#NAME?</v>
      </c>
      <c r="K204" s="134" t="e" cm="1">
        <f t="array" aca="1" ref="K204" ca="1">_xll.RiskNormal(-0.0000000257*A204^4+0.0000163*A204^3-0.003686*A204^2+0.3024*A204+1.445,(-0.0000000257*A204^4+0.0000163*A204^3-0.003686*A204^2+0.3024*A204+1.445)*0.355,_xll.RiskTruncateP(0.05,0.95),_xll.RiskName("Milk Intake"),_xll.RiskUnits("kg"))</f>
        <v>#NAME?</v>
      </c>
      <c r="L204" s="134" t="e" cm="1">
        <f t="array" aca="1" ref="L204" ca="1">_xll.RiskNormal(5.4702*LN(A204)-22.889,(5.4702*LN(A204)-22.889)*0.35,_xll.RiskTruncateP(0.05,0.95),_xll.RiskName("DMI"),_xll.RiskUnits("kg"))</f>
        <v>#NAME?</v>
      </c>
      <c r="M204" s="134" t="e" cm="1">
        <f t="array" aca="1" ref="M204" ca="1">_xll.RiskNormal(0.0243*L204,0.005*L204,_xll.RiskTruncateP(0.05,0.95),_xll.RiskName("Soil Intake"),_xll.RiskUnits("kg"))</f>
        <v>#NAME?</v>
      </c>
      <c r="N204" s="134" t="e">
        <f t="shared" ca="1" si="36"/>
        <v>#NAME?</v>
      </c>
      <c r="O204" s="134" t="e">
        <f t="shared" ca="1" si="37"/>
        <v>#NAME?</v>
      </c>
      <c r="P204" s="134" t="e">
        <f t="shared" ca="1" si="31"/>
        <v>#NAME?</v>
      </c>
      <c r="Q204" s="134" t="e">
        <f t="shared" ca="1" si="31"/>
        <v>#NAME?</v>
      </c>
      <c r="R204" s="134" t="e">
        <f t="shared" ca="1" si="31"/>
        <v>#NAME?</v>
      </c>
      <c r="S204" s="134" t="e">
        <f t="shared" ca="1" si="29"/>
        <v>#NAME?</v>
      </c>
      <c r="T204" s="134" t="e" cm="1">
        <f t="array" aca="1" ref="T204" ca="1">U203-(U203*(0.5^(1/_xll.RiskNormal('SW7'!C$2,'SW7'!D$2,_xll.RiskTruncateP(0.05,0.95),_xll.RiskName("Halflife"),_xll.RiskUnits("d")))))</f>
        <v>#NAME?</v>
      </c>
      <c r="U204" s="134" t="e">
        <f t="shared" ca="1" si="38"/>
        <v>#NAME?</v>
      </c>
      <c r="V204" s="137" t="e" cm="1">
        <f t="array" aca="1" ref="V204" ca="1">(U204*_xll.RiskNormal('SW7'!C$3,'SW7'!D$3,_xll.RiskTruncateP(0.05,0.95),_xll.RiskName("PFAS MUSCLE FRAC"))/(B204*_xll.RiskNormal('SW7'!C$4,'SW7'!E$4,_xll.RiskTruncateP(0.05,0.95),_xll.RiskName("MUSCLE BW FRAC"))))/1000</f>
        <v>#NAME?</v>
      </c>
      <c r="W204" s="137" t="e" cm="1">
        <f t="array" aca="1" ref="W204" ca="1">V204/_xll.RiskNormal('SW7'!C$5,'SW7'!D$5,_xll.RiskTruncateP(0.05,0.95),_xll.RiskName("Serum Part"))</f>
        <v>#NAME?</v>
      </c>
    </row>
    <row r="205" spans="1:23" x14ac:dyDescent="0.35">
      <c r="A205" s="133">
        <f t="shared" si="35"/>
        <v>202</v>
      </c>
      <c r="B205" s="134" t="e" cm="1">
        <f t="array" aca="1" ref="B205" ca="1">B204+_xll.RiskNormal(0.5584 + 2*0.001787*A205 -3*0.00000155*A205^2 - 4*0.00000000133*A205^3,0.35*(0.5584 + 2*0.001787*A205 -3*0.00000155*A205^2 - 4*0.00000000133*A205^3),_xll.RiskTruncateP(0.05,0.95),_xll.RiskName("BW Gain"),_xll.RiskUnits("kg"))</f>
        <v>#NAME?</v>
      </c>
      <c r="C205" s="133" t="e" cm="1">
        <f t="array" aca="1" ref="C205" ca="1">_xll.RiskNormal(1200,1200*0.3941,_xll.RiskTruncateP(0.05,0.95),_xll.RiskName("Diet 3 Feed"),_xll.RiskUnits("ng/kg dry"))</f>
        <v>#NAME?</v>
      </c>
      <c r="D205" s="133">
        <v>0</v>
      </c>
      <c r="E205" s="163">
        <v>1.3</v>
      </c>
      <c r="F205" s="134" t="e" cm="1">
        <f t="array" aca="1" ref="F205" ca="1">_xll.RiskNormal((-0.0001*A205^2+0.0196*A205+11.697),(-0.0001*A205^2+0.0196*A205+11.697)*0.062,_xll.RiskTruncateP(0.05,0.95),_xll.RiskName("DMI Cow"),_xll.RiskUnits("kg"))</f>
        <v>#NAME?</v>
      </c>
      <c r="G205" s="134" t="e">
        <f t="shared" ca="1" si="32"/>
        <v>#NAME?</v>
      </c>
      <c r="H205" s="134" t="e" cm="1">
        <f t="array" aca="1" ref="H205" ca="1">_xll.RiskNormal('SW7'!C$12,'SW7'!D$12,_xll.RiskTruncateP(0.05,0.95),_xll.RiskName("Water Intake Cow"),_xll.RiskUnits("L"))</f>
        <v>#NAME?</v>
      </c>
      <c r="I205" s="134" t="e">
        <f t="shared" ca="1" si="33"/>
        <v>#NAME?</v>
      </c>
      <c r="J205" s="134" t="e">
        <f t="shared" ca="1" si="34"/>
        <v>#NAME?</v>
      </c>
      <c r="K205" s="134" t="e" cm="1">
        <f t="array" aca="1" ref="K205" ca="1">_xll.RiskNormal(-0.0000000257*A205^4+0.0000163*A205^3-0.003686*A205^2+0.3024*A205+1.445,(-0.0000000257*A205^4+0.0000163*A205^3-0.003686*A205^2+0.3024*A205+1.445)*0.355,_xll.RiskTruncateP(0.05,0.95),_xll.RiskName("Milk Intake"),_xll.RiskUnits("kg"))</f>
        <v>#NAME?</v>
      </c>
      <c r="L205" s="134" t="e" cm="1">
        <f t="array" aca="1" ref="L205" ca="1">_xll.RiskNormal(5.4702*LN(A205)-22.889,(5.4702*LN(A205)-22.889)*0.35,_xll.RiskTruncateP(0.05,0.95),_xll.RiskName("DMI"),_xll.RiskUnits("kg"))</f>
        <v>#NAME?</v>
      </c>
      <c r="M205" s="134" t="e" cm="1">
        <f t="array" aca="1" ref="M205" ca="1">_xll.RiskNormal(0.0243*L205,0.005*L205,_xll.RiskTruncateP(0.05,0.95),_xll.RiskName("Soil Intake"),_xll.RiskUnits("kg"))</f>
        <v>#NAME?</v>
      </c>
      <c r="N205" s="134" t="e">
        <f t="shared" ca="1" si="36"/>
        <v>#NAME?</v>
      </c>
      <c r="O205" s="134" t="e">
        <f t="shared" ca="1" si="37"/>
        <v>#NAME?</v>
      </c>
      <c r="P205" s="134" t="e">
        <f t="shared" ca="1" si="31"/>
        <v>#NAME?</v>
      </c>
      <c r="Q205" s="134" t="e">
        <f t="shared" ca="1" si="31"/>
        <v>#NAME?</v>
      </c>
      <c r="R205" s="134" t="e">
        <f t="shared" ca="1" si="31"/>
        <v>#NAME?</v>
      </c>
      <c r="S205" s="134" t="e">
        <f t="shared" ca="1" si="29"/>
        <v>#NAME?</v>
      </c>
      <c r="T205" s="134" t="e" cm="1">
        <f t="array" aca="1" ref="T205" ca="1">U204-(U204*(0.5^(1/_xll.RiskNormal('SW7'!C$2,'SW7'!D$2,_xll.RiskTruncateP(0.05,0.95),_xll.RiskName("Halflife"),_xll.RiskUnits("d")))))</f>
        <v>#NAME?</v>
      </c>
      <c r="U205" s="134" t="e">
        <f t="shared" ca="1" si="38"/>
        <v>#NAME?</v>
      </c>
      <c r="V205" s="137" t="e" cm="1">
        <f t="array" aca="1" ref="V205" ca="1">(U205*_xll.RiskNormal('SW7'!C$3,'SW7'!D$3,_xll.RiskTruncateP(0.05,0.95),_xll.RiskName("PFAS MUSCLE FRAC"))/(B205*_xll.RiskNormal('SW7'!C$4,'SW7'!E$4,_xll.RiskTruncateP(0.05,0.95),_xll.RiskName("MUSCLE BW FRAC"))))/1000</f>
        <v>#NAME?</v>
      </c>
      <c r="W205" s="137" t="e" cm="1">
        <f t="array" aca="1" ref="W205" ca="1">V205/_xll.RiskNormal('SW7'!C$5,'SW7'!D$5,_xll.RiskTruncateP(0.05,0.95),_xll.RiskName("Serum Part"))</f>
        <v>#NAME?</v>
      </c>
    </row>
    <row r="206" spans="1:23" x14ac:dyDescent="0.35">
      <c r="A206" s="133">
        <f t="shared" si="35"/>
        <v>203</v>
      </c>
      <c r="B206" s="134" t="e" cm="1">
        <f t="array" aca="1" ref="B206" ca="1">B205+_xll.RiskNormal(0.5584 + 2*0.001787*A206 -3*0.00000155*A206^2 - 4*0.00000000133*A206^3,0.35*(0.5584 + 2*0.001787*A206 -3*0.00000155*A206^2 - 4*0.00000000133*A206^3),_xll.RiskTruncateP(0.05,0.95),_xll.RiskName("BW Gain"),_xll.RiskUnits("kg"))</f>
        <v>#NAME?</v>
      </c>
      <c r="C206" s="133" t="e" cm="1">
        <f t="array" aca="1" ref="C206" ca="1">_xll.RiskNormal(1200,1200*0.3941,_xll.RiskTruncateP(0.05,0.95),_xll.RiskName("Diet 3 Feed"),_xll.RiskUnits("ng/kg dry"))</f>
        <v>#NAME?</v>
      </c>
      <c r="D206" s="133">
        <v>0</v>
      </c>
      <c r="E206" s="163">
        <v>1.3</v>
      </c>
      <c r="F206" s="134" t="e" cm="1">
        <f t="array" aca="1" ref="F206" ca="1">_xll.RiskNormal((-0.0001*A206^2+0.0196*A206+11.697),(-0.0001*A206^2+0.0196*A206+11.697)*0.062,_xll.RiskTruncateP(0.05,0.95),_xll.RiskName("DMI Cow"),_xll.RiskUnits("kg"))</f>
        <v>#NAME?</v>
      </c>
      <c r="G206" s="134" t="e">
        <f t="shared" ca="1" si="32"/>
        <v>#NAME?</v>
      </c>
      <c r="H206" s="134" t="e" cm="1">
        <f t="array" aca="1" ref="H206" ca="1">_xll.RiskNormal('SW7'!C$12,'SW7'!D$12,_xll.RiskTruncateP(0.05,0.95),_xll.RiskName("Water Intake Cow"),_xll.RiskUnits("L"))</f>
        <v>#NAME?</v>
      </c>
      <c r="I206" s="134" t="e">
        <f t="shared" ca="1" si="33"/>
        <v>#NAME?</v>
      </c>
      <c r="J206" s="134" t="e">
        <f t="shared" ca="1" si="34"/>
        <v>#NAME?</v>
      </c>
      <c r="K206" s="134" t="e" cm="1">
        <f t="array" aca="1" ref="K206" ca="1">_xll.RiskNormal(-0.0000000257*A206^4+0.0000163*A206^3-0.003686*A206^2+0.3024*A206+1.445,(-0.0000000257*A206^4+0.0000163*A206^3-0.003686*A206^2+0.3024*A206+1.445)*0.355,_xll.RiskTruncateP(0.05,0.95),_xll.RiskName("Milk Intake"),_xll.RiskUnits("kg"))</f>
        <v>#NAME?</v>
      </c>
      <c r="L206" s="134" t="e" cm="1">
        <f t="array" aca="1" ref="L206" ca="1">_xll.RiskNormal(5.4702*LN(A206)-22.889,(5.4702*LN(A206)-22.889)*0.35,_xll.RiskTruncateP(0.05,0.95),_xll.RiskName("DMI"),_xll.RiskUnits("kg"))</f>
        <v>#NAME?</v>
      </c>
      <c r="M206" s="134" t="e" cm="1">
        <f t="array" aca="1" ref="M206" ca="1">_xll.RiskNormal(0.0243*L206,0.005*L206,_xll.RiskTruncateP(0.05,0.95),_xll.RiskName("Soil Intake"),_xll.RiskUnits("kg"))</f>
        <v>#NAME?</v>
      </c>
      <c r="N206" s="134" t="e">
        <f t="shared" ca="1" si="36"/>
        <v>#NAME?</v>
      </c>
      <c r="O206" s="134" t="e">
        <f t="shared" ca="1" si="37"/>
        <v>#NAME?</v>
      </c>
      <c r="P206" s="134" t="e">
        <f t="shared" ca="1" si="31"/>
        <v>#NAME?</v>
      </c>
      <c r="Q206" s="134" t="e">
        <f t="shared" ca="1" si="31"/>
        <v>#NAME?</v>
      </c>
      <c r="R206" s="134" t="e">
        <f t="shared" ca="1" si="31"/>
        <v>#NAME?</v>
      </c>
      <c r="S206" s="134" t="e">
        <f t="shared" ca="1" si="29"/>
        <v>#NAME?</v>
      </c>
      <c r="T206" s="134" t="e" cm="1">
        <f t="array" aca="1" ref="T206" ca="1">U205-(U205*(0.5^(1/_xll.RiskNormal('SW7'!C$2,'SW7'!D$2,_xll.RiskTruncateP(0.05,0.95),_xll.RiskName("Halflife"),_xll.RiskUnits("d")))))</f>
        <v>#NAME?</v>
      </c>
      <c r="U206" s="134" t="e">
        <f t="shared" ca="1" si="38"/>
        <v>#NAME?</v>
      </c>
      <c r="V206" s="137" t="e" cm="1">
        <f t="array" aca="1" ref="V206" ca="1">(U206*_xll.RiskNormal('SW7'!C$3,'SW7'!D$3,_xll.RiskTruncateP(0.05,0.95),_xll.RiskName("PFAS MUSCLE FRAC"))/(B206*_xll.RiskNormal('SW7'!C$4,'SW7'!E$4,_xll.RiskTruncateP(0.05,0.95),_xll.RiskName("MUSCLE BW FRAC"))))/1000</f>
        <v>#NAME?</v>
      </c>
      <c r="W206" s="137" t="e" cm="1">
        <f t="array" aca="1" ref="W206" ca="1">V206/_xll.RiskNormal('SW7'!C$5,'SW7'!D$5,_xll.RiskTruncateP(0.05,0.95),_xll.RiskName("Serum Part"))</f>
        <v>#NAME?</v>
      </c>
    </row>
    <row r="207" spans="1:23" x14ac:dyDescent="0.35">
      <c r="A207" s="133">
        <f t="shared" si="35"/>
        <v>204</v>
      </c>
      <c r="B207" s="134" t="e" cm="1">
        <f t="array" aca="1" ref="B207" ca="1">B206+_xll.RiskNormal(0.5584 + 2*0.001787*A207 -3*0.00000155*A207^2 - 4*0.00000000133*A207^3,0.35*(0.5584 + 2*0.001787*A207 -3*0.00000155*A207^2 - 4*0.00000000133*A207^3),_xll.RiskTruncateP(0.05,0.95),_xll.RiskName("BW Gain"),_xll.RiskUnits("kg"))</f>
        <v>#NAME?</v>
      </c>
      <c r="C207" s="133" t="e" cm="1">
        <f t="array" aca="1" ref="C207" ca="1">_xll.RiskNormal(1200,1200*0.3941,_xll.RiskTruncateP(0.05,0.95),_xll.RiskName("Diet 3 Feed"),_xll.RiskUnits("ng/kg dry"))</f>
        <v>#NAME?</v>
      </c>
      <c r="D207" s="133">
        <v>0</v>
      </c>
      <c r="E207" s="163">
        <v>1.3</v>
      </c>
      <c r="F207" s="134" t="e" cm="1">
        <f t="array" aca="1" ref="F207" ca="1">_xll.RiskNormal((-0.0001*A207^2+0.0196*A207+11.697),(-0.0001*A207^2+0.0196*A207+11.697)*0.062,_xll.RiskTruncateP(0.05,0.95),_xll.RiskName("DMI Cow"),_xll.RiskUnits("kg"))</f>
        <v>#NAME?</v>
      </c>
      <c r="G207" s="134" t="e">
        <f t="shared" ca="1" si="32"/>
        <v>#NAME?</v>
      </c>
      <c r="H207" s="134" t="e" cm="1">
        <f t="array" aca="1" ref="H207" ca="1">_xll.RiskNormal('SW7'!C$12,'SW7'!D$12,_xll.RiskTruncateP(0.05,0.95),_xll.RiskName("Water Intake Cow"),_xll.RiskUnits("L"))</f>
        <v>#NAME?</v>
      </c>
      <c r="I207" s="134" t="e">
        <f t="shared" ca="1" si="33"/>
        <v>#NAME?</v>
      </c>
      <c r="J207" s="134" t="e">
        <f t="shared" ca="1" si="34"/>
        <v>#NAME?</v>
      </c>
      <c r="K207" s="134" t="e" cm="1">
        <f t="array" aca="1" ref="K207" ca="1">_xll.RiskNormal(-0.0000000257*A207^4+0.0000163*A207^3-0.003686*A207^2+0.3024*A207+1.445,(-0.0000000257*A207^4+0.0000163*A207^3-0.003686*A207^2+0.3024*A207+1.445)*0.355,_xll.RiskTruncateP(0.05,0.95),_xll.RiskName("Milk Intake"),_xll.RiskUnits("kg"))</f>
        <v>#NAME?</v>
      </c>
      <c r="L207" s="134" t="e" cm="1">
        <f t="array" aca="1" ref="L207" ca="1">_xll.RiskNormal(5.4702*LN(A207)-22.889,(5.4702*LN(A207)-22.889)*0.35,_xll.RiskTruncateP(0.05,0.95),_xll.RiskName("DMI"),_xll.RiskUnits("kg"))</f>
        <v>#NAME?</v>
      </c>
      <c r="M207" s="134" t="e" cm="1">
        <f t="array" aca="1" ref="M207" ca="1">_xll.RiskNormal(0.0243*L207,0.005*L207,_xll.RiskTruncateP(0.05,0.95),_xll.RiskName("Soil Intake"),_xll.RiskUnits("kg"))</f>
        <v>#NAME?</v>
      </c>
      <c r="N207" s="134" t="e">
        <f t="shared" ca="1" si="36"/>
        <v>#NAME?</v>
      </c>
      <c r="O207" s="134" t="e">
        <f t="shared" ca="1" si="37"/>
        <v>#NAME?</v>
      </c>
      <c r="P207" s="134" t="e">
        <f t="shared" ca="1" si="31"/>
        <v>#NAME?</v>
      </c>
      <c r="Q207" s="134" t="e">
        <f t="shared" ca="1" si="31"/>
        <v>#NAME?</v>
      </c>
      <c r="R207" s="134" t="e">
        <f t="shared" ca="1" si="31"/>
        <v>#NAME?</v>
      </c>
      <c r="S207" s="134" t="e">
        <f t="shared" ref="S207:S270" ca="1" si="39">SUM(O207:R207)</f>
        <v>#NAME?</v>
      </c>
      <c r="T207" s="134" t="e" cm="1">
        <f t="array" aca="1" ref="T207" ca="1">U206-(U206*(0.5^(1/_xll.RiskNormal('SW7'!C$2,'SW7'!D$2,_xll.RiskTruncateP(0.05,0.95),_xll.RiskName("Halflife"),_xll.RiskUnits("d")))))</f>
        <v>#NAME?</v>
      </c>
      <c r="U207" s="134" t="e">
        <f t="shared" ca="1" si="38"/>
        <v>#NAME?</v>
      </c>
      <c r="V207" s="137" t="e" cm="1">
        <f t="array" aca="1" ref="V207" ca="1">(U207*_xll.RiskNormal('SW7'!C$3,'SW7'!D$3,_xll.RiskTruncateP(0.05,0.95),_xll.RiskName("PFAS MUSCLE FRAC"))/(B207*_xll.RiskNormal('SW7'!C$4,'SW7'!E$4,_xll.RiskTruncateP(0.05,0.95),_xll.RiskName("MUSCLE BW FRAC"))))/1000</f>
        <v>#NAME?</v>
      </c>
      <c r="W207" s="137" t="e" cm="1">
        <f t="array" aca="1" ref="W207" ca="1">V207/_xll.RiskNormal('SW7'!C$5,'SW7'!D$5,_xll.RiskTruncateP(0.05,0.95),_xll.RiskName("Serum Part"))</f>
        <v>#NAME?</v>
      </c>
    </row>
    <row r="208" spans="1:23" x14ac:dyDescent="0.35">
      <c r="A208" s="133">
        <f t="shared" si="35"/>
        <v>205</v>
      </c>
      <c r="B208" s="134" t="e" cm="1">
        <f t="array" aca="1" ref="B208" ca="1">B207+_xll.RiskNormal(0.5584 + 2*0.001787*A208 -3*0.00000155*A208^2 - 4*0.00000000133*A208^3,0.35*(0.5584 + 2*0.001787*A208 -3*0.00000155*A208^2 - 4*0.00000000133*A208^3),_xll.RiskTruncateP(0.05,0.95),_xll.RiskName("BW Gain"),_xll.RiskUnits("kg"))</f>
        <v>#NAME?</v>
      </c>
      <c r="C208" s="133" t="e" cm="1">
        <f t="array" aca="1" ref="C208" ca="1">_xll.RiskNormal(1200,1200*0.3941,_xll.RiskTruncateP(0.05,0.95),_xll.RiskName("Diet 3 Feed"),_xll.RiskUnits("ng/kg dry"))</f>
        <v>#NAME?</v>
      </c>
      <c r="D208" s="133">
        <v>0</v>
      </c>
      <c r="E208" s="163">
        <v>1.3</v>
      </c>
      <c r="F208" s="134" t="e" cm="1">
        <f t="array" aca="1" ref="F208" ca="1">_xll.RiskNormal((-0.0001*A208^2+0.0196*A208+11.697),(-0.0001*A208^2+0.0196*A208+11.697)*0.062,_xll.RiskTruncateP(0.05,0.95),_xll.RiskName("DMI Cow"),_xll.RiskUnits("kg"))</f>
        <v>#NAME?</v>
      </c>
      <c r="G208" s="134" t="e">
        <f t="shared" ca="1" si="32"/>
        <v>#NAME?</v>
      </c>
      <c r="H208" s="134" t="e" cm="1">
        <f t="array" aca="1" ref="H208" ca="1">_xll.RiskNormal('SW7'!C$12,'SW7'!D$12,_xll.RiskTruncateP(0.05,0.95),_xll.RiskName("Water Intake Cow"),_xll.RiskUnits("L"))</f>
        <v>#NAME?</v>
      </c>
      <c r="I208" s="134" t="e">
        <f t="shared" ca="1" si="33"/>
        <v>#NAME?</v>
      </c>
      <c r="J208" s="134" t="e">
        <f t="shared" ca="1" si="34"/>
        <v>#NAME?</v>
      </c>
      <c r="K208" s="134" t="e" cm="1">
        <f t="array" aca="1" ref="K208" ca="1">_xll.RiskNormal(-0.0000000257*A208^4+0.0000163*A208^3-0.003686*A208^2+0.3024*A208+1.445,(-0.0000000257*A208^4+0.0000163*A208^3-0.003686*A208^2+0.3024*A208+1.445)*0.355,_xll.RiskTruncateP(0.05,0.95),_xll.RiskName("Milk Intake"),_xll.RiskUnits("kg"))</f>
        <v>#NAME?</v>
      </c>
      <c r="L208" s="134" t="e" cm="1">
        <f t="array" aca="1" ref="L208" ca="1">_xll.RiskNormal(5.4702*LN(A208)-22.889,(5.4702*LN(A208)-22.889)*0.35,_xll.RiskTruncateP(0.05,0.95),_xll.RiskName("DMI"),_xll.RiskUnits("kg"))</f>
        <v>#NAME?</v>
      </c>
      <c r="M208" s="134" t="e" cm="1">
        <f t="array" aca="1" ref="M208" ca="1">_xll.RiskNormal(0.0243*L208,0.005*L208,_xll.RiskTruncateP(0.05,0.95),_xll.RiskName("Soil Intake"),_xll.RiskUnits("kg"))</f>
        <v>#NAME?</v>
      </c>
      <c r="N208" s="134" t="e">
        <f t="shared" ca="1" si="36"/>
        <v>#NAME?</v>
      </c>
      <c r="O208" s="134" t="e">
        <f t="shared" ca="1" si="37"/>
        <v>#NAME?</v>
      </c>
      <c r="P208" s="134" t="e">
        <f t="shared" ca="1" si="31"/>
        <v>#NAME?</v>
      </c>
      <c r="Q208" s="134" t="e">
        <f t="shared" ca="1" si="31"/>
        <v>#NAME?</v>
      </c>
      <c r="R208" s="134" t="e">
        <f t="shared" ca="1" si="31"/>
        <v>#NAME?</v>
      </c>
      <c r="S208" s="134" t="e">
        <f t="shared" ca="1" si="39"/>
        <v>#NAME?</v>
      </c>
      <c r="T208" s="134" t="e" cm="1">
        <f t="array" aca="1" ref="T208" ca="1">U207-(U207*(0.5^(1/_xll.RiskNormal('SW7'!C$2,'SW7'!D$2,_xll.RiskTruncateP(0.05,0.95),_xll.RiskName("Halflife"),_xll.RiskUnits("d")))))</f>
        <v>#NAME?</v>
      </c>
      <c r="U208" s="134" t="e">
        <f t="shared" ca="1" si="38"/>
        <v>#NAME?</v>
      </c>
      <c r="V208" s="137" t="e" cm="1">
        <f t="array" aca="1" ref="V208" ca="1">(U208*_xll.RiskNormal('SW7'!C$3,'SW7'!D$3,_xll.RiskTruncateP(0.05,0.95),_xll.RiskName("PFAS MUSCLE FRAC"))/(B208*_xll.RiskNormal('SW7'!C$4,'SW7'!E$4,_xll.RiskTruncateP(0.05,0.95),_xll.RiskName("MUSCLE BW FRAC"))))/1000</f>
        <v>#NAME?</v>
      </c>
      <c r="W208" s="137" t="e" cm="1">
        <f t="array" aca="1" ref="W208" ca="1">V208/_xll.RiskNormal('SW7'!C$5,'SW7'!D$5,_xll.RiskTruncateP(0.05,0.95),_xll.RiskName("Serum Part"))</f>
        <v>#NAME?</v>
      </c>
    </row>
    <row r="209" spans="1:23" x14ac:dyDescent="0.35">
      <c r="A209" s="133">
        <f t="shared" si="35"/>
        <v>206</v>
      </c>
      <c r="B209" s="134" t="e" cm="1">
        <f t="array" aca="1" ref="B209" ca="1">B208+_xll.RiskNormal(0.5584 + 2*0.001787*A209 -3*0.00000155*A209^2 - 4*0.00000000133*A209^3,0.35*(0.5584 + 2*0.001787*A209 -3*0.00000155*A209^2 - 4*0.00000000133*A209^3),_xll.RiskTruncateP(0.05,0.95),_xll.RiskName("BW Gain"),_xll.RiskUnits("kg"))</f>
        <v>#NAME?</v>
      </c>
      <c r="C209" s="133" t="e" cm="1">
        <f t="array" aca="1" ref="C209" ca="1">_xll.RiskNormal(1200,1200*0.3941,_xll.RiskTruncateP(0.05,0.95),_xll.RiskName("Diet 3 Feed"),_xll.RiskUnits("ng/kg dry"))</f>
        <v>#NAME?</v>
      </c>
      <c r="D209" s="133">
        <v>0</v>
      </c>
      <c r="E209" s="163">
        <v>1.3</v>
      </c>
      <c r="F209" s="134" t="e" cm="1">
        <f t="array" aca="1" ref="F209" ca="1">_xll.RiskNormal((-0.0001*A209^2+0.0196*A209+11.697),(-0.0001*A209^2+0.0196*A209+11.697)*0.062,_xll.RiskTruncateP(0.05,0.95),_xll.RiskName("DMI Cow"),_xll.RiskUnits("kg"))</f>
        <v>#NAME?</v>
      </c>
      <c r="G209" s="134" t="e">
        <f t="shared" ca="1" si="32"/>
        <v>#NAME?</v>
      </c>
      <c r="H209" s="134" t="e" cm="1">
        <f t="array" aca="1" ref="H209" ca="1">_xll.RiskNormal('SW7'!C$12,'SW7'!D$12,_xll.RiskTruncateP(0.05,0.95),_xll.RiskName("Water Intake Cow"),_xll.RiskUnits("L"))</f>
        <v>#NAME?</v>
      </c>
      <c r="I209" s="134" t="e">
        <f t="shared" ca="1" si="33"/>
        <v>#NAME?</v>
      </c>
      <c r="J209" s="134" t="e">
        <f t="shared" ca="1" si="34"/>
        <v>#NAME?</v>
      </c>
      <c r="K209" s="134" t="e" cm="1">
        <f t="array" aca="1" ref="K209" ca="1">_xll.RiskNormal(-0.0000000257*A209^4+0.0000163*A209^3-0.003686*A209^2+0.3024*A209+1.445,(-0.0000000257*A209^4+0.0000163*A209^3-0.003686*A209^2+0.3024*A209+1.445)*0.355,_xll.RiskTruncateP(0.05,0.95),_xll.RiskName("Milk Intake"),_xll.RiskUnits("kg"))</f>
        <v>#NAME?</v>
      </c>
      <c r="L209" s="134" t="e" cm="1">
        <f t="array" aca="1" ref="L209" ca="1">_xll.RiskNormal(5.4702*LN(A209)-22.889,(5.4702*LN(A209)-22.889)*0.35,_xll.RiskTruncateP(0.05,0.95),_xll.RiskName("DMI"),_xll.RiskUnits("kg"))</f>
        <v>#NAME?</v>
      </c>
      <c r="M209" s="134" t="e" cm="1">
        <f t="array" aca="1" ref="M209" ca="1">_xll.RiskNormal(0.0243*L209,0.005*L209,_xll.RiskTruncateP(0.05,0.95),_xll.RiskName("Soil Intake"),_xll.RiskUnits("kg"))</f>
        <v>#NAME?</v>
      </c>
      <c r="N209" s="134" t="e">
        <f t="shared" ca="1" si="36"/>
        <v>#NAME?</v>
      </c>
      <c r="O209" s="134" t="e">
        <f t="shared" ca="1" si="37"/>
        <v>#NAME?</v>
      </c>
      <c r="P209" s="134" t="e">
        <f t="shared" ca="1" si="31"/>
        <v>#NAME?</v>
      </c>
      <c r="Q209" s="134" t="e">
        <f t="shared" ca="1" si="31"/>
        <v>#NAME?</v>
      </c>
      <c r="R209" s="134" t="e">
        <f t="shared" ca="1" si="31"/>
        <v>#NAME?</v>
      </c>
      <c r="S209" s="134" t="e">
        <f t="shared" ca="1" si="39"/>
        <v>#NAME?</v>
      </c>
      <c r="T209" s="134" t="e" cm="1">
        <f t="array" aca="1" ref="T209" ca="1">U208-(U208*(0.5^(1/_xll.RiskNormal('SW7'!C$2,'SW7'!D$2,_xll.RiskTruncateP(0.05,0.95),_xll.RiskName("Halflife"),_xll.RiskUnits("d")))))</f>
        <v>#NAME?</v>
      </c>
      <c r="U209" s="134" t="e">
        <f t="shared" ca="1" si="38"/>
        <v>#NAME?</v>
      </c>
      <c r="V209" s="137" t="e" cm="1">
        <f t="array" aca="1" ref="V209" ca="1">(U209*_xll.RiskNormal('SW7'!C$3,'SW7'!D$3,_xll.RiskTruncateP(0.05,0.95),_xll.RiskName("PFAS MUSCLE FRAC"))/(B209*_xll.RiskNormal('SW7'!C$4,'SW7'!E$4,_xll.RiskTruncateP(0.05,0.95),_xll.RiskName("MUSCLE BW FRAC"))))/1000</f>
        <v>#NAME?</v>
      </c>
      <c r="W209" s="137" t="e" cm="1">
        <f t="array" aca="1" ref="W209" ca="1">V209/_xll.RiskNormal('SW7'!C$5,'SW7'!D$5,_xll.RiskTruncateP(0.05,0.95),_xll.RiskName("Serum Part"))</f>
        <v>#NAME?</v>
      </c>
    </row>
    <row r="210" spans="1:23" x14ac:dyDescent="0.35">
      <c r="A210" s="133">
        <f t="shared" si="35"/>
        <v>207</v>
      </c>
      <c r="B210" s="134" t="e" cm="1">
        <f t="array" aca="1" ref="B210" ca="1">B209+_xll.RiskNormal(0.5584 + 2*0.001787*A210 -3*0.00000155*A210^2 - 4*0.00000000133*A210^3,0.35*(0.5584 + 2*0.001787*A210 -3*0.00000155*A210^2 - 4*0.00000000133*A210^3),_xll.RiskTruncateP(0.05,0.95),_xll.RiskName("BW Gain"),_xll.RiskUnits("kg"))</f>
        <v>#NAME?</v>
      </c>
      <c r="C210" s="133" t="e" cm="1">
        <f t="array" aca="1" ref="C210" ca="1">_xll.RiskNormal(1200,1200*0.3941,_xll.RiskTruncateP(0.05,0.95),_xll.RiskName("Diet 3 Feed"),_xll.RiskUnits("ng/kg dry"))</f>
        <v>#NAME?</v>
      </c>
      <c r="D210" s="133">
        <v>0</v>
      </c>
      <c r="E210" s="163">
        <v>1.3</v>
      </c>
      <c r="F210" s="134" t="e" cm="1">
        <f t="array" aca="1" ref="F210" ca="1">_xll.RiskNormal((-0.0001*A210^2+0.0196*A210+11.697),(-0.0001*A210^2+0.0196*A210+11.697)*0.062,_xll.RiskTruncateP(0.05,0.95),_xll.RiskName("DMI Cow"),_xll.RiskUnits("kg"))</f>
        <v>#NAME?</v>
      </c>
      <c r="G210" s="134" t="e">
        <f t="shared" ca="1" si="32"/>
        <v>#NAME?</v>
      </c>
      <c r="H210" s="134" t="e" cm="1">
        <f t="array" aca="1" ref="H210" ca="1">_xll.RiskNormal('SW7'!C$12,'SW7'!D$12,_xll.RiskTruncateP(0.05,0.95),_xll.RiskName("Water Intake Cow"),_xll.RiskUnits("L"))</f>
        <v>#NAME?</v>
      </c>
      <c r="I210" s="134" t="e">
        <f t="shared" ca="1" si="33"/>
        <v>#NAME?</v>
      </c>
      <c r="J210" s="134" t="e">
        <f t="shared" ca="1" si="34"/>
        <v>#NAME?</v>
      </c>
      <c r="K210" s="134" t="e" cm="1">
        <f t="array" aca="1" ref="K210" ca="1">_xll.RiskNormal(-0.0000000257*A210^4+0.0000163*A210^3-0.003686*A210^2+0.3024*A210+1.445,(-0.0000000257*A210^4+0.0000163*A210^3-0.003686*A210^2+0.3024*A210+1.445)*0.355,_xll.RiskTruncateP(0.05,0.95),_xll.RiskName("Milk Intake"),_xll.RiskUnits("kg"))</f>
        <v>#NAME?</v>
      </c>
      <c r="L210" s="134" t="e" cm="1">
        <f t="array" aca="1" ref="L210" ca="1">_xll.RiskNormal(5.4702*LN(A210)-22.889,(5.4702*LN(A210)-22.889)*0.35,_xll.RiskTruncateP(0.05,0.95),_xll.RiskName("DMI"),_xll.RiskUnits("kg"))</f>
        <v>#NAME?</v>
      </c>
      <c r="M210" s="134" t="e" cm="1">
        <f t="array" aca="1" ref="M210" ca="1">_xll.RiskNormal(0.0243*L210,0.005*L210,_xll.RiskTruncateP(0.05,0.95),_xll.RiskName("Soil Intake"),_xll.RiskUnits("kg"))</f>
        <v>#NAME?</v>
      </c>
      <c r="N210" s="134" t="e">
        <f t="shared" ca="1" si="36"/>
        <v>#NAME?</v>
      </c>
      <c r="O210" s="134" t="e">
        <f t="shared" ca="1" si="37"/>
        <v>#NAME?</v>
      </c>
      <c r="P210" s="134" t="e">
        <f t="shared" ca="1" si="31"/>
        <v>#NAME?</v>
      </c>
      <c r="Q210" s="134" t="e">
        <f t="shared" ca="1" si="31"/>
        <v>#NAME?</v>
      </c>
      <c r="R210" s="134" t="e">
        <f t="shared" ca="1" si="31"/>
        <v>#NAME?</v>
      </c>
      <c r="S210" s="134" t="e">
        <f t="shared" ca="1" si="39"/>
        <v>#NAME?</v>
      </c>
      <c r="T210" s="134" t="e" cm="1">
        <f t="array" aca="1" ref="T210" ca="1">U209-(U209*(0.5^(1/_xll.RiskNormal('SW7'!C$2,'SW7'!D$2,_xll.RiskTruncateP(0.05,0.95),_xll.RiskName("Halflife"),_xll.RiskUnits("d")))))</f>
        <v>#NAME?</v>
      </c>
      <c r="U210" s="134" t="e">
        <f t="shared" ca="1" si="38"/>
        <v>#NAME?</v>
      </c>
      <c r="V210" s="137" t="e" cm="1">
        <f t="array" aca="1" ref="V210" ca="1">(U210*_xll.RiskNormal('SW7'!C$3,'SW7'!D$3,_xll.RiskTruncateP(0.05,0.95),_xll.RiskName("PFAS MUSCLE FRAC"))/(B210*_xll.RiskNormal('SW7'!C$4,'SW7'!E$4,_xll.RiskTruncateP(0.05,0.95),_xll.RiskName("MUSCLE BW FRAC"))))/1000</f>
        <v>#NAME?</v>
      </c>
      <c r="W210" s="137" t="e" cm="1">
        <f t="array" aca="1" ref="W210" ca="1">V210/_xll.RiskNormal('SW7'!C$5,'SW7'!D$5,_xll.RiskTruncateP(0.05,0.95),_xll.RiskName("Serum Part"))</f>
        <v>#NAME?</v>
      </c>
    </row>
    <row r="211" spans="1:23" x14ac:dyDescent="0.35">
      <c r="A211" s="133">
        <f t="shared" si="35"/>
        <v>208</v>
      </c>
      <c r="B211" s="134" t="e" cm="1">
        <f t="array" aca="1" ref="B211" ca="1">B210+_xll.RiskNormal(0.5584 + 2*0.001787*A211 -3*0.00000155*A211^2 - 4*0.00000000133*A211^3,0.35*(0.5584 + 2*0.001787*A211 -3*0.00000155*A211^2 - 4*0.00000000133*A211^3),_xll.RiskTruncateP(0.05,0.95),_xll.RiskName("BW Gain"),_xll.RiskUnits("kg"))</f>
        <v>#NAME?</v>
      </c>
      <c r="C211" s="133" t="e" cm="1">
        <f t="array" aca="1" ref="C211" ca="1">_xll.RiskNormal(1200,1200*0.3941,_xll.RiskTruncateP(0.05,0.95),_xll.RiskName("Diet 3 Feed"),_xll.RiskUnits("ng/kg dry"))</f>
        <v>#NAME?</v>
      </c>
      <c r="D211" s="133">
        <v>0</v>
      </c>
      <c r="E211" s="163">
        <v>1.3</v>
      </c>
      <c r="F211" s="134" t="e" cm="1">
        <f t="array" aca="1" ref="F211" ca="1">_xll.RiskNormal((-0.0001*A211^2+0.0196*A211+11.697),(-0.0001*A211^2+0.0196*A211+11.697)*0.062,_xll.RiskTruncateP(0.05,0.95),_xll.RiskName("DMI Cow"),_xll.RiskUnits("kg"))</f>
        <v>#NAME?</v>
      </c>
      <c r="G211" s="134" t="e">
        <f t="shared" ca="1" si="32"/>
        <v>#NAME?</v>
      </c>
      <c r="H211" s="134" t="e" cm="1">
        <f t="array" aca="1" ref="H211" ca="1">_xll.RiskNormal('SW7'!C$12,'SW7'!D$12,_xll.RiskTruncateP(0.05,0.95),_xll.RiskName("Water Intake Cow"),_xll.RiskUnits("L"))</f>
        <v>#NAME?</v>
      </c>
      <c r="I211" s="134" t="e">
        <f t="shared" ca="1" si="33"/>
        <v>#NAME?</v>
      </c>
      <c r="J211" s="134" t="e">
        <f t="shared" ca="1" si="34"/>
        <v>#NAME?</v>
      </c>
      <c r="K211" s="134" t="e" cm="1">
        <f t="array" aca="1" ref="K211" ca="1">_xll.RiskNormal(-0.0000000257*A211^4+0.0000163*A211^3-0.003686*A211^2+0.3024*A211+1.445,(-0.0000000257*A211^4+0.0000163*A211^3-0.003686*A211^2+0.3024*A211+1.445)*0.355,_xll.RiskTruncateP(0.05,0.95),_xll.RiskName("Milk Intake"),_xll.RiskUnits("kg"))</f>
        <v>#NAME?</v>
      </c>
      <c r="L211" s="134" t="e" cm="1">
        <f t="array" aca="1" ref="L211" ca="1">_xll.RiskNormal(5.4702*LN(A211)-22.889,(5.4702*LN(A211)-22.889)*0.35,_xll.RiskTruncateP(0.05,0.95),_xll.RiskName("DMI"),_xll.RiskUnits("kg"))</f>
        <v>#NAME?</v>
      </c>
      <c r="M211" s="134" t="e" cm="1">
        <f t="array" aca="1" ref="M211" ca="1">_xll.RiskNormal(0.0243*L211,0.005*L211,_xll.RiskTruncateP(0.05,0.95),_xll.RiskName("Soil Intake"),_xll.RiskUnits("kg"))</f>
        <v>#NAME?</v>
      </c>
      <c r="N211" s="134" t="e">
        <f t="shared" ca="1" si="36"/>
        <v>#NAME?</v>
      </c>
      <c r="O211" s="134" t="e">
        <f t="shared" ca="1" si="37"/>
        <v>#NAME?</v>
      </c>
      <c r="P211" s="134" t="e">
        <f t="shared" ca="1" si="31"/>
        <v>#NAME?</v>
      </c>
      <c r="Q211" s="134" t="e">
        <f t="shared" ca="1" si="31"/>
        <v>#NAME?</v>
      </c>
      <c r="R211" s="134" t="e">
        <f t="shared" ca="1" si="31"/>
        <v>#NAME?</v>
      </c>
      <c r="S211" s="134" t="e">
        <f t="shared" ca="1" si="39"/>
        <v>#NAME?</v>
      </c>
      <c r="T211" s="134" t="e" cm="1">
        <f t="array" aca="1" ref="T211" ca="1">U210-(U210*(0.5^(1/_xll.RiskNormal('SW7'!C$2,'SW7'!D$2,_xll.RiskTruncateP(0.05,0.95),_xll.RiskName("Halflife"),_xll.RiskUnits("d")))))</f>
        <v>#NAME?</v>
      </c>
      <c r="U211" s="134" t="e">
        <f t="shared" ca="1" si="38"/>
        <v>#NAME?</v>
      </c>
      <c r="V211" s="137" t="e" cm="1">
        <f t="array" aca="1" ref="V211" ca="1">(U211*_xll.RiskNormal('SW7'!C$3,'SW7'!D$3,_xll.RiskTruncateP(0.05,0.95),_xll.RiskName("PFAS MUSCLE FRAC"))/(B211*_xll.RiskNormal('SW7'!C$4,'SW7'!E$4,_xll.RiskTruncateP(0.05,0.95),_xll.RiskName("MUSCLE BW FRAC"))))/1000</f>
        <v>#NAME?</v>
      </c>
      <c r="W211" s="137" t="e" cm="1">
        <f t="array" aca="1" ref="W211" ca="1">V211/_xll.RiskNormal('SW7'!C$5,'SW7'!D$5,_xll.RiskTruncateP(0.05,0.95),_xll.RiskName("Serum Part"))</f>
        <v>#NAME?</v>
      </c>
    </row>
    <row r="212" spans="1:23" x14ac:dyDescent="0.35">
      <c r="A212" s="133">
        <f t="shared" si="35"/>
        <v>209</v>
      </c>
      <c r="B212" s="134" t="e" cm="1">
        <f t="array" aca="1" ref="B212" ca="1">B211+_xll.RiskNormal(0.5584 + 2*0.001787*A212 -3*0.00000155*A212^2 - 4*0.00000000133*A212^3,0.35*(0.5584 + 2*0.001787*A212 -3*0.00000155*A212^2 - 4*0.00000000133*A212^3),_xll.RiskTruncateP(0.05,0.95),_xll.RiskName("BW Gain"),_xll.RiskUnits("kg"))</f>
        <v>#NAME?</v>
      </c>
      <c r="C212" s="133" t="e" cm="1">
        <f t="array" aca="1" ref="C212" ca="1">_xll.RiskNormal(1200,1200*0.3941,_xll.RiskTruncateP(0.05,0.95),_xll.RiskName("Diet 3 Feed"),_xll.RiskUnits("ng/kg dry"))</f>
        <v>#NAME?</v>
      </c>
      <c r="D212" s="133">
        <v>0</v>
      </c>
      <c r="E212" s="163">
        <v>1.3</v>
      </c>
      <c r="F212" s="134" t="e" cm="1">
        <f t="array" aca="1" ref="F212" ca="1">_xll.RiskNormal((-0.0001*A212^2+0.0196*A212+11.697),(-0.0001*A212^2+0.0196*A212+11.697)*0.062,_xll.RiskTruncateP(0.05,0.95),_xll.RiskName("DMI Cow"),_xll.RiskUnits("kg"))</f>
        <v>#NAME?</v>
      </c>
      <c r="G212" s="134" t="e">
        <f t="shared" ca="1" si="32"/>
        <v>#NAME?</v>
      </c>
      <c r="H212" s="134" t="e" cm="1">
        <f t="array" aca="1" ref="H212" ca="1">_xll.RiskNormal('SW7'!C$12,'SW7'!D$12,_xll.RiskTruncateP(0.05,0.95),_xll.RiskName("Water Intake Cow"),_xll.RiskUnits("L"))</f>
        <v>#NAME?</v>
      </c>
      <c r="I212" s="134" t="e">
        <f t="shared" ca="1" si="33"/>
        <v>#NAME?</v>
      </c>
      <c r="J212" s="134" t="e">
        <f t="shared" ca="1" si="34"/>
        <v>#NAME?</v>
      </c>
      <c r="K212" s="134" t="e" cm="1">
        <f t="array" aca="1" ref="K212" ca="1">_xll.RiskNormal(-0.0000000257*A212^4+0.0000163*A212^3-0.003686*A212^2+0.3024*A212+1.445,(-0.0000000257*A212^4+0.0000163*A212^3-0.003686*A212^2+0.3024*A212+1.445)*0.355,_xll.RiskTruncateP(0.05,0.95),_xll.RiskName("Milk Intake"),_xll.RiskUnits("kg"))</f>
        <v>#NAME?</v>
      </c>
      <c r="L212" s="134" t="e" cm="1">
        <f t="array" aca="1" ref="L212" ca="1">_xll.RiskNormal(5.4702*LN(A212)-22.889,(5.4702*LN(A212)-22.889)*0.35,_xll.RiskTruncateP(0.05,0.95),_xll.RiskName("DMI"),_xll.RiskUnits("kg"))</f>
        <v>#NAME?</v>
      </c>
      <c r="M212" s="134" t="e" cm="1">
        <f t="array" aca="1" ref="M212" ca="1">_xll.RiskNormal(0.0243*L212,0.005*L212,_xll.RiskTruncateP(0.05,0.95),_xll.RiskName("Soil Intake"),_xll.RiskUnits("kg"))</f>
        <v>#NAME?</v>
      </c>
      <c r="N212" s="134" t="e">
        <f t="shared" ca="1" si="36"/>
        <v>#NAME?</v>
      </c>
      <c r="O212" s="134" t="e">
        <f t="shared" ca="1" si="37"/>
        <v>#NAME?</v>
      </c>
      <c r="P212" s="134" t="e">
        <f t="shared" ca="1" si="31"/>
        <v>#NAME?</v>
      </c>
      <c r="Q212" s="134" t="e">
        <f t="shared" ca="1" si="31"/>
        <v>#NAME?</v>
      </c>
      <c r="R212" s="134" t="e">
        <f t="shared" ca="1" si="31"/>
        <v>#NAME?</v>
      </c>
      <c r="S212" s="134" t="e">
        <f t="shared" ca="1" si="39"/>
        <v>#NAME?</v>
      </c>
      <c r="T212" s="134" t="e" cm="1">
        <f t="array" aca="1" ref="T212" ca="1">U211-(U211*(0.5^(1/_xll.RiskNormal('SW7'!C$2,'SW7'!D$2,_xll.RiskTruncateP(0.05,0.95),_xll.RiskName("Halflife"),_xll.RiskUnits("d")))))</f>
        <v>#NAME?</v>
      </c>
      <c r="U212" s="134" t="e">
        <f t="shared" ca="1" si="38"/>
        <v>#NAME?</v>
      </c>
      <c r="V212" s="137" t="e" cm="1">
        <f t="array" aca="1" ref="V212" ca="1">(U212*_xll.RiskNormal('SW7'!C$3,'SW7'!D$3,_xll.RiskTruncateP(0.05,0.95),_xll.RiskName("PFAS MUSCLE FRAC"))/(B212*_xll.RiskNormal('SW7'!C$4,'SW7'!E$4,_xll.RiskTruncateP(0.05,0.95),_xll.RiskName("MUSCLE BW FRAC"))))/1000</f>
        <v>#NAME?</v>
      </c>
      <c r="W212" s="137" t="e" cm="1">
        <f t="array" aca="1" ref="W212" ca="1">V212/_xll.RiskNormal('SW7'!C$5,'SW7'!D$5,_xll.RiskTruncateP(0.05,0.95),_xll.RiskName("Serum Part"))</f>
        <v>#NAME?</v>
      </c>
    </row>
    <row r="213" spans="1:23" x14ac:dyDescent="0.35">
      <c r="A213" s="133">
        <f t="shared" si="35"/>
        <v>210</v>
      </c>
      <c r="B213" s="134" t="e" cm="1">
        <f t="array" aca="1" ref="B213" ca="1">B212+_xll.RiskNormal(0.5584 + 2*0.001787*A213 -3*0.00000155*A213^2 - 4*0.00000000133*A213^3,0.35*(0.5584 + 2*0.001787*A213 -3*0.00000155*A213^2 - 4*0.00000000133*A213^3),_xll.RiskTruncateP(0.05,0.95),_xll.RiskName("BW Gain"),_xll.RiskUnits("kg"))</f>
        <v>#NAME?</v>
      </c>
      <c r="C213" s="133" t="e" cm="1">
        <f t="array" aca="1" ref="C213" ca="1">_xll.RiskNormal(1200,1200*0.3941,_xll.RiskTruncateP(0.05,0.95),_xll.RiskName("Diet 3 Feed"),_xll.RiskUnits("ng/kg dry"))</f>
        <v>#NAME?</v>
      </c>
      <c r="D213" s="133">
        <v>0</v>
      </c>
      <c r="E213" s="163">
        <v>1.3</v>
      </c>
      <c r="F213" s="134" t="e" cm="1">
        <f t="array" aca="1" ref="F213" ca="1">_xll.RiskNormal((-0.0001*A213^2+0.0196*A213+11.697),(-0.0001*A213^2+0.0196*A213+11.697)*0.062,_xll.RiskTruncateP(0.05,0.95),_xll.RiskName("DMI Cow"),_xll.RiskUnits("kg"))</f>
        <v>#NAME?</v>
      </c>
      <c r="G213" s="134" t="e">
        <f t="shared" ca="1" si="32"/>
        <v>#NAME?</v>
      </c>
      <c r="H213" s="134" t="e" cm="1">
        <f t="array" aca="1" ref="H213" ca="1">_xll.RiskNormal('SW7'!C$12,'SW7'!D$12,_xll.RiskTruncateP(0.05,0.95),_xll.RiskName("Water Intake Cow"),_xll.RiskUnits("L"))</f>
        <v>#NAME?</v>
      </c>
      <c r="I213" s="134" t="e">
        <f t="shared" ca="1" si="33"/>
        <v>#NAME?</v>
      </c>
      <c r="J213" s="134" t="e">
        <f t="shared" ca="1" si="34"/>
        <v>#NAME?</v>
      </c>
      <c r="K213" s="134" t="e" cm="1">
        <f t="array" aca="1" ref="K213" ca="1">_xll.RiskNormal(-0.0000000257*A213^4+0.0000163*A213^3-0.003686*A213^2+0.3024*A213+1.445,(-0.0000000257*A213^4+0.0000163*A213^3-0.003686*A213^2+0.3024*A213+1.445)*0.355,_xll.RiskTruncateP(0.05,0.95),_xll.RiskName("Milk Intake"),_xll.RiskUnits("kg"))</f>
        <v>#NAME?</v>
      </c>
      <c r="L213" s="134" t="e" cm="1">
        <f t="array" aca="1" ref="L213" ca="1">_xll.RiskNormal(5.4702*LN(A213)-22.889,(5.4702*LN(A213)-22.889)*0.35,_xll.RiskTruncateP(0.05,0.95),_xll.RiskName("DMI"),_xll.RiskUnits("kg"))</f>
        <v>#NAME?</v>
      </c>
      <c r="M213" s="134" t="e" cm="1">
        <f t="array" aca="1" ref="M213" ca="1">_xll.RiskNormal(0.0243*L213,0.005*L213,_xll.RiskTruncateP(0.05,0.95),_xll.RiskName("Soil Intake"),_xll.RiskUnits("kg"))</f>
        <v>#NAME?</v>
      </c>
      <c r="N213" s="134" t="e">
        <f t="shared" ca="1" si="36"/>
        <v>#NAME?</v>
      </c>
      <c r="O213" s="134" t="e">
        <f t="shared" ca="1" si="37"/>
        <v>#NAME?</v>
      </c>
      <c r="P213" s="134" t="e">
        <f t="shared" ca="1" si="31"/>
        <v>#NAME?</v>
      </c>
      <c r="Q213" s="134" t="e">
        <f t="shared" ca="1" si="31"/>
        <v>#NAME?</v>
      </c>
      <c r="R213" s="134" t="e">
        <f t="shared" ca="1" si="31"/>
        <v>#NAME?</v>
      </c>
      <c r="S213" s="134" t="e">
        <f t="shared" ca="1" si="39"/>
        <v>#NAME?</v>
      </c>
      <c r="T213" s="134" t="e" cm="1">
        <f t="array" aca="1" ref="T213" ca="1">U212-(U212*(0.5^(1/_xll.RiskNormal('SW7'!C$2,'SW7'!D$2,_xll.RiskTruncateP(0.05,0.95),_xll.RiskName("Halflife"),_xll.RiskUnits("d")))))</f>
        <v>#NAME?</v>
      </c>
      <c r="U213" s="134" t="e">
        <f t="shared" ca="1" si="38"/>
        <v>#NAME?</v>
      </c>
      <c r="V213" s="137" t="e" cm="1">
        <f t="array" aca="1" ref="V213" ca="1">(U213*_xll.RiskNormal('SW7'!C$3,'SW7'!D$3,_xll.RiskTruncateP(0.05,0.95),_xll.RiskName("PFAS MUSCLE FRAC"))/(B213*_xll.RiskNormal('SW7'!C$4,'SW7'!E$4,_xll.RiskTruncateP(0.05,0.95),_xll.RiskName("MUSCLE BW FRAC"))))/1000</f>
        <v>#NAME?</v>
      </c>
      <c r="W213" s="137" t="e" cm="1">
        <f t="array" aca="1" ref="W213" ca="1">V213/_xll.RiskNormal('SW7'!C$5,'SW7'!D$5,_xll.RiskTruncateP(0.05,0.95),_xll.RiskName("Serum Part"))</f>
        <v>#NAME?</v>
      </c>
    </row>
    <row r="214" spans="1:23" x14ac:dyDescent="0.35">
      <c r="A214" s="133">
        <f t="shared" si="35"/>
        <v>211</v>
      </c>
      <c r="B214" s="134" t="e" cm="1">
        <f t="array" aca="1" ref="B214" ca="1">B213+_xll.RiskNormal(0.5584 + 2*0.001787*A214 -3*0.00000155*A214^2 - 4*0.00000000133*A214^3,0.35*(0.5584 + 2*0.001787*A214 -3*0.00000155*A214^2 - 4*0.00000000133*A214^3),_xll.RiskTruncateP(0.05,0.95),_xll.RiskName("BW Gain"),_xll.RiskUnits("kg"))</f>
        <v>#NAME?</v>
      </c>
      <c r="C214" s="133" t="e" cm="1">
        <f t="array" aca="1" ref="C214" ca="1">_xll.RiskNormal(1200,1200*0.3941,_xll.RiskTruncateP(0.05,0.95),_xll.RiskName("Diet 3 Feed"),_xll.RiskUnits("ng/kg dry"))</f>
        <v>#NAME?</v>
      </c>
      <c r="D214" s="133">
        <v>0</v>
      </c>
      <c r="E214" s="163">
        <v>1.3</v>
      </c>
      <c r="F214" s="134" t="e" cm="1">
        <f t="array" aca="1" ref="F214" ca="1">_xll.RiskNormal((-0.0001*A214^2+0.0196*A214+11.697),(-0.0001*A214^2+0.0196*A214+11.697)*0.062,_xll.RiskTruncateP(0.05,0.95),_xll.RiskName("DMI Cow"),_xll.RiskUnits("kg"))</f>
        <v>#NAME?</v>
      </c>
      <c r="G214" s="134" t="e">
        <f t="shared" ca="1" si="32"/>
        <v>#NAME?</v>
      </c>
      <c r="H214" s="134" t="e" cm="1">
        <f t="array" aca="1" ref="H214" ca="1">_xll.RiskNormal('SW7'!C$12,'SW7'!D$12,_xll.RiskTruncateP(0.05,0.95),_xll.RiskName("Water Intake Cow"),_xll.RiskUnits("L"))</f>
        <v>#NAME?</v>
      </c>
      <c r="I214" s="134" t="e">
        <f t="shared" ca="1" si="33"/>
        <v>#NAME?</v>
      </c>
      <c r="J214" s="134" t="e">
        <f t="shared" ca="1" si="34"/>
        <v>#NAME?</v>
      </c>
      <c r="K214" s="134" t="e" cm="1">
        <f t="array" aca="1" ref="K214" ca="1">_xll.RiskNormal(-0.0000000257*A214^4+0.0000163*A214^3-0.003686*A214^2+0.3024*A214+1.445,(-0.0000000257*A214^4+0.0000163*A214^3-0.003686*A214^2+0.3024*A214+1.445)*0.355,_xll.RiskTruncateP(0.05,0.95),_xll.RiskName("Milk Intake"),_xll.RiskUnits("kg"))</f>
        <v>#NAME?</v>
      </c>
      <c r="L214" s="134" t="e" cm="1">
        <f t="array" aca="1" ref="L214" ca="1">_xll.RiskNormal(5.4702*LN(A214)-22.889,(5.4702*LN(A214)-22.889)*0.35,_xll.RiskTruncateP(0.05,0.95),_xll.RiskName("DMI"),_xll.RiskUnits("kg"))</f>
        <v>#NAME?</v>
      </c>
      <c r="M214" s="134" t="e" cm="1">
        <f t="array" aca="1" ref="M214" ca="1">_xll.RiskNormal(0.0243*L214,0.005*L214,_xll.RiskTruncateP(0.05,0.95),_xll.RiskName("Soil Intake"),_xll.RiskUnits("kg"))</f>
        <v>#NAME?</v>
      </c>
      <c r="N214" s="134" t="e">
        <f t="shared" ca="1" si="36"/>
        <v>#NAME?</v>
      </c>
      <c r="O214" s="134" t="e">
        <f t="shared" ca="1" si="37"/>
        <v>#NAME?</v>
      </c>
      <c r="P214" s="134" t="e">
        <f t="shared" ca="1" si="31"/>
        <v>#NAME?</v>
      </c>
      <c r="Q214" s="134" t="e">
        <f t="shared" ca="1" si="31"/>
        <v>#NAME?</v>
      </c>
      <c r="R214" s="134" t="e">
        <f t="shared" ca="1" si="31"/>
        <v>#NAME?</v>
      </c>
      <c r="S214" s="134" t="e">
        <f t="shared" ca="1" si="39"/>
        <v>#NAME?</v>
      </c>
      <c r="T214" s="134" t="e" cm="1">
        <f t="array" aca="1" ref="T214" ca="1">U213-(U213*(0.5^(1/_xll.RiskNormal('SW7'!C$2,'SW7'!D$2,_xll.RiskTruncateP(0.05,0.95),_xll.RiskName("Halflife"),_xll.RiskUnits("d")))))</f>
        <v>#NAME?</v>
      </c>
      <c r="U214" s="134" t="e">
        <f t="shared" ca="1" si="38"/>
        <v>#NAME?</v>
      </c>
      <c r="V214" s="137" t="e" cm="1">
        <f t="array" aca="1" ref="V214" ca="1">(U214*_xll.RiskNormal('SW7'!C$3,'SW7'!D$3,_xll.RiskTruncateP(0.05,0.95),_xll.RiskName("PFAS MUSCLE FRAC"))/(B214*_xll.RiskNormal('SW7'!C$4,'SW7'!E$4,_xll.RiskTruncateP(0.05,0.95),_xll.RiskName("MUSCLE BW FRAC"))))/1000</f>
        <v>#NAME?</v>
      </c>
      <c r="W214" s="137" t="e" cm="1">
        <f t="array" aca="1" ref="W214" ca="1">V214/_xll.RiskNormal('SW7'!C$5,'SW7'!D$5,_xll.RiskTruncateP(0.05,0.95),_xll.RiskName("Serum Part"))</f>
        <v>#NAME?</v>
      </c>
    </row>
    <row r="215" spans="1:23" x14ac:dyDescent="0.35">
      <c r="A215" s="133">
        <f t="shared" si="35"/>
        <v>212</v>
      </c>
      <c r="B215" s="134" t="e" cm="1">
        <f t="array" aca="1" ref="B215" ca="1">B214+_xll.RiskNormal(0.5584 + 2*0.001787*A215 -3*0.00000155*A215^2 - 4*0.00000000133*A215^3,0.35*(0.5584 + 2*0.001787*A215 -3*0.00000155*A215^2 - 4*0.00000000133*A215^3),_xll.RiskTruncateP(0.05,0.95),_xll.RiskName("BW Gain"),_xll.RiskUnits("kg"))</f>
        <v>#NAME?</v>
      </c>
      <c r="C215" s="133" t="e" cm="1">
        <f t="array" aca="1" ref="C215" ca="1">_xll.RiskNormal(1200,1200*0.3941,_xll.RiskTruncateP(0.05,0.95),_xll.RiskName("Diet 3 Feed"),_xll.RiskUnits("ng/kg dry"))</f>
        <v>#NAME?</v>
      </c>
      <c r="D215" s="133">
        <v>0</v>
      </c>
      <c r="E215" s="163">
        <v>1.3</v>
      </c>
      <c r="F215" s="134" t="e" cm="1">
        <f t="array" aca="1" ref="F215" ca="1">_xll.RiskNormal((-0.0001*A215^2+0.0196*A215+11.697),(-0.0001*A215^2+0.0196*A215+11.697)*0.062,_xll.RiskTruncateP(0.05,0.95),_xll.RiskName("DMI Cow"),_xll.RiskUnits("kg"))</f>
        <v>#NAME?</v>
      </c>
      <c r="G215" s="134" t="e">
        <f t="shared" ca="1" si="32"/>
        <v>#NAME?</v>
      </c>
      <c r="H215" s="134" t="e" cm="1">
        <f t="array" aca="1" ref="H215" ca="1">_xll.RiskNormal('SW7'!C$12,'SW7'!D$12,_xll.RiskTruncateP(0.05,0.95),_xll.RiskName("Water Intake Cow"),_xll.RiskUnits("L"))</f>
        <v>#NAME?</v>
      </c>
      <c r="I215" s="134" t="e">
        <f t="shared" ca="1" si="33"/>
        <v>#NAME?</v>
      </c>
      <c r="J215" s="134" t="e">
        <f t="shared" ca="1" si="34"/>
        <v>#NAME?</v>
      </c>
      <c r="K215" s="134" t="e" cm="1">
        <f t="array" aca="1" ref="K215" ca="1">_xll.RiskNormal(-0.0000000257*A215^4+0.0000163*A215^3-0.003686*A215^2+0.3024*A215+1.445,(-0.0000000257*A215^4+0.0000163*A215^3-0.003686*A215^2+0.3024*A215+1.445)*0.355,_xll.RiskTruncateP(0.05,0.95),_xll.RiskName("Milk Intake"),_xll.RiskUnits("kg"))</f>
        <v>#NAME?</v>
      </c>
      <c r="L215" s="134" t="e" cm="1">
        <f t="array" aca="1" ref="L215" ca="1">_xll.RiskNormal(5.4702*LN(A215)-22.889,(5.4702*LN(A215)-22.889)*0.35,_xll.RiskTruncateP(0.05,0.95),_xll.RiskName("DMI"),_xll.RiskUnits("kg"))</f>
        <v>#NAME?</v>
      </c>
      <c r="M215" s="134" t="e" cm="1">
        <f t="array" aca="1" ref="M215" ca="1">_xll.RiskNormal(0.0243*L215,0.005*L215,_xll.RiskTruncateP(0.05,0.95),_xll.RiskName("Soil Intake"),_xll.RiskUnits("kg"))</f>
        <v>#NAME?</v>
      </c>
      <c r="N215" s="134" t="e">
        <f t="shared" ca="1" si="36"/>
        <v>#NAME?</v>
      </c>
      <c r="O215" s="134" t="e">
        <f t="shared" ca="1" si="37"/>
        <v>#NAME?</v>
      </c>
      <c r="P215" s="134" t="e">
        <f t="shared" ca="1" si="31"/>
        <v>#NAME?</v>
      </c>
      <c r="Q215" s="134" t="e">
        <f t="shared" ca="1" si="31"/>
        <v>#NAME?</v>
      </c>
      <c r="R215" s="134" t="e">
        <f t="shared" ca="1" si="31"/>
        <v>#NAME?</v>
      </c>
      <c r="S215" s="134" t="e">
        <f t="shared" ca="1" si="39"/>
        <v>#NAME?</v>
      </c>
      <c r="T215" s="134" t="e" cm="1">
        <f t="array" aca="1" ref="T215" ca="1">U214-(U214*(0.5^(1/_xll.RiskNormal('SW7'!C$2,'SW7'!D$2,_xll.RiskTruncateP(0.05,0.95),_xll.RiskName("Halflife"),_xll.RiskUnits("d")))))</f>
        <v>#NAME?</v>
      </c>
      <c r="U215" s="134" t="e">
        <f t="shared" ca="1" si="38"/>
        <v>#NAME?</v>
      </c>
      <c r="V215" s="137" t="e" cm="1">
        <f t="array" aca="1" ref="V215" ca="1">(U215*_xll.RiskNormal('SW7'!C$3,'SW7'!D$3,_xll.RiskTruncateP(0.05,0.95),_xll.RiskName("PFAS MUSCLE FRAC"))/(B215*_xll.RiskNormal('SW7'!C$4,'SW7'!E$4,_xll.RiskTruncateP(0.05,0.95),_xll.RiskName("MUSCLE BW FRAC"))))/1000</f>
        <v>#NAME?</v>
      </c>
      <c r="W215" s="137" t="e" cm="1">
        <f t="array" aca="1" ref="W215" ca="1">V215/_xll.RiskNormal('SW7'!C$5,'SW7'!D$5,_xll.RiskTruncateP(0.05,0.95),_xll.RiskName("Serum Part"))</f>
        <v>#NAME?</v>
      </c>
    </row>
    <row r="216" spans="1:23" x14ac:dyDescent="0.35">
      <c r="A216" s="133">
        <f t="shared" si="35"/>
        <v>213</v>
      </c>
      <c r="B216" s="134" t="e" cm="1">
        <f t="array" aca="1" ref="B216" ca="1">B215+_xll.RiskNormal(0.5584 + 2*0.001787*A216 -3*0.00000155*A216^2 - 4*0.00000000133*A216^3,0.35*(0.5584 + 2*0.001787*A216 -3*0.00000155*A216^2 - 4*0.00000000133*A216^3),_xll.RiskTruncateP(0.05,0.95),_xll.RiskName("BW Gain"),_xll.RiskUnits("kg"))</f>
        <v>#NAME?</v>
      </c>
      <c r="C216" s="133" t="e" cm="1">
        <f t="array" aca="1" ref="C216" ca="1">_xll.RiskNormal(1200,1200*0.3941,_xll.RiskTruncateP(0.05,0.95),_xll.RiskName("Diet 3 Feed"),_xll.RiskUnits("ng/kg dry"))</f>
        <v>#NAME?</v>
      </c>
      <c r="D216" s="133">
        <v>0</v>
      </c>
      <c r="E216" s="163">
        <v>1.3</v>
      </c>
      <c r="F216" s="134" t="e" cm="1">
        <f t="array" aca="1" ref="F216" ca="1">_xll.RiskNormal((-0.0001*A216^2+0.0196*A216+11.697),(-0.0001*A216^2+0.0196*A216+11.697)*0.062,_xll.RiskTruncateP(0.05,0.95),_xll.RiskName("DMI Cow"),_xll.RiskUnits("kg"))</f>
        <v>#NAME?</v>
      </c>
      <c r="G216" s="134" t="e">
        <f t="shared" ca="1" si="32"/>
        <v>#NAME?</v>
      </c>
      <c r="H216" s="134" t="e" cm="1">
        <f t="array" aca="1" ref="H216" ca="1">_xll.RiskNormal('SW7'!C$12,'SW7'!D$12,_xll.RiskTruncateP(0.05,0.95),_xll.RiskName("Water Intake Cow"),_xll.RiskUnits("L"))</f>
        <v>#NAME?</v>
      </c>
      <c r="I216" s="134" t="e">
        <f t="shared" ca="1" si="33"/>
        <v>#NAME?</v>
      </c>
      <c r="J216" s="134" t="e">
        <f t="shared" ca="1" si="34"/>
        <v>#NAME?</v>
      </c>
      <c r="K216" s="134" t="e" cm="1">
        <f t="array" aca="1" ref="K216" ca="1">_xll.RiskNormal(-0.0000000257*A216^4+0.0000163*A216^3-0.003686*A216^2+0.3024*A216+1.445,(-0.0000000257*A216^4+0.0000163*A216^3-0.003686*A216^2+0.3024*A216+1.445)*0.355,_xll.RiskTruncateP(0.05,0.95),_xll.RiskName("Milk Intake"),_xll.RiskUnits("kg"))</f>
        <v>#NAME?</v>
      </c>
      <c r="L216" s="134" t="e" cm="1">
        <f t="array" aca="1" ref="L216" ca="1">_xll.RiskNormal(5.4702*LN(A216)-22.889,(5.4702*LN(A216)-22.889)*0.35,_xll.RiskTruncateP(0.05,0.95),_xll.RiskName("DMI"),_xll.RiskUnits("kg"))</f>
        <v>#NAME?</v>
      </c>
      <c r="M216" s="134" t="e" cm="1">
        <f t="array" aca="1" ref="M216" ca="1">_xll.RiskNormal(0.0243*L216,0.005*L216,_xll.RiskTruncateP(0.05,0.95),_xll.RiskName("Soil Intake"),_xll.RiskUnits("kg"))</f>
        <v>#NAME?</v>
      </c>
      <c r="N216" s="134" t="e">
        <f t="shared" ca="1" si="36"/>
        <v>#NAME?</v>
      </c>
      <c r="O216" s="134" t="e">
        <f t="shared" ca="1" si="37"/>
        <v>#NAME?</v>
      </c>
      <c r="P216" s="134" t="e">
        <f t="shared" ca="1" si="31"/>
        <v>#NAME?</v>
      </c>
      <c r="Q216" s="134" t="e">
        <f t="shared" ca="1" si="31"/>
        <v>#NAME?</v>
      </c>
      <c r="R216" s="134" t="e">
        <f t="shared" ca="1" si="31"/>
        <v>#NAME?</v>
      </c>
      <c r="S216" s="134" t="e">
        <f t="shared" ca="1" si="39"/>
        <v>#NAME?</v>
      </c>
      <c r="T216" s="134" t="e" cm="1">
        <f t="array" aca="1" ref="T216" ca="1">U215-(U215*(0.5^(1/_xll.RiskNormal('SW7'!C$2,'SW7'!D$2,_xll.RiskTruncateP(0.05,0.95),_xll.RiskName("Halflife"),_xll.RiskUnits("d")))))</f>
        <v>#NAME?</v>
      </c>
      <c r="U216" s="134" t="e">
        <f t="shared" ca="1" si="38"/>
        <v>#NAME?</v>
      </c>
      <c r="V216" s="137" t="e" cm="1">
        <f t="array" aca="1" ref="V216" ca="1">(U216*_xll.RiskNormal('SW7'!C$3,'SW7'!D$3,_xll.RiskTruncateP(0.05,0.95),_xll.RiskName("PFAS MUSCLE FRAC"))/(B216*_xll.RiskNormal('SW7'!C$4,'SW7'!E$4,_xll.RiskTruncateP(0.05,0.95),_xll.RiskName("MUSCLE BW FRAC"))))/1000</f>
        <v>#NAME?</v>
      </c>
      <c r="W216" s="137" t="e" cm="1">
        <f t="array" aca="1" ref="W216" ca="1">V216/_xll.RiskNormal('SW7'!C$5,'SW7'!D$5,_xll.RiskTruncateP(0.05,0.95),_xll.RiskName("Serum Part"))</f>
        <v>#NAME?</v>
      </c>
    </row>
    <row r="217" spans="1:23" x14ac:dyDescent="0.35">
      <c r="A217" s="133">
        <f t="shared" si="35"/>
        <v>214</v>
      </c>
      <c r="B217" s="134" t="e" cm="1">
        <f t="array" aca="1" ref="B217" ca="1">B216+_xll.RiskNormal(0.5584 + 2*0.001787*A217 -3*0.00000155*A217^2 - 4*0.00000000133*A217^3,0.35*(0.5584 + 2*0.001787*A217 -3*0.00000155*A217^2 - 4*0.00000000133*A217^3),_xll.RiskTruncateP(0.05,0.95),_xll.RiskName("BW Gain"),_xll.RiskUnits("kg"))</f>
        <v>#NAME?</v>
      </c>
      <c r="C217" s="133" t="e" cm="1">
        <f t="array" aca="1" ref="C217" ca="1">_xll.RiskNormal(1200,1200*0.3941,_xll.RiskTruncateP(0.05,0.95),_xll.RiskName("Diet 3 Feed"),_xll.RiskUnits("ng/kg dry"))</f>
        <v>#NAME?</v>
      </c>
      <c r="D217" s="133">
        <v>0</v>
      </c>
      <c r="E217" s="163">
        <v>1.3</v>
      </c>
      <c r="F217" s="134" t="e" cm="1">
        <f t="array" aca="1" ref="F217" ca="1">_xll.RiskNormal((-0.0001*A217^2+0.0196*A217+11.697),(-0.0001*A217^2+0.0196*A217+11.697)*0.062,_xll.RiskTruncateP(0.05,0.95),_xll.RiskName("DMI Cow"),_xll.RiskUnits("kg"))</f>
        <v>#NAME?</v>
      </c>
      <c r="G217" s="134" t="e">
        <f t="shared" ca="1" si="32"/>
        <v>#NAME?</v>
      </c>
      <c r="H217" s="134" t="e" cm="1">
        <f t="array" aca="1" ref="H217" ca="1">_xll.RiskNormal('SW7'!C$12,'SW7'!D$12,_xll.RiskTruncateP(0.05,0.95),_xll.RiskName("Water Intake Cow"),_xll.RiskUnits("L"))</f>
        <v>#NAME?</v>
      </c>
      <c r="I217" s="134" t="e">
        <f t="shared" ca="1" si="33"/>
        <v>#NAME?</v>
      </c>
      <c r="J217" s="134" t="e">
        <f t="shared" ca="1" si="34"/>
        <v>#NAME?</v>
      </c>
      <c r="K217" s="134" t="e" cm="1">
        <f t="array" aca="1" ref="K217" ca="1">_xll.RiskNormal(-0.0000000257*A217^4+0.0000163*A217^3-0.003686*A217^2+0.3024*A217+1.445,(-0.0000000257*A217^4+0.0000163*A217^3-0.003686*A217^2+0.3024*A217+1.445)*0.355,_xll.RiskTruncateP(0.05,0.95),_xll.RiskName("Milk Intake"),_xll.RiskUnits("kg"))</f>
        <v>#NAME?</v>
      </c>
      <c r="L217" s="134" t="e" cm="1">
        <f t="array" aca="1" ref="L217" ca="1">_xll.RiskNormal(5.4702*LN(A217)-22.889,(5.4702*LN(A217)-22.889)*0.35,_xll.RiskTruncateP(0.05,0.95),_xll.RiskName("DMI"),_xll.RiskUnits("kg"))</f>
        <v>#NAME?</v>
      </c>
      <c r="M217" s="134" t="e" cm="1">
        <f t="array" aca="1" ref="M217" ca="1">_xll.RiskNormal(0.0243*L217,0.005*L217,_xll.RiskTruncateP(0.05,0.95),_xll.RiskName("Soil Intake"),_xll.RiskUnits("kg"))</f>
        <v>#NAME?</v>
      </c>
      <c r="N217" s="134" t="e">
        <f t="shared" ca="1" si="36"/>
        <v>#NAME?</v>
      </c>
      <c r="O217" s="134" t="e">
        <f t="shared" ca="1" si="37"/>
        <v>#NAME?</v>
      </c>
      <c r="P217" s="134" t="e">
        <f t="shared" ca="1" si="31"/>
        <v>#NAME?</v>
      </c>
      <c r="Q217" s="134" t="e">
        <f t="shared" ca="1" si="31"/>
        <v>#NAME?</v>
      </c>
      <c r="R217" s="134" t="e">
        <f t="shared" ca="1" si="31"/>
        <v>#NAME?</v>
      </c>
      <c r="S217" s="134" t="e">
        <f t="shared" ca="1" si="39"/>
        <v>#NAME?</v>
      </c>
      <c r="T217" s="134" t="e" cm="1">
        <f t="array" aca="1" ref="T217" ca="1">U216-(U216*(0.5^(1/_xll.RiskNormal('SW7'!C$2,'SW7'!D$2,_xll.RiskTruncateP(0.05,0.95),_xll.RiskName("Halflife"),_xll.RiskUnits("d")))))</f>
        <v>#NAME?</v>
      </c>
      <c r="U217" s="134" t="e">
        <f t="shared" ca="1" si="38"/>
        <v>#NAME?</v>
      </c>
      <c r="V217" s="137" t="e" cm="1">
        <f t="array" aca="1" ref="V217" ca="1">(U217*_xll.RiskNormal('SW7'!C$3,'SW7'!D$3,_xll.RiskTruncateP(0.05,0.95),_xll.RiskName("PFAS MUSCLE FRAC"))/(B217*_xll.RiskNormal('SW7'!C$4,'SW7'!E$4,_xll.RiskTruncateP(0.05,0.95),_xll.RiskName("MUSCLE BW FRAC"))))/1000</f>
        <v>#NAME?</v>
      </c>
      <c r="W217" s="137" t="e" cm="1">
        <f t="array" aca="1" ref="W217" ca="1">V217/_xll.RiskNormal('SW7'!C$5,'SW7'!D$5,_xll.RiskTruncateP(0.05,0.95),_xll.RiskName("Serum Part"))</f>
        <v>#NAME?</v>
      </c>
    </row>
    <row r="218" spans="1:23" x14ac:dyDescent="0.35">
      <c r="A218" s="133">
        <f t="shared" si="35"/>
        <v>215</v>
      </c>
      <c r="B218" s="134" t="e" cm="1">
        <f t="array" aca="1" ref="B218" ca="1">B217+_xll.RiskNormal(0.5584 + 2*0.001787*A218 -3*0.00000155*A218^2 - 4*0.00000000133*A218^3,0.35*(0.5584 + 2*0.001787*A218 -3*0.00000155*A218^2 - 4*0.00000000133*A218^3),_xll.RiskTruncateP(0.05,0.95),_xll.RiskName("BW Gain"),_xll.RiskUnits("kg"))</f>
        <v>#NAME?</v>
      </c>
      <c r="C218" s="133" t="e" cm="1">
        <f t="array" aca="1" ref="C218" ca="1">_xll.RiskNormal(1200,1200*0.3941,_xll.RiskTruncateP(0.05,0.95),_xll.RiskName("Diet 3 Feed"),_xll.RiskUnits("ng/kg dry"))</f>
        <v>#NAME?</v>
      </c>
      <c r="D218" s="133">
        <v>0</v>
      </c>
      <c r="E218" s="163">
        <v>1.3</v>
      </c>
      <c r="F218" s="134" t="e" cm="1">
        <f t="array" aca="1" ref="F218" ca="1">_xll.RiskNormal((-0.0001*A218^2+0.0196*A218+11.697),(-0.0001*A218^2+0.0196*A218+11.697)*0.062,_xll.RiskTruncateP(0.05,0.95),_xll.RiskName("DMI Cow"),_xll.RiskUnits("kg"))</f>
        <v>#NAME?</v>
      </c>
      <c r="G218" s="134" t="e">
        <f t="shared" ca="1" si="32"/>
        <v>#NAME?</v>
      </c>
      <c r="H218" s="134" t="e" cm="1">
        <f t="array" aca="1" ref="H218" ca="1">_xll.RiskNormal('SW7'!C$12,'SW7'!D$12,_xll.RiskTruncateP(0.05,0.95),_xll.RiskName("Water Intake Cow"),_xll.RiskUnits("L"))</f>
        <v>#NAME?</v>
      </c>
      <c r="I218" s="134" t="e">
        <f t="shared" ca="1" si="33"/>
        <v>#NAME?</v>
      </c>
      <c r="J218" s="134" t="e">
        <f t="shared" ca="1" si="34"/>
        <v>#NAME?</v>
      </c>
      <c r="K218" s="134" t="e" cm="1">
        <f t="array" aca="1" ref="K218" ca="1">_xll.RiskNormal(-0.0000000257*A218^4+0.0000163*A218^3-0.003686*A218^2+0.3024*A218+1.445,(-0.0000000257*A218^4+0.0000163*A218^3-0.003686*A218^2+0.3024*A218+1.445)*0.355,_xll.RiskTruncateP(0.05,0.95),_xll.RiskName("Milk Intake"),_xll.RiskUnits("kg"))</f>
        <v>#NAME?</v>
      </c>
      <c r="L218" s="134" t="e" cm="1">
        <f t="array" aca="1" ref="L218" ca="1">_xll.RiskNormal(5.4702*LN(A218)-22.889,(5.4702*LN(A218)-22.889)*0.35,_xll.RiskTruncateP(0.05,0.95),_xll.RiskName("DMI"),_xll.RiskUnits("kg"))</f>
        <v>#NAME?</v>
      </c>
      <c r="M218" s="134" t="e" cm="1">
        <f t="array" aca="1" ref="M218" ca="1">_xll.RiskNormal(0.0243*L218,0.005*L218,_xll.RiskTruncateP(0.05,0.95),_xll.RiskName("Soil Intake"),_xll.RiskUnits("kg"))</f>
        <v>#NAME?</v>
      </c>
      <c r="N218" s="134" t="e">
        <f t="shared" ca="1" si="36"/>
        <v>#NAME?</v>
      </c>
      <c r="O218" s="134" t="e">
        <f t="shared" ca="1" si="37"/>
        <v>#NAME?</v>
      </c>
      <c r="P218" s="134" t="e">
        <f t="shared" ca="1" si="31"/>
        <v>#NAME?</v>
      </c>
      <c r="Q218" s="134" t="e">
        <f t="shared" ca="1" si="31"/>
        <v>#NAME?</v>
      </c>
      <c r="R218" s="134" t="e">
        <f t="shared" ca="1" si="31"/>
        <v>#NAME?</v>
      </c>
      <c r="S218" s="134" t="e">
        <f t="shared" ca="1" si="39"/>
        <v>#NAME?</v>
      </c>
      <c r="T218" s="134" t="e" cm="1">
        <f t="array" aca="1" ref="T218" ca="1">U217-(U217*(0.5^(1/_xll.RiskNormal('SW7'!C$2,'SW7'!D$2,_xll.RiskTruncateP(0.05,0.95),_xll.RiskName("Halflife"),_xll.RiskUnits("d")))))</f>
        <v>#NAME?</v>
      </c>
      <c r="U218" s="134" t="e">
        <f t="shared" ca="1" si="38"/>
        <v>#NAME?</v>
      </c>
      <c r="V218" s="137" t="e" cm="1">
        <f t="array" aca="1" ref="V218" ca="1">(U218*_xll.RiskNormal('SW7'!C$3,'SW7'!D$3,_xll.RiskTruncateP(0.05,0.95),_xll.RiskName("PFAS MUSCLE FRAC"))/(B218*_xll.RiskNormal('SW7'!C$4,'SW7'!E$4,_xll.RiskTruncateP(0.05,0.95),_xll.RiskName("MUSCLE BW FRAC"))))/1000</f>
        <v>#NAME?</v>
      </c>
      <c r="W218" s="137" t="e" cm="1">
        <f t="array" aca="1" ref="W218" ca="1">V218/_xll.RiskNormal('SW7'!C$5,'SW7'!D$5,_xll.RiskTruncateP(0.05,0.95),_xll.RiskName("Serum Part"))</f>
        <v>#NAME?</v>
      </c>
    </row>
    <row r="219" spans="1:23" x14ac:dyDescent="0.35">
      <c r="A219" s="133">
        <f t="shared" si="35"/>
        <v>216</v>
      </c>
      <c r="B219" s="134" t="e" cm="1">
        <f t="array" aca="1" ref="B219" ca="1">B218+_xll.RiskNormal(0.5584 + 2*0.001787*A219 -3*0.00000155*A219^2 - 4*0.00000000133*A219^3,0.35*(0.5584 + 2*0.001787*A219 -3*0.00000155*A219^2 - 4*0.00000000133*A219^3),_xll.RiskTruncateP(0.05,0.95),_xll.RiskName("BW Gain"),_xll.RiskUnits("kg"))</f>
        <v>#NAME?</v>
      </c>
      <c r="C219" s="133" t="e" cm="1">
        <f t="array" aca="1" ref="C219" ca="1">_xll.RiskNormal(1200,1200*0.3941,_xll.RiskTruncateP(0.05,0.95),_xll.RiskName("Diet 3 Feed"),_xll.RiskUnits("ng/kg dry"))</f>
        <v>#NAME?</v>
      </c>
      <c r="D219" s="133">
        <v>0</v>
      </c>
      <c r="E219" s="163">
        <v>1.3</v>
      </c>
      <c r="F219" s="134" t="e" cm="1">
        <f t="array" aca="1" ref="F219" ca="1">_xll.RiskNormal((-0.0001*A219^2+0.0196*A219+11.697),(-0.0001*A219^2+0.0196*A219+11.697)*0.062,_xll.RiskTruncateP(0.05,0.95),_xll.RiskName("DMI Cow"),_xll.RiskUnits("kg"))</f>
        <v>#NAME?</v>
      </c>
      <c r="G219" s="134" t="e">
        <f t="shared" ca="1" si="32"/>
        <v>#NAME?</v>
      </c>
      <c r="H219" s="134" t="e" cm="1">
        <f t="array" aca="1" ref="H219" ca="1">_xll.RiskNormal('SW7'!C$12,'SW7'!D$12,_xll.RiskTruncateP(0.05,0.95),_xll.RiskName("Water Intake Cow"),_xll.RiskUnits("L"))</f>
        <v>#NAME?</v>
      </c>
      <c r="I219" s="134" t="e">
        <f t="shared" ca="1" si="33"/>
        <v>#NAME?</v>
      </c>
      <c r="J219" s="134" t="e">
        <f t="shared" ca="1" si="34"/>
        <v>#NAME?</v>
      </c>
      <c r="K219" s="134" t="e" cm="1">
        <f t="array" aca="1" ref="K219" ca="1">_xll.RiskNormal(-0.0000000257*A219^4+0.0000163*A219^3-0.003686*A219^2+0.3024*A219+1.445,(-0.0000000257*A219^4+0.0000163*A219^3-0.003686*A219^2+0.3024*A219+1.445)*0.355,_xll.RiskTruncateP(0.05,0.95),_xll.RiskName("Milk Intake"),_xll.RiskUnits("kg"))</f>
        <v>#NAME?</v>
      </c>
      <c r="L219" s="134" t="e" cm="1">
        <f t="array" aca="1" ref="L219" ca="1">_xll.RiskNormal(5.4702*LN(A219)-22.889,(5.4702*LN(A219)-22.889)*0.35,_xll.RiskTruncateP(0.05,0.95),_xll.RiskName("DMI"),_xll.RiskUnits("kg"))</f>
        <v>#NAME?</v>
      </c>
      <c r="M219" s="134" t="e" cm="1">
        <f t="array" aca="1" ref="M219" ca="1">_xll.RiskNormal(0.0243*L219,0.005*L219,_xll.RiskTruncateP(0.05,0.95),_xll.RiskName("Soil Intake"),_xll.RiskUnits("kg"))</f>
        <v>#NAME?</v>
      </c>
      <c r="N219" s="134" t="e">
        <f t="shared" ca="1" si="36"/>
        <v>#NAME?</v>
      </c>
      <c r="O219" s="134" t="e">
        <f t="shared" ca="1" si="37"/>
        <v>#NAME?</v>
      </c>
      <c r="P219" s="134" t="e">
        <f t="shared" ca="1" si="31"/>
        <v>#NAME?</v>
      </c>
      <c r="Q219" s="134" t="e">
        <f t="shared" ca="1" si="31"/>
        <v>#NAME?</v>
      </c>
      <c r="R219" s="134" t="e">
        <f t="shared" ca="1" si="31"/>
        <v>#NAME?</v>
      </c>
      <c r="S219" s="134" t="e">
        <f t="shared" ca="1" si="39"/>
        <v>#NAME?</v>
      </c>
      <c r="T219" s="134" t="e" cm="1">
        <f t="array" aca="1" ref="T219" ca="1">U218-(U218*(0.5^(1/_xll.RiskNormal('SW7'!C$2,'SW7'!D$2,_xll.RiskTruncateP(0.05,0.95),_xll.RiskName("Halflife"),_xll.RiskUnits("d")))))</f>
        <v>#NAME?</v>
      </c>
      <c r="U219" s="134" t="e">
        <f t="shared" ca="1" si="38"/>
        <v>#NAME?</v>
      </c>
      <c r="V219" s="137" t="e" cm="1">
        <f t="array" aca="1" ref="V219" ca="1">(U219*_xll.RiskNormal('SW7'!C$3,'SW7'!D$3,_xll.RiskTruncateP(0.05,0.95),_xll.RiskName("PFAS MUSCLE FRAC"))/(B219*_xll.RiskNormal('SW7'!C$4,'SW7'!E$4,_xll.RiskTruncateP(0.05,0.95),_xll.RiskName("MUSCLE BW FRAC"))))/1000</f>
        <v>#NAME?</v>
      </c>
      <c r="W219" s="137" t="e" cm="1">
        <f t="array" aca="1" ref="W219" ca="1">V219/_xll.RiskNormal('SW7'!C$5,'SW7'!D$5,_xll.RiskTruncateP(0.05,0.95),_xll.RiskName("Serum Part"))</f>
        <v>#NAME?</v>
      </c>
    </row>
    <row r="220" spans="1:23" x14ac:dyDescent="0.35">
      <c r="A220" s="133">
        <f t="shared" si="35"/>
        <v>217</v>
      </c>
      <c r="B220" s="134" t="e" cm="1">
        <f t="array" aca="1" ref="B220" ca="1">B219+_xll.RiskNormal(0.5584 + 2*0.001787*A220 -3*0.00000155*A220^2 - 4*0.00000000133*A220^3,0.35*(0.5584 + 2*0.001787*A220 -3*0.00000155*A220^2 - 4*0.00000000133*A220^3),_xll.RiskTruncateP(0.05,0.95),_xll.RiskName("BW Gain"),_xll.RiskUnits("kg"))</f>
        <v>#NAME?</v>
      </c>
      <c r="C220" s="133" t="e" cm="1">
        <f t="array" aca="1" ref="C220" ca="1">_xll.RiskNormal(1200,1200*0.3941,_xll.RiskTruncateP(0.05,0.95),_xll.RiskName("Diet 3 Feed"),_xll.RiskUnits("ng/kg dry"))</f>
        <v>#NAME?</v>
      </c>
      <c r="D220" s="133">
        <v>0</v>
      </c>
      <c r="E220" s="163">
        <v>1.3</v>
      </c>
      <c r="F220" s="134" t="e" cm="1">
        <f t="array" aca="1" ref="F220" ca="1">_xll.RiskNormal((-0.0001*A220^2+0.0196*A220+11.697),(-0.0001*A220^2+0.0196*A220+11.697)*0.062,_xll.RiskTruncateP(0.05,0.95),_xll.RiskName("DMI Cow"),_xll.RiskUnits("kg"))</f>
        <v>#NAME?</v>
      </c>
      <c r="G220" s="134" t="e">
        <f t="shared" ca="1" si="32"/>
        <v>#NAME?</v>
      </c>
      <c r="H220" s="134" t="e" cm="1">
        <f t="array" aca="1" ref="H220" ca="1">_xll.RiskNormal('SW7'!C$12,'SW7'!D$12,_xll.RiskTruncateP(0.05,0.95),_xll.RiskName("Water Intake Cow"),_xll.RiskUnits("L"))</f>
        <v>#NAME?</v>
      </c>
      <c r="I220" s="134" t="e">
        <f t="shared" ca="1" si="33"/>
        <v>#NAME?</v>
      </c>
      <c r="J220" s="134" t="e">
        <f t="shared" ca="1" si="34"/>
        <v>#NAME?</v>
      </c>
      <c r="K220" s="134" t="e" cm="1">
        <f t="array" aca="1" ref="K220" ca="1">_xll.RiskNormal(-0.0000000257*A220^4+0.0000163*A220^3-0.003686*A220^2+0.3024*A220+1.445,(-0.0000000257*A220^4+0.0000163*A220^3-0.003686*A220^2+0.3024*A220+1.445)*0.355,_xll.RiskTruncateP(0.05,0.95),_xll.RiskName("Milk Intake"),_xll.RiskUnits("kg"))</f>
        <v>#NAME?</v>
      </c>
      <c r="L220" s="134" t="e" cm="1">
        <f t="array" aca="1" ref="L220" ca="1">_xll.RiskNormal(5.4702*LN(A220)-22.889,(5.4702*LN(A220)-22.889)*0.35,_xll.RiskTruncateP(0.05,0.95),_xll.RiskName("DMI"),_xll.RiskUnits("kg"))</f>
        <v>#NAME?</v>
      </c>
      <c r="M220" s="134" t="e" cm="1">
        <f t="array" aca="1" ref="M220" ca="1">_xll.RiskNormal(0.0243*L220,0.005*L220,_xll.RiskTruncateP(0.05,0.95),_xll.RiskName("Soil Intake"),_xll.RiskUnits("kg"))</f>
        <v>#NAME?</v>
      </c>
      <c r="N220" s="134" t="e">
        <f t="shared" ca="1" si="36"/>
        <v>#NAME?</v>
      </c>
      <c r="O220" s="134" t="e">
        <f t="shared" ca="1" si="37"/>
        <v>#NAME?</v>
      </c>
      <c r="P220" s="134" t="e">
        <f t="shared" ca="1" si="31"/>
        <v>#NAME?</v>
      </c>
      <c r="Q220" s="134" t="e">
        <f t="shared" ca="1" si="31"/>
        <v>#NAME?</v>
      </c>
      <c r="R220" s="134" t="e">
        <f t="shared" ca="1" si="31"/>
        <v>#NAME?</v>
      </c>
      <c r="S220" s="134" t="e">
        <f t="shared" ca="1" si="39"/>
        <v>#NAME?</v>
      </c>
      <c r="T220" s="134" t="e" cm="1">
        <f t="array" aca="1" ref="T220" ca="1">U219-(U219*(0.5^(1/_xll.RiskNormal('SW7'!C$2,'SW7'!D$2,_xll.RiskTruncateP(0.05,0.95),_xll.RiskName("Halflife"),_xll.RiskUnits("d")))))</f>
        <v>#NAME?</v>
      </c>
      <c r="U220" s="134" t="e">
        <f t="shared" ca="1" si="38"/>
        <v>#NAME?</v>
      </c>
      <c r="V220" s="137" t="e" cm="1">
        <f t="array" aca="1" ref="V220" ca="1">(U220*_xll.RiskNormal('SW7'!C$3,'SW7'!D$3,_xll.RiskTruncateP(0.05,0.95),_xll.RiskName("PFAS MUSCLE FRAC"))/(B220*_xll.RiskNormal('SW7'!C$4,'SW7'!E$4,_xll.RiskTruncateP(0.05,0.95),_xll.RiskName("MUSCLE BW FRAC"))))/1000</f>
        <v>#NAME?</v>
      </c>
      <c r="W220" s="137" t="e" cm="1">
        <f t="array" aca="1" ref="W220" ca="1">V220/_xll.RiskNormal('SW7'!C$5,'SW7'!D$5,_xll.RiskTruncateP(0.05,0.95),_xll.RiskName("Serum Part"))</f>
        <v>#NAME?</v>
      </c>
    </row>
    <row r="221" spans="1:23" x14ac:dyDescent="0.35">
      <c r="A221" s="133">
        <f t="shared" si="35"/>
        <v>218</v>
      </c>
      <c r="B221" s="134" t="e" cm="1">
        <f t="array" aca="1" ref="B221" ca="1">B220+_xll.RiskNormal(0.5584 + 2*0.001787*A221 -3*0.00000155*A221^2 - 4*0.00000000133*A221^3,0.35*(0.5584 + 2*0.001787*A221 -3*0.00000155*A221^2 - 4*0.00000000133*A221^3),_xll.RiskTruncateP(0.05,0.95),_xll.RiskName("BW Gain"),_xll.RiskUnits("kg"))</f>
        <v>#NAME?</v>
      </c>
      <c r="C221" s="133" t="e" cm="1">
        <f t="array" aca="1" ref="C221" ca="1">_xll.RiskNormal(1200,1200*0.3941,_xll.RiskTruncateP(0.05,0.95),_xll.RiskName("Diet 3 Feed"),_xll.RiskUnits("ng/kg dry"))</f>
        <v>#NAME?</v>
      </c>
      <c r="D221" s="133">
        <v>0</v>
      </c>
      <c r="E221" s="163">
        <v>1.3</v>
      </c>
      <c r="F221" s="134" t="e" cm="1">
        <f t="array" aca="1" ref="F221" ca="1">_xll.RiskNormal((-0.0001*A221^2+0.0196*A221+11.697),(-0.0001*A221^2+0.0196*A221+11.697)*0.062,_xll.RiskTruncateP(0.05,0.95),_xll.RiskName("DMI Cow"),_xll.RiskUnits("kg"))</f>
        <v>#NAME?</v>
      </c>
      <c r="G221" s="134" t="e">
        <f t="shared" ca="1" si="32"/>
        <v>#NAME?</v>
      </c>
      <c r="H221" s="134" t="e" cm="1">
        <f t="array" aca="1" ref="H221" ca="1">_xll.RiskNormal('SW7'!C$12,'SW7'!D$12,_xll.RiskTruncateP(0.05,0.95),_xll.RiskName("Water Intake Cow"),_xll.RiskUnits("L"))</f>
        <v>#NAME?</v>
      </c>
      <c r="I221" s="134" t="e">
        <f t="shared" ca="1" si="33"/>
        <v>#NAME?</v>
      </c>
      <c r="J221" s="134" t="e">
        <f t="shared" ca="1" si="34"/>
        <v>#NAME?</v>
      </c>
      <c r="K221" s="134" t="e" cm="1">
        <f t="array" aca="1" ref="K221" ca="1">_xll.RiskNormal(-0.0000000257*A221^4+0.0000163*A221^3-0.003686*A221^2+0.3024*A221+1.445,(-0.0000000257*A221^4+0.0000163*A221^3-0.003686*A221^2+0.3024*A221+1.445)*0.355,_xll.RiskTruncateP(0.05,0.95),_xll.RiskName("Milk Intake"),_xll.RiskUnits("kg"))</f>
        <v>#NAME?</v>
      </c>
      <c r="L221" s="134" t="e" cm="1">
        <f t="array" aca="1" ref="L221" ca="1">_xll.RiskNormal(5.4702*LN(A221)-22.889,(5.4702*LN(A221)-22.889)*0.35,_xll.RiskTruncateP(0.05,0.95),_xll.RiskName("DMI"),_xll.RiskUnits("kg"))</f>
        <v>#NAME?</v>
      </c>
      <c r="M221" s="134" t="e" cm="1">
        <f t="array" aca="1" ref="M221" ca="1">_xll.RiskNormal(0.0243*L221,0.005*L221,_xll.RiskTruncateP(0.05,0.95),_xll.RiskName("Soil Intake"),_xll.RiskUnits("kg"))</f>
        <v>#NAME?</v>
      </c>
      <c r="N221" s="134" t="e">
        <f t="shared" ca="1" si="36"/>
        <v>#NAME?</v>
      </c>
      <c r="O221" s="134" t="e">
        <f t="shared" ca="1" si="37"/>
        <v>#NAME?</v>
      </c>
      <c r="P221" s="134" t="e">
        <f t="shared" ca="1" si="31"/>
        <v>#NAME?</v>
      </c>
      <c r="Q221" s="134" t="e">
        <f t="shared" ca="1" si="31"/>
        <v>#NAME?</v>
      </c>
      <c r="R221" s="134" t="e">
        <f t="shared" ca="1" si="31"/>
        <v>#NAME?</v>
      </c>
      <c r="S221" s="134" t="e">
        <f t="shared" ca="1" si="39"/>
        <v>#NAME?</v>
      </c>
      <c r="T221" s="134" t="e" cm="1">
        <f t="array" aca="1" ref="T221" ca="1">U220-(U220*(0.5^(1/_xll.RiskNormal('SW7'!C$2,'SW7'!D$2,_xll.RiskTruncateP(0.05,0.95),_xll.RiskName("Halflife"),_xll.RiskUnits("d")))))</f>
        <v>#NAME?</v>
      </c>
      <c r="U221" s="134" t="e">
        <f t="shared" ca="1" si="38"/>
        <v>#NAME?</v>
      </c>
      <c r="V221" s="137" t="e" cm="1">
        <f t="array" aca="1" ref="V221" ca="1">(U221*_xll.RiskNormal('SW7'!C$3,'SW7'!D$3,_xll.RiskTruncateP(0.05,0.95),_xll.RiskName("PFAS MUSCLE FRAC"))/(B221*_xll.RiskNormal('SW7'!C$4,'SW7'!E$4,_xll.RiskTruncateP(0.05,0.95),_xll.RiskName("MUSCLE BW FRAC"))))/1000</f>
        <v>#NAME?</v>
      </c>
      <c r="W221" s="137" t="e" cm="1">
        <f t="array" aca="1" ref="W221" ca="1">V221/_xll.RiskNormal('SW7'!C$5,'SW7'!D$5,_xll.RiskTruncateP(0.05,0.95),_xll.RiskName("Serum Part"))</f>
        <v>#NAME?</v>
      </c>
    </row>
    <row r="222" spans="1:23" x14ac:dyDescent="0.35">
      <c r="A222" s="133">
        <f t="shared" si="35"/>
        <v>219</v>
      </c>
      <c r="B222" s="134" t="e" cm="1">
        <f t="array" aca="1" ref="B222" ca="1">B221+_xll.RiskNormal(0.5584 + 2*0.001787*A222 -3*0.00000155*A222^2 - 4*0.00000000133*A222^3,0.35*(0.5584 + 2*0.001787*A222 -3*0.00000155*A222^2 - 4*0.00000000133*A222^3),_xll.RiskTruncateP(0.05,0.95),_xll.RiskName("BW Gain"),_xll.RiskUnits("kg"))</f>
        <v>#NAME?</v>
      </c>
      <c r="C222" s="133" t="e" cm="1">
        <f t="array" aca="1" ref="C222" ca="1">_xll.RiskNormal(1200,1200*0.3941,_xll.RiskTruncateP(0.05,0.95),_xll.RiskName("Diet 3 Feed"),_xll.RiskUnits("ng/kg dry"))</f>
        <v>#NAME?</v>
      </c>
      <c r="D222" s="133">
        <v>0</v>
      </c>
      <c r="E222" s="163">
        <v>1.3</v>
      </c>
      <c r="F222" s="134" t="e" cm="1">
        <f t="array" aca="1" ref="F222" ca="1">_xll.RiskNormal((-0.0001*A222^2+0.0196*A222+11.697),(-0.0001*A222^2+0.0196*A222+11.697)*0.062,_xll.RiskTruncateP(0.05,0.95),_xll.RiskName("DMI Cow"),_xll.RiskUnits("kg"))</f>
        <v>#NAME?</v>
      </c>
      <c r="G222" s="134" t="e">
        <f t="shared" ca="1" si="32"/>
        <v>#NAME?</v>
      </c>
      <c r="H222" s="134" t="e" cm="1">
        <f t="array" aca="1" ref="H222" ca="1">_xll.RiskNormal('SW7'!C$12,'SW7'!D$12,_xll.RiskTruncateP(0.05,0.95),_xll.RiskName("Water Intake Cow"),_xll.RiskUnits("L"))</f>
        <v>#NAME?</v>
      </c>
      <c r="I222" s="134" t="e">
        <f t="shared" ca="1" si="33"/>
        <v>#NAME?</v>
      </c>
      <c r="J222" s="134" t="e">
        <f t="shared" ca="1" si="34"/>
        <v>#NAME?</v>
      </c>
      <c r="K222" s="134" t="e" cm="1">
        <f t="array" aca="1" ref="K222" ca="1">_xll.RiskNormal(-0.0000000257*A222^4+0.0000163*A222^3-0.003686*A222^2+0.3024*A222+1.445,(-0.0000000257*A222^4+0.0000163*A222^3-0.003686*A222^2+0.3024*A222+1.445)*0.355,_xll.RiskTruncateP(0.05,0.95),_xll.RiskName("Milk Intake"),_xll.RiskUnits("kg"))</f>
        <v>#NAME?</v>
      </c>
      <c r="L222" s="134" t="e" cm="1">
        <f t="array" aca="1" ref="L222" ca="1">_xll.RiskNormal(5.4702*LN(A222)-22.889,(5.4702*LN(A222)-22.889)*0.35,_xll.RiskTruncateP(0.05,0.95),_xll.RiskName("DMI"),_xll.RiskUnits("kg"))</f>
        <v>#NAME?</v>
      </c>
      <c r="M222" s="134" t="e" cm="1">
        <f t="array" aca="1" ref="M222" ca="1">_xll.RiskNormal(0.0243*L222,0.005*L222,_xll.RiskTruncateP(0.05,0.95),_xll.RiskName("Soil Intake"),_xll.RiskUnits("kg"))</f>
        <v>#NAME?</v>
      </c>
      <c r="N222" s="134" t="e">
        <f t="shared" ca="1" si="36"/>
        <v>#NAME?</v>
      </c>
      <c r="O222" s="134" t="e">
        <f t="shared" ca="1" si="37"/>
        <v>#NAME?</v>
      </c>
      <c r="P222" s="134" t="e">
        <f t="shared" ca="1" si="31"/>
        <v>#NAME?</v>
      </c>
      <c r="Q222" s="134" t="e">
        <f t="shared" ca="1" si="31"/>
        <v>#NAME?</v>
      </c>
      <c r="R222" s="134" t="e">
        <f t="shared" ca="1" si="31"/>
        <v>#NAME?</v>
      </c>
      <c r="S222" s="134" t="e">
        <f t="shared" ca="1" si="39"/>
        <v>#NAME?</v>
      </c>
      <c r="T222" s="134" t="e" cm="1">
        <f t="array" aca="1" ref="T222" ca="1">U221-(U221*(0.5^(1/_xll.RiskNormal('SW7'!C$2,'SW7'!D$2,_xll.RiskTruncateP(0.05,0.95),_xll.RiskName("Halflife"),_xll.RiskUnits("d")))))</f>
        <v>#NAME?</v>
      </c>
      <c r="U222" s="134" t="e">
        <f t="shared" ca="1" si="38"/>
        <v>#NAME?</v>
      </c>
      <c r="V222" s="137" t="e" cm="1">
        <f t="array" aca="1" ref="V222" ca="1">(U222*_xll.RiskNormal('SW7'!C$3,'SW7'!D$3,_xll.RiskTruncateP(0.05,0.95),_xll.RiskName("PFAS MUSCLE FRAC"))/(B222*_xll.RiskNormal('SW7'!C$4,'SW7'!E$4,_xll.RiskTruncateP(0.05,0.95),_xll.RiskName("MUSCLE BW FRAC"))))/1000</f>
        <v>#NAME?</v>
      </c>
      <c r="W222" s="137" t="e" cm="1">
        <f t="array" aca="1" ref="W222" ca="1">V222/_xll.RiskNormal('SW7'!C$5,'SW7'!D$5,_xll.RiskTruncateP(0.05,0.95),_xll.RiskName("Serum Part"))</f>
        <v>#NAME?</v>
      </c>
    </row>
    <row r="223" spans="1:23" x14ac:dyDescent="0.35">
      <c r="A223" s="133">
        <f t="shared" si="35"/>
        <v>220</v>
      </c>
      <c r="B223" s="134" t="e" cm="1">
        <f t="array" aca="1" ref="B223" ca="1">B222+_xll.RiskNormal(0.5584 + 2*0.001787*A223 -3*0.00000155*A223^2 - 4*0.00000000133*A223^3,0.35*(0.5584 + 2*0.001787*A223 -3*0.00000155*A223^2 - 4*0.00000000133*A223^3),_xll.RiskTruncateP(0.05,0.95),_xll.RiskName("BW Gain"),_xll.RiskUnits("kg"))</f>
        <v>#NAME?</v>
      </c>
      <c r="C223" s="133" t="e" cm="1">
        <f t="array" aca="1" ref="C223" ca="1">_xll.RiskNormal(1200,1200*0.3941,_xll.RiskTruncateP(0.05,0.95),_xll.RiskName("Diet 3 Feed"),_xll.RiskUnits("ng/kg dry"))</f>
        <v>#NAME?</v>
      </c>
      <c r="D223" s="133">
        <v>0</v>
      </c>
      <c r="E223" s="163">
        <v>1.3</v>
      </c>
      <c r="F223" s="134" t="e" cm="1">
        <f t="array" aca="1" ref="F223" ca="1">_xll.RiskNormal((-0.0001*A223^2+0.0196*A223+11.697),(-0.0001*A223^2+0.0196*A223+11.697)*0.062,_xll.RiskTruncateP(0.05,0.95),_xll.RiskName("DMI Cow"),_xll.RiskUnits("kg"))</f>
        <v>#NAME?</v>
      </c>
      <c r="G223" s="134" t="e">
        <f t="shared" ca="1" si="32"/>
        <v>#NAME?</v>
      </c>
      <c r="H223" s="134" t="e" cm="1">
        <f t="array" aca="1" ref="H223" ca="1">_xll.RiskNormal('SW7'!C$12,'SW7'!D$12,_xll.RiskTruncateP(0.05,0.95),_xll.RiskName("Water Intake Cow"),_xll.RiskUnits("L"))</f>
        <v>#NAME?</v>
      </c>
      <c r="I223" s="134" t="e">
        <f t="shared" ca="1" si="33"/>
        <v>#NAME?</v>
      </c>
      <c r="J223" s="134" t="e">
        <f t="shared" ca="1" si="34"/>
        <v>#NAME?</v>
      </c>
      <c r="K223" s="134" t="e" cm="1">
        <f t="array" aca="1" ref="K223" ca="1">_xll.RiskNormal(-0.0000000257*A223^4+0.0000163*A223^3-0.003686*A223^2+0.3024*A223+1.445,(-0.0000000257*A223^4+0.0000163*A223^3-0.003686*A223^2+0.3024*A223+1.445)*0.355,_xll.RiskTruncateP(0.05,0.95),_xll.RiskName("Milk Intake"),_xll.RiskUnits("kg"))</f>
        <v>#NAME?</v>
      </c>
      <c r="L223" s="134" t="e" cm="1">
        <f t="array" aca="1" ref="L223" ca="1">_xll.RiskNormal(5.4702*LN(A223)-22.889,(5.4702*LN(A223)-22.889)*0.35,_xll.RiskTruncateP(0.05,0.95),_xll.RiskName("DMI"),_xll.RiskUnits("kg"))</f>
        <v>#NAME?</v>
      </c>
      <c r="M223" s="134" t="e" cm="1">
        <f t="array" aca="1" ref="M223" ca="1">_xll.RiskNormal(0.0243*L223,0.005*L223,_xll.RiskTruncateP(0.05,0.95),_xll.RiskName("Soil Intake"),_xll.RiskUnits("kg"))</f>
        <v>#NAME?</v>
      </c>
      <c r="N223" s="134" t="e">
        <f t="shared" ca="1" si="36"/>
        <v>#NAME?</v>
      </c>
      <c r="O223" s="134" t="e">
        <f t="shared" ca="1" si="37"/>
        <v>#NAME?</v>
      </c>
      <c r="P223" s="134" t="e">
        <f t="shared" ca="1" si="31"/>
        <v>#NAME?</v>
      </c>
      <c r="Q223" s="134" t="e">
        <f t="shared" ca="1" si="31"/>
        <v>#NAME?</v>
      </c>
      <c r="R223" s="134" t="e">
        <f t="shared" ca="1" si="31"/>
        <v>#NAME?</v>
      </c>
      <c r="S223" s="134" t="e">
        <f t="shared" ca="1" si="39"/>
        <v>#NAME?</v>
      </c>
      <c r="T223" s="134" t="e" cm="1">
        <f t="array" aca="1" ref="T223" ca="1">U222-(U222*(0.5^(1/_xll.RiskNormal('SW7'!C$2,'SW7'!D$2,_xll.RiskTruncateP(0.05,0.95),_xll.RiskName("Halflife"),_xll.RiskUnits("d")))))</f>
        <v>#NAME?</v>
      </c>
      <c r="U223" s="134" t="e">
        <f t="shared" ca="1" si="38"/>
        <v>#NAME?</v>
      </c>
      <c r="V223" s="137" t="e" cm="1">
        <f t="array" aca="1" ref="V223" ca="1">(U223*_xll.RiskNormal('SW7'!C$3,'SW7'!D$3,_xll.RiskTruncateP(0.05,0.95),_xll.RiskName("PFAS MUSCLE FRAC"))/(B223*_xll.RiskNormal('SW7'!C$4,'SW7'!E$4,_xll.RiskTruncateP(0.05,0.95),_xll.RiskName("MUSCLE BW FRAC"))))/1000</f>
        <v>#NAME?</v>
      </c>
      <c r="W223" s="137" t="e" cm="1">
        <f t="array" aca="1" ref="W223" ca="1">V223/_xll.RiskNormal('SW7'!C$5,'SW7'!D$5,_xll.RiskTruncateP(0.05,0.95),_xll.RiskName("Serum Part"))</f>
        <v>#NAME?</v>
      </c>
    </row>
    <row r="224" spans="1:23" x14ac:dyDescent="0.35">
      <c r="A224" s="133">
        <f t="shared" si="35"/>
        <v>221</v>
      </c>
      <c r="B224" s="134" t="e" cm="1">
        <f t="array" aca="1" ref="B224" ca="1">B223+_xll.RiskNormal(0.5584 + 2*0.001787*A224 -3*0.00000155*A224^2 - 4*0.00000000133*A224^3,0.35*(0.5584 + 2*0.001787*A224 -3*0.00000155*A224^2 - 4*0.00000000133*A224^3),_xll.RiskTruncateP(0.05,0.95),_xll.RiskName("BW Gain"),_xll.RiskUnits("kg"))</f>
        <v>#NAME?</v>
      </c>
      <c r="C224" s="133" t="e" cm="1">
        <f t="array" aca="1" ref="C224" ca="1">_xll.RiskNormal(1200,1200*0.3941,_xll.RiskTruncateP(0.05,0.95),_xll.RiskName("Diet 3 Feed"),_xll.RiskUnits("ng/kg dry"))</f>
        <v>#NAME?</v>
      </c>
      <c r="D224" s="133">
        <v>0</v>
      </c>
      <c r="E224" s="163">
        <v>1.3</v>
      </c>
      <c r="F224" s="134" t="e" cm="1">
        <f t="array" aca="1" ref="F224" ca="1">_xll.RiskNormal((-0.0001*A224^2+0.0196*A224+11.697),(-0.0001*A224^2+0.0196*A224+11.697)*0.062,_xll.RiskTruncateP(0.05,0.95),_xll.RiskName("DMI Cow"),_xll.RiskUnits("kg"))</f>
        <v>#NAME?</v>
      </c>
      <c r="G224" s="134" t="e">
        <f t="shared" ca="1" si="32"/>
        <v>#NAME?</v>
      </c>
      <c r="H224" s="134" t="e" cm="1">
        <f t="array" aca="1" ref="H224" ca="1">_xll.RiskNormal('SW7'!C$12,'SW7'!D$12,_xll.RiskTruncateP(0.05,0.95),_xll.RiskName("Water Intake Cow"),_xll.RiskUnits("L"))</f>
        <v>#NAME?</v>
      </c>
      <c r="I224" s="134" t="e">
        <f t="shared" ca="1" si="33"/>
        <v>#NAME?</v>
      </c>
      <c r="J224" s="134" t="e">
        <f t="shared" ca="1" si="34"/>
        <v>#NAME?</v>
      </c>
      <c r="K224" s="134" t="e" cm="1">
        <f t="array" aca="1" ref="K224" ca="1">_xll.RiskNormal(-0.0000000257*A224^4+0.0000163*A224^3-0.003686*A224^2+0.3024*A224+1.445,(-0.0000000257*A224^4+0.0000163*A224^3-0.003686*A224^2+0.3024*A224+1.445)*0.355,_xll.RiskTruncateP(0.05,0.95),_xll.RiskName("Milk Intake"),_xll.RiskUnits("kg"))</f>
        <v>#NAME?</v>
      </c>
      <c r="L224" s="134" t="e" cm="1">
        <f t="array" aca="1" ref="L224" ca="1">_xll.RiskNormal(5.4702*LN(A224)-22.889,(5.4702*LN(A224)-22.889)*0.35,_xll.RiskTruncateP(0.05,0.95),_xll.RiskName("DMI"),_xll.RiskUnits("kg"))</f>
        <v>#NAME?</v>
      </c>
      <c r="M224" s="134" t="e" cm="1">
        <f t="array" aca="1" ref="M224" ca="1">_xll.RiskNormal(0.0243*L224,0.005*L224,_xll.RiskTruncateP(0.05,0.95),_xll.RiskName("Soil Intake"),_xll.RiskUnits("kg"))</f>
        <v>#NAME?</v>
      </c>
      <c r="N224" s="134" t="e">
        <f t="shared" ca="1" si="36"/>
        <v>#NAME?</v>
      </c>
      <c r="O224" s="134" t="e">
        <f t="shared" ca="1" si="37"/>
        <v>#NAME?</v>
      </c>
      <c r="P224" s="134" t="e">
        <f t="shared" ca="1" si="31"/>
        <v>#NAME?</v>
      </c>
      <c r="Q224" s="134" t="e">
        <f t="shared" ca="1" si="31"/>
        <v>#NAME?</v>
      </c>
      <c r="R224" s="134" t="e">
        <f t="shared" ca="1" si="31"/>
        <v>#NAME?</v>
      </c>
      <c r="S224" s="134" t="e">
        <f t="shared" ca="1" si="39"/>
        <v>#NAME?</v>
      </c>
      <c r="T224" s="134" t="e" cm="1">
        <f t="array" aca="1" ref="T224" ca="1">U223-(U223*(0.5^(1/_xll.RiskNormal('SW7'!C$2,'SW7'!D$2,_xll.RiskTruncateP(0.05,0.95),_xll.RiskName("Halflife"),_xll.RiskUnits("d")))))</f>
        <v>#NAME?</v>
      </c>
      <c r="U224" s="134" t="e">
        <f t="shared" ca="1" si="38"/>
        <v>#NAME?</v>
      </c>
      <c r="V224" s="137" t="e" cm="1">
        <f t="array" aca="1" ref="V224" ca="1">(U224*_xll.RiskNormal('SW7'!C$3,'SW7'!D$3,_xll.RiskTruncateP(0.05,0.95),_xll.RiskName("PFAS MUSCLE FRAC"))/(B224*_xll.RiskNormal('SW7'!C$4,'SW7'!E$4,_xll.RiskTruncateP(0.05,0.95),_xll.RiskName("MUSCLE BW FRAC"))))/1000</f>
        <v>#NAME?</v>
      </c>
      <c r="W224" s="137" t="e" cm="1">
        <f t="array" aca="1" ref="W224" ca="1">V224/_xll.RiskNormal('SW7'!C$5,'SW7'!D$5,_xll.RiskTruncateP(0.05,0.95),_xll.RiskName("Serum Part"))</f>
        <v>#NAME?</v>
      </c>
    </row>
    <row r="225" spans="1:23" x14ac:dyDescent="0.35">
      <c r="A225" s="133">
        <f t="shared" si="35"/>
        <v>222</v>
      </c>
      <c r="B225" s="134" t="e" cm="1">
        <f t="array" aca="1" ref="B225" ca="1">B224+_xll.RiskNormal(0.5584 + 2*0.001787*A225 -3*0.00000155*A225^2 - 4*0.00000000133*A225^3,0.35*(0.5584 + 2*0.001787*A225 -3*0.00000155*A225^2 - 4*0.00000000133*A225^3),_xll.RiskTruncateP(0.05,0.95),_xll.RiskName("BW Gain"),_xll.RiskUnits("kg"))</f>
        <v>#NAME?</v>
      </c>
      <c r="C225" s="133" t="e" cm="1">
        <f t="array" aca="1" ref="C225" ca="1">_xll.RiskNormal(1200,1200*0.3941,_xll.RiskTruncateP(0.05,0.95),_xll.RiskName("Diet 3 Feed"),_xll.RiskUnits("ng/kg dry"))</f>
        <v>#NAME?</v>
      </c>
      <c r="D225" s="133">
        <v>0</v>
      </c>
      <c r="E225" s="163">
        <v>1.3</v>
      </c>
      <c r="F225" s="134" t="e" cm="1">
        <f t="array" aca="1" ref="F225" ca="1">_xll.RiskNormal((-0.0001*A225^2+0.0196*A225+11.697),(-0.0001*A225^2+0.0196*A225+11.697)*0.062,_xll.RiskTruncateP(0.05,0.95),_xll.RiskName("DMI Cow"),_xll.RiskUnits("kg"))</f>
        <v>#NAME?</v>
      </c>
      <c r="G225" s="134" t="e">
        <f t="shared" ca="1" si="32"/>
        <v>#NAME?</v>
      </c>
      <c r="H225" s="134" t="e" cm="1">
        <f t="array" aca="1" ref="H225" ca="1">_xll.RiskNormal('SW7'!C$12,'SW7'!D$12,_xll.RiskTruncateP(0.05,0.95),_xll.RiskName("Water Intake Cow"),_xll.RiskUnits("L"))</f>
        <v>#NAME?</v>
      </c>
      <c r="I225" s="134" t="e">
        <f t="shared" ca="1" si="33"/>
        <v>#NAME?</v>
      </c>
      <c r="J225" s="134" t="e">
        <f t="shared" ca="1" si="34"/>
        <v>#NAME?</v>
      </c>
      <c r="K225" s="134" t="e" cm="1">
        <f t="array" aca="1" ref="K225" ca="1">_xll.RiskNormal(-0.0000000257*A225^4+0.0000163*A225^3-0.003686*A225^2+0.3024*A225+1.445,(-0.0000000257*A225^4+0.0000163*A225^3-0.003686*A225^2+0.3024*A225+1.445)*0.355,_xll.RiskTruncateP(0.05,0.95),_xll.RiskName("Milk Intake"),_xll.RiskUnits("kg"))</f>
        <v>#NAME?</v>
      </c>
      <c r="L225" s="134" t="e" cm="1">
        <f t="array" aca="1" ref="L225" ca="1">_xll.RiskNormal(5.4702*LN(A225)-22.889,(5.4702*LN(A225)-22.889)*0.35,_xll.RiskTruncateP(0.05,0.95),_xll.RiskName("DMI"),_xll.RiskUnits("kg"))</f>
        <v>#NAME?</v>
      </c>
      <c r="M225" s="134" t="e" cm="1">
        <f t="array" aca="1" ref="M225" ca="1">_xll.RiskNormal(0.0243*L225,0.005*L225,_xll.RiskTruncateP(0.05,0.95),_xll.RiskName("Soil Intake"),_xll.RiskUnits("kg"))</f>
        <v>#NAME?</v>
      </c>
      <c r="N225" s="134" t="e">
        <f t="shared" ca="1" si="36"/>
        <v>#NAME?</v>
      </c>
      <c r="O225" s="134" t="e">
        <f t="shared" ca="1" si="37"/>
        <v>#NAME?</v>
      </c>
      <c r="P225" s="134" t="e">
        <f t="shared" ca="1" si="31"/>
        <v>#NAME?</v>
      </c>
      <c r="Q225" s="134" t="e">
        <f t="shared" ca="1" si="31"/>
        <v>#NAME?</v>
      </c>
      <c r="R225" s="134" t="e">
        <f t="shared" ca="1" si="31"/>
        <v>#NAME?</v>
      </c>
      <c r="S225" s="134" t="e">
        <f t="shared" ca="1" si="39"/>
        <v>#NAME?</v>
      </c>
      <c r="T225" s="134" t="e" cm="1">
        <f t="array" aca="1" ref="T225" ca="1">U224-(U224*(0.5^(1/_xll.RiskNormal('SW7'!C$2,'SW7'!D$2,_xll.RiskTruncateP(0.05,0.95),_xll.RiskName("Halflife"),_xll.RiskUnits("d")))))</f>
        <v>#NAME?</v>
      </c>
      <c r="U225" s="134" t="e">
        <f t="shared" ca="1" si="38"/>
        <v>#NAME?</v>
      </c>
      <c r="V225" s="137" t="e" cm="1">
        <f t="array" aca="1" ref="V225" ca="1">(U225*_xll.RiskNormal('SW7'!C$3,'SW7'!D$3,_xll.RiskTruncateP(0.05,0.95),_xll.RiskName("PFAS MUSCLE FRAC"))/(B225*_xll.RiskNormal('SW7'!C$4,'SW7'!E$4,_xll.RiskTruncateP(0.05,0.95),_xll.RiskName("MUSCLE BW FRAC"))))/1000</f>
        <v>#NAME?</v>
      </c>
      <c r="W225" s="137" t="e" cm="1">
        <f t="array" aca="1" ref="W225" ca="1">V225/_xll.RiskNormal('SW7'!C$5,'SW7'!D$5,_xll.RiskTruncateP(0.05,0.95),_xll.RiskName("Serum Part"))</f>
        <v>#NAME?</v>
      </c>
    </row>
    <row r="226" spans="1:23" x14ac:dyDescent="0.35">
      <c r="A226" s="133">
        <f t="shared" si="35"/>
        <v>223</v>
      </c>
      <c r="B226" s="134" t="e" cm="1">
        <f t="array" aca="1" ref="B226" ca="1">B225+_xll.RiskNormal(0.5584 + 2*0.001787*A226 -3*0.00000155*A226^2 - 4*0.00000000133*A226^3,0.35*(0.5584 + 2*0.001787*A226 -3*0.00000155*A226^2 - 4*0.00000000133*A226^3),_xll.RiskTruncateP(0.05,0.95),_xll.RiskName("BW Gain"),_xll.RiskUnits("kg"))</f>
        <v>#NAME?</v>
      </c>
      <c r="C226" s="133" t="e" cm="1">
        <f t="array" aca="1" ref="C226" ca="1">_xll.RiskNormal(1200,1200*0.3941,_xll.RiskTruncateP(0.05,0.95),_xll.RiskName("Diet 3 Feed"),_xll.RiskUnits("ng/kg dry"))</f>
        <v>#NAME?</v>
      </c>
      <c r="D226" s="133">
        <v>0</v>
      </c>
      <c r="E226" s="163">
        <v>1.3</v>
      </c>
      <c r="F226" s="134" t="e" cm="1">
        <f t="array" aca="1" ref="F226" ca="1">_xll.RiskNormal((-0.0001*A226^2+0.0196*A226+11.697),(-0.0001*A226^2+0.0196*A226+11.697)*0.062,_xll.RiskTruncateP(0.05,0.95),_xll.RiskName("DMI Cow"),_xll.RiskUnits("kg"))</f>
        <v>#NAME?</v>
      </c>
      <c r="G226" s="134" t="e">
        <f t="shared" ca="1" si="32"/>
        <v>#NAME?</v>
      </c>
      <c r="H226" s="134" t="e" cm="1">
        <f t="array" aca="1" ref="H226" ca="1">_xll.RiskNormal('SW7'!C$12,'SW7'!D$12,_xll.RiskTruncateP(0.05,0.95),_xll.RiskName("Water Intake Cow"),_xll.RiskUnits("L"))</f>
        <v>#NAME?</v>
      </c>
      <c r="I226" s="134" t="e">
        <f t="shared" ca="1" si="33"/>
        <v>#NAME?</v>
      </c>
      <c r="J226" s="134" t="e">
        <f t="shared" ca="1" si="34"/>
        <v>#NAME?</v>
      </c>
      <c r="K226" s="134" t="e" cm="1">
        <f t="array" aca="1" ref="K226" ca="1">_xll.RiskNormal(-0.0000000257*A226^4+0.0000163*A226^3-0.003686*A226^2+0.3024*A226+1.445,(-0.0000000257*A226^4+0.0000163*A226^3-0.003686*A226^2+0.3024*A226+1.445)*0.355,_xll.RiskTruncateP(0.05,0.95),_xll.RiskName("Milk Intake"),_xll.RiskUnits("kg"))</f>
        <v>#NAME?</v>
      </c>
      <c r="L226" s="134" t="e" cm="1">
        <f t="array" aca="1" ref="L226" ca="1">_xll.RiskNormal(5.4702*LN(A226)-22.889,(5.4702*LN(A226)-22.889)*0.35,_xll.RiskTruncateP(0.05,0.95),_xll.RiskName("DMI"),_xll.RiskUnits("kg"))</f>
        <v>#NAME?</v>
      </c>
      <c r="M226" s="134" t="e" cm="1">
        <f t="array" aca="1" ref="M226" ca="1">_xll.RiskNormal(0.0243*L226,0.005*L226,_xll.RiskTruncateP(0.05,0.95),_xll.RiskName("Soil Intake"),_xll.RiskUnits("kg"))</f>
        <v>#NAME?</v>
      </c>
      <c r="N226" s="134" t="e">
        <f t="shared" ca="1" si="36"/>
        <v>#NAME?</v>
      </c>
      <c r="O226" s="134" t="e">
        <f t="shared" ca="1" si="37"/>
        <v>#NAME?</v>
      </c>
      <c r="P226" s="134" t="e">
        <f t="shared" ref="P226:R289" ca="1" si="40">C226*L226</f>
        <v>#NAME?</v>
      </c>
      <c r="Q226" s="134" t="e">
        <f t="shared" ca="1" si="40"/>
        <v>#NAME?</v>
      </c>
      <c r="R226" s="134" t="e">
        <f t="shared" ca="1" si="40"/>
        <v>#NAME?</v>
      </c>
      <c r="S226" s="134" t="e">
        <f t="shared" ca="1" si="39"/>
        <v>#NAME?</v>
      </c>
      <c r="T226" s="134" t="e" cm="1">
        <f t="array" aca="1" ref="T226" ca="1">U225-(U225*(0.5^(1/_xll.RiskNormal('SW7'!C$2,'SW7'!D$2,_xll.RiskTruncateP(0.05,0.95),_xll.RiskName("Halflife"),_xll.RiskUnits("d")))))</f>
        <v>#NAME?</v>
      </c>
      <c r="U226" s="134" t="e">
        <f t="shared" ca="1" si="38"/>
        <v>#NAME?</v>
      </c>
      <c r="V226" s="137" t="e" cm="1">
        <f t="array" aca="1" ref="V226" ca="1">(U226*_xll.RiskNormal('SW7'!C$3,'SW7'!D$3,_xll.RiskTruncateP(0.05,0.95),_xll.RiskName("PFAS MUSCLE FRAC"))/(B226*_xll.RiskNormal('SW7'!C$4,'SW7'!E$4,_xll.RiskTruncateP(0.05,0.95),_xll.RiskName("MUSCLE BW FRAC"))))/1000</f>
        <v>#NAME?</v>
      </c>
      <c r="W226" s="137" t="e" cm="1">
        <f t="array" aca="1" ref="W226" ca="1">V226/_xll.RiskNormal('SW7'!C$5,'SW7'!D$5,_xll.RiskTruncateP(0.05,0.95),_xll.RiskName("Serum Part"))</f>
        <v>#NAME?</v>
      </c>
    </row>
    <row r="227" spans="1:23" x14ac:dyDescent="0.35">
      <c r="A227" s="133">
        <f t="shared" si="35"/>
        <v>224</v>
      </c>
      <c r="B227" s="134" t="e" cm="1">
        <f t="array" aca="1" ref="B227" ca="1">B226+_xll.RiskNormal(0.5584 + 2*0.001787*A227 -3*0.00000155*A227^2 - 4*0.00000000133*A227^3,0.35*(0.5584 + 2*0.001787*A227 -3*0.00000155*A227^2 - 4*0.00000000133*A227^3),_xll.RiskTruncateP(0.05,0.95),_xll.RiskName("BW Gain"),_xll.RiskUnits("kg"))</f>
        <v>#NAME?</v>
      </c>
      <c r="C227" s="133" t="e" cm="1">
        <f t="array" aca="1" ref="C227" ca="1">_xll.RiskNormal(1200,1200*0.3941,_xll.RiskTruncateP(0.05,0.95),_xll.RiskName("Diet 3 Feed"),_xll.RiskUnits("ng/kg dry"))</f>
        <v>#NAME?</v>
      </c>
      <c r="D227" s="133">
        <v>0</v>
      </c>
      <c r="E227" s="163">
        <v>1.3</v>
      </c>
      <c r="F227" s="134" t="e" cm="1">
        <f t="array" aca="1" ref="F227" ca="1">_xll.RiskNormal((-0.0001*A227^2+0.0196*A227+11.697),(-0.0001*A227^2+0.0196*A227+11.697)*0.062,_xll.RiskTruncateP(0.05,0.95),_xll.RiskName("DMI Cow"),_xll.RiskUnits("kg"))</f>
        <v>#NAME?</v>
      </c>
      <c r="G227" s="134" t="e">
        <f t="shared" ca="1" si="32"/>
        <v>#NAME?</v>
      </c>
      <c r="H227" s="134" t="e" cm="1">
        <f t="array" aca="1" ref="H227" ca="1">_xll.RiskNormal('SW7'!C$12,'SW7'!D$12,_xll.RiskTruncateP(0.05,0.95),_xll.RiskName("Water Intake Cow"),_xll.RiskUnits("L"))</f>
        <v>#NAME?</v>
      </c>
      <c r="I227" s="134" t="e">
        <f t="shared" ca="1" si="33"/>
        <v>#NAME?</v>
      </c>
      <c r="J227" s="134" t="e">
        <f t="shared" ca="1" si="34"/>
        <v>#NAME?</v>
      </c>
      <c r="K227" s="134" t="e" cm="1">
        <f t="array" aca="1" ref="K227" ca="1">_xll.RiskNormal(-0.0000000257*A227^4+0.0000163*A227^3-0.003686*A227^2+0.3024*A227+1.445,(-0.0000000257*A227^4+0.0000163*A227^3-0.003686*A227^2+0.3024*A227+1.445)*0.355,_xll.RiskTruncateP(0.05,0.95),_xll.RiskName("Milk Intake"),_xll.RiskUnits("kg"))</f>
        <v>#NAME?</v>
      </c>
      <c r="L227" s="134" t="e" cm="1">
        <f t="array" aca="1" ref="L227" ca="1">_xll.RiskNormal(5.4702*LN(A227)-22.889,(5.4702*LN(A227)-22.889)*0.35,_xll.RiskTruncateP(0.05,0.95),_xll.RiskName("DMI"),_xll.RiskUnits("kg"))</f>
        <v>#NAME?</v>
      </c>
      <c r="M227" s="134" t="e" cm="1">
        <f t="array" aca="1" ref="M227" ca="1">_xll.RiskNormal(0.0243*L227,0.005*L227,_xll.RiskTruncateP(0.05,0.95),_xll.RiskName("Soil Intake"),_xll.RiskUnits("kg"))</f>
        <v>#NAME?</v>
      </c>
      <c r="N227" s="134" t="e">
        <f t="shared" ca="1" si="36"/>
        <v>#NAME?</v>
      </c>
      <c r="O227" s="134" t="e">
        <f t="shared" ca="1" si="37"/>
        <v>#NAME?</v>
      </c>
      <c r="P227" s="134" t="e">
        <f t="shared" ca="1" si="40"/>
        <v>#NAME?</v>
      </c>
      <c r="Q227" s="134" t="e">
        <f t="shared" ca="1" si="40"/>
        <v>#NAME?</v>
      </c>
      <c r="R227" s="134" t="e">
        <f t="shared" ca="1" si="40"/>
        <v>#NAME?</v>
      </c>
      <c r="S227" s="134" t="e">
        <f t="shared" ca="1" si="39"/>
        <v>#NAME?</v>
      </c>
      <c r="T227" s="134" t="e" cm="1">
        <f t="array" aca="1" ref="T227" ca="1">U226-(U226*(0.5^(1/_xll.RiskNormal('SW7'!C$2,'SW7'!D$2,_xll.RiskTruncateP(0.05,0.95),_xll.RiskName("Halflife"),_xll.RiskUnits("d")))))</f>
        <v>#NAME?</v>
      </c>
      <c r="U227" s="134" t="e">
        <f t="shared" ca="1" si="38"/>
        <v>#NAME?</v>
      </c>
      <c r="V227" s="137" t="e" cm="1">
        <f t="array" aca="1" ref="V227" ca="1">(U227*_xll.RiskNormal('SW7'!C$3,'SW7'!D$3,_xll.RiskTruncateP(0.05,0.95),_xll.RiskName("PFAS MUSCLE FRAC"))/(B227*_xll.RiskNormal('SW7'!C$4,'SW7'!E$4,_xll.RiskTruncateP(0.05,0.95),_xll.RiskName("MUSCLE BW FRAC"))))/1000</f>
        <v>#NAME?</v>
      </c>
      <c r="W227" s="137" t="e" cm="1">
        <f t="array" aca="1" ref="W227" ca="1">V227/_xll.RiskNormal('SW7'!C$5,'SW7'!D$5,_xll.RiskTruncateP(0.05,0.95),_xll.RiskName("Serum Part"))</f>
        <v>#NAME?</v>
      </c>
    </row>
    <row r="228" spans="1:23" x14ac:dyDescent="0.35">
      <c r="A228" s="133">
        <f t="shared" si="35"/>
        <v>225</v>
      </c>
      <c r="B228" s="134" t="e" cm="1">
        <f t="array" aca="1" ref="B228" ca="1">B227+_xll.RiskNormal(0.5584 + 2*0.001787*A228 -3*0.00000155*A228^2 - 4*0.00000000133*A228^3,0.35*(0.5584 + 2*0.001787*A228 -3*0.00000155*A228^2 - 4*0.00000000133*A228^3),_xll.RiskTruncateP(0.05,0.95),_xll.RiskName("BW Gain"),_xll.RiskUnits("kg"))</f>
        <v>#NAME?</v>
      </c>
      <c r="C228" s="133" t="e" cm="1">
        <f t="array" aca="1" ref="C228" ca="1">_xll.RiskNormal(1200,1200*0.3941,_xll.RiskTruncateP(0.05,0.95),_xll.RiskName("Diet 3 Feed"),_xll.RiskUnits("ng/kg dry"))</f>
        <v>#NAME?</v>
      </c>
      <c r="D228" s="133">
        <v>0</v>
      </c>
      <c r="E228" s="163">
        <v>1.3</v>
      </c>
      <c r="F228" s="134" t="e" cm="1">
        <f t="array" aca="1" ref="F228" ca="1">_xll.RiskNormal((-0.0001*A228^2+0.0196*A228+11.697),(-0.0001*A228^2+0.0196*A228+11.697)*0.062,_xll.RiskTruncateP(0.05,0.95),_xll.RiskName("DMI Cow"),_xll.RiskUnits("kg"))</f>
        <v>#NAME?</v>
      </c>
      <c r="G228" s="134" t="e">
        <f t="shared" ca="1" si="32"/>
        <v>#NAME?</v>
      </c>
      <c r="H228" s="134" t="e" cm="1">
        <f t="array" aca="1" ref="H228" ca="1">_xll.RiskNormal('SW7'!C$12,'SW7'!D$12,_xll.RiskTruncateP(0.05,0.95),_xll.RiskName("Water Intake Cow"),_xll.RiskUnits("L"))</f>
        <v>#NAME?</v>
      </c>
      <c r="I228" s="134" t="e">
        <f t="shared" ca="1" si="33"/>
        <v>#NAME?</v>
      </c>
      <c r="J228" s="134" t="e">
        <f t="shared" ca="1" si="34"/>
        <v>#NAME?</v>
      </c>
      <c r="K228" s="134" t="e" cm="1">
        <f t="array" aca="1" ref="K228" ca="1">_xll.RiskNormal(-0.0000000257*A228^4+0.0000163*A228^3-0.003686*A228^2+0.3024*A228+1.445,(-0.0000000257*A228^4+0.0000163*A228^3-0.003686*A228^2+0.3024*A228+1.445)*0.355,_xll.RiskTruncateP(0.05,0.95),_xll.RiskName("Milk Intake"),_xll.RiskUnits("kg"))</f>
        <v>#NAME?</v>
      </c>
      <c r="L228" s="134" t="e" cm="1">
        <f t="array" aca="1" ref="L228" ca="1">_xll.RiskNormal(5.4702*LN(A228)-22.889,(5.4702*LN(A228)-22.889)*0.35,_xll.RiskTruncateP(0.05,0.95),_xll.RiskName("DMI"),_xll.RiskUnits("kg"))</f>
        <v>#NAME?</v>
      </c>
      <c r="M228" s="134" t="e" cm="1">
        <f t="array" aca="1" ref="M228" ca="1">_xll.RiskNormal(0.0243*L228,0.005*L228,_xll.RiskTruncateP(0.05,0.95),_xll.RiskName("Soil Intake"),_xll.RiskUnits("kg"))</f>
        <v>#NAME?</v>
      </c>
      <c r="N228" s="134" t="e">
        <f t="shared" ca="1" si="36"/>
        <v>#NAME?</v>
      </c>
      <c r="O228" s="134" t="e">
        <f t="shared" ca="1" si="37"/>
        <v>#NAME?</v>
      </c>
      <c r="P228" s="134" t="e">
        <f t="shared" ca="1" si="40"/>
        <v>#NAME?</v>
      </c>
      <c r="Q228" s="134" t="e">
        <f t="shared" ca="1" si="40"/>
        <v>#NAME?</v>
      </c>
      <c r="R228" s="134" t="e">
        <f t="shared" ca="1" si="40"/>
        <v>#NAME?</v>
      </c>
      <c r="S228" s="134" t="e">
        <f t="shared" ca="1" si="39"/>
        <v>#NAME?</v>
      </c>
      <c r="T228" s="134" t="e" cm="1">
        <f t="array" aca="1" ref="T228" ca="1">U227-(U227*(0.5^(1/_xll.RiskNormal('SW7'!C$2,'SW7'!D$2,_xll.RiskTruncateP(0.05,0.95),_xll.RiskName("Halflife"),_xll.RiskUnits("d")))))</f>
        <v>#NAME?</v>
      </c>
      <c r="U228" s="134" t="e">
        <f t="shared" ca="1" si="38"/>
        <v>#NAME?</v>
      </c>
      <c r="V228" s="137" t="e" cm="1">
        <f t="array" aca="1" ref="V228" ca="1">(U228*_xll.RiskNormal('SW7'!C$3,'SW7'!D$3,_xll.RiskTruncateP(0.05,0.95),_xll.RiskName("PFAS MUSCLE FRAC"))/(B228*_xll.RiskNormal('SW7'!C$4,'SW7'!E$4,_xll.RiskTruncateP(0.05,0.95),_xll.RiskName("MUSCLE BW FRAC"))))/1000</f>
        <v>#NAME?</v>
      </c>
      <c r="W228" s="137" t="e" cm="1">
        <f t="array" aca="1" ref="W228" ca="1">V228/_xll.RiskNormal('SW7'!C$5,'SW7'!D$5,_xll.RiskTruncateP(0.05,0.95),_xll.RiskName("Serum Part"))</f>
        <v>#NAME?</v>
      </c>
    </row>
    <row r="229" spans="1:23" x14ac:dyDescent="0.35">
      <c r="A229" s="133">
        <f t="shared" si="35"/>
        <v>226</v>
      </c>
      <c r="B229" s="134" t="e" cm="1">
        <f t="array" aca="1" ref="B229" ca="1">B228+_xll.RiskNormal(0.5584 + 2*0.001787*A229 -3*0.00000155*A229^2 - 4*0.00000000133*A229^3,0.35*(0.5584 + 2*0.001787*A229 -3*0.00000155*A229^2 - 4*0.00000000133*A229^3),_xll.RiskTruncateP(0.05,0.95),_xll.RiskName("BW Gain"),_xll.RiskUnits("kg"))</f>
        <v>#NAME?</v>
      </c>
      <c r="C229" s="133" t="e" cm="1">
        <f t="array" aca="1" ref="C229" ca="1">_xll.RiskNormal(1200,1200*0.3941,_xll.RiskTruncateP(0.05,0.95),_xll.RiskName("Diet 3 Feed"),_xll.RiskUnits("ng/kg dry"))</f>
        <v>#NAME?</v>
      </c>
      <c r="D229" s="133">
        <v>0</v>
      </c>
      <c r="E229" s="163">
        <v>1.3</v>
      </c>
      <c r="F229" s="134" t="e" cm="1">
        <f t="array" aca="1" ref="F229" ca="1">_xll.RiskNormal((-0.0001*A229^2+0.0196*A229+11.697),(-0.0001*A229^2+0.0196*A229+11.697)*0.062,_xll.RiskTruncateP(0.05,0.95),_xll.RiskName("DMI Cow"),_xll.RiskUnits("kg"))</f>
        <v>#NAME?</v>
      </c>
      <c r="G229" s="134" t="e">
        <f t="shared" ca="1" si="32"/>
        <v>#NAME?</v>
      </c>
      <c r="H229" s="134" t="e" cm="1">
        <f t="array" aca="1" ref="H229" ca="1">_xll.RiskNormal('SW7'!C$12,'SW7'!D$12,_xll.RiskTruncateP(0.05,0.95),_xll.RiskName("Water Intake Cow"),_xll.RiskUnits("L"))</f>
        <v>#NAME?</v>
      </c>
      <c r="I229" s="134" t="e">
        <f t="shared" ca="1" si="33"/>
        <v>#NAME?</v>
      </c>
      <c r="J229" s="134" t="e">
        <f t="shared" ca="1" si="34"/>
        <v>#NAME?</v>
      </c>
      <c r="K229" s="134" t="e" cm="1">
        <f t="array" aca="1" ref="K229" ca="1">_xll.RiskNormal(-0.0000000257*A229^4+0.0000163*A229^3-0.003686*A229^2+0.3024*A229+1.445,(-0.0000000257*A229^4+0.0000163*A229^3-0.003686*A229^2+0.3024*A229+1.445)*0.355,_xll.RiskTruncateP(0.05,0.95),_xll.RiskName("Milk Intake"),_xll.RiskUnits("kg"))</f>
        <v>#NAME?</v>
      </c>
      <c r="L229" s="134" t="e" cm="1">
        <f t="array" aca="1" ref="L229" ca="1">_xll.RiskNormal(5.4702*LN(A229)-22.889,(5.4702*LN(A229)-22.889)*0.35,_xll.RiskTruncateP(0.05,0.95),_xll.RiskName("DMI"),_xll.RiskUnits("kg"))</f>
        <v>#NAME?</v>
      </c>
      <c r="M229" s="134" t="e" cm="1">
        <f t="array" aca="1" ref="M229" ca="1">_xll.RiskNormal(0.0243*L229,0.005*L229,_xll.RiskTruncateP(0.05,0.95),_xll.RiskName("Soil Intake"),_xll.RiskUnits("kg"))</f>
        <v>#NAME?</v>
      </c>
      <c r="N229" s="134" t="e">
        <f t="shared" ca="1" si="36"/>
        <v>#NAME?</v>
      </c>
      <c r="O229" s="134" t="e">
        <f t="shared" ca="1" si="37"/>
        <v>#NAME?</v>
      </c>
      <c r="P229" s="134" t="e">
        <f t="shared" ca="1" si="40"/>
        <v>#NAME?</v>
      </c>
      <c r="Q229" s="134" t="e">
        <f t="shared" ca="1" si="40"/>
        <v>#NAME?</v>
      </c>
      <c r="R229" s="134" t="e">
        <f t="shared" ca="1" si="40"/>
        <v>#NAME?</v>
      </c>
      <c r="S229" s="134" t="e">
        <f t="shared" ca="1" si="39"/>
        <v>#NAME?</v>
      </c>
      <c r="T229" s="134" t="e" cm="1">
        <f t="array" aca="1" ref="T229" ca="1">U228-(U228*(0.5^(1/_xll.RiskNormal('SW7'!C$2,'SW7'!D$2,_xll.RiskTruncateP(0.05,0.95),_xll.RiskName("Halflife"),_xll.RiskUnits("d")))))</f>
        <v>#NAME?</v>
      </c>
      <c r="U229" s="134" t="e">
        <f t="shared" ca="1" si="38"/>
        <v>#NAME?</v>
      </c>
      <c r="V229" s="137" t="e" cm="1">
        <f t="array" aca="1" ref="V229" ca="1">(U229*_xll.RiskNormal('SW7'!C$3,'SW7'!D$3,_xll.RiskTruncateP(0.05,0.95),_xll.RiskName("PFAS MUSCLE FRAC"))/(B229*_xll.RiskNormal('SW7'!C$4,'SW7'!E$4,_xll.RiskTruncateP(0.05,0.95),_xll.RiskName("MUSCLE BW FRAC"))))/1000</f>
        <v>#NAME?</v>
      </c>
      <c r="W229" s="137" t="e" cm="1">
        <f t="array" aca="1" ref="W229" ca="1">V229/_xll.RiskNormal('SW7'!C$5,'SW7'!D$5,_xll.RiskTruncateP(0.05,0.95),_xll.RiskName("Serum Part"))</f>
        <v>#NAME?</v>
      </c>
    </row>
    <row r="230" spans="1:23" x14ac:dyDescent="0.35">
      <c r="A230" s="133">
        <f t="shared" si="35"/>
        <v>227</v>
      </c>
      <c r="B230" s="134" t="e" cm="1">
        <f t="array" aca="1" ref="B230" ca="1">B229+_xll.RiskNormal(0.5584 + 2*0.001787*A230 -3*0.00000155*A230^2 - 4*0.00000000133*A230^3,0.35*(0.5584 + 2*0.001787*A230 -3*0.00000155*A230^2 - 4*0.00000000133*A230^3),_xll.RiskTruncateP(0.05,0.95),_xll.RiskName("BW Gain"),_xll.RiskUnits("kg"))</f>
        <v>#NAME?</v>
      </c>
      <c r="C230" s="133" t="e" cm="1">
        <f t="array" aca="1" ref="C230" ca="1">_xll.RiskNormal(1200,1200*0.3941,_xll.RiskTruncateP(0.05,0.95),_xll.RiskName("Diet 3 Feed"),_xll.RiskUnits("ng/kg dry"))</f>
        <v>#NAME?</v>
      </c>
      <c r="D230" s="133">
        <v>0</v>
      </c>
      <c r="E230" s="163">
        <v>1.3</v>
      </c>
      <c r="F230" s="134" t="e" cm="1">
        <f t="array" aca="1" ref="F230" ca="1">_xll.RiskNormal((-0.0001*A230^2+0.0196*A230+11.697),(-0.0001*A230^2+0.0196*A230+11.697)*0.062,_xll.RiskTruncateP(0.05,0.95),_xll.RiskName("DMI Cow"),_xll.RiskUnits("kg"))</f>
        <v>#NAME?</v>
      </c>
      <c r="G230" s="134" t="e">
        <f t="shared" ca="1" si="32"/>
        <v>#NAME?</v>
      </c>
      <c r="H230" s="134" t="e" cm="1">
        <f t="array" aca="1" ref="H230" ca="1">_xll.RiskNormal('SW7'!C$12,'SW7'!D$12,_xll.RiskTruncateP(0.05,0.95),_xll.RiskName("Water Intake Cow"),_xll.RiskUnits("L"))</f>
        <v>#NAME?</v>
      </c>
      <c r="I230" s="134" t="e">
        <f t="shared" ca="1" si="33"/>
        <v>#NAME?</v>
      </c>
      <c r="J230" s="134" t="e">
        <f t="shared" ca="1" si="34"/>
        <v>#NAME?</v>
      </c>
      <c r="K230" s="134" t="e" cm="1">
        <f t="array" aca="1" ref="K230" ca="1">_xll.RiskNormal(-0.0000000257*A230^4+0.0000163*A230^3-0.003686*A230^2+0.3024*A230+1.445,(-0.0000000257*A230^4+0.0000163*A230^3-0.003686*A230^2+0.3024*A230+1.445)*0.355,_xll.RiskTruncateP(0.05,0.95),_xll.RiskName("Milk Intake"),_xll.RiskUnits("kg"))</f>
        <v>#NAME?</v>
      </c>
      <c r="L230" s="134" t="e" cm="1">
        <f t="array" aca="1" ref="L230" ca="1">_xll.RiskNormal(5.4702*LN(A230)-22.889,(5.4702*LN(A230)-22.889)*0.35,_xll.RiskTruncateP(0.05,0.95),_xll.RiskName("DMI"),_xll.RiskUnits("kg"))</f>
        <v>#NAME?</v>
      </c>
      <c r="M230" s="134" t="e" cm="1">
        <f t="array" aca="1" ref="M230" ca="1">_xll.RiskNormal(0.0243*L230,0.005*L230,_xll.RiskTruncateP(0.05,0.95),_xll.RiskName("Soil Intake"),_xll.RiskUnits("kg"))</f>
        <v>#NAME?</v>
      </c>
      <c r="N230" s="134" t="e">
        <f t="shared" ca="1" si="36"/>
        <v>#NAME?</v>
      </c>
      <c r="O230" s="134" t="e">
        <f t="shared" ca="1" si="37"/>
        <v>#NAME?</v>
      </c>
      <c r="P230" s="134" t="e">
        <f t="shared" ca="1" si="40"/>
        <v>#NAME?</v>
      </c>
      <c r="Q230" s="134" t="e">
        <f t="shared" ca="1" si="40"/>
        <v>#NAME?</v>
      </c>
      <c r="R230" s="134" t="e">
        <f t="shared" ca="1" si="40"/>
        <v>#NAME?</v>
      </c>
      <c r="S230" s="134" t="e">
        <f t="shared" ca="1" si="39"/>
        <v>#NAME?</v>
      </c>
      <c r="T230" s="134" t="e" cm="1">
        <f t="array" aca="1" ref="T230" ca="1">U229-(U229*(0.5^(1/_xll.RiskNormal('SW7'!C$2,'SW7'!D$2,_xll.RiskTruncateP(0.05,0.95),_xll.RiskName("Halflife"),_xll.RiskUnits("d")))))</f>
        <v>#NAME?</v>
      </c>
      <c r="U230" s="134" t="e">
        <f t="shared" ca="1" si="38"/>
        <v>#NAME?</v>
      </c>
      <c r="V230" s="137" t="e" cm="1">
        <f t="array" aca="1" ref="V230" ca="1">(U230*_xll.RiskNormal('SW7'!C$3,'SW7'!D$3,_xll.RiskTruncateP(0.05,0.95),_xll.RiskName("PFAS MUSCLE FRAC"))/(B230*_xll.RiskNormal('SW7'!C$4,'SW7'!E$4,_xll.RiskTruncateP(0.05,0.95),_xll.RiskName("MUSCLE BW FRAC"))))/1000</f>
        <v>#NAME?</v>
      </c>
      <c r="W230" s="137" t="e" cm="1">
        <f t="array" aca="1" ref="W230" ca="1">V230/_xll.RiskNormal('SW7'!C$5,'SW7'!D$5,_xll.RiskTruncateP(0.05,0.95),_xll.RiskName("Serum Part"))</f>
        <v>#NAME?</v>
      </c>
    </row>
    <row r="231" spans="1:23" x14ac:dyDescent="0.35">
      <c r="A231" s="133">
        <f t="shared" si="35"/>
        <v>228</v>
      </c>
      <c r="B231" s="134" t="e" cm="1">
        <f t="array" aca="1" ref="B231" ca="1">B230+_xll.RiskNormal(0.5584 + 2*0.001787*A231 -3*0.00000155*A231^2 - 4*0.00000000133*A231^3,0.35*(0.5584 + 2*0.001787*A231 -3*0.00000155*A231^2 - 4*0.00000000133*A231^3),_xll.RiskTruncateP(0.05,0.95),_xll.RiskName("BW Gain"),_xll.RiskUnits("kg"))</f>
        <v>#NAME?</v>
      </c>
      <c r="C231" s="133" t="e" cm="1">
        <f t="array" aca="1" ref="C231" ca="1">_xll.RiskNormal(1200,1200*0.3941,_xll.RiskTruncateP(0.05,0.95),_xll.RiskName("Diet 3 Feed"),_xll.RiskUnits("ng/kg dry"))</f>
        <v>#NAME?</v>
      </c>
      <c r="D231" s="133">
        <v>0</v>
      </c>
      <c r="E231" s="163">
        <v>1.3</v>
      </c>
      <c r="F231" s="134" t="e" cm="1">
        <f t="array" aca="1" ref="F231" ca="1">_xll.RiskNormal((-0.0001*A231^2+0.0196*A231+11.697),(-0.0001*A231^2+0.0196*A231+11.697)*0.062,_xll.RiskTruncateP(0.05,0.95),_xll.RiskName("DMI Cow"),_xll.RiskUnits("kg"))</f>
        <v>#NAME?</v>
      </c>
      <c r="G231" s="134" t="e">
        <f t="shared" ca="1" si="32"/>
        <v>#NAME?</v>
      </c>
      <c r="H231" s="134" t="e" cm="1">
        <f t="array" aca="1" ref="H231" ca="1">_xll.RiskNormal('SW7'!C$12,'SW7'!D$12,_xll.RiskTruncateP(0.05,0.95),_xll.RiskName("Water Intake Cow"),_xll.RiskUnits("L"))</f>
        <v>#NAME?</v>
      </c>
      <c r="I231" s="134" t="e">
        <f t="shared" ca="1" si="33"/>
        <v>#NAME?</v>
      </c>
      <c r="J231" s="134" t="e">
        <f t="shared" ca="1" si="34"/>
        <v>#NAME?</v>
      </c>
      <c r="K231" s="134" t="e" cm="1">
        <f t="array" aca="1" ref="K231" ca="1">_xll.RiskNormal(-0.0000000257*A231^4+0.0000163*A231^3-0.003686*A231^2+0.3024*A231+1.445,(-0.0000000257*A231^4+0.0000163*A231^3-0.003686*A231^2+0.3024*A231+1.445)*0.355,_xll.RiskTruncateP(0.05,0.95),_xll.RiskName("Milk Intake"),_xll.RiskUnits("kg"))</f>
        <v>#NAME?</v>
      </c>
      <c r="L231" s="134" t="e" cm="1">
        <f t="array" aca="1" ref="L231" ca="1">_xll.RiskNormal(5.4702*LN(A231)-22.889,(5.4702*LN(A231)-22.889)*0.35,_xll.RiskTruncateP(0.05,0.95),_xll.RiskName("DMI"),_xll.RiskUnits("kg"))</f>
        <v>#NAME?</v>
      </c>
      <c r="M231" s="134" t="e" cm="1">
        <f t="array" aca="1" ref="M231" ca="1">_xll.RiskNormal(0.0243*L231,0.005*L231,_xll.RiskTruncateP(0.05,0.95),_xll.RiskName("Soil Intake"),_xll.RiskUnits("kg"))</f>
        <v>#NAME?</v>
      </c>
      <c r="N231" s="134" t="e">
        <f t="shared" ca="1" si="36"/>
        <v>#NAME?</v>
      </c>
      <c r="O231" s="134" t="e">
        <f t="shared" ca="1" si="37"/>
        <v>#NAME?</v>
      </c>
      <c r="P231" s="134" t="e">
        <f t="shared" ca="1" si="40"/>
        <v>#NAME?</v>
      </c>
      <c r="Q231" s="134" t="e">
        <f t="shared" ca="1" si="40"/>
        <v>#NAME?</v>
      </c>
      <c r="R231" s="134" t="e">
        <f t="shared" ca="1" si="40"/>
        <v>#NAME?</v>
      </c>
      <c r="S231" s="134" t="e">
        <f t="shared" ca="1" si="39"/>
        <v>#NAME?</v>
      </c>
      <c r="T231" s="134" t="e" cm="1">
        <f t="array" aca="1" ref="T231" ca="1">U230-(U230*(0.5^(1/_xll.RiskNormal('SW7'!C$2,'SW7'!D$2,_xll.RiskTruncateP(0.05,0.95),_xll.RiskName("Halflife"),_xll.RiskUnits("d")))))</f>
        <v>#NAME?</v>
      </c>
      <c r="U231" s="134" t="e">
        <f t="shared" ca="1" si="38"/>
        <v>#NAME?</v>
      </c>
      <c r="V231" s="137" t="e" cm="1">
        <f t="array" aca="1" ref="V231" ca="1">(U231*_xll.RiskNormal('SW7'!C$3,'SW7'!D$3,_xll.RiskTruncateP(0.05,0.95),_xll.RiskName("PFAS MUSCLE FRAC"))/(B231*_xll.RiskNormal('SW7'!C$4,'SW7'!E$4,_xll.RiskTruncateP(0.05,0.95),_xll.RiskName("MUSCLE BW FRAC"))))/1000</f>
        <v>#NAME?</v>
      </c>
      <c r="W231" s="137" t="e" cm="1">
        <f t="array" aca="1" ref="W231" ca="1">V231/_xll.RiskNormal('SW7'!C$5,'SW7'!D$5,_xll.RiskTruncateP(0.05,0.95),_xll.RiskName("Serum Part"))</f>
        <v>#NAME?</v>
      </c>
    </row>
    <row r="232" spans="1:23" x14ac:dyDescent="0.35">
      <c r="A232" s="133">
        <f t="shared" si="35"/>
        <v>229</v>
      </c>
      <c r="B232" s="134" t="e" cm="1">
        <f t="array" aca="1" ref="B232" ca="1">B231+_xll.RiskNormal(0.5584 + 2*0.001787*A232 -3*0.00000155*A232^2 - 4*0.00000000133*A232^3,0.35*(0.5584 + 2*0.001787*A232 -3*0.00000155*A232^2 - 4*0.00000000133*A232^3),_xll.RiskTruncateP(0.05,0.95),_xll.RiskName("BW Gain"),_xll.RiskUnits("kg"))</f>
        <v>#NAME?</v>
      </c>
      <c r="C232" s="133" t="e" cm="1">
        <f t="array" aca="1" ref="C232" ca="1">_xll.RiskNormal(1200,1200*0.3941,_xll.RiskTruncateP(0.05,0.95),_xll.RiskName("Diet 3 Feed"),_xll.RiskUnits("ng/kg dry"))</f>
        <v>#NAME?</v>
      </c>
      <c r="D232" s="133">
        <v>0</v>
      </c>
      <c r="E232" s="163">
        <v>1.3</v>
      </c>
      <c r="F232" s="134" t="e" cm="1">
        <f t="array" aca="1" ref="F232" ca="1">_xll.RiskNormal((-0.0001*A232^2+0.0196*A232+11.697),(-0.0001*A232^2+0.0196*A232+11.697)*0.062,_xll.RiskTruncateP(0.05,0.95),_xll.RiskName("DMI Cow"),_xll.RiskUnits("kg"))</f>
        <v>#NAME?</v>
      </c>
      <c r="G232" s="134" t="e">
        <f t="shared" ca="1" si="32"/>
        <v>#NAME?</v>
      </c>
      <c r="H232" s="134" t="e" cm="1">
        <f t="array" aca="1" ref="H232" ca="1">_xll.RiskNormal('SW7'!C$12,'SW7'!D$12,_xll.RiskTruncateP(0.05,0.95),_xll.RiskName("Water Intake Cow"),_xll.RiskUnits("L"))</f>
        <v>#NAME?</v>
      </c>
      <c r="I232" s="134" t="e">
        <f t="shared" ca="1" si="33"/>
        <v>#NAME?</v>
      </c>
      <c r="J232" s="134" t="e">
        <f t="shared" ca="1" si="34"/>
        <v>#NAME?</v>
      </c>
      <c r="K232" s="134" t="e" cm="1">
        <f t="array" aca="1" ref="K232" ca="1">_xll.RiskNormal(-0.0000000257*A232^4+0.0000163*A232^3-0.003686*A232^2+0.3024*A232+1.445,(-0.0000000257*A232^4+0.0000163*A232^3-0.003686*A232^2+0.3024*A232+1.445)*0.355,_xll.RiskTruncateP(0.05,0.95),_xll.RiskName("Milk Intake"),_xll.RiskUnits("kg"))</f>
        <v>#NAME?</v>
      </c>
      <c r="L232" s="134" t="e" cm="1">
        <f t="array" aca="1" ref="L232" ca="1">_xll.RiskNormal(5.4702*LN(A232)-22.889,(5.4702*LN(A232)-22.889)*0.35,_xll.RiskTruncateP(0.05,0.95),_xll.RiskName("DMI"),_xll.RiskUnits("kg"))</f>
        <v>#NAME?</v>
      </c>
      <c r="M232" s="134" t="e" cm="1">
        <f t="array" aca="1" ref="M232" ca="1">_xll.RiskNormal(0.0243*L232,0.005*L232,_xll.RiskTruncateP(0.05,0.95),_xll.RiskName("Soil Intake"),_xll.RiskUnits("kg"))</f>
        <v>#NAME?</v>
      </c>
      <c r="N232" s="134" t="e">
        <f t="shared" ca="1" si="36"/>
        <v>#NAME?</v>
      </c>
      <c r="O232" s="134" t="e">
        <f t="shared" ca="1" si="37"/>
        <v>#NAME?</v>
      </c>
      <c r="P232" s="134" t="e">
        <f t="shared" ca="1" si="40"/>
        <v>#NAME?</v>
      </c>
      <c r="Q232" s="134" t="e">
        <f t="shared" ca="1" si="40"/>
        <v>#NAME?</v>
      </c>
      <c r="R232" s="134" t="e">
        <f t="shared" ca="1" si="40"/>
        <v>#NAME?</v>
      </c>
      <c r="S232" s="134" t="e">
        <f t="shared" ca="1" si="39"/>
        <v>#NAME?</v>
      </c>
      <c r="T232" s="134" t="e" cm="1">
        <f t="array" aca="1" ref="T232" ca="1">U231-(U231*(0.5^(1/_xll.RiskNormal('SW7'!C$2,'SW7'!D$2,_xll.RiskTruncateP(0.05,0.95),_xll.RiskName("Halflife"),_xll.RiskUnits("d")))))</f>
        <v>#NAME?</v>
      </c>
      <c r="U232" s="134" t="e">
        <f t="shared" ca="1" si="38"/>
        <v>#NAME?</v>
      </c>
      <c r="V232" s="137" t="e" cm="1">
        <f t="array" aca="1" ref="V232" ca="1">(U232*_xll.RiskNormal('SW7'!C$3,'SW7'!D$3,_xll.RiskTruncateP(0.05,0.95),_xll.RiskName("PFAS MUSCLE FRAC"))/(B232*_xll.RiskNormal('SW7'!C$4,'SW7'!E$4,_xll.RiskTruncateP(0.05,0.95),_xll.RiskName("MUSCLE BW FRAC"))))/1000</f>
        <v>#NAME?</v>
      </c>
      <c r="W232" s="137" t="e" cm="1">
        <f t="array" aca="1" ref="W232" ca="1">V232/_xll.RiskNormal('SW7'!C$5,'SW7'!D$5,_xll.RiskTruncateP(0.05,0.95),_xll.RiskName("Serum Part"))</f>
        <v>#NAME?</v>
      </c>
    </row>
    <row r="233" spans="1:23" x14ac:dyDescent="0.35">
      <c r="A233" s="133">
        <f t="shared" si="35"/>
        <v>230</v>
      </c>
      <c r="B233" s="134" t="e" cm="1">
        <f t="array" aca="1" ref="B233" ca="1">B232+_xll.RiskNormal(0.5584 + 2*0.001787*A233 -3*0.00000155*A233^2 - 4*0.00000000133*A233^3,0.35*(0.5584 + 2*0.001787*A233 -3*0.00000155*A233^2 - 4*0.00000000133*A233^3),_xll.RiskTruncateP(0.05,0.95),_xll.RiskName("BW Gain"),_xll.RiskUnits("kg"))</f>
        <v>#NAME?</v>
      </c>
      <c r="C233" s="133" t="e" cm="1">
        <f t="array" aca="1" ref="C233" ca="1">_xll.RiskNormal(1200,1200*0.3941,_xll.RiskTruncateP(0.05,0.95),_xll.RiskName("Diet 3 Feed"),_xll.RiskUnits("ng/kg dry"))</f>
        <v>#NAME?</v>
      </c>
      <c r="D233" s="133">
        <v>0</v>
      </c>
      <c r="E233" s="163">
        <v>1.3</v>
      </c>
      <c r="F233" s="134" t="e" cm="1">
        <f t="array" aca="1" ref="F233" ca="1">_xll.RiskNormal((-0.0001*A233^2+0.0196*A233+11.697),(-0.0001*A233^2+0.0196*A233+11.697)*0.062,_xll.RiskTruncateP(0.05,0.95),_xll.RiskName("DMI Cow"),_xll.RiskUnits("kg"))</f>
        <v>#NAME?</v>
      </c>
      <c r="G233" s="134" t="e">
        <f t="shared" ca="1" si="32"/>
        <v>#NAME?</v>
      </c>
      <c r="H233" s="134" t="e" cm="1">
        <f t="array" aca="1" ref="H233" ca="1">_xll.RiskNormal('SW7'!C$12,'SW7'!D$12,_xll.RiskTruncateP(0.05,0.95),_xll.RiskName("Water Intake Cow"),_xll.RiskUnits("L"))</f>
        <v>#NAME?</v>
      </c>
      <c r="I233" s="134" t="e">
        <f t="shared" ca="1" si="33"/>
        <v>#NAME?</v>
      </c>
      <c r="J233" s="134" t="e">
        <f t="shared" ca="1" si="34"/>
        <v>#NAME?</v>
      </c>
      <c r="K233" s="134" t="e" cm="1">
        <f t="array" aca="1" ref="K233" ca="1">_xll.RiskNormal(-0.0000000257*A233^4+0.0000163*A233^3-0.003686*A233^2+0.3024*A233+1.445,(-0.0000000257*A233^4+0.0000163*A233^3-0.003686*A233^2+0.3024*A233+1.445)*0.355,_xll.RiskTruncateP(0.05,0.95),_xll.RiskName("Milk Intake"),_xll.RiskUnits("kg"))</f>
        <v>#NAME?</v>
      </c>
      <c r="L233" s="134" t="e" cm="1">
        <f t="array" aca="1" ref="L233" ca="1">_xll.RiskNormal(5.4702*LN(A233)-22.889,(5.4702*LN(A233)-22.889)*0.35,_xll.RiskTruncateP(0.05,0.95),_xll.RiskName("DMI"),_xll.RiskUnits("kg"))</f>
        <v>#NAME?</v>
      </c>
      <c r="M233" s="134" t="e" cm="1">
        <f t="array" aca="1" ref="M233" ca="1">_xll.RiskNormal(0.0243*L233,0.005*L233,_xll.RiskTruncateP(0.05,0.95),_xll.RiskName("Soil Intake"),_xll.RiskUnits("kg"))</f>
        <v>#NAME?</v>
      </c>
      <c r="N233" s="134" t="e">
        <f t="shared" ca="1" si="36"/>
        <v>#NAME?</v>
      </c>
      <c r="O233" s="134" t="e">
        <f t="shared" ca="1" si="37"/>
        <v>#NAME?</v>
      </c>
      <c r="P233" s="134" t="e">
        <f t="shared" ca="1" si="40"/>
        <v>#NAME?</v>
      </c>
      <c r="Q233" s="134" t="e">
        <f t="shared" ca="1" si="40"/>
        <v>#NAME?</v>
      </c>
      <c r="R233" s="134" t="e">
        <f t="shared" ca="1" si="40"/>
        <v>#NAME?</v>
      </c>
      <c r="S233" s="134" t="e">
        <f t="shared" ca="1" si="39"/>
        <v>#NAME?</v>
      </c>
      <c r="T233" s="134" t="e" cm="1">
        <f t="array" aca="1" ref="T233" ca="1">U232-(U232*(0.5^(1/_xll.RiskNormal('SW7'!C$2,'SW7'!D$2,_xll.RiskTruncateP(0.05,0.95),_xll.RiskName("Halflife"),_xll.RiskUnits("d")))))</f>
        <v>#NAME?</v>
      </c>
      <c r="U233" s="134" t="e">
        <f t="shared" ca="1" si="38"/>
        <v>#NAME?</v>
      </c>
      <c r="V233" s="137" t="e" cm="1">
        <f t="array" aca="1" ref="V233" ca="1">(U233*_xll.RiskNormal('SW7'!C$3,'SW7'!D$3,_xll.RiskTruncateP(0.05,0.95),_xll.RiskName("PFAS MUSCLE FRAC"))/(B233*_xll.RiskNormal('SW7'!C$4,'SW7'!E$4,_xll.RiskTruncateP(0.05,0.95),_xll.RiskName("MUSCLE BW FRAC"))))/1000</f>
        <v>#NAME?</v>
      </c>
      <c r="W233" s="137" t="e" cm="1">
        <f t="array" aca="1" ref="W233" ca="1">V233/_xll.RiskNormal('SW7'!C$5,'SW7'!D$5,_xll.RiskTruncateP(0.05,0.95),_xll.RiskName("Serum Part"))</f>
        <v>#NAME?</v>
      </c>
    </row>
    <row r="234" spans="1:23" x14ac:dyDescent="0.35">
      <c r="A234" s="133">
        <f t="shared" si="35"/>
        <v>231</v>
      </c>
      <c r="B234" s="134" t="e" cm="1">
        <f t="array" aca="1" ref="B234" ca="1">B233+_xll.RiskNormal(0.5584 + 2*0.001787*A234 -3*0.00000155*A234^2 - 4*0.00000000133*A234^3,0.35*(0.5584 + 2*0.001787*A234 -3*0.00000155*A234^2 - 4*0.00000000133*A234^3),_xll.RiskTruncateP(0.05,0.95),_xll.RiskName("BW Gain"),_xll.RiskUnits("kg"))</f>
        <v>#NAME?</v>
      </c>
      <c r="C234" s="133" t="e" cm="1">
        <f t="array" aca="1" ref="C234" ca="1">_xll.RiskNormal(1200,1200*0.3941,_xll.RiskTruncateP(0.05,0.95),_xll.RiskName("Diet 3 Feed"),_xll.RiskUnits("ng/kg dry"))</f>
        <v>#NAME?</v>
      </c>
      <c r="D234" s="133">
        <v>0</v>
      </c>
      <c r="E234" s="163">
        <v>1.3</v>
      </c>
      <c r="F234" s="134" t="e" cm="1">
        <f t="array" aca="1" ref="F234" ca="1">_xll.RiskNormal((-0.0001*A234^2+0.0196*A234+11.697),(-0.0001*A234^2+0.0196*A234+11.697)*0.062,_xll.RiskTruncateP(0.05,0.95),_xll.RiskName("DMI Cow"),_xll.RiskUnits("kg"))</f>
        <v>#NAME?</v>
      </c>
      <c r="G234" s="134" t="e">
        <f t="shared" ca="1" si="32"/>
        <v>#NAME?</v>
      </c>
      <c r="H234" s="134" t="e" cm="1">
        <f t="array" aca="1" ref="H234" ca="1">_xll.RiskNormal('SW7'!C$12,'SW7'!D$12,_xll.RiskTruncateP(0.05,0.95),_xll.RiskName("Water Intake Cow"),_xll.RiskUnits("L"))</f>
        <v>#NAME?</v>
      </c>
      <c r="I234" s="134" t="e">
        <f t="shared" ca="1" si="33"/>
        <v>#NAME?</v>
      </c>
      <c r="J234" s="134" t="e">
        <f t="shared" ca="1" si="34"/>
        <v>#NAME?</v>
      </c>
      <c r="K234" s="134" t="e" cm="1">
        <f t="array" aca="1" ref="K234" ca="1">_xll.RiskNormal(-0.0000000257*A234^4+0.0000163*A234^3-0.003686*A234^2+0.3024*A234+1.445,(-0.0000000257*A234^4+0.0000163*A234^3-0.003686*A234^2+0.3024*A234+1.445)*0.355,_xll.RiskTruncateP(0.05,0.95),_xll.RiskName("Milk Intake"),_xll.RiskUnits("kg"))</f>
        <v>#NAME?</v>
      </c>
      <c r="L234" s="134" t="e" cm="1">
        <f t="array" aca="1" ref="L234" ca="1">_xll.RiskNormal(5.4702*LN(A234)-22.889,(5.4702*LN(A234)-22.889)*0.35,_xll.RiskTruncateP(0.05,0.95),_xll.RiskName("DMI"),_xll.RiskUnits("kg"))</f>
        <v>#NAME?</v>
      </c>
      <c r="M234" s="134" t="e" cm="1">
        <f t="array" aca="1" ref="M234" ca="1">_xll.RiskNormal(0.0243*L234,0.005*L234,_xll.RiskTruncateP(0.05,0.95),_xll.RiskName("Soil Intake"),_xll.RiskUnits("kg"))</f>
        <v>#NAME?</v>
      </c>
      <c r="N234" s="134" t="e">
        <f t="shared" ca="1" si="36"/>
        <v>#NAME?</v>
      </c>
      <c r="O234" s="134" t="e">
        <f t="shared" ca="1" si="37"/>
        <v>#NAME?</v>
      </c>
      <c r="P234" s="134" t="e">
        <f t="shared" ca="1" si="40"/>
        <v>#NAME?</v>
      </c>
      <c r="Q234" s="134" t="e">
        <f t="shared" ca="1" si="40"/>
        <v>#NAME?</v>
      </c>
      <c r="R234" s="134" t="e">
        <f t="shared" ca="1" si="40"/>
        <v>#NAME?</v>
      </c>
      <c r="S234" s="134" t="e">
        <f t="shared" ca="1" si="39"/>
        <v>#NAME?</v>
      </c>
      <c r="T234" s="134" t="e" cm="1">
        <f t="array" aca="1" ref="T234" ca="1">U233-(U233*(0.5^(1/_xll.RiskNormal('SW7'!C$2,'SW7'!D$2,_xll.RiskTruncateP(0.05,0.95),_xll.RiskName("Halflife"),_xll.RiskUnits("d")))))</f>
        <v>#NAME?</v>
      </c>
      <c r="U234" s="134" t="e">
        <f t="shared" ca="1" si="38"/>
        <v>#NAME?</v>
      </c>
      <c r="V234" s="137" t="e" cm="1">
        <f t="array" aca="1" ref="V234" ca="1">(U234*_xll.RiskNormal('SW7'!C$3,'SW7'!D$3,_xll.RiskTruncateP(0.05,0.95),_xll.RiskName("PFAS MUSCLE FRAC"))/(B234*_xll.RiskNormal('SW7'!C$4,'SW7'!E$4,_xll.RiskTruncateP(0.05,0.95),_xll.RiskName("MUSCLE BW FRAC"))))/1000</f>
        <v>#NAME?</v>
      </c>
      <c r="W234" s="137" t="e" cm="1">
        <f t="array" aca="1" ref="W234" ca="1">V234/_xll.RiskNormal('SW7'!C$5,'SW7'!D$5,_xll.RiskTruncateP(0.05,0.95),_xll.RiskName("Serum Part"))</f>
        <v>#NAME?</v>
      </c>
    </row>
    <row r="235" spans="1:23" x14ac:dyDescent="0.35">
      <c r="A235" s="133">
        <f t="shared" si="35"/>
        <v>232</v>
      </c>
      <c r="B235" s="134" t="e" cm="1">
        <f t="array" aca="1" ref="B235" ca="1">B234+_xll.RiskNormal(0.5584 + 2*0.001787*A235 -3*0.00000155*A235^2 - 4*0.00000000133*A235^3,0.35*(0.5584 + 2*0.001787*A235 -3*0.00000155*A235^2 - 4*0.00000000133*A235^3),_xll.RiskTruncateP(0.05,0.95),_xll.RiskName("BW Gain"),_xll.RiskUnits("kg"))</f>
        <v>#NAME?</v>
      </c>
      <c r="C235" s="133" t="e" cm="1">
        <f t="array" aca="1" ref="C235" ca="1">_xll.RiskNormal(1200,1200*0.3941,_xll.RiskTruncateP(0.05,0.95),_xll.RiskName("Diet 3 Feed"),_xll.RiskUnits("ng/kg dry"))</f>
        <v>#NAME?</v>
      </c>
      <c r="D235" s="133">
        <v>0</v>
      </c>
      <c r="E235" s="163">
        <v>1.3</v>
      </c>
      <c r="F235" s="134" t="e" cm="1">
        <f t="array" aca="1" ref="F235" ca="1">_xll.RiskNormal((-0.0001*A235^2+0.0196*A235+11.697),(-0.0001*A235^2+0.0196*A235+11.697)*0.062,_xll.RiskTruncateP(0.05,0.95),_xll.RiskName("DMI Cow"),_xll.RiskUnits("kg"))</f>
        <v>#NAME?</v>
      </c>
      <c r="G235" s="134" t="e">
        <f t="shared" ca="1" si="32"/>
        <v>#NAME?</v>
      </c>
      <c r="H235" s="134" t="e" cm="1">
        <f t="array" aca="1" ref="H235" ca="1">_xll.RiskNormal('SW7'!C$12,'SW7'!D$12,_xll.RiskTruncateP(0.05,0.95),_xll.RiskName("Water Intake Cow"),_xll.RiskUnits("L"))</f>
        <v>#NAME?</v>
      </c>
      <c r="I235" s="134" t="e">
        <f t="shared" ca="1" si="33"/>
        <v>#NAME?</v>
      </c>
      <c r="J235" s="134" t="e">
        <f t="shared" ca="1" si="34"/>
        <v>#NAME?</v>
      </c>
      <c r="K235" s="134" t="e" cm="1">
        <f t="array" aca="1" ref="K235" ca="1">_xll.RiskNormal(-0.0000000257*A235^4+0.0000163*A235^3-0.003686*A235^2+0.3024*A235+1.445,(-0.0000000257*A235^4+0.0000163*A235^3-0.003686*A235^2+0.3024*A235+1.445)*0.355,_xll.RiskTruncateP(0.05,0.95),_xll.RiskName("Milk Intake"),_xll.RiskUnits("kg"))</f>
        <v>#NAME?</v>
      </c>
      <c r="L235" s="134" t="e" cm="1">
        <f t="array" aca="1" ref="L235" ca="1">_xll.RiskNormal(5.4702*LN(A235)-22.889,(5.4702*LN(A235)-22.889)*0.35,_xll.RiskTruncateP(0.05,0.95),_xll.RiskName("DMI"),_xll.RiskUnits("kg"))</f>
        <v>#NAME?</v>
      </c>
      <c r="M235" s="134" t="e" cm="1">
        <f t="array" aca="1" ref="M235" ca="1">_xll.RiskNormal(0.0243*L235,0.005*L235,_xll.RiskTruncateP(0.05,0.95),_xll.RiskName("Soil Intake"),_xll.RiskUnits("kg"))</f>
        <v>#NAME?</v>
      </c>
      <c r="N235" s="134" t="e">
        <f t="shared" ca="1" si="36"/>
        <v>#NAME?</v>
      </c>
      <c r="O235" s="134" t="e">
        <f t="shared" ca="1" si="37"/>
        <v>#NAME?</v>
      </c>
      <c r="P235" s="134" t="e">
        <f t="shared" ca="1" si="40"/>
        <v>#NAME?</v>
      </c>
      <c r="Q235" s="134" t="e">
        <f t="shared" ca="1" si="40"/>
        <v>#NAME?</v>
      </c>
      <c r="R235" s="134" t="e">
        <f t="shared" ca="1" si="40"/>
        <v>#NAME?</v>
      </c>
      <c r="S235" s="134" t="e">
        <f t="shared" ca="1" si="39"/>
        <v>#NAME?</v>
      </c>
      <c r="T235" s="134" t="e" cm="1">
        <f t="array" aca="1" ref="T235" ca="1">U234-(U234*(0.5^(1/_xll.RiskNormal('SW7'!C$2,'SW7'!D$2,_xll.RiskTruncateP(0.05,0.95),_xll.RiskName("Halflife"),_xll.RiskUnits("d")))))</f>
        <v>#NAME?</v>
      </c>
      <c r="U235" s="134" t="e">
        <f t="shared" ca="1" si="38"/>
        <v>#NAME?</v>
      </c>
      <c r="V235" s="137" t="e" cm="1">
        <f t="array" aca="1" ref="V235" ca="1">(U235*_xll.RiskNormal('SW7'!C$3,'SW7'!D$3,_xll.RiskTruncateP(0.05,0.95),_xll.RiskName("PFAS MUSCLE FRAC"))/(B235*_xll.RiskNormal('SW7'!C$4,'SW7'!E$4,_xll.RiskTruncateP(0.05,0.95),_xll.RiskName("MUSCLE BW FRAC"))))/1000</f>
        <v>#NAME?</v>
      </c>
      <c r="W235" s="137" t="e" cm="1">
        <f t="array" aca="1" ref="W235" ca="1">V235/_xll.RiskNormal('SW7'!C$5,'SW7'!D$5,_xll.RiskTruncateP(0.05,0.95),_xll.RiskName("Serum Part"))</f>
        <v>#NAME?</v>
      </c>
    </row>
    <row r="236" spans="1:23" x14ac:dyDescent="0.35">
      <c r="A236" s="133">
        <f t="shared" si="35"/>
        <v>233</v>
      </c>
      <c r="B236" s="134" t="e" cm="1">
        <f t="array" aca="1" ref="B236" ca="1">B235+_xll.RiskNormal(0.5584 + 2*0.001787*A236 -3*0.00000155*A236^2 - 4*0.00000000133*A236^3,0.35*(0.5584 + 2*0.001787*A236 -3*0.00000155*A236^2 - 4*0.00000000133*A236^3),_xll.RiskTruncateP(0.05,0.95),_xll.RiskName("BW Gain"),_xll.RiskUnits("kg"))</f>
        <v>#NAME?</v>
      </c>
      <c r="C236" s="133" t="e" cm="1">
        <f t="array" aca="1" ref="C236" ca="1">_xll.RiskNormal(1200,1200*0.3941,_xll.RiskTruncateP(0.05,0.95),_xll.RiskName("Diet 3 Feed"),_xll.RiskUnits("ng/kg dry"))</f>
        <v>#NAME?</v>
      </c>
      <c r="D236" s="133">
        <v>0</v>
      </c>
      <c r="E236" s="163">
        <v>1.3</v>
      </c>
      <c r="F236" s="134" t="e" cm="1">
        <f t="array" aca="1" ref="F236" ca="1">_xll.RiskNormal((-0.0001*A236^2+0.0196*A236+11.697),(-0.0001*A236^2+0.0196*A236+11.697)*0.062,_xll.RiskTruncateP(0.05,0.95),_xll.RiskName("DMI Cow"),_xll.RiskUnits("kg"))</f>
        <v>#NAME?</v>
      </c>
      <c r="G236" s="134" t="e">
        <f t="shared" ca="1" si="32"/>
        <v>#NAME?</v>
      </c>
      <c r="H236" s="134" t="e" cm="1">
        <f t="array" aca="1" ref="H236" ca="1">_xll.RiskNormal('SW7'!C$12,'SW7'!D$12,_xll.RiskTruncateP(0.05,0.95),_xll.RiskName("Water Intake Cow"),_xll.RiskUnits("L"))</f>
        <v>#NAME?</v>
      </c>
      <c r="I236" s="134" t="e">
        <f t="shared" ca="1" si="33"/>
        <v>#NAME?</v>
      </c>
      <c r="J236" s="134" t="e">
        <f t="shared" ca="1" si="34"/>
        <v>#NAME?</v>
      </c>
      <c r="K236" s="134" t="e" cm="1">
        <f t="array" aca="1" ref="K236" ca="1">_xll.RiskNormal(-0.0000000257*A236^4+0.0000163*A236^3-0.003686*A236^2+0.3024*A236+1.445,(-0.0000000257*A236^4+0.0000163*A236^3-0.003686*A236^2+0.3024*A236+1.445)*0.355,_xll.RiskTruncateP(0.05,0.95),_xll.RiskName("Milk Intake"),_xll.RiskUnits("kg"))</f>
        <v>#NAME?</v>
      </c>
      <c r="L236" s="134" t="e" cm="1">
        <f t="array" aca="1" ref="L236" ca="1">_xll.RiskNormal(5.4702*LN(A236)-22.889,(5.4702*LN(A236)-22.889)*0.35,_xll.RiskTruncateP(0.05,0.95),_xll.RiskName("DMI"),_xll.RiskUnits("kg"))</f>
        <v>#NAME?</v>
      </c>
      <c r="M236" s="134" t="e" cm="1">
        <f t="array" aca="1" ref="M236" ca="1">_xll.RiskNormal(0.0243*L236,0.005*L236,_xll.RiskTruncateP(0.05,0.95),_xll.RiskName("Soil Intake"),_xll.RiskUnits("kg"))</f>
        <v>#NAME?</v>
      </c>
      <c r="N236" s="134" t="e">
        <f t="shared" ca="1" si="36"/>
        <v>#NAME?</v>
      </c>
      <c r="O236" s="134" t="e">
        <f t="shared" ca="1" si="37"/>
        <v>#NAME?</v>
      </c>
      <c r="P236" s="134" t="e">
        <f t="shared" ca="1" si="40"/>
        <v>#NAME?</v>
      </c>
      <c r="Q236" s="134" t="e">
        <f t="shared" ca="1" si="40"/>
        <v>#NAME?</v>
      </c>
      <c r="R236" s="134" t="e">
        <f t="shared" ca="1" si="40"/>
        <v>#NAME?</v>
      </c>
      <c r="S236" s="134" t="e">
        <f t="shared" ca="1" si="39"/>
        <v>#NAME?</v>
      </c>
      <c r="T236" s="134" t="e" cm="1">
        <f t="array" aca="1" ref="T236" ca="1">U235-(U235*(0.5^(1/_xll.RiskNormal('SW7'!C$2,'SW7'!D$2,_xll.RiskTruncateP(0.05,0.95),_xll.RiskName("Halflife"),_xll.RiskUnits("d")))))</f>
        <v>#NAME?</v>
      </c>
      <c r="U236" s="134" t="e">
        <f t="shared" ca="1" si="38"/>
        <v>#NAME?</v>
      </c>
      <c r="V236" s="137" t="e" cm="1">
        <f t="array" aca="1" ref="V236" ca="1">(U236*_xll.RiskNormal('SW7'!C$3,'SW7'!D$3,_xll.RiskTruncateP(0.05,0.95),_xll.RiskName("PFAS MUSCLE FRAC"))/(B236*_xll.RiskNormal('SW7'!C$4,'SW7'!E$4,_xll.RiskTruncateP(0.05,0.95),_xll.RiskName("MUSCLE BW FRAC"))))/1000</f>
        <v>#NAME?</v>
      </c>
      <c r="W236" s="137" t="e" cm="1">
        <f t="array" aca="1" ref="W236" ca="1">V236/_xll.RiskNormal('SW7'!C$5,'SW7'!D$5,_xll.RiskTruncateP(0.05,0.95),_xll.RiskName("Serum Part"))</f>
        <v>#NAME?</v>
      </c>
    </row>
    <row r="237" spans="1:23" x14ac:dyDescent="0.35">
      <c r="A237" s="133">
        <f t="shared" si="35"/>
        <v>234</v>
      </c>
      <c r="B237" s="134" t="e" cm="1">
        <f t="array" aca="1" ref="B237" ca="1">B236+_xll.RiskNormal(0.5584 + 2*0.001787*A237 -3*0.00000155*A237^2 - 4*0.00000000133*A237^3,0.35*(0.5584 + 2*0.001787*A237 -3*0.00000155*A237^2 - 4*0.00000000133*A237^3),_xll.RiskTruncateP(0.05,0.95),_xll.RiskName("BW Gain"),_xll.RiskUnits("kg"))</f>
        <v>#NAME?</v>
      </c>
      <c r="C237" s="133" t="e" cm="1">
        <f t="array" aca="1" ref="C237" ca="1">_xll.RiskNormal(1200,1200*0.3941,_xll.RiskTruncateP(0.05,0.95),_xll.RiskName("Diet 3 Feed"),_xll.RiskUnits("ng/kg dry"))</f>
        <v>#NAME?</v>
      </c>
      <c r="D237" s="133">
        <v>0</v>
      </c>
      <c r="E237" s="163">
        <v>1.3</v>
      </c>
      <c r="F237" s="134" t="e" cm="1">
        <f t="array" aca="1" ref="F237" ca="1">_xll.RiskNormal((-0.0001*A237^2+0.0196*A237+11.697),(-0.0001*A237^2+0.0196*A237+11.697)*0.062,_xll.RiskTruncateP(0.05,0.95),_xll.RiskName("DMI Cow"),_xll.RiskUnits("kg"))</f>
        <v>#NAME?</v>
      </c>
      <c r="G237" s="134" t="e">
        <f t="shared" ca="1" si="32"/>
        <v>#NAME?</v>
      </c>
      <c r="H237" s="134" t="e" cm="1">
        <f t="array" aca="1" ref="H237" ca="1">_xll.RiskNormal('SW7'!C$12,'SW7'!D$12,_xll.RiskTruncateP(0.05,0.95),_xll.RiskName("Water Intake Cow"),_xll.RiskUnits("L"))</f>
        <v>#NAME?</v>
      </c>
      <c r="I237" s="134" t="e">
        <f t="shared" ca="1" si="33"/>
        <v>#NAME?</v>
      </c>
      <c r="J237" s="134" t="e">
        <f t="shared" ca="1" si="34"/>
        <v>#NAME?</v>
      </c>
      <c r="K237" s="134" t="e" cm="1">
        <f t="array" aca="1" ref="K237" ca="1">_xll.RiskNormal(-0.0000000257*A237^4+0.0000163*A237^3-0.003686*A237^2+0.3024*A237+1.445,(-0.0000000257*A237^4+0.0000163*A237^3-0.003686*A237^2+0.3024*A237+1.445)*0.355,_xll.RiskTruncateP(0.05,0.95),_xll.RiskName("Milk Intake"),_xll.RiskUnits("kg"))</f>
        <v>#NAME?</v>
      </c>
      <c r="L237" s="134" t="e" cm="1">
        <f t="array" aca="1" ref="L237" ca="1">_xll.RiskNormal(5.4702*LN(A237)-22.889,(5.4702*LN(A237)-22.889)*0.35,_xll.RiskTruncateP(0.05,0.95),_xll.RiskName("DMI"),_xll.RiskUnits("kg"))</f>
        <v>#NAME?</v>
      </c>
      <c r="M237" s="134" t="e" cm="1">
        <f t="array" aca="1" ref="M237" ca="1">_xll.RiskNormal(0.0243*L237,0.005*L237,_xll.RiskTruncateP(0.05,0.95),_xll.RiskName("Soil Intake"),_xll.RiskUnits("kg"))</f>
        <v>#NAME?</v>
      </c>
      <c r="N237" s="134" t="e">
        <f t="shared" ca="1" si="36"/>
        <v>#NAME?</v>
      </c>
      <c r="O237" s="134" t="e">
        <f t="shared" ca="1" si="37"/>
        <v>#NAME?</v>
      </c>
      <c r="P237" s="134" t="e">
        <f t="shared" ca="1" si="40"/>
        <v>#NAME?</v>
      </c>
      <c r="Q237" s="134" t="e">
        <f t="shared" ca="1" si="40"/>
        <v>#NAME?</v>
      </c>
      <c r="R237" s="134" t="e">
        <f t="shared" ca="1" si="40"/>
        <v>#NAME?</v>
      </c>
      <c r="S237" s="134" t="e">
        <f t="shared" ca="1" si="39"/>
        <v>#NAME?</v>
      </c>
      <c r="T237" s="134" t="e" cm="1">
        <f t="array" aca="1" ref="T237" ca="1">U236-(U236*(0.5^(1/_xll.RiskNormal('SW7'!C$2,'SW7'!D$2,_xll.RiskTruncateP(0.05,0.95),_xll.RiskName("Halflife"),_xll.RiskUnits("d")))))</f>
        <v>#NAME?</v>
      </c>
      <c r="U237" s="134" t="e">
        <f t="shared" ca="1" si="38"/>
        <v>#NAME?</v>
      </c>
      <c r="V237" s="137" t="e" cm="1">
        <f t="array" aca="1" ref="V237" ca="1">(U237*_xll.RiskNormal('SW7'!C$3,'SW7'!D$3,_xll.RiskTruncateP(0.05,0.95),_xll.RiskName("PFAS MUSCLE FRAC"))/(B237*_xll.RiskNormal('SW7'!C$4,'SW7'!E$4,_xll.RiskTruncateP(0.05,0.95),_xll.RiskName("MUSCLE BW FRAC"))))/1000</f>
        <v>#NAME?</v>
      </c>
      <c r="W237" s="137" t="e" cm="1">
        <f t="array" aca="1" ref="W237" ca="1">V237/_xll.RiskNormal('SW7'!C$5,'SW7'!D$5,_xll.RiskTruncateP(0.05,0.95),_xll.RiskName("Serum Part"))</f>
        <v>#NAME?</v>
      </c>
    </row>
    <row r="238" spans="1:23" x14ac:dyDescent="0.35">
      <c r="A238" s="133">
        <f t="shared" si="35"/>
        <v>235</v>
      </c>
      <c r="B238" s="134" t="e" cm="1">
        <f t="array" aca="1" ref="B238" ca="1">B237+_xll.RiskNormal(0.5584 + 2*0.001787*A238 -3*0.00000155*A238^2 - 4*0.00000000133*A238^3,0.35*(0.5584 + 2*0.001787*A238 -3*0.00000155*A238^2 - 4*0.00000000133*A238^3),_xll.RiskTruncateP(0.05,0.95),_xll.RiskName("BW Gain"),_xll.RiskUnits("kg"))</f>
        <v>#NAME?</v>
      </c>
      <c r="C238" s="133" t="e" cm="1">
        <f t="array" aca="1" ref="C238" ca="1">_xll.RiskNormal(1200,1200*0.3941,_xll.RiskTruncateP(0.05,0.95),_xll.RiskName("Diet 3 Feed"),_xll.RiskUnits("ng/kg dry"))</f>
        <v>#NAME?</v>
      </c>
      <c r="D238" s="133">
        <v>0</v>
      </c>
      <c r="E238" s="163">
        <v>1.3</v>
      </c>
      <c r="F238" s="134" t="e" cm="1">
        <f t="array" aca="1" ref="F238" ca="1">_xll.RiskNormal((-0.0001*A238^2+0.0196*A238+11.697),(-0.0001*A238^2+0.0196*A238+11.697)*0.062,_xll.RiskTruncateP(0.05,0.95),_xll.RiskName("DMI Cow"),_xll.RiskUnits("kg"))</f>
        <v>#NAME?</v>
      </c>
      <c r="G238" s="134" t="e">
        <f t="shared" ca="1" si="32"/>
        <v>#NAME?</v>
      </c>
      <c r="H238" s="134" t="e" cm="1">
        <f t="array" aca="1" ref="H238" ca="1">_xll.RiskNormal('SW7'!C$12,'SW7'!D$12,_xll.RiskTruncateP(0.05,0.95),_xll.RiskName("Water Intake Cow"),_xll.RiskUnits("L"))</f>
        <v>#NAME?</v>
      </c>
      <c r="I238" s="134" t="e">
        <f t="shared" ca="1" si="33"/>
        <v>#NAME?</v>
      </c>
      <c r="J238" s="134" t="e">
        <f t="shared" ca="1" si="34"/>
        <v>#NAME?</v>
      </c>
      <c r="K238" s="134" t="e" cm="1">
        <f t="array" aca="1" ref="K238" ca="1">_xll.RiskNormal(-0.0000000257*A238^4+0.0000163*A238^3-0.003686*A238^2+0.3024*A238+1.445,(-0.0000000257*A238^4+0.0000163*A238^3-0.003686*A238^2+0.3024*A238+1.445)*0.355,_xll.RiskTruncateP(0.05,0.95),_xll.RiskName("Milk Intake"),_xll.RiskUnits("kg"))</f>
        <v>#NAME?</v>
      </c>
      <c r="L238" s="134" t="e" cm="1">
        <f t="array" aca="1" ref="L238" ca="1">_xll.RiskNormal(5.4702*LN(A238)-22.889,(5.4702*LN(A238)-22.889)*0.35,_xll.RiskTruncateP(0.05,0.95),_xll.RiskName("DMI"),_xll.RiskUnits("kg"))</f>
        <v>#NAME?</v>
      </c>
      <c r="M238" s="134" t="e" cm="1">
        <f t="array" aca="1" ref="M238" ca="1">_xll.RiskNormal(0.0243*L238,0.005*L238,_xll.RiskTruncateP(0.05,0.95),_xll.RiskName("Soil Intake"),_xll.RiskUnits("kg"))</f>
        <v>#NAME?</v>
      </c>
      <c r="N238" s="134" t="e">
        <f t="shared" ca="1" si="36"/>
        <v>#NAME?</v>
      </c>
      <c r="O238" s="134" t="e">
        <f t="shared" ca="1" si="37"/>
        <v>#NAME?</v>
      </c>
      <c r="P238" s="134" t="e">
        <f t="shared" ca="1" si="40"/>
        <v>#NAME?</v>
      </c>
      <c r="Q238" s="134" t="e">
        <f t="shared" ca="1" si="40"/>
        <v>#NAME?</v>
      </c>
      <c r="R238" s="134" t="e">
        <f t="shared" ca="1" si="40"/>
        <v>#NAME?</v>
      </c>
      <c r="S238" s="134" t="e">
        <f t="shared" ca="1" si="39"/>
        <v>#NAME?</v>
      </c>
      <c r="T238" s="134" t="e" cm="1">
        <f t="array" aca="1" ref="T238" ca="1">U237-(U237*(0.5^(1/_xll.RiskNormal('SW7'!C$2,'SW7'!D$2,_xll.RiskTruncateP(0.05,0.95),_xll.RiskName("Halflife"),_xll.RiskUnits("d")))))</f>
        <v>#NAME?</v>
      </c>
      <c r="U238" s="134" t="e">
        <f t="shared" ca="1" si="38"/>
        <v>#NAME?</v>
      </c>
      <c r="V238" s="137" t="e" cm="1">
        <f t="array" aca="1" ref="V238" ca="1">(U238*_xll.RiskNormal('SW7'!C$3,'SW7'!D$3,_xll.RiskTruncateP(0.05,0.95),_xll.RiskName("PFAS MUSCLE FRAC"))/(B238*_xll.RiskNormal('SW7'!C$4,'SW7'!E$4,_xll.RiskTruncateP(0.05,0.95),_xll.RiskName("MUSCLE BW FRAC"))))/1000</f>
        <v>#NAME?</v>
      </c>
      <c r="W238" s="137" t="e" cm="1">
        <f t="array" aca="1" ref="W238" ca="1">V238/_xll.RiskNormal('SW7'!C$5,'SW7'!D$5,_xll.RiskTruncateP(0.05,0.95),_xll.RiskName("Serum Part"))</f>
        <v>#NAME?</v>
      </c>
    </row>
    <row r="239" spans="1:23" x14ac:dyDescent="0.35">
      <c r="A239" s="133">
        <f t="shared" si="35"/>
        <v>236</v>
      </c>
      <c r="B239" s="134" t="e" cm="1">
        <f t="array" aca="1" ref="B239" ca="1">B238+_xll.RiskNormal(0.5584 + 2*0.001787*A239 -3*0.00000155*A239^2 - 4*0.00000000133*A239^3,0.35*(0.5584 + 2*0.001787*A239 -3*0.00000155*A239^2 - 4*0.00000000133*A239^3),_xll.RiskTruncateP(0.05,0.95),_xll.RiskName("BW Gain"),_xll.RiskUnits("kg"))</f>
        <v>#NAME?</v>
      </c>
      <c r="C239" s="133" t="e" cm="1">
        <f t="array" aca="1" ref="C239" ca="1">_xll.RiskNormal(1200,1200*0.3941,_xll.RiskTruncateP(0.05,0.95),_xll.RiskName("Diet 3 Feed"),_xll.RiskUnits("ng/kg dry"))</f>
        <v>#NAME?</v>
      </c>
      <c r="D239" s="133">
        <v>0</v>
      </c>
      <c r="E239" s="163">
        <v>1.3</v>
      </c>
      <c r="F239" s="134" t="e" cm="1">
        <f t="array" aca="1" ref="F239" ca="1">_xll.RiskNormal((-0.0001*A239^2+0.0196*A239+11.697),(-0.0001*A239^2+0.0196*A239+11.697)*0.062,_xll.RiskTruncateP(0.05,0.95),_xll.RiskName("DMI Cow"),_xll.RiskUnits("kg"))</f>
        <v>#NAME?</v>
      </c>
      <c r="G239" s="134" t="e">
        <f t="shared" ca="1" si="32"/>
        <v>#NAME?</v>
      </c>
      <c r="H239" s="134" t="e" cm="1">
        <f t="array" aca="1" ref="H239" ca="1">_xll.RiskNormal('SW7'!C$12,'SW7'!D$12,_xll.RiskTruncateP(0.05,0.95),_xll.RiskName("Water Intake Cow"),_xll.RiskUnits("L"))</f>
        <v>#NAME?</v>
      </c>
      <c r="I239" s="134" t="e">
        <f t="shared" ca="1" si="33"/>
        <v>#NAME?</v>
      </c>
      <c r="J239" s="134" t="e">
        <f t="shared" ca="1" si="34"/>
        <v>#NAME?</v>
      </c>
      <c r="K239" s="134" t="e" cm="1">
        <f t="array" aca="1" ref="K239" ca="1">_xll.RiskNormal(-0.0000000257*A239^4+0.0000163*A239^3-0.003686*A239^2+0.3024*A239+1.445,(-0.0000000257*A239^4+0.0000163*A239^3-0.003686*A239^2+0.3024*A239+1.445)*0.355,_xll.RiskTruncateP(0.05,0.95),_xll.RiskName("Milk Intake"),_xll.RiskUnits("kg"))</f>
        <v>#NAME?</v>
      </c>
      <c r="L239" s="134" t="e" cm="1">
        <f t="array" aca="1" ref="L239" ca="1">_xll.RiskNormal(5.4702*LN(A239)-22.889,(5.4702*LN(A239)-22.889)*0.35,_xll.RiskTruncateP(0.05,0.95),_xll.RiskName("DMI"),_xll.RiskUnits("kg"))</f>
        <v>#NAME?</v>
      </c>
      <c r="M239" s="134" t="e" cm="1">
        <f t="array" aca="1" ref="M239" ca="1">_xll.RiskNormal(0.0243*L239,0.005*L239,_xll.RiskTruncateP(0.05,0.95),_xll.RiskName("Soil Intake"),_xll.RiskUnits("kg"))</f>
        <v>#NAME?</v>
      </c>
      <c r="N239" s="134" t="e">
        <f t="shared" ca="1" si="36"/>
        <v>#NAME?</v>
      </c>
      <c r="O239" s="134" t="e">
        <f t="shared" ca="1" si="37"/>
        <v>#NAME?</v>
      </c>
      <c r="P239" s="134" t="e">
        <f t="shared" ca="1" si="40"/>
        <v>#NAME?</v>
      </c>
      <c r="Q239" s="134" t="e">
        <f t="shared" ca="1" si="40"/>
        <v>#NAME?</v>
      </c>
      <c r="R239" s="134" t="e">
        <f t="shared" ca="1" si="40"/>
        <v>#NAME?</v>
      </c>
      <c r="S239" s="134" t="e">
        <f t="shared" ca="1" si="39"/>
        <v>#NAME?</v>
      </c>
      <c r="T239" s="134" t="e" cm="1">
        <f t="array" aca="1" ref="T239" ca="1">U238-(U238*(0.5^(1/_xll.RiskNormal('SW7'!C$2,'SW7'!D$2,_xll.RiskTruncateP(0.05,0.95),_xll.RiskName("Halflife"),_xll.RiskUnits("d")))))</f>
        <v>#NAME?</v>
      </c>
      <c r="U239" s="134" t="e">
        <f t="shared" ca="1" si="38"/>
        <v>#NAME?</v>
      </c>
      <c r="V239" s="137" t="e" cm="1">
        <f t="array" aca="1" ref="V239" ca="1">(U239*_xll.RiskNormal('SW7'!C$3,'SW7'!D$3,_xll.RiskTruncateP(0.05,0.95),_xll.RiskName("PFAS MUSCLE FRAC"))/(B239*_xll.RiskNormal('SW7'!C$4,'SW7'!E$4,_xll.RiskTruncateP(0.05,0.95),_xll.RiskName("MUSCLE BW FRAC"))))/1000</f>
        <v>#NAME?</v>
      </c>
      <c r="W239" s="137" t="e" cm="1">
        <f t="array" aca="1" ref="W239" ca="1">V239/_xll.RiskNormal('SW7'!C$5,'SW7'!D$5,_xll.RiskTruncateP(0.05,0.95),_xll.RiskName("Serum Part"))</f>
        <v>#NAME?</v>
      </c>
    </row>
    <row r="240" spans="1:23" x14ac:dyDescent="0.35">
      <c r="A240" s="133">
        <f t="shared" si="35"/>
        <v>237</v>
      </c>
      <c r="B240" s="134" t="e" cm="1">
        <f t="array" aca="1" ref="B240" ca="1">B239+_xll.RiskNormal(0.5584 + 2*0.001787*A240 -3*0.00000155*A240^2 - 4*0.00000000133*A240^3,0.35*(0.5584 + 2*0.001787*A240 -3*0.00000155*A240^2 - 4*0.00000000133*A240^3),_xll.RiskTruncateP(0.05,0.95),_xll.RiskName("BW Gain"),_xll.RiskUnits("kg"))</f>
        <v>#NAME?</v>
      </c>
      <c r="C240" s="133" t="e" cm="1">
        <f t="array" aca="1" ref="C240" ca="1">_xll.RiskNormal(1200,1200*0.3941,_xll.RiskTruncateP(0.05,0.95),_xll.RiskName("Diet 3 Feed"),_xll.RiskUnits("ng/kg dry"))</f>
        <v>#NAME?</v>
      </c>
      <c r="D240" s="133">
        <v>0</v>
      </c>
      <c r="E240" s="163">
        <v>1.3</v>
      </c>
      <c r="F240" s="134" t="e" cm="1">
        <f t="array" aca="1" ref="F240" ca="1">_xll.RiskNormal((-0.0001*A240^2+0.0196*A240+11.697),(-0.0001*A240^2+0.0196*A240+11.697)*0.062,_xll.RiskTruncateP(0.05,0.95),_xll.RiskName("DMI Cow"),_xll.RiskUnits("kg"))</f>
        <v>#NAME?</v>
      </c>
      <c r="G240" s="134" t="e">
        <f t="shared" ca="1" si="32"/>
        <v>#NAME?</v>
      </c>
      <c r="H240" s="134" t="e" cm="1">
        <f t="array" aca="1" ref="H240" ca="1">_xll.RiskNormal('SW7'!C$12,'SW7'!D$12,_xll.RiskTruncateP(0.05,0.95),_xll.RiskName("Water Intake Cow"),_xll.RiskUnits("L"))</f>
        <v>#NAME?</v>
      </c>
      <c r="I240" s="134" t="e">
        <f t="shared" ca="1" si="33"/>
        <v>#NAME?</v>
      </c>
      <c r="J240" s="134" t="e">
        <f t="shared" ca="1" si="34"/>
        <v>#NAME?</v>
      </c>
      <c r="K240" s="134" t="e" cm="1">
        <f t="array" aca="1" ref="K240" ca="1">_xll.RiskNormal(-0.0000000257*A240^4+0.0000163*A240^3-0.003686*A240^2+0.3024*A240+1.445,(-0.0000000257*A240^4+0.0000163*A240^3-0.003686*A240^2+0.3024*A240+1.445)*0.355,_xll.RiskTruncateP(0.05,0.95),_xll.RiskName("Milk Intake"),_xll.RiskUnits("kg"))</f>
        <v>#NAME?</v>
      </c>
      <c r="L240" s="134" t="e" cm="1">
        <f t="array" aca="1" ref="L240" ca="1">_xll.RiskNormal(5.4702*LN(A240)-22.889,(5.4702*LN(A240)-22.889)*0.35,_xll.RiskTruncateP(0.05,0.95),_xll.RiskName("DMI"),_xll.RiskUnits("kg"))</f>
        <v>#NAME?</v>
      </c>
      <c r="M240" s="134" t="e" cm="1">
        <f t="array" aca="1" ref="M240" ca="1">_xll.RiskNormal(0.0243*L240,0.005*L240,_xll.RiskTruncateP(0.05,0.95),_xll.RiskName("Soil Intake"),_xll.RiskUnits("kg"))</f>
        <v>#NAME?</v>
      </c>
      <c r="N240" s="134" t="e">
        <f t="shared" ca="1" si="36"/>
        <v>#NAME?</v>
      </c>
      <c r="O240" s="134" t="e">
        <f t="shared" ca="1" si="37"/>
        <v>#NAME?</v>
      </c>
      <c r="P240" s="134" t="e">
        <f t="shared" ca="1" si="40"/>
        <v>#NAME?</v>
      </c>
      <c r="Q240" s="134" t="e">
        <f t="shared" ca="1" si="40"/>
        <v>#NAME?</v>
      </c>
      <c r="R240" s="134" t="e">
        <f t="shared" ca="1" si="40"/>
        <v>#NAME?</v>
      </c>
      <c r="S240" s="134" t="e">
        <f t="shared" ca="1" si="39"/>
        <v>#NAME?</v>
      </c>
      <c r="T240" s="134" t="e" cm="1">
        <f t="array" aca="1" ref="T240" ca="1">U239-(U239*(0.5^(1/_xll.RiskNormal('SW7'!C$2,'SW7'!D$2,_xll.RiskTruncateP(0.05,0.95),_xll.RiskName("Halflife"),_xll.RiskUnits("d")))))</f>
        <v>#NAME?</v>
      </c>
      <c r="U240" s="134" t="e">
        <f t="shared" ca="1" si="38"/>
        <v>#NAME?</v>
      </c>
      <c r="V240" s="137" t="e" cm="1">
        <f t="array" aca="1" ref="V240" ca="1">(U240*_xll.RiskNormal('SW7'!C$3,'SW7'!D$3,_xll.RiskTruncateP(0.05,0.95),_xll.RiskName("PFAS MUSCLE FRAC"))/(B240*_xll.RiskNormal('SW7'!C$4,'SW7'!E$4,_xll.RiskTruncateP(0.05,0.95),_xll.RiskName("MUSCLE BW FRAC"))))/1000</f>
        <v>#NAME?</v>
      </c>
      <c r="W240" s="137" t="e" cm="1">
        <f t="array" aca="1" ref="W240" ca="1">V240/_xll.RiskNormal('SW7'!C$5,'SW7'!D$5,_xll.RiskTruncateP(0.05,0.95),_xll.RiskName("Serum Part"))</f>
        <v>#NAME?</v>
      </c>
    </row>
    <row r="241" spans="1:23" x14ac:dyDescent="0.35">
      <c r="A241" s="133">
        <f t="shared" si="35"/>
        <v>238</v>
      </c>
      <c r="B241" s="134" t="e" cm="1">
        <f t="array" aca="1" ref="B241" ca="1">B240+_xll.RiskNormal(0.5584 + 2*0.001787*A241 -3*0.00000155*A241^2 - 4*0.00000000133*A241^3,0.35*(0.5584 + 2*0.001787*A241 -3*0.00000155*A241^2 - 4*0.00000000133*A241^3),_xll.RiskTruncateP(0.05,0.95),_xll.RiskName("BW Gain"),_xll.RiskUnits("kg"))</f>
        <v>#NAME?</v>
      </c>
      <c r="C241" s="133" t="e" cm="1">
        <f t="array" aca="1" ref="C241" ca="1">_xll.RiskNormal(1200,1200*0.3941,_xll.RiskTruncateP(0.05,0.95),_xll.RiskName("Diet 3 Feed"),_xll.RiskUnits("ng/kg dry"))</f>
        <v>#NAME?</v>
      </c>
      <c r="D241" s="133">
        <v>0</v>
      </c>
      <c r="E241" s="163">
        <v>1.3</v>
      </c>
      <c r="F241" s="134" t="e" cm="1">
        <f t="array" aca="1" ref="F241" ca="1">_xll.RiskNormal((-0.0001*A241^2+0.0196*A241+11.697),(-0.0001*A241^2+0.0196*A241+11.697)*0.062,_xll.RiskTruncateP(0.05,0.95),_xll.RiskName("DMI Cow"),_xll.RiskUnits("kg"))</f>
        <v>#NAME?</v>
      </c>
      <c r="G241" s="134" t="e">
        <f t="shared" ca="1" si="32"/>
        <v>#NAME?</v>
      </c>
      <c r="H241" s="134" t="e" cm="1">
        <f t="array" aca="1" ref="H241" ca="1">_xll.RiskNormal('SW7'!C$12,'SW7'!D$12,_xll.RiskTruncateP(0.05,0.95),_xll.RiskName("Water Intake Cow"),_xll.RiskUnits("L"))</f>
        <v>#NAME?</v>
      </c>
      <c r="I241" s="134" t="e">
        <f t="shared" ca="1" si="33"/>
        <v>#NAME?</v>
      </c>
      <c r="J241" s="134" t="e">
        <f t="shared" ca="1" si="34"/>
        <v>#NAME?</v>
      </c>
      <c r="K241" s="134" t="e" cm="1">
        <f t="array" aca="1" ref="K241" ca="1">_xll.RiskNormal(-0.0000000257*A241^4+0.0000163*A241^3-0.003686*A241^2+0.3024*A241+1.445,(-0.0000000257*A241^4+0.0000163*A241^3-0.003686*A241^2+0.3024*A241+1.445)*0.355,_xll.RiskTruncateP(0.05,0.95),_xll.RiskName("Milk Intake"),_xll.RiskUnits("kg"))</f>
        <v>#NAME?</v>
      </c>
      <c r="L241" s="134" t="e" cm="1">
        <f t="array" aca="1" ref="L241" ca="1">_xll.RiskNormal(5.4702*LN(A241)-22.889,(5.4702*LN(A241)-22.889)*0.35,_xll.RiskTruncateP(0.05,0.95),_xll.RiskName("DMI"),_xll.RiskUnits("kg"))</f>
        <v>#NAME?</v>
      </c>
      <c r="M241" s="134" t="e" cm="1">
        <f t="array" aca="1" ref="M241" ca="1">_xll.RiskNormal(0.0243*L241,0.005*L241,_xll.RiskTruncateP(0.05,0.95),_xll.RiskName("Soil Intake"),_xll.RiskUnits("kg"))</f>
        <v>#NAME?</v>
      </c>
      <c r="N241" s="134" t="e">
        <f t="shared" ca="1" si="36"/>
        <v>#NAME?</v>
      </c>
      <c r="O241" s="134" t="e">
        <f t="shared" ca="1" si="37"/>
        <v>#NAME?</v>
      </c>
      <c r="P241" s="134" t="e">
        <f t="shared" ca="1" si="40"/>
        <v>#NAME?</v>
      </c>
      <c r="Q241" s="134" t="e">
        <f t="shared" ca="1" si="40"/>
        <v>#NAME?</v>
      </c>
      <c r="R241" s="134" t="e">
        <f t="shared" ca="1" si="40"/>
        <v>#NAME?</v>
      </c>
      <c r="S241" s="134" t="e">
        <f t="shared" ca="1" si="39"/>
        <v>#NAME?</v>
      </c>
      <c r="T241" s="134" t="e" cm="1">
        <f t="array" aca="1" ref="T241" ca="1">U240-(U240*(0.5^(1/_xll.RiskNormal('SW7'!C$2,'SW7'!D$2,_xll.RiskTruncateP(0.05,0.95),_xll.RiskName("Halflife"),_xll.RiskUnits("d")))))</f>
        <v>#NAME?</v>
      </c>
      <c r="U241" s="134" t="e">
        <f t="shared" ca="1" si="38"/>
        <v>#NAME?</v>
      </c>
      <c r="V241" s="137" t="e" cm="1">
        <f t="array" aca="1" ref="V241" ca="1">(U241*_xll.RiskNormal('SW7'!C$3,'SW7'!D$3,_xll.RiskTruncateP(0.05,0.95),_xll.RiskName("PFAS MUSCLE FRAC"))/(B241*_xll.RiskNormal('SW7'!C$4,'SW7'!E$4,_xll.RiskTruncateP(0.05,0.95),_xll.RiskName("MUSCLE BW FRAC"))))/1000</f>
        <v>#NAME?</v>
      </c>
      <c r="W241" s="137" t="e" cm="1">
        <f t="array" aca="1" ref="W241" ca="1">V241/_xll.RiskNormal('SW7'!C$5,'SW7'!D$5,_xll.RiskTruncateP(0.05,0.95),_xll.RiskName("Serum Part"))</f>
        <v>#NAME?</v>
      </c>
    </row>
    <row r="242" spans="1:23" x14ac:dyDescent="0.35">
      <c r="A242" s="133">
        <f t="shared" si="35"/>
        <v>239</v>
      </c>
      <c r="B242" s="134" t="e" cm="1">
        <f t="array" aca="1" ref="B242" ca="1">B241+_xll.RiskNormal(0.5584 + 2*0.001787*A242 -3*0.00000155*A242^2 - 4*0.00000000133*A242^3,0.35*(0.5584 + 2*0.001787*A242 -3*0.00000155*A242^2 - 4*0.00000000133*A242^3),_xll.RiskTruncateP(0.05,0.95),_xll.RiskName("BW Gain"),_xll.RiskUnits("kg"))</f>
        <v>#NAME?</v>
      </c>
      <c r="C242" s="133" t="e" cm="1">
        <f t="array" aca="1" ref="C242" ca="1">_xll.RiskNormal(1200,1200*0.3941,_xll.RiskTruncateP(0.05,0.95),_xll.RiskName("Diet 3 Feed"),_xll.RiskUnits("ng/kg dry"))</f>
        <v>#NAME?</v>
      </c>
      <c r="D242" s="133">
        <v>0</v>
      </c>
      <c r="E242" s="163">
        <v>1.3</v>
      </c>
      <c r="F242" s="134" t="e" cm="1">
        <f t="array" aca="1" ref="F242" ca="1">_xll.RiskNormal((-0.0001*A242^2+0.0196*A242+11.697),(-0.0001*A242^2+0.0196*A242+11.697)*0.062,_xll.RiskTruncateP(0.05,0.95),_xll.RiskName("DMI Cow"),_xll.RiskUnits("kg"))</f>
        <v>#NAME?</v>
      </c>
      <c r="G242" s="134" t="e">
        <f t="shared" ca="1" si="32"/>
        <v>#NAME?</v>
      </c>
      <c r="H242" s="134" t="e" cm="1">
        <f t="array" aca="1" ref="H242" ca="1">_xll.RiskNormal('SW7'!C$12,'SW7'!D$12,_xll.RiskTruncateP(0.05,0.95),_xll.RiskName("Water Intake Cow"),_xll.RiskUnits("L"))</f>
        <v>#NAME?</v>
      </c>
      <c r="I242" s="134" t="e">
        <f t="shared" ca="1" si="33"/>
        <v>#NAME?</v>
      </c>
      <c r="J242" s="134" t="e">
        <f t="shared" ca="1" si="34"/>
        <v>#NAME?</v>
      </c>
      <c r="K242" s="134" t="e" cm="1">
        <f t="array" aca="1" ref="K242" ca="1">_xll.RiskNormal(-0.0000000257*A242^4+0.0000163*A242^3-0.003686*A242^2+0.3024*A242+1.445,(-0.0000000257*A242^4+0.0000163*A242^3-0.003686*A242^2+0.3024*A242+1.445)*0.355,_xll.RiskTruncateP(0.05,0.95),_xll.RiskName("Milk Intake"),_xll.RiskUnits("kg"))</f>
        <v>#NAME?</v>
      </c>
      <c r="L242" s="134" t="e" cm="1">
        <f t="array" aca="1" ref="L242" ca="1">_xll.RiskNormal(5.4702*LN(A242)-22.889,(5.4702*LN(A242)-22.889)*0.35,_xll.RiskTruncateP(0.05,0.95),_xll.RiskName("DMI"),_xll.RiskUnits("kg"))</f>
        <v>#NAME?</v>
      </c>
      <c r="M242" s="134" t="e" cm="1">
        <f t="array" aca="1" ref="M242" ca="1">_xll.RiskNormal(0.0243*L242,0.005*L242,_xll.RiskTruncateP(0.05,0.95),_xll.RiskName("Soil Intake"),_xll.RiskUnits("kg"))</f>
        <v>#NAME?</v>
      </c>
      <c r="N242" s="134" t="e">
        <f t="shared" ca="1" si="36"/>
        <v>#NAME?</v>
      </c>
      <c r="O242" s="134" t="e">
        <f t="shared" ca="1" si="37"/>
        <v>#NAME?</v>
      </c>
      <c r="P242" s="134" t="e">
        <f t="shared" ca="1" si="40"/>
        <v>#NAME?</v>
      </c>
      <c r="Q242" s="134" t="e">
        <f t="shared" ca="1" si="40"/>
        <v>#NAME?</v>
      </c>
      <c r="R242" s="134" t="e">
        <f t="shared" ca="1" si="40"/>
        <v>#NAME?</v>
      </c>
      <c r="S242" s="134" t="e">
        <f t="shared" ca="1" si="39"/>
        <v>#NAME?</v>
      </c>
      <c r="T242" s="134" t="e" cm="1">
        <f t="array" aca="1" ref="T242" ca="1">U241-(U241*(0.5^(1/_xll.RiskNormal('SW7'!C$2,'SW7'!D$2,_xll.RiskTruncateP(0.05,0.95),_xll.RiskName("Halflife"),_xll.RiskUnits("d")))))</f>
        <v>#NAME?</v>
      </c>
      <c r="U242" s="134" t="e">
        <f t="shared" ca="1" si="38"/>
        <v>#NAME?</v>
      </c>
      <c r="V242" s="137" t="e" cm="1">
        <f t="array" aca="1" ref="V242" ca="1">(U242*_xll.RiskNormal('SW7'!C$3,'SW7'!D$3,_xll.RiskTruncateP(0.05,0.95),_xll.RiskName("PFAS MUSCLE FRAC"))/(B242*_xll.RiskNormal('SW7'!C$4,'SW7'!E$4,_xll.RiskTruncateP(0.05,0.95),_xll.RiskName("MUSCLE BW FRAC"))))/1000</f>
        <v>#NAME?</v>
      </c>
      <c r="W242" s="137" t="e" cm="1">
        <f t="array" aca="1" ref="W242" ca="1">V242/_xll.RiskNormal('SW7'!C$5,'SW7'!D$5,_xll.RiskTruncateP(0.05,0.95),_xll.RiskName("Serum Part"))</f>
        <v>#NAME?</v>
      </c>
    </row>
    <row r="243" spans="1:23" x14ac:dyDescent="0.35">
      <c r="A243" s="133">
        <f t="shared" si="35"/>
        <v>240</v>
      </c>
      <c r="B243" s="134" t="e" cm="1">
        <f t="array" aca="1" ref="B243" ca="1">B242+_xll.RiskNormal(0.5584 + 2*0.001787*A243 -3*0.00000155*A243^2 - 4*0.00000000133*A243^3,0.35*(0.5584 + 2*0.001787*A243 -3*0.00000155*A243^2 - 4*0.00000000133*A243^3),_xll.RiskTruncateP(0.05,0.95),_xll.RiskName("BW Gain"),_xll.RiskUnits("kg"))</f>
        <v>#NAME?</v>
      </c>
      <c r="C243" s="133" t="e" cm="1">
        <f t="array" aca="1" ref="C243" ca="1">_xll.RiskNormal(1200,1200*0.3941,_xll.RiskTruncateP(0.05,0.95),_xll.RiskName("Diet 3 Feed"),_xll.RiskUnits("ng/kg dry"))</f>
        <v>#NAME?</v>
      </c>
      <c r="D243" s="133">
        <v>0</v>
      </c>
      <c r="E243" s="163">
        <v>1.3</v>
      </c>
      <c r="F243" s="134"/>
      <c r="G243" s="134"/>
      <c r="H243" s="134"/>
      <c r="I243" s="134"/>
      <c r="J243" s="134"/>
      <c r="K243" s="134"/>
      <c r="L243" s="134" t="e" cm="1">
        <f t="array" aca="1" ref="L243" ca="1">_xll.RiskNormal(5.4702*LN(A243)-22.889,(5.4702*LN(A243)-22.889)*0.35,_xll.RiskTruncateP(0.05,0.95),_xll.RiskName("DMI"),_xll.RiskUnits("kg"))</f>
        <v>#NAME?</v>
      </c>
      <c r="M243" s="134" t="e" cm="1">
        <f t="array" aca="1" ref="M243" ca="1">_xll.RiskNormal(0.0243*L243,0.005*L243,_xll.RiskTruncateP(0.05,0.95),_xll.RiskName("Soil Intake"),_xll.RiskUnits("kg"))</f>
        <v>#NAME?</v>
      </c>
      <c r="N243" s="134" t="e">
        <f t="shared" ca="1" si="36"/>
        <v>#NAME?</v>
      </c>
      <c r="O243" s="134">
        <f t="shared" si="37"/>
        <v>0</v>
      </c>
      <c r="P243" s="134" t="e">
        <f t="shared" ca="1" si="40"/>
        <v>#NAME?</v>
      </c>
      <c r="Q243" s="134" t="e">
        <f t="shared" ca="1" si="40"/>
        <v>#NAME?</v>
      </c>
      <c r="R243" s="134" t="e">
        <f t="shared" ca="1" si="40"/>
        <v>#NAME?</v>
      </c>
      <c r="S243" s="134" t="e">
        <f t="shared" ca="1" si="39"/>
        <v>#NAME?</v>
      </c>
      <c r="T243" s="134" t="e" cm="1">
        <f t="array" aca="1" ref="T243" ca="1">U242-(U242*(0.5^(1/_xll.RiskNormal('SW7'!C$2,'SW7'!D$2,_xll.RiskTruncateP(0.05,0.95),_xll.RiskName("Halflife"),_xll.RiskUnits("d")))))</f>
        <v>#NAME?</v>
      </c>
      <c r="U243" s="134" t="e">
        <f t="shared" ca="1" si="38"/>
        <v>#NAME?</v>
      </c>
      <c r="V243" s="137" t="e" cm="1">
        <f t="array" aca="1" ref="V243" ca="1">(U243*_xll.RiskNormal('SW7'!C$3,'SW7'!D$3,_xll.RiskTruncateP(0.05,0.95),_xll.RiskName("PFAS MUSCLE FRAC"))/(B243*_xll.RiskNormal('SW7'!C$4,'SW7'!E$4,_xll.RiskTruncateP(0.05,0.95),_xll.RiskName("MUSCLE BW FRAC"))))/1000</f>
        <v>#NAME?</v>
      </c>
      <c r="W243" s="137" t="e" cm="1">
        <f t="array" aca="1" ref="W243" ca="1">V243/_xll.RiskNormal('SW7'!C$5,'SW7'!D$5,_xll.RiskTruncateP(0.05,0.95),_xll.RiskName("Serum Part"))</f>
        <v>#NAME?</v>
      </c>
    </row>
    <row r="244" spans="1:23" x14ac:dyDescent="0.35">
      <c r="A244" s="133">
        <f t="shared" si="35"/>
        <v>241</v>
      </c>
      <c r="B244" s="134" t="e" cm="1">
        <f t="array" aca="1" ref="B244" ca="1">B243+_xll.RiskNormal(0.5584 + 2*0.001787*A244 -3*0.00000155*A244^2 - 4*0.00000000133*A244^3,0.35*(0.5584 + 2*0.001787*A244 -3*0.00000155*A244^2 - 4*0.00000000133*A244^3),_xll.RiskTruncateP(0.05,0.95),_xll.RiskName("BW Gain"),_xll.RiskUnits("kg"))</f>
        <v>#NAME?</v>
      </c>
      <c r="C244" s="133" t="e" cm="1">
        <f t="array" aca="1" ref="C244" ca="1">_xll.RiskNormal(1200,1200*0.3941,_xll.RiskTruncateP(0.05,0.95),_xll.RiskName("Diet 3 Feed"),_xll.RiskUnits("ng/kg dry"))</f>
        <v>#NAME?</v>
      </c>
      <c r="D244" s="133">
        <v>0</v>
      </c>
      <c r="E244" s="163">
        <v>1.3</v>
      </c>
      <c r="F244" s="134"/>
      <c r="G244" s="134"/>
      <c r="H244" s="134"/>
      <c r="I244" s="134"/>
      <c r="J244" s="134"/>
      <c r="K244" s="134"/>
      <c r="L244" s="134" t="e" cm="1">
        <f t="array" aca="1" ref="L244" ca="1">_xll.RiskNormal(5.4702*LN(A244)-22.889,(5.4702*LN(A244)-22.889)*0.35,_xll.RiskTruncateP(0.05,0.95),_xll.RiskName("DMI"),_xll.RiskUnits("kg"))</f>
        <v>#NAME?</v>
      </c>
      <c r="M244" s="134" t="e" cm="1">
        <f t="array" aca="1" ref="M244" ca="1">_xll.RiskNormal(0.0243*L244,0.005*L244,_xll.RiskTruncateP(0.05,0.95),_xll.RiskName("Soil Intake"),_xll.RiskUnits("kg"))</f>
        <v>#NAME?</v>
      </c>
      <c r="N244" s="134" t="e">
        <f t="shared" ca="1" si="36"/>
        <v>#NAME?</v>
      </c>
      <c r="O244" s="134">
        <f t="shared" si="37"/>
        <v>0</v>
      </c>
      <c r="P244" s="134" t="e">
        <f t="shared" ca="1" si="40"/>
        <v>#NAME?</v>
      </c>
      <c r="Q244" s="134" t="e">
        <f t="shared" ca="1" si="40"/>
        <v>#NAME?</v>
      </c>
      <c r="R244" s="134" t="e">
        <f t="shared" ca="1" si="40"/>
        <v>#NAME?</v>
      </c>
      <c r="S244" s="134" t="e">
        <f t="shared" ca="1" si="39"/>
        <v>#NAME?</v>
      </c>
      <c r="T244" s="134" t="e" cm="1">
        <f t="array" aca="1" ref="T244" ca="1">U243-(U243*(0.5^(1/_xll.RiskNormal('SW7'!C$2,'SW7'!D$2,_xll.RiskTruncateP(0.05,0.95),_xll.RiskName("Halflife"),_xll.RiskUnits("d")))))</f>
        <v>#NAME?</v>
      </c>
      <c r="U244" s="134" t="e">
        <f t="shared" ca="1" si="38"/>
        <v>#NAME?</v>
      </c>
      <c r="V244" s="137" t="e" cm="1">
        <f t="array" aca="1" ref="V244" ca="1">(U244*_xll.RiskNormal('SW7'!C$3,'SW7'!D$3,_xll.RiskTruncateP(0.05,0.95),_xll.RiskName("PFAS MUSCLE FRAC"))/(B244*_xll.RiskNormal('SW7'!C$4,'SW7'!E$4,_xll.RiskTruncateP(0.05,0.95),_xll.RiskName("MUSCLE BW FRAC"))))/1000</f>
        <v>#NAME?</v>
      </c>
      <c r="W244" s="137" t="e" cm="1">
        <f t="array" aca="1" ref="W244" ca="1">V244/_xll.RiskNormal('SW7'!C$5,'SW7'!D$5,_xll.RiskTruncateP(0.05,0.95),_xll.RiskName("Serum Part"))</f>
        <v>#NAME?</v>
      </c>
    </row>
    <row r="245" spans="1:23" x14ac:dyDescent="0.35">
      <c r="A245" s="133">
        <f t="shared" si="35"/>
        <v>242</v>
      </c>
      <c r="B245" s="134" t="e" cm="1">
        <f t="array" aca="1" ref="B245" ca="1">B244+_xll.RiskNormal(0.5584 + 2*0.001787*A245 -3*0.00000155*A245^2 - 4*0.00000000133*A245^3,0.35*(0.5584 + 2*0.001787*A245 -3*0.00000155*A245^2 - 4*0.00000000133*A245^3),_xll.RiskTruncateP(0.05,0.95),_xll.RiskName("BW Gain"),_xll.RiskUnits("kg"))</f>
        <v>#NAME?</v>
      </c>
      <c r="C245" s="133" t="e" cm="1">
        <f t="array" aca="1" ref="C245" ca="1">_xll.RiskNormal(1200,1200*0.3941,_xll.RiskTruncateP(0.05,0.95),_xll.RiskName("Diet 3 Feed"),_xll.RiskUnits("ng/kg dry"))</f>
        <v>#NAME?</v>
      </c>
      <c r="D245" s="133">
        <v>0</v>
      </c>
      <c r="E245" s="163">
        <v>1.3</v>
      </c>
      <c r="F245" s="134"/>
      <c r="G245" s="134"/>
      <c r="H245" s="134"/>
      <c r="I245" s="134"/>
      <c r="J245" s="134"/>
      <c r="K245" s="134"/>
      <c r="L245" s="134" t="e" cm="1">
        <f t="array" aca="1" ref="L245" ca="1">_xll.RiskNormal(5.4702*LN(A245)-22.889,(5.4702*LN(A245)-22.889)*0.35,_xll.RiskTruncateP(0.05,0.95),_xll.RiskName("DMI"),_xll.RiskUnits("kg"))</f>
        <v>#NAME?</v>
      </c>
      <c r="M245" s="134" t="e" cm="1">
        <f t="array" aca="1" ref="M245" ca="1">_xll.RiskNormal(0.0243*L245,0.005*L245,_xll.RiskTruncateP(0.05,0.95),_xll.RiskName("Soil Intake"),_xll.RiskUnits("kg"))</f>
        <v>#NAME?</v>
      </c>
      <c r="N245" s="134" t="e">
        <f t="shared" ca="1" si="36"/>
        <v>#NAME?</v>
      </c>
      <c r="O245" s="134">
        <f t="shared" si="37"/>
        <v>0</v>
      </c>
      <c r="P245" s="134" t="e">
        <f t="shared" ca="1" si="40"/>
        <v>#NAME?</v>
      </c>
      <c r="Q245" s="134" t="e">
        <f t="shared" ca="1" si="40"/>
        <v>#NAME?</v>
      </c>
      <c r="R245" s="134" t="e">
        <f t="shared" ca="1" si="40"/>
        <v>#NAME?</v>
      </c>
      <c r="S245" s="134" t="e">
        <f t="shared" ca="1" si="39"/>
        <v>#NAME?</v>
      </c>
      <c r="T245" s="134" t="e" cm="1">
        <f t="array" aca="1" ref="T245" ca="1">U244-(U244*(0.5^(1/_xll.RiskNormal('SW7'!C$2,'SW7'!D$2,_xll.RiskTruncateP(0.05,0.95),_xll.RiskName("Halflife"),_xll.RiskUnits("d")))))</f>
        <v>#NAME?</v>
      </c>
      <c r="U245" s="134" t="e">
        <f t="shared" ca="1" si="38"/>
        <v>#NAME?</v>
      </c>
      <c r="V245" s="137" t="e" cm="1">
        <f t="array" aca="1" ref="V245" ca="1">(U245*_xll.RiskNormal('SW7'!C$3,'SW7'!D$3,_xll.RiskTruncateP(0.05,0.95),_xll.RiskName("PFAS MUSCLE FRAC"))/(B245*_xll.RiskNormal('SW7'!C$4,'SW7'!E$4,_xll.RiskTruncateP(0.05,0.95),_xll.RiskName("MUSCLE BW FRAC"))))/1000</f>
        <v>#NAME?</v>
      </c>
      <c r="W245" s="137" t="e" cm="1">
        <f t="array" aca="1" ref="W245" ca="1">V245/_xll.RiskNormal('SW7'!C$5,'SW7'!D$5,_xll.RiskTruncateP(0.05,0.95),_xll.RiskName("Serum Part"))</f>
        <v>#NAME?</v>
      </c>
    </row>
    <row r="246" spans="1:23" x14ac:dyDescent="0.35">
      <c r="A246" s="133">
        <f t="shared" si="35"/>
        <v>243</v>
      </c>
      <c r="B246" s="134" t="e" cm="1">
        <f t="array" aca="1" ref="B246" ca="1">B245+_xll.RiskNormal(0.5584 + 2*0.001787*A246 -3*0.00000155*A246^2 - 4*0.00000000133*A246^3,0.35*(0.5584 + 2*0.001787*A246 -3*0.00000155*A246^2 - 4*0.00000000133*A246^3),_xll.RiskTruncateP(0.05,0.95),_xll.RiskName("BW Gain"),_xll.RiskUnits("kg"))</f>
        <v>#NAME?</v>
      </c>
      <c r="C246" s="133" t="e" cm="1">
        <f t="array" aca="1" ref="C246" ca="1">_xll.RiskNormal(1200,1200*0.3941,_xll.RiskTruncateP(0.05,0.95),_xll.RiskName("Diet 3 Feed"),_xll.RiskUnits("ng/kg dry"))</f>
        <v>#NAME?</v>
      </c>
      <c r="D246" s="133">
        <v>0</v>
      </c>
      <c r="E246" s="163">
        <v>1.3</v>
      </c>
      <c r="F246" s="134"/>
      <c r="G246" s="134"/>
      <c r="H246" s="134"/>
      <c r="I246" s="134"/>
      <c r="J246" s="134"/>
      <c r="K246" s="134"/>
      <c r="L246" s="134" t="e" cm="1">
        <f t="array" aca="1" ref="L246" ca="1">_xll.RiskNormal(5.4702*LN(A246)-22.889,(5.4702*LN(A246)-22.889)*0.35,_xll.RiskTruncateP(0.05,0.95),_xll.RiskName("DMI"),_xll.RiskUnits("kg"))</f>
        <v>#NAME?</v>
      </c>
      <c r="M246" s="134" t="e" cm="1">
        <f t="array" aca="1" ref="M246" ca="1">_xll.RiskNormal(0.0243*L246,0.005*L246,_xll.RiskTruncateP(0.05,0.95),_xll.RiskName("Soil Intake"),_xll.RiskUnits("kg"))</f>
        <v>#NAME?</v>
      </c>
      <c r="N246" s="134" t="e">
        <f t="shared" ca="1" si="36"/>
        <v>#NAME?</v>
      </c>
      <c r="O246" s="134">
        <f t="shared" si="37"/>
        <v>0</v>
      </c>
      <c r="P246" s="134" t="e">
        <f t="shared" ca="1" si="40"/>
        <v>#NAME?</v>
      </c>
      <c r="Q246" s="134" t="e">
        <f t="shared" ca="1" si="40"/>
        <v>#NAME?</v>
      </c>
      <c r="R246" s="134" t="e">
        <f t="shared" ca="1" si="40"/>
        <v>#NAME?</v>
      </c>
      <c r="S246" s="134" t="e">
        <f t="shared" ca="1" si="39"/>
        <v>#NAME?</v>
      </c>
      <c r="T246" s="134" t="e" cm="1">
        <f t="array" aca="1" ref="T246" ca="1">U245-(U245*(0.5^(1/_xll.RiskNormal('SW7'!C$2,'SW7'!D$2,_xll.RiskTruncateP(0.05,0.95),_xll.RiskName("Halflife"),_xll.RiskUnits("d")))))</f>
        <v>#NAME?</v>
      </c>
      <c r="U246" s="134" t="e">
        <f t="shared" ca="1" si="38"/>
        <v>#NAME?</v>
      </c>
      <c r="V246" s="137" t="e" cm="1">
        <f t="array" aca="1" ref="V246" ca="1">(U246*_xll.RiskNormal('SW7'!C$3,'SW7'!D$3,_xll.RiskTruncateP(0.05,0.95),_xll.RiskName("PFAS MUSCLE FRAC"))/(B246*_xll.RiskNormal('SW7'!C$4,'SW7'!E$4,_xll.RiskTruncateP(0.05,0.95),_xll.RiskName("MUSCLE BW FRAC"))))/1000</f>
        <v>#NAME?</v>
      </c>
      <c r="W246" s="137" t="e" cm="1">
        <f t="array" aca="1" ref="W246" ca="1">V246/_xll.RiskNormal('SW7'!C$5,'SW7'!D$5,_xll.RiskTruncateP(0.05,0.95),_xll.RiskName("Serum Part"))</f>
        <v>#NAME?</v>
      </c>
    </row>
    <row r="247" spans="1:23" x14ac:dyDescent="0.35">
      <c r="A247" s="133">
        <f t="shared" si="35"/>
        <v>244</v>
      </c>
      <c r="B247" s="134" t="e" cm="1">
        <f t="array" aca="1" ref="B247" ca="1">B246+_xll.RiskNormal(0.5584 + 2*0.001787*A247 -3*0.00000155*A247^2 - 4*0.00000000133*A247^3,0.35*(0.5584 + 2*0.001787*A247 -3*0.00000155*A247^2 - 4*0.00000000133*A247^3),_xll.RiskTruncateP(0.05,0.95),_xll.RiskName("BW Gain"),_xll.RiskUnits("kg"))</f>
        <v>#NAME?</v>
      </c>
      <c r="C247" s="133" t="e" cm="1">
        <f t="array" aca="1" ref="C247" ca="1">_xll.RiskNormal(1200,1200*0.3941,_xll.RiskTruncateP(0.05,0.95),_xll.RiskName("Diet 3 Feed"),_xll.RiskUnits("ng/kg dry"))</f>
        <v>#NAME?</v>
      </c>
      <c r="D247" s="133">
        <v>0</v>
      </c>
      <c r="E247" s="163">
        <v>1.3</v>
      </c>
      <c r="F247" s="134"/>
      <c r="G247" s="134"/>
      <c r="H247" s="134"/>
      <c r="I247" s="134"/>
      <c r="J247" s="134"/>
      <c r="K247" s="134"/>
      <c r="L247" s="134" t="e" cm="1">
        <f t="array" aca="1" ref="L247" ca="1">_xll.RiskNormal(5.4702*LN(A247)-22.889,(5.4702*LN(A247)-22.889)*0.35,_xll.RiskTruncateP(0.05,0.95),_xll.RiskName("DMI"),_xll.RiskUnits("kg"))</f>
        <v>#NAME?</v>
      </c>
      <c r="M247" s="134" t="e" cm="1">
        <f t="array" aca="1" ref="M247" ca="1">_xll.RiskNormal(0.0243*L247,0.005*L247,_xll.RiskTruncateP(0.05,0.95),_xll.RiskName("Soil Intake"),_xll.RiskUnits("kg"))</f>
        <v>#NAME?</v>
      </c>
      <c r="N247" s="134" t="e">
        <f t="shared" ca="1" si="36"/>
        <v>#NAME?</v>
      </c>
      <c r="O247" s="134">
        <f t="shared" si="37"/>
        <v>0</v>
      </c>
      <c r="P247" s="134" t="e">
        <f t="shared" ca="1" si="40"/>
        <v>#NAME?</v>
      </c>
      <c r="Q247" s="134" t="e">
        <f t="shared" ca="1" si="40"/>
        <v>#NAME?</v>
      </c>
      <c r="R247" s="134" t="e">
        <f t="shared" ca="1" si="40"/>
        <v>#NAME?</v>
      </c>
      <c r="S247" s="134" t="e">
        <f t="shared" ca="1" si="39"/>
        <v>#NAME?</v>
      </c>
      <c r="T247" s="134" t="e" cm="1">
        <f t="array" aca="1" ref="T247" ca="1">U246-(U246*(0.5^(1/_xll.RiskNormal('SW7'!C$2,'SW7'!D$2,_xll.RiskTruncateP(0.05,0.95),_xll.RiskName("Halflife"),_xll.RiskUnits("d")))))</f>
        <v>#NAME?</v>
      </c>
      <c r="U247" s="134" t="e">
        <f t="shared" ca="1" si="38"/>
        <v>#NAME?</v>
      </c>
      <c r="V247" s="137" t="e" cm="1">
        <f t="array" aca="1" ref="V247" ca="1">(U247*_xll.RiskNormal('SW7'!C$3,'SW7'!D$3,_xll.RiskTruncateP(0.05,0.95),_xll.RiskName("PFAS MUSCLE FRAC"))/(B247*_xll.RiskNormal('SW7'!C$4,'SW7'!E$4,_xll.RiskTruncateP(0.05,0.95),_xll.RiskName("MUSCLE BW FRAC"))))/1000</f>
        <v>#NAME?</v>
      </c>
      <c r="W247" s="137" t="e" cm="1">
        <f t="array" aca="1" ref="W247" ca="1">V247/_xll.RiskNormal('SW7'!C$5,'SW7'!D$5,_xll.RiskTruncateP(0.05,0.95),_xll.RiskName("Serum Part"))</f>
        <v>#NAME?</v>
      </c>
    </row>
    <row r="248" spans="1:23" x14ac:dyDescent="0.35">
      <c r="A248" s="133">
        <f t="shared" si="35"/>
        <v>245</v>
      </c>
      <c r="B248" s="134" t="e" cm="1">
        <f t="array" aca="1" ref="B248" ca="1">B247+_xll.RiskNormal(0.5584 + 2*0.001787*A248 -3*0.00000155*A248^2 - 4*0.00000000133*A248^3,0.35*(0.5584 + 2*0.001787*A248 -3*0.00000155*A248^2 - 4*0.00000000133*A248^3),_xll.RiskTruncateP(0.05,0.95),_xll.RiskName("BW Gain"),_xll.RiskUnits("kg"))</f>
        <v>#NAME?</v>
      </c>
      <c r="C248" s="133" t="e" cm="1">
        <f t="array" aca="1" ref="C248" ca="1">_xll.RiskNormal(1200,1200*0.3941,_xll.RiskTruncateP(0.05,0.95),_xll.RiskName("Diet 3 Feed"),_xll.RiskUnits("ng/kg dry"))</f>
        <v>#NAME?</v>
      </c>
      <c r="D248" s="133">
        <v>0</v>
      </c>
      <c r="E248" s="163">
        <v>1.3</v>
      </c>
      <c r="F248" s="134"/>
      <c r="G248" s="134"/>
      <c r="H248" s="134"/>
      <c r="I248" s="134"/>
      <c r="J248" s="134"/>
      <c r="K248" s="134"/>
      <c r="L248" s="134" t="e" cm="1">
        <f t="array" aca="1" ref="L248" ca="1">_xll.RiskNormal(5.4702*LN(A248)-22.889,(5.4702*LN(A248)-22.889)*0.35,_xll.RiskTruncateP(0.05,0.95),_xll.RiskName("DMI"),_xll.RiskUnits("kg"))</f>
        <v>#NAME?</v>
      </c>
      <c r="M248" s="134" t="e" cm="1">
        <f t="array" aca="1" ref="M248" ca="1">_xll.RiskNormal(0.0243*L248,0.005*L248,_xll.RiskTruncateP(0.05,0.95),_xll.RiskName("Soil Intake"),_xll.RiskUnits("kg"))</f>
        <v>#NAME?</v>
      </c>
      <c r="N248" s="134" t="e">
        <f t="shared" ca="1" si="36"/>
        <v>#NAME?</v>
      </c>
      <c r="O248" s="134">
        <f t="shared" si="37"/>
        <v>0</v>
      </c>
      <c r="P248" s="134" t="e">
        <f t="shared" ca="1" si="40"/>
        <v>#NAME?</v>
      </c>
      <c r="Q248" s="134" t="e">
        <f t="shared" ca="1" si="40"/>
        <v>#NAME?</v>
      </c>
      <c r="R248" s="134" t="e">
        <f t="shared" ca="1" si="40"/>
        <v>#NAME?</v>
      </c>
      <c r="S248" s="134" t="e">
        <f t="shared" ca="1" si="39"/>
        <v>#NAME?</v>
      </c>
      <c r="T248" s="134" t="e" cm="1">
        <f t="array" aca="1" ref="T248" ca="1">U247-(U247*(0.5^(1/_xll.RiskNormal('SW7'!C$2,'SW7'!D$2,_xll.RiskTruncateP(0.05,0.95),_xll.RiskName("Halflife"),_xll.RiskUnits("d")))))</f>
        <v>#NAME?</v>
      </c>
      <c r="U248" s="134" t="e">
        <f t="shared" ca="1" si="38"/>
        <v>#NAME?</v>
      </c>
      <c r="V248" s="137" t="e" cm="1">
        <f t="array" aca="1" ref="V248" ca="1">(U248*_xll.RiskNormal('SW7'!C$3,'SW7'!D$3,_xll.RiskTruncateP(0.05,0.95),_xll.RiskName("PFAS MUSCLE FRAC"))/(B248*_xll.RiskNormal('SW7'!C$4,'SW7'!E$4,_xll.RiskTruncateP(0.05,0.95),_xll.RiskName("MUSCLE BW FRAC"))))/1000</f>
        <v>#NAME?</v>
      </c>
      <c r="W248" s="137" t="e" cm="1">
        <f t="array" aca="1" ref="W248" ca="1">V248/_xll.RiskNormal('SW7'!C$5,'SW7'!D$5,_xll.RiskTruncateP(0.05,0.95),_xll.RiskName("Serum Part"))</f>
        <v>#NAME?</v>
      </c>
    </row>
    <row r="249" spans="1:23" x14ac:dyDescent="0.35">
      <c r="A249" s="133">
        <f t="shared" si="35"/>
        <v>246</v>
      </c>
      <c r="B249" s="134" t="e" cm="1">
        <f t="array" aca="1" ref="B249" ca="1">B248+_xll.RiskNormal(0.5584 + 2*0.001787*A249 -3*0.00000155*A249^2 - 4*0.00000000133*A249^3,0.35*(0.5584 + 2*0.001787*A249 -3*0.00000155*A249^2 - 4*0.00000000133*A249^3),_xll.RiskTruncateP(0.05,0.95),_xll.RiskName("BW Gain"),_xll.RiskUnits("kg"))</f>
        <v>#NAME?</v>
      </c>
      <c r="C249" s="133" t="e" cm="1">
        <f t="array" aca="1" ref="C249" ca="1">_xll.RiskNormal(1200,1200*0.3941,_xll.RiskTruncateP(0.05,0.95),_xll.RiskName("Diet 3 Feed"),_xll.RiskUnits("ng/kg dry"))</f>
        <v>#NAME?</v>
      </c>
      <c r="D249" s="133">
        <v>0</v>
      </c>
      <c r="E249" s="163">
        <v>1.3</v>
      </c>
      <c r="F249" s="134"/>
      <c r="G249" s="134"/>
      <c r="H249" s="134"/>
      <c r="I249" s="134"/>
      <c r="J249" s="134"/>
      <c r="K249" s="134"/>
      <c r="L249" s="134" t="e" cm="1">
        <f t="array" aca="1" ref="L249" ca="1">_xll.RiskNormal(5.4702*LN(A249)-22.889,(5.4702*LN(A249)-22.889)*0.35,_xll.RiskTruncateP(0.05,0.95),_xll.RiskName("DMI"),_xll.RiskUnits("kg"))</f>
        <v>#NAME?</v>
      </c>
      <c r="M249" s="134" t="e" cm="1">
        <f t="array" aca="1" ref="M249" ca="1">_xll.RiskNormal(0.0243*L249,0.005*L249,_xll.RiskTruncateP(0.05,0.95),_xll.RiskName("Soil Intake"),_xll.RiskUnits("kg"))</f>
        <v>#NAME?</v>
      </c>
      <c r="N249" s="134" t="e">
        <f t="shared" ca="1" si="36"/>
        <v>#NAME?</v>
      </c>
      <c r="O249" s="134">
        <f t="shared" si="37"/>
        <v>0</v>
      </c>
      <c r="P249" s="134" t="e">
        <f t="shared" ca="1" si="40"/>
        <v>#NAME?</v>
      </c>
      <c r="Q249" s="134" t="e">
        <f t="shared" ca="1" si="40"/>
        <v>#NAME?</v>
      </c>
      <c r="R249" s="134" t="e">
        <f t="shared" ca="1" si="40"/>
        <v>#NAME?</v>
      </c>
      <c r="S249" s="134" t="e">
        <f t="shared" ca="1" si="39"/>
        <v>#NAME?</v>
      </c>
      <c r="T249" s="134" t="e" cm="1">
        <f t="array" aca="1" ref="T249" ca="1">U248-(U248*(0.5^(1/_xll.RiskNormal('SW7'!C$2,'SW7'!D$2,_xll.RiskTruncateP(0.05,0.95),_xll.RiskName("Halflife"),_xll.RiskUnits("d")))))</f>
        <v>#NAME?</v>
      </c>
      <c r="U249" s="134" t="e">
        <f t="shared" ca="1" si="38"/>
        <v>#NAME?</v>
      </c>
      <c r="V249" s="137" t="e" cm="1">
        <f t="array" aca="1" ref="V249" ca="1">(U249*_xll.RiskNormal('SW7'!C$3,'SW7'!D$3,_xll.RiskTruncateP(0.05,0.95),_xll.RiskName("PFAS MUSCLE FRAC"))/(B249*_xll.RiskNormal('SW7'!C$4,'SW7'!E$4,_xll.RiskTruncateP(0.05,0.95),_xll.RiskName("MUSCLE BW FRAC"))))/1000</f>
        <v>#NAME?</v>
      </c>
      <c r="W249" s="137" t="e" cm="1">
        <f t="array" aca="1" ref="W249" ca="1">V249/_xll.RiskNormal('SW7'!C$5,'SW7'!D$5,_xll.RiskTruncateP(0.05,0.95),_xll.RiskName("Serum Part"))</f>
        <v>#NAME?</v>
      </c>
    </row>
    <row r="250" spans="1:23" x14ac:dyDescent="0.35">
      <c r="A250" s="133">
        <f t="shared" si="35"/>
        <v>247</v>
      </c>
      <c r="B250" s="134" t="e" cm="1">
        <f t="array" aca="1" ref="B250" ca="1">B249+_xll.RiskNormal(0.5584 + 2*0.001787*A250 -3*0.00000155*A250^2 - 4*0.00000000133*A250^3,0.35*(0.5584 + 2*0.001787*A250 -3*0.00000155*A250^2 - 4*0.00000000133*A250^3),_xll.RiskTruncateP(0.05,0.95),_xll.RiskName("BW Gain"),_xll.RiskUnits("kg"))</f>
        <v>#NAME?</v>
      </c>
      <c r="C250" s="133" t="e" cm="1">
        <f t="array" aca="1" ref="C250" ca="1">_xll.RiskNormal(1200,1200*0.3941,_xll.RiskTruncateP(0.05,0.95),_xll.RiskName("Diet 3 Feed"),_xll.RiskUnits("ng/kg dry"))</f>
        <v>#NAME?</v>
      </c>
      <c r="D250" s="133">
        <v>0</v>
      </c>
      <c r="E250" s="163">
        <v>1.3</v>
      </c>
      <c r="F250" s="134"/>
      <c r="G250" s="134"/>
      <c r="H250" s="134"/>
      <c r="I250" s="134"/>
      <c r="J250" s="134"/>
      <c r="K250" s="134"/>
      <c r="L250" s="134" t="e" cm="1">
        <f t="array" aca="1" ref="L250" ca="1">_xll.RiskNormal(5.4702*LN(A250)-22.889,(5.4702*LN(A250)-22.889)*0.35,_xll.RiskTruncateP(0.05,0.95),_xll.RiskName("DMI"),_xll.RiskUnits("kg"))</f>
        <v>#NAME?</v>
      </c>
      <c r="M250" s="134" t="e" cm="1">
        <f t="array" aca="1" ref="M250" ca="1">_xll.RiskNormal(0.0243*L250,0.005*L250,_xll.RiskTruncateP(0.05,0.95),_xll.RiskName("Soil Intake"),_xll.RiskUnits("kg"))</f>
        <v>#NAME?</v>
      </c>
      <c r="N250" s="134" t="e">
        <f t="shared" ca="1" si="36"/>
        <v>#NAME?</v>
      </c>
      <c r="O250" s="134">
        <f t="shared" si="37"/>
        <v>0</v>
      </c>
      <c r="P250" s="134" t="e">
        <f t="shared" ca="1" si="40"/>
        <v>#NAME?</v>
      </c>
      <c r="Q250" s="134" t="e">
        <f t="shared" ca="1" si="40"/>
        <v>#NAME?</v>
      </c>
      <c r="R250" s="134" t="e">
        <f t="shared" ca="1" si="40"/>
        <v>#NAME?</v>
      </c>
      <c r="S250" s="134" t="e">
        <f t="shared" ca="1" si="39"/>
        <v>#NAME?</v>
      </c>
      <c r="T250" s="134" t="e" cm="1">
        <f t="array" aca="1" ref="T250" ca="1">U249-(U249*(0.5^(1/_xll.RiskNormal('SW7'!C$2,'SW7'!D$2,_xll.RiskTruncateP(0.05,0.95),_xll.RiskName("Halflife"),_xll.RiskUnits("d")))))</f>
        <v>#NAME?</v>
      </c>
      <c r="U250" s="134" t="e">
        <f t="shared" ca="1" si="38"/>
        <v>#NAME?</v>
      </c>
      <c r="V250" s="137" t="e" cm="1">
        <f t="array" aca="1" ref="V250" ca="1">(U250*_xll.RiskNormal('SW7'!C$3,'SW7'!D$3,_xll.RiskTruncateP(0.05,0.95),_xll.RiskName("PFAS MUSCLE FRAC"))/(B250*_xll.RiskNormal('SW7'!C$4,'SW7'!E$4,_xll.RiskTruncateP(0.05,0.95),_xll.RiskName("MUSCLE BW FRAC"))))/1000</f>
        <v>#NAME?</v>
      </c>
      <c r="W250" s="137" t="e" cm="1">
        <f t="array" aca="1" ref="W250" ca="1">V250/_xll.RiskNormal('SW7'!C$5,'SW7'!D$5,_xll.RiskTruncateP(0.05,0.95),_xll.RiskName("Serum Part"))</f>
        <v>#NAME?</v>
      </c>
    </row>
    <row r="251" spans="1:23" x14ac:dyDescent="0.35">
      <c r="A251" s="133">
        <f t="shared" si="35"/>
        <v>248</v>
      </c>
      <c r="B251" s="134" t="e" cm="1">
        <f t="array" aca="1" ref="B251" ca="1">B250+_xll.RiskNormal(0.5584 + 2*0.001787*A251 -3*0.00000155*A251^2 - 4*0.00000000133*A251^3,0.35*(0.5584 + 2*0.001787*A251 -3*0.00000155*A251^2 - 4*0.00000000133*A251^3),_xll.RiskTruncateP(0.05,0.95),_xll.RiskName("BW Gain"),_xll.RiskUnits("kg"))</f>
        <v>#NAME?</v>
      </c>
      <c r="C251" s="133" t="e" cm="1">
        <f t="array" aca="1" ref="C251" ca="1">_xll.RiskNormal(1200,1200*0.3941,_xll.RiskTruncateP(0.05,0.95),_xll.RiskName("Diet 3 Feed"),_xll.RiskUnits("ng/kg dry"))</f>
        <v>#NAME?</v>
      </c>
      <c r="D251" s="133">
        <v>0</v>
      </c>
      <c r="E251" s="163">
        <v>1.3</v>
      </c>
      <c r="F251" s="134"/>
      <c r="G251" s="134"/>
      <c r="H251" s="134"/>
      <c r="I251" s="134"/>
      <c r="J251" s="134"/>
      <c r="K251" s="134"/>
      <c r="L251" s="134" t="e" cm="1">
        <f t="array" aca="1" ref="L251" ca="1">_xll.RiskNormal(5.4702*LN(A251)-22.889,(5.4702*LN(A251)-22.889)*0.35,_xll.RiskTruncateP(0.05,0.95),_xll.RiskName("DMI"),_xll.RiskUnits("kg"))</f>
        <v>#NAME?</v>
      </c>
      <c r="M251" s="134" t="e" cm="1">
        <f t="array" aca="1" ref="M251" ca="1">_xll.RiskNormal(0.0243*L251,0.005*L251,_xll.RiskTruncateP(0.05,0.95),_xll.RiskName("Soil Intake"),_xll.RiskUnits("kg"))</f>
        <v>#NAME?</v>
      </c>
      <c r="N251" s="134" t="e">
        <f t="shared" ca="1" si="36"/>
        <v>#NAME?</v>
      </c>
      <c r="O251" s="134">
        <f t="shared" si="37"/>
        <v>0</v>
      </c>
      <c r="P251" s="134" t="e">
        <f t="shared" ca="1" si="40"/>
        <v>#NAME?</v>
      </c>
      <c r="Q251" s="134" t="e">
        <f t="shared" ca="1" si="40"/>
        <v>#NAME?</v>
      </c>
      <c r="R251" s="134" t="e">
        <f t="shared" ca="1" si="40"/>
        <v>#NAME?</v>
      </c>
      <c r="S251" s="134" t="e">
        <f t="shared" ca="1" si="39"/>
        <v>#NAME?</v>
      </c>
      <c r="T251" s="134" t="e" cm="1">
        <f t="array" aca="1" ref="T251" ca="1">U250-(U250*(0.5^(1/_xll.RiskNormal('SW7'!C$2,'SW7'!D$2,_xll.RiskTruncateP(0.05,0.95),_xll.RiskName("Halflife"),_xll.RiskUnits("d")))))</f>
        <v>#NAME?</v>
      </c>
      <c r="U251" s="134" t="e">
        <f t="shared" ca="1" si="38"/>
        <v>#NAME?</v>
      </c>
      <c r="V251" s="137" t="e" cm="1">
        <f t="array" aca="1" ref="V251" ca="1">(U251*_xll.RiskNormal('SW7'!C$3,'SW7'!D$3,_xll.RiskTruncateP(0.05,0.95),_xll.RiskName("PFAS MUSCLE FRAC"))/(B251*_xll.RiskNormal('SW7'!C$4,'SW7'!E$4,_xll.RiskTruncateP(0.05,0.95),_xll.RiskName("MUSCLE BW FRAC"))))/1000</f>
        <v>#NAME?</v>
      </c>
      <c r="W251" s="137" t="e" cm="1">
        <f t="array" aca="1" ref="W251" ca="1">V251/_xll.RiskNormal('SW7'!C$5,'SW7'!D$5,_xll.RiskTruncateP(0.05,0.95),_xll.RiskName("Serum Part"))</f>
        <v>#NAME?</v>
      </c>
    </row>
    <row r="252" spans="1:23" x14ac:dyDescent="0.35">
      <c r="A252" s="133">
        <f t="shared" si="35"/>
        <v>249</v>
      </c>
      <c r="B252" s="134" t="e" cm="1">
        <f t="array" aca="1" ref="B252" ca="1">B251+_xll.RiskNormal(0.5584 + 2*0.001787*A252 -3*0.00000155*A252^2 - 4*0.00000000133*A252^3,0.35*(0.5584 + 2*0.001787*A252 -3*0.00000155*A252^2 - 4*0.00000000133*A252^3),_xll.RiskTruncateP(0.05,0.95),_xll.RiskName("BW Gain"),_xll.RiskUnits("kg"))</f>
        <v>#NAME?</v>
      </c>
      <c r="C252" s="133" t="e" cm="1">
        <f t="array" aca="1" ref="C252" ca="1">_xll.RiskNormal(1200,1200*0.3941,_xll.RiskTruncateP(0.05,0.95),_xll.RiskName("Diet 3 Feed"),_xll.RiskUnits("ng/kg dry"))</f>
        <v>#NAME?</v>
      </c>
      <c r="D252" s="133">
        <v>0</v>
      </c>
      <c r="E252" s="163">
        <v>1.3</v>
      </c>
      <c r="F252" s="134"/>
      <c r="G252" s="134"/>
      <c r="H252" s="134"/>
      <c r="I252" s="134"/>
      <c r="J252" s="134"/>
      <c r="K252" s="134"/>
      <c r="L252" s="134" t="e" cm="1">
        <f t="array" aca="1" ref="L252" ca="1">_xll.RiskNormal(5.4702*LN(A252)-22.889,(5.4702*LN(A252)-22.889)*0.35,_xll.RiskTruncateP(0.05,0.95),_xll.RiskName("DMI"),_xll.RiskUnits("kg"))</f>
        <v>#NAME?</v>
      </c>
      <c r="M252" s="134" t="e" cm="1">
        <f t="array" aca="1" ref="M252" ca="1">_xll.RiskNormal(0.0243*L252,0.005*L252,_xll.RiskTruncateP(0.05,0.95),_xll.RiskName("Soil Intake"),_xll.RiskUnits("kg"))</f>
        <v>#NAME?</v>
      </c>
      <c r="N252" s="134" t="e">
        <f t="shared" ca="1" si="36"/>
        <v>#NAME?</v>
      </c>
      <c r="O252" s="134">
        <f t="shared" si="37"/>
        <v>0</v>
      </c>
      <c r="P252" s="134" t="e">
        <f t="shared" ca="1" si="40"/>
        <v>#NAME?</v>
      </c>
      <c r="Q252" s="134" t="e">
        <f t="shared" ca="1" si="40"/>
        <v>#NAME?</v>
      </c>
      <c r="R252" s="134" t="e">
        <f t="shared" ca="1" si="40"/>
        <v>#NAME?</v>
      </c>
      <c r="S252" s="134" t="e">
        <f t="shared" ca="1" si="39"/>
        <v>#NAME?</v>
      </c>
      <c r="T252" s="134" t="e" cm="1">
        <f t="array" aca="1" ref="T252" ca="1">U251-(U251*(0.5^(1/_xll.RiskNormal('SW7'!C$2,'SW7'!D$2,_xll.RiskTruncateP(0.05,0.95),_xll.RiskName("Halflife"),_xll.RiskUnits("d")))))</f>
        <v>#NAME?</v>
      </c>
      <c r="U252" s="134" t="e">
        <f t="shared" ca="1" si="38"/>
        <v>#NAME?</v>
      </c>
      <c r="V252" s="137" t="e" cm="1">
        <f t="array" aca="1" ref="V252" ca="1">(U252*_xll.RiskNormal('SW7'!C$3,'SW7'!D$3,_xll.RiskTruncateP(0.05,0.95),_xll.RiskName("PFAS MUSCLE FRAC"))/(B252*_xll.RiskNormal('SW7'!C$4,'SW7'!E$4,_xll.RiskTruncateP(0.05,0.95),_xll.RiskName("MUSCLE BW FRAC"))))/1000</f>
        <v>#NAME?</v>
      </c>
      <c r="W252" s="137" t="e" cm="1">
        <f t="array" aca="1" ref="W252" ca="1">V252/_xll.RiskNormal('SW7'!C$5,'SW7'!D$5,_xll.RiskTruncateP(0.05,0.95),_xll.RiskName("Serum Part"))</f>
        <v>#NAME?</v>
      </c>
    </row>
    <row r="253" spans="1:23" x14ac:dyDescent="0.35">
      <c r="A253" s="133">
        <f t="shared" si="35"/>
        <v>250</v>
      </c>
      <c r="B253" s="134" t="e" cm="1">
        <f t="array" aca="1" ref="B253" ca="1">B252+_xll.RiskNormal(0.5584 + 2*0.001787*A253 -3*0.00000155*A253^2 - 4*0.00000000133*A253^3,0.35*(0.5584 + 2*0.001787*A253 -3*0.00000155*A253^2 - 4*0.00000000133*A253^3),_xll.RiskTruncateP(0.05,0.95),_xll.RiskName("BW Gain"),_xll.RiskUnits("kg"))</f>
        <v>#NAME?</v>
      </c>
      <c r="C253" s="133" t="e" cm="1">
        <f t="array" aca="1" ref="C253" ca="1">_xll.RiskNormal(1200,1200*0.3941,_xll.RiskTruncateP(0.05,0.95),_xll.RiskName("Diet 3 Feed"),_xll.RiskUnits("ng/kg dry"))</f>
        <v>#NAME?</v>
      </c>
      <c r="D253" s="133">
        <v>0</v>
      </c>
      <c r="E253" s="163">
        <v>1.3</v>
      </c>
      <c r="F253" s="134"/>
      <c r="G253" s="134"/>
      <c r="H253" s="134"/>
      <c r="I253" s="134"/>
      <c r="J253" s="134"/>
      <c r="K253" s="134"/>
      <c r="L253" s="134" t="e" cm="1">
        <f t="array" aca="1" ref="L253" ca="1">_xll.RiskNormal(5.4702*LN(A253)-22.889,(5.4702*LN(A253)-22.889)*0.35,_xll.RiskTruncateP(0.05,0.95),_xll.RiskName("DMI"),_xll.RiskUnits("kg"))</f>
        <v>#NAME?</v>
      </c>
      <c r="M253" s="134" t="e" cm="1">
        <f t="array" aca="1" ref="M253" ca="1">_xll.RiskNormal(0.0243*L253,0.005*L253,_xll.RiskTruncateP(0.05,0.95),_xll.RiskName("Soil Intake"),_xll.RiskUnits("kg"))</f>
        <v>#NAME?</v>
      </c>
      <c r="N253" s="134" t="e">
        <f t="shared" ca="1" si="36"/>
        <v>#NAME?</v>
      </c>
      <c r="O253" s="134">
        <f t="shared" si="37"/>
        <v>0</v>
      </c>
      <c r="P253" s="134" t="e">
        <f t="shared" ca="1" si="40"/>
        <v>#NAME?</v>
      </c>
      <c r="Q253" s="134" t="e">
        <f t="shared" ca="1" si="40"/>
        <v>#NAME?</v>
      </c>
      <c r="R253" s="134" t="e">
        <f t="shared" ca="1" si="40"/>
        <v>#NAME?</v>
      </c>
      <c r="S253" s="134" t="e">
        <f t="shared" ca="1" si="39"/>
        <v>#NAME?</v>
      </c>
      <c r="T253" s="134" t="e" cm="1">
        <f t="array" aca="1" ref="T253" ca="1">U252-(U252*(0.5^(1/_xll.RiskNormal('SW7'!C$2,'SW7'!D$2,_xll.RiskTruncateP(0.05,0.95),_xll.RiskName("Halflife"),_xll.RiskUnits("d")))))</f>
        <v>#NAME?</v>
      </c>
      <c r="U253" s="134" t="e">
        <f t="shared" ca="1" si="38"/>
        <v>#NAME?</v>
      </c>
      <c r="V253" s="137" t="e" cm="1">
        <f t="array" aca="1" ref="V253" ca="1">(U253*_xll.RiskNormal('SW7'!C$3,'SW7'!D$3,_xll.RiskTruncateP(0.05,0.95),_xll.RiskName("PFAS MUSCLE FRAC"))/(B253*_xll.RiskNormal('SW7'!C$4,'SW7'!E$4,_xll.RiskTruncateP(0.05,0.95),_xll.RiskName("MUSCLE BW FRAC"))))/1000</f>
        <v>#NAME?</v>
      </c>
      <c r="W253" s="137" t="e" cm="1">
        <f t="array" aca="1" ref="W253" ca="1">V253/_xll.RiskNormal('SW7'!C$5,'SW7'!D$5,_xll.RiskTruncateP(0.05,0.95),_xll.RiskName("Serum Part"))</f>
        <v>#NAME?</v>
      </c>
    </row>
    <row r="254" spans="1:23" x14ac:dyDescent="0.35">
      <c r="A254" s="133">
        <f t="shared" si="35"/>
        <v>251</v>
      </c>
      <c r="B254" s="134" t="e" cm="1">
        <f t="array" aca="1" ref="B254" ca="1">B253+_xll.RiskNormal(0.5584 + 2*0.001787*A254 -3*0.00000155*A254^2 - 4*0.00000000133*A254^3,0.35*(0.5584 + 2*0.001787*A254 -3*0.00000155*A254^2 - 4*0.00000000133*A254^3),_xll.RiskTruncateP(0.05,0.95),_xll.RiskName("BW Gain"),_xll.RiskUnits("kg"))</f>
        <v>#NAME?</v>
      </c>
      <c r="C254" s="133" t="e" cm="1">
        <f t="array" aca="1" ref="C254" ca="1">_xll.RiskNormal(1200,1200*0.3941,_xll.RiskTruncateP(0.05,0.95),_xll.RiskName("Diet 3 Feed"),_xll.RiskUnits("ng/kg dry"))</f>
        <v>#NAME?</v>
      </c>
      <c r="D254" s="133">
        <v>0</v>
      </c>
      <c r="E254" s="163">
        <v>1.3</v>
      </c>
      <c r="F254" s="134"/>
      <c r="G254" s="134"/>
      <c r="H254" s="134"/>
      <c r="I254" s="134"/>
      <c r="J254" s="134"/>
      <c r="K254" s="134"/>
      <c r="L254" s="134" t="e" cm="1">
        <f t="array" aca="1" ref="L254" ca="1">_xll.RiskNormal(5.4702*LN(A254)-22.889,(5.4702*LN(A254)-22.889)*0.35,_xll.RiskTruncateP(0.05,0.95),_xll.RiskName("DMI"),_xll.RiskUnits("kg"))</f>
        <v>#NAME?</v>
      </c>
      <c r="M254" s="134" t="e" cm="1">
        <f t="array" aca="1" ref="M254" ca="1">_xll.RiskNormal(0.0243*L254,0.005*L254,_xll.RiskTruncateP(0.05,0.95),_xll.RiskName("Soil Intake"),_xll.RiskUnits("kg"))</f>
        <v>#NAME?</v>
      </c>
      <c r="N254" s="134" t="e">
        <f t="shared" ca="1" si="36"/>
        <v>#NAME?</v>
      </c>
      <c r="O254" s="134">
        <f t="shared" si="37"/>
        <v>0</v>
      </c>
      <c r="P254" s="134" t="e">
        <f t="shared" ca="1" si="40"/>
        <v>#NAME?</v>
      </c>
      <c r="Q254" s="134" t="e">
        <f t="shared" ca="1" si="40"/>
        <v>#NAME?</v>
      </c>
      <c r="R254" s="134" t="e">
        <f t="shared" ca="1" si="40"/>
        <v>#NAME?</v>
      </c>
      <c r="S254" s="134" t="e">
        <f t="shared" ca="1" si="39"/>
        <v>#NAME?</v>
      </c>
      <c r="T254" s="134" t="e" cm="1">
        <f t="array" aca="1" ref="T254" ca="1">U253-(U253*(0.5^(1/_xll.RiskNormal('SW7'!C$2,'SW7'!D$2,_xll.RiskTruncateP(0.05,0.95),_xll.RiskName("Halflife"),_xll.RiskUnits("d")))))</f>
        <v>#NAME?</v>
      </c>
      <c r="U254" s="134" t="e">
        <f t="shared" ca="1" si="38"/>
        <v>#NAME?</v>
      </c>
      <c r="V254" s="137" t="e" cm="1">
        <f t="array" aca="1" ref="V254" ca="1">(U254*_xll.RiskNormal('SW7'!C$3,'SW7'!D$3,_xll.RiskTruncateP(0.05,0.95),_xll.RiskName("PFAS MUSCLE FRAC"))/(B254*_xll.RiskNormal('SW7'!C$4,'SW7'!E$4,_xll.RiskTruncateP(0.05,0.95),_xll.RiskName("MUSCLE BW FRAC"))))/1000</f>
        <v>#NAME?</v>
      </c>
      <c r="W254" s="137" t="e" cm="1">
        <f t="array" aca="1" ref="W254" ca="1">V254/_xll.RiskNormal('SW7'!C$5,'SW7'!D$5,_xll.RiskTruncateP(0.05,0.95),_xll.RiskName("Serum Part"))</f>
        <v>#NAME?</v>
      </c>
    </row>
    <row r="255" spans="1:23" x14ac:dyDescent="0.35">
      <c r="A255" s="133">
        <f t="shared" si="35"/>
        <v>252</v>
      </c>
      <c r="B255" s="134" t="e" cm="1">
        <f t="array" aca="1" ref="B255" ca="1">B254+_xll.RiskNormal(0.5584 + 2*0.001787*A255 -3*0.00000155*A255^2 - 4*0.00000000133*A255^3,0.35*(0.5584 + 2*0.001787*A255 -3*0.00000155*A255^2 - 4*0.00000000133*A255^3),_xll.RiskTruncateP(0.05,0.95),_xll.RiskName("BW Gain"),_xll.RiskUnits("kg"))</f>
        <v>#NAME?</v>
      </c>
      <c r="C255" s="133" t="e" cm="1">
        <f t="array" aca="1" ref="C255" ca="1">_xll.RiskNormal(1200,1200*0.3941,_xll.RiskTruncateP(0.05,0.95),_xll.RiskName("Diet 3 Feed"),_xll.RiskUnits("ng/kg dry"))</f>
        <v>#NAME?</v>
      </c>
      <c r="D255" s="133">
        <v>0</v>
      </c>
      <c r="E255" s="163">
        <v>1.3</v>
      </c>
      <c r="F255" s="134"/>
      <c r="G255" s="134"/>
      <c r="H255" s="134"/>
      <c r="I255" s="134"/>
      <c r="J255" s="134"/>
      <c r="K255" s="134"/>
      <c r="L255" s="134" t="e" cm="1">
        <f t="array" aca="1" ref="L255" ca="1">_xll.RiskNormal(5.4702*LN(A255)-22.889,(5.4702*LN(A255)-22.889)*0.35,_xll.RiskTruncateP(0.05,0.95),_xll.RiskName("DMI"),_xll.RiskUnits("kg"))</f>
        <v>#NAME?</v>
      </c>
      <c r="M255" s="134" t="e" cm="1">
        <f t="array" aca="1" ref="M255" ca="1">_xll.RiskNormal(0.0243*L255,0.005*L255,_xll.RiskTruncateP(0.05,0.95),_xll.RiskName("Soil Intake"),_xll.RiskUnits("kg"))</f>
        <v>#NAME?</v>
      </c>
      <c r="N255" s="134" t="e">
        <f t="shared" ca="1" si="36"/>
        <v>#NAME?</v>
      </c>
      <c r="O255" s="134">
        <f t="shared" si="37"/>
        <v>0</v>
      </c>
      <c r="P255" s="134" t="e">
        <f t="shared" ca="1" si="40"/>
        <v>#NAME?</v>
      </c>
      <c r="Q255" s="134" t="e">
        <f t="shared" ca="1" si="40"/>
        <v>#NAME?</v>
      </c>
      <c r="R255" s="134" t="e">
        <f t="shared" ca="1" si="40"/>
        <v>#NAME?</v>
      </c>
      <c r="S255" s="134" t="e">
        <f t="shared" ca="1" si="39"/>
        <v>#NAME?</v>
      </c>
      <c r="T255" s="134" t="e" cm="1">
        <f t="array" aca="1" ref="T255" ca="1">U254-(U254*(0.5^(1/_xll.RiskNormal('SW7'!C$2,'SW7'!D$2,_xll.RiskTruncateP(0.05,0.95),_xll.RiskName("Halflife"),_xll.RiskUnits("d")))))</f>
        <v>#NAME?</v>
      </c>
      <c r="U255" s="134" t="e">
        <f t="shared" ca="1" si="38"/>
        <v>#NAME?</v>
      </c>
      <c r="V255" s="137" t="e" cm="1">
        <f t="array" aca="1" ref="V255" ca="1">(U255*_xll.RiskNormal('SW7'!C$3,'SW7'!D$3,_xll.RiskTruncateP(0.05,0.95),_xll.RiskName("PFAS MUSCLE FRAC"))/(B255*_xll.RiskNormal('SW7'!C$4,'SW7'!E$4,_xll.RiskTruncateP(0.05,0.95),_xll.RiskName("MUSCLE BW FRAC"))))/1000</f>
        <v>#NAME?</v>
      </c>
      <c r="W255" s="137" t="e" cm="1">
        <f t="array" aca="1" ref="W255" ca="1">V255/_xll.RiskNormal('SW7'!C$5,'SW7'!D$5,_xll.RiskTruncateP(0.05,0.95),_xll.RiskName("Serum Part"))</f>
        <v>#NAME?</v>
      </c>
    </row>
    <row r="256" spans="1:23" x14ac:dyDescent="0.35">
      <c r="A256" s="133">
        <f t="shared" si="35"/>
        <v>253</v>
      </c>
      <c r="B256" s="134" t="e" cm="1">
        <f t="array" aca="1" ref="B256" ca="1">B255+_xll.RiskNormal(0.5584 + 2*0.001787*A256 -3*0.00000155*A256^2 - 4*0.00000000133*A256^3,0.35*(0.5584 + 2*0.001787*A256 -3*0.00000155*A256^2 - 4*0.00000000133*A256^3),_xll.RiskTruncateP(0.05,0.95),_xll.RiskName("BW Gain"),_xll.RiskUnits("kg"))</f>
        <v>#NAME?</v>
      </c>
      <c r="C256" s="133" t="e" cm="1">
        <f t="array" aca="1" ref="C256" ca="1">_xll.RiskNormal(1200,1200*0.3941,_xll.RiskTruncateP(0.05,0.95),_xll.RiskName("Diet 3 Feed"),_xll.RiskUnits("ng/kg dry"))</f>
        <v>#NAME?</v>
      </c>
      <c r="D256" s="133">
        <v>0</v>
      </c>
      <c r="E256" s="163">
        <v>1.3</v>
      </c>
      <c r="F256" s="134"/>
      <c r="G256" s="134"/>
      <c r="H256" s="134"/>
      <c r="I256" s="134"/>
      <c r="J256" s="134"/>
      <c r="K256" s="134"/>
      <c r="L256" s="134" t="e" cm="1">
        <f t="array" aca="1" ref="L256" ca="1">_xll.RiskNormal(5.4702*LN(A256)-22.889,(5.4702*LN(A256)-22.889)*0.35,_xll.RiskTruncateP(0.05,0.95),_xll.RiskName("DMI"),_xll.RiskUnits("kg"))</f>
        <v>#NAME?</v>
      </c>
      <c r="M256" s="134" t="e" cm="1">
        <f t="array" aca="1" ref="M256" ca="1">_xll.RiskNormal(0.0243*L256,0.005*L256,_xll.RiskTruncateP(0.05,0.95),_xll.RiskName("Soil Intake"),_xll.RiskUnits("kg"))</f>
        <v>#NAME?</v>
      </c>
      <c r="N256" s="134" t="e">
        <f t="shared" ca="1" si="36"/>
        <v>#NAME?</v>
      </c>
      <c r="O256" s="134">
        <f t="shared" si="37"/>
        <v>0</v>
      </c>
      <c r="P256" s="134" t="e">
        <f t="shared" ca="1" si="40"/>
        <v>#NAME?</v>
      </c>
      <c r="Q256" s="134" t="e">
        <f t="shared" ca="1" si="40"/>
        <v>#NAME?</v>
      </c>
      <c r="R256" s="134" t="e">
        <f t="shared" ca="1" si="40"/>
        <v>#NAME?</v>
      </c>
      <c r="S256" s="134" t="e">
        <f t="shared" ca="1" si="39"/>
        <v>#NAME?</v>
      </c>
      <c r="T256" s="134" t="e" cm="1">
        <f t="array" aca="1" ref="T256" ca="1">U255-(U255*(0.5^(1/_xll.RiskNormal('SW7'!C$2,'SW7'!D$2,_xll.RiskTruncateP(0.05,0.95),_xll.RiskName("Halflife"),_xll.RiskUnits("d")))))</f>
        <v>#NAME?</v>
      </c>
      <c r="U256" s="134" t="e">
        <f t="shared" ca="1" si="38"/>
        <v>#NAME?</v>
      </c>
      <c r="V256" s="137" t="e" cm="1">
        <f t="array" aca="1" ref="V256" ca="1">(U256*_xll.RiskNormal('SW7'!C$3,'SW7'!D$3,_xll.RiskTruncateP(0.05,0.95),_xll.RiskName("PFAS MUSCLE FRAC"))/(B256*_xll.RiskNormal('SW7'!C$4,'SW7'!E$4,_xll.RiskTruncateP(0.05,0.95),_xll.RiskName("MUSCLE BW FRAC"))))/1000</f>
        <v>#NAME?</v>
      </c>
      <c r="W256" s="137" t="e" cm="1">
        <f t="array" aca="1" ref="W256" ca="1">V256/_xll.RiskNormal('SW7'!C$5,'SW7'!D$5,_xll.RiskTruncateP(0.05,0.95),_xll.RiskName("Serum Part"))</f>
        <v>#NAME?</v>
      </c>
    </row>
    <row r="257" spans="1:23" x14ac:dyDescent="0.35">
      <c r="A257" s="133">
        <f t="shared" si="35"/>
        <v>254</v>
      </c>
      <c r="B257" s="134" t="e" cm="1">
        <f t="array" aca="1" ref="B257" ca="1">B256+_xll.RiskNormal(0.5584 + 2*0.001787*A257 -3*0.00000155*A257^2 - 4*0.00000000133*A257^3,0.35*(0.5584 + 2*0.001787*A257 -3*0.00000155*A257^2 - 4*0.00000000133*A257^3),_xll.RiskTruncateP(0.05,0.95),_xll.RiskName("BW Gain"),_xll.RiskUnits("kg"))</f>
        <v>#NAME?</v>
      </c>
      <c r="C257" s="133" t="e" cm="1">
        <f t="array" aca="1" ref="C257" ca="1">_xll.RiskNormal(1200,1200*0.3941,_xll.RiskTruncateP(0.05,0.95),_xll.RiskName("Diet 3 Feed"),_xll.RiskUnits("ng/kg dry"))</f>
        <v>#NAME?</v>
      </c>
      <c r="D257" s="133">
        <v>0</v>
      </c>
      <c r="E257" s="163">
        <v>1.3</v>
      </c>
      <c r="F257" s="134"/>
      <c r="G257" s="134"/>
      <c r="H257" s="134"/>
      <c r="I257" s="134"/>
      <c r="J257" s="134"/>
      <c r="K257" s="134"/>
      <c r="L257" s="134" t="e" cm="1">
        <f t="array" aca="1" ref="L257" ca="1">_xll.RiskNormal(5.4702*LN(A257)-22.889,(5.4702*LN(A257)-22.889)*0.35,_xll.RiskTruncateP(0.05,0.95),_xll.RiskName("DMI"),_xll.RiskUnits("kg"))</f>
        <v>#NAME?</v>
      </c>
      <c r="M257" s="134" t="e" cm="1">
        <f t="array" aca="1" ref="M257" ca="1">_xll.RiskNormal(0.0243*L257,0.005*L257,_xll.RiskTruncateP(0.05,0.95),_xll.RiskName("Soil Intake"),_xll.RiskUnits("kg"))</f>
        <v>#NAME?</v>
      </c>
      <c r="N257" s="134" t="e">
        <f t="shared" ca="1" si="36"/>
        <v>#NAME?</v>
      </c>
      <c r="O257" s="134">
        <f t="shared" si="37"/>
        <v>0</v>
      </c>
      <c r="P257" s="134" t="e">
        <f t="shared" ca="1" si="40"/>
        <v>#NAME?</v>
      </c>
      <c r="Q257" s="134" t="e">
        <f t="shared" ca="1" si="40"/>
        <v>#NAME?</v>
      </c>
      <c r="R257" s="134" t="e">
        <f t="shared" ca="1" si="40"/>
        <v>#NAME?</v>
      </c>
      <c r="S257" s="134" t="e">
        <f t="shared" ca="1" si="39"/>
        <v>#NAME?</v>
      </c>
      <c r="T257" s="134" t="e" cm="1">
        <f t="array" aca="1" ref="T257" ca="1">U256-(U256*(0.5^(1/_xll.RiskNormal('SW7'!C$2,'SW7'!D$2,_xll.RiskTruncateP(0.05,0.95),_xll.RiskName("Halflife"),_xll.RiskUnits("d")))))</f>
        <v>#NAME?</v>
      </c>
      <c r="U257" s="134" t="e">
        <f t="shared" ca="1" si="38"/>
        <v>#NAME?</v>
      </c>
      <c r="V257" s="137" t="e" cm="1">
        <f t="array" aca="1" ref="V257" ca="1">(U257*_xll.RiskNormal('SW7'!C$3,'SW7'!D$3,_xll.RiskTruncateP(0.05,0.95),_xll.RiskName("PFAS MUSCLE FRAC"))/(B257*_xll.RiskNormal('SW7'!C$4,'SW7'!E$4,_xll.RiskTruncateP(0.05,0.95),_xll.RiskName("MUSCLE BW FRAC"))))/1000</f>
        <v>#NAME?</v>
      </c>
      <c r="W257" s="137" t="e" cm="1">
        <f t="array" aca="1" ref="W257" ca="1">V257/_xll.RiskNormal('SW7'!C$5,'SW7'!D$5,_xll.RiskTruncateP(0.05,0.95),_xll.RiskName("Serum Part"))</f>
        <v>#NAME?</v>
      </c>
    </row>
    <row r="258" spans="1:23" x14ac:dyDescent="0.35">
      <c r="A258" s="133">
        <f t="shared" si="35"/>
        <v>255</v>
      </c>
      <c r="B258" s="134" t="e" cm="1">
        <f t="array" aca="1" ref="B258" ca="1">B257+_xll.RiskNormal(0.5584 + 2*0.001787*A258 -3*0.00000155*A258^2 - 4*0.00000000133*A258^3,0.35*(0.5584 + 2*0.001787*A258 -3*0.00000155*A258^2 - 4*0.00000000133*A258^3),_xll.RiskTruncateP(0.05,0.95),_xll.RiskName("BW Gain"),_xll.RiskUnits("kg"))</f>
        <v>#NAME?</v>
      </c>
      <c r="C258" s="133" t="e" cm="1">
        <f t="array" aca="1" ref="C258" ca="1">_xll.RiskNormal(1200,1200*0.3941,_xll.RiskTruncateP(0.05,0.95),_xll.RiskName("Diet 3 Feed"),_xll.RiskUnits("ng/kg dry"))</f>
        <v>#NAME?</v>
      </c>
      <c r="D258" s="133">
        <v>0</v>
      </c>
      <c r="E258" s="163">
        <v>1.3</v>
      </c>
      <c r="F258" s="134"/>
      <c r="G258" s="134"/>
      <c r="H258" s="134"/>
      <c r="I258" s="134"/>
      <c r="J258" s="134"/>
      <c r="K258" s="134"/>
      <c r="L258" s="134" t="e" cm="1">
        <f t="array" aca="1" ref="L258" ca="1">_xll.RiskNormal(5.4702*LN(A258)-22.889,(5.4702*LN(A258)-22.889)*0.35,_xll.RiskTruncateP(0.05,0.95),_xll.RiskName("DMI"),_xll.RiskUnits("kg"))</f>
        <v>#NAME?</v>
      </c>
      <c r="M258" s="134" t="e" cm="1">
        <f t="array" aca="1" ref="M258" ca="1">_xll.RiskNormal(0.0243*L258,0.005*L258,_xll.RiskTruncateP(0.05,0.95),_xll.RiskName("Soil Intake"),_xll.RiskUnits("kg"))</f>
        <v>#NAME?</v>
      </c>
      <c r="N258" s="134" t="e">
        <f t="shared" ca="1" si="36"/>
        <v>#NAME?</v>
      </c>
      <c r="O258" s="134">
        <f t="shared" si="37"/>
        <v>0</v>
      </c>
      <c r="P258" s="134" t="e">
        <f t="shared" ca="1" si="40"/>
        <v>#NAME?</v>
      </c>
      <c r="Q258" s="134" t="e">
        <f t="shared" ca="1" si="40"/>
        <v>#NAME?</v>
      </c>
      <c r="R258" s="134" t="e">
        <f t="shared" ca="1" si="40"/>
        <v>#NAME?</v>
      </c>
      <c r="S258" s="134" t="e">
        <f t="shared" ca="1" si="39"/>
        <v>#NAME?</v>
      </c>
      <c r="T258" s="134" t="e" cm="1">
        <f t="array" aca="1" ref="T258" ca="1">U257-(U257*(0.5^(1/_xll.RiskNormal('SW7'!C$2,'SW7'!D$2,_xll.RiskTruncateP(0.05,0.95),_xll.RiskName("Halflife"),_xll.RiskUnits("d")))))</f>
        <v>#NAME?</v>
      </c>
      <c r="U258" s="134" t="e">
        <f t="shared" ca="1" si="38"/>
        <v>#NAME?</v>
      </c>
      <c r="V258" s="137" t="e" cm="1">
        <f t="array" aca="1" ref="V258" ca="1">(U258*_xll.RiskNormal('SW7'!C$3,'SW7'!D$3,_xll.RiskTruncateP(0.05,0.95),_xll.RiskName("PFAS MUSCLE FRAC"))/(B258*_xll.RiskNormal('SW7'!C$4,'SW7'!E$4,_xll.RiskTruncateP(0.05,0.95),_xll.RiskName("MUSCLE BW FRAC"))))/1000</f>
        <v>#NAME?</v>
      </c>
      <c r="W258" s="137" t="e" cm="1">
        <f t="array" aca="1" ref="W258" ca="1">V258/_xll.RiskNormal('SW7'!C$5,'SW7'!D$5,_xll.RiskTruncateP(0.05,0.95),_xll.RiskName("Serum Part"))</f>
        <v>#NAME?</v>
      </c>
    </row>
    <row r="259" spans="1:23" x14ac:dyDescent="0.35">
      <c r="A259" s="133">
        <f t="shared" si="35"/>
        <v>256</v>
      </c>
      <c r="B259" s="134" t="e" cm="1">
        <f t="array" aca="1" ref="B259" ca="1">B258+_xll.RiskNormal(0.5584 + 2*0.001787*A259 -3*0.00000155*A259^2 - 4*0.00000000133*A259^3,0.35*(0.5584 + 2*0.001787*A259 -3*0.00000155*A259^2 - 4*0.00000000133*A259^3),_xll.RiskTruncateP(0.05,0.95),_xll.RiskName("BW Gain"),_xll.RiskUnits("kg"))</f>
        <v>#NAME?</v>
      </c>
      <c r="C259" s="133" t="e" cm="1">
        <f t="array" aca="1" ref="C259" ca="1">_xll.RiskNormal(1200,1200*0.3941,_xll.RiskTruncateP(0.05,0.95),_xll.RiskName("Diet 3 Feed"),_xll.RiskUnits("ng/kg dry"))</f>
        <v>#NAME?</v>
      </c>
      <c r="D259" s="133">
        <v>0</v>
      </c>
      <c r="E259" s="163">
        <v>1.3</v>
      </c>
      <c r="F259" s="134"/>
      <c r="G259" s="134"/>
      <c r="H259" s="134"/>
      <c r="I259" s="134"/>
      <c r="J259" s="134"/>
      <c r="K259" s="134"/>
      <c r="L259" s="134" t="e" cm="1">
        <f t="array" aca="1" ref="L259" ca="1">_xll.RiskNormal(5.4702*LN(A259)-22.889,(5.4702*LN(A259)-22.889)*0.35,_xll.RiskTruncateP(0.05,0.95),_xll.RiskName("DMI"),_xll.RiskUnits("kg"))</f>
        <v>#NAME?</v>
      </c>
      <c r="M259" s="134" t="e" cm="1">
        <f t="array" aca="1" ref="M259" ca="1">_xll.RiskNormal(0.0243*L259,0.005*L259,_xll.RiskTruncateP(0.05,0.95),_xll.RiskName("Soil Intake"),_xll.RiskUnits("kg"))</f>
        <v>#NAME?</v>
      </c>
      <c r="N259" s="134" t="e">
        <f t="shared" ca="1" si="36"/>
        <v>#NAME?</v>
      </c>
      <c r="O259" s="134">
        <f t="shared" si="37"/>
        <v>0</v>
      </c>
      <c r="P259" s="134" t="e">
        <f t="shared" ca="1" si="40"/>
        <v>#NAME?</v>
      </c>
      <c r="Q259" s="134" t="e">
        <f t="shared" ca="1" si="40"/>
        <v>#NAME?</v>
      </c>
      <c r="R259" s="134" t="e">
        <f t="shared" ca="1" si="40"/>
        <v>#NAME?</v>
      </c>
      <c r="S259" s="134" t="e">
        <f t="shared" ca="1" si="39"/>
        <v>#NAME?</v>
      </c>
      <c r="T259" s="134" t="e" cm="1">
        <f t="array" aca="1" ref="T259" ca="1">U258-(U258*(0.5^(1/_xll.RiskNormal('SW7'!C$2,'SW7'!D$2,_xll.RiskTruncateP(0.05,0.95),_xll.RiskName("Halflife"),_xll.RiskUnits("d")))))</f>
        <v>#NAME?</v>
      </c>
      <c r="U259" s="134" t="e">
        <f t="shared" ca="1" si="38"/>
        <v>#NAME?</v>
      </c>
      <c r="V259" s="137" t="e" cm="1">
        <f t="array" aca="1" ref="V259" ca="1">(U259*_xll.RiskNormal('SW7'!C$3,'SW7'!D$3,_xll.RiskTruncateP(0.05,0.95),_xll.RiskName("PFAS MUSCLE FRAC"))/(B259*_xll.RiskNormal('SW7'!C$4,'SW7'!E$4,_xll.RiskTruncateP(0.05,0.95),_xll.RiskName("MUSCLE BW FRAC"))))/1000</f>
        <v>#NAME?</v>
      </c>
      <c r="W259" s="137" t="e" cm="1">
        <f t="array" aca="1" ref="W259" ca="1">V259/_xll.RiskNormal('SW7'!C$5,'SW7'!D$5,_xll.RiskTruncateP(0.05,0.95),_xll.RiskName("Serum Part"))</f>
        <v>#NAME?</v>
      </c>
    </row>
    <row r="260" spans="1:23" x14ac:dyDescent="0.35">
      <c r="A260" s="133">
        <f t="shared" si="35"/>
        <v>257</v>
      </c>
      <c r="B260" s="134" t="e" cm="1">
        <f t="array" aca="1" ref="B260" ca="1">B259+_xll.RiskNormal(0.5584 + 2*0.001787*A260 -3*0.00000155*A260^2 - 4*0.00000000133*A260^3,0.35*(0.5584 + 2*0.001787*A260 -3*0.00000155*A260^2 - 4*0.00000000133*A260^3),_xll.RiskTruncateP(0.05,0.95),_xll.RiskName("BW Gain"),_xll.RiskUnits("kg"))</f>
        <v>#NAME?</v>
      </c>
      <c r="C260" s="133" t="e" cm="1">
        <f t="array" aca="1" ref="C260" ca="1">_xll.RiskNormal(1200,1200*0.3941,_xll.RiskTruncateP(0.05,0.95),_xll.RiskName("Diet 3 Feed"),_xll.RiskUnits("ng/kg dry"))</f>
        <v>#NAME?</v>
      </c>
      <c r="D260" s="133">
        <v>0</v>
      </c>
      <c r="E260" s="163">
        <v>1.3</v>
      </c>
      <c r="F260" s="134"/>
      <c r="G260" s="134"/>
      <c r="H260" s="134"/>
      <c r="I260" s="134"/>
      <c r="J260" s="134"/>
      <c r="K260" s="134"/>
      <c r="L260" s="134" t="e" cm="1">
        <f t="array" aca="1" ref="L260" ca="1">_xll.RiskNormal(5.4702*LN(A260)-22.889,(5.4702*LN(A260)-22.889)*0.35,_xll.RiskTruncateP(0.05,0.95),_xll.RiskName("DMI"),_xll.RiskUnits("kg"))</f>
        <v>#NAME?</v>
      </c>
      <c r="M260" s="134" t="e" cm="1">
        <f t="array" aca="1" ref="M260" ca="1">_xll.RiskNormal(0.0243*L260,0.005*L260,_xll.RiskTruncateP(0.05,0.95),_xll.RiskName("Soil Intake"),_xll.RiskUnits("kg"))</f>
        <v>#NAME?</v>
      </c>
      <c r="N260" s="134" t="e">
        <f t="shared" ca="1" si="36"/>
        <v>#NAME?</v>
      </c>
      <c r="O260" s="134">
        <f t="shared" si="37"/>
        <v>0</v>
      </c>
      <c r="P260" s="134" t="e">
        <f t="shared" ca="1" si="40"/>
        <v>#NAME?</v>
      </c>
      <c r="Q260" s="134" t="e">
        <f t="shared" ca="1" si="40"/>
        <v>#NAME?</v>
      </c>
      <c r="R260" s="134" t="e">
        <f t="shared" ca="1" si="40"/>
        <v>#NAME?</v>
      </c>
      <c r="S260" s="134" t="e">
        <f t="shared" ca="1" si="39"/>
        <v>#NAME?</v>
      </c>
      <c r="T260" s="134" t="e" cm="1">
        <f t="array" aca="1" ref="T260" ca="1">U259-(U259*(0.5^(1/_xll.RiskNormal('SW7'!C$2,'SW7'!D$2,_xll.RiskTruncateP(0.05,0.95),_xll.RiskName("Halflife"),_xll.RiskUnits("d")))))</f>
        <v>#NAME?</v>
      </c>
      <c r="U260" s="134" t="e">
        <f t="shared" ca="1" si="38"/>
        <v>#NAME?</v>
      </c>
      <c r="V260" s="137" t="e" cm="1">
        <f t="array" aca="1" ref="V260" ca="1">(U260*_xll.RiskNormal('SW7'!C$3,'SW7'!D$3,_xll.RiskTruncateP(0.05,0.95),_xll.RiskName("PFAS MUSCLE FRAC"))/(B260*_xll.RiskNormal('SW7'!C$4,'SW7'!E$4,_xll.RiskTruncateP(0.05,0.95),_xll.RiskName("MUSCLE BW FRAC"))))/1000</f>
        <v>#NAME?</v>
      </c>
      <c r="W260" s="137" t="e" cm="1">
        <f t="array" aca="1" ref="W260" ca="1">V260/_xll.RiskNormal('SW7'!C$5,'SW7'!D$5,_xll.RiskTruncateP(0.05,0.95),_xll.RiskName("Serum Part"))</f>
        <v>#NAME?</v>
      </c>
    </row>
    <row r="261" spans="1:23" x14ac:dyDescent="0.35">
      <c r="A261" s="133">
        <f t="shared" ref="A261:A324" si="41">A260+1</f>
        <v>258</v>
      </c>
      <c r="B261" s="134" t="e" cm="1">
        <f t="array" aca="1" ref="B261" ca="1">B260+_xll.RiskNormal(0.5584 + 2*0.001787*A261 -3*0.00000155*A261^2 - 4*0.00000000133*A261^3,0.35*(0.5584 + 2*0.001787*A261 -3*0.00000155*A261^2 - 4*0.00000000133*A261^3),_xll.RiskTruncateP(0.05,0.95),_xll.RiskName("BW Gain"),_xll.RiskUnits("kg"))</f>
        <v>#NAME?</v>
      </c>
      <c r="C261" s="133" t="e" cm="1">
        <f t="array" aca="1" ref="C261" ca="1">_xll.RiskNormal(1200,1200*0.3941,_xll.RiskTruncateP(0.05,0.95),_xll.RiskName("Diet 3 Feed"),_xll.RiskUnits("ng/kg dry"))</f>
        <v>#NAME?</v>
      </c>
      <c r="D261" s="133">
        <v>0</v>
      </c>
      <c r="E261" s="163">
        <v>1.3</v>
      </c>
      <c r="F261" s="134"/>
      <c r="G261" s="134"/>
      <c r="H261" s="134"/>
      <c r="I261" s="134"/>
      <c r="J261" s="134"/>
      <c r="K261" s="134"/>
      <c r="L261" s="134" t="e" cm="1">
        <f t="array" aca="1" ref="L261" ca="1">_xll.RiskNormal(5.4702*LN(A261)-22.889,(5.4702*LN(A261)-22.889)*0.35,_xll.RiskTruncateP(0.05,0.95),_xll.RiskName("DMI"),_xll.RiskUnits("kg"))</f>
        <v>#NAME?</v>
      </c>
      <c r="M261" s="134" t="e" cm="1">
        <f t="array" aca="1" ref="M261" ca="1">_xll.RiskNormal(0.0243*L261,0.005*L261,_xll.RiskTruncateP(0.05,0.95),_xll.RiskName("Soil Intake"),_xll.RiskUnits("kg"))</f>
        <v>#NAME?</v>
      </c>
      <c r="N261" s="134" t="e">
        <f t="shared" ref="N261:N324" ca="1" si="42">4*L261</f>
        <v>#NAME?</v>
      </c>
      <c r="O261" s="134">
        <f t="shared" ref="O261:O324" si="43">J261*K261</f>
        <v>0</v>
      </c>
      <c r="P261" s="134" t="e">
        <f t="shared" ca="1" si="40"/>
        <v>#NAME?</v>
      </c>
      <c r="Q261" s="134" t="e">
        <f t="shared" ca="1" si="40"/>
        <v>#NAME?</v>
      </c>
      <c r="R261" s="134" t="e">
        <f t="shared" ca="1" si="40"/>
        <v>#NAME?</v>
      </c>
      <c r="S261" s="134" t="e">
        <f t="shared" ca="1" si="39"/>
        <v>#NAME?</v>
      </c>
      <c r="T261" s="134" t="e" cm="1">
        <f t="array" aca="1" ref="T261" ca="1">U260-(U260*(0.5^(1/_xll.RiskNormal('SW7'!C$2,'SW7'!D$2,_xll.RiskTruncateP(0.05,0.95),_xll.RiskName("Halflife"),_xll.RiskUnits("d")))))</f>
        <v>#NAME?</v>
      </c>
      <c r="U261" s="134" t="e">
        <f t="shared" ref="U261:U324" ca="1" si="44">U260+S260-T260</f>
        <v>#NAME?</v>
      </c>
      <c r="V261" s="137" t="e" cm="1">
        <f t="array" aca="1" ref="V261" ca="1">(U261*_xll.RiskNormal('SW7'!C$3,'SW7'!D$3,_xll.RiskTruncateP(0.05,0.95),_xll.RiskName("PFAS MUSCLE FRAC"))/(B261*_xll.RiskNormal('SW7'!C$4,'SW7'!E$4,_xll.RiskTruncateP(0.05,0.95),_xll.RiskName("MUSCLE BW FRAC"))))/1000</f>
        <v>#NAME?</v>
      </c>
      <c r="W261" s="137" t="e" cm="1">
        <f t="array" aca="1" ref="W261" ca="1">V261/_xll.RiskNormal('SW7'!C$5,'SW7'!D$5,_xll.RiskTruncateP(0.05,0.95),_xll.RiskName("Serum Part"))</f>
        <v>#NAME?</v>
      </c>
    </row>
    <row r="262" spans="1:23" x14ac:dyDescent="0.35">
      <c r="A262" s="133">
        <f t="shared" si="41"/>
        <v>259</v>
      </c>
      <c r="B262" s="134" t="e" cm="1">
        <f t="array" aca="1" ref="B262" ca="1">B261+_xll.RiskNormal(0.5584 + 2*0.001787*A262 -3*0.00000155*A262^2 - 4*0.00000000133*A262^3,0.35*(0.5584 + 2*0.001787*A262 -3*0.00000155*A262^2 - 4*0.00000000133*A262^3),_xll.RiskTruncateP(0.05,0.95),_xll.RiskName("BW Gain"),_xll.RiskUnits("kg"))</f>
        <v>#NAME?</v>
      </c>
      <c r="C262" s="133" t="e" cm="1">
        <f t="array" aca="1" ref="C262" ca="1">_xll.RiskNormal(1200,1200*0.3941,_xll.RiskTruncateP(0.05,0.95),_xll.RiskName("Diet 3 Feed"),_xll.RiskUnits("ng/kg dry"))</f>
        <v>#NAME?</v>
      </c>
      <c r="D262" s="133">
        <v>0</v>
      </c>
      <c r="E262" s="163">
        <v>1.3</v>
      </c>
      <c r="F262" s="134"/>
      <c r="G262" s="134"/>
      <c r="H262" s="134"/>
      <c r="I262" s="134"/>
      <c r="J262" s="134"/>
      <c r="K262" s="134"/>
      <c r="L262" s="134" t="e" cm="1">
        <f t="array" aca="1" ref="L262" ca="1">_xll.RiskNormal(5.4702*LN(A262)-22.889,(5.4702*LN(A262)-22.889)*0.35,_xll.RiskTruncateP(0.05,0.95),_xll.RiskName("DMI"),_xll.RiskUnits("kg"))</f>
        <v>#NAME?</v>
      </c>
      <c r="M262" s="134" t="e" cm="1">
        <f t="array" aca="1" ref="M262" ca="1">_xll.RiskNormal(0.0243*L262,0.005*L262,_xll.RiskTruncateP(0.05,0.95),_xll.RiskName("Soil Intake"),_xll.RiskUnits("kg"))</f>
        <v>#NAME?</v>
      </c>
      <c r="N262" s="134" t="e">
        <f t="shared" ca="1" si="42"/>
        <v>#NAME?</v>
      </c>
      <c r="O262" s="134">
        <f t="shared" si="43"/>
        <v>0</v>
      </c>
      <c r="P262" s="134" t="e">
        <f t="shared" ca="1" si="40"/>
        <v>#NAME?</v>
      </c>
      <c r="Q262" s="134" t="e">
        <f t="shared" ca="1" si="40"/>
        <v>#NAME?</v>
      </c>
      <c r="R262" s="134" t="e">
        <f t="shared" ca="1" si="40"/>
        <v>#NAME?</v>
      </c>
      <c r="S262" s="134" t="e">
        <f t="shared" ca="1" si="39"/>
        <v>#NAME?</v>
      </c>
      <c r="T262" s="134" t="e" cm="1">
        <f t="array" aca="1" ref="T262" ca="1">U261-(U261*(0.5^(1/_xll.RiskNormal('SW7'!C$2,'SW7'!D$2,_xll.RiskTruncateP(0.05,0.95),_xll.RiskName("Halflife"),_xll.RiskUnits("d")))))</f>
        <v>#NAME?</v>
      </c>
      <c r="U262" s="134" t="e">
        <f t="shared" ca="1" si="44"/>
        <v>#NAME?</v>
      </c>
      <c r="V262" s="137" t="e" cm="1">
        <f t="array" aca="1" ref="V262" ca="1">(U262*_xll.RiskNormal('SW7'!C$3,'SW7'!D$3,_xll.RiskTruncateP(0.05,0.95),_xll.RiskName("PFAS MUSCLE FRAC"))/(B262*_xll.RiskNormal('SW7'!C$4,'SW7'!E$4,_xll.RiskTruncateP(0.05,0.95),_xll.RiskName("MUSCLE BW FRAC"))))/1000</f>
        <v>#NAME?</v>
      </c>
      <c r="W262" s="137" t="e" cm="1">
        <f t="array" aca="1" ref="W262" ca="1">V262/_xll.RiskNormal('SW7'!C$5,'SW7'!D$5,_xll.RiskTruncateP(0.05,0.95),_xll.RiskName("Serum Part"))</f>
        <v>#NAME?</v>
      </c>
    </row>
    <row r="263" spans="1:23" x14ac:dyDescent="0.35">
      <c r="A263" s="133">
        <f t="shared" si="41"/>
        <v>260</v>
      </c>
      <c r="B263" s="134" t="e" cm="1">
        <f t="array" aca="1" ref="B263" ca="1">B262+_xll.RiskNormal(0.5584 + 2*0.001787*A263 -3*0.00000155*A263^2 - 4*0.00000000133*A263^3,0.35*(0.5584 + 2*0.001787*A263 -3*0.00000155*A263^2 - 4*0.00000000133*A263^3),_xll.RiskTruncateP(0.05,0.95),_xll.RiskName("BW Gain"),_xll.RiskUnits("kg"))</f>
        <v>#NAME?</v>
      </c>
      <c r="C263" s="133" t="e" cm="1">
        <f t="array" aca="1" ref="C263" ca="1">_xll.RiskNormal(1200,1200*0.3941,_xll.RiskTruncateP(0.05,0.95),_xll.RiskName("Diet 3 Feed"),_xll.RiskUnits("ng/kg dry"))</f>
        <v>#NAME?</v>
      </c>
      <c r="D263" s="133">
        <v>0</v>
      </c>
      <c r="E263" s="163">
        <v>1.3</v>
      </c>
      <c r="F263" s="134"/>
      <c r="G263" s="134"/>
      <c r="H263" s="134"/>
      <c r="I263" s="134"/>
      <c r="J263" s="134"/>
      <c r="K263" s="134"/>
      <c r="L263" s="134" t="e" cm="1">
        <f t="array" aca="1" ref="L263" ca="1">_xll.RiskNormal(5.4702*LN(A263)-22.889,(5.4702*LN(A263)-22.889)*0.35,_xll.RiskTruncateP(0.05,0.95),_xll.RiskName("DMI"),_xll.RiskUnits("kg"))</f>
        <v>#NAME?</v>
      </c>
      <c r="M263" s="134" t="e" cm="1">
        <f t="array" aca="1" ref="M263" ca="1">_xll.RiskNormal(0.0243*L263,0.005*L263,_xll.RiskTruncateP(0.05,0.95),_xll.RiskName("Soil Intake"),_xll.RiskUnits("kg"))</f>
        <v>#NAME?</v>
      </c>
      <c r="N263" s="134" t="e">
        <f t="shared" ca="1" si="42"/>
        <v>#NAME?</v>
      </c>
      <c r="O263" s="134">
        <f t="shared" si="43"/>
        <v>0</v>
      </c>
      <c r="P263" s="134" t="e">
        <f t="shared" ca="1" si="40"/>
        <v>#NAME?</v>
      </c>
      <c r="Q263" s="134" t="e">
        <f t="shared" ca="1" si="40"/>
        <v>#NAME?</v>
      </c>
      <c r="R263" s="134" t="e">
        <f t="shared" ca="1" si="40"/>
        <v>#NAME?</v>
      </c>
      <c r="S263" s="134" t="e">
        <f t="shared" ca="1" si="39"/>
        <v>#NAME?</v>
      </c>
      <c r="T263" s="134" t="e" cm="1">
        <f t="array" aca="1" ref="T263" ca="1">U262-(U262*(0.5^(1/_xll.RiskNormal('SW7'!C$2,'SW7'!D$2,_xll.RiskTruncateP(0.05,0.95),_xll.RiskName("Halflife"),_xll.RiskUnits("d")))))</f>
        <v>#NAME?</v>
      </c>
      <c r="U263" s="134" t="e">
        <f t="shared" ca="1" si="44"/>
        <v>#NAME?</v>
      </c>
      <c r="V263" s="137" t="e" cm="1">
        <f t="array" aca="1" ref="V263" ca="1">(U263*_xll.RiskNormal('SW7'!C$3,'SW7'!D$3,_xll.RiskTruncateP(0.05,0.95),_xll.RiskName("PFAS MUSCLE FRAC"))/(B263*_xll.RiskNormal('SW7'!C$4,'SW7'!E$4,_xll.RiskTruncateP(0.05,0.95),_xll.RiskName("MUSCLE BW FRAC"))))/1000</f>
        <v>#NAME?</v>
      </c>
      <c r="W263" s="137" t="e" cm="1">
        <f t="array" aca="1" ref="W263" ca="1">V263/_xll.RiskNormal('SW7'!C$5,'SW7'!D$5,_xll.RiskTruncateP(0.05,0.95),_xll.RiskName("Serum Part"))</f>
        <v>#NAME?</v>
      </c>
    </row>
    <row r="264" spans="1:23" x14ac:dyDescent="0.35">
      <c r="A264" s="133">
        <f t="shared" si="41"/>
        <v>261</v>
      </c>
      <c r="B264" s="134" t="e" cm="1">
        <f t="array" aca="1" ref="B264" ca="1">B263+_xll.RiskNormal(0.5584 + 2*0.001787*A264 -3*0.00000155*A264^2 - 4*0.00000000133*A264^3,0.35*(0.5584 + 2*0.001787*A264 -3*0.00000155*A264^2 - 4*0.00000000133*A264^3),_xll.RiskTruncateP(0.05,0.95),_xll.RiskName("BW Gain"),_xll.RiskUnits("kg"))</f>
        <v>#NAME?</v>
      </c>
      <c r="C264" s="133" t="e" cm="1">
        <f t="array" aca="1" ref="C264" ca="1">_xll.RiskNormal(1200,1200*0.3941,_xll.RiskTruncateP(0.05,0.95),_xll.RiskName("Diet 3 Feed"),_xll.RiskUnits("ng/kg dry"))</f>
        <v>#NAME?</v>
      </c>
      <c r="D264" s="133">
        <v>0</v>
      </c>
      <c r="E264" s="163">
        <v>1.3</v>
      </c>
      <c r="F264" s="134"/>
      <c r="G264" s="134"/>
      <c r="H264" s="134"/>
      <c r="I264" s="134"/>
      <c r="J264" s="134"/>
      <c r="K264" s="134"/>
      <c r="L264" s="134" t="e" cm="1">
        <f t="array" aca="1" ref="L264" ca="1">_xll.RiskNormal(5.4702*LN(A264)-22.889,(5.4702*LN(A264)-22.889)*0.35,_xll.RiskTruncateP(0.05,0.95),_xll.RiskName("DMI"),_xll.RiskUnits("kg"))</f>
        <v>#NAME?</v>
      </c>
      <c r="M264" s="134" t="e" cm="1">
        <f t="array" aca="1" ref="M264" ca="1">_xll.RiskNormal(0.0243*L264,0.005*L264,_xll.RiskTruncateP(0.05,0.95),_xll.RiskName("Soil Intake"),_xll.RiskUnits("kg"))</f>
        <v>#NAME?</v>
      </c>
      <c r="N264" s="134" t="e">
        <f t="shared" ca="1" si="42"/>
        <v>#NAME?</v>
      </c>
      <c r="O264" s="134">
        <f t="shared" si="43"/>
        <v>0</v>
      </c>
      <c r="P264" s="134" t="e">
        <f t="shared" ca="1" si="40"/>
        <v>#NAME?</v>
      </c>
      <c r="Q264" s="134" t="e">
        <f t="shared" ca="1" si="40"/>
        <v>#NAME?</v>
      </c>
      <c r="R264" s="134" t="e">
        <f t="shared" ca="1" si="40"/>
        <v>#NAME?</v>
      </c>
      <c r="S264" s="134" t="e">
        <f t="shared" ca="1" si="39"/>
        <v>#NAME?</v>
      </c>
      <c r="T264" s="134" t="e" cm="1">
        <f t="array" aca="1" ref="T264" ca="1">U263-(U263*(0.5^(1/_xll.RiskNormal('SW7'!C$2,'SW7'!D$2,_xll.RiskTruncateP(0.05,0.95),_xll.RiskName("Halflife"),_xll.RiskUnits("d")))))</f>
        <v>#NAME?</v>
      </c>
      <c r="U264" s="134" t="e">
        <f t="shared" ca="1" si="44"/>
        <v>#NAME?</v>
      </c>
      <c r="V264" s="137" t="e" cm="1">
        <f t="array" aca="1" ref="V264" ca="1">(U264*_xll.RiskNormal('SW7'!C$3,'SW7'!D$3,_xll.RiskTruncateP(0.05,0.95),_xll.RiskName("PFAS MUSCLE FRAC"))/(B264*_xll.RiskNormal('SW7'!C$4,'SW7'!E$4,_xll.RiskTruncateP(0.05,0.95),_xll.RiskName("MUSCLE BW FRAC"))))/1000</f>
        <v>#NAME?</v>
      </c>
      <c r="W264" s="137" t="e" cm="1">
        <f t="array" aca="1" ref="W264" ca="1">V264/_xll.RiskNormal('SW7'!C$5,'SW7'!D$5,_xll.RiskTruncateP(0.05,0.95),_xll.RiskName("Serum Part"))</f>
        <v>#NAME?</v>
      </c>
    </row>
    <row r="265" spans="1:23" x14ac:dyDescent="0.35">
      <c r="A265" s="133">
        <f t="shared" si="41"/>
        <v>262</v>
      </c>
      <c r="B265" s="134" t="e" cm="1">
        <f t="array" aca="1" ref="B265" ca="1">B264+_xll.RiskNormal(0.5584 + 2*0.001787*A265 -3*0.00000155*A265^2 - 4*0.00000000133*A265^3,0.35*(0.5584 + 2*0.001787*A265 -3*0.00000155*A265^2 - 4*0.00000000133*A265^3),_xll.RiskTruncateP(0.05,0.95),_xll.RiskName("BW Gain"),_xll.RiskUnits("kg"))</f>
        <v>#NAME?</v>
      </c>
      <c r="C265" s="133" t="e" cm="1">
        <f t="array" aca="1" ref="C265" ca="1">_xll.RiskNormal(1200,1200*0.3941,_xll.RiskTruncateP(0.05,0.95),_xll.RiskName("Diet 3 Feed"),_xll.RiskUnits("ng/kg dry"))</f>
        <v>#NAME?</v>
      </c>
      <c r="D265" s="133">
        <v>0</v>
      </c>
      <c r="E265" s="163">
        <v>1.3</v>
      </c>
      <c r="F265" s="134"/>
      <c r="G265" s="134"/>
      <c r="H265" s="134"/>
      <c r="I265" s="134"/>
      <c r="J265" s="134"/>
      <c r="K265" s="134"/>
      <c r="L265" s="134" t="e" cm="1">
        <f t="array" aca="1" ref="L265" ca="1">_xll.RiskNormal(5.4702*LN(A265)-22.889,(5.4702*LN(A265)-22.889)*0.35,_xll.RiskTruncateP(0.05,0.95),_xll.RiskName("DMI"),_xll.RiskUnits("kg"))</f>
        <v>#NAME?</v>
      </c>
      <c r="M265" s="134" t="e" cm="1">
        <f t="array" aca="1" ref="M265" ca="1">_xll.RiskNormal(0.0243*L265,0.005*L265,_xll.RiskTruncateP(0.05,0.95),_xll.RiskName("Soil Intake"),_xll.RiskUnits("kg"))</f>
        <v>#NAME?</v>
      </c>
      <c r="N265" s="134" t="e">
        <f t="shared" ca="1" si="42"/>
        <v>#NAME?</v>
      </c>
      <c r="O265" s="134">
        <f t="shared" si="43"/>
        <v>0</v>
      </c>
      <c r="P265" s="134" t="e">
        <f t="shared" ca="1" si="40"/>
        <v>#NAME?</v>
      </c>
      <c r="Q265" s="134" t="e">
        <f t="shared" ca="1" si="40"/>
        <v>#NAME?</v>
      </c>
      <c r="R265" s="134" t="e">
        <f t="shared" ca="1" si="40"/>
        <v>#NAME?</v>
      </c>
      <c r="S265" s="134" t="e">
        <f t="shared" ca="1" si="39"/>
        <v>#NAME?</v>
      </c>
      <c r="T265" s="134" t="e" cm="1">
        <f t="array" aca="1" ref="T265" ca="1">U264-(U264*(0.5^(1/_xll.RiskNormal('SW7'!C$2,'SW7'!D$2,_xll.RiskTruncateP(0.05,0.95),_xll.RiskName("Halflife"),_xll.RiskUnits("d")))))</f>
        <v>#NAME?</v>
      </c>
      <c r="U265" s="134" t="e">
        <f t="shared" ca="1" si="44"/>
        <v>#NAME?</v>
      </c>
      <c r="V265" s="137" t="e" cm="1">
        <f t="array" aca="1" ref="V265" ca="1">(U265*_xll.RiskNormal('SW7'!C$3,'SW7'!D$3,_xll.RiskTruncateP(0.05,0.95),_xll.RiskName("PFAS MUSCLE FRAC"))/(B265*_xll.RiskNormal('SW7'!C$4,'SW7'!E$4,_xll.RiskTruncateP(0.05,0.95),_xll.RiskName("MUSCLE BW FRAC"))))/1000</f>
        <v>#NAME?</v>
      </c>
      <c r="W265" s="137" t="e" cm="1">
        <f t="array" aca="1" ref="W265" ca="1">V265/_xll.RiskNormal('SW7'!C$5,'SW7'!D$5,_xll.RiskTruncateP(0.05,0.95),_xll.RiskName("Serum Part"))</f>
        <v>#NAME?</v>
      </c>
    </row>
    <row r="266" spans="1:23" x14ac:dyDescent="0.35">
      <c r="A266" s="133">
        <f t="shared" si="41"/>
        <v>263</v>
      </c>
      <c r="B266" s="134" t="e" cm="1">
        <f t="array" aca="1" ref="B266" ca="1">B265+_xll.RiskNormal(0.5584 + 2*0.001787*A266 -3*0.00000155*A266^2 - 4*0.00000000133*A266^3,0.35*(0.5584 + 2*0.001787*A266 -3*0.00000155*A266^2 - 4*0.00000000133*A266^3),_xll.RiskTruncateP(0.05,0.95),_xll.RiskName("BW Gain"),_xll.RiskUnits("kg"))</f>
        <v>#NAME?</v>
      </c>
      <c r="C266" s="133" t="e" cm="1">
        <f t="array" aca="1" ref="C266" ca="1">_xll.RiskNormal(1200,1200*0.3941,_xll.RiskTruncateP(0.05,0.95),_xll.RiskName("Diet 3 Feed"),_xll.RiskUnits("ng/kg dry"))</f>
        <v>#NAME?</v>
      </c>
      <c r="D266" s="133">
        <v>0</v>
      </c>
      <c r="E266" s="163">
        <v>1.3</v>
      </c>
      <c r="F266" s="134"/>
      <c r="G266" s="134"/>
      <c r="H266" s="134"/>
      <c r="I266" s="134"/>
      <c r="J266" s="134"/>
      <c r="K266" s="134"/>
      <c r="L266" s="134" t="e" cm="1">
        <f t="array" aca="1" ref="L266" ca="1">_xll.RiskNormal(5.4702*LN(A266)-22.889,(5.4702*LN(A266)-22.889)*0.35,_xll.RiskTruncateP(0.05,0.95),_xll.RiskName("DMI"),_xll.RiskUnits("kg"))</f>
        <v>#NAME?</v>
      </c>
      <c r="M266" s="134" t="e" cm="1">
        <f t="array" aca="1" ref="M266" ca="1">_xll.RiskNormal(0.0243*L266,0.005*L266,_xll.RiskTruncateP(0.05,0.95),_xll.RiskName("Soil Intake"),_xll.RiskUnits("kg"))</f>
        <v>#NAME?</v>
      </c>
      <c r="N266" s="134" t="e">
        <f t="shared" ca="1" si="42"/>
        <v>#NAME?</v>
      </c>
      <c r="O266" s="134">
        <f t="shared" si="43"/>
        <v>0</v>
      </c>
      <c r="P266" s="134" t="e">
        <f t="shared" ca="1" si="40"/>
        <v>#NAME?</v>
      </c>
      <c r="Q266" s="134" t="e">
        <f t="shared" ca="1" si="40"/>
        <v>#NAME?</v>
      </c>
      <c r="R266" s="134" t="e">
        <f t="shared" ca="1" si="40"/>
        <v>#NAME?</v>
      </c>
      <c r="S266" s="134" t="e">
        <f t="shared" ca="1" si="39"/>
        <v>#NAME?</v>
      </c>
      <c r="T266" s="134" t="e" cm="1">
        <f t="array" aca="1" ref="T266" ca="1">U265-(U265*(0.5^(1/_xll.RiskNormal('SW7'!C$2,'SW7'!D$2,_xll.RiskTruncateP(0.05,0.95),_xll.RiskName("Halflife"),_xll.RiskUnits("d")))))</f>
        <v>#NAME?</v>
      </c>
      <c r="U266" s="134" t="e">
        <f t="shared" ca="1" si="44"/>
        <v>#NAME?</v>
      </c>
      <c r="V266" s="137" t="e" cm="1">
        <f t="array" aca="1" ref="V266" ca="1">(U266*_xll.RiskNormal('SW7'!C$3,'SW7'!D$3,_xll.RiskTruncateP(0.05,0.95),_xll.RiskName("PFAS MUSCLE FRAC"))/(B266*_xll.RiskNormal('SW7'!C$4,'SW7'!E$4,_xll.RiskTruncateP(0.05,0.95),_xll.RiskName("MUSCLE BW FRAC"))))/1000</f>
        <v>#NAME?</v>
      </c>
      <c r="W266" s="137" t="e" cm="1">
        <f t="array" aca="1" ref="W266" ca="1">V266/_xll.RiskNormal('SW7'!C$5,'SW7'!D$5,_xll.RiskTruncateP(0.05,0.95),_xll.RiskName("Serum Part"))</f>
        <v>#NAME?</v>
      </c>
    </row>
    <row r="267" spans="1:23" x14ac:dyDescent="0.35">
      <c r="A267" s="133">
        <f t="shared" si="41"/>
        <v>264</v>
      </c>
      <c r="B267" s="134" t="e" cm="1">
        <f t="array" aca="1" ref="B267" ca="1">B266+_xll.RiskNormal(0.5584 + 2*0.001787*A267 -3*0.00000155*A267^2 - 4*0.00000000133*A267^3,0.35*(0.5584 + 2*0.001787*A267 -3*0.00000155*A267^2 - 4*0.00000000133*A267^3),_xll.RiskTruncateP(0.05,0.95),_xll.RiskName("BW Gain"),_xll.RiskUnits("kg"))</f>
        <v>#NAME?</v>
      </c>
      <c r="C267" s="133" t="e" cm="1">
        <f t="array" aca="1" ref="C267" ca="1">_xll.RiskNormal(1200,1200*0.3941,_xll.RiskTruncateP(0.05,0.95),_xll.RiskName("Diet 3 Feed"),_xll.RiskUnits("ng/kg dry"))</f>
        <v>#NAME?</v>
      </c>
      <c r="D267" s="133">
        <v>0</v>
      </c>
      <c r="E267" s="163">
        <v>1.3</v>
      </c>
      <c r="F267" s="134"/>
      <c r="G267" s="134"/>
      <c r="H267" s="134"/>
      <c r="I267" s="134"/>
      <c r="J267" s="134"/>
      <c r="K267" s="134"/>
      <c r="L267" s="134" t="e" cm="1">
        <f t="array" aca="1" ref="L267" ca="1">_xll.RiskNormal(5.4702*LN(A267)-22.889,(5.4702*LN(A267)-22.889)*0.35,_xll.RiskTruncateP(0.05,0.95),_xll.RiskName("DMI"),_xll.RiskUnits("kg"))</f>
        <v>#NAME?</v>
      </c>
      <c r="M267" s="134" t="e" cm="1">
        <f t="array" aca="1" ref="M267" ca="1">_xll.RiskNormal(0.0243*L267,0.005*L267,_xll.RiskTruncateP(0.05,0.95),_xll.RiskName("Soil Intake"),_xll.RiskUnits("kg"))</f>
        <v>#NAME?</v>
      </c>
      <c r="N267" s="134" t="e">
        <f t="shared" ca="1" si="42"/>
        <v>#NAME?</v>
      </c>
      <c r="O267" s="134">
        <f t="shared" si="43"/>
        <v>0</v>
      </c>
      <c r="P267" s="134" t="e">
        <f t="shared" ca="1" si="40"/>
        <v>#NAME?</v>
      </c>
      <c r="Q267" s="134" t="e">
        <f t="shared" ca="1" si="40"/>
        <v>#NAME?</v>
      </c>
      <c r="R267" s="134" t="e">
        <f t="shared" ca="1" si="40"/>
        <v>#NAME?</v>
      </c>
      <c r="S267" s="134" t="e">
        <f t="shared" ca="1" si="39"/>
        <v>#NAME?</v>
      </c>
      <c r="T267" s="134" t="e" cm="1">
        <f t="array" aca="1" ref="T267" ca="1">U266-(U266*(0.5^(1/_xll.RiskNormal('SW7'!C$2,'SW7'!D$2,_xll.RiskTruncateP(0.05,0.95),_xll.RiskName("Halflife"),_xll.RiskUnits("d")))))</f>
        <v>#NAME?</v>
      </c>
      <c r="U267" s="134" t="e">
        <f t="shared" ca="1" si="44"/>
        <v>#NAME?</v>
      </c>
      <c r="V267" s="137" t="e" cm="1">
        <f t="array" aca="1" ref="V267" ca="1">(U267*_xll.RiskNormal('SW7'!C$3,'SW7'!D$3,_xll.RiskTruncateP(0.05,0.95),_xll.RiskName("PFAS MUSCLE FRAC"))/(B267*_xll.RiskNormal('SW7'!C$4,'SW7'!E$4,_xll.RiskTruncateP(0.05,0.95),_xll.RiskName("MUSCLE BW FRAC"))))/1000</f>
        <v>#NAME?</v>
      </c>
      <c r="W267" s="137" t="e" cm="1">
        <f t="array" aca="1" ref="W267" ca="1">V267/_xll.RiskNormal('SW7'!C$5,'SW7'!D$5,_xll.RiskTruncateP(0.05,0.95),_xll.RiskName("Serum Part"))</f>
        <v>#NAME?</v>
      </c>
    </row>
    <row r="268" spans="1:23" x14ac:dyDescent="0.35">
      <c r="A268" s="133">
        <f t="shared" si="41"/>
        <v>265</v>
      </c>
      <c r="B268" s="134" t="e" cm="1">
        <f t="array" aca="1" ref="B268" ca="1">B267+_xll.RiskNormal(0.5584 + 2*0.001787*A268 -3*0.00000155*A268^2 - 4*0.00000000133*A268^3,0.35*(0.5584 + 2*0.001787*A268 -3*0.00000155*A268^2 - 4*0.00000000133*A268^3),_xll.RiskTruncateP(0.05,0.95),_xll.RiskName("BW Gain"),_xll.RiskUnits("kg"))</f>
        <v>#NAME?</v>
      </c>
      <c r="C268" s="133" t="e" cm="1">
        <f t="array" aca="1" ref="C268" ca="1">_xll.RiskNormal(1200,1200*0.3941,_xll.RiskTruncateP(0.05,0.95),_xll.RiskName("Diet 3 Feed"),_xll.RiskUnits("ng/kg dry"))</f>
        <v>#NAME?</v>
      </c>
      <c r="D268" s="133">
        <v>0</v>
      </c>
      <c r="E268" s="163">
        <v>1.3</v>
      </c>
      <c r="F268" s="134"/>
      <c r="G268" s="134"/>
      <c r="H268" s="134"/>
      <c r="I268" s="134"/>
      <c r="J268" s="134"/>
      <c r="K268" s="134"/>
      <c r="L268" s="134" t="e" cm="1">
        <f t="array" aca="1" ref="L268" ca="1">_xll.RiskNormal(5.4702*LN(A268)-22.889,(5.4702*LN(A268)-22.889)*0.35,_xll.RiskTruncateP(0.05,0.95),_xll.RiskName("DMI"),_xll.RiskUnits("kg"))</f>
        <v>#NAME?</v>
      </c>
      <c r="M268" s="134" t="e" cm="1">
        <f t="array" aca="1" ref="M268" ca="1">_xll.RiskNormal(0.0243*L268,0.005*L268,_xll.RiskTruncateP(0.05,0.95),_xll.RiskName("Soil Intake"),_xll.RiskUnits("kg"))</f>
        <v>#NAME?</v>
      </c>
      <c r="N268" s="134" t="e">
        <f t="shared" ca="1" si="42"/>
        <v>#NAME?</v>
      </c>
      <c r="O268" s="134">
        <f t="shared" si="43"/>
        <v>0</v>
      </c>
      <c r="P268" s="134" t="e">
        <f t="shared" ca="1" si="40"/>
        <v>#NAME?</v>
      </c>
      <c r="Q268" s="134" t="e">
        <f t="shared" ca="1" si="40"/>
        <v>#NAME?</v>
      </c>
      <c r="R268" s="134" t="e">
        <f t="shared" ca="1" si="40"/>
        <v>#NAME?</v>
      </c>
      <c r="S268" s="134" t="e">
        <f t="shared" ca="1" si="39"/>
        <v>#NAME?</v>
      </c>
      <c r="T268" s="134" t="e" cm="1">
        <f t="array" aca="1" ref="T268" ca="1">U267-(U267*(0.5^(1/_xll.RiskNormal('SW7'!C$2,'SW7'!D$2,_xll.RiskTruncateP(0.05,0.95),_xll.RiskName("Halflife"),_xll.RiskUnits("d")))))</f>
        <v>#NAME?</v>
      </c>
      <c r="U268" s="134" t="e">
        <f t="shared" ca="1" si="44"/>
        <v>#NAME?</v>
      </c>
      <c r="V268" s="137" t="e" cm="1">
        <f t="array" aca="1" ref="V268" ca="1">(U268*_xll.RiskNormal('SW7'!C$3,'SW7'!D$3,_xll.RiskTruncateP(0.05,0.95),_xll.RiskName("PFAS MUSCLE FRAC"))/(B268*_xll.RiskNormal('SW7'!C$4,'SW7'!E$4,_xll.RiskTruncateP(0.05,0.95),_xll.RiskName("MUSCLE BW FRAC"))))/1000</f>
        <v>#NAME?</v>
      </c>
      <c r="W268" s="137" t="e" cm="1">
        <f t="array" aca="1" ref="W268" ca="1">V268/_xll.RiskNormal('SW7'!C$5,'SW7'!D$5,_xll.RiskTruncateP(0.05,0.95),_xll.RiskName("Serum Part"))</f>
        <v>#NAME?</v>
      </c>
    </row>
    <row r="269" spans="1:23" x14ac:dyDescent="0.35">
      <c r="A269" s="133">
        <f t="shared" si="41"/>
        <v>266</v>
      </c>
      <c r="B269" s="134" t="e" cm="1">
        <f t="array" aca="1" ref="B269" ca="1">B268+_xll.RiskNormal(0.5584 + 2*0.001787*A269 -3*0.00000155*A269^2 - 4*0.00000000133*A269^3,0.35*(0.5584 + 2*0.001787*A269 -3*0.00000155*A269^2 - 4*0.00000000133*A269^3),_xll.RiskTruncateP(0.05,0.95),_xll.RiskName("BW Gain"),_xll.RiskUnits("kg"))</f>
        <v>#NAME?</v>
      </c>
      <c r="C269" s="133" t="e" cm="1">
        <f t="array" aca="1" ref="C269" ca="1">_xll.RiskNormal(1200,1200*0.3941,_xll.RiskTruncateP(0.05,0.95),_xll.RiskName("Diet 3 Feed"),_xll.RiskUnits("ng/kg dry"))</f>
        <v>#NAME?</v>
      </c>
      <c r="D269" s="133">
        <v>0</v>
      </c>
      <c r="E269" s="163">
        <v>1.3</v>
      </c>
      <c r="F269" s="134"/>
      <c r="G269" s="134"/>
      <c r="H269" s="134"/>
      <c r="I269" s="134"/>
      <c r="J269" s="134"/>
      <c r="K269" s="134"/>
      <c r="L269" s="134" t="e" cm="1">
        <f t="array" aca="1" ref="L269" ca="1">_xll.RiskNormal(5.4702*LN(A269)-22.889,(5.4702*LN(A269)-22.889)*0.35,_xll.RiskTruncateP(0.05,0.95),_xll.RiskName("DMI"),_xll.RiskUnits("kg"))</f>
        <v>#NAME?</v>
      </c>
      <c r="M269" s="134" t="e" cm="1">
        <f t="array" aca="1" ref="M269" ca="1">_xll.RiskNormal(0.0243*L269,0.005*L269,_xll.RiskTruncateP(0.05,0.95),_xll.RiskName("Soil Intake"),_xll.RiskUnits("kg"))</f>
        <v>#NAME?</v>
      </c>
      <c r="N269" s="134" t="e">
        <f t="shared" ca="1" si="42"/>
        <v>#NAME?</v>
      </c>
      <c r="O269" s="134">
        <f t="shared" si="43"/>
        <v>0</v>
      </c>
      <c r="P269" s="134" t="e">
        <f t="shared" ca="1" si="40"/>
        <v>#NAME?</v>
      </c>
      <c r="Q269" s="134" t="e">
        <f t="shared" ca="1" si="40"/>
        <v>#NAME?</v>
      </c>
      <c r="R269" s="134" t="e">
        <f t="shared" ca="1" si="40"/>
        <v>#NAME?</v>
      </c>
      <c r="S269" s="134" t="e">
        <f t="shared" ca="1" si="39"/>
        <v>#NAME?</v>
      </c>
      <c r="T269" s="134" t="e" cm="1">
        <f t="array" aca="1" ref="T269" ca="1">U268-(U268*(0.5^(1/_xll.RiskNormal('SW7'!C$2,'SW7'!D$2,_xll.RiskTruncateP(0.05,0.95),_xll.RiskName("Halflife"),_xll.RiskUnits("d")))))</f>
        <v>#NAME?</v>
      </c>
      <c r="U269" s="134" t="e">
        <f t="shared" ca="1" si="44"/>
        <v>#NAME?</v>
      </c>
      <c r="V269" s="137" t="e" cm="1">
        <f t="array" aca="1" ref="V269" ca="1">(U269*_xll.RiskNormal('SW7'!C$3,'SW7'!D$3,_xll.RiskTruncateP(0.05,0.95),_xll.RiskName("PFAS MUSCLE FRAC"))/(B269*_xll.RiskNormal('SW7'!C$4,'SW7'!E$4,_xll.RiskTruncateP(0.05,0.95),_xll.RiskName("MUSCLE BW FRAC"))))/1000</f>
        <v>#NAME?</v>
      </c>
      <c r="W269" s="137" t="e" cm="1">
        <f t="array" aca="1" ref="W269" ca="1">V269/_xll.RiskNormal('SW7'!C$5,'SW7'!D$5,_xll.RiskTruncateP(0.05,0.95),_xll.RiskName("Serum Part"))</f>
        <v>#NAME?</v>
      </c>
    </row>
    <row r="270" spans="1:23" x14ac:dyDescent="0.35">
      <c r="A270" s="133">
        <f t="shared" si="41"/>
        <v>267</v>
      </c>
      <c r="B270" s="134" t="e" cm="1">
        <f t="array" aca="1" ref="B270" ca="1">B269+_xll.RiskNormal(0.5584 + 2*0.001787*A270 -3*0.00000155*A270^2 - 4*0.00000000133*A270^3,0.35*(0.5584 + 2*0.001787*A270 -3*0.00000155*A270^2 - 4*0.00000000133*A270^3),_xll.RiskTruncateP(0.05,0.95),_xll.RiskName("BW Gain"),_xll.RiskUnits("kg"))</f>
        <v>#NAME?</v>
      </c>
      <c r="C270" s="133" t="e" cm="1">
        <f t="array" aca="1" ref="C270" ca="1">_xll.RiskNormal(1200,1200*0.3941,_xll.RiskTruncateP(0.05,0.95),_xll.RiskName("Diet 3 Feed"),_xll.RiskUnits("ng/kg dry"))</f>
        <v>#NAME?</v>
      </c>
      <c r="D270" s="133">
        <v>0</v>
      </c>
      <c r="E270" s="163">
        <v>1.3</v>
      </c>
      <c r="F270" s="134"/>
      <c r="G270" s="134"/>
      <c r="H270" s="134"/>
      <c r="I270" s="134"/>
      <c r="J270" s="134"/>
      <c r="K270" s="134"/>
      <c r="L270" s="134" t="e" cm="1">
        <f t="array" aca="1" ref="L270" ca="1">_xll.RiskNormal(5.4702*LN(A270)-22.889,(5.4702*LN(A270)-22.889)*0.35,_xll.RiskTruncateP(0.05,0.95),_xll.RiskName("DMI"),_xll.RiskUnits("kg"))</f>
        <v>#NAME?</v>
      </c>
      <c r="M270" s="134" t="e" cm="1">
        <f t="array" aca="1" ref="M270" ca="1">_xll.RiskNormal(0.0243*L270,0.005*L270,_xll.RiskTruncateP(0.05,0.95),_xll.RiskName("Soil Intake"),_xll.RiskUnits("kg"))</f>
        <v>#NAME?</v>
      </c>
      <c r="N270" s="134" t="e">
        <f t="shared" ca="1" si="42"/>
        <v>#NAME?</v>
      </c>
      <c r="O270" s="134">
        <f t="shared" si="43"/>
        <v>0</v>
      </c>
      <c r="P270" s="134" t="e">
        <f t="shared" ca="1" si="40"/>
        <v>#NAME?</v>
      </c>
      <c r="Q270" s="134" t="e">
        <f t="shared" ca="1" si="40"/>
        <v>#NAME?</v>
      </c>
      <c r="R270" s="134" t="e">
        <f t="shared" ca="1" si="40"/>
        <v>#NAME?</v>
      </c>
      <c r="S270" s="134" t="e">
        <f t="shared" ca="1" si="39"/>
        <v>#NAME?</v>
      </c>
      <c r="T270" s="134" t="e" cm="1">
        <f t="array" aca="1" ref="T270" ca="1">U269-(U269*(0.5^(1/_xll.RiskNormal('SW7'!C$2,'SW7'!D$2,_xll.RiskTruncateP(0.05,0.95),_xll.RiskName("Halflife"),_xll.RiskUnits("d")))))</f>
        <v>#NAME?</v>
      </c>
      <c r="U270" s="134" t="e">
        <f t="shared" ca="1" si="44"/>
        <v>#NAME?</v>
      </c>
      <c r="V270" s="137" t="e" cm="1">
        <f t="array" aca="1" ref="V270" ca="1">(U270*_xll.RiskNormal('SW7'!C$3,'SW7'!D$3,_xll.RiskTruncateP(0.05,0.95),_xll.RiskName("PFAS MUSCLE FRAC"))/(B270*_xll.RiskNormal('SW7'!C$4,'SW7'!E$4,_xll.RiskTruncateP(0.05,0.95),_xll.RiskName("MUSCLE BW FRAC"))))/1000</f>
        <v>#NAME?</v>
      </c>
      <c r="W270" s="137" t="e" cm="1">
        <f t="array" aca="1" ref="W270" ca="1">V270/_xll.RiskNormal('SW7'!C$5,'SW7'!D$5,_xll.RiskTruncateP(0.05,0.95),_xll.RiskName("Serum Part"))</f>
        <v>#NAME?</v>
      </c>
    </row>
    <row r="271" spans="1:23" x14ac:dyDescent="0.35">
      <c r="A271" s="133">
        <f t="shared" si="41"/>
        <v>268</v>
      </c>
      <c r="B271" s="134" t="e" cm="1">
        <f t="array" aca="1" ref="B271" ca="1">B270+_xll.RiskNormal(0.5584 + 2*0.001787*A271 -3*0.00000155*A271^2 - 4*0.00000000133*A271^3,0.35*(0.5584 + 2*0.001787*A271 -3*0.00000155*A271^2 - 4*0.00000000133*A271^3),_xll.RiskTruncateP(0.05,0.95),_xll.RiskName("BW Gain"),_xll.RiskUnits("kg"))</f>
        <v>#NAME?</v>
      </c>
      <c r="C271" s="133" t="e" cm="1">
        <f t="array" aca="1" ref="C271" ca="1">_xll.RiskNormal(1200,1200*0.3941,_xll.RiskTruncateP(0.05,0.95),_xll.RiskName("Diet 3 Feed"),_xll.RiskUnits("ng/kg dry"))</f>
        <v>#NAME?</v>
      </c>
      <c r="D271" s="133">
        <v>0</v>
      </c>
      <c r="E271" s="163">
        <v>1.3</v>
      </c>
      <c r="F271" s="134"/>
      <c r="G271" s="134"/>
      <c r="H271" s="134"/>
      <c r="I271" s="134"/>
      <c r="J271" s="134"/>
      <c r="K271" s="134"/>
      <c r="L271" s="134" t="e" cm="1">
        <f t="array" aca="1" ref="L271" ca="1">_xll.RiskNormal(5.4702*LN(A271)-22.889,(5.4702*LN(A271)-22.889)*0.35,_xll.RiskTruncateP(0.05,0.95),_xll.RiskName("DMI"),_xll.RiskUnits("kg"))</f>
        <v>#NAME?</v>
      </c>
      <c r="M271" s="134" t="e" cm="1">
        <f t="array" aca="1" ref="M271" ca="1">_xll.RiskNormal(0.0243*L271,0.005*L271,_xll.RiskTruncateP(0.05,0.95),_xll.RiskName("Soil Intake"),_xll.RiskUnits("kg"))</f>
        <v>#NAME?</v>
      </c>
      <c r="N271" s="134" t="e">
        <f t="shared" ca="1" si="42"/>
        <v>#NAME?</v>
      </c>
      <c r="O271" s="134">
        <f t="shared" si="43"/>
        <v>0</v>
      </c>
      <c r="P271" s="134" t="e">
        <f t="shared" ca="1" si="40"/>
        <v>#NAME?</v>
      </c>
      <c r="Q271" s="134" t="e">
        <f t="shared" ca="1" si="40"/>
        <v>#NAME?</v>
      </c>
      <c r="R271" s="134" t="e">
        <f t="shared" ca="1" si="40"/>
        <v>#NAME?</v>
      </c>
      <c r="S271" s="134" t="e">
        <f t="shared" ref="S271:S334" ca="1" si="45">SUM(O271:R271)</f>
        <v>#NAME?</v>
      </c>
      <c r="T271" s="134" t="e" cm="1">
        <f t="array" aca="1" ref="T271" ca="1">U270-(U270*(0.5^(1/_xll.RiskNormal('SW7'!C$2,'SW7'!D$2,_xll.RiskTruncateP(0.05,0.95),_xll.RiskName("Halflife"),_xll.RiskUnits("d")))))</f>
        <v>#NAME?</v>
      </c>
      <c r="U271" s="134" t="e">
        <f t="shared" ca="1" si="44"/>
        <v>#NAME?</v>
      </c>
      <c r="V271" s="137" t="e" cm="1">
        <f t="array" aca="1" ref="V271" ca="1">(U271*_xll.RiskNormal('SW7'!C$3,'SW7'!D$3,_xll.RiskTruncateP(0.05,0.95),_xll.RiskName("PFAS MUSCLE FRAC"))/(B271*_xll.RiskNormal('SW7'!C$4,'SW7'!E$4,_xll.RiskTruncateP(0.05,0.95),_xll.RiskName("MUSCLE BW FRAC"))))/1000</f>
        <v>#NAME?</v>
      </c>
      <c r="W271" s="137" t="e" cm="1">
        <f t="array" aca="1" ref="W271" ca="1">V271/_xll.RiskNormal('SW7'!C$5,'SW7'!D$5,_xll.RiskTruncateP(0.05,0.95),_xll.RiskName("Serum Part"))</f>
        <v>#NAME?</v>
      </c>
    </row>
    <row r="272" spans="1:23" x14ac:dyDescent="0.35">
      <c r="A272" s="133">
        <f t="shared" si="41"/>
        <v>269</v>
      </c>
      <c r="B272" s="134" t="e" cm="1">
        <f t="array" aca="1" ref="B272" ca="1">B271+_xll.RiskNormal(0.5584 + 2*0.001787*A272 -3*0.00000155*A272^2 - 4*0.00000000133*A272^3,0.35*(0.5584 + 2*0.001787*A272 -3*0.00000155*A272^2 - 4*0.00000000133*A272^3),_xll.RiskTruncateP(0.05,0.95),_xll.RiskName("BW Gain"),_xll.RiskUnits("kg"))</f>
        <v>#NAME?</v>
      </c>
      <c r="C272" s="133" t="e" cm="1">
        <f t="array" aca="1" ref="C272" ca="1">_xll.RiskNormal(1200,1200*0.3941,_xll.RiskTruncateP(0.05,0.95),_xll.RiskName("Diet 3 Feed"),_xll.RiskUnits("ng/kg dry"))</f>
        <v>#NAME?</v>
      </c>
      <c r="D272" s="133">
        <v>0</v>
      </c>
      <c r="E272" s="163">
        <v>1.3</v>
      </c>
      <c r="F272" s="134"/>
      <c r="G272" s="134"/>
      <c r="H272" s="134"/>
      <c r="I272" s="134"/>
      <c r="J272" s="134"/>
      <c r="K272" s="134"/>
      <c r="L272" s="134" t="e" cm="1">
        <f t="array" aca="1" ref="L272" ca="1">_xll.RiskNormal(5.4702*LN(A272)-22.889,(5.4702*LN(A272)-22.889)*0.35,_xll.RiskTruncateP(0.05,0.95),_xll.RiskName("DMI"),_xll.RiskUnits("kg"))</f>
        <v>#NAME?</v>
      </c>
      <c r="M272" s="134" t="e" cm="1">
        <f t="array" aca="1" ref="M272" ca="1">_xll.RiskNormal(0.0243*L272,0.005*L272,_xll.RiskTruncateP(0.05,0.95),_xll.RiskName("Soil Intake"),_xll.RiskUnits("kg"))</f>
        <v>#NAME?</v>
      </c>
      <c r="N272" s="134" t="e">
        <f t="shared" ca="1" si="42"/>
        <v>#NAME?</v>
      </c>
      <c r="O272" s="134">
        <f t="shared" si="43"/>
        <v>0</v>
      </c>
      <c r="P272" s="134" t="e">
        <f t="shared" ca="1" si="40"/>
        <v>#NAME?</v>
      </c>
      <c r="Q272" s="134" t="e">
        <f t="shared" ca="1" si="40"/>
        <v>#NAME?</v>
      </c>
      <c r="R272" s="134" t="e">
        <f t="shared" ca="1" si="40"/>
        <v>#NAME?</v>
      </c>
      <c r="S272" s="134" t="e">
        <f t="shared" ca="1" si="45"/>
        <v>#NAME?</v>
      </c>
      <c r="T272" s="134" t="e" cm="1">
        <f t="array" aca="1" ref="T272" ca="1">U271-(U271*(0.5^(1/_xll.RiskNormal('SW7'!C$2,'SW7'!D$2,_xll.RiskTruncateP(0.05,0.95),_xll.RiskName("Halflife"),_xll.RiskUnits("d")))))</f>
        <v>#NAME?</v>
      </c>
      <c r="U272" s="134" t="e">
        <f t="shared" ca="1" si="44"/>
        <v>#NAME?</v>
      </c>
      <c r="V272" s="137" t="e" cm="1">
        <f t="array" aca="1" ref="V272" ca="1">(U272*_xll.RiskNormal('SW7'!C$3,'SW7'!D$3,_xll.RiskTruncateP(0.05,0.95),_xll.RiskName("PFAS MUSCLE FRAC"))/(B272*_xll.RiskNormal('SW7'!C$4,'SW7'!E$4,_xll.RiskTruncateP(0.05,0.95),_xll.RiskName("MUSCLE BW FRAC"))))/1000</f>
        <v>#NAME?</v>
      </c>
      <c r="W272" s="137" t="e" cm="1">
        <f t="array" aca="1" ref="W272" ca="1">V272/_xll.RiskNormal('SW7'!C$5,'SW7'!D$5,_xll.RiskTruncateP(0.05,0.95),_xll.RiskName("Serum Part"))</f>
        <v>#NAME?</v>
      </c>
    </row>
    <row r="273" spans="1:23" x14ac:dyDescent="0.35">
      <c r="A273" s="133">
        <f t="shared" si="41"/>
        <v>270</v>
      </c>
      <c r="B273" s="134" t="e" cm="1">
        <f t="array" aca="1" ref="B273" ca="1">B272+_xll.RiskNormal(0.5584 + 2*0.001787*A273 -3*0.00000155*A273^2 - 4*0.00000000133*A273^3,0.35*(0.5584 + 2*0.001787*A273 -3*0.00000155*A273^2 - 4*0.00000000133*A273^3),_xll.RiskTruncateP(0.05,0.95),_xll.RiskName("BW Gain"),_xll.RiskUnits("kg"))</f>
        <v>#NAME?</v>
      </c>
      <c r="C273" s="133" t="e" cm="1">
        <f t="array" aca="1" ref="C273" ca="1">_xll.RiskNormal(1200,1200*0.3941,_xll.RiskTruncateP(0.05,0.95),_xll.RiskName("Diet 3 Feed"),_xll.RiskUnits("ng/kg dry"))</f>
        <v>#NAME?</v>
      </c>
      <c r="D273" s="133">
        <v>0</v>
      </c>
      <c r="E273" s="163">
        <v>1.3</v>
      </c>
      <c r="F273" s="134"/>
      <c r="G273" s="134"/>
      <c r="H273" s="134"/>
      <c r="I273" s="134"/>
      <c r="J273" s="134"/>
      <c r="K273" s="134"/>
      <c r="L273" s="134" t="e" cm="1">
        <f t="array" aca="1" ref="L273" ca="1">_xll.RiskNormal(5.4702*LN(A273)-22.889,(5.4702*LN(A273)-22.889)*0.35,_xll.RiskTruncateP(0.05,0.95),_xll.RiskName("DMI"),_xll.RiskUnits("kg"))</f>
        <v>#NAME?</v>
      </c>
      <c r="M273" s="134" t="e" cm="1">
        <f t="array" aca="1" ref="M273" ca="1">_xll.RiskNormal(0.0243*L273,0.005*L273,_xll.RiskTruncateP(0.05,0.95),_xll.RiskName("Soil Intake"),_xll.RiskUnits("kg"))</f>
        <v>#NAME?</v>
      </c>
      <c r="N273" s="134" t="e">
        <f t="shared" ca="1" si="42"/>
        <v>#NAME?</v>
      </c>
      <c r="O273" s="134">
        <f t="shared" si="43"/>
        <v>0</v>
      </c>
      <c r="P273" s="134" t="e">
        <f t="shared" ca="1" si="40"/>
        <v>#NAME?</v>
      </c>
      <c r="Q273" s="134" t="e">
        <f t="shared" ca="1" si="40"/>
        <v>#NAME?</v>
      </c>
      <c r="R273" s="134" t="e">
        <f t="shared" ca="1" si="40"/>
        <v>#NAME?</v>
      </c>
      <c r="S273" s="134" t="e">
        <f t="shared" ca="1" si="45"/>
        <v>#NAME?</v>
      </c>
      <c r="T273" s="134" t="e" cm="1">
        <f t="array" aca="1" ref="T273" ca="1">U272-(U272*(0.5^(1/_xll.RiskNormal('SW7'!C$2,'SW7'!D$2,_xll.RiskTruncateP(0.05,0.95),_xll.RiskName("Halflife"),_xll.RiskUnits("d")))))</f>
        <v>#NAME?</v>
      </c>
      <c r="U273" s="134" t="e">
        <f t="shared" ca="1" si="44"/>
        <v>#NAME?</v>
      </c>
      <c r="V273" s="137" t="e" cm="1">
        <f t="array" aca="1" ref="V273" ca="1">(U273*_xll.RiskNormal('SW7'!C$3,'SW7'!D$3,_xll.RiskTruncateP(0.05,0.95),_xll.RiskName("PFAS MUSCLE FRAC"))/(B273*_xll.RiskNormal('SW7'!C$4,'SW7'!E$4,_xll.RiskTruncateP(0.05,0.95),_xll.RiskName("MUSCLE BW FRAC"))))/1000</f>
        <v>#NAME?</v>
      </c>
      <c r="W273" s="137" t="e" cm="1">
        <f t="array" aca="1" ref="W273" ca="1">V273/_xll.RiskNormal('SW7'!C$5,'SW7'!D$5,_xll.RiskTruncateP(0.05,0.95),_xll.RiskName("Serum Part"))</f>
        <v>#NAME?</v>
      </c>
    </row>
    <row r="274" spans="1:23" x14ac:dyDescent="0.35">
      <c r="A274" s="133">
        <f t="shared" si="41"/>
        <v>271</v>
      </c>
      <c r="B274" s="134" t="e" cm="1">
        <f t="array" aca="1" ref="B274" ca="1">B273+_xll.RiskNormal(0.5584 + 2*0.001787*A274 -3*0.00000155*A274^2 - 4*0.00000000133*A274^3,0.35*(0.5584 + 2*0.001787*A274 -3*0.00000155*A274^2 - 4*0.00000000133*A274^3),_xll.RiskTruncateP(0.05,0.95),_xll.RiskName("BW Gain"),_xll.RiskUnits("kg"))</f>
        <v>#NAME?</v>
      </c>
      <c r="C274" s="133" t="e" cm="1">
        <f t="array" aca="1" ref="C274" ca="1">_xll.RiskNormal(1200,1200*0.3941,_xll.RiskTruncateP(0.05,0.95),_xll.RiskName("Diet 3 Feed"),_xll.RiskUnits("ng/kg dry"))</f>
        <v>#NAME?</v>
      </c>
      <c r="D274" s="133">
        <v>0</v>
      </c>
      <c r="E274" s="163">
        <v>1.3</v>
      </c>
      <c r="F274" s="134"/>
      <c r="G274" s="134"/>
      <c r="H274" s="134"/>
      <c r="I274" s="134"/>
      <c r="J274" s="134"/>
      <c r="K274" s="134"/>
      <c r="L274" s="134" t="e" cm="1">
        <f t="array" aca="1" ref="L274" ca="1">_xll.RiskNormal(5.4702*LN(A274)-22.889,(5.4702*LN(A274)-22.889)*0.35,_xll.RiskTruncateP(0.05,0.95),_xll.RiskName("DMI"),_xll.RiskUnits("kg"))</f>
        <v>#NAME?</v>
      </c>
      <c r="M274" s="134" t="e" cm="1">
        <f t="array" aca="1" ref="M274" ca="1">_xll.RiskNormal(0.0243*L274,0.005*L274,_xll.RiskTruncateP(0.05,0.95),_xll.RiskName("Soil Intake"),_xll.RiskUnits("kg"))</f>
        <v>#NAME?</v>
      </c>
      <c r="N274" s="134" t="e">
        <f t="shared" ca="1" si="42"/>
        <v>#NAME?</v>
      </c>
      <c r="O274" s="134">
        <f t="shared" si="43"/>
        <v>0</v>
      </c>
      <c r="P274" s="134" t="e">
        <f t="shared" ca="1" si="40"/>
        <v>#NAME?</v>
      </c>
      <c r="Q274" s="134" t="e">
        <f t="shared" ca="1" si="40"/>
        <v>#NAME?</v>
      </c>
      <c r="R274" s="134" t="e">
        <f t="shared" ca="1" si="40"/>
        <v>#NAME?</v>
      </c>
      <c r="S274" s="134" t="e">
        <f t="shared" ca="1" si="45"/>
        <v>#NAME?</v>
      </c>
      <c r="T274" s="134" t="e" cm="1">
        <f t="array" aca="1" ref="T274" ca="1">U273-(U273*(0.5^(1/_xll.RiskNormal('SW7'!C$2,'SW7'!D$2,_xll.RiskTruncateP(0.05,0.95),_xll.RiskName("Halflife"),_xll.RiskUnits("d")))))</f>
        <v>#NAME?</v>
      </c>
      <c r="U274" s="134" t="e">
        <f t="shared" ca="1" si="44"/>
        <v>#NAME?</v>
      </c>
      <c r="V274" s="137" t="e" cm="1">
        <f t="array" aca="1" ref="V274" ca="1">(U274*_xll.RiskNormal('SW7'!C$3,'SW7'!D$3,_xll.RiskTruncateP(0.05,0.95),_xll.RiskName("PFAS MUSCLE FRAC"))/(B274*_xll.RiskNormal('SW7'!C$4,'SW7'!E$4,_xll.RiskTruncateP(0.05,0.95),_xll.RiskName("MUSCLE BW FRAC"))))/1000</f>
        <v>#NAME?</v>
      </c>
      <c r="W274" s="137" t="e" cm="1">
        <f t="array" aca="1" ref="W274" ca="1">V274/_xll.RiskNormal('SW7'!C$5,'SW7'!D$5,_xll.RiskTruncateP(0.05,0.95),_xll.RiskName("Serum Part"))</f>
        <v>#NAME?</v>
      </c>
    </row>
    <row r="275" spans="1:23" x14ac:dyDescent="0.35">
      <c r="A275" s="133">
        <f t="shared" si="41"/>
        <v>272</v>
      </c>
      <c r="B275" s="134" t="e" cm="1">
        <f t="array" aca="1" ref="B275" ca="1">B274+_xll.RiskNormal(0.5584 + 2*0.001787*A275 -3*0.00000155*A275^2 - 4*0.00000000133*A275^3,0.35*(0.5584 + 2*0.001787*A275 -3*0.00000155*A275^2 - 4*0.00000000133*A275^3),_xll.RiskTruncateP(0.05,0.95),_xll.RiskName("BW Gain"),_xll.RiskUnits("kg"))</f>
        <v>#NAME?</v>
      </c>
      <c r="C275" s="133" t="e" cm="1">
        <f t="array" aca="1" ref="C275" ca="1">_xll.RiskNormal(1200,1200*0.3941,_xll.RiskTruncateP(0.05,0.95),_xll.RiskName("Diet 3 Feed"),_xll.RiskUnits("ng/kg dry"))</f>
        <v>#NAME?</v>
      </c>
      <c r="D275" s="133">
        <v>0</v>
      </c>
      <c r="E275" s="163">
        <v>1.3</v>
      </c>
      <c r="F275" s="134"/>
      <c r="G275" s="134"/>
      <c r="H275" s="134"/>
      <c r="I275" s="134"/>
      <c r="J275" s="134"/>
      <c r="K275" s="134"/>
      <c r="L275" s="134" t="e" cm="1">
        <f t="array" aca="1" ref="L275" ca="1">_xll.RiskNormal(5.4702*LN(A275)-22.889,(5.4702*LN(A275)-22.889)*0.35,_xll.RiskTruncateP(0.05,0.95),_xll.RiskName("DMI"),_xll.RiskUnits("kg"))</f>
        <v>#NAME?</v>
      </c>
      <c r="M275" s="134" t="e" cm="1">
        <f t="array" aca="1" ref="M275" ca="1">_xll.RiskNormal(0.0243*L275,0.005*L275,_xll.RiskTruncateP(0.05,0.95),_xll.RiskName("Soil Intake"),_xll.RiskUnits("kg"))</f>
        <v>#NAME?</v>
      </c>
      <c r="N275" s="134" t="e">
        <f t="shared" ca="1" si="42"/>
        <v>#NAME?</v>
      </c>
      <c r="O275" s="134">
        <f t="shared" si="43"/>
        <v>0</v>
      </c>
      <c r="P275" s="134" t="e">
        <f t="shared" ca="1" si="40"/>
        <v>#NAME?</v>
      </c>
      <c r="Q275" s="134" t="e">
        <f t="shared" ca="1" si="40"/>
        <v>#NAME?</v>
      </c>
      <c r="R275" s="134" t="e">
        <f t="shared" ca="1" si="40"/>
        <v>#NAME?</v>
      </c>
      <c r="S275" s="134" t="e">
        <f t="shared" ca="1" si="45"/>
        <v>#NAME?</v>
      </c>
      <c r="T275" s="134" t="e" cm="1">
        <f t="array" aca="1" ref="T275" ca="1">U274-(U274*(0.5^(1/_xll.RiskNormal('SW7'!C$2,'SW7'!D$2,_xll.RiskTruncateP(0.05,0.95),_xll.RiskName("Halflife"),_xll.RiskUnits("d")))))</f>
        <v>#NAME?</v>
      </c>
      <c r="U275" s="134" t="e">
        <f t="shared" ca="1" si="44"/>
        <v>#NAME?</v>
      </c>
      <c r="V275" s="137" t="e" cm="1">
        <f t="array" aca="1" ref="V275" ca="1">(U275*_xll.RiskNormal('SW7'!C$3,'SW7'!D$3,_xll.RiskTruncateP(0.05,0.95),_xll.RiskName("PFAS MUSCLE FRAC"))/(B275*_xll.RiskNormal('SW7'!C$4,'SW7'!E$4,_xll.RiskTruncateP(0.05,0.95),_xll.RiskName("MUSCLE BW FRAC"))))/1000</f>
        <v>#NAME?</v>
      </c>
      <c r="W275" s="137" t="e" cm="1">
        <f t="array" aca="1" ref="W275" ca="1">V275/_xll.RiskNormal('SW7'!C$5,'SW7'!D$5,_xll.RiskTruncateP(0.05,0.95),_xll.RiskName("Serum Part"))</f>
        <v>#NAME?</v>
      </c>
    </row>
    <row r="276" spans="1:23" x14ac:dyDescent="0.35">
      <c r="A276" s="133">
        <f t="shared" si="41"/>
        <v>273</v>
      </c>
      <c r="B276" s="134" t="e" cm="1">
        <f t="array" aca="1" ref="B276" ca="1">B275+_xll.RiskNormal(0.5584 + 2*0.001787*A276 -3*0.00000155*A276^2 - 4*0.00000000133*A276^3,0.35*(0.5584 + 2*0.001787*A276 -3*0.00000155*A276^2 - 4*0.00000000133*A276^3),_xll.RiskTruncateP(0.05,0.95),_xll.RiskName("BW Gain"),_xll.RiskUnits("kg"))</f>
        <v>#NAME?</v>
      </c>
      <c r="C276" s="133" t="e" cm="1">
        <f t="array" aca="1" ref="C276" ca="1">_xll.RiskNormal(1200,1200*0.3941,_xll.RiskTruncateP(0.05,0.95),_xll.RiskName("Diet 3 Feed"),_xll.RiskUnits("ng/kg dry"))</f>
        <v>#NAME?</v>
      </c>
      <c r="D276" s="133">
        <v>0</v>
      </c>
      <c r="E276" s="163">
        <v>1.3</v>
      </c>
      <c r="F276" s="134"/>
      <c r="G276" s="134"/>
      <c r="H276" s="134"/>
      <c r="I276" s="134"/>
      <c r="J276" s="134"/>
      <c r="K276" s="134"/>
      <c r="L276" s="134" t="e" cm="1">
        <f t="array" aca="1" ref="L276" ca="1">_xll.RiskNormal(5.4702*LN(A276)-22.889,(5.4702*LN(A276)-22.889)*0.35,_xll.RiskTruncateP(0.05,0.95),_xll.RiskName("DMI"),_xll.RiskUnits("kg"))</f>
        <v>#NAME?</v>
      </c>
      <c r="M276" s="134" t="e" cm="1">
        <f t="array" aca="1" ref="M276" ca="1">_xll.RiskNormal(0.0243*L276,0.005*L276,_xll.RiskTruncateP(0.05,0.95),_xll.RiskName("Soil Intake"),_xll.RiskUnits("kg"))</f>
        <v>#NAME?</v>
      </c>
      <c r="N276" s="134" t="e">
        <f t="shared" ca="1" si="42"/>
        <v>#NAME?</v>
      </c>
      <c r="O276" s="134">
        <f t="shared" si="43"/>
        <v>0</v>
      </c>
      <c r="P276" s="134" t="e">
        <f t="shared" ca="1" si="40"/>
        <v>#NAME?</v>
      </c>
      <c r="Q276" s="134" t="e">
        <f t="shared" ca="1" si="40"/>
        <v>#NAME?</v>
      </c>
      <c r="R276" s="134" t="e">
        <f t="shared" ca="1" si="40"/>
        <v>#NAME?</v>
      </c>
      <c r="S276" s="134" t="e">
        <f t="shared" ca="1" si="45"/>
        <v>#NAME?</v>
      </c>
      <c r="T276" s="134" t="e" cm="1">
        <f t="array" aca="1" ref="T276" ca="1">U275-(U275*(0.5^(1/_xll.RiskNormal('SW7'!C$2,'SW7'!D$2,_xll.RiskTruncateP(0.05,0.95),_xll.RiskName("Halflife"),_xll.RiskUnits("d")))))</f>
        <v>#NAME?</v>
      </c>
      <c r="U276" s="134" t="e">
        <f t="shared" ca="1" si="44"/>
        <v>#NAME?</v>
      </c>
      <c r="V276" s="137" t="e" cm="1">
        <f t="array" aca="1" ref="V276" ca="1">(U276*_xll.RiskNormal('SW7'!C$3,'SW7'!D$3,_xll.RiskTruncateP(0.05,0.95),_xll.RiskName("PFAS MUSCLE FRAC"))/(B276*_xll.RiskNormal('SW7'!C$4,'SW7'!E$4,_xll.RiskTruncateP(0.05,0.95),_xll.RiskName("MUSCLE BW FRAC"))))/1000</f>
        <v>#NAME?</v>
      </c>
      <c r="W276" s="137" t="e" cm="1">
        <f t="array" aca="1" ref="W276" ca="1">V276/_xll.RiskNormal('SW7'!C$5,'SW7'!D$5,_xll.RiskTruncateP(0.05,0.95),_xll.RiskName("Serum Part"))</f>
        <v>#NAME?</v>
      </c>
    </row>
    <row r="277" spans="1:23" x14ac:dyDescent="0.35">
      <c r="A277" s="133">
        <f t="shared" si="41"/>
        <v>274</v>
      </c>
      <c r="B277" s="134" t="e" cm="1">
        <f t="array" aca="1" ref="B277" ca="1">B276+_xll.RiskNormal(0.5584 + 2*0.001787*A277 -3*0.00000155*A277^2 - 4*0.00000000133*A277^3,0.35*(0.5584 + 2*0.001787*A277 -3*0.00000155*A277^2 - 4*0.00000000133*A277^3),_xll.RiskTruncateP(0.05,0.95),_xll.RiskName("BW Gain"),_xll.RiskUnits("kg"))</f>
        <v>#NAME?</v>
      </c>
      <c r="C277" s="133" t="e" cm="1">
        <f t="array" aca="1" ref="C277" ca="1">_xll.RiskNormal(1200,1200*0.3941,_xll.RiskTruncateP(0.05,0.95),_xll.RiskName("Diet 3 Feed"),_xll.RiskUnits("ng/kg dry"))</f>
        <v>#NAME?</v>
      </c>
      <c r="D277" s="133">
        <v>0</v>
      </c>
      <c r="E277" s="163">
        <v>1.3</v>
      </c>
      <c r="F277" s="134"/>
      <c r="G277" s="134"/>
      <c r="H277" s="134"/>
      <c r="I277" s="134"/>
      <c r="J277" s="134"/>
      <c r="K277" s="134"/>
      <c r="L277" s="134" t="e" cm="1">
        <f t="array" aca="1" ref="L277" ca="1">_xll.RiskNormal(5.4702*LN(A277)-22.889,(5.4702*LN(A277)-22.889)*0.35,_xll.RiskTruncateP(0.05,0.95),_xll.RiskName("DMI"),_xll.RiskUnits("kg"))</f>
        <v>#NAME?</v>
      </c>
      <c r="M277" s="134" t="e" cm="1">
        <f t="array" aca="1" ref="M277" ca="1">_xll.RiskNormal(0.0243*L277,0.005*L277,_xll.RiskTruncateP(0.05,0.95),_xll.RiskName("Soil Intake"),_xll.RiskUnits("kg"))</f>
        <v>#NAME?</v>
      </c>
      <c r="N277" s="134" t="e">
        <f t="shared" ca="1" si="42"/>
        <v>#NAME?</v>
      </c>
      <c r="O277" s="134">
        <f t="shared" si="43"/>
        <v>0</v>
      </c>
      <c r="P277" s="134" t="e">
        <f t="shared" ca="1" si="40"/>
        <v>#NAME?</v>
      </c>
      <c r="Q277" s="134" t="e">
        <f t="shared" ca="1" si="40"/>
        <v>#NAME?</v>
      </c>
      <c r="R277" s="134" t="e">
        <f t="shared" ca="1" si="40"/>
        <v>#NAME?</v>
      </c>
      <c r="S277" s="134" t="e">
        <f t="shared" ca="1" si="45"/>
        <v>#NAME?</v>
      </c>
      <c r="T277" s="134" t="e" cm="1">
        <f t="array" aca="1" ref="T277" ca="1">U276-(U276*(0.5^(1/_xll.RiskNormal('SW7'!C$2,'SW7'!D$2,_xll.RiskTruncateP(0.05,0.95),_xll.RiskName("Halflife"),_xll.RiskUnits("d")))))</f>
        <v>#NAME?</v>
      </c>
      <c r="U277" s="134" t="e">
        <f t="shared" ca="1" si="44"/>
        <v>#NAME?</v>
      </c>
      <c r="V277" s="137" t="e" cm="1">
        <f t="array" aca="1" ref="V277" ca="1">(U277*_xll.RiskNormal('SW7'!C$3,'SW7'!D$3,_xll.RiskTruncateP(0.05,0.95),_xll.RiskName("PFAS MUSCLE FRAC"))/(B277*_xll.RiskNormal('SW7'!C$4,'SW7'!E$4,_xll.RiskTruncateP(0.05,0.95),_xll.RiskName("MUSCLE BW FRAC"))))/1000</f>
        <v>#NAME?</v>
      </c>
      <c r="W277" s="137" t="e" cm="1">
        <f t="array" aca="1" ref="W277" ca="1">V277/_xll.RiskNormal('SW7'!C$5,'SW7'!D$5,_xll.RiskTruncateP(0.05,0.95),_xll.RiskName("Serum Part"))</f>
        <v>#NAME?</v>
      </c>
    </row>
    <row r="278" spans="1:23" x14ac:dyDescent="0.35">
      <c r="A278" s="133">
        <f t="shared" si="41"/>
        <v>275</v>
      </c>
      <c r="B278" s="134" t="e" cm="1">
        <f t="array" aca="1" ref="B278" ca="1">B277+_xll.RiskNormal(0.5584 + 2*0.001787*A278 -3*0.00000155*A278^2 - 4*0.00000000133*A278^3,0.35*(0.5584 + 2*0.001787*A278 -3*0.00000155*A278^2 - 4*0.00000000133*A278^3),_xll.RiskTruncateP(0.05,0.95),_xll.RiskName("BW Gain"),_xll.RiskUnits("kg"))</f>
        <v>#NAME?</v>
      </c>
      <c r="C278" s="133" t="e" cm="1">
        <f t="array" aca="1" ref="C278" ca="1">_xll.RiskNormal(1200,1200*0.3941,_xll.RiskTruncateP(0.05,0.95),_xll.RiskName("Diet 3 Feed"),_xll.RiskUnits("ng/kg dry"))</f>
        <v>#NAME?</v>
      </c>
      <c r="D278" s="133">
        <v>0</v>
      </c>
      <c r="E278" s="163">
        <v>1.3</v>
      </c>
      <c r="F278" s="134"/>
      <c r="G278" s="134"/>
      <c r="H278" s="134"/>
      <c r="I278" s="134"/>
      <c r="J278" s="134"/>
      <c r="K278" s="134"/>
      <c r="L278" s="134" t="e" cm="1">
        <f t="array" aca="1" ref="L278" ca="1">_xll.RiskNormal(5.4702*LN(A278)-22.889,(5.4702*LN(A278)-22.889)*0.35,_xll.RiskTruncateP(0.05,0.95),_xll.RiskName("DMI"),_xll.RiskUnits("kg"))</f>
        <v>#NAME?</v>
      </c>
      <c r="M278" s="134" t="e" cm="1">
        <f t="array" aca="1" ref="M278" ca="1">_xll.RiskNormal(0.0243*L278,0.005*L278,_xll.RiskTruncateP(0.05,0.95),_xll.RiskName("Soil Intake"),_xll.RiskUnits("kg"))</f>
        <v>#NAME?</v>
      </c>
      <c r="N278" s="134" t="e">
        <f t="shared" ca="1" si="42"/>
        <v>#NAME?</v>
      </c>
      <c r="O278" s="134">
        <f t="shared" si="43"/>
        <v>0</v>
      </c>
      <c r="P278" s="134" t="e">
        <f t="shared" ca="1" si="40"/>
        <v>#NAME?</v>
      </c>
      <c r="Q278" s="134" t="e">
        <f t="shared" ca="1" si="40"/>
        <v>#NAME?</v>
      </c>
      <c r="R278" s="134" t="e">
        <f t="shared" ca="1" si="40"/>
        <v>#NAME?</v>
      </c>
      <c r="S278" s="134" t="e">
        <f t="shared" ca="1" si="45"/>
        <v>#NAME?</v>
      </c>
      <c r="T278" s="134" t="e" cm="1">
        <f t="array" aca="1" ref="T278" ca="1">U277-(U277*(0.5^(1/_xll.RiskNormal('SW7'!C$2,'SW7'!D$2,_xll.RiskTruncateP(0.05,0.95),_xll.RiskName("Halflife"),_xll.RiskUnits("d")))))</f>
        <v>#NAME?</v>
      </c>
      <c r="U278" s="134" t="e">
        <f t="shared" ca="1" si="44"/>
        <v>#NAME?</v>
      </c>
      <c r="V278" s="137" t="e" cm="1">
        <f t="array" aca="1" ref="V278" ca="1">(U278*_xll.RiskNormal('SW7'!C$3,'SW7'!D$3,_xll.RiskTruncateP(0.05,0.95),_xll.RiskName("PFAS MUSCLE FRAC"))/(B278*_xll.RiskNormal('SW7'!C$4,'SW7'!E$4,_xll.RiskTruncateP(0.05,0.95),_xll.RiskName("MUSCLE BW FRAC"))))/1000</f>
        <v>#NAME?</v>
      </c>
      <c r="W278" s="137" t="e" cm="1">
        <f t="array" aca="1" ref="W278" ca="1">V278/_xll.RiskNormal('SW7'!C$5,'SW7'!D$5,_xll.RiskTruncateP(0.05,0.95),_xll.RiskName("Serum Part"))</f>
        <v>#NAME?</v>
      </c>
    </row>
    <row r="279" spans="1:23" x14ac:dyDescent="0.35">
      <c r="A279" s="133">
        <f t="shared" si="41"/>
        <v>276</v>
      </c>
      <c r="B279" s="134" t="e" cm="1">
        <f t="array" aca="1" ref="B279" ca="1">B278+_xll.RiskNormal(0.5584 + 2*0.001787*A279 -3*0.00000155*A279^2 - 4*0.00000000133*A279^3,0.35*(0.5584 + 2*0.001787*A279 -3*0.00000155*A279^2 - 4*0.00000000133*A279^3),_xll.RiskTruncateP(0.05,0.95),_xll.RiskName("BW Gain"),_xll.RiskUnits("kg"))</f>
        <v>#NAME?</v>
      </c>
      <c r="C279" s="133" t="e" cm="1">
        <f t="array" aca="1" ref="C279" ca="1">_xll.RiskNormal(1200,1200*0.3941,_xll.RiskTruncateP(0.05,0.95),_xll.RiskName("Diet 3 Feed"),_xll.RiskUnits("ng/kg dry"))</f>
        <v>#NAME?</v>
      </c>
      <c r="D279" s="133">
        <v>0</v>
      </c>
      <c r="E279" s="163">
        <v>1.3</v>
      </c>
      <c r="F279" s="134"/>
      <c r="G279" s="134"/>
      <c r="H279" s="134"/>
      <c r="I279" s="134"/>
      <c r="J279" s="134"/>
      <c r="K279" s="134"/>
      <c r="L279" s="134" t="e" cm="1">
        <f t="array" aca="1" ref="L279" ca="1">_xll.RiskNormal(5.4702*LN(A279)-22.889,(5.4702*LN(A279)-22.889)*0.35,_xll.RiskTruncateP(0.05,0.95),_xll.RiskName("DMI"),_xll.RiskUnits("kg"))</f>
        <v>#NAME?</v>
      </c>
      <c r="M279" s="134" t="e" cm="1">
        <f t="array" aca="1" ref="M279" ca="1">_xll.RiskNormal(0.0243*L279,0.005*L279,_xll.RiskTruncateP(0.05,0.95),_xll.RiskName("Soil Intake"),_xll.RiskUnits("kg"))</f>
        <v>#NAME?</v>
      </c>
      <c r="N279" s="134" t="e">
        <f t="shared" ca="1" si="42"/>
        <v>#NAME?</v>
      </c>
      <c r="O279" s="134">
        <f t="shared" si="43"/>
        <v>0</v>
      </c>
      <c r="P279" s="134" t="e">
        <f t="shared" ca="1" si="40"/>
        <v>#NAME?</v>
      </c>
      <c r="Q279" s="134" t="e">
        <f t="shared" ca="1" si="40"/>
        <v>#NAME?</v>
      </c>
      <c r="R279" s="134" t="e">
        <f t="shared" ca="1" si="40"/>
        <v>#NAME?</v>
      </c>
      <c r="S279" s="134" t="e">
        <f t="shared" ca="1" si="45"/>
        <v>#NAME?</v>
      </c>
      <c r="T279" s="134" t="e" cm="1">
        <f t="array" aca="1" ref="T279" ca="1">U278-(U278*(0.5^(1/_xll.RiskNormal('SW7'!C$2,'SW7'!D$2,_xll.RiskTruncateP(0.05,0.95),_xll.RiskName("Halflife"),_xll.RiskUnits("d")))))</f>
        <v>#NAME?</v>
      </c>
      <c r="U279" s="134" t="e">
        <f t="shared" ca="1" si="44"/>
        <v>#NAME?</v>
      </c>
      <c r="V279" s="137" t="e" cm="1">
        <f t="array" aca="1" ref="V279" ca="1">(U279*_xll.RiskNormal('SW7'!C$3,'SW7'!D$3,_xll.RiskTruncateP(0.05,0.95),_xll.RiskName("PFAS MUSCLE FRAC"))/(B279*_xll.RiskNormal('SW7'!C$4,'SW7'!E$4,_xll.RiskTruncateP(0.05,0.95),_xll.RiskName("MUSCLE BW FRAC"))))/1000</f>
        <v>#NAME?</v>
      </c>
      <c r="W279" s="137" t="e" cm="1">
        <f t="array" aca="1" ref="W279" ca="1">V279/_xll.RiskNormal('SW7'!C$5,'SW7'!D$5,_xll.RiskTruncateP(0.05,0.95),_xll.RiskName("Serum Part"))</f>
        <v>#NAME?</v>
      </c>
    </row>
    <row r="280" spans="1:23" x14ac:dyDescent="0.35">
      <c r="A280" s="133">
        <f t="shared" si="41"/>
        <v>277</v>
      </c>
      <c r="B280" s="134" t="e" cm="1">
        <f t="array" aca="1" ref="B280" ca="1">B279+_xll.RiskNormal(0.5584 + 2*0.001787*A280 -3*0.00000155*A280^2 - 4*0.00000000133*A280^3,0.35*(0.5584 + 2*0.001787*A280 -3*0.00000155*A280^2 - 4*0.00000000133*A280^3),_xll.RiskTruncateP(0.05,0.95),_xll.RiskName("BW Gain"),_xll.RiskUnits("kg"))</f>
        <v>#NAME?</v>
      </c>
      <c r="C280" s="133" t="e" cm="1">
        <f t="array" aca="1" ref="C280" ca="1">_xll.RiskNormal(1200,1200*0.3941,_xll.RiskTruncateP(0.05,0.95),_xll.RiskName("Diet 3 Feed"),_xll.RiskUnits("ng/kg dry"))</f>
        <v>#NAME?</v>
      </c>
      <c r="D280" s="133">
        <v>0</v>
      </c>
      <c r="E280" s="163">
        <v>1.3</v>
      </c>
      <c r="F280" s="134"/>
      <c r="G280" s="134"/>
      <c r="H280" s="134"/>
      <c r="I280" s="134"/>
      <c r="J280" s="134"/>
      <c r="K280" s="134"/>
      <c r="L280" s="134" t="e" cm="1">
        <f t="array" aca="1" ref="L280" ca="1">_xll.RiskNormal(5.4702*LN(A280)-22.889,(5.4702*LN(A280)-22.889)*0.35,_xll.RiskTruncateP(0.05,0.95),_xll.RiskName("DMI"),_xll.RiskUnits("kg"))</f>
        <v>#NAME?</v>
      </c>
      <c r="M280" s="134" t="e" cm="1">
        <f t="array" aca="1" ref="M280" ca="1">_xll.RiskNormal(0.0243*L280,0.005*L280,_xll.RiskTruncateP(0.05,0.95),_xll.RiskName("Soil Intake"),_xll.RiskUnits("kg"))</f>
        <v>#NAME?</v>
      </c>
      <c r="N280" s="134" t="e">
        <f t="shared" ca="1" si="42"/>
        <v>#NAME?</v>
      </c>
      <c r="O280" s="134">
        <f t="shared" si="43"/>
        <v>0</v>
      </c>
      <c r="P280" s="134" t="e">
        <f t="shared" ca="1" si="40"/>
        <v>#NAME?</v>
      </c>
      <c r="Q280" s="134" t="e">
        <f t="shared" ca="1" si="40"/>
        <v>#NAME?</v>
      </c>
      <c r="R280" s="134" t="e">
        <f t="shared" ca="1" si="40"/>
        <v>#NAME?</v>
      </c>
      <c r="S280" s="134" t="e">
        <f t="shared" ca="1" si="45"/>
        <v>#NAME?</v>
      </c>
      <c r="T280" s="134" t="e" cm="1">
        <f t="array" aca="1" ref="T280" ca="1">U279-(U279*(0.5^(1/_xll.RiskNormal('SW7'!C$2,'SW7'!D$2,_xll.RiskTruncateP(0.05,0.95),_xll.RiskName("Halflife"),_xll.RiskUnits("d")))))</f>
        <v>#NAME?</v>
      </c>
      <c r="U280" s="134" t="e">
        <f t="shared" ca="1" si="44"/>
        <v>#NAME?</v>
      </c>
      <c r="V280" s="137" t="e" cm="1">
        <f t="array" aca="1" ref="V280" ca="1">(U280*_xll.RiskNormal('SW7'!C$3,'SW7'!D$3,_xll.RiskTruncateP(0.05,0.95),_xll.RiskName("PFAS MUSCLE FRAC"))/(B280*_xll.RiskNormal('SW7'!C$4,'SW7'!E$4,_xll.RiskTruncateP(0.05,0.95),_xll.RiskName("MUSCLE BW FRAC"))))/1000</f>
        <v>#NAME?</v>
      </c>
      <c r="W280" s="137" t="e" cm="1">
        <f t="array" aca="1" ref="W280" ca="1">V280/_xll.RiskNormal('SW7'!C$5,'SW7'!D$5,_xll.RiskTruncateP(0.05,0.95),_xll.RiskName("Serum Part"))</f>
        <v>#NAME?</v>
      </c>
    </row>
    <row r="281" spans="1:23" x14ac:dyDescent="0.35">
      <c r="A281" s="133">
        <f t="shared" si="41"/>
        <v>278</v>
      </c>
      <c r="B281" s="134" t="e" cm="1">
        <f t="array" aca="1" ref="B281" ca="1">B280+_xll.RiskNormal(0.5584 + 2*0.001787*A281 -3*0.00000155*A281^2 - 4*0.00000000133*A281^3,0.35*(0.5584 + 2*0.001787*A281 -3*0.00000155*A281^2 - 4*0.00000000133*A281^3),_xll.RiskTruncateP(0.05,0.95),_xll.RiskName("BW Gain"),_xll.RiskUnits("kg"))</f>
        <v>#NAME?</v>
      </c>
      <c r="C281" s="133" t="e" cm="1">
        <f t="array" aca="1" ref="C281" ca="1">_xll.RiskNormal(1200,1200*0.3941,_xll.RiskTruncateP(0.05,0.95),_xll.RiskName("Diet 3 Feed"),_xll.RiskUnits("ng/kg dry"))</f>
        <v>#NAME?</v>
      </c>
      <c r="D281" s="133">
        <v>0</v>
      </c>
      <c r="E281" s="163">
        <v>1.3</v>
      </c>
      <c r="F281" s="134"/>
      <c r="G281" s="134"/>
      <c r="H281" s="134"/>
      <c r="I281" s="134"/>
      <c r="J281" s="134"/>
      <c r="K281" s="134"/>
      <c r="L281" s="134" t="e" cm="1">
        <f t="array" aca="1" ref="L281" ca="1">_xll.RiskNormal(5.4702*LN(A281)-22.889,(5.4702*LN(A281)-22.889)*0.35,_xll.RiskTruncateP(0.05,0.95),_xll.RiskName("DMI"),_xll.RiskUnits("kg"))</f>
        <v>#NAME?</v>
      </c>
      <c r="M281" s="134" t="e" cm="1">
        <f t="array" aca="1" ref="M281" ca="1">_xll.RiskNormal(0.0243*L281,0.005*L281,_xll.RiskTruncateP(0.05,0.95),_xll.RiskName("Soil Intake"),_xll.RiskUnits("kg"))</f>
        <v>#NAME?</v>
      </c>
      <c r="N281" s="134" t="e">
        <f t="shared" ca="1" si="42"/>
        <v>#NAME?</v>
      </c>
      <c r="O281" s="134">
        <f t="shared" si="43"/>
        <v>0</v>
      </c>
      <c r="P281" s="134" t="e">
        <f t="shared" ca="1" si="40"/>
        <v>#NAME?</v>
      </c>
      <c r="Q281" s="134" t="e">
        <f t="shared" ca="1" si="40"/>
        <v>#NAME?</v>
      </c>
      <c r="R281" s="134" t="e">
        <f t="shared" ca="1" si="40"/>
        <v>#NAME?</v>
      </c>
      <c r="S281" s="134" t="e">
        <f t="shared" ca="1" si="45"/>
        <v>#NAME?</v>
      </c>
      <c r="T281" s="134" t="e" cm="1">
        <f t="array" aca="1" ref="T281" ca="1">U280-(U280*(0.5^(1/_xll.RiskNormal('SW7'!C$2,'SW7'!D$2,_xll.RiskTruncateP(0.05,0.95),_xll.RiskName("Halflife"),_xll.RiskUnits("d")))))</f>
        <v>#NAME?</v>
      </c>
      <c r="U281" s="134" t="e">
        <f t="shared" ca="1" si="44"/>
        <v>#NAME?</v>
      </c>
      <c r="V281" s="137" t="e" cm="1">
        <f t="array" aca="1" ref="V281" ca="1">(U281*_xll.RiskNormal('SW7'!C$3,'SW7'!D$3,_xll.RiskTruncateP(0.05,0.95),_xll.RiskName("PFAS MUSCLE FRAC"))/(B281*_xll.RiskNormal('SW7'!C$4,'SW7'!E$4,_xll.RiskTruncateP(0.05,0.95),_xll.RiskName("MUSCLE BW FRAC"))))/1000</f>
        <v>#NAME?</v>
      </c>
      <c r="W281" s="137" t="e" cm="1">
        <f t="array" aca="1" ref="W281" ca="1">V281/_xll.RiskNormal('SW7'!C$5,'SW7'!D$5,_xll.RiskTruncateP(0.05,0.95),_xll.RiskName("Serum Part"))</f>
        <v>#NAME?</v>
      </c>
    </row>
    <row r="282" spans="1:23" x14ac:dyDescent="0.35">
      <c r="A282" s="133">
        <f t="shared" si="41"/>
        <v>279</v>
      </c>
      <c r="B282" s="134" t="e" cm="1">
        <f t="array" aca="1" ref="B282" ca="1">B281+_xll.RiskNormal(0.5584 + 2*0.001787*A282 -3*0.00000155*A282^2 - 4*0.00000000133*A282^3,0.35*(0.5584 + 2*0.001787*A282 -3*0.00000155*A282^2 - 4*0.00000000133*A282^3),_xll.RiskTruncateP(0.05,0.95),_xll.RiskName("BW Gain"),_xll.RiskUnits("kg"))</f>
        <v>#NAME?</v>
      </c>
      <c r="C282" s="133" t="e" cm="1">
        <f t="array" aca="1" ref="C282" ca="1">_xll.RiskNormal(1200,1200*0.3941,_xll.RiskTruncateP(0.05,0.95),_xll.RiskName("Diet 3 Feed"),_xll.RiskUnits("ng/kg dry"))</f>
        <v>#NAME?</v>
      </c>
      <c r="D282" s="133">
        <v>0</v>
      </c>
      <c r="E282" s="163">
        <v>1.3</v>
      </c>
      <c r="F282" s="134"/>
      <c r="G282" s="134"/>
      <c r="H282" s="134"/>
      <c r="I282" s="134"/>
      <c r="J282" s="134"/>
      <c r="K282" s="134"/>
      <c r="L282" s="134" t="e" cm="1">
        <f t="array" aca="1" ref="L282" ca="1">_xll.RiskNormal(5.4702*LN(A282)-22.889,(5.4702*LN(A282)-22.889)*0.35,_xll.RiskTruncateP(0.05,0.95),_xll.RiskName("DMI"),_xll.RiskUnits("kg"))</f>
        <v>#NAME?</v>
      </c>
      <c r="M282" s="134" t="e" cm="1">
        <f t="array" aca="1" ref="M282" ca="1">_xll.RiskNormal(0.0243*L282,0.005*L282,_xll.RiskTruncateP(0.05,0.95),_xll.RiskName("Soil Intake"),_xll.RiskUnits("kg"))</f>
        <v>#NAME?</v>
      </c>
      <c r="N282" s="134" t="e">
        <f t="shared" ca="1" si="42"/>
        <v>#NAME?</v>
      </c>
      <c r="O282" s="134">
        <f t="shared" si="43"/>
        <v>0</v>
      </c>
      <c r="P282" s="134" t="e">
        <f t="shared" ca="1" si="40"/>
        <v>#NAME?</v>
      </c>
      <c r="Q282" s="134" t="e">
        <f t="shared" ca="1" si="40"/>
        <v>#NAME?</v>
      </c>
      <c r="R282" s="134" t="e">
        <f t="shared" ca="1" si="40"/>
        <v>#NAME?</v>
      </c>
      <c r="S282" s="134" t="e">
        <f t="shared" ca="1" si="45"/>
        <v>#NAME?</v>
      </c>
      <c r="T282" s="134" t="e" cm="1">
        <f t="array" aca="1" ref="T282" ca="1">U281-(U281*(0.5^(1/_xll.RiskNormal('SW7'!C$2,'SW7'!D$2,_xll.RiskTruncateP(0.05,0.95),_xll.RiskName("Halflife"),_xll.RiskUnits("d")))))</f>
        <v>#NAME?</v>
      </c>
      <c r="U282" s="134" t="e">
        <f t="shared" ca="1" si="44"/>
        <v>#NAME?</v>
      </c>
      <c r="V282" s="137" t="e" cm="1">
        <f t="array" aca="1" ref="V282" ca="1">(U282*_xll.RiskNormal('SW7'!C$3,'SW7'!D$3,_xll.RiskTruncateP(0.05,0.95),_xll.RiskName("PFAS MUSCLE FRAC"))/(B282*_xll.RiskNormal('SW7'!C$4,'SW7'!E$4,_xll.RiskTruncateP(0.05,0.95),_xll.RiskName("MUSCLE BW FRAC"))))/1000</f>
        <v>#NAME?</v>
      </c>
      <c r="W282" s="137" t="e" cm="1">
        <f t="array" aca="1" ref="W282" ca="1">V282/_xll.RiskNormal('SW7'!C$5,'SW7'!D$5,_xll.RiskTruncateP(0.05,0.95),_xll.RiskName("Serum Part"))</f>
        <v>#NAME?</v>
      </c>
    </row>
    <row r="283" spans="1:23" x14ac:dyDescent="0.35">
      <c r="A283" s="133">
        <f t="shared" si="41"/>
        <v>280</v>
      </c>
      <c r="B283" s="134" t="e" cm="1">
        <f t="array" aca="1" ref="B283" ca="1">B282+_xll.RiskNormal(0.5584 + 2*0.001787*A283 -3*0.00000155*A283^2 - 4*0.00000000133*A283^3,0.35*(0.5584 + 2*0.001787*A283 -3*0.00000155*A283^2 - 4*0.00000000133*A283^3),_xll.RiskTruncateP(0.05,0.95),_xll.RiskName("BW Gain"),_xll.RiskUnits("kg"))</f>
        <v>#NAME?</v>
      </c>
      <c r="C283" s="133" t="e" cm="1">
        <f t="array" aca="1" ref="C283" ca="1">_xll.RiskNormal(1200,1200*0.3941,_xll.RiskTruncateP(0.05,0.95),_xll.RiskName("Diet 3 Feed"),_xll.RiskUnits("ng/kg dry"))</f>
        <v>#NAME?</v>
      </c>
      <c r="D283" s="133">
        <v>0</v>
      </c>
      <c r="E283" s="163">
        <v>1.3</v>
      </c>
      <c r="F283" s="134"/>
      <c r="G283" s="134"/>
      <c r="H283" s="134"/>
      <c r="I283" s="134"/>
      <c r="J283" s="134"/>
      <c r="K283" s="134"/>
      <c r="L283" s="134" t="e" cm="1">
        <f t="array" aca="1" ref="L283" ca="1">_xll.RiskNormal(5.4702*LN(A283)-22.889,(5.4702*LN(A283)-22.889)*0.35,_xll.RiskTruncateP(0.05,0.95),_xll.RiskName("DMI"),_xll.RiskUnits("kg"))</f>
        <v>#NAME?</v>
      </c>
      <c r="M283" s="134" t="e" cm="1">
        <f t="array" aca="1" ref="M283" ca="1">_xll.RiskNormal(0.0243*L283,0.005*L283,_xll.RiskTruncateP(0.05,0.95),_xll.RiskName("Soil Intake"),_xll.RiskUnits("kg"))</f>
        <v>#NAME?</v>
      </c>
      <c r="N283" s="134" t="e">
        <f t="shared" ca="1" si="42"/>
        <v>#NAME?</v>
      </c>
      <c r="O283" s="134">
        <f t="shared" si="43"/>
        <v>0</v>
      </c>
      <c r="P283" s="134" t="e">
        <f t="shared" ca="1" si="40"/>
        <v>#NAME?</v>
      </c>
      <c r="Q283" s="134" t="e">
        <f t="shared" ca="1" si="40"/>
        <v>#NAME?</v>
      </c>
      <c r="R283" s="134" t="e">
        <f t="shared" ca="1" si="40"/>
        <v>#NAME?</v>
      </c>
      <c r="S283" s="134" t="e">
        <f t="shared" ca="1" si="45"/>
        <v>#NAME?</v>
      </c>
      <c r="T283" s="134" t="e" cm="1">
        <f t="array" aca="1" ref="T283" ca="1">U282-(U282*(0.5^(1/_xll.RiskNormal('SW7'!C$2,'SW7'!D$2,_xll.RiskTruncateP(0.05,0.95),_xll.RiskName("Halflife"),_xll.RiskUnits("d")))))</f>
        <v>#NAME?</v>
      </c>
      <c r="U283" s="134" t="e">
        <f t="shared" ca="1" si="44"/>
        <v>#NAME?</v>
      </c>
      <c r="V283" s="137" t="e" cm="1">
        <f t="array" aca="1" ref="V283" ca="1">(U283*_xll.RiskNormal('SW7'!C$3,'SW7'!D$3,_xll.RiskTruncateP(0.05,0.95),_xll.RiskName("PFAS MUSCLE FRAC"))/(B283*_xll.RiskNormal('SW7'!C$4,'SW7'!E$4,_xll.RiskTruncateP(0.05,0.95),_xll.RiskName("MUSCLE BW FRAC"))))/1000</f>
        <v>#NAME?</v>
      </c>
      <c r="W283" s="137" t="e" cm="1">
        <f t="array" aca="1" ref="W283" ca="1">V283/_xll.RiskNormal('SW7'!C$5,'SW7'!D$5,_xll.RiskTruncateP(0.05,0.95),_xll.RiskName("Serum Part"))</f>
        <v>#NAME?</v>
      </c>
    </row>
    <row r="284" spans="1:23" x14ac:dyDescent="0.35">
      <c r="A284" s="133">
        <f t="shared" si="41"/>
        <v>281</v>
      </c>
      <c r="B284" s="134" t="e" cm="1">
        <f t="array" aca="1" ref="B284" ca="1">B283+_xll.RiskNormal(0.5584 + 2*0.001787*A284 -3*0.00000155*A284^2 - 4*0.00000000133*A284^3,0.35*(0.5584 + 2*0.001787*A284 -3*0.00000155*A284^2 - 4*0.00000000133*A284^3),_xll.RiskTruncateP(0.05,0.95),_xll.RiskName("BW Gain"),_xll.RiskUnits("kg"))</f>
        <v>#NAME?</v>
      </c>
      <c r="C284" s="133" t="e" cm="1">
        <f t="array" aca="1" ref="C284" ca="1">_xll.RiskNormal(1200,1200*0.3941,_xll.RiskTruncateP(0.05,0.95),_xll.RiskName("Diet 3 Feed"),_xll.RiskUnits("ng/kg dry"))</f>
        <v>#NAME?</v>
      </c>
      <c r="D284" s="133">
        <v>0</v>
      </c>
      <c r="E284" s="163">
        <v>1.3</v>
      </c>
      <c r="F284" s="134"/>
      <c r="G284" s="134"/>
      <c r="H284" s="134"/>
      <c r="I284" s="134"/>
      <c r="J284" s="134"/>
      <c r="K284" s="134"/>
      <c r="L284" s="134" t="e" cm="1">
        <f t="array" aca="1" ref="L284" ca="1">_xll.RiskNormal(5.4702*LN(A284)-22.889,(5.4702*LN(A284)-22.889)*0.35,_xll.RiskTruncateP(0.05,0.95),_xll.RiskName("DMI"),_xll.RiskUnits("kg"))</f>
        <v>#NAME?</v>
      </c>
      <c r="M284" s="134" t="e" cm="1">
        <f t="array" aca="1" ref="M284" ca="1">_xll.RiskNormal(0.0243*L284,0.005*L284,_xll.RiskTruncateP(0.05,0.95),_xll.RiskName("Soil Intake"),_xll.RiskUnits("kg"))</f>
        <v>#NAME?</v>
      </c>
      <c r="N284" s="134" t="e">
        <f t="shared" ca="1" si="42"/>
        <v>#NAME?</v>
      </c>
      <c r="O284" s="134">
        <f t="shared" si="43"/>
        <v>0</v>
      </c>
      <c r="P284" s="134" t="e">
        <f t="shared" ca="1" si="40"/>
        <v>#NAME?</v>
      </c>
      <c r="Q284" s="134" t="e">
        <f t="shared" ca="1" si="40"/>
        <v>#NAME?</v>
      </c>
      <c r="R284" s="134" t="e">
        <f t="shared" ca="1" si="40"/>
        <v>#NAME?</v>
      </c>
      <c r="S284" s="134" t="e">
        <f t="shared" ca="1" si="45"/>
        <v>#NAME?</v>
      </c>
      <c r="T284" s="134" t="e" cm="1">
        <f t="array" aca="1" ref="T284" ca="1">U283-(U283*(0.5^(1/_xll.RiskNormal('SW7'!C$2,'SW7'!D$2,_xll.RiskTruncateP(0.05,0.95),_xll.RiskName("Halflife"),_xll.RiskUnits("d")))))</f>
        <v>#NAME?</v>
      </c>
      <c r="U284" s="134" t="e">
        <f t="shared" ca="1" si="44"/>
        <v>#NAME?</v>
      </c>
      <c r="V284" s="137" t="e" cm="1">
        <f t="array" aca="1" ref="V284" ca="1">(U284*_xll.RiskNormal('SW7'!C$3,'SW7'!D$3,_xll.RiskTruncateP(0.05,0.95),_xll.RiskName("PFAS MUSCLE FRAC"))/(B284*_xll.RiskNormal('SW7'!C$4,'SW7'!E$4,_xll.RiskTruncateP(0.05,0.95),_xll.RiskName("MUSCLE BW FRAC"))))/1000</f>
        <v>#NAME?</v>
      </c>
      <c r="W284" s="137" t="e" cm="1">
        <f t="array" aca="1" ref="W284" ca="1">V284/_xll.RiskNormal('SW7'!C$5,'SW7'!D$5,_xll.RiskTruncateP(0.05,0.95),_xll.RiskName("Serum Part"))</f>
        <v>#NAME?</v>
      </c>
    </row>
    <row r="285" spans="1:23" x14ac:dyDescent="0.35">
      <c r="A285" s="133">
        <f t="shared" si="41"/>
        <v>282</v>
      </c>
      <c r="B285" s="134" t="e" cm="1">
        <f t="array" aca="1" ref="B285" ca="1">B284+_xll.RiskNormal(0.5584 + 2*0.001787*A285 -3*0.00000155*A285^2 - 4*0.00000000133*A285^3,0.35*(0.5584 + 2*0.001787*A285 -3*0.00000155*A285^2 - 4*0.00000000133*A285^3),_xll.RiskTruncateP(0.05,0.95),_xll.RiskName("BW Gain"),_xll.RiskUnits("kg"))</f>
        <v>#NAME?</v>
      </c>
      <c r="C285" s="133" t="e" cm="1">
        <f t="array" aca="1" ref="C285" ca="1">_xll.RiskNormal(1200,1200*0.3941,_xll.RiskTruncateP(0.05,0.95),_xll.RiskName("Diet 3 Feed"),_xll.RiskUnits("ng/kg dry"))</f>
        <v>#NAME?</v>
      </c>
      <c r="D285" s="133">
        <v>0</v>
      </c>
      <c r="E285" s="163">
        <v>1.3</v>
      </c>
      <c r="F285" s="134"/>
      <c r="G285" s="134"/>
      <c r="H285" s="134"/>
      <c r="I285" s="134"/>
      <c r="J285" s="134"/>
      <c r="K285" s="134"/>
      <c r="L285" s="134" t="e" cm="1">
        <f t="array" aca="1" ref="L285" ca="1">_xll.RiskNormal(5.4702*LN(A285)-22.889,(5.4702*LN(A285)-22.889)*0.35,_xll.RiskTruncateP(0.05,0.95),_xll.RiskName("DMI"),_xll.RiskUnits("kg"))</f>
        <v>#NAME?</v>
      </c>
      <c r="M285" s="134" t="e" cm="1">
        <f t="array" aca="1" ref="M285" ca="1">_xll.RiskNormal(0.0243*L285,0.005*L285,_xll.RiskTruncateP(0.05,0.95),_xll.RiskName("Soil Intake"),_xll.RiskUnits("kg"))</f>
        <v>#NAME?</v>
      </c>
      <c r="N285" s="134" t="e">
        <f t="shared" ca="1" si="42"/>
        <v>#NAME?</v>
      </c>
      <c r="O285" s="134">
        <f t="shared" si="43"/>
        <v>0</v>
      </c>
      <c r="P285" s="134" t="e">
        <f t="shared" ca="1" si="40"/>
        <v>#NAME?</v>
      </c>
      <c r="Q285" s="134" t="e">
        <f t="shared" ca="1" si="40"/>
        <v>#NAME?</v>
      </c>
      <c r="R285" s="134" t="e">
        <f t="shared" ca="1" si="40"/>
        <v>#NAME?</v>
      </c>
      <c r="S285" s="134" t="e">
        <f t="shared" ca="1" si="45"/>
        <v>#NAME?</v>
      </c>
      <c r="T285" s="134" t="e" cm="1">
        <f t="array" aca="1" ref="T285" ca="1">U284-(U284*(0.5^(1/_xll.RiskNormal('SW7'!C$2,'SW7'!D$2,_xll.RiskTruncateP(0.05,0.95),_xll.RiskName("Halflife"),_xll.RiskUnits("d")))))</f>
        <v>#NAME?</v>
      </c>
      <c r="U285" s="134" t="e">
        <f t="shared" ca="1" si="44"/>
        <v>#NAME?</v>
      </c>
      <c r="V285" s="137" t="e" cm="1">
        <f t="array" aca="1" ref="V285" ca="1">(U285*_xll.RiskNormal('SW7'!C$3,'SW7'!D$3,_xll.RiskTruncateP(0.05,0.95),_xll.RiskName("PFAS MUSCLE FRAC"))/(B285*_xll.RiskNormal('SW7'!C$4,'SW7'!E$4,_xll.RiskTruncateP(0.05,0.95),_xll.RiskName("MUSCLE BW FRAC"))))/1000</f>
        <v>#NAME?</v>
      </c>
      <c r="W285" s="137" t="e" cm="1">
        <f t="array" aca="1" ref="W285" ca="1">V285/_xll.RiskNormal('SW7'!C$5,'SW7'!D$5,_xll.RiskTruncateP(0.05,0.95),_xll.RiskName("Serum Part"))</f>
        <v>#NAME?</v>
      </c>
    </row>
    <row r="286" spans="1:23" x14ac:dyDescent="0.35">
      <c r="A286" s="133">
        <f t="shared" si="41"/>
        <v>283</v>
      </c>
      <c r="B286" s="134" t="e" cm="1">
        <f t="array" aca="1" ref="B286" ca="1">B285+_xll.RiskNormal(0.5584 + 2*0.001787*A286 -3*0.00000155*A286^2 - 4*0.00000000133*A286^3,0.35*(0.5584 + 2*0.001787*A286 -3*0.00000155*A286^2 - 4*0.00000000133*A286^3),_xll.RiskTruncateP(0.05,0.95),_xll.RiskName("BW Gain"),_xll.RiskUnits("kg"))</f>
        <v>#NAME?</v>
      </c>
      <c r="C286" s="133" t="e" cm="1">
        <f t="array" aca="1" ref="C286" ca="1">_xll.RiskNormal(1200,1200*0.3941,_xll.RiskTruncateP(0.05,0.95),_xll.RiskName("Diet 3 Feed"),_xll.RiskUnits("ng/kg dry"))</f>
        <v>#NAME?</v>
      </c>
      <c r="D286" s="133">
        <v>0</v>
      </c>
      <c r="E286" s="163">
        <v>1.3</v>
      </c>
      <c r="F286" s="134"/>
      <c r="G286" s="134"/>
      <c r="H286" s="134"/>
      <c r="I286" s="134"/>
      <c r="J286" s="134"/>
      <c r="K286" s="134"/>
      <c r="L286" s="134" t="e" cm="1">
        <f t="array" aca="1" ref="L286" ca="1">_xll.RiskNormal(5.4702*LN(A286)-22.889,(5.4702*LN(A286)-22.889)*0.35,_xll.RiskTruncateP(0.05,0.95),_xll.RiskName("DMI"),_xll.RiskUnits("kg"))</f>
        <v>#NAME?</v>
      </c>
      <c r="M286" s="134" t="e" cm="1">
        <f t="array" aca="1" ref="M286" ca="1">_xll.RiskNormal(0.0243*L286,0.005*L286,_xll.RiskTruncateP(0.05,0.95),_xll.RiskName("Soil Intake"),_xll.RiskUnits("kg"))</f>
        <v>#NAME?</v>
      </c>
      <c r="N286" s="134" t="e">
        <f t="shared" ca="1" si="42"/>
        <v>#NAME?</v>
      </c>
      <c r="O286" s="134">
        <f t="shared" si="43"/>
        <v>0</v>
      </c>
      <c r="P286" s="134" t="e">
        <f t="shared" ca="1" si="40"/>
        <v>#NAME?</v>
      </c>
      <c r="Q286" s="134" t="e">
        <f t="shared" ca="1" si="40"/>
        <v>#NAME?</v>
      </c>
      <c r="R286" s="134" t="e">
        <f t="shared" ca="1" si="40"/>
        <v>#NAME?</v>
      </c>
      <c r="S286" s="134" t="e">
        <f t="shared" ca="1" si="45"/>
        <v>#NAME?</v>
      </c>
      <c r="T286" s="134" t="e" cm="1">
        <f t="array" aca="1" ref="T286" ca="1">U285-(U285*(0.5^(1/_xll.RiskNormal('SW7'!C$2,'SW7'!D$2,_xll.RiskTruncateP(0.05,0.95),_xll.RiskName("Halflife"),_xll.RiskUnits("d")))))</f>
        <v>#NAME?</v>
      </c>
      <c r="U286" s="134" t="e">
        <f t="shared" ca="1" si="44"/>
        <v>#NAME?</v>
      </c>
      <c r="V286" s="137" t="e" cm="1">
        <f t="array" aca="1" ref="V286" ca="1">(U286*_xll.RiskNormal('SW7'!C$3,'SW7'!D$3,_xll.RiskTruncateP(0.05,0.95),_xll.RiskName("PFAS MUSCLE FRAC"))/(B286*_xll.RiskNormal('SW7'!C$4,'SW7'!E$4,_xll.RiskTruncateP(0.05,0.95),_xll.RiskName("MUSCLE BW FRAC"))))/1000</f>
        <v>#NAME?</v>
      </c>
      <c r="W286" s="137" t="e" cm="1">
        <f t="array" aca="1" ref="W286" ca="1">V286/_xll.RiskNormal('SW7'!C$5,'SW7'!D$5,_xll.RiskTruncateP(0.05,0.95),_xll.RiskName("Serum Part"))</f>
        <v>#NAME?</v>
      </c>
    </row>
    <row r="287" spans="1:23" x14ac:dyDescent="0.35">
      <c r="A287" s="133">
        <f t="shared" si="41"/>
        <v>284</v>
      </c>
      <c r="B287" s="134" t="e" cm="1">
        <f t="array" aca="1" ref="B287" ca="1">B286+_xll.RiskNormal(0.5584 + 2*0.001787*A287 -3*0.00000155*A287^2 - 4*0.00000000133*A287^3,0.35*(0.5584 + 2*0.001787*A287 -3*0.00000155*A287^2 - 4*0.00000000133*A287^3),_xll.RiskTruncateP(0.05,0.95),_xll.RiskName("BW Gain"),_xll.RiskUnits("kg"))</f>
        <v>#NAME?</v>
      </c>
      <c r="C287" s="133" t="e" cm="1">
        <f t="array" aca="1" ref="C287" ca="1">_xll.RiskNormal(1200,1200*0.3941,_xll.RiskTruncateP(0.05,0.95),_xll.RiskName("Diet 3 Feed"),_xll.RiskUnits("ng/kg dry"))</f>
        <v>#NAME?</v>
      </c>
      <c r="D287" s="133">
        <v>0</v>
      </c>
      <c r="E287" s="163">
        <v>1.3</v>
      </c>
      <c r="F287" s="134"/>
      <c r="G287" s="134"/>
      <c r="H287" s="134"/>
      <c r="I287" s="134"/>
      <c r="J287" s="134"/>
      <c r="K287" s="134"/>
      <c r="L287" s="134" t="e" cm="1">
        <f t="array" aca="1" ref="L287" ca="1">_xll.RiskNormal(5.4702*LN(A287)-22.889,(5.4702*LN(A287)-22.889)*0.35,_xll.RiskTruncateP(0.05,0.95),_xll.RiskName("DMI"),_xll.RiskUnits("kg"))</f>
        <v>#NAME?</v>
      </c>
      <c r="M287" s="134" t="e" cm="1">
        <f t="array" aca="1" ref="M287" ca="1">_xll.RiskNormal(0.0243*L287,0.005*L287,_xll.RiskTruncateP(0.05,0.95),_xll.RiskName("Soil Intake"),_xll.RiskUnits("kg"))</f>
        <v>#NAME?</v>
      </c>
      <c r="N287" s="134" t="e">
        <f t="shared" ca="1" si="42"/>
        <v>#NAME?</v>
      </c>
      <c r="O287" s="134">
        <f t="shared" si="43"/>
        <v>0</v>
      </c>
      <c r="P287" s="134" t="e">
        <f t="shared" ca="1" si="40"/>
        <v>#NAME?</v>
      </c>
      <c r="Q287" s="134" t="e">
        <f t="shared" ca="1" si="40"/>
        <v>#NAME?</v>
      </c>
      <c r="R287" s="134" t="e">
        <f t="shared" ca="1" si="40"/>
        <v>#NAME?</v>
      </c>
      <c r="S287" s="134" t="e">
        <f t="shared" ca="1" si="45"/>
        <v>#NAME?</v>
      </c>
      <c r="T287" s="134" t="e" cm="1">
        <f t="array" aca="1" ref="T287" ca="1">U286-(U286*(0.5^(1/_xll.RiskNormal('SW7'!C$2,'SW7'!D$2,_xll.RiskTruncateP(0.05,0.95),_xll.RiskName("Halflife"),_xll.RiskUnits("d")))))</f>
        <v>#NAME?</v>
      </c>
      <c r="U287" s="134" t="e">
        <f t="shared" ca="1" si="44"/>
        <v>#NAME?</v>
      </c>
      <c r="V287" s="137" t="e" cm="1">
        <f t="array" aca="1" ref="V287" ca="1">(U287*_xll.RiskNormal('SW7'!C$3,'SW7'!D$3,_xll.RiskTruncateP(0.05,0.95),_xll.RiskName("PFAS MUSCLE FRAC"))/(B287*_xll.RiskNormal('SW7'!C$4,'SW7'!E$4,_xll.RiskTruncateP(0.05,0.95),_xll.RiskName("MUSCLE BW FRAC"))))/1000</f>
        <v>#NAME?</v>
      </c>
      <c r="W287" s="137" t="e" cm="1">
        <f t="array" aca="1" ref="W287" ca="1">V287/_xll.RiskNormal('SW7'!C$5,'SW7'!D$5,_xll.RiskTruncateP(0.05,0.95),_xll.RiskName("Serum Part"))</f>
        <v>#NAME?</v>
      </c>
    </row>
    <row r="288" spans="1:23" x14ac:dyDescent="0.35">
      <c r="A288" s="133">
        <f t="shared" si="41"/>
        <v>285</v>
      </c>
      <c r="B288" s="134" t="e" cm="1">
        <f t="array" aca="1" ref="B288" ca="1">B287+_xll.RiskNormal(0.5584 + 2*0.001787*A288 -3*0.00000155*A288^2 - 4*0.00000000133*A288^3,0.35*(0.5584 + 2*0.001787*A288 -3*0.00000155*A288^2 - 4*0.00000000133*A288^3),_xll.RiskTruncateP(0.05,0.95),_xll.RiskName("BW Gain"),_xll.RiskUnits("kg"))</f>
        <v>#NAME?</v>
      </c>
      <c r="C288" s="133" t="e" cm="1">
        <f t="array" aca="1" ref="C288" ca="1">_xll.RiskNormal(1200,1200*0.3941,_xll.RiskTruncateP(0.05,0.95),_xll.RiskName("Diet 3 Feed"),_xll.RiskUnits("ng/kg dry"))</f>
        <v>#NAME?</v>
      </c>
      <c r="D288" s="133">
        <v>0</v>
      </c>
      <c r="E288" s="163">
        <v>1.3</v>
      </c>
      <c r="F288" s="134"/>
      <c r="G288" s="134"/>
      <c r="H288" s="134"/>
      <c r="I288" s="134"/>
      <c r="J288" s="134"/>
      <c r="K288" s="134"/>
      <c r="L288" s="134" t="e" cm="1">
        <f t="array" aca="1" ref="L288" ca="1">_xll.RiskNormal(5.4702*LN(A288)-22.889,(5.4702*LN(A288)-22.889)*0.35,_xll.RiskTruncateP(0.05,0.95),_xll.RiskName("DMI"),_xll.RiskUnits("kg"))</f>
        <v>#NAME?</v>
      </c>
      <c r="M288" s="134" t="e" cm="1">
        <f t="array" aca="1" ref="M288" ca="1">_xll.RiskNormal(0.0243*L288,0.005*L288,_xll.RiskTruncateP(0.05,0.95),_xll.RiskName("Soil Intake"),_xll.RiskUnits("kg"))</f>
        <v>#NAME?</v>
      </c>
      <c r="N288" s="134" t="e">
        <f t="shared" ca="1" si="42"/>
        <v>#NAME?</v>
      </c>
      <c r="O288" s="134">
        <f t="shared" si="43"/>
        <v>0</v>
      </c>
      <c r="P288" s="134" t="e">
        <f t="shared" ca="1" si="40"/>
        <v>#NAME?</v>
      </c>
      <c r="Q288" s="134" t="e">
        <f t="shared" ca="1" si="40"/>
        <v>#NAME?</v>
      </c>
      <c r="R288" s="134" t="e">
        <f t="shared" ca="1" si="40"/>
        <v>#NAME?</v>
      </c>
      <c r="S288" s="134" t="e">
        <f t="shared" ca="1" si="45"/>
        <v>#NAME?</v>
      </c>
      <c r="T288" s="134" t="e" cm="1">
        <f t="array" aca="1" ref="T288" ca="1">U287-(U287*(0.5^(1/_xll.RiskNormal('SW7'!C$2,'SW7'!D$2,_xll.RiskTruncateP(0.05,0.95),_xll.RiskName("Halflife"),_xll.RiskUnits("d")))))</f>
        <v>#NAME?</v>
      </c>
      <c r="U288" s="134" t="e">
        <f t="shared" ca="1" si="44"/>
        <v>#NAME?</v>
      </c>
      <c r="V288" s="137" t="e" cm="1">
        <f t="array" aca="1" ref="V288" ca="1">(U288*_xll.RiskNormal('SW7'!C$3,'SW7'!D$3,_xll.RiskTruncateP(0.05,0.95),_xll.RiskName("PFAS MUSCLE FRAC"))/(B288*_xll.RiskNormal('SW7'!C$4,'SW7'!E$4,_xll.RiskTruncateP(0.05,0.95),_xll.RiskName("MUSCLE BW FRAC"))))/1000</f>
        <v>#NAME?</v>
      </c>
      <c r="W288" s="137" t="e" cm="1">
        <f t="array" aca="1" ref="W288" ca="1">V288/_xll.RiskNormal('SW7'!C$5,'SW7'!D$5,_xll.RiskTruncateP(0.05,0.95),_xll.RiskName("Serum Part"))</f>
        <v>#NAME?</v>
      </c>
    </row>
    <row r="289" spans="1:23" x14ac:dyDescent="0.35">
      <c r="A289" s="133">
        <f t="shared" si="41"/>
        <v>286</v>
      </c>
      <c r="B289" s="134" t="e" cm="1">
        <f t="array" aca="1" ref="B289" ca="1">B288+_xll.RiskNormal(0.5584 + 2*0.001787*A289 -3*0.00000155*A289^2 - 4*0.00000000133*A289^3,0.35*(0.5584 + 2*0.001787*A289 -3*0.00000155*A289^2 - 4*0.00000000133*A289^3),_xll.RiskTruncateP(0.05,0.95),_xll.RiskName("BW Gain"),_xll.RiskUnits("kg"))</f>
        <v>#NAME?</v>
      </c>
      <c r="C289" s="133" t="e" cm="1">
        <f t="array" aca="1" ref="C289" ca="1">_xll.RiskNormal(1200,1200*0.3941,_xll.RiskTruncateP(0.05,0.95),_xll.RiskName("Diet 3 Feed"),_xll.RiskUnits("ng/kg dry"))</f>
        <v>#NAME?</v>
      </c>
      <c r="D289" s="133">
        <v>0</v>
      </c>
      <c r="E289" s="163">
        <v>1.3</v>
      </c>
      <c r="F289" s="134"/>
      <c r="G289" s="134"/>
      <c r="H289" s="134"/>
      <c r="I289" s="134"/>
      <c r="J289" s="134"/>
      <c r="K289" s="134"/>
      <c r="L289" s="134" t="e" cm="1">
        <f t="array" aca="1" ref="L289" ca="1">_xll.RiskNormal(5.4702*LN(A289)-22.889,(5.4702*LN(A289)-22.889)*0.35,_xll.RiskTruncateP(0.05,0.95),_xll.RiskName("DMI"),_xll.RiskUnits("kg"))</f>
        <v>#NAME?</v>
      </c>
      <c r="M289" s="134" t="e" cm="1">
        <f t="array" aca="1" ref="M289" ca="1">_xll.RiskNormal(0.0243*L289,0.005*L289,_xll.RiskTruncateP(0.05,0.95),_xll.RiskName("Soil Intake"),_xll.RiskUnits("kg"))</f>
        <v>#NAME?</v>
      </c>
      <c r="N289" s="134" t="e">
        <f t="shared" ca="1" si="42"/>
        <v>#NAME?</v>
      </c>
      <c r="O289" s="134">
        <f t="shared" si="43"/>
        <v>0</v>
      </c>
      <c r="P289" s="134" t="e">
        <f t="shared" ca="1" si="40"/>
        <v>#NAME?</v>
      </c>
      <c r="Q289" s="134" t="e">
        <f t="shared" ca="1" si="40"/>
        <v>#NAME?</v>
      </c>
      <c r="R289" s="134" t="e">
        <f t="shared" ca="1" si="40"/>
        <v>#NAME?</v>
      </c>
      <c r="S289" s="134" t="e">
        <f t="shared" ca="1" si="45"/>
        <v>#NAME?</v>
      </c>
      <c r="T289" s="134" t="e" cm="1">
        <f t="array" aca="1" ref="T289" ca="1">U288-(U288*(0.5^(1/_xll.RiskNormal('SW7'!C$2,'SW7'!D$2,_xll.RiskTruncateP(0.05,0.95),_xll.RiskName("Halflife"),_xll.RiskUnits("d")))))</f>
        <v>#NAME?</v>
      </c>
      <c r="U289" s="134" t="e">
        <f t="shared" ca="1" si="44"/>
        <v>#NAME?</v>
      </c>
      <c r="V289" s="137" t="e" cm="1">
        <f t="array" aca="1" ref="V289" ca="1">(U289*_xll.RiskNormal('SW7'!C$3,'SW7'!D$3,_xll.RiskTruncateP(0.05,0.95),_xll.RiskName("PFAS MUSCLE FRAC"))/(B289*_xll.RiskNormal('SW7'!C$4,'SW7'!E$4,_xll.RiskTruncateP(0.05,0.95),_xll.RiskName("MUSCLE BW FRAC"))))/1000</f>
        <v>#NAME?</v>
      </c>
      <c r="W289" s="137" t="e" cm="1">
        <f t="array" aca="1" ref="W289" ca="1">V289/_xll.RiskNormal('SW7'!C$5,'SW7'!D$5,_xll.RiskTruncateP(0.05,0.95),_xll.RiskName("Serum Part"))</f>
        <v>#NAME?</v>
      </c>
    </row>
    <row r="290" spans="1:23" x14ac:dyDescent="0.35">
      <c r="A290" s="133">
        <f t="shared" si="41"/>
        <v>287</v>
      </c>
      <c r="B290" s="134" t="e" cm="1">
        <f t="array" aca="1" ref="B290" ca="1">B289+_xll.RiskNormal(0.5584 + 2*0.001787*A290 -3*0.00000155*A290^2 - 4*0.00000000133*A290^3,0.35*(0.5584 + 2*0.001787*A290 -3*0.00000155*A290^2 - 4*0.00000000133*A290^3),_xll.RiskTruncateP(0.05,0.95),_xll.RiskName("BW Gain"),_xll.RiskUnits("kg"))</f>
        <v>#NAME?</v>
      </c>
      <c r="C290" s="133" t="e" cm="1">
        <f t="array" aca="1" ref="C290" ca="1">_xll.RiskNormal(1200,1200*0.3941,_xll.RiskTruncateP(0.05,0.95),_xll.RiskName("Diet 3 Feed"),_xll.RiskUnits("ng/kg dry"))</f>
        <v>#NAME?</v>
      </c>
      <c r="D290" s="133">
        <v>0</v>
      </c>
      <c r="E290" s="163">
        <v>1.3</v>
      </c>
      <c r="F290" s="134"/>
      <c r="G290" s="134"/>
      <c r="H290" s="134"/>
      <c r="I290" s="134"/>
      <c r="J290" s="134"/>
      <c r="K290" s="134"/>
      <c r="L290" s="134" t="e" cm="1">
        <f t="array" aca="1" ref="L290" ca="1">_xll.RiskNormal(5.4702*LN(A290)-22.889,(5.4702*LN(A290)-22.889)*0.35,_xll.RiskTruncateP(0.05,0.95),_xll.RiskName("DMI"),_xll.RiskUnits("kg"))</f>
        <v>#NAME?</v>
      </c>
      <c r="M290" s="134" t="e" cm="1">
        <f t="array" aca="1" ref="M290" ca="1">_xll.RiskNormal(0.0243*L290,0.005*L290,_xll.RiskTruncateP(0.05,0.95),_xll.RiskName("Soil Intake"),_xll.RiskUnits("kg"))</f>
        <v>#NAME?</v>
      </c>
      <c r="N290" s="134" t="e">
        <f t="shared" ca="1" si="42"/>
        <v>#NAME?</v>
      </c>
      <c r="O290" s="134">
        <f t="shared" si="43"/>
        <v>0</v>
      </c>
      <c r="P290" s="134" t="e">
        <f t="shared" ref="P290:R353" ca="1" si="46">C290*L290</f>
        <v>#NAME?</v>
      </c>
      <c r="Q290" s="134" t="e">
        <f t="shared" ca="1" si="46"/>
        <v>#NAME?</v>
      </c>
      <c r="R290" s="134" t="e">
        <f t="shared" ca="1" si="46"/>
        <v>#NAME?</v>
      </c>
      <c r="S290" s="134" t="e">
        <f t="shared" ca="1" si="45"/>
        <v>#NAME?</v>
      </c>
      <c r="T290" s="134" t="e" cm="1">
        <f t="array" aca="1" ref="T290" ca="1">U289-(U289*(0.5^(1/_xll.RiskNormal('SW7'!C$2,'SW7'!D$2,_xll.RiskTruncateP(0.05,0.95),_xll.RiskName("Halflife"),_xll.RiskUnits("d")))))</f>
        <v>#NAME?</v>
      </c>
      <c r="U290" s="134" t="e">
        <f t="shared" ca="1" si="44"/>
        <v>#NAME?</v>
      </c>
      <c r="V290" s="137" t="e" cm="1">
        <f t="array" aca="1" ref="V290" ca="1">(U290*_xll.RiskNormal('SW7'!C$3,'SW7'!D$3,_xll.RiskTruncateP(0.05,0.95),_xll.RiskName("PFAS MUSCLE FRAC"))/(B290*_xll.RiskNormal('SW7'!C$4,'SW7'!E$4,_xll.RiskTruncateP(0.05,0.95),_xll.RiskName("MUSCLE BW FRAC"))))/1000</f>
        <v>#NAME?</v>
      </c>
      <c r="W290" s="137" t="e" cm="1">
        <f t="array" aca="1" ref="W290" ca="1">V290/_xll.RiskNormal('SW7'!C$5,'SW7'!D$5,_xll.RiskTruncateP(0.05,0.95),_xll.RiskName("Serum Part"))</f>
        <v>#NAME?</v>
      </c>
    </row>
    <row r="291" spans="1:23" x14ac:dyDescent="0.35">
      <c r="A291" s="133">
        <f t="shared" si="41"/>
        <v>288</v>
      </c>
      <c r="B291" s="134" t="e" cm="1">
        <f t="array" aca="1" ref="B291" ca="1">B290+_xll.RiskNormal(0.5584 + 2*0.001787*A291 -3*0.00000155*A291^2 - 4*0.00000000133*A291^3,0.35*(0.5584 + 2*0.001787*A291 -3*0.00000155*A291^2 - 4*0.00000000133*A291^3),_xll.RiskTruncateP(0.05,0.95),_xll.RiskName("BW Gain"),_xll.RiskUnits("kg"))</f>
        <v>#NAME?</v>
      </c>
      <c r="C291" s="133" t="e" cm="1">
        <f t="array" aca="1" ref="C291" ca="1">_xll.RiskNormal(1200,1200*0.3941,_xll.RiskTruncateP(0.05,0.95),_xll.RiskName("Diet 3 Feed"),_xll.RiskUnits("ng/kg dry"))</f>
        <v>#NAME?</v>
      </c>
      <c r="D291" s="133">
        <v>0</v>
      </c>
      <c r="E291" s="163">
        <v>1.3</v>
      </c>
      <c r="F291" s="134"/>
      <c r="G291" s="134"/>
      <c r="H291" s="134"/>
      <c r="I291" s="134"/>
      <c r="J291" s="134"/>
      <c r="K291" s="134"/>
      <c r="L291" s="134" t="e" cm="1">
        <f t="array" aca="1" ref="L291" ca="1">_xll.RiskNormal(5.4702*LN(A291)-22.889,(5.4702*LN(A291)-22.889)*0.35,_xll.RiskTruncateP(0.05,0.95),_xll.RiskName("DMI"),_xll.RiskUnits("kg"))</f>
        <v>#NAME?</v>
      </c>
      <c r="M291" s="134" t="e" cm="1">
        <f t="array" aca="1" ref="M291" ca="1">_xll.RiskNormal(0.0243*L291,0.005*L291,_xll.RiskTruncateP(0.05,0.95),_xll.RiskName("Soil Intake"),_xll.RiskUnits("kg"))</f>
        <v>#NAME?</v>
      </c>
      <c r="N291" s="134" t="e">
        <f t="shared" ca="1" si="42"/>
        <v>#NAME?</v>
      </c>
      <c r="O291" s="134">
        <f t="shared" si="43"/>
        <v>0</v>
      </c>
      <c r="P291" s="134" t="e">
        <f t="shared" ca="1" si="46"/>
        <v>#NAME?</v>
      </c>
      <c r="Q291" s="134" t="e">
        <f t="shared" ca="1" si="46"/>
        <v>#NAME?</v>
      </c>
      <c r="R291" s="134" t="e">
        <f t="shared" ca="1" si="46"/>
        <v>#NAME?</v>
      </c>
      <c r="S291" s="134" t="e">
        <f t="shared" ca="1" si="45"/>
        <v>#NAME?</v>
      </c>
      <c r="T291" s="134" t="e" cm="1">
        <f t="array" aca="1" ref="T291" ca="1">U290-(U290*(0.5^(1/_xll.RiskNormal('SW7'!C$2,'SW7'!D$2,_xll.RiskTruncateP(0.05,0.95),_xll.RiskName("Halflife"),_xll.RiskUnits("d")))))</f>
        <v>#NAME?</v>
      </c>
      <c r="U291" s="134" t="e">
        <f t="shared" ca="1" si="44"/>
        <v>#NAME?</v>
      </c>
      <c r="V291" s="137" t="e" cm="1">
        <f t="array" aca="1" ref="V291" ca="1">(U291*_xll.RiskNormal('SW7'!C$3,'SW7'!D$3,_xll.RiskTruncateP(0.05,0.95),_xll.RiskName("PFAS MUSCLE FRAC"))/(B291*_xll.RiskNormal('SW7'!C$4,'SW7'!E$4,_xll.RiskTruncateP(0.05,0.95),_xll.RiskName("MUSCLE BW FRAC"))))/1000</f>
        <v>#NAME?</v>
      </c>
      <c r="W291" s="137" t="e" cm="1">
        <f t="array" aca="1" ref="W291" ca="1">V291/_xll.RiskNormal('SW7'!C$5,'SW7'!D$5,_xll.RiskTruncateP(0.05,0.95),_xll.RiskName("Serum Part"))</f>
        <v>#NAME?</v>
      </c>
    </row>
    <row r="292" spans="1:23" x14ac:dyDescent="0.35">
      <c r="A292" s="133">
        <f t="shared" si="41"/>
        <v>289</v>
      </c>
      <c r="B292" s="134" t="e" cm="1">
        <f t="array" aca="1" ref="B292" ca="1">B291+_xll.RiskNormal(0.5584 + 2*0.001787*A292 -3*0.00000155*A292^2 - 4*0.00000000133*A292^3,0.35*(0.5584 + 2*0.001787*A292 -3*0.00000155*A292^2 - 4*0.00000000133*A292^3),_xll.RiskTruncateP(0.05,0.95),_xll.RiskName("BW Gain"),_xll.RiskUnits("kg"))</f>
        <v>#NAME?</v>
      </c>
      <c r="C292" s="133" t="e" cm="1">
        <f t="array" aca="1" ref="C292" ca="1">_xll.RiskNormal(1200,1200*0.3941,_xll.RiskTruncateP(0.05,0.95),_xll.RiskName("Diet 3 Feed"),_xll.RiskUnits("ng/kg dry"))</f>
        <v>#NAME?</v>
      </c>
      <c r="D292" s="133">
        <v>0</v>
      </c>
      <c r="E292" s="163">
        <v>1.3</v>
      </c>
      <c r="F292" s="134"/>
      <c r="G292" s="134"/>
      <c r="H292" s="134"/>
      <c r="I292" s="134"/>
      <c r="J292" s="134"/>
      <c r="K292" s="134"/>
      <c r="L292" s="134" t="e" cm="1">
        <f t="array" aca="1" ref="L292" ca="1">_xll.RiskNormal(5.4702*LN(A292)-22.889,(5.4702*LN(A292)-22.889)*0.35,_xll.RiskTruncateP(0.05,0.95),_xll.RiskName("DMI"),_xll.RiskUnits("kg"))</f>
        <v>#NAME?</v>
      </c>
      <c r="M292" s="134" t="e" cm="1">
        <f t="array" aca="1" ref="M292" ca="1">_xll.RiskNormal(0.0243*L292,0.005*L292,_xll.RiskTruncateP(0.05,0.95),_xll.RiskName("Soil Intake"),_xll.RiskUnits("kg"))</f>
        <v>#NAME?</v>
      </c>
      <c r="N292" s="134" t="e">
        <f t="shared" ca="1" si="42"/>
        <v>#NAME?</v>
      </c>
      <c r="O292" s="134">
        <f t="shared" si="43"/>
        <v>0</v>
      </c>
      <c r="P292" s="134" t="e">
        <f t="shared" ca="1" si="46"/>
        <v>#NAME?</v>
      </c>
      <c r="Q292" s="134" t="e">
        <f t="shared" ca="1" si="46"/>
        <v>#NAME?</v>
      </c>
      <c r="R292" s="134" t="e">
        <f t="shared" ca="1" si="46"/>
        <v>#NAME?</v>
      </c>
      <c r="S292" s="134" t="e">
        <f t="shared" ca="1" si="45"/>
        <v>#NAME?</v>
      </c>
      <c r="T292" s="134" t="e" cm="1">
        <f t="array" aca="1" ref="T292" ca="1">U291-(U291*(0.5^(1/_xll.RiskNormal('SW7'!C$2,'SW7'!D$2,_xll.RiskTruncateP(0.05,0.95),_xll.RiskName("Halflife"),_xll.RiskUnits("d")))))</f>
        <v>#NAME?</v>
      </c>
      <c r="U292" s="134" t="e">
        <f t="shared" ca="1" si="44"/>
        <v>#NAME?</v>
      </c>
      <c r="V292" s="137" t="e" cm="1">
        <f t="array" aca="1" ref="V292" ca="1">(U292*_xll.RiskNormal('SW7'!C$3,'SW7'!D$3,_xll.RiskTruncateP(0.05,0.95),_xll.RiskName("PFAS MUSCLE FRAC"))/(B292*_xll.RiskNormal('SW7'!C$4,'SW7'!E$4,_xll.RiskTruncateP(0.05,0.95),_xll.RiskName("MUSCLE BW FRAC"))))/1000</f>
        <v>#NAME?</v>
      </c>
      <c r="W292" s="137" t="e" cm="1">
        <f t="array" aca="1" ref="W292" ca="1">V292/_xll.RiskNormal('SW7'!C$5,'SW7'!D$5,_xll.RiskTruncateP(0.05,0.95),_xll.RiskName("Serum Part"))</f>
        <v>#NAME?</v>
      </c>
    </row>
    <row r="293" spans="1:23" x14ac:dyDescent="0.35">
      <c r="A293" s="133">
        <f t="shared" si="41"/>
        <v>290</v>
      </c>
      <c r="B293" s="134" t="e" cm="1">
        <f t="array" aca="1" ref="B293" ca="1">B292+_xll.RiskNormal(0.5584 + 2*0.001787*A293 -3*0.00000155*A293^2 - 4*0.00000000133*A293^3,0.35*(0.5584 + 2*0.001787*A293 -3*0.00000155*A293^2 - 4*0.00000000133*A293^3),_xll.RiskTruncateP(0.05,0.95),_xll.RiskName("BW Gain"),_xll.RiskUnits("kg"))</f>
        <v>#NAME?</v>
      </c>
      <c r="C293" s="133" t="e" cm="1">
        <f t="array" aca="1" ref="C293" ca="1">_xll.RiskNormal(1200,1200*0.3941,_xll.RiskTruncateP(0.05,0.95),_xll.RiskName("Diet 3 Feed"),_xll.RiskUnits("ng/kg dry"))</f>
        <v>#NAME?</v>
      </c>
      <c r="D293" s="133">
        <v>0</v>
      </c>
      <c r="E293" s="163">
        <v>1.3</v>
      </c>
      <c r="F293" s="134"/>
      <c r="G293" s="134"/>
      <c r="H293" s="134"/>
      <c r="I293" s="134"/>
      <c r="J293" s="134"/>
      <c r="K293" s="134"/>
      <c r="L293" s="134" t="e" cm="1">
        <f t="array" aca="1" ref="L293" ca="1">_xll.RiskNormal(5.4702*LN(A293)-22.889,(5.4702*LN(A293)-22.889)*0.35,_xll.RiskTruncateP(0.05,0.95),_xll.RiskName("DMI"),_xll.RiskUnits("kg"))</f>
        <v>#NAME?</v>
      </c>
      <c r="M293" s="134" t="e" cm="1">
        <f t="array" aca="1" ref="M293" ca="1">_xll.RiskNormal(0.0243*L293,0.005*L293,_xll.RiskTruncateP(0.05,0.95),_xll.RiskName("Soil Intake"),_xll.RiskUnits("kg"))</f>
        <v>#NAME?</v>
      </c>
      <c r="N293" s="134" t="e">
        <f t="shared" ca="1" si="42"/>
        <v>#NAME?</v>
      </c>
      <c r="O293" s="134">
        <f t="shared" si="43"/>
        <v>0</v>
      </c>
      <c r="P293" s="134" t="e">
        <f t="shared" ca="1" si="46"/>
        <v>#NAME?</v>
      </c>
      <c r="Q293" s="134" t="e">
        <f t="shared" ca="1" si="46"/>
        <v>#NAME?</v>
      </c>
      <c r="R293" s="134" t="e">
        <f t="shared" ca="1" si="46"/>
        <v>#NAME?</v>
      </c>
      <c r="S293" s="134" t="e">
        <f t="shared" ca="1" si="45"/>
        <v>#NAME?</v>
      </c>
      <c r="T293" s="134" t="e" cm="1">
        <f t="array" aca="1" ref="T293" ca="1">U292-(U292*(0.5^(1/_xll.RiskNormal('SW7'!C$2,'SW7'!D$2,_xll.RiskTruncateP(0.05,0.95),_xll.RiskName("Halflife"),_xll.RiskUnits("d")))))</f>
        <v>#NAME?</v>
      </c>
      <c r="U293" s="134" t="e">
        <f t="shared" ca="1" si="44"/>
        <v>#NAME?</v>
      </c>
      <c r="V293" s="137" t="e" cm="1">
        <f t="array" aca="1" ref="V293" ca="1">(U293*_xll.RiskNormal('SW7'!C$3,'SW7'!D$3,_xll.RiskTruncateP(0.05,0.95),_xll.RiskName("PFAS MUSCLE FRAC"))/(B293*_xll.RiskNormal('SW7'!C$4,'SW7'!E$4,_xll.RiskTruncateP(0.05,0.95),_xll.RiskName("MUSCLE BW FRAC"))))/1000</f>
        <v>#NAME?</v>
      </c>
      <c r="W293" s="137" t="e" cm="1">
        <f t="array" aca="1" ref="W293" ca="1">V293/_xll.RiskNormal('SW7'!C$5,'SW7'!D$5,_xll.RiskTruncateP(0.05,0.95),_xll.RiskName("Serum Part"))</f>
        <v>#NAME?</v>
      </c>
    </row>
    <row r="294" spans="1:23" x14ac:dyDescent="0.35">
      <c r="A294" s="133">
        <f t="shared" si="41"/>
        <v>291</v>
      </c>
      <c r="B294" s="134" t="e" cm="1">
        <f t="array" aca="1" ref="B294" ca="1">B293+_xll.RiskNormal(0.5584 + 2*0.001787*A294 -3*0.00000155*A294^2 - 4*0.00000000133*A294^3,0.35*(0.5584 + 2*0.001787*A294 -3*0.00000155*A294^2 - 4*0.00000000133*A294^3),_xll.RiskTruncateP(0.05,0.95),_xll.RiskName("BW Gain"),_xll.RiskUnits("kg"))</f>
        <v>#NAME?</v>
      </c>
      <c r="C294" s="133" t="e" cm="1">
        <f t="array" aca="1" ref="C294" ca="1">_xll.RiskNormal(1200,1200*0.3941,_xll.RiskTruncateP(0.05,0.95),_xll.RiskName("Diet 3 Feed"),_xll.RiskUnits("ng/kg dry"))</f>
        <v>#NAME?</v>
      </c>
      <c r="D294" s="133">
        <v>0</v>
      </c>
      <c r="E294" s="163">
        <v>1.3</v>
      </c>
      <c r="F294" s="134"/>
      <c r="G294" s="134"/>
      <c r="H294" s="134"/>
      <c r="I294" s="134"/>
      <c r="J294" s="134"/>
      <c r="K294" s="134"/>
      <c r="L294" s="134" t="e" cm="1">
        <f t="array" aca="1" ref="L294" ca="1">_xll.RiskNormal(5.4702*LN(A294)-22.889,(5.4702*LN(A294)-22.889)*0.35,_xll.RiskTruncateP(0.05,0.95),_xll.RiskName("DMI"),_xll.RiskUnits("kg"))</f>
        <v>#NAME?</v>
      </c>
      <c r="M294" s="134" t="e" cm="1">
        <f t="array" aca="1" ref="M294" ca="1">_xll.RiskNormal(0.0243*L294,0.005*L294,_xll.RiskTruncateP(0.05,0.95),_xll.RiskName("Soil Intake"),_xll.RiskUnits("kg"))</f>
        <v>#NAME?</v>
      </c>
      <c r="N294" s="134" t="e">
        <f t="shared" ca="1" si="42"/>
        <v>#NAME?</v>
      </c>
      <c r="O294" s="134">
        <f t="shared" si="43"/>
        <v>0</v>
      </c>
      <c r="P294" s="134" t="e">
        <f t="shared" ca="1" si="46"/>
        <v>#NAME?</v>
      </c>
      <c r="Q294" s="134" t="e">
        <f t="shared" ca="1" si="46"/>
        <v>#NAME?</v>
      </c>
      <c r="R294" s="134" t="e">
        <f t="shared" ca="1" si="46"/>
        <v>#NAME?</v>
      </c>
      <c r="S294" s="134" t="e">
        <f t="shared" ca="1" si="45"/>
        <v>#NAME?</v>
      </c>
      <c r="T294" s="134" t="e" cm="1">
        <f t="array" aca="1" ref="T294" ca="1">U293-(U293*(0.5^(1/_xll.RiskNormal('SW7'!C$2,'SW7'!D$2,_xll.RiskTruncateP(0.05,0.95),_xll.RiskName("Halflife"),_xll.RiskUnits("d")))))</f>
        <v>#NAME?</v>
      </c>
      <c r="U294" s="134" t="e">
        <f t="shared" ca="1" si="44"/>
        <v>#NAME?</v>
      </c>
      <c r="V294" s="137" t="e" cm="1">
        <f t="array" aca="1" ref="V294" ca="1">(U294*_xll.RiskNormal('SW7'!C$3,'SW7'!D$3,_xll.RiskTruncateP(0.05,0.95),_xll.RiskName("PFAS MUSCLE FRAC"))/(B294*_xll.RiskNormal('SW7'!C$4,'SW7'!E$4,_xll.RiskTruncateP(0.05,0.95),_xll.RiskName("MUSCLE BW FRAC"))))/1000</f>
        <v>#NAME?</v>
      </c>
      <c r="W294" s="137" t="e" cm="1">
        <f t="array" aca="1" ref="W294" ca="1">V294/_xll.RiskNormal('SW7'!C$5,'SW7'!D$5,_xll.RiskTruncateP(0.05,0.95),_xll.RiskName("Serum Part"))</f>
        <v>#NAME?</v>
      </c>
    </row>
    <row r="295" spans="1:23" x14ac:dyDescent="0.35">
      <c r="A295" s="133">
        <f t="shared" si="41"/>
        <v>292</v>
      </c>
      <c r="B295" s="134" t="e" cm="1">
        <f t="array" aca="1" ref="B295" ca="1">B294+_xll.RiskNormal(0.5584 + 2*0.001787*A295 -3*0.00000155*A295^2 - 4*0.00000000133*A295^3,0.35*(0.5584 + 2*0.001787*A295 -3*0.00000155*A295^2 - 4*0.00000000133*A295^3),_xll.RiskTruncateP(0.05,0.95),_xll.RiskName("BW Gain"),_xll.RiskUnits("kg"))</f>
        <v>#NAME?</v>
      </c>
      <c r="C295" s="133" t="e" cm="1">
        <f t="array" aca="1" ref="C295" ca="1">_xll.RiskNormal(1200,1200*0.3941,_xll.RiskTruncateP(0.05,0.95),_xll.RiskName("Diet 3 Feed"),_xll.RiskUnits("ng/kg dry"))</f>
        <v>#NAME?</v>
      </c>
      <c r="D295" s="133">
        <v>0</v>
      </c>
      <c r="E295" s="163">
        <v>1.3</v>
      </c>
      <c r="F295" s="134"/>
      <c r="G295" s="134"/>
      <c r="H295" s="134"/>
      <c r="I295" s="134"/>
      <c r="J295" s="134"/>
      <c r="K295" s="134"/>
      <c r="L295" s="134" t="e" cm="1">
        <f t="array" aca="1" ref="L295" ca="1">_xll.RiskNormal(5.4702*LN(A295)-22.889,(5.4702*LN(A295)-22.889)*0.35,_xll.RiskTruncateP(0.05,0.95),_xll.RiskName("DMI"),_xll.RiskUnits("kg"))</f>
        <v>#NAME?</v>
      </c>
      <c r="M295" s="134" t="e" cm="1">
        <f t="array" aca="1" ref="M295" ca="1">_xll.RiskNormal(0.0243*L295,0.005*L295,_xll.RiskTruncateP(0.05,0.95),_xll.RiskName("Soil Intake"),_xll.RiskUnits("kg"))</f>
        <v>#NAME?</v>
      </c>
      <c r="N295" s="134" t="e">
        <f t="shared" ca="1" si="42"/>
        <v>#NAME?</v>
      </c>
      <c r="O295" s="134">
        <f t="shared" si="43"/>
        <v>0</v>
      </c>
      <c r="P295" s="134" t="e">
        <f t="shared" ca="1" si="46"/>
        <v>#NAME?</v>
      </c>
      <c r="Q295" s="134" t="e">
        <f t="shared" ca="1" si="46"/>
        <v>#NAME?</v>
      </c>
      <c r="R295" s="134" t="e">
        <f t="shared" ca="1" si="46"/>
        <v>#NAME?</v>
      </c>
      <c r="S295" s="134" t="e">
        <f t="shared" ca="1" si="45"/>
        <v>#NAME?</v>
      </c>
      <c r="T295" s="134" t="e" cm="1">
        <f t="array" aca="1" ref="T295" ca="1">U294-(U294*(0.5^(1/_xll.RiskNormal('SW7'!C$2,'SW7'!D$2,_xll.RiskTruncateP(0.05,0.95),_xll.RiskName("Halflife"),_xll.RiskUnits("d")))))</f>
        <v>#NAME?</v>
      </c>
      <c r="U295" s="134" t="e">
        <f t="shared" ca="1" si="44"/>
        <v>#NAME?</v>
      </c>
      <c r="V295" s="137" t="e" cm="1">
        <f t="array" aca="1" ref="V295" ca="1">(U295*_xll.RiskNormal('SW7'!C$3,'SW7'!D$3,_xll.RiskTruncateP(0.05,0.95),_xll.RiskName("PFAS MUSCLE FRAC"))/(B295*_xll.RiskNormal('SW7'!C$4,'SW7'!E$4,_xll.RiskTruncateP(0.05,0.95),_xll.RiskName("MUSCLE BW FRAC"))))/1000</f>
        <v>#NAME?</v>
      </c>
      <c r="W295" s="137" t="e" cm="1">
        <f t="array" aca="1" ref="W295" ca="1">V295/_xll.RiskNormal('SW7'!C$5,'SW7'!D$5,_xll.RiskTruncateP(0.05,0.95),_xll.RiskName("Serum Part"))</f>
        <v>#NAME?</v>
      </c>
    </row>
    <row r="296" spans="1:23" x14ac:dyDescent="0.35">
      <c r="A296" s="133">
        <f t="shared" si="41"/>
        <v>293</v>
      </c>
      <c r="B296" s="134" t="e" cm="1">
        <f t="array" aca="1" ref="B296" ca="1">B295+_xll.RiskNormal(0.5584 + 2*0.001787*A296 -3*0.00000155*A296^2 - 4*0.00000000133*A296^3,0.35*(0.5584 + 2*0.001787*A296 -3*0.00000155*A296^2 - 4*0.00000000133*A296^3),_xll.RiskTruncateP(0.05,0.95),_xll.RiskName("BW Gain"),_xll.RiskUnits("kg"))</f>
        <v>#NAME?</v>
      </c>
      <c r="C296" s="133" t="e" cm="1">
        <f t="array" aca="1" ref="C296" ca="1">_xll.RiskNormal(1200,1200*0.3941,_xll.RiskTruncateP(0.05,0.95),_xll.RiskName("Diet 3 Feed"),_xll.RiskUnits("ng/kg dry"))</f>
        <v>#NAME?</v>
      </c>
      <c r="D296" s="133">
        <v>0</v>
      </c>
      <c r="E296" s="163">
        <v>1.3</v>
      </c>
      <c r="F296" s="134"/>
      <c r="G296" s="134"/>
      <c r="H296" s="134"/>
      <c r="I296" s="134"/>
      <c r="J296" s="134"/>
      <c r="K296" s="134"/>
      <c r="L296" s="134" t="e" cm="1">
        <f t="array" aca="1" ref="L296" ca="1">_xll.RiskNormal(5.4702*LN(A296)-22.889,(5.4702*LN(A296)-22.889)*0.35,_xll.RiskTruncateP(0.05,0.95),_xll.RiskName("DMI"),_xll.RiskUnits("kg"))</f>
        <v>#NAME?</v>
      </c>
      <c r="M296" s="134" t="e" cm="1">
        <f t="array" aca="1" ref="M296" ca="1">_xll.RiskNormal(0.0243*L296,0.005*L296,_xll.RiskTruncateP(0.05,0.95),_xll.RiskName("Soil Intake"),_xll.RiskUnits("kg"))</f>
        <v>#NAME?</v>
      </c>
      <c r="N296" s="134" t="e">
        <f t="shared" ca="1" si="42"/>
        <v>#NAME?</v>
      </c>
      <c r="O296" s="134">
        <f t="shared" si="43"/>
        <v>0</v>
      </c>
      <c r="P296" s="134" t="e">
        <f t="shared" ca="1" si="46"/>
        <v>#NAME?</v>
      </c>
      <c r="Q296" s="134" t="e">
        <f t="shared" ca="1" si="46"/>
        <v>#NAME?</v>
      </c>
      <c r="R296" s="134" t="e">
        <f t="shared" ca="1" si="46"/>
        <v>#NAME?</v>
      </c>
      <c r="S296" s="134" t="e">
        <f t="shared" ca="1" si="45"/>
        <v>#NAME?</v>
      </c>
      <c r="T296" s="134" t="e" cm="1">
        <f t="array" aca="1" ref="T296" ca="1">U295-(U295*(0.5^(1/_xll.RiskNormal('SW7'!C$2,'SW7'!D$2,_xll.RiskTruncateP(0.05,0.95),_xll.RiskName("Halflife"),_xll.RiskUnits("d")))))</f>
        <v>#NAME?</v>
      </c>
      <c r="U296" s="134" t="e">
        <f t="shared" ca="1" si="44"/>
        <v>#NAME?</v>
      </c>
      <c r="V296" s="137" t="e" cm="1">
        <f t="array" aca="1" ref="V296" ca="1">(U296*_xll.RiskNormal('SW7'!C$3,'SW7'!D$3,_xll.RiskTruncateP(0.05,0.95),_xll.RiskName("PFAS MUSCLE FRAC"))/(B296*_xll.RiskNormal('SW7'!C$4,'SW7'!E$4,_xll.RiskTruncateP(0.05,0.95),_xll.RiskName("MUSCLE BW FRAC"))))/1000</f>
        <v>#NAME?</v>
      </c>
      <c r="W296" s="137" t="e" cm="1">
        <f t="array" aca="1" ref="W296" ca="1">V296/_xll.RiskNormal('SW7'!C$5,'SW7'!D$5,_xll.RiskTruncateP(0.05,0.95),_xll.RiskName("Serum Part"))</f>
        <v>#NAME?</v>
      </c>
    </row>
    <row r="297" spans="1:23" x14ac:dyDescent="0.35">
      <c r="A297" s="133">
        <f t="shared" si="41"/>
        <v>294</v>
      </c>
      <c r="B297" s="134" t="e" cm="1">
        <f t="array" aca="1" ref="B297" ca="1">B296+_xll.RiskNormal(0.5584 + 2*0.001787*A297 -3*0.00000155*A297^2 - 4*0.00000000133*A297^3,0.35*(0.5584 + 2*0.001787*A297 -3*0.00000155*A297^2 - 4*0.00000000133*A297^3),_xll.RiskTruncateP(0.05,0.95),_xll.RiskName("BW Gain"),_xll.RiskUnits("kg"))</f>
        <v>#NAME?</v>
      </c>
      <c r="C297" s="133" t="e" cm="1">
        <f t="array" aca="1" ref="C297" ca="1">_xll.RiskNormal(1200,1200*0.3941,_xll.RiskTruncateP(0.05,0.95),_xll.RiskName("Diet 3 Feed"),_xll.RiskUnits("ng/kg dry"))</f>
        <v>#NAME?</v>
      </c>
      <c r="D297" s="133">
        <v>0</v>
      </c>
      <c r="E297" s="163">
        <v>1.3</v>
      </c>
      <c r="F297" s="134"/>
      <c r="G297" s="134"/>
      <c r="H297" s="134"/>
      <c r="I297" s="134"/>
      <c r="J297" s="134"/>
      <c r="K297" s="134"/>
      <c r="L297" s="134" t="e" cm="1">
        <f t="array" aca="1" ref="L297" ca="1">_xll.RiskNormal(5.4702*LN(A297)-22.889,(5.4702*LN(A297)-22.889)*0.35,_xll.RiskTruncateP(0.05,0.95),_xll.RiskName("DMI"),_xll.RiskUnits("kg"))</f>
        <v>#NAME?</v>
      </c>
      <c r="M297" s="134" t="e" cm="1">
        <f t="array" aca="1" ref="M297" ca="1">_xll.RiskNormal(0.0243*L297,0.005*L297,_xll.RiskTruncateP(0.05,0.95),_xll.RiskName("Soil Intake"),_xll.RiskUnits("kg"))</f>
        <v>#NAME?</v>
      </c>
      <c r="N297" s="134" t="e">
        <f t="shared" ca="1" si="42"/>
        <v>#NAME?</v>
      </c>
      <c r="O297" s="134">
        <f t="shared" si="43"/>
        <v>0</v>
      </c>
      <c r="P297" s="134" t="e">
        <f t="shared" ca="1" si="46"/>
        <v>#NAME?</v>
      </c>
      <c r="Q297" s="134" t="e">
        <f t="shared" ca="1" si="46"/>
        <v>#NAME?</v>
      </c>
      <c r="R297" s="134" t="e">
        <f t="shared" ca="1" si="46"/>
        <v>#NAME?</v>
      </c>
      <c r="S297" s="134" t="e">
        <f t="shared" ca="1" si="45"/>
        <v>#NAME?</v>
      </c>
      <c r="T297" s="134" t="e" cm="1">
        <f t="array" aca="1" ref="T297" ca="1">U296-(U296*(0.5^(1/_xll.RiskNormal('SW7'!C$2,'SW7'!D$2,_xll.RiskTruncateP(0.05,0.95),_xll.RiskName("Halflife"),_xll.RiskUnits("d")))))</f>
        <v>#NAME?</v>
      </c>
      <c r="U297" s="134" t="e">
        <f t="shared" ca="1" si="44"/>
        <v>#NAME?</v>
      </c>
      <c r="V297" s="137" t="e" cm="1">
        <f t="array" aca="1" ref="V297" ca="1">(U297*_xll.RiskNormal('SW7'!C$3,'SW7'!D$3,_xll.RiskTruncateP(0.05,0.95),_xll.RiskName("PFAS MUSCLE FRAC"))/(B297*_xll.RiskNormal('SW7'!C$4,'SW7'!E$4,_xll.RiskTruncateP(0.05,0.95),_xll.RiskName("MUSCLE BW FRAC"))))/1000</f>
        <v>#NAME?</v>
      </c>
      <c r="W297" s="137" t="e" cm="1">
        <f t="array" aca="1" ref="W297" ca="1">V297/_xll.RiskNormal('SW7'!C$5,'SW7'!D$5,_xll.RiskTruncateP(0.05,0.95),_xll.RiskName("Serum Part"))</f>
        <v>#NAME?</v>
      </c>
    </row>
    <row r="298" spans="1:23" x14ac:dyDescent="0.35">
      <c r="A298" s="133">
        <f t="shared" si="41"/>
        <v>295</v>
      </c>
      <c r="B298" s="134" t="e" cm="1">
        <f t="array" aca="1" ref="B298" ca="1">B297+_xll.RiskNormal(0.5584 + 2*0.001787*A298 -3*0.00000155*A298^2 - 4*0.00000000133*A298^3,0.35*(0.5584 + 2*0.001787*A298 -3*0.00000155*A298^2 - 4*0.00000000133*A298^3),_xll.RiskTruncateP(0.05,0.95),_xll.RiskName("BW Gain"),_xll.RiskUnits("kg"))</f>
        <v>#NAME?</v>
      </c>
      <c r="C298" s="133" t="e" cm="1">
        <f t="array" aca="1" ref="C298" ca="1">_xll.RiskNormal(1200,1200*0.3941,_xll.RiskTruncateP(0.05,0.95),_xll.RiskName("Diet 3 Feed"),_xll.RiskUnits("ng/kg dry"))</f>
        <v>#NAME?</v>
      </c>
      <c r="D298" s="133">
        <v>0</v>
      </c>
      <c r="E298" s="163">
        <v>1.3</v>
      </c>
      <c r="F298" s="134"/>
      <c r="G298" s="134"/>
      <c r="H298" s="134"/>
      <c r="I298" s="134"/>
      <c r="J298" s="134"/>
      <c r="K298" s="134"/>
      <c r="L298" s="134" t="e" cm="1">
        <f t="array" aca="1" ref="L298" ca="1">_xll.RiskNormal(5.4702*LN(A298)-22.889,(5.4702*LN(A298)-22.889)*0.35,_xll.RiskTruncateP(0.05,0.95),_xll.RiskName("DMI"),_xll.RiskUnits("kg"))</f>
        <v>#NAME?</v>
      </c>
      <c r="M298" s="134" t="e" cm="1">
        <f t="array" aca="1" ref="M298" ca="1">_xll.RiskNormal(0.0243*L298,0.005*L298,_xll.RiskTruncateP(0.05,0.95),_xll.RiskName("Soil Intake"),_xll.RiskUnits("kg"))</f>
        <v>#NAME?</v>
      </c>
      <c r="N298" s="134" t="e">
        <f t="shared" ca="1" si="42"/>
        <v>#NAME?</v>
      </c>
      <c r="O298" s="134">
        <f t="shared" si="43"/>
        <v>0</v>
      </c>
      <c r="P298" s="134" t="e">
        <f t="shared" ca="1" si="46"/>
        <v>#NAME?</v>
      </c>
      <c r="Q298" s="134" t="e">
        <f t="shared" ca="1" si="46"/>
        <v>#NAME?</v>
      </c>
      <c r="R298" s="134" t="e">
        <f t="shared" ca="1" si="46"/>
        <v>#NAME?</v>
      </c>
      <c r="S298" s="134" t="e">
        <f t="shared" ca="1" si="45"/>
        <v>#NAME?</v>
      </c>
      <c r="T298" s="134" t="e" cm="1">
        <f t="array" aca="1" ref="T298" ca="1">U297-(U297*(0.5^(1/_xll.RiskNormal('SW7'!C$2,'SW7'!D$2,_xll.RiskTruncateP(0.05,0.95),_xll.RiskName("Halflife"),_xll.RiskUnits("d")))))</f>
        <v>#NAME?</v>
      </c>
      <c r="U298" s="134" t="e">
        <f t="shared" ca="1" si="44"/>
        <v>#NAME?</v>
      </c>
      <c r="V298" s="137" t="e" cm="1">
        <f t="array" aca="1" ref="V298" ca="1">(U298*_xll.RiskNormal('SW7'!C$3,'SW7'!D$3,_xll.RiskTruncateP(0.05,0.95),_xll.RiskName("PFAS MUSCLE FRAC"))/(B298*_xll.RiskNormal('SW7'!C$4,'SW7'!E$4,_xll.RiskTruncateP(0.05,0.95),_xll.RiskName("MUSCLE BW FRAC"))))/1000</f>
        <v>#NAME?</v>
      </c>
      <c r="W298" s="137" t="e" cm="1">
        <f t="array" aca="1" ref="W298" ca="1">V298/_xll.RiskNormal('SW7'!C$5,'SW7'!D$5,_xll.RiskTruncateP(0.05,0.95),_xll.RiskName("Serum Part"))</f>
        <v>#NAME?</v>
      </c>
    </row>
    <row r="299" spans="1:23" x14ac:dyDescent="0.35">
      <c r="A299" s="133">
        <f t="shared" si="41"/>
        <v>296</v>
      </c>
      <c r="B299" s="134" t="e" cm="1">
        <f t="array" aca="1" ref="B299" ca="1">B298+_xll.RiskNormal(0.5584 + 2*0.001787*A299 -3*0.00000155*A299^2 - 4*0.00000000133*A299^3,0.35*(0.5584 + 2*0.001787*A299 -3*0.00000155*A299^2 - 4*0.00000000133*A299^3),_xll.RiskTruncateP(0.05,0.95),_xll.RiskName("BW Gain"),_xll.RiskUnits("kg"))</f>
        <v>#NAME?</v>
      </c>
      <c r="C299" s="133" t="e" cm="1">
        <f t="array" aca="1" ref="C299" ca="1">_xll.RiskNormal(1200,1200*0.3941,_xll.RiskTruncateP(0.05,0.95),_xll.RiskName("Diet 3 Feed"),_xll.RiskUnits("ng/kg dry"))</f>
        <v>#NAME?</v>
      </c>
      <c r="D299" s="133">
        <v>0</v>
      </c>
      <c r="E299" s="163">
        <v>1.3</v>
      </c>
      <c r="F299" s="134"/>
      <c r="G299" s="134"/>
      <c r="H299" s="134"/>
      <c r="I299" s="134"/>
      <c r="J299" s="134"/>
      <c r="K299" s="134"/>
      <c r="L299" s="134" t="e" cm="1">
        <f t="array" aca="1" ref="L299" ca="1">_xll.RiskNormal(5.4702*LN(A299)-22.889,(5.4702*LN(A299)-22.889)*0.35,_xll.RiskTruncateP(0.05,0.95),_xll.RiskName("DMI"),_xll.RiskUnits("kg"))</f>
        <v>#NAME?</v>
      </c>
      <c r="M299" s="134" t="e" cm="1">
        <f t="array" aca="1" ref="M299" ca="1">_xll.RiskNormal(0.0243*L299,0.005*L299,_xll.RiskTruncateP(0.05,0.95),_xll.RiskName("Soil Intake"),_xll.RiskUnits("kg"))</f>
        <v>#NAME?</v>
      </c>
      <c r="N299" s="134" t="e">
        <f t="shared" ca="1" si="42"/>
        <v>#NAME?</v>
      </c>
      <c r="O299" s="134">
        <f t="shared" si="43"/>
        <v>0</v>
      </c>
      <c r="P299" s="134" t="e">
        <f t="shared" ca="1" si="46"/>
        <v>#NAME?</v>
      </c>
      <c r="Q299" s="134" t="e">
        <f t="shared" ca="1" si="46"/>
        <v>#NAME?</v>
      </c>
      <c r="R299" s="134" t="e">
        <f t="shared" ca="1" si="46"/>
        <v>#NAME?</v>
      </c>
      <c r="S299" s="134" t="e">
        <f t="shared" ca="1" si="45"/>
        <v>#NAME?</v>
      </c>
      <c r="T299" s="134" t="e" cm="1">
        <f t="array" aca="1" ref="T299" ca="1">U298-(U298*(0.5^(1/_xll.RiskNormal('SW7'!C$2,'SW7'!D$2,_xll.RiskTruncateP(0.05,0.95),_xll.RiskName("Halflife"),_xll.RiskUnits("d")))))</f>
        <v>#NAME?</v>
      </c>
      <c r="U299" s="134" t="e">
        <f t="shared" ca="1" si="44"/>
        <v>#NAME?</v>
      </c>
      <c r="V299" s="137" t="e" cm="1">
        <f t="array" aca="1" ref="V299" ca="1">(U299*_xll.RiskNormal('SW7'!C$3,'SW7'!D$3,_xll.RiskTruncateP(0.05,0.95),_xll.RiskName("PFAS MUSCLE FRAC"))/(B299*_xll.RiskNormal('SW7'!C$4,'SW7'!E$4,_xll.RiskTruncateP(0.05,0.95),_xll.RiskName("MUSCLE BW FRAC"))))/1000</f>
        <v>#NAME?</v>
      </c>
      <c r="W299" s="137" t="e" cm="1">
        <f t="array" aca="1" ref="W299" ca="1">V299/_xll.RiskNormal('SW7'!C$5,'SW7'!D$5,_xll.RiskTruncateP(0.05,0.95),_xll.RiskName("Serum Part"))</f>
        <v>#NAME?</v>
      </c>
    </row>
    <row r="300" spans="1:23" x14ac:dyDescent="0.35">
      <c r="A300" s="133">
        <f t="shared" si="41"/>
        <v>297</v>
      </c>
      <c r="B300" s="134" t="e" cm="1">
        <f t="array" aca="1" ref="B300" ca="1">B299+_xll.RiskNormal(0.5584 + 2*0.001787*A300 -3*0.00000155*A300^2 - 4*0.00000000133*A300^3,0.35*(0.5584 + 2*0.001787*A300 -3*0.00000155*A300^2 - 4*0.00000000133*A300^3),_xll.RiskTruncateP(0.05,0.95),_xll.RiskName("BW Gain"),_xll.RiskUnits("kg"))</f>
        <v>#NAME?</v>
      </c>
      <c r="C300" s="133" t="e" cm="1">
        <f t="array" aca="1" ref="C300" ca="1">_xll.RiskNormal(1200,1200*0.3941,_xll.RiskTruncateP(0.05,0.95),_xll.RiskName("Diet 3 Feed"),_xll.RiskUnits("ng/kg dry"))</f>
        <v>#NAME?</v>
      </c>
      <c r="D300" s="133">
        <v>0</v>
      </c>
      <c r="E300" s="163">
        <v>1.3</v>
      </c>
      <c r="F300" s="134"/>
      <c r="G300" s="134"/>
      <c r="H300" s="134"/>
      <c r="I300" s="134"/>
      <c r="J300" s="134"/>
      <c r="K300" s="134"/>
      <c r="L300" s="134" t="e" cm="1">
        <f t="array" aca="1" ref="L300" ca="1">_xll.RiskNormal(5.4702*LN(A300)-22.889,(5.4702*LN(A300)-22.889)*0.35,_xll.RiskTruncateP(0.05,0.95),_xll.RiskName("DMI"),_xll.RiskUnits("kg"))</f>
        <v>#NAME?</v>
      </c>
      <c r="M300" s="134" t="e" cm="1">
        <f t="array" aca="1" ref="M300" ca="1">_xll.RiskNormal(0.0243*L300,0.005*L300,_xll.RiskTruncateP(0.05,0.95),_xll.RiskName("Soil Intake"),_xll.RiskUnits("kg"))</f>
        <v>#NAME?</v>
      </c>
      <c r="N300" s="134" t="e">
        <f t="shared" ca="1" si="42"/>
        <v>#NAME?</v>
      </c>
      <c r="O300" s="134">
        <f t="shared" si="43"/>
        <v>0</v>
      </c>
      <c r="P300" s="134" t="e">
        <f t="shared" ca="1" si="46"/>
        <v>#NAME?</v>
      </c>
      <c r="Q300" s="134" t="e">
        <f t="shared" ca="1" si="46"/>
        <v>#NAME?</v>
      </c>
      <c r="R300" s="134" t="e">
        <f t="shared" ca="1" si="46"/>
        <v>#NAME?</v>
      </c>
      <c r="S300" s="134" t="e">
        <f t="shared" ca="1" si="45"/>
        <v>#NAME?</v>
      </c>
      <c r="T300" s="134" t="e" cm="1">
        <f t="array" aca="1" ref="T300" ca="1">U299-(U299*(0.5^(1/_xll.RiskNormal('SW7'!C$2,'SW7'!D$2,_xll.RiskTruncateP(0.05,0.95),_xll.RiskName("Halflife"),_xll.RiskUnits("d")))))</f>
        <v>#NAME?</v>
      </c>
      <c r="U300" s="134" t="e">
        <f t="shared" ca="1" si="44"/>
        <v>#NAME?</v>
      </c>
      <c r="V300" s="137" t="e" cm="1">
        <f t="array" aca="1" ref="V300" ca="1">(U300*_xll.RiskNormal('SW7'!C$3,'SW7'!D$3,_xll.RiskTruncateP(0.05,0.95),_xll.RiskName("PFAS MUSCLE FRAC"))/(B300*_xll.RiskNormal('SW7'!C$4,'SW7'!E$4,_xll.RiskTruncateP(0.05,0.95),_xll.RiskName("MUSCLE BW FRAC"))))/1000</f>
        <v>#NAME?</v>
      </c>
      <c r="W300" s="137" t="e" cm="1">
        <f t="array" aca="1" ref="W300" ca="1">V300/_xll.RiskNormal('SW7'!C$5,'SW7'!D$5,_xll.RiskTruncateP(0.05,0.95),_xll.RiskName("Serum Part"))</f>
        <v>#NAME?</v>
      </c>
    </row>
    <row r="301" spans="1:23" x14ac:dyDescent="0.35">
      <c r="A301" s="133">
        <f t="shared" si="41"/>
        <v>298</v>
      </c>
      <c r="B301" s="134" t="e" cm="1">
        <f t="array" aca="1" ref="B301" ca="1">B300+_xll.RiskNormal(0.5584 + 2*0.001787*A301 -3*0.00000155*A301^2 - 4*0.00000000133*A301^3,0.35*(0.5584 + 2*0.001787*A301 -3*0.00000155*A301^2 - 4*0.00000000133*A301^3),_xll.RiskTruncateP(0.05,0.95),_xll.RiskName("BW Gain"),_xll.RiskUnits("kg"))</f>
        <v>#NAME?</v>
      </c>
      <c r="C301" s="133" t="e" cm="1">
        <f t="array" aca="1" ref="C301" ca="1">_xll.RiskNormal(1200,1200*0.3941,_xll.RiskTruncateP(0.05,0.95),_xll.RiskName("Diet 3 Feed"),_xll.RiskUnits("ng/kg dry"))</f>
        <v>#NAME?</v>
      </c>
      <c r="D301" s="133">
        <v>0</v>
      </c>
      <c r="E301" s="163">
        <v>1.3</v>
      </c>
      <c r="F301" s="134"/>
      <c r="G301" s="134"/>
      <c r="H301" s="134"/>
      <c r="I301" s="134"/>
      <c r="J301" s="134"/>
      <c r="K301" s="134"/>
      <c r="L301" s="134" t="e" cm="1">
        <f t="array" aca="1" ref="L301" ca="1">_xll.RiskNormal(5.4702*LN(A301)-22.889,(5.4702*LN(A301)-22.889)*0.35,_xll.RiskTruncateP(0.05,0.95),_xll.RiskName("DMI"),_xll.RiskUnits("kg"))</f>
        <v>#NAME?</v>
      </c>
      <c r="M301" s="134" t="e" cm="1">
        <f t="array" aca="1" ref="M301" ca="1">_xll.RiskNormal(0.0243*L301,0.005*L301,_xll.RiskTruncateP(0.05,0.95),_xll.RiskName("Soil Intake"),_xll.RiskUnits("kg"))</f>
        <v>#NAME?</v>
      </c>
      <c r="N301" s="134" t="e">
        <f t="shared" ca="1" si="42"/>
        <v>#NAME?</v>
      </c>
      <c r="O301" s="134">
        <f t="shared" si="43"/>
        <v>0</v>
      </c>
      <c r="P301" s="134" t="e">
        <f t="shared" ca="1" si="46"/>
        <v>#NAME?</v>
      </c>
      <c r="Q301" s="134" t="e">
        <f t="shared" ca="1" si="46"/>
        <v>#NAME?</v>
      </c>
      <c r="R301" s="134" t="e">
        <f t="shared" ca="1" si="46"/>
        <v>#NAME?</v>
      </c>
      <c r="S301" s="134" t="e">
        <f t="shared" ca="1" si="45"/>
        <v>#NAME?</v>
      </c>
      <c r="T301" s="134" t="e" cm="1">
        <f t="array" aca="1" ref="T301" ca="1">U300-(U300*(0.5^(1/_xll.RiskNormal('SW7'!C$2,'SW7'!D$2,_xll.RiskTruncateP(0.05,0.95),_xll.RiskName("Halflife"),_xll.RiskUnits("d")))))</f>
        <v>#NAME?</v>
      </c>
      <c r="U301" s="134" t="e">
        <f t="shared" ca="1" si="44"/>
        <v>#NAME?</v>
      </c>
      <c r="V301" s="137" t="e" cm="1">
        <f t="array" aca="1" ref="V301" ca="1">(U301*_xll.RiskNormal('SW7'!C$3,'SW7'!D$3,_xll.RiskTruncateP(0.05,0.95),_xll.RiskName("PFAS MUSCLE FRAC"))/(B301*_xll.RiskNormal('SW7'!C$4,'SW7'!E$4,_xll.RiskTruncateP(0.05,0.95),_xll.RiskName("MUSCLE BW FRAC"))))/1000</f>
        <v>#NAME?</v>
      </c>
      <c r="W301" s="137" t="e" cm="1">
        <f t="array" aca="1" ref="W301" ca="1">V301/_xll.RiskNormal('SW7'!C$5,'SW7'!D$5,_xll.RiskTruncateP(0.05,0.95),_xll.RiskName("Serum Part"))</f>
        <v>#NAME?</v>
      </c>
    </row>
    <row r="302" spans="1:23" x14ac:dyDescent="0.35">
      <c r="A302" s="133">
        <f t="shared" si="41"/>
        <v>299</v>
      </c>
      <c r="B302" s="134" t="e" cm="1">
        <f t="array" aca="1" ref="B302" ca="1">B301+_xll.RiskNormal(0.5584 + 2*0.001787*A302 -3*0.00000155*A302^2 - 4*0.00000000133*A302^3,0.35*(0.5584 + 2*0.001787*A302 -3*0.00000155*A302^2 - 4*0.00000000133*A302^3),_xll.RiskTruncateP(0.05,0.95),_xll.RiskName("BW Gain"),_xll.RiskUnits("kg"))</f>
        <v>#NAME?</v>
      </c>
      <c r="C302" s="133" t="e" cm="1">
        <f t="array" aca="1" ref="C302" ca="1">_xll.RiskNormal(1200,1200*0.3941,_xll.RiskTruncateP(0.05,0.95),_xll.RiskName("Diet 3 Feed"),_xll.RiskUnits("ng/kg dry"))</f>
        <v>#NAME?</v>
      </c>
      <c r="D302" s="133">
        <v>0</v>
      </c>
      <c r="E302" s="163">
        <v>1.3</v>
      </c>
      <c r="F302" s="134"/>
      <c r="G302" s="134"/>
      <c r="H302" s="134"/>
      <c r="I302" s="134"/>
      <c r="J302" s="134"/>
      <c r="K302" s="134"/>
      <c r="L302" s="134" t="e" cm="1">
        <f t="array" aca="1" ref="L302" ca="1">_xll.RiskNormal(5.4702*LN(A302)-22.889,(5.4702*LN(A302)-22.889)*0.35,_xll.RiskTruncateP(0.05,0.95),_xll.RiskName("DMI"),_xll.RiskUnits("kg"))</f>
        <v>#NAME?</v>
      </c>
      <c r="M302" s="134" t="e" cm="1">
        <f t="array" aca="1" ref="M302" ca="1">_xll.RiskNormal(0.0243*L302,0.005*L302,_xll.RiskTruncateP(0.05,0.95),_xll.RiskName("Soil Intake"),_xll.RiskUnits("kg"))</f>
        <v>#NAME?</v>
      </c>
      <c r="N302" s="134" t="e">
        <f t="shared" ca="1" si="42"/>
        <v>#NAME?</v>
      </c>
      <c r="O302" s="134">
        <f t="shared" si="43"/>
        <v>0</v>
      </c>
      <c r="P302" s="134" t="e">
        <f t="shared" ca="1" si="46"/>
        <v>#NAME?</v>
      </c>
      <c r="Q302" s="134" t="e">
        <f t="shared" ca="1" si="46"/>
        <v>#NAME?</v>
      </c>
      <c r="R302" s="134" t="e">
        <f t="shared" ca="1" si="46"/>
        <v>#NAME?</v>
      </c>
      <c r="S302" s="134" t="e">
        <f t="shared" ca="1" si="45"/>
        <v>#NAME?</v>
      </c>
      <c r="T302" s="134" t="e" cm="1">
        <f t="array" aca="1" ref="T302" ca="1">U301-(U301*(0.5^(1/_xll.RiskNormal('SW7'!C$2,'SW7'!D$2,_xll.RiskTruncateP(0.05,0.95),_xll.RiskName("Halflife"),_xll.RiskUnits("d")))))</f>
        <v>#NAME?</v>
      </c>
      <c r="U302" s="134" t="e">
        <f t="shared" ca="1" si="44"/>
        <v>#NAME?</v>
      </c>
      <c r="V302" s="137" t="e" cm="1">
        <f t="array" aca="1" ref="V302" ca="1">(U302*_xll.RiskNormal('SW7'!C$3,'SW7'!D$3,_xll.RiskTruncateP(0.05,0.95),_xll.RiskName("PFAS MUSCLE FRAC"))/(B302*_xll.RiskNormal('SW7'!C$4,'SW7'!E$4,_xll.RiskTruncateP(0.05,0.95),_xll.RiskName("MUSCLE BW FRAC"))))/1000</f>
        <v>#NAME?</v>
      </c>
      <c r="W302" s="137" t="e" cm="1">
        <f t="array" aca="1" ref="W302" ca="1">V302/_xll.RiskNormal('SW7'!C$5,'SW7'!D$5,_xll.RiskTruncateP(0.05,0.95),_xll.RiskName("Serum Part"))</f>
        <v>#NAME?</v>
      </c>
    </row>
    <row r="303" spans="1:23" x14ac:dyDescent="0.35">
      <c r="A303" s="133">
        <f t="shared" si="41"/>
        <v>300</v>
      </c>
      <c r="B303" s="134" t="e" cm="1">
        <f t="array" aca="1" ref="B303" ca="1">B302+_xll.RiskNormal(0.5584 + 2*0.001787*A303 -3*0.00000155*A303^2 - 4*0.00000000133*A303^3,0.35*(0.5584 + 2*0.001787*A303 -3*0.00000155*A303^2 - 4*0.00000000133*A303^3),_xll.RiskTruncateP(0.05,0.95),_xll.RiskName("BW Gain"),_xll.RiskUnits("kg"))</f>
        <v>#NAME?</v>
      </c>
      <c r="C303" s="133" t="e" cm="1">
        <f t="array" aca="1" ref="C303" ca="1">_xll.RiskNormal(1200,1200*0.3941,_xll.RiskTruncateP(0.05,0.95),_xll.RiskName("Diet 3 Feed"),_xll.RiskUnits("ng/kg dry"))</f>
        <v>#NAME?</v>
      </c>
      <c r="D303" s="133">
        <v>0</v>
      </c>
      <c r="E303" s="163">
        <v>1.3</v>
      </c>
      <c r="F303" s="134"/>
      <c r="G303" s="134"/>
      <c r="H303" s="134"/>
      <c r="I303" s="134"/>
      <c r="J303" s="134"/>
      <c r="K303" s="134"/>
      <c r="L303" s="134" t="e" cm="1">
        <f t="array" aca="1" ref="L303" ca="1">_xll.RiskNormal(5.4702*LN(A303)-22.889,(5.4702*LN(A303)-22.889)*0.35,_xll.RiskTruncateP(0.05,0.95),_xll.RiskName("DMI"),_xll.RiskUnits("kg"))</f>
        <v>#NAME?</v>
      </c>
      <c r="M303" s="134" t="e" cm="1">
        <f t="array" aca="1" ref="M303" ca="1">_xll.RiskNormal(0.0243*L303,0.005*L303,_xll.RiskTruncateP(0.05,0.95),_xll.RiskName("Soil Intake"),_xll.RiskUnits("kg"))</f>
        <v>#NAME?</v>
      </c>
      <c r="N303" s="134" t="e">
        <f t="shared" ca="1" si="42"/>
        <v>#NAME?</v>
      </c>
      <c r="O303" s="134">
        <f t="shared" si="43"/>
        <v>0</v>
      </c>
      <c r="P303" s="134" t="e">
        <f t="shared" ca="1" si="46"/>
        <v>#NAME?</v>
      </c>
      <c r="Q303" s="134" t="e">
        <f t="shared" ca="1" si="46"/>
        <v>#NAME?</v>
      </c>
      <c r="R303" s="134" t="e">
        <f t="shared" ca="1" si="46"/>
        <v>#NAME?</v>
      </c>
      <c r="S303" s="134" t="e">
        <f t="shared" ca="1" si="45"/>
        <v>#NAME?</v>
      </c>
      <c r="T303" s="134" t="e" cm="1">
        <f t="array" aca="1" ref="T303" ca="1">U302-(U302*(0.5^(1/_xll.RiskNormal('SW7'!C$2,'SW7'!D$2,_xll.RiskTruncateP(0.05,0.95),_xll.RiskName("Halflife"),_xll.RiskUnits("d")))))</f>
        <v>#NAME?</v>
      </c>
      <c r="U303" s="134" t="e">
        <f t="shared" ca="1" si="44"/>
        <v>#NAME?</v>
      </c>
      <c r="V303" s="137" t="e" cm="1">
        <f t="array" aca="1" ref="V303" ca="1">(U303*_xll.RiskNormal('SW7'!C$3,'SW7'!D$3,_xll.RiskTruncateP(0.05,0.95),_xll.RiskName("PFAS MUSCLE FRAC"))/(B303*_xll.RiskNormal('SW7'!C$4,'SW7'!E$4,_xll.RiskTruncateP(0.05,0.95),_xll.RiskName("MUSCLE BW FRAC"))))/1000</f>
        <v>#NAME?</v>
      </c>
      <c r="W303" s="137" t="e" cm="1">
        <f t="array" aca="1" ref="W303" ca="1">V303/_xll.RiskNormal('SW7'!C$5,'SW7'!D$5,_xll.RiskTruncateP(0.05,0.95),_xll.RiskName("Serum Part"))</f>
        <v>#NAME?</v>
      </c>
    </row>
    <row r="304" spans="1:23" x14ac:dyDescent="0.35">
      <c r="A304" s="133">
        <f t="shared" si="41"/>
        <v>301</v>
      </c>
      <c r="B304" s="134" t="e" cm="1">
        <f t="array" aca="1" ref="B304" ca="1">B303+_xll.RiskNormal(0.5584 + 2*0.001787*A304 -3*0.00000155*A304^2 - 4*0.00000000133*A304^3,0.35*(0.5584 + 2*0.001787*A304 -3*0.00000155*A304^2 - 4*0.00000000133*A304^3),_xll.RiskTruncateP(0.05,0.95),_xll.RiskName("BW Gain"),_xll.RiskUnits("kg"))</f>
        <v>#NAME?</v>
      </c>
      <c r="C304" s="133" t="e" cm="1">
        <f t="array" aca="1" ref="C304" ca="1">_xll.RiskNormal(1200,1200*0.3941,_xll.RiskTruncateP(0.05,0.95),_xll.RiskName("Diet 3 Feed"),_xll.RiskUnits("ng/kg dry"))</f>
        <v>#NAME?</v>
      </c>
      <c r="D304" s="133">
        <v>0</v>
      </c>
      <c r="E304" s="163">
        <v>1.3</v>
      </c>
      <c r="F304" s="134"/>
      <c r="G304" s="134"/>
      <c r="H304" s="134"/>
      <c r="I304" s="134"/>
      <c r="J304" s="134"/>
      <c r="K304" s="134"/>
      <c r="L304" s="134" t="e" cm="1">
        <f t="array" aca="1" ref="L304" ca="1">_xll.RiskNormal(5.4702*LN(A304)-22.889,(5.4702*LN(A304)-22.889)*0.35,_xll.RiskTruncateP(0.05,0.95),_xll.RiskName("DMI"),_xll.RiskUnits("kg"))</f>
        <v>#NAME?</v>
      </c>
      <c r="M304" s="134" t="e" cm="1">
        <f t="array" aca="1" ref="M304" ca="1">_xll.RiskNormal(0.0243*L304,0.005*L304,_xll.RiskTruncateP(0.05,0.95),_xll.RiskName("Soil Intake"),_xll.RiskUnits("kg"))</f>
        <v>#NAME?</v>
      </c>
      <c r="N304" s="134" t="e">
        <f t="shared" ca="1" si="42"/>
        <v>#NAME?</v>
      </c>
      <c r="O304" s="134">
        <f t="shared" si="43"/>
        <v>0</v>
      </c>
      <c r="P304" s="134" t="e">
        <f t="shared" ca="1" si="46"/>
        <v>#NAME?</v>
      </c>
      <c r="Q304" s="134" t="e">
        <f t="shared" ca="1" si="46"/>
        <v>#NAME?</v>
      </c>
      <c r="R304" s="134" t="e">
        <f t="shared" ca="1" si="46"/>
        <v>#NAME?</v>
      </c>
      <c r="S304" s="134" t="e">
        <f t="shared" ca="1" si="45"/>
        <v>#NAME?</v>
      </c>
      <c r="T304" s="134" t="e" cm="1">
        <f t="array" aca="1" ref="T304" ca="1">U303-(U303*(0.5^(1/_xll.RiskNormal('SW7'!C$2,'SW7'!D$2,_xll.RiskTruncateP(0.05,0.95),_xll.RiskName("Halflife"),_xll.RiskUnits("d")))))</f>
        <v>#NAME?</v>
      </c>
      <c r="U304" s="134" t="e">
        <f t="shared" ca="1" si="44"/>
        <v>#NAME?</v>
      </c>
      <c r="V304" s="137" t="e" cm="1">
        <f t="array" aca="1" ref="V304" ca="1">(U304*_xll.RiskNormal('SW7'!C$3,'SW7'!D$3,_xll.RiskTruncateP(0.05,0.95),_xll.RiskName("PFAS MUSCLE FRAC"))/(B304*_xll.RiskNormal('SW7'!C$4,'SW7'!E$4,_xll.RiskTruncateP(0.05,0.95),_xll.RiskName("MUSCLE BW FRAC"))))/1000</f>
        <v>#NAME?</v>
      </c>
      <c r="W304" s="137" t="e" cm="1">
        <f t="array" aca="1" ref="W304" ca="1">V304/_xll.RiskNormal('SW7'!C$5,'SW7'!D$5,_xll.RiskTruncateP(0.05,0.95),_xll.RiskName("Serum Part"))</f>
        <v>#NAME?</v>
      </c>
    </row>
    <row r="305" spans="1:23" x14ac:dyDescent="0.35">
      <c r="A305" s="133">
        <f t="shared" si="41"/>
        <v>302</v>
      </c>
      <c r="B305" s="134" t="e" cm="1">
        <f t="array" aca="1" ref="B305" ca="1">B304+_xll.RiskNormal(0.5584 + 2*0.001787*A305 -3*0.00000155*A305^2 - 4*0.00000000133*A305^3,0.35*(0.5584 + 2*0.001787*A305 -3*0.00000155*A305^2 - 4*0.00000000133*A305^3),_xll.RiskTruncateP(0.05,0.95),_xll.RiskName("BW Gain"),_xll.RiskUnits("kg"))</f>
        <v>#NAME?</v>
      </c>
      <c r="C305" s="133" t="e" cm="1">
        <f t="array" aca="1" ref="C305" ca="1">_xll.RiskNormal(1200,1200*0.3941,_xll.RiskTruncateP(0.05,0.95),_xll.RiskName("Diet 3 Feed"),_xll.RiskUnits("ng/kg dry"))</f>
        <v>#NAME?</v>
      </c>
      <c r="D305" s="133">
        <v>0</v>
      </c>
      <c r="E305" s="163">
        <v>1.3</v>
      </c>
      <c r="F305" s="134"/>
      <c r="G305" s="134"/>
      <c r="H305" s="134"/>
      <c r="I305" s="134"/>
      <c r="J305" s="134"/>
      <c r="K305" s="134"/>
      <c r="L305" s="134" t="e" cm="1">
        <f t="array" aca="1" ref="L305" ca="1">_xll.RiskNormal(5.4702*LN(A305)-22.889,(5.4702*LN(A305)-22.889)*0.35,_xll.RiskTruncateP(0.05,0.95),_xll.RiskName("DMI"),_xll.RiskUnits("kg"))</f>
        <v>#NAME?</v>
      </c>
      <c r="M305" s="134" t="e" cm="1">
        <f t="array" aca="1" ref="M305" ca="1">_xll.RiskNormal(0.0243*L305,0.005*L305,_xll.RiskTruncateP(0.05,0.95),_xll.RiskName("Soil Intake"),_xll.RiskUnits("kg"))</f>
        <v>#NAME?</v>
      </c>
      <c r="N305" s="134" t="e">
        <f t="shared" ca="1" si="42"/>
        <v>#NAME?</v>
      </c>
      <c r="O305" s="134">
        <f t="shared" si="43"/>
        <v>0</v>
      </c>
      <c r="P305" s="134" t="e">
        <f t="shared" ca="1" si="46"/>
        <v>#NAME?</v>
      </c>
      <c r="Q305" s="134" t="e">
        <f t="shared" ca="1" si="46"/>
        <v>#NAME?</v>
      </c>
      <c r="R305" s="134" t="e">
        <f t="shared" ca="1" si="46"/>
        <v>#NAME?</v>
      </c>
      <c r="S305" s="134" t="e">
        <f t="shared" ca="1" si="45"/>
        <v>#NAME?</v>
      </c>
      <c r="T305" s="134" t="e" cm="1">
        <f t="array" aca="1" ref="T305" ca="1">U304-(U304*(0.5^(1/_xll.RiskNormal('SW7'!C$2,'SW7'!D$2,_xll.RiskTruncateP(0.05,0.95),_xll.RiskName("Halflife"),_xll.RiskUnits("d")))))</f>
        <v>#NAME?</v>
      </c>
      <c r="U305" s="134" t="e">
        <f t="shared" ca="1" si="44"/>
        <v>#NAME?</v>
      </c>
      <c r="V305" s="137" t="e" cm="1">
        <f t="array" aca="1" ref="V305" ca="1">(U305*_xll.RiskNormal('SW7'!C$3,'SW7'!D$3,_xll.RiskTruncateP(0.05,0.95),_xll.RiskName("PFAS MUSCLE FRAC"))/(B305*_xll.RiskNormal('SW7'!C$4,'SW7'!E$4,_xll.RiskTruncateP(0.05,0.95),_xll.RiskName("MUSCLE BW FRAC"))))/1000</f>
        <v>#NAME?</v>
      </c>
      <c r="W305" s="137" t="e" cm="1">
        <f t="array" aca="1" ref="W305" ca="1">V305/_xll.RiskNormal('SW7'!C$5,'SW7'!D$5,_xll.RiskTruncateP(0.05,0.95),_xll.RiskName("Serum Part"))</f>
        <v>#NAME?</v>
      </c>
    </row>
    <row r="306" spans="1:23" x14ac:dyDescent="0.35">
      <c r="A306" s="133">
        <f t="shared" si="41"/>
        <v>303</v>
      </c>
      <c r="B306" s="134" t="e" cm="1">
        <f t="array" aca="1" ref="B306" ca="1">B305+_xll.RiskNormal(0.5584 + 2*0.001787*A306 -3*0.00000155*A306^2 - 4*0.00000000133*A306^3,0.35*(0.5584 + 2*0.001787*A306 -3*0.00000155*A306^2 - 4*0.00000000133*A306^3),_xll.RiskTruncateP(0.05,0.95),_xll.RiskName("BW Gain"),_xll.RiskUnits("kg"))</f>
        <v>#NAME?</v>
      </c>
      <c r="C306" s="133" t="e" cm="1">
        <f t="array" aca="1" ref="C306" ca="1">_xll.RiskNormal(1200,1200*0.3941,_xll.RiskTruncateP(0.05,0.95),_xll.RiskName("Diet 3 Feed"),_xll.RiskUnits("ng/kg dry"))</f>
        <v>#NAME?</v>
      </c>
      <c r="D306" s="133">
        <v>0</v>
      </c>
      <c r="E306" s="163">
        <v>1.3</v>
      </c>
      <c r="F306" s="134"/>
      <c r="G306" s="134"/>
      <c r="H306" s="134"/>
      <c r="I306" s="134"/>
      <c r="J306" s="134"/>
      <c r="K306" s="134"/>
      <c r="L306" s="134" t="e" cm="1">
        <f t="array" aca="1" ref="L306" ca="1">_xll.RiskNormal(5.4702*LN(A306)-22.889,(5.4702*LN(A306)-22.889)*0.35,_xll.RiskTruncateP(0.05,0.95),_xll.RiskName("DMI"),_xll.RiskUnits("kg"))</f>
        <v>#NAME?</v>
      </c>
      <c r="M306" s="134" t="e" cm="1">
        <f t="array" aca="1" ref="M306" ca="1">_xll.RiskNormal(0.0243*L306,0.005*L306,_xll.RiskTruncateP(0.05,0.95),_xll.RiskName("Soil Intake"),_xll.RiskUnits("kg"))</f>
        <v>#NAME?</v>
      </c>
      <c r="N306" s="134" t="e">
        <f t="shared" ca="1" si="42"/>
        <v>#NAME?</v>
      </c>
      <c r="O306" s="134">
        <f t="shared" si="43"/>
        <v>0</v>
      </c>
      <c r="P306" s="134" t="e">
        <f t="shared" ca="1" si="46"/>
        <v>#NAME?</v>
      </c>
      <c r="Q306" s="134" t="e">
        <f t="shared" ca="1" si="46"/>
        <v>#NAME?</v>
      </c>
      <c r="R306" s="134" t="e">
        <f t="shared" ca="1" si="46"/>
        <v>#NAME?</v>
      </c>
      <c r="S306" s="134" t="e">
        <f t="shared" ca="1" si="45"/>
        <v>#NAME?</v>
      </c>
      <c r="T306" s="134" t="e" cm="1">
        <f t="array" aca="1" ref="T306" ca="1">U305-(U305*(0.5^(1/_xll.RiskNormal('SW7'!C$2,'SW7'!D$2,_xll.RiskTruncateP(0.05,0.95),_xll.RiskName("Halflife"),_xll.RiskUnits("d")))))</f>
        <v>#NAME?</v>
      </c>
      <c r="U306" s="134" t="e">
        <f t="shared" ca="1" si="44"/>
        <v>#NAME?</v>
      </c>
      <c r="V306" s="137" t="e" cm="1">
        <f t="array" aca="1" ref="V306" ca="1">(U306*_xll.RiskNormal('SW7'!C$3,'SW7'!D$3,_xll.RiskTruncateP(0.05,0.95),_xll.RiskName("PFAS MUSCLE FRAC"))/(B306*_xll.RiskNormal('SW7'!C$4,'SW7'!E$4,_xll.RiskTruncateP(0.05,0.95),_xll.RiskName("MUSCLE BW FRAC"))))/1000</f>
        <v>#NAME?</v>
      </c>
      <c r="W306" s="137" t="e" cm="1">
        <f t="array" aca="1" ref="W306" ca="1">V306/_xll.RiskNormal('SW7'!C$5,'SW7'!D$5,_xll.RiskTruncateP(0.05,0.95),_xll.RiskName("Serum Part"))</f>
        <v>#NAME?</v>
      </c>
    </row>
    <row r="307" spans="1:23" x14ac:dyDescent="0.35">
      <c r="A307" s="133">
        <f t="shared" si="41"/>
        <v>304</v>
      </c>
      <c r="B307" s="134" t="e" cm="1">
        <f t="array" aca="1" ref="B307" ca="1">B306+_xll.RiskNormal(0.5584 + 2*0.001787*A307 -3*0.00000155*A307^2 - 4*0.00000000133*A307^3,0.35*(0.5584 + 2*0.001787*A307 -3*0.00000155*A307^2 - 4*0.00000000133*A307^3),_xll.RiskTruncateP(0.05,0.95),_xll.RiskName("BW Gain"),_xll.RiskUnits("kg"))</f>
        <v>#NAME?</v>
      </c>
      <c r="C307" s="133" t="e" cm="1">
        <f t="array" aca="1" ref="C307" ca="1">_xll.RiskNormal(1200,1200*0.3941,_xll.RiskTruncateP(0.05,0.95),_xll.RiskName("Diet 3 Feed"),_xll.RiskUnits("ng/kg dry"))</f>
        <v>#NAME?</v>
      </c>
      <c r="D307" s="133">
        <v>0</v>
      </c>
      <c r="E307" s="163">
        <v>1.3</v>
      </c>
      <c r="F307" s="134"/>
      <c r="G307" s="134"/>
      <c r="H307" s="134"/>
      <c r="I307" s="134"/>
      <c r="J307" s="134"/>
      <c r="K307" s="134"/>
      <c r="L307" s="134" t="e" cm="1">
        <f t="array" aca="1" ref="L307" ca="1">_xll.RiskNormal(5.4702*LN(A307)-22.889,(5.4702*LN(A307)-22.889)*0.35,_xll.RiskTruncateP(0.05,0.95),_xll.RiskName("DMI"),_xll.RiskUnits("kg"))</f>
        <v>#NAME?</v>
      </c>
      <c r="M307" s="134" t="e" cm="1">
        <f t="array" aca="1" ref="M307" ca="1">_xll.RiskNormal(0.0243*L307,0.005*L307,_xll.RiskTruncateP(0.05,0.95),_xll.RiskName("Soil Intake"),_xll.RiskUnits("kg"))</f>
        <v>#NAME?</v>
      </c>
      <c r="N307" s="134" t="e">
        <f t="shared" ca="1" si="42"/>
        <v>#NAME?</v>
      </c>
      <c r="O307" s="134">
        <f t="shared" si="43"/>
        <v>0</v>
      </c>
      <c r="P307" s="134" t="e">
        <f t="shared" ca="1" si="46"/>
        <v>#NAME?</v>
      </c>
      <c r="Q307" s="134" t="e">
        <f t="shared" ca="1" si="46"/>
        <v>#NAME?</v>
      </c>
      <c r="R307" s="134" t="e">
        <f t="shared" ca="1" si="46"/>
        <v>#NAME?</v>
      </c>
      <c r="S307" s="134" t="e">
        <f t="shared" ca="1" si="45"/>
        <v>#NAME?</v>
      </c>
      <c r="T307" s="134" t="e" cm="1">
        <f t="array" aca="1" ref="T307" ca="1">U306-(U306*(0.5^(1/_xll.RiskNormal('SW7'!C$2,'SW7'!D$2,_xll.RiskTruncateP(0.05,0.95),_xll.RiskName("Halflife"),_xll.RiskUnits("d")))))</f>
        <v>#NAME?</v>
      </c>
      <c r="U307" s="134" t="e">
        <f t="shared" ca="1" si="44"/>
        <v>#NAME?</v>
      </c>
      <c r="V307" s="137" t="e" cm="1">
        <f t="array" aca="1" ref="V307" ca="1">(U307*_xll.RiskNormal('SW7'!C$3,'SW7'!D$3,_xll.RiskTruncateP(0.05,0.95),_xll.RiskName("PFAS MUSCLE FRAC"))/(B307*_xll.RiskNormal('SW7'!C$4,'SW7'!E$4,_xll.RiskTruncateP(0.05,0.95),_xll.RiskName("MUSCLE BW FRAC"))))/1000</f>
        <v>#NAME?</v>
      </c>
      <c r="W307" s="137" t="e" cm="1">
        <f t="array" aca="1" ref="W307" ca="1">V307/_xll.RiskNormal('SW7'!C$5,'SW7'!D$5,_xll.RiskTruncateP(0.05,0.95),_xll.RiskName("Serum Part"))</f>
        <v>#NAME?</v>
      </c>
    </row>
    <row r="308" spans="1:23" x14ac:dyDescent="0.35">
      <c r="A308" s="133">
        <f t="shared" si="41"/>
        <v>305</v>
      </c>
      <c r="B308" s="134" t="e" cm="1">
        <f t="array" aca="1" ref="B308" ca="1">B307+_xll.RiskNormal(0.5584 + 2*0.001787*A308 -3*0.00000155*A308^2 - 4*0.00000000133*A308^3,0.35*(0.5584 + 2*0.001787*A308 -3*0.00000155*A308^2 - 4*0.00000000133*A308^3),_xll.RiskTruncateP(0.05,0.95),_xll.RiskName("BW Gain"),_xll.RiskUnits("kg"))</f>
        <v>#NAME?</v>
      </c>
      <c r="C308" s="133" t="e" cm="1">
        <f t="array" aca="1" ref="C308" ca="1">_xll.RiskNormal(1200,1200*0.3941,_xll.RiskTruncateP(0.05,0.95),_xll.RiskName("Diet 3 Feed"),_xll.RiskUnits("ng/kg dry"))</f>
        <v>#NAME?</v>
      </c>
      <c r="D308" s="133">
        <v>0</v>
      </c>
      <c r="E308" s="163">
        <v>1.3</v>
      </c>
      <c r="F308" s="134"/>
      <c r="G308" s="134"/>
      <c r="H308" s="134"/>
      <c r="I308" s="134"/>
      <c r="J308" s="134"/>
      <c r="K308" s="134"/>
      <c r="L308" s="134" t="e" cm="1">
        <f t="array" aca="1" ref="L308" ca="1">_xll.RiskNormal(5.4702*LN(A308)-22.889,(5.4702*LN(A308)-22.889)*0.35,_xll.RiskTruncateP(0.05,0.95),_xll.RiskName("DMI"),_xll.RiskUnits("kg"))</f>
        <v>#NAME?</v>
      </c>
      <c r="M308" s="134" t="e" cm="1">
        <f t="array" aca="1" ref="M308" ca="1">_xll.RiskNormal(0.0243*L308,0.005*L308,_xll.RiskTruncateP(0.05,0.95),_xll.RiskName("Soil Intake"),_xll.RiskUnits("kg"))</f>
        <v>#NAME?</v>
      </c>
      <c r="N308" s="134" t="e">
        <f t="shared" ca="1" si="42"/>
        <v>#NAME?</v>
      </c>
      <c r="O308" s="134">
        <f t="shared" si="43"/>
        <v>0</v>
      </c>
      <c r="P308" s="134" t="e">
        <f t="shared" ca="1" si="46"/>
        <v>#NAME?</v>
      </c>
      <c r="Q308" s="134" t="e">
        <f t="shared" ca="1" si="46"/>
        <v>#NAME?</v>
      </c>
      <c r="R308" s="134" t="e">
        <f t="shared" ca="1" si="46"/>
        <v>#NAME?</v>
      </c>
      <c r="S308" s="134" t="e">
        <f t="shared" ca="1" si="45"/>
        <v>#NAME?</v>
      </c>
      <c r="T308" s="134" t="e" cm="1">
        <f t="array" aca="1" ref="T308" ca="1">U307-(U307*(0.5^(1/_xll.RiskNormal('SW7'!C$2,'SW7'!D$2,_xll.RiskTruncateP(0.05,0.95),_xll.RiskName("Halflife"),_xll.RiskUnits("d")))))</f>
        <v>#NAME?</v>
      </c>
      <c r="U308" s="134" t="e">
        <f t="shared" ca="1" si="44"/>
        <v>#NAME?</v>
      </c>
      <c r="V308" s="137" t="e" cm="1">
        <f t="array" aca="1" ref="V308" ca="1">(U308*_xll.RiskNormal('SW7'!C$3,'SW7'!D$3,_xll.RiskTruncateP(0.05,0.95),_xll.RiskName("PFAS MUSCLE FRAC"))/(B308*_xll.RiskNormal('SW7'!C$4,'SW7'!E$4,_xll.RiskTruncateP(0.05,0.95),_xll.RiskName("MUSCLE BW FRAC"))))/1000</f>
        <v>#NAME?</v>
      </c>
      <c r="W308" s="137" t="e" cm="1">
        <f t="array" aca="1" ref="W308" ca="1">V308/_xll.RiskNormal('SW7'!C$5,'SW7'!D$5,_xll.RiskTruncateP(0.05,0.95),_xll.RiskName("Serum Part"))</f>
        <v>#NAME?</v>
      </c>
    </row>
    <row r="309" spans="1:23" x14ac:dyDescent="0.35">
      <c r="A309" s="133">
        <f t="shared" si="41"/>
        <v>306</v>
      </c>
      <c r="B309" s="134" t="e" cm="1">
        <f t="array" aca="1" ref="B309" ca="1">B308+_xll.RiskNormal(0.5584 + 2*0.001787*A309 -3*0.00000155*A309^2 - 4*0.00000000133*A309^3,0.35*(0.5584 + 2*0.001787*A309 -3*0.00000155*A309^2 - 4*0.00000000133*A309^3),_xll.RiskTruncateP(0.05,0.95),_xll.RiskName("BW Gain"),_xll.RiskUnits("kg"))</f>
        <v>#NAME?</v>
      </c>
      <c r="C309" s="133" t="e" cm="1">
        <f t="array" aca="1" ref="C309" ca="1">_xll.RiskNormal(1200,1200*0.3941,_xll.RiskTruncateP(0.05,0.95),_xll.RiskName("Diet 3 Feed"),_xll.RiskUnits("ng/kg dry"))</f>
        <v>#NAME?</v>
      </c>
      <c r="D309" s="133">
        <v>0</v>
      </c>
      <c r="E309" s="163">
        <v>1.3</v>
      </c>
      <c r="F309" s="134"/>
      <c r="G309" s="134"/>
      <c r="H309" s="134"/>
      <c r="I309" s="134"/>
      <c r="J309" s="134"/>
      <c r="K309" s="134"/>
      <c r="L309" s="134" t="e" cm="1">
        <f t="array" aca="1" ref="L309" ca="1">_xll.RiskNormal(5.4702*LN(A309)-22.889,(5.4702*LN(A309)-22.889)*0.35,_xll.RiskTruncateP(0.05,0.95),_xll.RiskName("DMI"),_xll.RiskUnits("kg"))</f>
        <v>#NAME?</v>
      </c>
      <c r="M309" s="134" t="e" cm="1">
        <f t="array" aca="1" ref="M309" ca="1">_xll.RiskNormal(0.0243*L309,0.005*L309,_xll.RiskTruncateP(0.05,0.95),_xll.RiskName("Soil Intake"),_xll.RiskUnits("kg"))</f>
        <v>#NAME?</v>
      </c>
      <c r="N309" s="134" t="e">
        <f t="shared" ca="1" si="42"/>
        <v>#NAME?</v>
      </c>
      <c r="O309" s="134">
        <f t="shared" si="43"/>
        <v>0</v>
      </c>
      <c r="P309" s="134" t="e">
        <f t="shared" ca="1" si="46"/>
        <v>#NAME?</v>
      </c>
      <c r="Q309" s="134" t="e">
        <f t="shared" ca="1" si="46"/>
        <v>#NAME?</v>
      </c>
      <c r="R309" s="134" t="e">
        <f t="shared" ca="1" si="46"/>
        <v>#NAME?</v>
      </c>
      <c r="S309" s="134" t="e">
        <f t="shared" ca="1" si="45"/>
        <v>#NAME?</v>
      </c>
      <c r="T309" s="134" t="e" cm="1">
        <f t="array" aca="1" ref="T309" ca="1">U308-(U308*(0.5^(1/_xll.RiskNormal('SW7'!C$2,'SW7'!D$2,_xll.RiskTruncateP(0.05,0.95),_xll.RiskName("Halflife"),_xll.RiskUnits("d")))))</f>
        <v>#NAME?</v>
      </c>
      <c r="U309" s="134" t="e">
        <f t="shared" ca="1" si="44"/>
        <v>#NAME?</v>
      </c>
      <c r="V309" s="137" t="e" cm="1">
        <f t="array" aca="1" ref="V309" ca="1">(U309*_xll.RiskNormal('SW7'!C$3,'SW7'!D$3,_xll.RiskTruncateP(0.05,0.95),_xll.RiskName("PFAS MUSCLE FRAC"))/(B309*_xll.RiskNormal('SW7'!C$4,'SW7'!E$4,_xll.RiskTruncateP(0.05,0.95),_xll.RiskName("MUSCLE BW FRAC"))))/1000</f>
        <v>#NAME?</v>
      </c>
      <c r="W309" s="137" t="e" cm="1">
        <f t="array" aca="1" ref="W309" ca="1">V309/_xll.RiskNormal('SW7'!C$5,'SW7'!D$5,_xll.RiskTruncateP(0.05,0.95),_xll.RiskName("Serum Part"))</f>
        <v>#NAME?</v>
      </c>
    </row>
    <row r="310" spans="1:23" x14ac:dyDescent="0.35">
      <c r="A310" s="133">
        <f t="shared" si="41"/>
        <v>307</v>
      </c>
      <c r="B310" s="134" t="e" cm="1">
        <f t="array" aca="1" ref="B310" ca="1">B309+_xll.RiskNormal(0.5584 + 2*0.001787*A310 -3*0.00000155*A310^2 - 4*0.00000000133*A310^3,0.35*(0.5584 + 2*0.001787*A310 -3*0.00000155*A310^2 - 4*0.00000000133*A310^3),_xll.RiskTruncateP(0.05,0.95),_xll.RiskName("BW Gain"),_xll.RiskUnits("kg"))</f>
        <v>#NAME?</v>
      </c>
      <c r="C310" s="133" t="e" cm="1">
        <f t="array" aca="1" ref="C310" ca="1">_xll.RiskNormal(1200,1200*0.3941,_xll.RiskTruncateP(0.05,0.95),_xll.RiskName("Diet 3 Feed"),_xll.RiskUnits("ng/kg dry"))</f>
        <v>#NAME?</v>
      </c>
      <c r="D310" s="133">
        <v>0</v>
      </c>
      <c r="E310" s="163">
        <v>1.3</v>
      </c>
      <c r="F310" s="134"/>
      <c r="G310" s="134"/>
      <c r="H310" s="134"/>
      <c r="I310" s="134"/>
      <c r="J310" s="134"/>
      <c r="K310" s="134"/>
      <c r="L310" s="134" t="e" cm="1">
        <f t="array" aca="1" ref="L310" ca="1">_xll.RiskNormal(5.4702*LN(A310)-22.889,(5.4702*LN(A310)-22.889)*0.35,_xll.RiskTruncateP(0.05,0.95),_xll.RiskName("DMI"),_xll.RiskUnits("kg"))</f>
        <v>#NAME?</v>
      </c>
      <c r="M310" s="134" t="e" cm="1">
        <f t="array" aca="1" ref="M310" ca="1">_xll.RiskNormal(0.0243*L310,0.005*L310,_xll.RiskTruncateP(0.05,0.95),_xll.RiskName("Soil Intake"),_xll.RiskUnits("kg"))</f>
        <v>#NAME?</v>
      </c>
      <c r="N310" s="134" t="e">
        <f t="shared" ca="1" si="42"/>
        <v>#NAME?</v>
      </c>
      <c r="O310" s="134">
        <f t="shared" si="43"/>
        <v>0</v>
      </c>
      <c r="P310" s="134" t="e">
        <f t="shared" ca="1" si="46"/>
        <v>#NAME?</v>
      </c>
      <c r="Q310" s="134" t="e">
        <f t="shared" ca="1" si="46"/>
        <v>#NAME?</v>
      </c>
      <c r="R310" s="134" t="e">
        <f t="shared" ca="1" si="46"/>
        <v>#NAME?</v>
      </c>
      <c r="S310" s="134" t="e">
        <f t="shared" ca="1" si="45"/>
        <v>#NAME?</v>
      </c>
      <c r="T310" s="134" t="e" cm="1">
        <f t="array" aca="1" ref="T310" ca="1">U309-(U309*(0.5^(1/_xll.RiskNormal('SW7'!C$2,'SW7'!D$2,_xll.RiskTruncateP(0.05,0.95),_xll.RiskName("Halflife"),_xll.RiskUnits("d")))))</f>
        <v>#NAME?</v>
      </c>
      <c r="U310" s="134" t="e">
        <f t="shared" ca="1" si="44"/>
        <v>#NAME?</v>
      </c>
      <c r="V310" s="137" t="e" cm="1">
        <f t="array" aca="1" ref="V310" ca="1">(U310*_xll.RiskNormal('SW7'!C$3,'SW7'!D$3,_xll.RiskTruncateP(0.05,0.95),_xll.RiskName("PFAS MUSCLE FRAC"))/(B310*_xll.RiskNormal('SW7'!C$4,'SW7'!E$4,_xll.RiskTruncateP(0.05,0.95),_xll.RiskName("MUSCLE BW FRAC"))))/1000</f>
        <v>#NAME?</v>
      </c>
      <c r="W310" s="137" t="e" cm="1">
        <f t="array" aca="1" ref="W310" ca="1">V310/_xll.RiskNormal('SW7'!C$5,'SW7'!D$5,_xll.RiskTruncateP(0.05,0.95),_xll.RiskName("Serum Part"))</f>
        <v>#NAME?</v>
      </c>
    </row>
    <row r="311" spans="1:23" x14ac:dyDescent="0.35">
      <c r="A311" s="133">
        <f t="shared" si="41"/>
        <v>308</v>
      </c>
      <c r="B311" s="134" t="e" cm="1">
        <f t="array" aca="1" ref="B311" ca="1">B310+_xll.RiskNormal(0.5584 + 2*0.001787*A311 -3*0.00000155*A311^2 - 4*0.00000000133*A311^3,0.35*(0.5584 + 2*0.001787*A311 -3*0.00000155*A311^2 - 4*0.00000000133*A311^3),_xll.RiskTruncateP(0.05,0.95),_xll.RiskName("BW Gain"),_xll.RiskUnits("kg"))</f>
        <v>#NAME?</v>
      </c>
      <c r="C311" s="133" t="e" cm="1">
        <f t="array" aca="1" ref="C311" ca="1">_xll.RiskNormal(1200,1200*0.3941,_xll.RiskTruncateP(0.05,0.95),_xll.RiskName("Diet 3 Feed"),_xll.RiskUnits("ng/kg dry"))</f>
        <v>#NAME?</v>
      </c>
      <c r="D311" s="133">
        <v>0</v>
      </c>
      <c r="E311" s="163">
        <v>1.3</v>
      </c>
      <c r="F311" s="134"/>
      <c r="G311" s="134"/>
      <c r="H311" s="134"/>
      <c r="I311" s="134"/>
      <c r="J311" s="134"/>
      <c r="K311" s="134"/>
      <c r="L311" s="134" t="e" cm="1">
        <f t="array" aca="1" ref="L311" ca="1">_xll.RiskNormal(5.4702*LN(A311)-22.889,(5.4702*LN(A311)-22.889)*0.35,_xll.RiskTruncateP(0.05,0.95),_xll.RiskName("DMI"),_xll.RiskUnits("kg"))</f>
        <v>#NAME?</v>
      </c>
      <c r="M311" s="134" t="e" cm="1">
        <f t="array" aca="1" ref="M311" ca="1">_xll.RiskNormal(0.0243*L311,0.005*L311,_xll.RiskTruncateP(0.05,0.95),_xll.RiskName("Soil Intake"),_xll.RiskUnits("kg"))</f>
        <v>#NAME?</v>
      </c>
      <c r="N311" s="134" t="e">
        <f t="shared" ca="1" si="42"/>
        <v>#NAME?</v>
      </c>
      <c r="O311" s="134">
        <f t="shared" si="43"/>
        <v>0</v>
      </c>
      <c r="P311" s="134" t="e">
        <f t="shared" ca="1" si="46"/>
        <v>#NAME?</v>
      </c>
      <c r="Q311" s="134" t="e">
        <f t="shared" ca="1" si="46"/>
        <v>#NAME?</v>
      </c>
      <c r="R311" s="134" t="e">
        <f t="shared" ca="1" si="46"/>
        <v>#NAME?</v>
      </c>
      <c r="S311" s="134" t="e">
        <f t="shared" ca="1" si="45"/>
        <v>#NAME?</v>
      </c>
      <c r="T311" s="134" t="e" cm="1">
        <f t="array" aca="1" ref="T311" ca="1">U310-(U310*(0.5^(1/_xll.RiskNormal('SW7'!C$2,'SW7'!D$2,_xll.RiskTruncateP(0.05,0.95),_xll.RiskName("Halflife"),_xll.RiskUnits("d")))))</f>
        <v>#NAME?</v>
      </c>
      <c r="U311" s="134" t="e">
        <f t="shared" ca="1" si="44"/>
        <v>#NAME?</v>
      </c>
      <c r="V311" s="137" t="e" cm="1">
        <f t="array" aca="1" ref="V311" ca="1">(U311*_xll.RiskNormal('SW7'!C$3,'SW7'!D$3,_xll.RiskTruncateP(0.05,0.95),_xll.RiskName("PFAS MUSCLE FRAC"))/(B311*_xll.RiskNormal('SW7'!C$4,'SW7'!E$4,_xll.RiskTruncateP(0.05,0.95),_xll.RiskName("MUSCLE BW FRAC"))))/1000</f>
        <v>#NAME?</v>
      </c>
      <c r="W311" s="137" t="e" cm="1">
        <f t="array" aca="1" ref="W311" ca="1">V311/_xll.RiskNormal('SW7'!C$5,'SW7'!D$5,_xll.RiskTruncateP(0.05,0.95),_xll.RiskName("Serum Part"))</f>
        <v>#NAME?</v>
      </c>
    </row>
    <row r="312" spans="1:23" x14ac:dyDescent="0.35">
      <c r="A312" s="133">
        <f t="shared" si="41"/>
        <v>309</v>
      </c>
      <c r="B312" s="134" t="e" cm="1">
        <f t="array" aca="1" ref="B312" ca="1">B311+_xll.RiskNormal(0.5584 + 2*0.001787*A312 -3*0.00000155*A312^2 - 4*0.00000000133*A312^3,0.35*(0.5584 + 2*0.001787*A312 -3*0.00000155*A312^2 - 4*0.00000000133*A312^3),_xll.RiskTruncateP(0.05,0.95),_xll.RiskName("BW Gain"),_xll.RiskUnits("kg"))</f>
        <v>#NAME?</v>
      </c>
      <c r="C312" s="133" t="e" cm="1">
        <f t="array" aca="1" ref="C312" ca="1">_xll.RiskNormal(1200,1200*0.3941,_xll.RiskTruncateP(0.05,0.95),_xll.RiskName("Diet 3 Feed"),_xll.RiskUnits("ng/kg dry"))</f>
        <v>#NAME?</v>
      </c>
      <c r="D312" s="133">
        <v>0</v>
      </c>
      <c r="E312" s="163">
        <v>1.3</v>
      </c>
      <c r="F312" s="134"/>
      <c r="G312" s="134"/>
      <c r="H312" s="134"/>
      <c r="I312" s="134"/>
      <c r="J312" s="134"/>
      <c r="K312" s="134"/>
      <c r="L312" s="134" t="e" cm="1">
        <f t="array" aca="1" ref="L312" ca="1">_xll.RiskNormal(5.4702*LN(A312)-22.889,(5.4702*LN(A312)-22.889)*0.35,_xll.RiskTruncateP(0.05,0.95),_xll.RiskName("DMI"),_xll.RiskUnits("kg"))</f>
        <v>#NAME?</v>
      </c>
      <c r="M312" s="134" t="e" cm="1">
        <f t="array" aca="1" ref="M312" ca="1">_xll.RiskNormal(0.0243*L312,0.005*L312,_xll.RiskTruncateP(0.05,0.95),_xll.RiskName("Soil Intake"),_xll.RiskUnits("kg"))</f>
        <v>#NAME?</v>
      </c>
      <c r="N312" s="134" t="e">
        <f t="shared" ca="1" si="42"/>
        <v>#NAME?</v>
      </c>
      <c r="O312" s="134">
        <f t="shared" si="43"/>
        <v>0</v>
      </c>
      <c r="P312" s="134" t="e">
        <f t="shared" ca="1" si="46"/>
        <v>#NAME?</v>
      </c>
      <c r="Q312" s="134" t="e">
        <f t="shared" ca="1" si="46"/>
        <v>#NAME?</v>
      </c>
      <c r="R312" s="134" t="e">
        <f t="shared" ca="1" si="46"/>
        <v>#NAME?</v>
      </c>
      <c r="S312" s="134" t="e">
        <f t="shared" ca="1" si="45"/>
        <v>#NAME?</v>
      </c>
      <c r="T312" s="134" t="e" cm="1">
        <f t="array" aca="1" ref="T312" ca="1">U311-(U311*(0.5^(1/_xll.RiskNormal('SW7'!C$2,'SW7'!D$2,_xll.RiskTruncateP(0.05,0.95),_xll.RiskName("Halflife"),_xll.RiskUnits("d")))))</f>
        <v>#NAME?</v>
      </c>
      <c r="U312" s="134" t="e">
        <f t="shared" ca="1" si="44"/>
        <v>#NAME?</v>
      </c>
      <c r="V312" s="137" t="e" cm="1">
        <f t="array" aca="1" ref="V312" ca="1">(U312*_xll.RiskNormal('SW7'!C$3,'SW7'!D$3,_xll.RiskTruncateP(0.05,0.95),_xll.RiskName("PFAS MUSCLE FRAC"))/(B312*_xll.RiskNormal('SW7'!C$4,'SW7'!E$4,_xll.RiskTruncateP(0.05,0.95),_xll.RiskName("MUSCLE BW FRAC"))))/1000</f>
        <v>#NAME?</v>
      </c>
      <c r="W312" s="137" t="e" cm="1">
        <f t="array" aca="1" ref="W312" ca="1">V312/_xll.RiskNormal('SW7'!C$5,'SW7'!D$5,_xll.RiskTruncateP(0.05,0.95),_xll.RiskName("Serum Part"))</f>
        <v>#NAME?</v>
      </c>
    </row>
    <row r="313" spans="1:23" x14ac:dyDescent="0.35">
      <c r="A313" s="133">
        <f t="shared" si="41"/>
        <v>310</v>
      </c>
      <c r="B313" s="134" t="e" cm="1">
        <f t="array" aca="1" ref="B313" ca="1">B312+_xll.RiskNormal(0.5584 + 2*0.001787*A313 -3*0.00000155*A313^2 - 4*0.00000000133*A313^3,0.35*(0.5584 + 2*0.001787*A313 -3*0.00000155*A313^2 - 4*0.00000000133*A313^3),_xll.RiskTruncateP(0.05,0.95),_xll.RiskName("BW Gain"),_xll.RiskUnits("kg"))</f>
        <v>#NAME?</v>
      </c>
      <c r="C313" s="133" t="e" cm="1">
        <f t="array" aca="1" ref="C313" ca="1">_xll.RiskNormal(1200,1200*0.3941,_xll.RiskTruncateP(0.05,0.95),_xll.RiskName("Diet 3 Feed"),_xll.RiskUnits("ng/kg dry"))</f>
        <v>#NAME?</v>
      </c>
      <c r="D313" s="133">
        <v>0</v>
      </c>
      <c r="E313" s="163">
        <v>1.3</v>
      </c>
      <c r="F313" s="134"/>
      <c r="G313" s="134"/>
      <c r="H313" s="134"/>
      <c r="I313" s="134"/>
      <c r="J313" s="134"/>
      <c r="K313" s="134"/>
      <c r="L313" s="134" t="e" cm="1">
        <f t="array" aca="1" ref="L313" ca="1">_xll.RiskNormal(5.4702*LN(A313)-22.889,(5.4702*LN(A313)-22.889)*0.35,_xll.RiskTruncateP(0.05,0.95),_xll.RiskName("DMI"),_xll.RiskUnits("kg"))</f>
        <v>#NAME?</v>
      </c>
      <c r="M313" s="134" t="e" cm="1">
        <f t="array" aca="1" ref="M313" ca="1">_xll.RiskNormal(0.0243*L313,0.005*L313,_xll.RiskTruncateP(0.05,0.95),_xll.RiskName("Soil Intake"),_xll.RiskUnits("kg"))</f>
        <v>#NAME?</v>
      </c>
      <c r="N313" s="134" t="e">
        <f t="shared" ca="1" si="42"/>
        <v>#NAME?</v>
      </c>
      <c r="O313" s="134">
        <f t="shared" si="43"/>
        <v>0</v>
      </c>
      <c r="P313" s="134" t="e">
        <f t="shared" ca="1" si="46"/>
        <v>#NAME?</v>
      </c>
      <c r="Q313" s="134" t="e">
        <f t="shared" ca="1" si="46"/>
        <v>#NAME?</v>
      </c>
      <c r="R313" s="134" t="e">
        <f t="shared" ca="1" si="46"/>
        <v>#NAME?</v>
      </c>
      <c r="S313" s="134" t="e">
        <f t="shared" ca="1" si="45"/>
        <v>#NAME?</v>
      </c>
      <c r="T313" s="134" t="e" cm="1">
        <f t="array" aca="1" ref="T313" ca="1">U312-(U312*(0.5^(1/_xll.RiskNormal('SW7'!C$2,'SW7'!D$2,_xll.RiskTruncateP(0.05,0.95),_xll.RiskName("Halflife"),_xll.RiskUnits("d")))))</f>
        <v>#NAME?</v>
      </c>
      <c r="U313" s="134" t="e">
        <f t="shared" ca="1" si="44"/>
        <v>#NAME?</v>
      </c>
      <c r="V313" s="137" t="e" cm="1">
        <f t="array" aca="1" ref="V313" ca="1">(U313*_xll.RiskNormal('SW7'!C$3,'SW7'!D$3,_xll.RiskTruncateP(0.05,0.95),_xll.RiskName("PFAS MUSCLE FRAC"))/(B313*_xll.RiskNormal('SW7'!C$4,'SW7'!E$4,_xll.RiskTruncateP(0.05,0.95),_xll.RiskName("MUSCLE BW FRAC"))))/1000</f>
        <v>#NAME?</v>
      </c>
      <c r="W313" s="137" t="e" cm="1">
        <f t="array" aca="1" ref="W313" ca="1">V313/_xll.RiskNormal('SW7'!C$5,'SW7'!D$5,_xll.RiskTruncateP(0.05,0.95),_xll.RiskName("Serum Part"))</f>
        <v>#NAME?</v>
      </c>
    </row>
    <row r="314" spans="1:23" x14ac:dyDescent="0.35">
      <c r="A314" s="133">
        <f t="shared" si="41"/>
        <v>311</v>
      </c>
      <c r="B314" s="134" t="e" cm="1">
        <f t="array" aca="1" ref="B314" ca="1">B313+_xll.RiskNormal(0.5584 + 2*0.001787*A314 -3*0.00000155*A314^2 - 4*0.00000000133*A314^3,0.35*(0.5584 + 2*0.001787*A314 -3*0.00000155*A314^2 - 4*0.00000000133*A314^3),_xll.RiskTruncateP(0.05,0.95),_xll.RiskName("BW Gain"),_xll.RiskUnits("kg"))</f>
        <v>#NAME?</v>
      </c>
      <c r="C314" s="133" t="e" cm="1">
        <f t="array" aca="1" ref="C314" ca="1">_xll.RiskNormal(1200,1200*0.3941,_xll.RiskTruncateP(0.05,0.95),_xll.RiskName("Diet 3 Feed"),_xll.RiskUnits("ng/kg dry"))</f>
        <v>#NAME?</v>
      </c>
      <c r="D314" s="133">
        <v>0</v>
      </c>
      <c r="E314" s="163">
        <v>1.3</v>
      </c>
      <c r="F314" s="134"/>
      <c r="G314" s="134"/>
      <c r="H314" s="134"/>
      <c r="I314" s="134"/>
      <c r="J314" s="134"/>
      <c r="K314" s="134"/>
      <c r="L314" s="134" t="e" cm="1">
        <f t="array" aca="1" ref="L314" ca="1">_xll.RiskNormal(5.4702*LN(A314)-22.889,(5.4702*LN(A314)-22.889)*0.35,_xll.RiskTruncateP(0.05,0.95),_xll.RiskName("DMI"),_xll.RiskUnits("kg"))</f>
        <v>#NAME?</v>
      </c>
      <c r="M314" s="134" t="e" cm="1">
        <f t="array" aca="1" ref="M314" ca="1">_xll.RiskNormal(0.0243*L314,0.005*L314,_xll.RiskTruncateP(0.05,0.95),_xll.RiskName("Soil Intake"),_xll.RiskUnits("kg"))</f>
        <v>#NAME?</v>
      </c>
      <c r="N314" s="134" t="e">
        <f t="shared" ca="1" si="42"/>
        <v>#NAME?</v>
      </c>
      <c r="O314" s="134">
        <f t="shared" si="43"/>
        <v>0</v>
      </c>
      <c r="P314" s="134" t="e">
        <f t="shared" ca="1" si="46"/>
        <v>#NAME?</v>
      </c>
      <c r="Q314" s="134" t="e">
        <f t="shared" ca="1" si="46"/>
        <v>#NAME?</v>
      </c>
      <c r="R314" s="134" t="e">
        <f t="shared" ca="1" si="46"/>
        <v>#NAME?</v>
      </c>
      <c r="S314" s="134" t="e">
        <f t="shared" ca="1" si="45"/>
        <v>#NAME?</v>
      </c>
      <c r="T314" s="134" t="e" cm="1">
        <f t="array" aca="1" ref="T314" ca="1">U313-(U313*(0.5^(1/_xll.RiskNormal('SW7'!C$2,'SW7'!D$2,_xll.RiskTruncateP(0.05,0.95),_xll.RiskName("Halflife"),_xll.RiskUnits("d")))))</f>
        <v>#NAME?</v>
      </c>
      <c r="U314" s="134" t="e">
        <f t="shared" ca="1" si="44"/>
        <v>#NAME?</v>
      </c>
      <c r="V314" s="137" t="e" cm="1">
        <f t="array" aca="1" ref="V314" ca="1">(U314*_xll.RiskNormal('SW7'!C$3,'SW7'!D$3,_xll.RiskTruncateP(0.05,0.95),_xll.RiskName("PFAS MUSCLE FRAC"))/(B314*_xll.RiskNormal('SW7'!C$4,'SW7'!E$4,_xll.RiskTruncateP(0.05,0.95),_xll.RiskName("MUSCLE BW FRAC"))))/1000</f>
        <v>#NAME?</v>
      </c>
      <c r="W314" s="137" t="e" cm="1">
        <f t="array" aca="1" ref="W314" ca="1">V314/_xll.RiskNormal('SW7'!C$5,'SW7'!D$5,_xll.RiskTruncateP(0.05,0.95),_xll.RiskName("Serum Part"))</f>
        <v>#NAME?</v>
      </c>
    </row>
    <row r="315" spans="1:23" x14ac:dyDescent="0.35">
      <c r="A315" s="133">
        <f t="shared" si="41"/>
        <v>312</v>
      </c>
      <c r="B315" s="134" t="e" cm="1">
        <f t="array" aca="1" ref="B315" ca="1">B314+_xll.RiskNormal(0.5584 + 2*0.001787*A315 -3*0.00000155*A315^2 - 4*0.00000000133*A315^3,0.35*(0.5584 + 2*0.001787*A315 -3*0.00000155*A315^2 - 4*0.00000000133*A315^3),_xll.RiskTruncateP(0.05,0.95),_xll.RiskName("BW Gain"),_xll.RiskUnits("kg"))</f>
        <v>#NAME?</v>
      </c>
      <c r="C315" s="133" t="e" cm="1">
        <f t="array" aca="1" ref="C315" ca="1">_xll.RiskNormal(1200,1200*0.3941,_xll.RiskTruncateP(0.05,0.95),_xll.RiskName("Diet 3 Feed"),_xll.RiskUnits("ng/kg dry"))</f>
        <v>#NAME?</v>
      </c>
      <c r="D315" s="133">
        <v>0</v>
      </c>
      <c r="E315" s="163">
        <v>1.3</v>
      </c>
      <c r="F315" s="134"/>
      <c r="G315" s="134"/>
      <c r="H315" s="134"/>
      <c r="I315" s="134"/>
      <c r="J315" s="134"/>
      <c r="K315" s="134"/>
      <c r="L315" s="134" t="e" cm="1">
        <f t="array" aca="1" ref="L315" ca="1">_xll.RiskNormal(5.4702*LN(A315)-22.889,(5.4702*LN(A315)-22.889)*0.35,_xll.RiskTruncateP(0.05,0.95),_xll.RiskName("DMI"),_xll.RiskUnits("kg"))</f>
        <v>#NAME?</v>
      </c>
      <c r="M315" s="134" t="e" cm="1">
        <f t="array" aca="1" ref="M315" ca="1">_xll.RiskNormal(0.0243*L315,0.005*L315,_xll.RiskTruncateP(0.05,0.95),_xll.RiskName("Soil Intake"),_xll.RiskUnits("kg"))</f>
        <v>#NAME?</v>
      </c>
      <c r="N315" s="134" t="e">
        <f t="shared" ca="1" si="42"/>
        <v>#NAME?</v>
      </c>
      <c r="O315" s="134">
        <f t="shared" si="43"/>
        <v>0</v>
      </c>
      <c r="P315" s="134" t="e">
        <f t="shared" ca="1" si="46"/>
        <v>#NAME?</v>
      </c>
      <c r="Q315" s="134" t="e">
        <f t="shared" ca="1" si="46"/>
        <v>#NAME?</v>
      </c>
      <c r="R315" s="134" t="e">
        <f t="shared" ca="1" si="46"/>
        <v>#NAME?</v>
      </c>
      <c r="S315" s="134" t="e">
        <f t="shared" ca="1" si="45"/>
        <v>#NAME?</v>
      </c>
      <c r="T315" s="134" t="e" cm="1">
        <f t="array" aca="1" ref="T315" ca="1">U314-(U314*(0.5^(1/_xll.RiskNormal('SW7'!C$2,'SW7'!D$2,_xll.RiskTruncateP(0.05,0.95),_xll.RiskName("Halflife"),_xll.RiskUnits("d")))))</f>
        <v>#NAME?</v>
      </c>
      <c r="U315" s="134" t="e">
        <f t="shared" ca="1" si="44"/>
        <v>#NAME?</v>
      </c>
      <c r="V315" s="137" t="e" cm="1">
        <f t="array" aca="1" ref="V315" ca="1">(U315*_xll.RiskNormal('SW7'!C$3,'SW7'!D$3,_xll.RiskTruncateP(0.05,0.95),_xll.RiskName("PFAS MUSCLE FRAC"))/(B315*_xll.RiskNormal('SW7'!C$4,'SW7'!E$4,_xll.RiskTruncateP(0.05,0.95),_xll.RiskName("MUSCLE BW FRAC"))))/1000</f>
        <v>#NAME?</v>
      </c>
      <c r="W315" s="137" t="e" cm="1">
        <f t="array" aca="1" ref="W315" ca="1">V315/_xll.RiskNormal('SW7'!C$5,'SW7'!D$5,_xll.RiskTruncateP(0.05,0.95),_xll.RiskName("Serum Part"))</f>
        <v>#NAME?</v>
      </c>
    </row>
    <row r="316" spans="1:23" x14ac:dyDescent="0.35">
      <c r="A316" s="133">
        <f t="shared" si="41"/>
        <v>313</v>
      </c>
      <c r="B316" s="134" t="e" cm="1">
        <f t="array" aca="1" ref="B316" ca="1">B315+_xll.RiskNormal(0.5584 + 2*0.001787*A316 -3*0.00000155*A316^2 - 4*0.00000000133*A316^3,0.35*(0.5584 + 2*0.001787*A316 -3*0.00000155*A316^2 - 4*0.00000000133*A316^3),_xll.RiskTruncateP(0.05,0.95),_xll.RiskName("BW Gain"),_xll.RiskUnits("kg"))</f>
        <v>#NAME?</v>
      </c>
      <c r="C316" s="133" t="e" cm="1">
        <f t="array" aca="1" ref="C316" ca="1">_xll.RiskNormal(1200,1200*0.3941,_xll.RiskTruncateP(0.05,0.95),_xll.RiskName("Diet 3 Feed"),_xll.RiskUnits("ng/kg dry"))</f>
        <v>#NAME?</v>
      </c>
      <c r="D316" s="133">
        <v>0</v>
      </c>
      <c r="E316" s="163">
        <v>1.3</v>
      </c>
      <c r="F316" s="134"/>
      <c r="G316" s="134"/>
      <c r="H316" s="134"/>
      <c r="I316" s="134"/>
      <c r="J316" s="134"/>
      <c r="K316" s="134"/>
      <c r="L316" s="134" t="e" cm="1">
        <f t="array" aca="1" ref="L316" ca="1">_xll.RiskNormal(5.4702*LN(A316)-22.889,(5.4702*LN(A316)-22.889)*0.35,_xll.RiskTruncateP(0.05,0.95),_xll.RiskName("DMI"),_xll.RiskUnits("kg"))</f>
        <v>#NAME?</v>
      </c>
      <c r="M316" s="134" t="e" cm="1">
        <f t="array" aca="1" ref="M316" ca="1">_xll.RiskNormal(0.0243*L316,0.005*L316,_xll.RiskTruncateP(0.05,0.95),_xll.RiskName("Soil Intake"),_xll.RiskUnits("kg"))</f>
        <v>#NAME?</v>
      </c>
      <c r="N316" s="134" t="e">
        <f t="shared" ca="1" si="42"/>
        <v>#NAME?</v>
      </c>
      <c r="O316" s="134">
        <f t="shared" si="43"/>
        <v>0</v>
      </c>
      <c r="P316" s="134" t="e">
        <f t="shared" ca="1" si="46"/>
        <v>#NAME?</v>
      </c>
      <c r="Q316" s="134" t="e">
        <f t="shared" ca="1" si="46"/>
        <v>#NAME?</v>
      </c>
      <c r="R316" s="134" t="e">
        <f t="shared" ca="1" si="46"/>
        <v>#NAME?</v>
      </c>
      <c r="S316" s="134" t="e">
        <f t="shared" ca="1" si="45"/>
        <v>#NAME?</v>
      </c>
      <c r="T316" s="134" t="e" cm="1">
        <f t="array" aca="1" ref="T316" ca="1">U315-(U315*(0.5^(1/_xll.RiskNormal('SW7'!C$2,'SW7'!D$2,_xll.RiskTruncateP(0.05,0.95),_xll.RiskName("Halflife"),_xll.RiskUnits("d")))))</f>
        <v>#NAME?</v>
      </c>
      <c r="U316" s="134" t="e">
        <f t="shared" ca="1" si="44"/>
        <v>#NAME?</v>
      </c>
      <c r="V316" s="137" t="e" cm="1">
        <f t="array" aca="1" ref="V316" ca="1">(U316*_xll.RiskNormal('SW7'!C$3,'SW7'!D$3,_xll.RiskTruncateP(0.05,0.95),_xll.RiskName("PFAS MUSCLE FRAC"))/(B316*_xll.RiskNormal('SW7'!C$4,'SW7'!E$4,_xll.RiskTruncateP(0.05,0.95),_xll.RiskName("MUSCLE BW FRAC"))))/1000</f>
        <v>#NAME?</v>
      </c>
      <c r="W316" s="137" t="e" cm="1">
        <f t="array" aca="1" ref="W316" ca="1">V316/_xll.RiskNormal('SW7'!C$5,'SW7'!D$5,_xll.RiskTruncateP(0.05,0.95),_xll.RiskName("Serum Part"))</f>
        <v>#NAME?</v>
      </c>
    </row>
    <row r="317" spans="1:23" x14ac:dyDescent="0.35">
      <c r="A317" s="133">
        <f t="shared" si="41"/>
        <v>314</v>
      </c>
      <c r="B317" s="134" t="e" cm="1">
        <f t="array" aca="1" ref="B317" ca="1">B316+_xll.RiskNormal(0.5584 + 2*0.001787*A317 -3*0.00000155*A317^2 - 4*0.00000000133*A317^3,0.35*(0.5584 + 2*0.001787*A317 -3*0.00000155*A317^2 - 4*0.00000000133*A317^3),_xll.RiskTruncateP(0.05,0.95),_xll.RiskName("BW Gain"),_xll.RiskUnits("kg"))</f>
        <v>#NAME?</v>
      </c>
      <c r="C317" s="133" t="e" cm="1">
        <f t="array" aca="1" ref="C317" ca="1">_xll.RiskNormal(1200,1200*0.3941,_xll.RiskTruncateP(0.05,0.95),_xll.RiskName("Diet 3 Feed"),_xll.RiskUnits("ng/kg dry"))</f>
        <v>#NAME?</v>
      </c>
      <c r="D317" s="133">
        <v>0</v>
      </c>
      <c r="E317" s="163">
        <v>1.3</v>
      </c>
      <c r="F317" s="134"/>
      <c r="G317" s="134"/>
      <c r="H317" s="134"/>
      <c r="I317" s="134"/>
      <c r="J317" s="134"/>
      <c r="K317" s="134"/>
      <c r="L317" s="134" t="e" cm="1">
        <f t="array" aca="1" ref="L317" ca="1">_xll.RiskNormal(5.4702*LN(A317)-22.889,(5.4702*LN(A317)-22.889)*0.35,_xll.RiskTruncateP(0.05,0.95),_xll.RiskName("DMI"),_xll.RiskUnits("kg"))</f>
        <v>#NAME?</v>
      </c>
      <c r="M317" s="134" t="e" cm="1">
        <f t="array" aca="1" ref="M317" ca="1">_xll.RiskNormal(0.0243*L317,0.005*L317,_xll.RiskTruncateP(0.05,0.95),_xll.RiskName("Soil Intake"),_xll.RiskUnits("kg"))</f>
        <v>#NAME?</v>
      </c>
      <c r="N317" s="134" t="e">
        <f t="shared" ca="1" si="42"/>
        <v>#NAME?</v>
      </c>
      <c r="O317" s="134">
        <f t="shared" si="43"/>
        <v>0</v>
      </c>
      <c r="P317" s="134" t="e">
        <f t="shared" ca="1" si="46"/>
        <v>#NAME?</v>
      </c>
      <c r="Q317" s="134" t="e">
        <f t="shared" ca="1" si="46"/>
        <v>#NAME?</v>
      </c>
      <c r="R317" s="134" t="e">
        <f t="shared" ca="1" si="46"/>
        <v>#NAME?</v>
      </c>
      <c r="S317" s="134" t="e">
        <f t="shared" ca="1" si="45"/>
        <v>#NAME?</v>
      </c>
      <c r="T317" s="134" t="e" cm="1">
        <f t="array" aca="1" ref="T317" ca="1">U316-(U316*(0.5^(1/_xll.RiskNormal('SW7'!C$2,'SW7'!D$2,_xll.RiskTruncateP(0.05,0.95),_xll.RiskName("Halflife"),_xll.RiskUnits("d")))))</f>
        <v>#NAME?</v>
      </c>
      <c r="U317" s="134" t="e">
        <f t="shared" ca="1" si="44"/>
        <v>#NAME?</v>
      </c>
      <c r="V317" s="137" t="e" cm="1">
        <f t="array" aca="1" ref="V317" ca="1">(U317*_xll.RiskNormal('SW7'!C$3,'SW7'!D$3,_xll.RiskTruncateP(0.05,0.95),_xll.RiskName("PFAS MUSCLE FRAC"))/(B317*_xll.RiskNormal('SW7'!C$4,'SW7'!E$4,_xll.RiskTruncateP(0.05,0.95),_xll.RiskName("MUSCLE BW FRAC"))))/1000</f>
        <v>#NAME?</v>
      </c>
      <c r="W317" s="137" t="e" cm="1">
        <f t="array" aca="1" ref="W317" ca="1">V317/_xll.RiskNormal('SW7'!C$5,'SW7'!D$5,_xll.RiskTruncateP(0.05,0.95),_xll.RiskName("Serum Part"))</f>
        <v>#NAME?</v>
      </c>
    </row>
    <row r="318" spans="1:23" x14ac:dyDescent="0.35">
      <c r="A318" s="133">
        <f t="shared" si="41"/>
        <v>315</v>
      </c>
      <c r="B318" s="134" t="e" cm="1">
        <f t="array" aca="1" ref="B318" ca="1">B317+_xll.RiskNormal(0.5584 + 2*0.001787*A318 -3*0.00000155*A318^2 - 4*0.00000000133*A318^3,0.35*(0.5584 + 2*0.001787*A318 -3*0.00000155*A318^2 - 4*0.00000000133*A318^3),_xll.RiskTruncateP(0.05,0.95),_xll.RiskName("BW Gain"),_xll.RiskUnits("kg"))</f>
        <v>#NAME?</v>
      </c>
      <c r="C318" s="133" t="e" cm="1">
        <f t="array" aca="1" ref="C318" ca="1">_xll.RiskNormal(1200,1200*0.3941,_xll.RiskTruncateP(0.05,0.95),_xll.RiskName("Diet 3 Feed"),_xll.RiskUnits("ng/kg dry"))</f>
        <v>#NAME?</v>
      </c>
      <c r="D318" s="133">
        <v>0</v>
      </c>
      <c r="E318" s="163">
        <v>1.3</v>
      </c>
      <c r="F318" s="134"/>
      <c r="G318" s="134"/>
      <c r="H318" s="134"/>
      <c r="I318" s="134"/>
      <c r="J318" s="134"/>
      <c r="K318" s="134"/>
      <c r="L318" s="134" t="e" cm="1">
        <f t="array" aca="1" ref="L318" ca="1">_xll.RiskNormal(5.4702*LN(A318)-22.889,(5.4702*LN(A318)-22.889)*0.35,_xll.RiskTruncateP(0.05,0.95),_xll.RiskName("DMI"),_xll.RiskUnits("kg"))</f>
        <v>#NAME?</v>
      </c>
      <c r="M318" s="134" t="e" cm="1">
        <f t="array" aca="1" ref="M318" ca="1">_xll.RiskNormal(0.0243*L318,0.005*L318,_xll.RiskTruncateP(0.05,0.95),_xll.RiskName("Soil Intake"),_xll.RiskUnits("kg"))</f>
        <v>#NAME?</v>
      </c>
      <c r="N318" s="134" t="e">
        <f t="shared" ca="1" si="42"/>
        <v>#NAME?</v>
      </c>
      <c r="O318" s="134">
        <f t="shared" si="43"/>
        <v>0</v>
      </c>
      <c r="P318" s="134" t="e">
        <f t="shared" ca="1" si="46"/>
        <v>#NAME?</v>
      </c>
      <c r="Q318" s="134" t="e">
        <f t="shared" ca="1" si="46"/>
        <v>#NAME?</v>
      </c>
      <c r="R318" s="134" t="e">
        <f t="shared" ca="1" si="46"/>
        <v>#NAME?</v>
      </c>
      <c r="S318" s="134" t="e">
        <f t="shared" ca="1" si="45"/>
        <v>#NAME?</v>
      </c>
      <c r="T318" s="134" t="e" cm="1">
        <f t="array" aca="1" ref="T318" ca="1">U317-(U317*(0.5^(1/_xll.RiskNormal('SW7'!C$2,'SW7'!D$2,_xll.RiskTruncateP(0.05,0.95),_xll.RiskName("Halflife"),_xll.RiskUnits("d")))))</f>
        <v>#NAME?</v>
      </c>
      <c r="U318" s="134" t="e">
        <f t="shared" ca="1" si="44"/>
        <v>#NAME?</v>
      </c>
      <c r="V318" s="137" t="e" cm="1">
        <f t="array" aca="1" ref="V318" ca="1">(U318*_xll.RiskNormal('SW7'!C$3,'SW7'!D$3,_xll.RiskTruncateP(0.05,0.95),_xll.RiskName("PFAS MUSCLE FRAC"))/(B318*_xll.RiskNormal('SW7'!C$4,'SW7'!E$4,_xll.RiskTruncateP(0.05,0.95),_xll.RiskName("MUSCLE BW FRAC"))))/1000</f>
        <v>#NAME?</v>
      </c>
      <c r="W318" s="137" t="e" cm="1">
        <f t="array" aca="1" ref="W318" ca="1">V318/_xll.RiskNormal('SW7'!C$5,'SW7'!D$5,_xll.RiskTruncateP(0.05,0.95),_xll.RiskName("Serum Part"))</f>
        <v>#NAME?</v>
      </c>
    </row>
    <row r="319" spans="1:23" x14ac:dyDescent="0.35">
      <c r="A319" s="133">
        <f t="shared" si="41"/>
        <v>316</v>
      </c>
      <c r="B319" s="134" t="e" cm="1">
        <f t="array" aca="1" ref="B319" ca="1">B318+_xll.RiskNormal(0.5584 + 2*0.001787*A319 -3*0.00000155*A319^2 - 4*0.00000000133*A319^3,0.35*(0.5584 + 2*0.001787*A319 -3*0.00000155*A319^2 - 4*0.00000000133*A319^3),_xll.RiskTruncateP(0.05,0.95),_xll.RiskName("BW Gain"),_xll.RiskUnits("kg"))</f>
        <v>#NAME?</v>
      </c>
      <c r="C319" s="133" t="e" cm="1">
        <f t="array" aca="1" ref="C319" ca="1">_xll.RiskNormal(1200,1200*0.3941,_xll.RiskTruncateP(0.05,0.95),_xll.RiskName("Diet 3 Feed"),_xll.RiskUnits("ng/kg dry"))</f>
        <v>#NAME?</v>
      </c>
      <c r="D319" s="133">
        <v>0</v>
      </c>
      <c r="E319" s="163">
        <v>1.3</v>
      </c>
      <c r="F319" s="134"/>
      <c r="G319" s="134"/>
      <c r="H319" s="134"/>
      <c r="I319" s="134"/>
      <c r="J319" s="134"/>
      <c r="K319" s="134"/>
      <c r="L319" s="134" t="e" cm="1">
        <f t="array" aca="1" ref="L319" ca="1">_xll.RiskNormal(5.4702*LN(A319)-22.889,(5.4702*LN(A319)-22.889)*0.35,_xll.RiskTruncateP(0.05,0.95),_xll.RiskName("DMI"),_xll.RiskUnits("kg"))</f>
        <v>#NAME?</v>
      </c>
      <c r="M319" s="134" t="e" cm="1">
        <f t="array" aca="1" ref="M319" ca="1">_xll.RiskNormal(0.0243*L319,0.005*L319,_xll.RiskTruncateP(0.05,0.95),_xll.RiskName("Soil Intake"),_xll.RiskUnits("kg"))</f>
        <v>#NAME?</v>
      </c>
      <c r="N319" s="134" t="e">
        <f t="shared" ca="1" si="42"/>
        <v>#NAME?</v>
      </c>
      <c r="O319" s="134">
        <f t="shared" si="43"/>
        <v>0</v>
      </c>
      <c r="P319" s="134" t="e">
        <f t="shared" ca="1" si="46"/>
        <v>#NAME?</v>
      </c>
      <c r="Q319" s="134" t="e">
        <f t="shared" ca="1" si="46"/>
        <v>#NAME?</v>
      </c>
      <c r="R319" s="134" t="e">
        <f t="shared" ca="1" si="46"/>
        <v>#NAME?</v>
      </c>
      <c r="S319" s="134" t="e">
        <f t="shared" ca="1" si="45"/>
        <v>#NAME?</v>
      </c>
      <c r="T319" s="134" t="e" cm="1">
        <f t="array" aca="1" ref="T319" ca="1">U318-(U318*(0.5^(1/_xll.RiskNormal('SW7'!C$2,'SW7'!D$2,_xll.RiskTruncateP(0.05,0.95),_xll.RiskName("Halflife"),_xll.RiskUnits("d")))))</f>
        <v>#NAME?</v>
      </c>
      <c r="U319" s="134" t="e">
        <f t="shared" ca="1" si="44"/>
        <v>#NAME?</v>
      </c>
      <c r="V319" s="137" t="e" cm="1">
        <f t="array" aca="1" ref="V319" ca="1">(U319*_xll.RiskNormal('SW7'!C$3,'SW7'!D$3,_xll.RiskTruncateP(0.05,0.95),_xll.RiskName("PFAS MUSCLE FRAC"))/(B319*_xll.RiskNormal('SW7'!C$4,'SW7'!E$4,_xll.RiskTruncateP(0.05,0.95),_xll.RiskName("MUSCLE BW FRAC"))))/1000</f>
        <v>#NAME?</v>
      </c>
      <c r="W319" s="137" t="e" cm="1">
        <f t="array" aca="1" ref="W319" ca="1">V319/_xll.RiskNormal('SW7'!C$5,'SW7'!D$5,_xll.RiskTruncateP(0.05,0.95),_xll.RiskName("Serum Part"))</f>
        <v>#NAME?</v>
      </c>
    </row>
    <row r="320" spans="1:23" x14ac:dyDescent="0.35">
      <c r="A320" s="133">
        <f t="shared" si="41"/>
        <v>317</v>
      </c>
      <c r="B320" s="134" t="e" cm="1">
        <f t="array" aca="1" ref="B320" ca="1">B319+_xll.RiskNormal(0.5584 + 2*0.001787*A320 -3*0.00000155*A320^2 - 4*0.00000000133*A320^3,0.35*(0.5584 + 2*0.001787*A320 -3*0.00000155*A320^2 - 4*0.00000000133*A320^3),_xll.RiskTruncateP(0.05,0.95),_xll.RiskName("BW Gain"),_xll.RiskUnits("kg"))</f>
        <v>#NAME?</v>
      </c>
      <c r="C320" s="133" t="e" cm="1">
        <f t="array" aca="1" ref="C320" ca="1">_xll.RiskNormal(1200,1200*0.3941,_xll.RiskTruncateP(0.05,0.95),_xll.RiskName("Diet 3 Feed"),_xll.RiskUnits("ng/kg dry"))</f>
        <v>#NAME?</v>
      </c>
      <c r="D320" s="133">
        <v>0</v>
      </c>
      <c r="E320" s="163">
        <v>1.3</v>
      </c>
      <c r="F320" s="134"/>
      <c r="G320" s="134"/>
      <c r="H320" s="134"/>
      <c r="I320" s="134"/>
      <c r="J320" s="134"/>
      <c r="K320" s="134"/>
      <c r="L320" s="134" t="e" cm="1">
        <f t="array" aca="1" ref="L320" ca="1">_xll.RiskNormal(5.4702*LN(A320)-22.889,(5.4702*LN(A320)-22.889)*0.35,_xll.RiskTruncateP(0.05,0.95),_xll.RiskName("DMI"),_xll.RiskUnits("kg"))</f>
        <v>#NAME?</v>
      </c>
      <c r="M320" s="134" t="e" cm="1">
        <f t="array" aca="1" ref="M320" ca="1">_xll.RiskNormal(0.0243*L320,0.005*L320,_xll.RiskTruncateP(0.05,0.95),_xll.RiskName("Soil Intake"),_xll.RiskUnits("kg"))</f>
        <v>#NAME?</v>
      </c>
      <c r="N320" s="134" t="e">
        <f t="shared" ca="1" si="42"/>
        <v>#NAME?</v>
      </c>
      <c r="O320" s="134">
        <f t="shared" si="43"/>
        <v>0</v>
      </c>
      <c r="P320" s="134" t="e">
        <f t="shared" ca="1" si="46"/>
        <v>#NAME?</v>
      </c>
      <c r="Q320" s="134" t="e">
        <f t="shared" ca="1" si="46"/>
        <v>#NAME?</v>
      </c>
      <c r="R320" s="134" t="e">
        <f t="shared" ca="1" si="46"/>
        <v>#NAME?</v>
      </c>
      <c r="S320" s="134" t="e">
        <f t="shared" ca="1" si="45"/>
        <v>#NAME?</v>
      </c>
      <c r="T320" s="134" t="e" cm="1">
        <f t="array" aca="1" ref="T320" ca="1">U319-(U319*(0.5^(1/_xll.RiskNormal('SW7'!C$2,'SW7'!D$2,_xll.RiskTruncateP(0.05,0.95),_xll.RiskName("Halflife"),_xll.RiskUnits("d")))))</f>
        <v>#NAME?</v>
      </c>
      <c r="U320" s="134" t="e">
        <f t="shared" ca="1" si="44"/>
        <v>#NAME?</v>
      </c>
      <c r="V320" s="137" t="e" cm="1">
        <f t="array" aca="1" ref="V320" ca="1">(U320*_xll.RiskNormal('SW7'!C$3,'SW7'!D$3,_xll.RiskTruncateP(0.05,0.95),_xll.RiskName("PFAS MUSCLE FRAC"))/(B320*_xll.RiskNormal('SW7'!C$4,'SW7'!E$4,_xll.RiskTruncateP(0.05,0.95),_xll.RiskName("MUSCLE BW FRAC"))))/1000</f>
        <v>#NAME?</v>
      </c>
      <c r="W320" s="137" t="e" cm="1">
        <f t="array" aca="1" ref="W320" ca="1">V320/_xll.RiskNormal('SW7'!C$5,'SW7'!D$5,_xll.RiskTruncateP(0.05,0.95),_xll.RiskName("Serum Part"))</f>
        <v>#NAME?</v>
      </c>
    </row>
    <row r="321" spans="1:23" x14ac:dyDescent="0.35">
      <c r="A321" s="133">
        <f t="shared" si="41"/>
        <v>318</v>
      </c>
      <c r="B321" s="134" t="e" cm="1">
        <f t="array" aca="1" ref="B321" ca="1">B320+_xll.RiskNormal(0.5584 + 2*0.001787*A321 -3*0.00000155*A321^2 - 4*0.00000000133*A321^3,0.35*(0.5584 + 2*0.001787*A321 -3*0.00000155*A321^2 - 4*0.00000000133*A321^3),_xll.RiskTruncateP(0.05,0.95),_xll.RiskName("BW Gain"),_xll.RiskUnits("kg"))</f>
        <v>#NAME?</v>
      </c>
      <c r="C321" s="133" t="e" cm="1">
        <f t="array" aca="1" ref="C321" ca="1">_xll.RiskNormal(1200,1200*0.3941,_xll.RiskTruncateP(0.05,0.95),_xll.RiskName("Diet 3 Feed"),_xll.RiskUnits("ng/kg dry"))</f>
        <v>#NAME?</v>
      </c>
      <c r="D321" s="133">
        <v>0</v>
      </c>
      <c r="E321" s="163">
        <v>1.3</v>
      </c>
      <c r="F321" s="134"/>
      <c r="G321" s="134"/>
      <c r="H321" s="134"/>
      <c r="I321" s="134"/>
      <c r="J321" s="134"/>
      <c r="K321" s="134"/>
      <c r="L321" s="134" t="e" cm="1">
        <f t="array" aca="1" ref="L321" ca="1">_xll.RiskNormal(5.4702*LN(A321)-22.889,(5.4702*LN(A321)-22.889)*0.35,_xll.RiskTruncateP(0.05,0.95),_xll.RiskName("DMI"),_xll.RiskUnits("kg"))</f>
        <v>#NAME?</v>
      </c>
      <c r="M321" s="134" t="e" cm="1">
        <f t="array" aca="1" ref="M321" ca="1">_xll.RiskNormal(0.0243*L321,0.005*L321,_xll.RiskTruncateP(0.05,0.95),_xll.RiskName("Soil Intake"),_xll.RiskUnits("kg"))</f>
        <v>#NAME?</v>
      </c>
      <c r="N321" s="134" t="e">
        <f t="shared" ca="1" si="42"/>
        <v>#NAME?</v>
      </c>
      <c r="O321" s="134">
        <f t="shared" si="43"/>
        <v>0</v>
      </c>
      <c r="P321" s="134" t="e">
        <f t="shared" ca="1" si="46"/>
        <v>#NAME?</v>
      </c>
      <c r="Q321" s="134" t="e">
        <f t="shared" ca="1" si="46"/>
        <v>#NAME?</v>
      </c>
      <c r="R321" s="134" t="e">
        <f t="shared" ca="1" si="46"/>
        <v>#NAME?</v>
      </c>
      <c r="S321" s="134" t="e">
        <f t="shared" ca="1" si="45"/>
        <v>#NAME?</v>
      </c>
      <c r="T321" s="134" t="e" cm="1">
        <f t="array" aca="1" ref="T321" ca="1">U320-(U320*(0.5^(1/_xll.RiskNormal('SW7'!C$2,'SW7'!D$2,_xll.RiskTruncateP(0.05,0.95),_xll.RiskName("Halflife"),_xll.RiskUnits("d")))))</f>
        <v>#NAME?</v>
      </c>
      <c r="U321" s="134" t="e">
        <f t="shared" ca="1" si="44"/>
        <v>#NAME?</v>
      </c>
      <c r="V321" s="137" t="e" cm="1">
        <f t="array" aca="1" ref="V321" ca="1">(U321*_xll.RiskNormal('SW7'!C$3,'SW7'!D$3,_xll.RiskTruncateP(0.05,0.95),_xll.RiskName("PFAS MUSCLE FRAC"))/(B321*_xll.RiskNormal('SW7'!C$4,'SW7'!E$4,_xll.RiskTruncateP(0.05,0.95),_xll.RiskName("MUSCLE BW FRAC"))))/1000</f>
        <v>#NAME?</v>
      </c>
      <c r="W321" s="137" t="e" cm="1">
        <f t="array" aca="1" ref="W321" ca="1">V321/_xll.RiskNormal('SW7'!C$5,'SW7'!D$5,_xll.RiskTruncateP(0.05,0.95),_xll.RiskName("Serum Part"))</f>
        <v>#NAME?</v>
      </c>
    </row>
    <row r="322" spans="1:23" x14ac:dyDescent="0.35">
      <c r="A322" s="133">
        <f t="shared" si="41"/>
        <v>319</v>
      </c>
      <c r="B322" s="134" t="e" cm="1">
        <f t="array" aca="1" ref="B322" ca="1">B321+_xll.RiskNormal(0.5584 + 2*0.001787*A322 -3*0.00000155*A322^2 - 4*0.00000000133*A322^3,0.35*(0.5584 + 2*0.001787*A322 -3*0.00000155*A322^2 - 4*0.00000000133*A322^3),_xll.RiskTruncateP(0.05,0.95),_xll.RiskName("BW Gain"),_xll.RiskUnits("kg"))</f>
        <v>#NAME?</v>
      </c>
      <c r="C322" s="133" t="e" cm="1">
        <f t="array" aca="1" ref="C322" ca="1">_xll.RiskNormal(1200,1200*0.3941,_xll.RiskTruncateP(0.05,0.95),_xll.RiskName("Diet 3 Feed"),_xll.RiskUnits("ng/kg dry"))</f>
        <v>#NAME?</v>
      </c>
      <c r="D322" s="133">
        <v>0</v>
      </c>
      <c r="E322" s="163">
        <v>1.3</v>
      </c>
      <c r="F322" s="134"/>
      <c r="G322" s="134"/>
      <c r="H322" s="134"/>
      <c r="I322" s="134"/>
      <c r="J322" s="134"/>
      <c r="K322" s="134"/>
      <c r="L322" s="134" t="e" cm="1">
        <f t="array" aca="1" ref="L322" ca="1">_xll.RiskNormal(5.4702*LN(A322)-22.889,(5.4702*LN(A322)-22.889)*0.35,_xll.RiskTruncateP(0.05,0.95),_xll.RiskName("DMI"),_xll.RiskUnits("kg"))</f>
        <v>#NAME?</v>
      </c>
      <c r="M322" s="134" t="e" cm="1">
        <f t="array" aca="1" ref="M322" ca="1">_xll.RiskNormal(0.0243*L322,0.005*L322,_xll.RiskTruncateP(0.05,0.95),_xll.RiskName("Soil Intake"),_xll.RiskUnits("kg"))</f>
        <v>#NAME?</v>
      </c>
      <c r="N322" s="134" t="e">
        <f t="shared" ca="1" si="42"/>
        <v>#NAME?</v>
      </c>
      <c r="O322" s="134">
        <f t="shared" si="43"/>
        <v>0</v>
      </c>
      <c r="P322" s="134" t="e">
        <f t="shared" ca="1" si="46"/>
        <v>#NAME?</v>
      </c>
      <c r="Q322" s="134" t="e">
        <f t="shared" ca="1" si="46"/>
        <v>#NAME?</v>
      </c>
      <c r="R322" s="134" t="e">
        <f t="shared" ca="1" si="46"/>
        <v>#NAME?</v>
      </c>
      <c r="S322" s="134" t="e">
        <f t="shared" ca="1" si="45"/>
        <v>#NAME?</v>
      </c>
      <c r="T322" s="134" t="e" cm="1">
        <f t="array" aca="1" ref="T322" ca="1">U321-(U321*(0.5^(1/_xll.RiskNormal('SW7'!C$2,'SW7'!D$2,_xll.RiskTruncateP(0.05,0.95),_xll.RiskName("Halflife"),_xll.RiskUnits("d")))))</f>
        <v>#NAME?</v>
      </c>
      <c r="U322" s="134" t="e">
        <f t="shared" ca="1" si="44"/>
        <v>#NAME?</v>
      </c>
      <c r="V322" s="137" t="e" cm="1">
        <f t="array" aca="1" ref="V322" ca="1">(U322*_xll.RiskNormal('SW7'!C$3,'SW7'!D$3,_xll.RiskTruncateP(0.05,0.95),_xll.RiskName("PFAS MUSCLE FRAC"))/(B322*_xll.RiskNormal('SW7'!C$4,'SW7'!E$4,_xll.RiskTruncateP(0.05,0.95),_xll.RiskName("MUSCLE BW FRAC"))))/1000</f>
        <v>#NAME?</v>
      </c>
      <c r="W322" s="137" t="e" cm="1">
        <f t="array" aca="1" ref="W322" ca="1">V322/_xll.RiskNormal('SW7'!C$5,'SW7'!D$5,_xll.RiskTruncateP(0.05,0.95),_xll.RiskName("Serum Part"))</f>
        <v>#NAME?</v>
      </c>
    </row>
    <row r="323" spans="1:23" x14ac:dyDescent="0.35">
      <c r="A323" s="133">
        <f t="shared" si="41"/>
        <v>320</v>
      </c>
      <c r="B323" s="134" t="e" cm="1">
        <f t="array" aca="1" ref="B323" ca="1">B322+_xll.RiskNormal(0.5584 + 2*0.001787*A323 -3*0.00000155*A323^2 - 4*0.00000000133*A323^3,0.35*(0.5584 + 2*0.001787*A323 -3*0.00000155*A323^2 - 4*0.00000000133*A323^3),_xll.RiskTruncateP(0.05,0.95),_xll.RiskName("BW Gain"),_xll.RiskUnits("kg"))</f>
        <v>#NAME?</v>
      </c>
      <c r="C323" s="133" t="e" cm="1">
        <f t="array" aca="1" ref="C323" ca="1">_xll.RiskNormal(1200,1200*0.3941,_xll.RiskTruncateP(0.05,0.95),_xll.RiskName("Diet 3 Feed"),_xll.RiskUnits("ng/kg dry"))</f>
        <v>#NAME?</v>
      </c>
      <c r="D323" s="133">
        <v>0</v>
      </c>
      <c r="E323" s="163">
        <v>1.3</v>
      </c>
      <c r="F323" s="134"/>
      <c r="G323" s="134"/>
      <c r="H323" s="134"/>
      <c r="I323" s="134"/>
      <c r="J323" s="134"/>
      <c r="K323" s="134"/>
      <c r="L323" s="134" t="e" cm="1">
        <f t="array" aca="1" ref="L323" ca="1">_xll.RiskNormal(5.4702*LN(A323)-22.889,(5.4702*LN(A323)-22.889)*0.35,_xll.RiskTruncateP(0.05,0.95),_xll.RiskName("DMI"),_xll.RiskUnits("kg"))</f>
        <v>#NAME?</v>
      </c>
      <c r="M323" s="134" t="e" cm="1">
        <f t="array" aca="1" ref="M323" ca="1">_xll.RiskNormal(0.0243*L323,0.005*L323,_xll.RiskTruncateP(0.05,0.95),_xll.RiskName("Soil Intake"),_xll.RiskUnits("kg"))</f>
        <v>#NAME?</v>
      </c>
      <c r="N323" s="134" t="e">
        <f t="shared" ca="1" si="42"/>
        <v>#NAME?</v>
      </c>
      <c r="O323" s="134">
        <f t="shared" si="43"/>
        <v>0</v>
      </c>
      <c r="P323" s="134" t="e">
        <f t="shared" ca="1" si="46"/>
        <v>#NAME?</v>
      </c>
      <c r="Q323" s="134" t="e">
        <f t="shared" ca="1" si="46"/>
        <v>#NAME?</v>
      </c>
      <c r="R323" s="134" t="e">
        <f t="shared" ca="1" si="46"/>
        <v>#NAME?</v>
      </c>
      <c r="S323" s="134" t="e">
        <f t="shared" ca="1" si="45"/>
        <v>#NAME?</v>
      </c>
      <c r="T323" s="134" t="e" cm="1">
        <f t="array" aca="1" ref="T323" ca="1">U322-(U322*(0.5^(1/_xll.RiskNormal('SW7'!C$2,'SW7'!D$2,_xll.RiskTruncateP(0.05,0.95),_xll.RiskName("Halflife"),_xll.RiskUnits("d")))))</f>
        <v>#NAME?</v>
      </c>
      <c r="U323" s="134" t="e">
        <f t="shared" ca="1" si="44"/>
        <v>#NAME?</v>
      </c>
      <c r="V323" s="137" t="e" cm="1">
        <f t="array" aca="1" ref="V323" ca="1">(U323*_xll.RiskNormal('SW7'!C$3,'SW7'!D$3,_xll.RiskTruncateP(0.05,0.95),_xll.RiskName("PFAS MUSCLE FRAC"))/(B323*_xll.RiskNormal('SW7'!C$4,'SW7'!E$4,_xll.RiskTruncateP(0.05,0.95),_xll.RiskName("MUSCLE BW FRAC"))))/1000</f>
        <v>#NAME?</v>
      </c>
      <c r="W323" s="137" t="e" cm="1">
        <f t="array" aca="1" ref="W323" ca="1">V323/_xll.RiskNormal('SW7'!C$5,'SW7'!D$5,_xll.RiskTruncateP(0.05,0.95),_xll.RiskName("Serum Part"))</f>
        <v>#NAME?</v>
      </c>
    </row>
    <row r="324" spans="1:23" x14ac:dyDescent="0.35">
      <c r="A324" s="133">
        <f t="shared" si="41"/>
        <v>321</v>
      </c>
      <c r="B324" s="134" t="e" cm="1">
        <f t="array" aca="1" ref="B324" ca="1">B323+_xll.RiskNormal(0.5584 + 2*0.001787*A324 -3*0.00000155*A324^2 - 4*0.00000000133*A324^3,0.35*(0.5584 + 2*0.001787*A324 -3*0.00000155*A324^2 - 4*0.00000000133*A324^3),_xll.RiskTruncateP(0.05,0.95),_xll.RiskName("BW Gain"),_xll.RiskUnits("kg"))</f>
        <v>#NAME?</v>
      </c>
      <c r="C324" s="133" t="e" cm="1">
        <f t="array" aca="1" ref="C324" ca="1">_xll.RiskNormal(1200,1200*0.3941,_xll.RiskTruncateP(0.05,0.95),_xll.RiskName("Diet 3 Feed"),_xll.RiskUnits("ng/kg dry"))</f>
        <v>#NAME?</v>
      </c>
      <c r="D324" s="133">
        <v>0</v>
      </c>
      <c r="E324" s="163">
        <v>1.3</v>
      </c>
      <c r="F324" s="134"/>
      <c r="G324" s="134"/>
      <c r="H324" s="134"/>
      <c r="I324" s="134"/>
      <c r="J324" s="134"/>
      <c r="K324" s="134"/>
      <c r="L324" s="134" t="e" cm="1">
        <f t="array" aca="1" ref="L324" ca="1">_xll.RiskNormal(5.4702*LN(A324)-22.889,(5.4702*LN(A324)-22.889)*0.35,_xll.RiskTruncateP(0.05,0.95),_xll.RiskName("DMI"),_xll.RiskUnits("kg"))</f>
        <v>#NAME?</v>
      </c>
      <c r="M324" s="134" t="e" cm="1">
        <f t="array" aca="1" ref="M324" ca="1">_xll.RiskNormal(0.0243*L324,0.005*L324,_xll.RiskTruncateP(0.05,0.95),_xll.RiskName("Soil Intake"),_xll.RiskUnits("kg"))</f>
        <v>#NAME?</v>
      </c>
      <c r="N324" s="134" t="e">
        <f t="shared" ca="1" si="42"/>
        <v>#NAME?</v>
      </c>
      <c r="O324" s="134">
        <f t="shared" si="43"/>
        <v>0</v>
      </c>
      <c r="P324" s="134" t="e">
        <f t="shared" ca="1" si="46"/>
        <v>#NAME?</v>
      </c>
      <c r="Q324" s="134" t="e">
        <f t="shared" ca="1" si="46"/>
        <v>#NAME?</v>
      </c>
      <c r="R324" s="134" t="e">
        <f t="shared" ca="1" si="46"/>
        <v>#NAME?</v>
      </c>
      <c r="S324" s="134" t="e">
        <f t="shared" ca="1" si="45"/>
        <v>#NAME?</v>
      </c>
      <c r="T324" s="134" t="e" cm="1">
        <f t="array" aca="1" ref="T324" ca="1">U323-(U323*(0.5^(1/_xll.RiskNormal('SW7'!C$2,'SW7'!D$2,_xll.RiskTruncateP(0.05,0.95),_xll.RiskName("Halflife"),_xll.RiskUnits("d")))))</f>
        <v>#NAME?</v>
      </c>
      <c r="U324" s="134" t="e">
        <f t="shared" ca="1" si="44"/>
        <v>#NAME?</v>
      </c>
      <c r="V324" s="137" t="e" cm="1">
        <f t="array" aca="1" ref="V324" ca="1">(U324*_xll.RiskNormal('SW7'!C$3,'SW7'!D$3,_xll.RiskTruncateP(0.05,0.95),_xll.RiskName("PFAS MUSCLE FRAC"))/(B324*_xll.RiskNormal('SW7'!C$4,'SW7'!E$4,_xll.RiskTruncateP(0.05,0.95),_xll.RiskName("MUSCLE BW FRAC"))))/1000</f>
        <v>#NAME?</v>
      </c>
      <c r="W324" s="137" t="e" cm="1">
        <f t="array" aca="1" ref="W324" ca="1">V324/_xll.RiskNormal('SW7'!C$5,'SW7'!D$5,_xll.RiskTruncateP(0.05,0.95),_xll.RiskName("Serum Part"))</f>
        <v>#NAME?</v>
      </c>
    </row>
    <row r="325" spans="1:23" x14ac:dyDescent="0.35">
      <c r="A325" s="133">
        <f t="shared" ref="A325:A388" si="47">A324+1</f>
        <v>322</v>
      </c>
      <c r="B325" s="134" t="e" cm="1">
        <f t="array" aca="1" ref="B325" ca="1">B324+_xll.RiskNormal(0.5584 + 2*0.001787*A325 -3*0.00000155*A325^2 - 4*0.00000000133*A325^3,0.35*(0.5584 + 2*0.001787*A325 -3*0.00000155*A325^2 - 4*0.00000000133*A325^3),_xll.RiskTruncateP(0.05,0.95),_xll.RiskName("BW Gain"),_xll.RiskUnits("kg"))</f>
        <v>#NAME?</v>
      </c>
      <c r="C325" s="133" t="e" cm="1">
        <f t="array" aca="1" ref="C325" ca="1">_xll.RiskNormal(1200,1200*0.3941,_xll.RiskTruncateP(0.05,0.95),_xll.RiskName("Diet 3 Feed"),_xll.RiskUnits("ng/kg dry"))</f>
        <v>#NAME?</v>
      </c>
      <c r="D325" s="133">
        <v>0</v>
      </c>
      <c r="E325" s="163">
        <v>1.3</v>
      </c>
      <c r="F325" s="134"/>
      <c r="G325" s="134"/>
      <c r="H325" s="134"/>
      <c r="I325" s="134"/>
      <c r="J325" s="134"/>
      <c r="K325" s="134"/>
      <c r="L325" s="134" t="e" cm="1">
        <f t="array" aca="1" ref="L325" ca="1">_xll.RiskNormal(5.4702*LN(A325)-22.889,(5.4702*LN(A325)-22.889)*0.35,_xll.RiskTruncateP(0.05,0.95),_xll.RiskName("DMI"),_xll.RiskUnits("kg"))</f>
        <v>#NAME?</v>
      </c>
      <c r="M325" s="134" t="e" cm="1">
        <f t="array" aca="1" ref="M325" ca="1">_xll.RiskNormal(0.0243*L325,0.005*L325,_xll.RiskTruncateP(0.05,0.95),_xll.RiskName("Soil Intake"),_xll.RiskUnits("kg"))</f>
        <v>#NAME?</v>
      </c>
      <c r="N325" s="134" t="e">
        <f t="shared" ref="N325:N388" ca="1" si="48">4*L325</f>
        <v>#NAME?</v>
      </c>
      <c r="O325" s="134">
        <f t="shared" ref="O325:O388" si="49">J325*K325</f>
        <v>0</v>
      </c>
      <c r="P325" s="134" t="e">
        <f t="shared" ca="1" si="46"/>
        <v>#NAME?</v>
      </c>
      <c r="Q325" s="134" t="e">
        <f t="shared" ca="1" si="46"/>
        <v>#NAME?</v>
      </c>
      <c r="R325" s="134" t="e">
        <f t="shared" ca="1" si="46"/>
        <v>#NAME?</v>
      </c>
      <c r="S325" s="134" t="e">
        <f t="shared" ca="1" si="45"/>
        <v>#NAME?</v>
      </c>
      <c r="T325" s="134" t="e" cm="1">
        <f t="array" aca="1" ref="T325" ca="1">U324-(U324*(0.5^(1/_xll.RiskNormal('SW7'!C$2,'SW7'!D$2,_xll.RiskTruncateP(0.05,0.95),_xll.RiskName("Halflife"),_xll.RiskUnits("d")))))</f>
        <v>#NAME?</v>
      </c>
      <c r="U325" s="134" t="e">
        <f t="shared" ref="U325:U388" ca="1" si="50">U324+S324-T324</f>
        <v>#NAME?</v>
      </c>
      <c r="V325" s="137" t="e" cm="1">
        <f t="array" aca="1" ref="V325" ca="1">(U325*_xll.RiskNormal('SW7'!C$3,'SW7'!D$3,_xll.RiskTruncateP(0.05,0.95),_xll.RiskName("PFAS MUSCLE FRAC"))/(B325*_xll.RiskNormal('SW7'!C$4,'SW7'!E$4,_xll.RiskTruncateP(0.05,0.95),_xll.RiskName("MUSCLE BW FRAC"))))/1000</f>
        <v>#NAME?</v>
      </c>
      <c r="W325" s="137" t="e" cm="1">
        <f t="array" aca="1" ref="W325" ca="1">V325/_xll.RiskNormal('SW7'!C$5,'SW7'!D$5,_xll.RiskTruncateP(0.05,0.95),_xll.RiskName("Serum Part"))</f>
        <v>#NAME?</v>
      </c>
    </row>
    <row r="326" spans="1:23" x14ac:dyDescent="0.35">
      <c r="A326" s="133">
        <f t="shared" si="47"/>
        <v>323</v>
      </c>
      <c r="B326" s="134" t="e" cm="1">
        <f t="array" aca="1" ref="B326" ca="1">B325+_xll.RiskNormal(0.5584 + 2*0.001787*A326 -3*0.00000155*A326^2 - 4*0.00000000133*A326^3,0.35*(0.5584 + 2*0.001787*A326 -3*0.00000155*A326^2 - 4*0.00000000133*A326^3),_xll.RiskTruncateP(0.05,0.95),_xll.RiskName("BW Gain"),_xll.RiskUnits("kg"))</f>
        <v>#NAME?</v>
      </c>
      <c r="C326" s="133" t="e" cm="1">
        <f t="array" aca="1" ref="C326" ca="1">_xll.RiskNormal(1200,1200*0.3941,_xll.RiskTruncateP(0.05,0.95),_xll.RiskName("Diet 3 Feed"),_xll.RiskUnits("ng/kg dry"))</f>
        <v>#NAME?</v>
      </c>
      <c r="D326" s="133">
        <v>0</v>
      </c>
      <c r="E326" s="163">
        <v>1.3</v>
      </c>
      <c r="F326" s="134"/>
      <c r="G326" s="134"/>
      <c r="H326" s="134"/>
      <c r="I326" s="134"/>
      <c r="J326" s="134"/>
      <c r="K326" s="134"/>
      <c r="L326" s="134" t="e" cm="1">
        <f t="array" aca="1" ref="L326" ca="1">_xll.RiskNormal(5.4702*LN(A326)-22.889,(5.4702*LN(A326)-22.889)*0.35,_xll.RiskTruncateP(0.05,0.95),_xll.RiskName("DMI"),_xll.RiskUnits("kg"))</f>
        <v>#NAME?</v>
      </c>
      <c r="M326" s="134" t="e" cm="1">
        <f t="array" aca="1" ref="M326" ca="1">_xll.RiskNormal(0.0243*L326,0.005*L326,_xll.RiskTruncateP(0.05,0.95),_xll.RiskName("Soil Intake"),_xll.RiskUnits("kg"))</f>
        <v>#NAME?</v>
      </c>
      <c r="N326" s="134" t="e">
        <f t="shared" ca="1" si="48"/>
        <v>#NAME?</v>
      </c>
      <c r="O326" s="134">
        <f t="shared" si="49"/>
        <v>0</v>
      </c>
      <c r="P326" s="134" t="e">
        <f t="shared" ca="1" si="46"/>
        <v>#NAME?</v>
      </c>
      <c r="Q326" s="134" t="e">
        <f t="shared" ca="1" si="46"/>
        <v>#NAME?</v>
      </c>
      <c r="R326" s="134" t="e">
        <f t="shared" ca="1" si="46"/>
        <v>#NAME?</v>
      </c>
      <c r="S326" s="134" t="e">
        <f t="shared" ca="1" si="45"/>
        <v>#NAME?</v>
      </c>
      <c r="T326" s="134" t="e" cm="1">
        <f t="array" aca="1" ref="T326" ca="1">U325-(U325*(0.5^(1/_xll.RiskNormal('SW7'!C$2,'SW7'!D$2,_xll.RiskTruncateP(0.05,0.95),_xll.RiskName("Halflife"),_xll.RiskUnits("d")))))</f>
        <v>#NAME?</v>
      </c>
      <c r="U326" s="134" t="e">
        <f t="shared" ca="1" si="50"/>
        <v>#NAME?</v>
      </c>
      <c r="V326" s="137" t="e" cm="1">
        <f t="array" aca="1" ref="V326" ca="1">(U326*_xll.RiskNormal('SW7'!C$3,'SW7'!D$3,_xll.RiskTruncateP(0.05,0.95),_xll.RiskName("PFAS MUSCLE FRAC"))/(B326*_xll.RiskNormal('SW7'!C$4,'SW7'!E$4,_xll.RiskTruncateP(0.05,0.95),_xll.RiskName("MUSCLE BW FRAC"))))/1000</f>
        <v>#NAME?</v>
      </c>
      <c r="W326" s="137" t="e" cm="1">
        <f t="array" aca="1" ref="W326" ca="1">V326/_xll.RiskNormal('SW7'!C$5,'SW7'!D$5,_xll.RiskTruncateP(0.05,0.95),_xll.RiskName("Serum Part"))</f>
        <v>#NAME?</v>
      </c>
    </row>
    <row r="327" spans="1:23" x14ac:dyDescent="0.35">
      <c r="A327" s="133">
        <f t="shared" si="47"/>
        <v>324</v>
      </c>
      <c r="B327" s="134" t="e" cm="1">
        <f t="array" aca="1" ref="B327" ca="1">B326+_xll.RiskNormal(0.5584 + 2*0.001787*A327 -3*0.00000155*A327^2 - 4*0.00000000133*A327^3,0.35*(0.5584 + 2*0.001787*A327 -3*0.00000155*A327^2 - 4*0.00000000133*A327^3),_xll.RiskTruncateP(0.05,0.95),_xll.RiskName("BW Gain"),_xll.RiskUnits("kg"))</f>
        <v>#NAME?</v>
      </c>
      <c r="C327" s="133" t="e" cm="1">
        <f t="array" aca="1" ref="C327" ca="1">_xll.RiskNormal(1200,1200*0.3941,_xll.RiskTruncateP(0.05,0.95),_xll.RiskName("Diet 3 Feed"),_xll.RiskUnits("ng/kg dry"))</f>
        <v>#NAME?</v>
      </c>
      <c r="D327" s="133">
        <v>0</v>
      </c>
      <c r="E327" s="163">
        <v>1.3</v>
      </c>
      <c r="F327" s="134"/>
      <c r="G327" s="134"/>
      <c r="H327" s="134"/>
      <c r="I327" s="134"/>
      <c r="J327" s="134"/>
      <c r="K327" s="134"/>
      <c r="L327" s="134" t="e" cm="1">
        <f t="array" aca="1" ref="L327" ca="1">_xll.RiskNormal(5.4702*LN(A327)-22.889,(5.4702*LN(A327)-22.889)*0.35,_xll.RiskTruncateP(0.05,0.95),_xll.RiskName("DMI"),_xll.RiskUnits("kg"))</f>
        <v>#NAME?</v>
      </c>
      <c r="M327" s="134" t="e" cm="1">
        <f t="array" aca="1" ref="M327" ca="1">_xll.RiskNormal(0.0243*L327,0.005*L327,_xll.RiskTruncateP(0.05,0.95),_xll.RiskName("Soil Intake"),_xll.RiskUnits("kg"))</f>
        <v>#NAME?</v>
      </c>
      <c r="N327" s="134" t="e">
        <f t="shared" ca="1" si="48"/>
        <v>#NAME?</v>
      </c>
      <c r="O327" s="134">
        <f t="shared" si="49"/>
        <v>0</v>
      </c>
      <c r="P327" s="134" t="e">
        <f t="shared" ca="1" si="46"/>
        <v>#NAME?</v>
      </c>
      <c r="Q327" s="134" t="e">
        <f t="shared" ca="1" si="46"/>
        <v>#NAME?</v>
      </c>
      <c r="R327" s="134" t="e">
        <f t="shared" ca="1" si="46"/>
        <v>#NAME?</v>
      </c>
      <c r="S327" s="134" t="e">
        <f t="shared" ca="1" si="45"/>
        <v>#NAME?</v>
      </c>
      <c r="T327" s="134" t="e" cm="1">
        <f t="array" aca="1" ref="T327" ca="1">U326-(U326*(0.5^(1/_xll.RiskNormal('SW7'!C$2,'SW7'!D$2,_xll.RiskTruncateP(0.05,0.95),_xll.RiskName("Halflife"),_xll.RiskUnits("d")))))</f>
        <v>#NAME?</v>
      </c>
      <c r="U327" s="134" t="e">
        <f t="shared" ca="1" si="50"/>
        <v>#NAME?</v>
      </c>
      <c r="V327" s="137" t="e" cm="1">
        <f t="array" aca="1" ref="V327" ca="1">(U327*_xll.RiskNormal('SW7'!C$3,'SW7'!D$3,_xll.RiskTruncateP(0.05,0.95),_xll.RiskName("PFAS MUSCLE FRAC"))/(B327*_xll.RiskNormal('SW7'!C$4,'SW7'!E$4,_xll.RiskTruncateP(0.05,0.95),_xll.RiskName("MUSCLE BW FRAC"))))/1000</f>
        <v>#NAME?</v>
      </c>
      <c r="W327" s="137" t="e" cm="1">
        <f t="array" aca="1" ref="W327" ca="1">V327/_xll.RiskNormal('SW7'!C$5,'SW7'!D$5,_xll.RiskTruncateP(0.05,0.95),_xll.RiskName("Serum Part"))</f>
        <v>#NAME?</v>
      </c>
    </row>
    <row r="328" spans="1:23" x14ac:dyDescent="0.35">
      <c r="A328" s="133">
        <f t="shared" si="47"/>
        <v>325</v>
      </c>
      <c r="B328" s="134" t="e" cm="1">
        <f t="array" aca="1" ref="B328" ca="1">B327+_xll.RiskNormal(0.5584 + 2*0.001787*A328 -3*0.00000155*A328^2 - 4*0.00000000133*A328^3,0.35*(0.5584 + 2*0.001787*A328 -3*0.00000155*A328^2 - 4*0.00000000133*A328^3),_xll.RiskTruncateP(0.05,0.95),_xll.RiskName("BW Gain"),_xll.RiskUnits("kg"))</f>
        <v>#NAME?</v>
      </c>
      <c r="C328" s="133" t="e" cm="1">
        <f t="array" aca="1" ref="C328" ca="1">_xll.RiskNormal(1200,1200*0.3941,_xll.RiskTruncateP(0.05,0.95),_xll.RiskName("Diet 3 Feed"),_xll.RiskUnits("ng/kg dry"))</f>
        <v>#NAME?</v>
      </c>
      <c r="D328" s="133">
        <v>0</v>
      </c>
      <c r="E328" s="163">
        <v>1.3</v>
      </c>
      <c r="F328" s="134"/>
      <c r="G328" s="134"/>
      <c r="H328" s="134"/>
      <c r="I328" s="134"/>
      <c r="J328" s="134"/>
      <c r="K328" s="134"/>
      <c r="L328" s="134" t="e" cm="1">
        <f t="array" aca="1" ref="L328" ca="1">_xll.RiskNormal(5.4702*LN(A328)-22.889,(5.4702*LN(A328)-22.889)*0.35,_xll.RiskTruncateP(0.05,0.95),_xll.RiskName("DMI"),_xll.RiskUnits("kg"))</f>
        <v>#NAME?</v>
      </c>
      <c r="M328" s="134" t="e" cm="1">
        <f t="array" aca="1" ref="M328" ca="1">_xll.RiskNormal(0.0243*L328,0.005*L328,_xll.RiskTruncateP(0.05,0.95),_xll.RiskName("Soil Intake"),_xll.RiskUnits("kg"))</f>
        <v>#NAME?</v>
      </c>
      <c r="N328" s="134" t="e">
        <f t="shared" ca="1" si="48"/>
        <v>#NAME?</v>
      </c>
      <c r="O328" s="134">
        <f t="shared" si="49"/>
        <v>0</v>
      </c>
      <c r="P328" s="134" t="e">
        <f t="shared" ca="1" si="46"/>
        <v>#NAME?</v>
      </c>
      <c r="Q328" s="134" t="e">
        <f t="shared" ca="1" si="46"/>
        <v>#NAME?</v>
      </c>
      <c r="R328" s="134" t="e">
        <f t="shared" ca="1" si="46"/>
        <v>#NAME?</v>
      </c>
      <c r="S328" s="134" t="e">
        <f t="shared" ca="1" si="45"/>
        <v>#NAME?</v>
      </c>
      <c r="T328" s="134" t="e" cm="1">
        <f t="array" aca="1" ref="T328" ca="1">U327-(U327*(0.5^(1/_xll.RiskNormal('SW7'!C$2,'SW7'!D$2,_xll.RiskTruncateP(0.05,0.95),_xll.RiskName("Halflife"),_xll.RiskUnits("d")))))</f>
        <v>#NAME?</v>
      </c>
      <c r="U328" s="134" t="e">
        <f t="shared" ca="1" si="50"/>
        <v>#NAME?</v>
      </c>
      <c r="V328" s="137" t="e" cm="1">
        <f t="array" aca="1" ref="V328" ca="1">(U328*_xll.RiskNormal('SW7'!C$3,'SW7'!D$3,_xll.RiskTruncateP(0.05,0.95),_xll.RiskName("PFAS MUSCLE FRAC"))/(B328*_xll.RiskNormal('SW7'!C$4,'SW7'!E$4,_xll.RiskTruncateP(0.05,0.95),_xll.RiskName("MUSCLE BW FRAC"))))/1000</f>
        <v>#NAME?</v>
      </c>
      <c r="W328" s="137" t="e" cm="1">
        <f t="array" aca="1" ref="W328" ca="1">V328/_xll.RiskNormal('SW7'!C$5,'SW7'!D$5,_xll.RiskTruncateP(0.05,0.95),_xll.RiskName("Serum Part"))</f>
        <v>#NAME?</v>
      </c>
    </row>
    <row r="329" spans="1:23" x14ac:dyDescent="0.35">
      <c r="A329" s="133">
        <f t="shared" si="47"/>
        <v>326</v>
      </c>
      <c r="B329" s="134" t="e" cm="1">
        <f t="array" aca="1" ref="B329" ca="1">B328+_xll.RiskNormal(0.5584 + 2*0.001787*A329 -3*0.00000155*A329^2 - 4*0.00000000133*A329^3,0.35*(0.5584 + 2*0.001787*A329 -3*0.00000155*A329^2 - 4*0.00000000133*A329^3),_xll.RiskTruncateP(0.05,0.95),_xll.RiskName("BW Gain"),_xll.RiskUnits("kg"))</f>
        <v>#NAME?</v>
      </c>
      <c r="C329" s="133" t="e" cm="1">
        <f t="array" aca="1" ref="C329" ca="1">_xll.RiskNormal(1200,1200*0.3941,_xll.RiskTruncateP(0.05,0.95),_xll.RiskName("Diet 3 Feed"),_xll.RiskUnits("ng/kg dry"))</f>
        <v>#NAME?</v>
      </c>
      <c r="D329" s="133">
        <v>0</v>
      </c>
      <c r="E329" s="163">
        <v>1.3</v>
      </c>
      <c r="F329" s="134"/>
      <c r="G329" s="134"/>
      <c r="H329" s="134"/>
      <c r="I329" s="134"/>
      <c r="J329" s="134"/>
      <c r="K329" s="134"/>
      <c r="L329" s="134" t="e" cm="1">
        <f t="array" aca="1" ref="L329" ca="1">_xll.RiskNormal(5.4702*LN(A329)-22.889,(5.4702*LN(A329)-22.889)*0.35,_xll.RiskTruncateP(0.05,0.95),_xll.RiskName("DMI"),_xll.RiskUnits("kg"))</f>
        <v>#NAME?</v>
      </c>
      <c r="M329" s="134" t="e" cm="1">
        <f t="array" aca="1" ref="M329" ca="1">_xll.RiskNormal(0.0243*L329,0.005*L329,_xll.RiskTruncateP(0.05,0.95),_xll.RiskName("Soil Intake"),_xll.RiskUnits("kg"))</f>
        <v>#NAME?</v>
      </c>
      <c r="N329" s="134" t="e">
        <f t="shared" ca="1" si="48"/>
        <v>#NAME?</v>
      </c>
      <c r="O329" s="134">
        <f t="shared" si="49"/>
        <v>0</v>
      </c>
      <c r="P329" s="134" t="e">
        <f t="shared" ca="1" si="46"/>
        <v>#NAME?</v>
      </c>
      <c r="Q329" s="134" t="e">
        <f t="shared" ca="1" si="46"/>
        <v>#NAME?</v>
      </c>
      <c r="R329" s="134" t="e">
        <f t="shared" ca="1" si="46"/>
        <v>#NAME?</v>
      </c>
      <c r="S329" s="134" t="e">
        <f t="shared" ca="1" si="45"/>
        <v>#NAME?</v>
      </c>
      <c r="T329" s="134" t="e" cm="1">
        <f t="array" aca="1" ref="T329" ca="1">U328-(U328*(0.5^(1/_xll.RiskNormal('SW7'!C$2,'SW7'!D$2,_xll.RiskTruncateP(0.05,0.95),_xll.RiskName("Halflife"),_xll.RiskUnits("d")))))</f>
        <v>#NAME?</v>
      </c>
      <c r="U329" s="134" t="e">
        <f t="shared" ca="1" si="50"/>
        <v>#NAME?</v>
      </c>
      <c r="V329" s="137" t="e" cm="1">
        <f t="array" aca="1" ref="V329" ca="1">(U329*_xll.RiskNormal('SW7'!C$3,'SW7'!D$3,_xll.RiskTruncateP(0.05,0.95),_xll.RiskName("PFAS MUSCLE FRAC"))/(B329*_xll.RiskNormal('SW7'!C$4,'SW7'!E$4,_xll.RiskTruncateP(0.05,0.95),_xll.RiskName("MUSCLE BW FRAC"))))/1000</f>
        <v>#NAME?</v>
      </c>
      <c r="W329" s="137" t="e" cm="1">
        <f t="array" aca="1" ref="W329" ca="1">V329/_xll.RiskNormal('SW7'!C$5,'SW7'!D$5,_xll.RiskTruncateP(0.05,0.95),_xll.RiskName("Serum Part"))</f>
        <v>#NAME?</v>
      </c>
    </row>
    <row r="330" spans="1:23" x14ac:dyDescent="0.35">
      <c r="A330" s="133">
        <f t="shared" si="47"/>
        <v>327</v>
      </c>
      <c r="B330" s="134" t="e" cm="1">
        <f t="array" aca="1" ref="B330" ca="1">B329+_xll.RiskNormal(0.5584 + 2*0.001787*A330 -3*0.00000155*A330^2 - 4*0.00000000133*A330^3,0.35*(0.5584 + 2*0.001787*A330 -3*0.00000155*A330^2 - 4*0.00000000133*A330^3),_xll.RiskTruncateP(0.05,0.95),_xll.RiskName("BW Gain"),_xll.RiskUnits("kg"))</f>
        <v>#NAME?</v>
      </c>
      <c r="C330" s="133" t="e" cm="1">
        <f t="array" aca="1" ref="C330" ca="1">_xll.RiskNormal(1200,1200*0.3941,_xll.RiskTruncateP(0.05,0.95),_xll.RiskName("Diet 3 Feed"),_xll.RiskUnits("ng/kg dry"))</f>
        <v>#NAME?</v>
      </c>
      <c r="D330" s="133">
        <v>0</v>
      </c>
      <c r="E330" s="163">
        <v>1.3</v>
      </c>
      <c r="F330" s="134"/>
      <c r="G330" s="134"/>
      <c r="H330" s="134"/>
      <c r="I330" s="134"/>
      <c r="J330" s="134"/>
      <c r="K330" s="134"/>
      <c r="L330" s="134" t="e" cm="1">
        <f t="array" aca="1" ref="L330" ca="1">_xll.RiskNormal(5.4702*LN(A330)-22.889,(5.4702*LN(A330)-22.889)*0.35,_xll.RiskTruncateP(0.05,0.95),_xll.RiskName("DMI"),_xll.RiskUnits("kg"))</f>
        <v>#NAME?</v>
      </c>
      <c r="M330" s="134" t="e" cm="1">
        <f t="array" aca="1" ref="M330" ca="1">_xll.RiskNormal(0.0243*L330,0.005*L330,_xll.RiskTruncateP(0.05,0.95),_xll.RiskName("Soil Intake"),_xll.RiskUnits("kg"))</f>
        <v>#NAME?</v>
      </c>
      <c r="N330" s="134" t="e">
        <f t="shared" ca="1" si="48"/>
        <v>#NAME?</v>
      </c>
      <c r="O330" s="134">
        <f t="shared" si="49"/>
        <v>0</v>
      </c>
      <c r="P330" s="134" t="e">
        <f t="shared" ca="1" si="46"/>
        <v>#NAME?</v>
      </c>
      <c r="Q330" s="134" t="e">
        <f t="shared" ca="1" si="46"/>
        <v>#NAME?</v>
      </c>
      <c r="R330" s="134" t="e">
        <f t="shared" ca="1" si="46"/>
        <v>#NAME?</v>
      </c>
      <c r="S330" s="134" t="e">
        <f t="shared" ca="1" si="45"/>
        <v>#NAME?</v>
      </c>
      <c r="T330" s="134" t="e" cm="1">
        <f t="array" aca="1" ref="T330" ca="1">U329-(U329*(0.5^(1/_xll.RiskNormal('SW7'!C$2,'SW7'!D$2,_xll.RiskTruncateP(0.05,0.95),_xll.RiskName("Halflife"),_xll.RiskUnits("d")))))</f>
        <v>#NAME?</v>
      </c>
      <c r="U330" s="134" t="e">
        <f t="shared" ca="1" si="50"/>
        <v>#NAME?</v>
      </c>
      <c r="V330" s="137" t="e" cm="1">
        <f t="array" aca="1" ref="V330" ca="1">(U330*_xll.RiskNormal('SW7'!C$3,'SW7'!D$3,_xll.RiskTruncateP(0.05,0.95),_xll.RiskName("PFAS MUSCLE FRAC"))/(B330*_xll.RiskNormal('SW7'!C$4,'SW7'!E$4,_xll.RiskTruncateP(0.05,0.95),_xll.RiskName("MUSCLE BW FRAC"))))/1000</f>
        <v>#NAME?</v>
      </c>
      <c r="W330" s="137" t="e" cm="1">
        <f t="array" aca="1" ref="W330" ca="1">V330/_xll.RiskNormal('SW7'!C$5,'SW7'!D$5,_xll.RiskTruncateP(0.05,0.95),_xll.RiskName("Serum Part"))</f>
        <v>#NAME?</v>
      </c>
    </row>
    <row r="331" spans="1:23" x14ac:dyDescent="0.35">
      <c r="A331" s="133">
        <f t="shared" si="47"/>
        <v>328</v>
      </c>
      <c r="B331" s="134" t="e" cm="1">
        <f t="array" aca="1" ref="B331" ca="1">B330+_xll.RiskNormal(0.5584 + 2*0.001787*A331 -3*0.00000155*A331^2 - 4*0.00000000133*A331^3,0.35*(0.5584 + 2*0.001787*A331 -3*0.00000155*A331^2 - 4*0.00000000133*A331^3),_xll.RiskTruncateP(0.05,0.95),_xll.RiskName("BW Gain"),_xll.RiskUnits("kg"))</f>
        <v>#NAME?</v>
      </c>
      <c r="C331" s="133" t="e" cm="1">
        <f t="array" aca="1" ref="C331" ca="1">_xll.RiskNormal(1200,1200*0.3941,_xll.RiskTruncateP(0.05,0.95),_xll.RiskName("Diet 3 Feed"),_xll.RiskUnits("ng/kg dry"))</f>
        <v>#NAME?</v>
      </c>
      <c r="D331" s="133">
        <v>0</v>
      </c>
      <c r="E331" s="163">
        <v>1.3</v>
      </c>
      <c r="F331" s="134"/>
      <c r="G331" s="134"/>
      <c r="H331" s="134"/>
      <c r="I331" s="134"/>
      <c r="J331" s="134"/>
      <c r="K331" s="134"/>
      <c r="L331" s="134" t="e" cm="1">
        <f t="array" aca="1" ref="L331" ca="1">_xll.RiskNormal(5.4702*LN(A331)-22.889,(5.4702*LN(A331)-22.889)*0.35,_xll.RiskTruncateP(0.05,0.95),_xll.RiskName("DMI"),_xll.RiskUnits("kg"))</f>
        <v>#NAME?</v>
      </c>
      <c r="M331" s="134" t="e" cm="1">
        <f t="array" aca="1" ref="M331" ca="1">_xll.RiskNormal(0.0243*L331,0.005*L331,_xll.RiskTruncateP(0.05,0.95),_xll.RiskName("Soil Intake"),_xll.RiskUnits("kg"))</f>
        <v>#NAME?</v>
      </c>
      <c r="N331" s="134" t="e">
        <f t="shared" ca="1" si="48"/>
        <v>#NAME?</v>
      </c>
      <c r="O331" s="134">
        <f t="shared" si="49"/>
        <v>0</v>
      </c>
      <c r="P331" s="134" t="e">
        <f t="shared" ca="1" si="46"/>
        <v>#NAME?</v>
      </c>
      <c r="Q331" s="134" t="e">
        <f t="shared" ca="1" si="46"/>
        <v>#NAME?</v>
      </c>
      <c r="R331" s="134" t="e">
        <f t="shared" ca="1" si="46"/>
        <v>#NAME?</v>
      </c>
      <c r="S331" s="134" t="e">
        <f t="shared" ca="1" si="45"/>
        <v>#NAME?</v>
      </c>
      <c r="T331" s="134" t="e" cm="1">
        <f t="array" aca="1" ref="T331" ca="1">U330-(U330*(0.5^(1/_xll.RiskNormal('SW7'!C$2,'SW7'!D$2,_xll.RiskTruncateP(0.05,0.95),_xll.RiskName("Halflife"),_xll.RiskUnits("d")))))</f>
        <v>#NAME?</v>
      </c>
      <c r="U331" s="134" t="e">
        <f t="shared" ca="1" si="50"/>
        <v>#NAME?</v>
      </c>
      <c r="V331" s="137" t="e" cm="1">
        <f t="array" aca="1" ref="V331" ca="1">(U331*_xll.RiskNormal('SW7'!C$3,'SW7'!D$3,_xll.RiskTruncateP(0.05,0.95),_xll.RiskName("PFAS MUSCLE FRAC"))/(B331*_xll.RiskNormal('SW7'!C$4,'SW7'!E$4,_xll.RiskTruncateP(0.05,0.95),_xll.RiskName("MUSCLE BW FRAC"))))/1000</f>
        <v>#NAME?</v>
      </c>
      <c r="W331" s="137" t="e" cm="1">
        <f t="array" aca="1" ref="W331" ca="1">V331/_xll.RiskNormal('SW7'!C$5,'SW7'!D$5,_xll.RiskTruncateP(0.05,0.95),_xll.RiskName("Serum Part"))</f>
        <v>#NAME?</v>
      </c>
    </row>
    <row r="332" spans="1:23" x14ac:dyDescent="0.35">
      <c r="A332" s="133">
        <f t="shared" si="47"/>
        <v>329</v>
      </c>
      <c r="B332" s="134" t="e" cm="1">
        <f t="array" aca="1" ref="B332" ca="1">B331+_xll.RiskNormal(0.5584 + 2*0.001787*A332 -3*0.00000155*A332^2 - 4*0.00000000133*A332^3,0.35*(0.5584 + 2*0.001787*A332 -3*0.00000155*A332^2 - 4*0.00000000133*A332^3),_xll.RiskTruncateP(0.05,0.95),_xll.RiskName("BW Gain"),_xll.RiskUnits("kg"))</f>
        <v>#NAME?</v>
      </c>
      <c r="C332" s="133" t="e" cm="1">
        <f t="array" aca="1" ref="C332" ca="1">_xll.RiskNormal(1200,1200*0.3941,_xll.RiskTruncateP(0.05,0.95),_xll.RiskName("Diet 3 Feed"),_xll.RiskUnits("ng/kg dry"))</f>
        <v>#NAME?</v>
      </c>
      <c r="D332" s="133">
        <v>0</v>
      </c>
      <c r="E332" s="163">
        <v>1.3</v>
      </c>
      <c r="F332" s="134"/>
      <c r="G332" s="134"/>
      <c r="H332" s="134"/>
      <c r="I332" s="134"/>
      <c r="J332" s="134"/>
      <c r="K332" s="134"/>
      <c r="L332" s="134" t="e" cm="1">
        <f t="array" aca="1" ref="L332" ca="1">_xll.RiskNormal(5.4702*LN(A332)-22.889,(5.4702*LN(A332)-22.889)*0.35,_xll.RiskTruncateP(0.05,0.95),_xll.RiskName("DMI"),_xll.RiskUnits("kg"))</f>
        <v>#NAME?</v>
      </c>
      <c r="M332" s="134" t="e" cm="1">
        <f t="array" aca="1" ref="M332" ca="1">_xll.RiskNormal(0.0243*L332,0.005*L332,_xll.RiskTruncateP(0.05,0.95),_xll.RiskName("Soil Intake"),_xll.RiskUnits("kg"))</f>
        <v>#NAME?</v>
      </c>
      <c r="N332" s="134" t="e">
        <f t="shared" ca="1" si="48"/>
        <v>#NAME?</v>
      </c>
      <c r="O332" s="134">
        <f t="shared" si="49"/>
        <v>0</v>
      </c>
      <c r="P332" s="134" t="e">
        <f t="shared" ca="1" si="46"/>
        <v>#NAME?</v>
      </c>
      <c r="Q332" s="134" t="e">
        <f t="shared" ca="1" si="46"/>
        <v>#NAME?</v>
      </c>
      <c r="R332" s="134" t="e">
        <f t="shared" ca="1" si="46"/>
        <v>#NAME?</v>
      </c>
      <c r="S332" s="134" t="e">
        <f t="shared" ca="1" si="45"/>
        <v>#NAME?</v>
      </c>
      <c r="T332" s="134" t="e" cm="1">
        <f t="array" aca="1" ref="T332" ca="1">U331-(U331*(0.5^(1/_xll.RiskNormal('SW7'!C$2,'SW7'!D$2,_xll.RiskTruncateP(0.05,0.95),_xll.RiskName("Halflife"),_xll.RiskUnits("d")))))</f>
        <v>#NAME?</v>
      </c>
      <c r="U332" s="134" t="e">
        <f t="shared" ca="1" si="50"/>
        <v>#NAME?</v>
      </c>
      <c r="V332" s="137" t="e" cm="1">
        <f t="array" aca="1" ref="V332" ca="1">(U332*_xll.RiskNormal('SW7'!C$3,'SW7'!D$3,_xll.RiskTruncateP(0.05,0.95),_xll.RiskName("PFAS MUSCLE FRAC"))/(B332*_xll.RiskNormal('SW7'!C$4,'SW7'!E$4,_xll.RiskTruncateP(0.05,0.95),_xll.RiskName("MUSCLE BW FRAC"))))/1000</f>
        <v>#NAME?</v>
      </c>
      <c r="W332" s="137" t="e" cm="1">
        <f t="array" aca="1" ref="W332" ca="1">V332/_xll.RiskNormal('SW7'!C$5,'SW7'!D$5,_xll.RiskTruncateP(0.05,0.95),_xll.RiskName("Serum Part"))</f>
        <v>#NAME?</v>
      </c>
    </row>
    <row r="333" spans="1:23" x14ac:dyDescent="0.35">
      <c r="A333" s="133">
        <f t="shared" si="47"/>
        <v>330</v>
      </c>
      <c r="B333" s="134" t="e" cm="1">
        <f t="array" aca="1" ref="B333" ca="1">B332+_xll.RiskNormal(0.5584 + 2*0.001787*A333 -3*0.00000155*A333^2 - 4*0.00000000133*A333^3,0.35*(0.5584 + 2*0.001787*A333 -3*0.00000155*A333^2 - 4*0.00000000133*A333^3),_xll.RiskTruncateP(0.05,0.95),_xll.RiskName("BW Gain"),_xll.RiskUnits("kg"))</f>
        <v>#NAME?</v>
      </c>
      <c r="C333" s="133" t="e" cm="1">
        <f t="array" aca="1" ref="C333" ca="1">_xll.RiskNormal(1200,1200*0.3941,_xll.RiskTruncateP(0.05,0.95),_xll.RiskName("Diet 3 Feed"),_xll.RiskUnits("ng/kg dry"))</f>
        <v>#NAME?</v>
      </c>
      <c r="D333" s="133">
        <v>0</v>
      </c>
      <c r="E333" s="163">
        <v>1.3</v>
      </c>
      <c r="F333" s="134"/>
      <c r="G333" s="134"/>
      <c r="H333" s="134"/>
      <c r="I333" s="134"/>
      <c r="J333" s="134"/>
      <c r="K333" s="134"/>
      <c r="L333" s="134" t="e" cm="1">
        <f t="array" aca="1" ref="L333" ca="1">_xll.RiskNormal(5.4702*LN(A333)-22.889,(5.4702*LN(A333)-22.889)*0.35,_xll.RiskTruncateP(0.05,0.95),_xll.RiskName("DMI"),_xll.RiskUnits("kg"))</f>
        <v>#NAME?</v>
      </c>
      <c r="M333" s="134" t="e" cm="1">
        <f t="array" aca="1" ref="M333" ca="1">_xll.RiskNormal(0.0243*L333,0.005*L333,_xll.RiskTruncateP(0.05,0.95),_xll.RiskName("Soil Intake"),_xll.RiskUnits("kg"))</f>
        <v>#NAME?</v>
      </c>
      <c r="N333" s="134" t="e">
        <f t="shared" ca="1" si="48"/>
        <v>#NAME?</v>
      </c>
      <c r="O333" s="134">
        <f t="shared" si="49"/>
        <v>0</v>
      </c>
      <c r="P333" s="134" t="e">
        <f t="shared" ca="1" si="46"/>
        <v>#NAME?</v>
      </c>
      <c r="Q333" s="134" t="e">
        <f t="shared" ca="1" si="46"/>
        <v>#NAME?</v>
      </c>
      <c r="R333" s="134" t="e">
        <f t="shared" ca="1" si="46"/>
        <v>#NAME?</v>
      </c>
      <c r="S333" s="134" t="e">
        <f t="shared" ca="1" si="45"/>
        <v>#NAME?</v>
      </c>
      <c r="T333" s="134" t="e" cm="1">
        <f t="array" aca="1" ref="T333" ca="1">U332-(U332*(0.5^(1/_xll.RiskNormal('SW7'!C$2,'SW7'!D$2,_xll.RiskTruncateP(0.05,0.95),_xll.RiskName("Halflife"),_xll.RiskUnits("d")))))</f>
        <v>#NAME?</v>
      </c>
      <c r="U333" s="134" t="e">
        <f t="shared" ca="1" si="50"/>
        <v>#NAME?</v>
      </c>
      <c r="V333" s="137" t="e" cm="1">
        <f t="array" aca="1" ref="V333" ca="1">(U333*_xll.RiskNormal('SW7'!C$3,'SW7'!D$3,_xll.RiskTruncateP(0.05,0.95),_xll.RiskName("PFAS MUSCLE FRAC"))/(B333*_xll.RiskNormal('SW7'!C$4,'SW7'!E$4,_xll.RiskTruncateP(0.05,0.95),_xll.RiskName("MUSCLE BW FRAC"))))/1000</f>
        <v>#NAME?</v>
      </c>
      <c r="W333" s="137" t="e" cm="1">
        <f t="array" aca="1" ref="W333" ca="1">V333/_xll.RiskNormal('SW7'!C$5,'SW7'!D$5,_xll.RiskTruncateP(0.05,0.95),_xll.RiskName("Serum Part"))</f>
        <v>#NAME?</v>
      </c>
    </row>
    <row r="334" spans="1:23" x14ac:dyDescent="0.35">
      <c r="A334" s="133">
        <f t="shared" si="47"/>
        <v>331</v>
      </c>
      <c r="B334" s="134" t="e" cm="1">
        <f t="array" aca="1" ref="B334" ca="1">B333+_xll.RiskNormal(0.5584 + 2*0.001787*A334 -3*0.00000155*A334^2 - 4*0.00000000133*A334^3,0.35*(0.5584 + 2*0.001787*A334 -3*0.00000155*A334^2 - 4*0.00000000133*A334^3),_xll.RiskTruncateP(0.05,0.95),_xll.RiskName("BW Gain"),_xll.RiskUnits("kg"))</f>
        <v>#NAME?</v>
      </c>
      <c r="C334" s="133" t="e" cm="1">
        <f t="array" aca="1" ref="C334" ca="1">_xll.RiskNormal(60,60*0.3941,_xll.RiskTruncateP(0.05,0.95),_xll.RiskName("Diet 3 Feed"),_xll.RiskUnits("ng/kg dry"))</f>
        <v>#NAME?</v>
      </c>
      <c r="D334" s="133" t="e" cm="1">
        <f t="array" aca="1" ref="D334" ca="1">_xll.RiskNormal(680,680*0.282,_xll.RiskTruncateP(0.05,0.95),_xll.RiskName("Diet 2 Soil"),_xll.RiskUnits("ng/kg dry"))</f>
        <v>#NAME?</v>
      </c>
      <c r="E334" s="163">
        <v>1.3</v>
      </c>
      <c r="F334" s="134"/>
      <c r="G334" s="134"/>
      <c r="H334" s="134"/>
      <c r="I334" s="134"/>
      <c r="J334" s="134"/>
      <c r="K334" s="134"/>
      <c r="L334" s="134" t="e" cm="1">
        <f t="array" aca="1" ref="L334" ca="1">_xll.RiskNormal(5.4702*LN(A334)-22.889,(5.4702*LN(A334)-22.889)*0.35,_xll.RiskTruncateP(0.05,0.95),_xll.RiskName("DMI"),_xll.RiskUnits("kg"))</f>
        <v>#NAME?</v>
      </c>
      <c r="M334" s="134" t="e" cm="1">
        <f t="array" aca="1" ref="M334" ca="1">_xll.RiskNormal(0.0243*L334,0.005*L334,_xll.RiskTruncateP(0.05,0.95),_xll.RiskName("Soil Intake"),_xll.RiskUnits("kg"))</f>
        <v>#NAME?</v>
      </c>
      <c r="N334" s="134" t="e">
        <f t="shared" ca="1" si="48"/>
        <v>#NAME?</v>
      </c>
      <c r="O334" s="134">
        <f t="shared" si="49"/>
        <v>0</v>
      </c>
      <c r="P334" s="134" t="e">
        <f t="shared" ca="1" si="46"/>
        <v>#NAME?</v>
      </c>
      <c r="Q334" s="134" t="e">
        <f t="shared" ca="1" si="46"/>
        <v>#NAME?</v>
      </c>
      <c r="R334" s="134" t="e">
        <f t="shared" ca="1" si="46"/>
        <v>#NAME?</v>
      </c>
      <c r="S334" s="134" t="e">
        <f t="shared" ca="1" si="45"/>
        <v>#NAME?</v>
      </c>
      <c r="T334" s="134" t="e" cm="1">
        <f t="array" aca="1" ref="T334" ca="1">U333-(U333*(0.5^(1/_xll.RiskNormal('SW7'!C$2,'SW7'!D$2,_xll.RiskTruncateP(0.05,0.95),_xll.RiskName("Halflife"),_xll.RiskUnits("d")))))</f>
        <v>#NAME?</v>
      </c>
      <c r="U334" s="134" t="e">
        <f t="shared" ca="1" si="50"/>
        <v>#NAME?</v>
      </c>
      <c r="V334" s="137" t="e" cm="1">
        <f t="array" aca="1" ref="V334" ca="1">(U334*_xll.RiskNormal('SW7'!C$3,'SW7'!D$3,_xll.RiskTruncateP(0.05,0.95),_xll.RiskName("PFAS MUSCLE FRAC"))/(B334*_xll.RiskNormal('SW7'!C$4,'SW7'!E$4,_xll.RiskTruncateP(0.05,0.95),_xll.RiskName("MUSCLE BW FRAC"))))/1000</f>
        <v>#NAME?</v>
      </c>
      <c r="W334" s="137" t="e" cm="1">
        <f t="array" aca="1" ref="W334" ca="1">V334/_xll.RiskNormal('SW7'!C$5,'SW7'!D$5,_xll.RiskTruncateP(0.05,0.95),_xll.RiskName("Serum Part"))</f>
        <v>#NAME?</v>
      </c>
    </row>
    <row r="335" spans="1:23" x14ac:dyDescent="0.35">
      <c r="A335" s="133">
        <f t="shared" si="47"/>
        <v>332</v>
      </c>
      <c r="B335" s="134" t="e" cm="1">
        <f t="array" aca="1" ref="B335" ca="1">B334+_xll.RiskNormal(0.5584 + 2*0.001787*A335 -3*0.00000155*A335^2 - 4*0.00000000133*A335^3,0.35*(0.5584 + 2*0.001787*A335 -3*0.00000155*A335^2 - 4*0.00000000133*A335^3),_xll.RiskTruncateP(0.05,0.95),_xll.RiskName("BW Gain"),_xll.RiskUnits("kg"))</f>
        <v>#NAME?</v>
      </c>
      <c r="C335" s="133" t="e" cm="1">
        <f t="array" aca="1" ref="C335" ca="1">_xll.RiskNormal(60,60*0.3941,_xll.RiskTruncateP(0.05,0.95),_xll.RiskName("Diet 3 Feed"),_xll.RiskUnits("ng/kg dry"))</f>
        <v>#NAME?</v>
      </c>
      <c r="D335" s="133" t="e" cm="1">
        <f t="array" aca="1" ref="D335" ca="1">_xll.RiskNormal(680,680*0.282,_xll.RiskTruncateP(0.05,0.95),_xll.RiskName("Diet 2 Soil"),_xll.RiskUnits("ng/kg dry"))</f>
        <v>#NAME?</v>
      </c>
      <c r="E335" s="163">
        <v>1.3</v>
      </c>
      <c r="F335" s="134"/>
      <c r="G335" s="134"/>
      <c r="H335" s="134"/>
      <c r="I335" s="134"/>
      <c r="J335" s="134"/>
      <c r="K335" s="134"/>
      <c r="L335" s="134" t="e" cm="1">
        <f t="array" aca="1" ref="L335" ca="1">_xll.RiskNormal(5.4702*LN(A335)-22.889,(5.4702*LN(A335)-22.889)*0.35,_xll.RiskTruncateP(0.05,0.95),_xll.RiskName("DMI"),_xll.RiskUnits("kg"))</f>
        <v>#NAME?</v>
      </c>
      <c r="M335" s="134" t="e" cm="1">
        <f t="array" aca="1" ref="M335" ca="1">_xll.RiskNormal(0.0243*L335,0.005*L335,_xll.RiskTruncateP(0.05,0.95),_xll.RiskName("Soil Intake"),_xll.RiskUnits("kg"))</f>
        <v>#NAME?</v>
      </c>
      <c r="N335" s="134" t="e">
        <f t="shared" ca="1" si="48"/>
        <v>#NAME?</v>
      </c>
      <c r="O335" s="134">
        <f t="shared" si="49"/>
        <v>0</v>
      </c>
      <c r="P335" s="134" t="e">
        <f t="shared" ca="1" si="46"/>
        <v>#NAME?</v>
      </c>
      <c r="Q335" s="134" t="e">
        <f t="shared" ca="1" si="46"/>
        <v>#NAME?</v>
      </c>
      <c r="R335" s="134" t="e">
        <f t="shared" ca="1" si="46"/>
        <v>#NAME?</v>
      </c>
      <c r="S335" s="134" t="e">
        <f t="shared" ref="S335:S398" ca="1" si="51">SUM(O335:R335)</f>
        <v>#NAME?</v>
      </c>
      <c r="T335" s="134" t="e" cm="1">
        <f t="array" aca="1" ref="T335" ca="1">U334-(U334*(0.5^(1/_xll.RiskNormal('SW7'!C$2,'SW7'!D$2,_xll.RiskTruncateP(0.05,0.95),_xll.RiskName("Halflife"),_xll.RiskUnits("d")))))</f>
        <v>#NAME?</v>
      </c>
      <c r="U335" s="134" t="e">
        <f t="shared" ca="1" si="50"/>
        <v>#NAME?</v>
      </c>
      <c r="V335" s="137" t="e" cm="1">
        <f t="array" aca="1" ref="V335" ca="1">(U335*_xll.RiskNormal('SW7'!C$3,'SW7'!D$3,_xll.RiskTruncateP(0.05,0.95),_xll.RiskName("PFAS MUSCLE FRAC"))/(B335*_xll.RiskNormal('SW7'!C$4,'SW7'!E$4,_xll.RiskTruncateP(0.05,0.95),_xll.RiskName("MUSCLE BW FRAC"))))/1000</f>
        <v>#NAME?</v>
      </c>
      <c r="W335" s="137" t="e" cm="1">
        <f t="array" aca="1" ref="W335" ca="1">V335/_xll.RiskNormal('SW7'!C$5,'SW7'!D$5,_xll.RiskTruncateP(0.05,0.95),_xll.RiskName("Serum Part"))</f>
        <v>#NAME?</v>
      </c>
    </row>
    <row r="336" spans="1:23" x14ac:dyDescent="0.35">
      <c r="A336" s="133">
        <f t="shared" si="47"/>
        <v>333</v>
      </c>
      <c r="B336" s="134" t="e" cm="1">
        <f t="array" aca="1" ref="B336" ca="1">B335+_xll.RiskNormal(0.5584 + 2*0.001787*A336 -3*0.00000155*A336^2 - 4*0.00000000133*A336^3,0.35*(0.5584 + 2*0.001787*A336 -3*0.00000155*A336^2 - 4*0.00000000133*A336^3),_xll.RiskTruncateP(0.05,0.95),_xll.RiskName("BW Gain"),_xll.RiskUnits("kg"))</f>
        <v>#NAME?</v>
      </c>
      <c r="C336" s="133" t="e" cm="1">
        <f t="array" aca="1" ref="C336" ca="1">_xll.RiskNormal(60,60*0.3941,_xll.RiskTruncateP(0.05,0.95),_xll.RiskName("Diet 3 Feed"),_xll.RiskUnits("ng/kg dry"))</f>
        <v>#NAME?</v>
      </c>
      <c r="D336" s="133" t="e" cm="1">
        <f t="array" aca="1" ref="D336" ca="1">_xll.RiskNormal(680,680*0.282,_xll.RiskTruncateP(0.05,0.95),_xll.RiskName("Diet 2 Soil"),_xll.RiskUnits("ng/kg dry"))</f>
        <v>#NAME?</v>
      </c>
      <c r="E336" s="163">
        <v>1.3</v>
      </c>
      <c r="F336" s="134"/>
      <c r="G336" s="134"/>
      <c r="H336" s="134"/>
      <c r="I336" s="134"/>
      <c r="J336" s="134"/>
      <c r="K336" s="134"/>
      <c r="L336" s="134" t="e" cm="1">
        <f t="array" aca="1" ref="L336" ca="1">_xll.RiskNormal(5.4702*LN(A336)-22.889,(5.4702*LN(A336)-22.889)*0.35,_xll.RiskTruncateP(0.05,0.95),_xll.RiskName("DMI"),_xll.RiskUnits("kg"))</f>
        <v>#NAME?</v>
      </c>
      <c r="M336" s="134" t="e" cm="1">
        <f t="array" aca="1" ref="M336" ca="1">_xll.RiskNormal(0.0243*L336,0.005*L336,_xll.RiskTruncateP(0.05,0.95),_xll.RiskName("Soil Intake"),_xll.RiskUnits("kg"))</f>
        <v>#NAME?</v>
      </c>
      <c r="N336" s="134" t="e">
        <f t="shared" ca="1" si="48"/>
        <v>#NAME?</v>
      </c>
      <c r="O336" s="134">
        <f t="shared" si="49"/>
        <v>0</v>
      </c>
      <c r="P336" s="134" t="e">
        <f t="shared" ca="1" si="46"/>
        <v>#NAME?</v>
      </c>
      <c r="Q336" s="134" t="e">
        <f t="shared" ca="1" si="46"/>
        <v>#NAME?</v>
      </c>
      <c r="R336" s="134" t="e">
        <f t="shared" ca="1" si="46"/>
        <v>#NAME?</v>
      </c>
      <c r="S336" s="134" t="e">
        <f t="shared" ca="1" si="51"/>
        <v>#NAME?</v>
      </c>
      <c r="T336" s="134" t="e" cm="1">
        <f t="array" aca="1" ref="T336" ca="1">U335-(U335*(0.5^(1/_xll.RiskNormal('SW7'!C$2,'SW7'!D$2,_xll.RiskTruncateP(0.05,0.95),_xll.RiskName("Halflife"),_xll.RiskUnits("d")))))</f>
        <v>#NAME?</v>
      </c>
      <c r="U336" s="134" t="e">
        <f t="shared" ca="1" si="50"/>
        <v>#NAME?</v>
      </c>
      <c r="V336" s="137" t="e" cm="1">
        <f t="array" aca="1" ref="V336" ca="1">(U336*_xll.RiskNormal('SW7'!C$3,'SW7'!D$3,_xll.RiskTruncateP(0.05,0.95),_xll.RiskName("PFAS MUSCLE FRAC"))/(B336*_xll.RiskNormal('SW7'!C$4,'SW7'!E$4,_xll.RiskTruncateP(0.05,0.95),_xll.RiskName("MUSCLE BW FRAC"))))/1000</f>
        <v>#NAME?</v>
      </c>
      <c r="W336" s="137" t="e" cm="1">
        <f t="array" aca="1" ref="W336" ca="1">V336/_xll.RiskNormal('SW7'!C$5,'SW7'!D$5,_xll.RiskTruncateP(0.05,0.95),_xll.RiskName("Serum Part"))</f>
        <v>#NAME?</v>
      </c>
    </row>
    <row r="337" spans="1:23" x14ac:dyDescent="0.35">
      <c r="A337" s="133">
        <f t="shared" si="47"/>
        <v>334</v>
      </c>
      <c r="B337" s="134" t="e" cm="1">
        <f t="array" aca="1" ref="B337" ca="1">B336+_xll.RiskNormal(0.5584 + 2*0.001787*A337 -3*0.00000155*A337^2 - 4*0.00000000133*A337^3,0.35*(0.5584 + 2*0.001787*A337 -3*0.00000155*A337^2 - 4*0.00000000133*A337^3),_xll.RiskTruncateP(0.05,0.95),_xll.RiskName("BW Gain"),_xll.RiskUnits("kg"))</f>
        <v>#NAME?</v>
      </c>
      <c r="C337" s="133" t="e" cm="1">
        <f t="array" aca="1" ref="C337" ca="1">_xll.RiskNormal(60,60*0.3941,_xll.RiskTruncateP(0.05,0.95),_xll.RiskName("Diet 3 Feed"),_xll.RiskUnits("ng/kg dry"))</f>
        <v>#NAME?</v>
      </c>
      <c r="D337" s="133" t="e" cm="1">
        <f t="array" aca="1" ref="D337" ca="1">_xll.RiskNormal(680,680*0.282,_xll.RiskTruncateP(0.05,0.95),_xll.RiskName("Diet 2 Soil"),_xll.RiskUnits("ng/kg dry"))</f>
        <v>#NAME?</v>
      </c>
      <c r="E337" s="163">
        <v>1.3</v>
      </c>
      <c r="F337" s="134"/>
      <c r="G337" s="134"/>
      <c r="H337" s="134"/>
      <c r="I337" s="134"/>
      <c r="J337" s="134"/>
      <c r="K337" s="134"/>
      <c r="L337" s="134" t="e" cm="1">
        <f t="array" aca="1" ref="L337" ca="1">_xll.RiskNormal(5.4702*LN(A337)-22.889,(5.4702*LN(A337)-22.889)*0.35,_xll.RiskTruncateP(0.05,0.95),_xll.RiskName("DMI"),_xll.RiskUnits("kg"))</f>
        <v>#NAME?</v>
      </c>
      <c r="M337" s="134" t="e" cm="1">
        <f t="array" aca="1" ref="M337" ca="1">_xll.RiskNormal(0.0243*L337,0.005*L337,_xll.RiskTruncateP(0.05,0.95),_xll.RiskName("Soil Intake"),_xll.RiskUnits("kg"))</f>
        <v>#NAME?</v>
      </c>
      <c r="N337" s="134" t="e">
        <f t="shared" ca="1" si="48"/>
        <v>#NAME?</v>
      </c>
      <c r="O337" s="134">
        <f t="shared" si="49"/>
        <v>0</v>
      </c>
      <c r="P337" s="134" t="e">
        <f t="shared" ca="1" si="46"/>
        <v>#NAME?</v>
      </c>
      <c r="Q337" s="134" t="e">
        <f t="shared" ca="1" si="46"/>
        <v>#NAME?</v>
      </c>
      <c r="R337" s="134" t="e">
        <f t="shared" ca="1" si="46"/>
        <v>#NAME?</v>
      </c>
      <c r="S337" s="134" t="e">
        <f t="shared" ca="1" si="51"/>
        <v>#NAME?</v>
      </c>
      <c r="T337" s="134" t="e" cm="1">
        <f t="array" aca="1" ref="T337" ca="1">U336-(U336*(0.5^(1/_xll.RiskNormal('SW7'!C$2,'SW7'!D$2,_xll.RiskTruncateP(0.05,0.95),_xll.RiskName("Halflife"),_xll.RiskUnits("d")))))</f>
        <v>#NAME?</v>
      </c>
      <c r="U337" s="134" t="e">
        <f t="shared" ca="1" si="50"/>
        <v>#NAME?</v>
      </c>
      <c r="V337" s="137" t="e" cm="1">
        <f t="array" aca="1" ref="V337" ca="1">(U337*_xll.RiskNormal('SW7'!C$3,'SW7'!D$3,_xll.RiskTruncateP(0.05,0.95),_xll.RiskName("PFAS MUSCLE FRAC"))/(B337*_xll.RiskNormal('SW7'!C$4,'SW7'!E$4,_xll.RiskTruncateP(0.05,0.95),_xll.RiskName("MUSCLE BW FRAC"))))/1000</f>
        <v>#NAME?</v>
      </c>
      <c r="W337" s="137" t="e" cm="1">
        <f t="array" aca="1" ref="W337" ca="1">V337/_xll.RiskNormal('SW7'!C$5,'SW7'!D$5,_xll.RiskTruncateP(0.05,0.95),_xll.RiskName("Serum Part"))</f>
        <v>#NAME?</v>
      </c>
    </row>
    <row r="338" spans="1:23" x14ac:dyDescent="0.35">
      <c r="A338" s="133">
        <f t="shared" si="47"/>
        <v>335</v>
      </c>
      <c r="B338" s="134" t="e" cm="1">
        <f t="array" aca="1" ref="B338" ca="1">B337+_xll.RiskNormal(0.5584 + 2*0.001787*A338 -3*0.00000155*A338^2 - 4*0.00000000133*A338^3,0.35*(0.5584 + 2*0.001787*A338 -3*0.00000155*A338^2 - 4*0.00000000133*A338^3),_xll.RiskTruncateP(0.05,0.95),_xll.RiskName("BW Gain"),_xll.RiskUnits("kg"))</f>
        <v>#NAME?</v>
      </c>
      <c r="C338" s="133" t="e" cm="1">
        <f t="array" aca="1" ref="C338" ca="1">_xll.RiskNormal(60,60*0.3941,_xll.RiskTruncateP(0.05,0.95),_xll.RiskName("Diet 3 Feed"),_xll.RiskUnits("ng/kg dry"))</f>
        <v>#NAME?</v>
      </c>
      <c r="D338" s="133" t="e" cm="1">
        <f t="array" aca="1" ref="D338" ca="1">_xll.RiskNormal(680,680*0.282,_xll.RiskTruncateP(0.05,0.95),_xll.RiskName("Diet 2 Soil"),_xll.RiskUnits("ng/kg dry"))</f>
        <v>#NAME?</v>
      </c>
      <c r="E338" s="163">
        <v>1.3</v>
      </c>
      <c r="F338" s="134"/>
      <c r="G338" s="134"/>
      <c r="H338" s="134"/>
      <c r="I338" s="134"/>
      <c r="J338" s="134"/>
      <c r="K338" s="134"/>
      <c r="L338" s="134" t="e" cm="1">
        <f t="array" aca="1" ref="L338" ca="1">_xll.RiskNormal(5.4702*LN(A338)-22.889,(5.4702*LN(A338)-22.889)*0.35,_xll.RiskTruncateP(0.05,0.95),_xll.RiskName("DMI"),_xll.RiskUnits("kg"))</f>
        <v>#NAME?</v>
      </c>
      <c r="M338" s="134" t="e" cm="1">
        <f t="array" aca="1" ref="M338" ca="1">_xll.RiskNormal(0.0243*L338,0.005*L338,_xll.RiskTruncateP(0.05,0.95),_xll.RiskName("Soil Intake"),_xll.RiskUnits("kg"))</f>
        <v>#NAME?</v>
      </c>
      <c r="N338" s="134" t="e">
        <f t="shared" ca="1" si="48"/>
        <v>#NAME?</v>
      </c>
      <c r="O338" s="134">
        <f t="shared" si="49"/>
        <v>0</v>
      </c>
      <c r="P338" s="134" t="e">
        <f t="shared" ca="1" si="46"/>
        <v>#NAME?</v>
      </c>
      <c r="Q338" s="134" t="e">
        <f t="shared" ca="1" si="46"/>
        <v>#NAME?</v>
      </c>
      <c r="R338" s="134" t="e">
        <f t="shared" ca="1" si="46"/>
        <v>#NAME?</v>
      </c>
      <c r="S338" s="134" t="e">
        <f t="shared" ca="1" si="51"/>
        <v>#NAME?</v>
      </c>
      <c r="T338" s="134" t="e" cm="1">
        <f t="array" aca="1" ref="T338" ca="1">U337-(U337*(0.5^(1/_xll.RiskNormal('SW7'!C$2,'SW7'!D$2,_xll.RiskTruncateP(0.05,0.95),_xll.RiskName("Halflife"),_xll.RiskUnits("d")))))</f>
        <v>#NAME?</v>
      </c>
      <c r="U338" s="134" t="e">
        <f t="shared" ca="1" si="50"/>
        <v>#NAME?</v>
      </c>
      <c r="V338" s="137" t="e" cm="1">
        <f t="array" aca="1" ref="V338" ca="1">(U338*_xll.RiskNormal('SW7'!C$3,'SW7'!D$3,_xll.RiskTruncateP(0.05,0.95),_xll.RiskName("PFAS MUSCLE FRAC"))/(B338*_xll.RiskNormal('SW7'!C$4,'SW7'!E$4,_xll.RiskTruncateP(0.05,0.95),_xll.RiskName("MUSCLE BW FRAC"))))/1000</f>
        <v>#NAME?</v>
      </c>
      <c r="W338" s="137" t="e" cm="1">
        <f t="array" aca="1" ref="W338" ca="1">V338/_xll.RiskNormal('SW7'!C$5,'SW7'!D$5,_xll.RiskTruncateP(0.05,0.95),_xll.RiskName("Serum Part"))</f>
        <v>#NAME?</v>
      </c>
    </row>
    <row r="339" spans="1:23" x14ac:dyDescent="0.35">
      <c r="A339" s="133">
        <f t="shared" si="47"/>
        <v>336</v>
      </c>
      <c r="B339" s="134" t="e" cm="1">
        <f t="array" aca="1" ref="B339" ca="1">B338+_xll.RiskNormal(0.5584 + 2*0.001787*A339 -3*0.00000155*A339^2 - 4*0.00000000133*A339^3,0.35*(0.5584 + 2*0.001787*A339 -3*0.00000155*A339^2 - 4*0.00000000133*A339^3),_xll.RiskTruncateP(0.05,0.95),_xll.RiskName("BW Gain"),_xll.RiskUnits("kg"))</f>
        <v>#NAME?</v>
      </c>
      <c r="C339" s="133" t="e" cm="1">
        <f t="array" aca="1" ref="C339" ca="1">_xll.RiskNormal(60,60*0.3941,_xll.RiskTruncateP(0.05,0.95),_xll.RiskName("Diet 3 Feed"),_xll.RiskUnits("ng/kg dry"))</f>
        <v>#NAME?</v>
      </c>
      <c r="D339" s="133" t="e" cm="1">
        <f t="array" aca="1" ref="D339" ca="1">_xll.RiskNormal(680,680*0.282,_xll.RiskTruncateP(0.05,0.95),_xll.RiskName("Diet 2 Soil"),_xll.RiskUnits("ng/kg dry"))</f>
        <v>#NAME?</v>
      </c>
      <c r="E339" s="163">
        <v>1.3</v>
      </c>
      <c r="F339" s="134"/>
      <c r="G339" s="134"/>
      <c r="H339" s="134"/>
      <c r="I339" s="134"/>
      <c r="J339" s="134"/>
      <c r="K339" s="134"/>
      <c r="L339" s="134" t="e" cm="1">
        <f t="array" aca="1" ref="L339" ca="1">_xll.RiskNormal(5.4702*LN(A339)-22.889,(5.4702*LN(A339)-22.889)*0.35,_xll.RiskTruncateP(0.05,0.95),_xll.RiskName("DMI"),_xll.RiskUnits("kg"))</f>
        <v>#NAME?</v>
      </c>
      <c r="M339" s="134" t="e" cm="1">
        <f t="array" aca="1" ref="M339" ca="1">_xll.RiskNormal(0.0243*L339,0.005*L339,_xll.RiskTruncateP(0.05,0.95),_xll.RiskName("Soil Intake"),_xll.RiskUnits("kg"))</f>
        <v>#NAME?</v>
      </c>
      <c r="N339" s="134" t="e">
        <f t="shared" ca="1" si="48"/>
        <v>#NAME?</v>
      </c>
      <c r="O339" s="134">
        <f t="shared" si="49"/>
        <v>0</v>
      </c>
      <c r="P339" s="134" t="e">
        <f t="shared" ca="1" si="46"/>
        <v>#NAME?</v>
      </c>
      <c r="Q339" s="134" t="e">
        <f t="shared" ca="1" si="46"/>
        <v>#NAME?</v>
      </c>
      <c r="R339" s="134" t="e">
        <f t="shared" ca="1" si="46"/>
        <v>#NAME?</v>
      </c>
      <c r="S339" s="134" t="e">
        <f t="shared" ca="1" si="51"/>
        <v>#NAME?</v>
      </c>
      <c r="T339" s="134" t="e" cm="1">
        <f t="array" aca="1" ref="T339" ca="1">U338-(U338*(0.5^(1/_xll.RiskNormal('SW7'!C$2,'SW7'!D$2,_xll.RiskTruncateP(0.05,0.95),_xll.RiskName("Halflife"),_xll.RiskUnits("d")))))</f>
        <v>#NAME?</v>
      </c>
      <c r="U339" s="134" t="e">
        <f t="shared" ca="1" si="50"/>
        <v>#NAME?</v>
      </c>
      <c r="V339" s="137" t="e" cm="1">
        <f t="array" aca="1" ref="V339" ca="1">(U339*_xll.RiskNormal('SW7'!C$3,'SW7'!D$3,_xll.RiskTruncateP(0.05,0.95),_xll.RiskName("PFAS MUSCLE FRAC"))/(B339*_xll.RiskNormal('SW7'!C$4,'SW7'!E$4,_xll.RiskTruncateP(0.05,0.95),_xll.RiskName("MUSCLE BW FRAC"))))/1000</f>
        <v>#NAME?</v>
      </c>
      <c r="W339" s="137" t="e" cm="1">
        <f t="array" aca="1" ref="W339" ca="1">V339/_xll.RiskNormal('SW7'!C$5,'SW7'!D$5,_xll.RiskTruncateP(0.05,0.95),_xll.RiskName("Serum Part"))</f>
        <v>#NAME?</v>
      </c>
    </row>
    <row r="340" spans="1:23" x14ac:dyDescent="0.35">
      <c r="A340" s="133">
        <f t="shared" si="47"/>
        <v>337</v>
      </c>
      <c r="B340" s="134" t="e" cm="1">
        <f t="array" aca="1" ref="B340" ca="1">B339+_xll.RiskNormal(0.5584 + 2*0.001787*A340 -3*0.00000155*A340^2 - 4*0.00000000133*A340^3,0.35*(0.5584 + 2*0.001787*A340 -3*0.00000155*A340^2 - 4*0.00000000133*A340^3),_xll.RiskTruncateP(0.05,0.95),_xll.RiskName("BW Gain"),_xll.RiskUnits("kg"))</f>
        <v>#NAME?</v>
      </c>
      <c r="C340" s="133" t="e" cm="1">
        <f t="array" aca="1" ref="C340" ca="1">_xll.RiskNormal(60,60*0.3941,_xll.RiskTruncateP(0.05,0.95),_xll.RiskName("Diet 3 Feed"),_xll.RiskUnits("ng/kg dry"))</f>
        <v>#NAME?</v>
      </c>
      <c r="D340" s="133" t="e" cm="1">
        <f t="array" aca="1" ref="D340" ca="1">_xll.RiskNormal(680,680*0.282,_xll.RiskTruncateP(0.05,0.95),_xll.RiskName("Diet 2 Soil"),_xll.RiskUnits("ng/kg dry"))</f>
        <v>#NAME?</v>
      </c>
      <c r="E340" s="163">
        <v>1.3</v>
      </c>
      <c r="F340" s="134"/>
      <c r="G340" s="134"/>
      <c r="H340" s="134"/>
      <c r="I340" s="134"/>
      <c r="J340" s="134"/>
      <c r="K340" s="134"/>
      <c r="L340" s="134" t="e" cm="1">
        <f t="array" aca="1" ref="L340" ca="1">_xll.RiskNormal(5.4702*LN(A340)-22.889,(5.4702*LN(A340)-22.889)*0.35,_xll.RiskTruncateP(0.05,0.95),_xll.RiskName("DMI"),_xll.RiskUnits("kg"))</f>
        <v>#NAME?</v>
      </c>
      <c r="M340" s="134" t="e" cm="1">
        <f t="array" aca="1" ref="M340" ca="1">_xll.RiskNormal(0.0243*L340,0.005*L340,_xll.RiskTruncateP(0.05,0.95),_xll.RiskName("Soil Intake"),_xll.RiskUnits("kg"))</f>
        <v>#NAME?</v>
      </c>
      <c r="N340" s="134" t="e">
        <f t="shared" ca="1" si="48"/>
        <v>#NAME?</v>
      </c>
      <c r="O340" s="134">
        <f t="shared" si="49"/>
        <v>0</v>
      </c>
      <c r="P340" s="134" t="e">
        <f t="shared" ca="1" si="46"/>
        <v>#NAME?</v>
      </c>
      <c r="Q340" s="134" t="e">
        <f t="shared" ca="1" si="46"/>
        <v>#NAME?</v>
      </c>
      <c r="R340" s="134" t="e">
        <f t="shared" ca="1" si="46"/>
        <v>#NAME?</v>
      </c>
      <c r="S340" s="134" t="e">
        <f t="shared" ca="1" si="51"/>
        <v>#NAME?</v>
      </c>
      <c r="T340" s="134" t="e" cm="1">
        <f t="array" aca="1" ref="T340" ca="1">U339-(U339*(0.5^(1/_xll.RiskNormal('SW7'!C$2,'SW7'!D$2,_xll.RiskTruncateP(0.05,0.95),_xll.RiskName("Halflife"),_xll.RiskUnits("d")))))</f>
        <v>#NAME?</v>
      </c>
      <c r="U340" s="134" t="e">
        <f t="shared" ca="1" si="50"/>
        <v>#NAME?</v>
      </c>
      <c r="V340" s="137" t="e" cm="1">
        <f t="array" aca="1" ref="V340" ca="1">(U340*_xll.RiskNormal('SW7'!C$3,'SW7'!D$3,_xll.RiskTruncateP(0.05,0.95),_xll.RiskName("PFAS MUSCLE FRAC"))/(B340*_xll.RiskNormal('SW7'!C$4,'SW7'!E$4,_xll.RiskTruncateP(0.05,0.95),_xll.RiskName("MUSCLE BW FRAC"))))/1000</f>
        <v>#NAME?</v>
      </c>
      <c r="W340" s="137" t="e" cm="1">
        <f t="array" aca="1" ref="W340" ca="1">V340/_xll.RiskNormal('SW7'!C$5,'SW7'!D$5,_xll.RiskTruncateP(0.05,0.95),_xll.RiskName("Serum Part"))</f>
        <v>#NAME?</v>
      </c>
    </row>
    <row r="341" spans="1:23" x14ac:dyDescent="0.35">
      <c r="A341" s="133">
        <f t="shared" si="47"/>
        <v>338</v>
      </c>
      <c r="B341" s="134" t="e" cm="1">
        <f t="array" aca="1" ref="B341" ca="1">B340+_xll.RiskNormal(0.5584 + 2*0.001787*A341 -3*0.00000155*A341^2 - 4*0.00000000133*A341^3,0.35*(0.5584 + 2*0.001787*A341 -3*0.00000155*A341^2 - 4*0.00000000133*A341^3),_xll.RiskTruncateP(0.05,0.95),_xll.RiskName("BW Gain"),_xll.RiskUnits("kg"))</f>
        <v>#NAME?</v>
      </c>
      <c r="C341" s="133" t="e" cm="1">
        <f t="array" aca="1" ref="C341" ca="1">_xll.RiskNormal(60,60*0.3941,_xll.RiskTruncateP(0.05,0.95),_xll.RiskName("Diet 3 Feed"),_xll.RiskUnits("ng/kg dry"))</f>
        <v>#NAME?</v>
      </c>
      <c r="D341" s="133" t="e" cm="1">
        <f t="array" aca="1" ref="D341" ca="1">_xll.RiskNormal(680,680*0.282,_xll.RiskTruncateP(0.05,0.95),_xll.RiskName("Diet 2 Soil"),_xll.RiskUnits("ng/kg dry"))</f>
        <v>#NAME?</v>
      </c>
      <c r="E341" s="163">
        <v>1.3</v>
      </c>
      <c r="F341" s="134"/>
      <c r="G341" s="134"/>
      <c r="H341" s="134"/>
      <c r="I341" s="134"/>
      <c r="J341" s="134"/>
      <c r="K341" s="134"/>
      <c r="L341" s="134" t="e" cm="1">
        <f t="array" aca="1" ref="L341" ca="1">_xll.RiskNormal(5.4702*LN(A341)-22.889,(5.4702*LN(A341)-22.889)*0.35,_xll.RiskTruncateP(0.05,0.95),_xll.RiskName("DMI"),_xll.RiskUnits("kg"))</f>
        <v>#NAME?</v>
      </c>
      <c r="M341" s="134" t="e" cm="1">
        <f t="array" aca="1" ref="M341" ca="1">_xll.RiskNormal(0.0243*L341,0.005*L341,_xll.RiskTruncateP(0.05,0.95),_xll.RiskName("Soil Intake"),_xll.RiskUnits("kg"))</f>
        <v>#NAME?</v>
      </c>
      <c r="N341" s="134" t="e">
        <f t="shared" ca="1" si="48"/>
        <v>#NAME?</v>
      </c>
      <c r="O341" s="134">
        <f t="shared" si="49"/>
        <v>0</v>
      </c>
      <c r="P341" s="134" t="e">
        <f t="shared" ca="1" si="46"/>
        <v>#NAME?</v>
      </c>
      <c r="Q341" s="134" t="e">
        <f t="shared" ca="1" si="46"/>
        <v>#NAME?</v>
      </c>
      <c r="R341" s="134" t="e">
        <f t="shared" ca="1" si="46"/>
        <v>#NAME?</v>
      </c>
      <c r="S341" s="134" t="e">
        <f t="shared" ca="1" si="51"/>
        <v>#NAME?</v>
      </c>
      <c r="T341" s="134" t="e" cm="1">
        <f t="array" aca="1" ref="T341" ca="1">U340-(U340*(0.5^(1/_xll.RiskNormal('SW7'!C$2,'SW7'!D$2,_xll.RiskTruncateP(0.05,0.95),_xll.RiskName("Halflife"),_xll.RiskUnits("d")))))</f>
        <v>#NAME?</v>
      </c>
      <c r="U341" s="134" t="e">
        <f t="shared" ca="1" si="50"/>
        <v>#NAME?</v>
      </c>
      <c r="V341" s="137" t="e" cm="1">
        <f t="array" aca="1" ref="V341" ca="1">(U341*_xll.RiskNormal('SW7'!C$3,'SW7'!D$3,_xll.RiskTruncateP(0.05,0.95),_xll.RiskName("PFAS MUSCLE FRAC"))/(B341*_xll.RiskNormal('SW7'!C$4,'SW7'!E$4,_xll.RiskTruncateP(0.05,0.95),_xll.RiskName("MUSCLE BW FRAC"))))/1000</f>
        <v>#NAME?</v>
      </c>
      <c r="W341" s="137" t="e" cm="1">
        <f t="array" aca="1" ref="W341" ca="1">V341/_xll.RiskNormal('SW7'!C$5,'SW7'!D$5,_xll.RiskTruncateP(0.05,0.95),_xll.RiskName("Serum Part"))</f>
        <v>#NAME?</v>
      </c>
    </row>
    <row r="342" spans="1:23" x14ac:dyDescent="0.35">
      <c r="A342" s="133">
        <f t="shared" si="47"/>
        <v>339</v>
      </c>
      <c r="B342" s="134" t="e" cm="1">
        <f t="array" aca="1" ref="B342" ca="1">B341+_xll.RiskNormal(0.5584 + 2*0.001787*A342 -3*0.00000155*A342^2 - 4*0.00000000133*A342^3,0.35*(0.5584 + 2*0.001787*A342 -3*0.00000155*A342^2 - 4*0.00000000133*A342^3),_xll.RiskTruncateP(0.05,0.95),_xll.RiskName("BW Gain"),_xll.RiskUnits("kg"))</f>
        <v>#NAME?</v>
      </c>
      <c r="C342" s="133" t="e" cm="1">
        <f t="array" aca="1" ref="C342" ca="1">_xll.RiskNormal(60,60*0.3941,_xll.RiskTruncateP(0.05,0.95),_xll.RiskName("Diet 3 Feed"),_xll.RiskUnits("ng/kg dry"))</f>
        <v>#NAME?</v>
      </c>
      <c r="D342" s="133" t="e" cm="1">
        <f t="array" aca="1" ref="D342" ca="1">_xll.RiskNormal(680,680*0.282,_xll.RiskTruncateP(0.05,0.95),_xll.RiskName("Diet 2 Soil"),_xll.RiskUnits("ng/kg dry"))</f>
        <v>#NAME?</v>
      </c>
      <c r="E342" s="163">
        <v>1.3</v>
      </c>
      <c r="F342" s="134"/>
      <c r="G342" s="134"/>
      <c r="H342" s="134"/>
      <c r="I342" s="134"/>
      <c r="J342" s="134"/>
      <c r="K342" s="134"/>
      <c r="L342" s="134" t="e" cm="1">
        <f t="array" aca="1" ref="L342" ca="1">_xll.RiskNormal(5.4702*LN(A342)-22.889,(5.4702*LN(A342)-22.889)*0.35,_xll.RiskTruncateP(0.05,0.95),_xll.RiskName("DMI"),_xll.RiskUnits("kg"))</f>
        <v>#NAME?</v>
      </c>
      <c r="M342" s="134" t="e" cm="1">
        <f t="array" aca="1" ref="M342" ca="1">_xll.RiskNormal(0.0243*L342,0.005*L342,_xll.RiskTruncateP(0.05,0.95),_xll.RiskName("Soil Intake"),_xll.RiskUnits("kg"))</f>
        <v>#NAME?</v>
      </c>
      <c r="N342" s="134" t="e">
        <f t="shared" ca="1" si="48"/>
        <v>#NAME?</v>
      </c>
      <c r="O342" s="134">
        <f t="shared" si="49"/>
        <v>0</v>
      </c>
      <c r="P342" s="134" t="e">
        <f t="shared" ca="1" si="46"/>
        <v>#NAME?</v>
      </c>
      <c r="Q342" s="134" t="e">
        <f t="shared" ca="1" si="46"/>
        <v>#NAME?</v>
      </c>
      <c r="R342" s="134" t="e">
        <f t="shared" ca="1" si="46"/>
        <v>#NAME?</v>
      </c>
      <c r="S342" s="134" t="e">
        <f t="shared" ca="1" si="51"/>
        <v>#NAME?</v>
      </c>
      <c r="T342" s="134" t="e" cm="1">
        <f t="array" aca="1" ref="T342" ca="1">U341-(U341*(0.5^(1/_xll.RiskNormal('SW7'!C$2,'SW7'!D$2,_xll.RiskTruncateP(0.05,0.95),_xll.RiskName("Halflife"),_xll.RiskUnits("d")))))</f>
        <v>#NAME?</v>
      </c>
      <c r="U342" s="134" t="e">
        <f t="shared" ca="1" si="50"/>
        <v>#NAME?</v>
      </c>
      <c r="V342" s="137" t="e" cm="1">
        <f t="array" aca="1" ref="V342" ca="1">(U342*_xll.RiskNormal('SW7'!C$3,'SW7'!D$3,_xll.RiskTruncateP(0.05,0.95),_xll.RiskName("PFAS MUSCLE FRAC"))/(B342*_xll.RiskNormal('SW7'!C$4,'SW7'!E$4,_xll.RiskTruncateP(0.05,0.95),_xll.RiskName("MUSCLE BW FRAC"))))/1000</f>
        <v>#NAME?</v>
      </c>
      <c r="W342" s="137" t="e" cm="1">
        <f t="array" aca="1" ref="W342" ca="1">V342/_xll.RiskNormal('SW7'!C$5,'SW7'!D$5,_xll.RiskTruncateP(0.05,0.95),_xll.RiskName("Serum Part"))</f>
        <v>#NAME?</v>
      </c>
    </row>
    <row r="343" spans="1:23" x14ac:dyDescent="0.35">
      <c r="A343" s="133">
        <f t="shared" si="47"/>
        <v>340</v>
      </c>
      <c r="B343" s="134" t="e" cm="1">
        <f t="array" aca="1" ref="B343" ca="1">B342+_xll.RiskNormal(0.5584 + 2*0.001787*A343 -3*0.00000155*A343^2 - 4*0.00000000133*A343^3,0.35*(0.5584 + 2*0.001787*A343 -3*0.00000155*A343^2 - 4*0.00000000133*A343^3),_xll.RiskTruncateP(0.05,0.95),_xll.RiskName("BW Gain"),_xll.RiskUnits("kg"))</f>
        <v>#NAME?</v>
      </c>
      <c r="C343" s="133" t="e" cm="1">
        <f t="array" aca="1" ref="C343" ca="1">_xll.RiskNormal(60,60*0.3941,_xll.RiskTruncateP(0.05,0.95),_xll.RiskName("Diet 3 Feed"),_xll.RiskUnits("ng/kg dry"))</f>
        <v>#NAME?</v>
      </c>
      <c r="D343" s="133" t="e" cm="1">
        <f t="array" aca="1" ref="D343" ca="1">_xll.RiskNormal(680,680*0.282,_xll.RiskTruncateP(0.05,0.95),_xll.RiskName("Diet 2 Soil"),_xll.RiskUnits("ng/kg dry"))</f>
        <v>#NAME?</v>
      </c>
      <c r="E343" s="163">
        <v>1.3</v>
      </c>
      <c r="F343" s="134"/>
      <c r="G343" s="134"/>
      <c r="H343" s="134"/>
      <c r="I343" s="134"/>
      <c r="J343" s="134"/>
      <c r="K343" s="134"/>
      <c r="L343" s="134" t="e" cm="1">
        <f t="array" aca="1" ref="L343" ca="1">_xll.RiskNormal(5.4702*LN(A343)-22.889,(5.4702*LN(A343)-22.889)*0.35,_xll.RiskTruncateP(0.05,0.95),_xll.RiskName("DMI"),_xll.RiskUnits("kg"))</f>
        <v>#NAME?</v>
      </c>
      <c r="M343" s="134" t="e" cm="1">
        <f t="array" aca="1" ref="M343" ca="1">_xll.RiskNormal(0.0243*L343,0.005*L343,_xll.RiskTruncateP(0.05,0.95),_xll.RiskName("Soil Intake"),_xll.RiskUnits("kg"))</f>
        <v>#NAME?</v>
      </c>
      <c r="N343" s="134" t="e">
        <f t="shared" ca="1" si="48"/>
        <v>#NAME?</v>
      </c>
      <c r="O343" s="134">
        <f t="shared" si="49"/>
        <v>0</v>
      </c>
      <c r="P343" s="134" t="e">
        <f t="shared" ca="1" si="46"/>
        <v>#NAME?</v>
      </c>
      <c r="Q343" s="134" t="e">
        <f t="shared" ca="1" si="46"/>
        <v>#NAME?</v>
      </c>
      <c r="R343" s="134" t="e">
        <f t="shared" ca="1" si="46"/>
        <v>#NAME?</v>
      </c>
      <c r="S343" s="134" t="e">
        <f t="shared" ca="1" si="51"/>
        <v>#NAME?</v>
      </c>
      <c r="T343" s="134" t="e" cm="1">
        <f t="array" aca="1" ref="T343" ca="1">U342-(U342*(0.5^(1/_xll.RiskNormal('SW7'!C$2,'SW7'!D$2,_xll.RiskTruncateP(0.05,0.95),_xll.RiskName("Halflife"),_xll.RiskUnits("d")))))</f>
        <v>#NAME?</v>
      </c>
      <c r="U343" s="134" t="e">
        <f t="shared" ca="1" si="50"/>
        <v>#NAME?</v>
      </c>
      <c r="V343" s="137" t="e" cm="1">
        <f t="array" aca="1" ref="V343" ca="1">(U343*_xll.RiskNormal('SW7'!C$3,'SW7'!D$3,_xll.RiskTruncateP(0.05,0.95),_xll.RiskName("PFAS MUSCLE FRAC"))/(B343*_xll.RiskNormal('SW7'!C$4,'SW7'!E$4,_xll.RiskTruncateP(0.05,0.95),_xll.RiskName("MUSCLE BW FRAC"))))/1000</f>
        <v>#NAME?</v>
      </c>
      <c r="W343" s="137" t="e" cm="1">
        <f t="array" aca="1" ref="W343" ca="1">V343/_xll.RiskNormal('SW7'!C$5,'SW7'!D$5,_xll.RiskTruncateP(0.05,0.95),_xll.RiskName("Serum Part"))</f>
        <v>#NAME?</v>
      </c>
    </row>
    <row r="344" spans="1:23" x14ac:dyDescent="0.35">
      <c r="A344" s="133">
        <f t="shared" si="47"/>
        <v>341</v>
      </c>
      <c r="B344" s="134" t="e" cm="1">
        <f t="array" aca="1" ref="B344" ca="1">B343+_xll.RiskNormal(0.5584 + 2*0.001787*A344 -3*0.00000155*A344^2 - 4*0.00000000133*A344^3,0.35*(0.5584 + 2*0.001787*A344 -3*0.00000155*A344^2 - 4*0.00000000133*A344^3),_xll.RiskTruncateP(0.05,0.95),_xll.RiskName("BW Gain"),_xll.RiskUnits("kg"))</f>
        <v>#NAME?</v>
      </c>
      <c r="C344" s="133" t="e" cm="1">
        <f t="array" aca="1" ref="C344" ca="1">_xll.RiskNormal(60,60*0.3941,_xll.RiskTruncateP(0.05,0.95),_xll.RiskName("Diet 3 Feed"),_xll.RiskUnits("ng/kg dry"))</f>
        <v>#NAME?</v>
      </c>
      <c r="D344" s="133" t="e" cm="1">
        <f t="array" aca="1" ref="D344" ca="1">_xll.RiskNormal(680,680*0.282,_xll.RiskTruncateP(0.05,0.95),_xll.RiskName("Diet 2 Soil"),_xll.RiskUnits("ng/kg dry"))</f>
        <v>#NAME?</v>
      </c>
      <c r="E344" s="163">
        <v>1.3</v>
      </c>
      <c r="F344" s="134"/>
      <c r="G344" s="134"/>
      <c r="H344" s="134"/>
      <c r="I344" s="134"/>
      <c r="J344" s="134"/>
      <c r="K344" s="134"/>
      <c r="L344" s="134" t="e" cm="1">
        <f t="array" aca="1" ref="L344" ca="1">_xll.RiskNormal(5.4702*LN(A344)-22.889,(5.4702*LN(A344)-22.889)*0.35,_xll.RiskTruncateP(0.05,0.95),_xll.RiskName("DMI"),_xll.RiskUnits("kg"))</f>
        <v>#NAME?</v>
      </c>
      <c r="M344" s="134" t="e" cm="1">
        <f t="array" aca="1" ref="M344" ca="1">_xll.RiskNormal(0.0243*L344,0.005*L344,_xll.RiskTruncateP(0.05,0.95),_xll.RiskName("Soil Intake"),_xll.RiskUnits("kg"))</f>
        <v>#NAME?</v>
      </c>
      <c r="N344" s="134" t="e">
        <f t="shared" ca="1" si="48"/>
        <v>#NAME?</v>
      </c>
      <c r="O344" s="134">
        <f t="shared" si="49"/>
        <v>0</v>
      </c>
      <c r="P344" s="134" t="e">
        <f t="shared" ca="1" si="46"/>
        <v>#NAME?</v>
      </c>
      <c r="Q344" s="134" t="e">
        <f t="shared" ca="1" si="46"/>
        <v>#NAME?</v>
      </c>
      <c r="R344" s="134" t="e">
        <f t="shared" ca="1" si="46"/>
        <v>#NAME?</v>
      </c>
      <c r="S344" s="134" t="e">
        <f t="shared" ca="1" si="51"/>
        <v>#NAME?</v>
      </c>
      <c r="T344" s="134" t="e" cm="1">
        <f t="array" aca="1" ref="T344" ca="1">U343-(U343*(0.5^(1/_xll.RiskNormal('SW7'!C$2,'SW7'!D$2,_xll.RiskTruncateP(0.05,0.95),_xll.RiskName("Halflife"),_xll.RiskUnits("d")))))</f>
        <v>#NAME?</v>
      </c>
      <c r="U344" s="134" t="e">
        <f t="shared" ca="1" si="50"/>
        <v>#NAME?</v>
      </c>
      <c r="V344" s="137" t="e" cm="1">
        <f t="array" aca="1" ref="V344" ca="1">(U344*_xll.RiskNormal('SW7'!C$3,'SW7'!D$3,_xll.RiskTruncateP(0.05,0.95),_xll.RiskName("PFAS MUSCLE FRAC"))/(B344*_xll.RiskNormal('SW7'!C$4,'SW7'!E$4,_xll.RiskTruncateP(0.05,0.95),_xll.RiskName("MUSCLE BW FRAC"))))/1000</f>
        <v>#NAME?</v>
      </c>
      <c r="W344" s="137" t="e" cm="1">
        <f t="array" aca="1" ref="W344" ca="1">V344/_xll.RiskNormal('SW7'!C$5,'SW7'!D$5,_xll.RiskTruncateP(0.05,0.95),_xll.RiskName("Serum Part"))</f>
        <v>#NAME?</v>
      </c>
    </row>
    <row r="345" spans="1:23" x14ac:dyDescent="0.35">
      <c r="A345" s="133">
        <f t="shared" si="47"/>
        <v>342</v>
      </c>
      <c r="B345" s="134" t="e" cm="1">
        <f t="array" aca="1" ref="B345" ca="1">B344+_xll.RiskNormal(0.5584 + 2*0.001787*A345 -3*0.00000155*A345^2 - 4*0.00000000133*A345^3,0.35*(0.5584 + 2*0.001787*A345 -3*0.00000155*A345^2 - 4*0.00000000133*A345^3),_xll.RiskTruncateP(0.05,0.95),_xll.RiskName("BW Gain"),_xll.RiskUnits("kg"))</f>
        <v>#NAME?</v>
      </c>
      <c r="C345" s="133" t="e" cm="1">
        <f t="array" aca="1" ref="C345" ca="1">_xll.RiskNormal(60,60*0.3941,_xll.RiskTruncateP(0.05,0.95),_xll.RiskName("Diet 3 Feed"),_xll.RiskUnits("ng/kg dry"))</f>
        <v>#NAME?</v>
      </c>
      <c r="D345" s="133" t="e" cm="1">
        <f t="array" aca="1" ref="D345" ca="1">_xll.RiskNormal(680,680*0.282,_xll.RiskTruncateP(0.05,0.95),_xll.RiskName("Diet 2 Soil"),_xll.RiskUnits("ng/kg dry"))</f>
        <v>#NAME?</v>
      </c>
      <c r="E345" s="163">
        <v>1.3</v>
      </c>
      <c r="F345" s="134"/>
      <c r="G345" s="134"/>
      <c r="H345" s="134"/>
      <c r="I345" s="134"/>
      <c r="J345" s="134"/>
      <c r="K345" s="134"/>
      <c r="L345" s="134" t="e" cm="1">
        <f t="array" aca="1" ref="L345" ca="1">_xll.RiskNormal(5.4702*LN(A345)-22.889,(5.4702*LN(A345)-22.889)*0.35,_xll.RiskTruncateP(0.05,0.95),_xll.RiskName("DMI"),_xll.RiskUnits("kg"))</f>
        <v>#NAME?</v>
      </c>
      <c r="M345" s="134" t="e" cm="1">
        <f t="array" aca="1" ref="M345" ca="1">_xll.RiskNormal(0.0243*L345,0.005*L345,_xll.RiskTruncateP(0.05,0.95),_xll.RiskName("Soil Intake"),_xll.RiskUnits("kg"))</f>
        <v>#NAME?</v>
      </c>
      <c r="N345" s="134" t="e">
        <f t="shared" ca="1" si="48"/>
        <v>#NAME?</v>
      </c>
      <c r="O345" s="134">
        <f t="shared" si="49"/>
        <v>0</v>
      </c>
      <c r="P345" s="134" t="e">
        <f t="shared" ca="1" si="46"/>
        <v>#NAME?</v>
      </c>
      <c r="Q345" s="134" t="e">
        <f t="shared" ca="1" si="46"/>
        <v>#NAME?</v>
      </c>
      <c r="R345" s="134" t="e">
        <f t="shared" ca="1" si="46"/>
        <v>#NAME?</v>
      </c>
      <c r="S345" s="134" t="e">
        <f t="shared" ca="1" si="51"/>
        <v>#NAME?</v>
      </c>
      <c r="T345" s="134" t="e" cm="1">
        <f t="array" aca="1" ref="T345" ca="1">U344-(U344*(0.5^(1/_xll.RiskNormal('SW7'!C$2,'SW7'!D$2,_xll.RiskTruncateP(0.05,0.95),_xll.RiskName("Halflife"),_xll.RiskUnits("d")))))</f>
        <v>#NAME?</v>
      </c>
      <c r="U345" s="134" t="e">
        <f t="shared" ca="1" si="50"/>
        <v>#NAME?</v>
      </c>
      <c r="V345" s="137" t="e" cm="1">
        <f t="array" aca="1" ref="V345" ca="1">(U345*_xll.RiskNormal('SW7'!C$3,'SW7'!D$3,_xll.RiskTruncateP(0.05,0.95),_xll.RiskName("PFAS MUSCLE FRAC"))/(B345*_xll.RiskNormal('SW7'!C$4,'SW7'!E$4,_xll.RiskTruncateP(0.05,0.95),_xll.RiskName("MUSCLE BW FRAC"))))/1000</f>
        <v>#NAME?</v>
      </c>
      <c r="W345" s="137" t="e" cm="1">
        <f t="array" aca="1" ref="W345" ca="1">V345/_xll.RiskNormal('SW7'!C$5,'SW7'!D$5,_xll.RiskTruncateP(0.05,0.95),_xll.RiskName("Serum Part"))</f>
        <v>#NAME?</v>
      </c>
    </row>
    <row r="346" spans="1:23" x14ac:dyDescent="0.35">
      <c r="A346" s="133">
        <f t="shared" si="47"/>
        <v>343</v>
      </c>
      <c r="B346" s="134" t="e" cm="1">
        <f t="array" aca="1" ref="B346" ca="1">B345+_xll.RiskNormal(0.5584 + 2*0.001787*A346 -3*0.00000155*A346^2 - 4*0.00000000133*A346^3,0.35*(0.5584 + 2*0.001787*A346 -3*0.00000155*A346^2 - 4*0.00000000133*A346^3),_xll.RiskTruncateP(0.05,0.95),_xll.RiskName("BW Gain"),_xll.RiskUnits("kg"))</f>
        <v>#NAME?</v>
      </c>
      <c r="C346" s="133" t="e" cm="1">
        <f t="array" aca="1" ref="C346" ca="1">_xll.RiskNormal(60,60*0.3941,_xll.RiskTruncateP(0.05,0.95),_xll.RiskName("Diet 3 Feed"),_xll.RiskUnits("ng/kg dry"))</f>
        <v>#NAME?</v>
      </c>
      <c r="D346" s="133" t="e" cm="1">
        <f t="array" aca="1" ref="D346" ca="1">_xll.RiskNormal(680,680*0.282,_xll.RiskTruncateP(0.05,0.95),_xll.RiskName("Diet 2 Soil"),_xll.RiskUnits("ng/kg dry"))</f>
        <v>#NAME?</v>
      </c>
      <c r="E346" s="163">
        <v>1.3</v>
      </c>
      <c r="F346" s="134"/>
      <c r="G346" s="134"/>
      <c r="H346" s="134"/>
      <c r="I346" s="134"/>
      <c r="J346" s="134"/>
      <c r="K346" s="134"/>
      <c r="L346" s="134" t="e" cm="1">
        <f t="array" aca="1" ref="L346" ca="1">_xll.RiskNormal(5.4702*LN(A346)-22.889,(5.4702*LN(A346)-22.889)*0.35,_xll.RiskTruncateP(0.05,0.95),_xll.RiskName("DMI"),_xll.RiskUnits("kg"))</f>
        <v>#NAME?</v>
      </c>
      <c r="M346" s="134" t="e" cm="1">
        <f t="array" aca="1" ref="M346" ca="1">_xll.RiskNormal(0.0243*L346,0.005*L346,_xll.RiskTruncateP(0.05,0.95),_xll.RiskName("Soil Intake"),_xll.RiskUnits("kg"))</f>
        <v>#NAME?</v>
      </c>
      <c r="N346" s="134" t="e">
        <f t="shared" ca="1" si="48"/>
        <v>#NAME?</v>
      </c>
      <c r="O346" s="134">
        <f t="shared" si="49"/>
        <v>0</v>
      </c>
      <c r="P346" s="134" t="e">
        <f t="shared" ca="1" si="46"/>
        <v>#NAME?</v>
      </c>
      <c r="Q346" s="134" t="e">
        <f t="shared" ca="1" si="46"/>
        <v>#NAME?</v>
      </c>
      <c r="R346" s="134" t="e">
        <f t="shared" ca="1" si="46"/>
        <v>#NAME?</v>
      </c>
      <c r="S346" s="134" t="e">
        <f t="shared" ca="1" si="51"/>
        <v>#NAME?</v>
      </c>
      <c r="T346" s="134" t="e" cm="1">
        <f t="array" aca="1" ref="T346" ca="1">U345-(U345*(0.5^(1/_xll.RiskNormal('SW7'!C$2,'SW7'!D$2,_xll.RiskTruncateP(0.05,0.95),_xll.RiskName("Halflife"),_xll.RiskUnits("d")))))</f>
        <v>#NAME?</v>
      </c>
      <c r="U346" s="134" t="e">
        <f t="shared" ca="1" si="50"/>
        <v>#NAME?</v>
      </c>
      <c r="V346" s="137" t="e" cm="1">
        <f t="array" aca="1" ref="V346" ca="1">(U346*_xll.RiskNormal('SW7'!C$3,'SW7'!D$3,_xll.RiskTruncateP(0.05,0.95),_xll.RiskName("PFAS MUSCLE FRAC"))/(B346*_xll.RiskNormal('SW7'!C$4,'SW7'!E$4,_xll.RiskTruncateP(0.05,0.95),_xll.RiskName("MUSCLE BW FRAC"))))/1000</f>
        <v>#NAME?</v>
      </c>
      <c r="W346" s="137" t="e" cm="1">
        <f t="array" aca="1" ref="W346" ca="1">V346/_xll.RiskNormal('SW7'!C$5,'SW7'!D$5,_xll.RiskTruncateP(0.05,0.95),_xll.RiskName("Serum Part"))</f>
        <v>#NAME?</v>
      </c>
    </row>
    <row r="347" spans="1:23" x14ac:dyDescent="0.35">
      <c r="A347" s="133">
        <f t="shared" si="47"/>
        <v>344</v>
      </c>
      <c r="B347" s="134" t="e" cm="1">
        <f t="array" aca="1" ref="B347" ca="1">B346+_xll.RiskNormal(0.5584 + 2*0.001787*A347 -3*0.00000155*A347^2 - 4*0.00000000133*A347^3,0.35*(0.5584 + 2*0.001787*A347 -3*0.00000155*A347^2 - 4*0.00000000133*A347^3),_xll.RiskTruncateP(0.05,0.95),_xll.RiskName("BW Gain"),_xll.RiskUnits("kg"))</f>
        <v>#NAME?</v>
      </c>
      <c r="C347" s="133" t="e" cm="1">
        <f t="array" aca="1" ref="C347" ca="1">_xll.RiskNormal(60,60*0.3941,_xll.RiskTruncateP(0.05,0.95),_xll.RiskName("Diet 3 Feed"),_xll.RiskUnits("ng/kg dry"))</f>
        <v>#NAME?</v>
      </c>
      <c r="D347" s="133" t="e" cm="1">
        <f t="array" aca="1" ref="D347" ca="1">_xll.RiskNormal(680,680*0.282,_xll.RiskTruncateP(0.05,0.95),_xll.RiskName("Diet 2 Soil"),_xll.RiskUnits("ng/kg dry"))</f>
        <v>#NAME?</v>
      </c>
      <c r="E347" s="163">
        <v>1.3</v>
      </c>
      <c r="F347" s="134"/>
      <c r="G347" s="134"/>
      <c r="H347" s="134"/>
      <c r="I347" s="134"/>
      <c r="J347" s="134"/>
      <c r="K347" s="134"/>
      <c r="L347" s="134" t="e" cm="1">
        <f t="array" aca="1" ref="L347" ca="1">_xll.RiskNormal(5.4702*LN(A347)-22.889,(5.4702*LN(A347)-22.889)*0.35,_xll.RiskTruncateP(0.05,0.95),_xll.RiskName("DMI"),_xll.RiskUnits("kg"))</f>
        <v>#NAME?</v>
      </c>
      <c r="M347" s="134" t="e" cm="1">
        <f t="array" aca="1" ref="M347" ca="1">_xll.RiskNormal(0.0243*L347,0.005*L347,_xll.RiskTruncateP(0.05,0.95),_xll.RiskName("Soil Intake"),_xll.RiskUnits("kg"))</f>
        <v>#NAME?</v>
      </c>
      <c r="N347" s="134" t="e">
        <f t="shared" ca="1" si="48"/>
        <v>#NAME?</v>
      </c>
      <c r="O347" s="134">
        <f t="shared" si="49"/>
        <v>0</v>
      </c>
      <c r="P347" s="134" t="e">
        <f t="shared" ca="1" si="46"/>
        <v>#NAME?</v>
      </c>
      <c r="Q347" s="134" t="e">
        <f t="shared" ca="1" si="46"/>
        <v>#NAME?</v>
      </c>
      <c r="R347" s="134" t="e">
        <f t="shared" ca="1" si="46"/>
        <v>#NAME?</v>
      </c>
      <c r="S347" s="134" t="e">
        <f t="shared" ca="1" si="51"/>
        <v>#NAME?</v>
      </c>
      <c r="T347" s="134" t="e" cm="1">
        <f t="array" aca="1" ref="T347" ca="1">U346-(U346*(0.5^(1/_xll.RiskNormal('SW7'!C$2,'SW7'!D$2,_xll.RiskTruncateP(0.05,0.95),_xll.RiskName("Halflife"),_xll.RiskUnits("d")))))</f>
        <v>#NAME?</v>
      </c>
      <c r="U347" s="134" t="e">
        <f t="shared" ca="1" si="50"/>
        <v>#NAME?</v>
      </c>
      <c r="V347" s="137" t="e" cm="1">
        <f t="array" aca="1" ref="V347" ca="1">(U347*_xll.RiskNormal('SW7'!C$3,'SW7'!D$3,_xll.RiskTruncateP(0.05,0.95),_xll.RiskName("PFAS MUSCLE FRAC"))/(B347*_xll.RiskNormal('SW7'!C$4,'SW7'!E$4,_xll.RiskTruncateP(0.05,0.95),_xll.RiskName("MUSCLE BW FRAC"))))/1000</f>
        <v>#NAME?</v>
      </c>
      <c r="W347" s="137" t="e" cm="1">
        <f t="array" aca="1" ref="W347" ca="1">V347/_xll.RiskNormal('SW7'!C$5,'SW7'!D$5,_xll.RiskTruncateP(0.05,0.95),_xll.RiskName("Serum Part"))</f>
        <v>#NAME?</v>
      </c>
    </row>
    <row r="348" spans="1:23" x14ac:dyDescent="0.35">
      <c r="A348" s="133">
        <f t="shared" si="47"/>
        <v>345</v>
      </c>
      <c r="B348" s="134" t="e" cm="1">
        <f t="array" aca="1" ref="B348" ca="1">B347+_xll.RiskNormal(0.5584 + 2*0.001787*A348 -3*0.00000155*A348^2 - 4*0.00000000133*A348^3,0.35*(0.5584 + 2*0.001787*A348 -3*0.00000155*A348^2 - 4*0.00000000133*A348^3),_xll.RiskTruncateP(0.05,0.95),_xll.RiskName("BW Gain"),_xll.RiskUnits("kg"))</f>
        <v>#NAME?</v>
      </c>
      <c r="C348" s="133" t="e" cm="1">
        <f t="array" aca="1" ref="C348" ca="1">_xll.RiskNormal(60,60*0.3941,_xll.RiskTruncateP(0.05,0.95),_xll.RiskName("Diet 3 Feed"),_xll.RiskUnits("ng/kg dry"))</f>
        <v>#NAME?</v>
      </c>
      <c r="D348" s="133" t="e" cm="1">
        <f t="array" aca="1" ref="D348" ca="1">_xll.RiskNormal(680,680*0.282,_xll.RiskTruncateP(0.05,0.95),_xll.RiskName("Diet 2 Soil"),_xll.RiskUnits("ng/kg dry"))</f>
        <v>#NAME?</v>
      </c>
      <c r="E348" s="163">
        <v>1.3</v>
      </c>
      <c r="F348" s="134"/>
      <c r="G348" s="134"/>
      <c r="H348" s="134"/>
      <c r="I348" s="134"/>
      <c r="J348" s="134"/>
      <c r="K348" s="134"/>
      <c r="L348" s="134" t="e" cm="1">
        <f t="array" aca="1" ref="L348" ca="1">_xll.RiskNormal(5.4702*LN(A348)-22.889,(5.4702*LN(A348)-22.889)*0.35,_xll.RiskTruncateP(0.05,0.95),_xll.RiskName("DMI"),_xll.RiskUnits("kg"))</f>
        <v>#NAME?</v>
      </c>
      <c r="M348" s="134" t="e" cm="1">
        <f t="array" aca="1" ref="M348" ca="1">_xll.RiskNormal(0.0243*L348,0.005*L348,_xll.RiskTruncateP(0.05,0.95),_xll.RiskName("Soil Intake"),_xll.RiskUnits("kg"))</f>
        <v>#NAME?</v>
      </c>
      <c r="N348" s="134" t="e">
        <f t="shared" ca="1" si="48"/>
        <v>#NAME?</v>
      </c>
      <c r="O348" s="134">
        <f t="shared" si="49"/>
        <v>0</v>
      </c>
      <c r="P348" s="134" t="e">
        <f t="shared" ca="1" si="46"/>
        <v>#NAME?</v>
      </c>
      <c r="Q348" s="134" t="e">
        <f t="shared" ca="1" si="46"/>
        <v>#NAME?</v>
      </c>
      <c r="R348" s="134" t="e">
        <f t="shared" ca="1" si="46"/>
        <v>#NAME?</v>
      </c>
      <c r="S348" s="134" t="e">
        <f t="shared" ca="1" si="51"/>
        <v>#NAME?</v>
      </c>
      <c r="T348" s="134" t="e" cm="1">
        <f t="array" aca="1" ref="T348" ca="1">U347-(U347*(0.5^(1/_xll.RiskNormal('SW7'!C$2,'SW7'!D$2,_xll.RiskTruncateP(0.05,0.95),_xll.RiskName("Halflife"),_xll.RiskUnits("d")))))</f>
        <v>#NAME?</v>
      </c>
      <c r="U348" s="134" t="e">
        <f t="shared" ca="1" si="50"/>
        <v>#NAME?</v>
      </c>
      <c r="V348" s="137" t="e" cm="1">
        <f t="array" aca="1" ref="V348" ca="1">(U348*_xll.RiskNormal('SW7'!C$3,'SW7'!D$3,_xll.RiskTruncateP(0.05,0.95),_xll.RiskName("PFAS MUSCLE FRAC"))/(B348*_xll.RiskNormal('SW7'!C$4,'SW7'!E$4,_xll.RiskTruncateP(0.05,0.95),_xll.RiskName("MUSCLE BW FRAC"))))/1000</f>
        <v>#NAME?</v>
      </c>
      <c r="W348" s="137" t="e" cm="1">
        <f t="array" aca="1" ref="W348" ca="1">V348/_xll.RiskNormal('SW7'!C$5,'SW7'!D$5,_xll.RiskTruncateP(0.05,0.95),_xll.RiskName("Serum Part"))</f>
        <v>#NAME?</v>
      </c>
    </row>
    <row r="349" spans="1:23" x14ac:dyDescent="0.35">
      <c r="A349" s="133">
        <f t="shared" si="47"/>
        <v>346</v>
      </c>
      <c r="B349" s="134" t="e" cm="1">
        <f t="array" aca="1" ref="B349" ca="1">B348+_xll.RiskNormal(0.5584 + 2*0.001787*A349 -3*0.00000155*A349^2 - 4*0.00000000133*A349^3,0.35*(0.5584 + 2*0.001787*A349 -3*0.00000155*A349^2 - 4*0.00000000133*A349^3),_xll.RiskTruncateP(0.05,0.95),_xll.RiskName("BW Gain"),_xll.RiskUnits("kg"))</f>
        <v>#NAME?</v>
      </c>
      <c r="C349" s="133" t="e" cm="1">
        <f t="array" aca="1" ref="C349" ca="1">_xll.RiskNormal(60,60*0.3941,_xll.RiskTruncateP(0.05,0.95),_xll.RiskName("Diet 3 Feed"),_xll.RiskUnits("ng/kg dry"))</f>
        <v>#NAME?</v>
      </c>
      <c r="D349" s="133" t="e" cm="1">
        <f t="array" aca="1" ref="D349" ca="1">_xll.RiskNormal(680,680*0.282,_xll.RiskTruncateP(0.05,0.95),_xll.RiskName("Diet 2 Soil"),_xll.RiskUnits("ng/kg dry"))</f>
        <v>#NAME?</v>
      </c>
      <c r="E349" s="163">
        <v>1.3</v>
      </c>
      <c r="F349" s="134"/>
      <c r="G349" s="134"/>
      <c r="H349" s="134"/>
      <c r="I349" s="134"/>
      <c r="J349" s="134"/>
      <c r="K349" s="134"/>
      <c r="L349" s="134" t="e" cm="1">
        <f t="array" aca="1" ref="L349" ca="1">_xll.RiskNormal(5.4702*LN(A349)-22.889,(5.4702*LN(A349)-22.889)*0.35,_xll.RiskTruncateP(0.05,0.95),_xll.RiskName("DMI"),_xll.RiskUnits("kg"))</f>
        <v>#NAME?</v>
      </c>
      <c r="M349" s="134" t="e" cm="1">
        <f t="array" aca="1" ref="M349" ca="1">_xll.RiskNormal(0.0243*L349,0.005*L349,_xll.RiskTruncateP(0.05,0.95),_xll.RiskName("Soil Intake"),_xll.RiskUnits("kg"))</f>
        <v>#NAME?</v>
      </c>
      <c r="N349" s="134" t="e">
        <f t="shared" ca="1" si="48"/>
        <v>#NAME?</v>
      </c>
      <c r="O349" s="134">
        <f t="shared" si="49"/>
        <v>0</v>
      </c>
      <c r="P349" s="134" t="e">
        <f t="shared" ca="1" si="46"/>
        <v>#NAME?</v>
      </c>
      <c r="Q349" s="134" t="e">
        <f t="shared" ca="1" si="46"/>
        <v>#NAME?</v>
      </c>
      <c r="R349" s="134" t="e">
        <f t="shared" ca="1" si="46"/>
        <v>#NAME?</v>
      </c>
      <c r="S349" s="134" t="e">
        <f t="shared" ca="1" si="51"/>
        <v>#NAME?</v>
      </c>
      <c r="T349" s="134" t="e" cm="1">
        <f t="array" aca="1" ref="T349" ca="1">U348-(U348*(0.5^(1/_xll.RiskNormal('SW7'!C$2,'SW7'!D$2,_xll.RiskTruncateP(0.05,0.95),_xll.RiskName("Halflife"),_xll.RiskUnits("d")))))</f>
        <v>#NAME?</v>
      </c>
      <c r="U349" s="134" t="e">
        <f t="shared" ca="1" si="50"/>
        <v>#NAME?</v>
      </c>
      <c r="V349" s="137" t="e" cm="1">
        <f t="array" aca="1" ref="V349" ca="1">(U349*_xll.RiskNormal('SW7'!C$3,'SW7'!D$3,_xll.RiskTruncateP(0.05,0.95),_xll.RiskName("PFAS MUSCLE FRAC"))/(B349*_xll.RiskNormal('SW7'!C$4,'SW7'!E$4,_xll.RiskTruncateP(0.05,0.95),_xll.RiskName("MUSCLE BW FRAC"))))/1000</f>
        <v>#NAME?</v>
      </c>
      <c r="W349" s="137" t="e" cm="1">
        <f t="array" aca="1" ref="W349" ca="1">V349/_xll.RiskNormal('SW7'!C$5,'SW7'!D$5,_xll.RiskTruncateP(0.05,0.95),_xll.RiskName("Serum Part"))</f>
        <v>#NAME?</v>
      </c>
    </row>
    <row r="350" spans="1:23" x14ac:dyDescent="0.35">
      <c r="A350" s="133">
        <f t="shared" si="47"/>
        <v>347</v>
      </c>
      <c r="B350" s="134" t="e" cm="1">
        <f t="array" aca="1" ref="B350" ca="1">B349+_xll.RiskNormal(0.5584 + 2*0.001787*A350 -3*0.00000155*A350^2 - 4*0.00000000133*A350^3,0.35*(0.5584 + 2*0.001787*A350 -3*0.00000155*A350^2 - 4*0.00000000133*A350^3),_xll.RiskTruncateP(0.05,0.95),_xll.RiskName("BW Gain"),_xll.RiskUnits("kg"))</f>
        <v>#NAME?</v>
      </c>
      <c r="C350" s="133" t="e" cm="1">
        <f t="array" aca="1" ref="C350" ca="1">_xll.RiskNormal(60,60*0.3941,_xll.RiskTruncateP(0.05,0.95),_xll.RiskName("Diet 3 Feed"),_xll.RiskUnits("ng/kg dry"))</f>
        <v>#NAME?</v>
      </c>
      <c r="D350" s="133" t="e" cm="1">
        <f t="array" aca="1" ref="D350" ca="1">_xll.RiskNormal(680,680*0.282,_xll.RiskTruncateP(0.05,0.95),_xll.RiskName("Diet 2 Soil"),_xll.RiskUnits("ng/kg dry"))</f>
        <v>#NAME?</v>
      </c>
      <c r="E350" s="163">
        <v>1.3</v>
      </c>
      <c r="F350" s="134"/>
      <c r="G350" s="134"/>
      <c r="H350" s="134"/>
      <c r="I350" s="134"/>
      <c r="J350" s="134"/>
      <c r="K350" s="134"/>
      <c r="L350" s="134" t="e" cm="1">
        <f t="array" aca="1" ref="L350" ca="1">_xll.RiskNormal(5.4702*LN(A350)-22.889,(5.4702*LN(A350)-22.889)*0.35,_xll.RiskTruncateP(0.05,0.95),_xll.RiskName("DMI"),_xll.RiskUnits("kg"))</f>
        <v>#NAME?</v>
      </c>
      <c r="M350" s="134" t="e" cm="1">
        <f t="array" aca="1" ref="M350" ca="1">_xll.RiskNormal(0.0243*L350,0.005*L350,_xll.RiskTruncateP(0.05,0.95),_xll.RiskName("Soil Intake"),_xll.RiskUnits("kg"))</f>
        <v>#NAME?</v>
      </c>
      <c r="N350" s="134" t="e">
        <f t="shared" ca="1" si="48"/>
        <v>#NAME?</v>
      </c>
      <c r="O350" s="134">
        <f t="shared" si="49"/>
        <v>0</v>
      </c>
      <c r="P350" s="134" t="e">
        <f t="shared" ca="1" si="46"/>
        <v>#NAME?</v>
      </c>
      <c r="Q350" s="134" t="e">
        <f t="shared" ca="1" si="46"/>
        <v>#NAME?</v>
      </c>
      <c r="R350" s="134" t="e">
        <f t="shared" ca="1" si="46"/>
        <v>#NAME?</v>
      </c>
      <c r="S350" s="134" t="e">
        <f t="shared" ca="1" si="51"/>
        <v>#NAME?</v>
      </c>
      <c r="T350" s="134" t="e" cm="1">
        <f t="array" aca="1" ref="T350" ca="1">U349-(U349*(0.5^(1/_xll.RiskNormal('SW7'!C$2,'SW7'!D$2,_xll.RiskTruncateP(0.05,0.95),_xll.RiskName("Halflife"),_xll.RiskUnits("d")))))</f>
        <v>#NAME?</v>
      </c>
      <c r="U350" s="134" t="e">
        <f t="shared" ca="1" si="50"/>
        <v>#NAME?</v>
      </c>
      <c r="V350" s="137" t="e" cm="1">
        <f t="array" aca="1" ref="V350" ca="1">(U350*_xll.RiskNormal('SW7'!C$3,'SW7'!D$3,_xll.RiskTruncateP(0.05,0.95),_xll.RiskName("PFAS MUSCLE FRAC"))/(B350*_xll.RiskNormal('SW7'!C$4,'SW7'!E$4,_xll.RiskTruncateP(0.05,0.95),_xll.RiskName("MUSCLE BW FRAC"))))/1000</f>
        <v>#NAME?</v>
      </c>
      <c r="W350" s="137" t="e" cm="1">
        <f t="array" aca="1" ref="W350" ca="1">V350/_xll.RiskNormal('SW7'!C$5,'SW7'!D$5,_xll.RiskTruncateP(0.05,0.95),_xll.RiskName("Serum Part"))</f>
        <v>#NAME?</v>
      </c>
    </row>
    <row r="351" spans="1:23" x14ac:dyDescent="0.35">
      <c r="A351" s="133">
        <f t="shared" si="47"/>
        <v>348</v>
      </c>
      <c r="B351" s="134" t="e" cm="1">
        <f t="array" aca="1" ref="B351" ca="1">B350+_xll.RiskNormal(0.5584 + 2*0.001787*A351 -3*0.00000155*A351^2 - 4*0.00000000133*A351^3,0.35*(0.5584 + 2*0.001787*A351 -3*0.00000155*A351^2 - 4*0.00000000133*A351^3),_xll.RiskTruncateP(0.05,0.95),_xll.RiskName("BW Gain"),_xll.RiskUnits("kg"))</f>
        <v>#NAME?</v>
      </c>
      <c r="C351" s="133" t="e" cm="1">
        <f t="array" aca="1" ref="C351" ca="1">_xll.RiskNormal(60,60*0.3941,_xll.RiskTruncateP(0.05,0.95),_xll.RiskName("Diet 3 Feed"),_xll.RiskUnits("ng/kg dry"))</f>
        <v>#NAME?</v>
      </c>
      <c r="D351" s="133" t="e" cm="1">
        <f t="array" aca="1" ref="D351" ca="1">_xll.RiskNormal(680,680*0.282,_xll.RiskTruncateP(0.05,0.95),_xll.RiskName("Diet 2 Soil"),_xll.RiskUnits("ng/kg dry"))</f>
        <v>#NAME?</v>
      </c>
      <c r="E351" s="163">
        <v>1.3</v>
      </c>
      <c r="F351" s="134"/>
      <c r="G351" s="134"/>
      <c r="H351" s="134"/>
      <c r="I351" s="134"/>
      <c r="J351" s="134"/>
      <c r="K351" s="134"/>
      <c r="L351" s="134" t="e" cm="1">
        <f t="array" aca="1" ref="L351" ca="1">_xll.RiskNormal(5.4702*LN(A351)-22.889,(5.4702*LN(A351)-22.889)*0.35,_xll.RiskTruncateP(0.05,0.95),_xll.RiskName("DMI"),_xll.RiskUnits("kg"))</f>
        <v>#NAME?</v>
      </c>
      <c r="M351" s="134" t="e" cm="1">
        <f t="array" aca="1" ref="M351" ca="1">_xll.RiskNormal(0.0243*L351,0.005*L351,_xll.RiskTruncateP(0.05,0.95),_xll.RiskName("Soil Intake"),_xll.RiskUnits("kg"))</f>
        <v>#NAME?</v>
      </c>
      <c r="N351" s="134" t="e">
        <f t="shared" ca="1" si="48"/>
        <v>#NAME?</v>
      </c>
      <c r="O351" s="134">
        <f t="shared" si="49"/>
        <v>0</v>
      </c>
      <c r="P351" s="134" t="e">
        <f t="shared" ca="1" si="46"/>
        <v>#NAME?</v>
      </c>
      <c r="Q351" s="134" t="e">
        <f t="shared" ca="1" si="46"/>
        <v>#NAME?</v>
      </c>
      <c r="R351" s="134" t="e">
        <f t="shared" ca="1" si="46"/>
        <v>#NAME?</v>
      </c>
      <c r="S351" s="134" t="e">
        <f t="shared" ca="1" si="51"/>
        <v>#NAME?</v>
      </c>
      <c r="T351" s="134" t="e" cm="1">
        <f t="array" aca="1" ref="T351" ca="1">U350-(U350*(0.5^(1/_xll.RiskNormal('SW7'!C$2,'SW7'!D$2,_xll.RiskTruncateP(0.05,0.95),_xll.RiskName("Halflife"),_xll.RiskUnits("d")))))</f>
        <v>#NAME?</v>
      </c>
      <c r="U351" s="134" t="e">
        <f t="shared" ca="1" si="50"/>
        <v>#NAME?</v>
      </c>
      <c r="V351" s="137" t="e" cm="1">
        <f t="array" aca="1" ref="V351" ca="1">(U351*_xll.RiskNormal('SW7'!C$3,'SW7'!D$3,_xll.RiskTruncateP(0.05,0.95),_xll.RiskName("PFAS MUSCLE FRAC"))/(B351*_xll.RiskNormal('SW7'!C$4,'SW7'!E$4,_xll.RiskTruncateP(0.05,0.95),_xll.RiskName("MUSCLE BW FRAC"))))/1000</f>
        <v>#NAME?</v>
      </c>
      <c r="W351" s="137" t="e" cm="1">
        <f t="array" aca="1" ref="W351" ca="1">V351/_xll.RiskNormal('SW7'!C$5,'SW7'!D$5,_xll.RiskTruncateP(0.05,0.95),_xll.RiskName("Serum Part"))</f>
        <v>#NAME?</v>
      </c>
    </row>
    <row r="352" spans="1:23" x14ac:dyDescent="0.35">
      <c r="A352" s="133">
        <f t="shared" si="47"/>
        <v>349</v>
      </c>
      <c r="B352" s="134" t="e" cm="1">
        <f t="array" aca="1" ref="B352" ca="1">B351+_xll.RiskNormal(0.5584 + 2*0.001787*A352 -3*0.00000155*A352^2 - 4*0.00000000133*A352^3,0.35*(0.5584 + 2*0.001787*A352 -3*0.00000155*A352^2 - 4*0.00000000133*A352^3),_xll.RiskTruncateP(0.05,0.95),_xll.RiskName("BW Gain"),_xll.RiskUnits("kg"))</f>
        <v>#NAME?</v>
      </c>
      <c r="C352" s="133" t="e" cm="1">
        <f t="array" aca="1" ref="C352" ca="1">_xll.RiskNormal(60,60*0.3941,_xll.RiskTruncateP(0.05,0.95),_xll.RiskName("Diet 3 Feed"),_xll.RiskUnits("ng/kg dry"))</f>
        <v>#NAME?</v>
      </c>
      <c r="D352" s="133" t="e" cm="1">
        <f t="array" aca="1" ref="D352" ca="1">_xll.RiskNormal(680,680*0.282,_xll.RiskTruncateP(0.05,0.95),_xll.RiskName("Diet 2 Soil"),_xll.RiskUnits("ng/kg dry"))</f>
        <v>#NAME?</v>
      </c>
      <c r="E352" s="163">
        <v>1.3</v>
      </c>
      <c r="F352" s="134"/>
      <c r="G352" s="134"/>
      <c r="H352" s="134"/>
      <c r="I352" s="134"/>
      <c r="J352" s="134"/>
      <c r="K352" s="134"/>
      <c r="L352" s="134" t="e" cm="1">
        <f t="array" aca="1" ref="L352" ca="1">_xll.RiskNormal(5.4702*LN(A352)-22.889,(5.4702*LN(A352)-22.889)*0.35,_xll.RiskTruncateP(0.05,0.95),_xll.RiskName("DMI"),_xll.RiskUnits("kg"))</f>
        <v>#NAME?</v>
      </c>
      <c r="M352" s="134" t="e" cm="1">
        <f t="array" aca="1" ref="M352" ca="1">_xll.RiskNormal(0.0243*L352,0.005*L352,_xll.RiskTruncateP(0.05,0.95),_xll.RiskName("Soil Intake"),_xll.RiskUnits("kg"))</f>
        <v>#NAME?</v>
      </c>
      <c r="N352" s="134" t="e">
        <f t="shared" ca="1" si="48"/>
        <v>#NAME?</v>
      </c>
      <c r="O352" s="134">
        <f t="shared" si="49"/>
        <v>0</v>
      </c>
      <c r="P352" s="134" t="e">
        <f t="shared" ca="1" si="46"/>
        <v>#NAME?</v>
      </c>
      <c r="Q352" s="134" t="e">
        <f t="shared" ca="1" si="46"/>
        <v>#NAME?</v>
      </c>
      <c r="R352" s="134" t="e">
        <f t="shared" ca="1" si="46"/>
        <v>#NAME?</v>
      </c>
      <c r="S352" s="134" t="e">
        <f t="shared" ca="1" si="51"/>
        <v>#NAME?</v>
      </c>
      <c r="T352" s="134" t="e" cm="1">
        <f t="array" aca="1" ref="T352" ca="1">U351-(U351*(0.5^(1/_xll.RiskNormal('SW7'!C$2,'SW7'!D$2,_xll.RiskTruncateP(0.05,0.95),_xll.RiskName("Halflife"),_xll.RiskUnits("d")))))</f>
        <v>#NAME?</v>
      </c>
      <c r="U352" s="134" t="e">
        <f t="shared" ca="1" si="50"/>
        <v>#NAME?</v>
      </c>
      <c r="V352" s="137" t="e" cm="1">
        <f t="array" aca="1" ref="V352" ca="1">(U352*_xll.RiskNormal('SW7'!C$3,'SW7'!D$3,_xll.RiskTruncateP(0.05,0.95),_xll.RiskName("PFAS MUSCLE FRAC"))/(B352*_xll.RiskNormal('SW7'!C$4,'SW7'!E$4,_xll.RiskTruncateP(0.05,0.95),_xll.RiskName("MUSCLE BW FRAC"))))/1000</f>
        <v>#NAME?</v>
      </c>
      <c r="W352" s="137" t="e" cm="1">
        <f t="array" aca="1" ref="W352" ca="1">V352/_xll.RiskNormal('SW7'!C$5,'SW7'!D$5,_xll.RiskTruncateP(0.05,0.95),_xll.RiskName("Serum Part"))</f>
        <v>#NAME?</v>
      </c>
    </row>
    <row r="353" spans="1:23" x14ac:dyDescent="0.35">
      <c r="A353" s="133">
        <f t="shared" si="47"/>
        <v>350</v>
      </c>
      <c r="B353" s="134" t="e" cm="1">
        <f t="array" aca="1" ref="B353" ca="1">B352+_xll.RiskNormal(0.5584 + 2*0.001787*A353 -3*0.00000155*A353^2 - 4*0.00000000133*A353^3,0.35*(0.5584 + 2*0.001787*A353 -3*0.00000155*A353^2 - 4*0.00000000133*A353^3),_xll.RiskTruncateP(0.05,0.95),_xll.RiskName("BW Gain"),_xll.RiskUnits("kg"))</f>
        <v>#NAME?</v>
      </c>
      <c r="C353" s="133" t="e" cm="1">
        <f t="array" aca="1" ref="C353" ca="1">_xll.RiskNormal(60,60*0.3941,_xll.RiskTruncateP(0.05,0.95),_xll.RiskName("Diet 3 Feed"),_xll.RiskUnits("ng/kg dry"))</f>
        <v>#NAME?</v>
      </c>
      <c r="D353" s="133" t="e" cm="1">
        <f t="array" aca="1" ref="D353" ca="1">_xll.RiskNormal(680,680*0.282,_xll.RiskTruncateP(0.05,0.95),_xll.RiskName("Diet 2 Soil"),_xll.RiskUnits("ng/kg dry"))</f>
        <v>#NAME?</v>
      </c>
      <c r="E353" s="163">
        <v>1.3</v>
      </c>
      <c r="F353" s="134"/>
      <c r="G353" s="134"/>
      <c r="H353" s="134"/>
      <c r="I353" s="134"/>
      <c r="J353" s="134"/>
      <c r="K353" s="134"/>
      <c r="L353" s="134" t="e" cm="1">
        <f t="array" aca="1" ref="L353" ca="1">_xll.RiskNormal(5.4702*LN(A353)-22.889,(5.4702*LN(A353)-22.889)*0.35,_xll.RiskTruncateP(0.05,0.95),_xll.RiskName("DMI"),_xll.RiskUnits("kg"))</f>
        <v>#NAME?</v>
      </c>
      <c r="M353" s="134" t="e" cm="1">
        <f t="array" aca="1" ref="M353" ca="1">_xll.RiskNormal(0.0243*L353,0.005*L353,_xll.RiskTruncateP(0.05,0.95),_xll.RiskName("Soil Intake"),_xll.RiskUnits("kg"))</f>
        <v>#NAME?</v>
      </c>
      <c r="N353" s="134" t="e">
        <f t="shared" ca="1" si="48"/>
        <v>#NAME?</v>
      </c>
      <c r="O353" s="134">
        <f t="shared" si="49"/>
        <v>0</v>
      </c>
      <c r="P353" s="134" t="e">
        <f t="shared" ca="1" si="46"/>
        <v>#NAME?</v>
      </c>
      <c r="Q353" s="134" t="e">
        <f t="shared" ca="1" si="46"/>
        <v>#NAME?</v>
      </c>
      <c r="R353" s="134" t="e">
        <f t="shared" ca="1" si="46"/>
        <v>#NAME?</v>
      </c>
      <c r="S353" s="134" t="e">
        <f t="shared" ca="1" si="51"/>
        <v>#NAME?</v>
      </c>
      <c r="T353" s="134" t="e" cm="1">
        <f t="array" aca="1" ref="T353" ca="1">U352-(U352*(0.5^(1/_xll.RiskNormal('SW7'!C$2,'SW7'!D$2,_xll.RiskTruncateP(0.05,0.95),_xll.RiskName("Halflife"),_xll.RiskUnits("d")))))</f>
        <v>#NAME?</v>
      </c>
      <c r="U353" s="134" t="e">
        <f t="shared" ca="1" si="50"/>
        <v>#NAME?</v>
      </c>
      <c r="V353" s="137" t="e" cm="1">
        <f t="array" aca="1" ref="V353" ca="1">(U353*_xll.RiskNormal('SW7'!C$3,'SW7'!D$3,_xll.RiskTruncateP(0.05,0.95),_xll.RiskName("PFAS MUSCLE FRAC"))/(B353*_xll.RiskNormal('SW7'!C$4,'SW7'!E$4,_xll.RiskTruncateP(0.05,0.95),_xll.RiskName("MUSCLE BW FRAC"))))/1000</f>
        <v>#NAME?</v>
      </c>
      <c r="W353" s="137" t="e" cm="1">
        <f t="array" aca="1" ref="W353" ca="1">V353/_xll.RiskNormal('SW7'!C$5,'SW7'!D$5,_xll.RiskTruncateP(0.05,0.95),_xll.RiskName("Serum Part"))</f>
        <v>#NAME?</v>
      </c>
    </row>
    <row r="354" spans="1:23" x14ac:dyDescent="0.35">
      <c r="A354" s="133">
        <f t="shared" si="47"/>
        <v>351</v>
      </c>
      <c r="B354" s="134" t="e" cm="1">
        <f t="array" aca="1" ref="B354" ca="1">B353+_xll.RiskNormal(0.5584 + 2*0.001787*A354 -3*0.00000155*A354^2 - 4*0.00000000133*A354^3,0.35*(0.5584 + 2*0.001787*A354 -3*0.00000155*A354^2 - 4*0.00000000133*A354^3),_xll.RiskTruncateP(0.05,0.95),_xll.RiskName("BW Gain"),_xll.RiskUnits("kg"))</f>
        <v>#NAME?</v>
      </c>
      <c r="C354" s="133" t="e" cm="1">
        <f t="array" aca="1" ref="C354" ca="1">_xll.RiskNormal(60,60*0.3941,_xll.RiskTruncateP(0.05,0.95),_xll.RiskName("Diet 3 Feed"),_xll.RiskUnits("ng/kg dry"))</f>
        <v>#NAME?</v>
      </c>
      <c r="D354" s="133" t="e" cm="1">
        <f t="array" aca="1" ref="D354" ca="1">_xll.RiskNormal(680,680*0.282,_xll.RiskTruncateP(0.05,0.95),_xll.RiskName("Diet 2 Soil"),_xll.RiskUnits("ng/kg dry"))</f>
        <v>#NAME?</v>
      </c>
      <c r="E354" s="163">
        <v>1.3</v>
      </c>
      <c r="F354" s="134"/>
      <c r="G354" s="134"/>
      <c r="H354" s="134"/>
      <c r="I354" s="134"/>
      <c r="J354" s="134"/>
      <c r="K354" s="134"/>
      <c r="L354" s="134" t="e" cm="1">
        <f t="array" aca="1" ref="L354" ca="1">_xll.RiskNormal(5.4702*LN(A354)-22.889,(5.4702*LN(A354)-22.889)*0.35,_xll.RiskTruncateP(0.05,0.95),_xll.RiskName("DMI"),_xll.RiskUnits("kg"))</f>
        <v>#NAME?</v>
      </c>
      <c r="M354" s="134" t="e" cm="1">
        <f t="array" aca="1" ref="M354" ca="1">_xll.RiskNormal(0.0243*L354,0.005*L354,_xll.RiskTruncateP(0.05,0.95),_xll.RiskName("Soil Intake"),_xll.RiskUnits("kg"))</f>
        <v>#NAME?</v>
      </c>
      <c r="N354" s="134" t="e">
        <f t="shared" ca="1" si="48"/>
        <v>#NAME?</v>
      </c>
      <c r="O354" s="134">
        <f t="shared" si="49"/>
        <v>0</v>
      </c>
      <c r="P354" s="134" t="e">
        <f t="shared" ref="P354:R417" ca="1" si="52">C354*L354</f>
        <v>#NAME?</v>
      </c>
      <c r="Q354" s="134" t="e">
        <f t="shared" ca="1" si="52"/>
        <v>#NAME?</v>
      </c>
      <c r="R354" s="134" t="e">
        <f t="shared" ca="1" si="52"/>
        <v>#NAME?</v>
      </c>
      <c r="S354" s="134" t="e">
        <f t="shared" ca="1" si="51"/>
        <v>#NAME?</v>
      </c>
      <c r="T354" s="134" t="e" cm="1">
        <f t="array" aca="1" ref="T354" ca="1">U353-(U353*(0.5^(1/_xll.RiskNormal('SW7'!C$2,'SW7'!D$2,_xll.RiskTruncateP(0.05,0.95),_xll.RiskName("Halflife"),_xll.RiskUnits("d")))))</f>
        <v>#NAME?</v>
      </c>
      <c r="U354" s="134" t="e">
        <f t="shared" ca="1" si="50"/>
        <v>#NAME?</v>
      </c>
      <c r="V354" s="137" t="e" cm="1">
        <f t="array" aca="1" ref="V354" ca="1">(U354*_xll.RiskNormal('SW7'!C$3,'SW7'!D$3,_xll.RiskTruncateP(0.05,0.95),_xll.RiskName("PFAS MUSCLE FRAC"))/(B354*_xll.RiskNormal('SW7'!C$4,'SW7'!E$4,_xll.RiskTruncateP(0.05,0.95),_xll.RiskName("MUSCLE BW FRAC"))))/1000</f>
        <v>#NAME?</v>
      </c>
      <c r="W354" s="137" t="e" cm="1">
        <f t="array" aca="1" ref="W354" ca="1">V354/_xll.RiskNormal('SW7'!C$5,'SW7'!D$5,_xll.RiskTruncateP(0.05,0.95),_xll.RiskName("Serum Part"))</f>
        <v>#NAME?</v>
      </c>
    </row>
    <row r="355" spans="1:23" x14ac:dyDescent="0.35">
      <c r="A355" s="133">
        <f t="shared" si="47"/>
        <v>352</v>
      </c>
      <c r="B355" s="134" t="e" cm="1">
        <f t="array" aca="1" ref="B355" ca="1">B354+_xll.RiskNormal(0.5584 + 2*0.001787*A355 -3*0.00000155*A355^2 - 4*0.00000000133*A355^3,0.35*(0.5584 + 2*0.001787*A355 -3*0.00000155*A355^2 - 4*0.00000000133*A355^3),_xll.RiskTruncateP(0.05,0.95),_xll.RiskName("BW Gain"),_xll.RiskUnits("kg"))</f>
        <v>#NAME?</v>
      </c>
      <c r="C355" s="133" t="e" cm="1">
        <f t="array" aca="1" ref="C355" ca="1">_xll.RiskNormal(60,60*0.3941,_xll.RiskTruncateP(0.05,0.95),_xll.RiskName("Diet 3 Feed"),_xll.RiskUnits("ng/kg dry"))</f>
        <v>#NAME?</v>
      </c>
      <c r="D355" s="133" t="e" cm="1">
        <f t="array" aca="1" ref="D355" ca="1">_xll.RiskNormal(680,680*0.282,_xll.RiskTruncateP(0.05,0.95),_xll.RiskName("Diet 2 Soil"),_xll.RiskUnits("ng/kg dry"))</f>
        <v>#NAME?</v>
      </c>
      <c r="E355" s="163">
        <v>1.3</v>
      </c>
      <c r="F355" s="134"/>
      <c r="G355" s="134"/>
      <c r="H355" s="134"/>
      <c r="I355" s="134"/>
      <c r="J355" s="134"/>
      <c r="K355" s="134"/>
      <c r="L355" s="134" t="e" cm="1">
        <f t="array" aca="1" ref="L355" ca="1">_xll.RiskNormal(5.4702*LN(A355)-22.889,(5.4702*LN(A355)-22.889)*0.35,_xll.RiskTruncateP(0.05,0.95),_xll.RiskName("DMI"),_xll.RiskUnits("kg"))</f>
        <v>#NAME?</v>
      </c>
      <c r="M355" s="134" t="e" cm="1">
        <f t="array" aca="1" ref="M355" ca="1">_xll.RiskNormal(0.0243*L355,0.005*L355,_xll.RiskTruncateP(0.05,0.95),_xll.RiskName("Soil Intake"),_xll.RiskUnits("kg"))</f>
        <v>#NAME?</v>
      </c>
      <c r="N355" s="134" t="e">
        <f t="shared" ca="1" si="48"/>
        <v>#NAME?</v>
      </c>
      <c r="O355" s="134">
        <f t="shared" si="49"/>
        <v>0</v>
      </c>
      <c r="P355" s="134" t="e">
        <f t="shared" ca="1" si="52"/>
        <v>#NAME?</v>
      </c>
      <c r="Q355" s="134" t="e">
        <f t="shared" ca="1" si="52"/>
        <v>#NAME?</v>
      </c>
      <c r="R355" s="134" t="e">
        <f t="shared" ca="1" si="52"/>
        <v>#NAME?</v>
      </c>
      <c r="S355" s="134" t="e">
        <f t="shared" ca="1" si="51"/>
        <v>#NAME?</v>
      </c>
      <c r="T355" s="134" t="e" cm="1">
        <f t="array" aca="1" ref="T355" ca="1">U354-(U354*(0.5^(1/_xll.RiskNormal('SW7'!C$2,'SW7'!D$2,_xll.RiskTruncateP(0.05,0.95),_xll.RiskName("Halflife"),_xll.RiskUnits("d")))))</f>
        <v>#NAME?</v>
      </c>
      <c r="U355" s="134" t="e">
        <f t="shared" ca="1" si="50"/>
        <v>#NAME?</v>
      </c>
      <c r="V355" s="137" t="e" cm="1">
        <f t="array" aca="1" ref="V355" ca="1">(U355*_xll.RiskNormal('SW7'!C$3,'SW7'!D$3,_xll.RiskTruncateP(0.05,0.95),_xll.RiskName("PFAS MUSCLE FRAC"))/(B355*_xll.RiskNormal('SW7'!C$4,'SW7'!E$4,_xll.RiskTruncateP(0.05,0.95),_xll.RiskName("MUSCLE BW FRAC"))))/1000</f>
        <v>#NAME?</v>
      </c>
      <c r="W355" s="137" t="e" cm="1">
        <f t="array" aca="1" ref="W355" ca="1">V355/_xll.RiskNormal('SW7'!C$5,'SW7'!D$5,_xll.RiskTruncateP(0.05,0.95),_xll.RiskName("Serum Part"))</f>
        <v>#NAME?</v>
      </c>
    </row>
    <row r="356" spans="1:23" x14ac:dyDescent="0.35">
      <c r="A356" s="133">
        <f t="shared" si="47"/>
        <v>353</v>
      </c>
      <c r="B356" s="134" t="e" cm="1">
        <f t="array" aca="1" ref="B356" ca="1">B355+_xll.RiskNormal(0.5584 + 2*0.001787*A356 -3*0.00000155*A356^2 - 4*0.00000000133*A356^3,0.35*(0.5584 + 2*0.001787*A356 -3*0.00000155*A356^2 - 4*0.00000000133*A356^3),_xll.RiskTruncateP(0.05,0.95),_xll.RiskName("BW Gain"),_xll.RiskUnits("kg"))</f>
        <v>#NAME?</v>
      </c>
      <c r="C356" s="133" t="e" cm="1">
        <f t="array" aca="1" ref="C356" ca="1">_xll.RiskNormal(60,60*0.3941,_xll.RiskTruncateP(0.05,0.95),_xll.RiskName("Diet 3 Feed"),_xll.RiskUnits("ng/kg dry"))</f>
        <v>#NAME?</v>
      </c>
      <c r="D356" s="133" t="e" cm="1">
        <f t="array" aca="1" ref="D356" ca="1">_xll.RiskNormal(680,680*0.282,_xll.RiskTruncateP(0.05,0.95),_xll.RiskName("Diet 2 Soil"),_xll.RiskUnits("ng/kg dry"))</f>
        <v>#NAME?</v>
      </c>
      <c r="E356" s="163">
        <v>1.3</v>
      </c>
      <c r="F356" s="134"/>
      <c r="G356" s="134"/>
      <c r="H356" s="134"/>
      <c r="I356" s="134"/>
      <c r="J356" s="134"/>
      <c r="K356" s="134"/>
      <c r="L356" s="134" t="e" cm="1">
        <f t="array" aca="1" ref="L356" ca="1">_xll.RiskNormal(5.4702*LN(A356)-22.889,(5.4702*LN(A356)-22.889)*0.35,_xll.RiskTruncateP(0.05,0.95),_xll.RiskName("DMI"),_xll.RiskUnits("kg"))</f>
        <v>#NAME?</v>
      </c>
      <c r="M356" s="134" t="e" cm="1">
        <f t="array" aca="1" ref="M356" ca="1">_xll.RiskNormal(0.0243*L356,0.005*L356,_xll.RiskTruncateP(0.05,0.95),_xll.RiskName("Soil Intake"),_xll.RiskUnits("kg"))</f>
        <v>#NAME?</v>
      </c>
      <c r="N356" s="134" t="e">
        <f t="shared" ca="1" si="48"/>
        <v>#NAME?</v>
      </c>
      <c r="O356" s="134">
        <f t="shared" si="49"/>
        <v>0</v>
      </c>
      <c r="P356" s="134" t="e">
        <f t="shared" ca="1" si="52"/>
        <v>#NAME?</v>
      </c>
      <c r="Q356" s="134" t="e">
        <f t="shared" ca="1" si="52"/>
        <v>#NAME?</v>
      </c>
      <c r="R356" s="134" t="e">
        <f t="shared" ca="1" si="52"/>
        <v>#NAME?</v>
      </c>
      <c r="S356" s="134" t="e">
        <f t="shared" ca="1" si="51"/>
        <v>#NAME?</v>
      </c>
      <c r="T356" s="134" t="e" cm="1">
        <f t="array" aca="1" ref="T356" ca="1">U355-(U355*(0.5^(1/_xll.RiskNormal('SW7'!C$2,'SW7'!D$2,_xll.RiskTruncateP(0.05,0.95),_xll.RiskName("Halflife"),_xll.RiskUnits("d")))))</f>
        <v>#NAME?</v>
      </c>
      <c r="U356" s="134" t="e">
        <f t="shared" ca="1" si="50"/>
        <v>#NAME?</v>
      </c>
      <c r="V356" s="137" t="e" cm="1">
        <f t="array" aca="1" ref="V356" ca="1">(U356*_xll.RiskNormal('SW7'!C$3,'SW7'!D$3,_xll.RiskTruncateP(0.05,0.95),_xll.RiskName("PFAS MUSCLE FRAC"))/(B356*_xll.RiskNormal('SW7'!C$4,'SW7'!E$4,_xll.RiskTruncateP(0.05,0.95),_xll.RiskName("MUSCLE BW FRAC"))))/1000</f>
        <v>#NAME?</v>
      </c>
      <c r="W356" s="137" t="e" cm="1">
        <f t="array" aca="1" ref="W356" ca="1">V356/_xll.RiskNormal('SW7'!C$5,'SW7'!D$5,_xll.RiskTruncateP(0.05,0.95),_xll.RiskName("Serum Part"))</f>
        <v>#NAME?</v>
      </c>
    </row>
    <row r="357" spans="1:23" x14ac:dyDescent="0.35">
      <c r="A357" s="133">
        <f t="shared" si="47"/>
        <v>354</v>
      </c>
      <c r="B357" s="134" t="e" cm="1">
        <f t="array" aca="1" ref="B357" ca="1">B356+_xll.RiskNormal(0.5584 + 2*0.001787*A357 -3*0.00000155*A357^2 - 4*0.00000000133*A357^3,0.35*(0.5584 + 2*0.001787*A357 -3*0.00000155*A357^2 - 4*0.00000000133*A357^3),_xll.RiskTruncateP(0.05,0.95),_xll.RiskName("BW Gain"),_xll.RiskUnits("kg"))</f>
        <v>#NAME?</v>
      </c>
      <c r="C357" s="133" t="e" cm="1">
        <f t="array" aca="1" ref="C357" ca="1">_xll.RiskNormal(60,60*0.3941,_xll.RiskTruncateP(0.05,0.95),_xll.RiskName("Diet 3 Feed"),_xll.RiskUnits("ng/kg dry"))</f>
        <v>#NAME?</v>
      </c>
      <c r="D357" s="133" t="e" cm="1">
        <f t="array" aca="1" ref="D357" ca="1">_xll.RiskNormal(680,680*0.282,_xll.RiskTruncateP(0.05,0.95),_xll.RiskName("Diet 2 Soil"),_xll.RiskUnits("ng/kg dry"))</f>
        <v>#NAME?</v>
      </c>
      <c r="E357" s="163">
        <v>1.3</v>
      </c>
      <c r="F357" s="134"/>
      <c r="G357" s="134"/>
      <c r="H357" s="134"/>
      <c r="I357" s="134"/>
      <c r="J357" s="134"/>
      <c r="K357" s="134"/>
      <c r="L357" s="134" t="e" cm="1">
        <f t="array" aca="1" ref="L357" ca="1">_xll.RiskNormal(5.4702*LN(A357)-22.889,(5.4702*LN(A357)-22.889)*0.35,_xll.RiskTruncateP(0.05,0.95),_xll.RiskName("DMI"),_xll.RiskUnits("kg"))</f>
        <v>#NAME?</v>
      </c>
      <c r="M357" s="134" t="e" cm="1">
        <f t="array" aca="1" ref="M357" ca="1">_xll.RiskNormal(0.0243*L357,0.005*L357,_xll.RiskTruncateP(0.05,0.95),_xll.RiskName("Soil Intake"),_xll.RiskUnits("kg"))</f>
        <v>#NAME?</v>
      </c>
      <c r="N357" s="134" t="e">
        <f t="shared" ca="1" si="48"/>
        <v>#NAME?</v>
      </c>
      <c r="O357" s="134">
        <f t="shared" si="49"/>
        <v>0</v>
      </c>
      <c r="P357" s="134" t="e">
        <f t="shared" ca="1" si="52"/>
        <v>#NAME?</v>
      </c>
      <c r="Q357" s="134" t="e">
        <f t="shared" ca="1" si="52"/>
        <v>#NAME?</v>
      </c>
      <c r="R357" s="134" t="e">
        <f t="shared" ca="1" si="52"/>
        <v>#NAME?</v>
      </c>
      <c r="S357" s="134" t="e">
        <f t="shared" ca="1" si="51"/>
        <v>#NAME?</v>
      </c>
      <c r="T357" s="134" t="e" cm="1">
        <f t="array" aca="1" ref="T357" ca="1">U356-(U356*(0.5^(1/_xll.RiskNormal('SW7'!C$2,'SW7'!D$2,_xll.RiskTruncateP(0.05,0.95),_xll.RiskName("Halflife"),_xll.RiskUnits("d")))))</f>
        <v>#NAME?</v>
      </c>
      <c r="U357" s="134" t="e">
        <f t="shared" ca="1" si="50"/>
        <v>#NAME?</v>
      </c>
      <c r="V357" s="137" t="e" cm="1">
        <f t="array" aca="1" ref="V357" ca="1">(U357*_xll.RiskNormal('SW7'!C$3,'SW7'!D$3,_xll.RiskTruncateP(0.05,0.95),_xll.RiskName("PFAS MUSCLE FRAC"))/(B357*_xll.RiskNormal('SW7'!C$4,'SW7'!E$4,_xll.RiskTruncateP(0.05,0.95),_xll.RiskName("MUSCLE BW FRAC"))))/1000</f>
        <v>#NAME?</v>
      </c>
      <c r="W357" s="137" t="e" cm="1">
        <f t="array" aca="1" ref="W357" ca="1">V357/_xll.RiskNormal('SW7'!C$5,'SW7'!D$5,_xll.RiskTruncateP(0.05,0.95),_xll.RiskName("Serum Part"))</f>
        <v>#NAME?</v>
      </c>
    </row>
    <row r="358" spans="1:23" x14ac:dyDescent="0.35">
      <c r="A358" s="133">
        <f t="shared" si="47"/>
        <v>355</v>
      </c>
      <c r="B358" s="134" t="e" cm="1">
        <f t="array" aca="1" ref="B358" ca="1">B357+_xll.RiskNormal(0.5584 + 2*0.001787*A358 -3*0.00000155*A358^2 - 4*0.00000000133*A358^3,0.35*(0.5584 + 2*0.001787*A358 -3*0.00000155*A358^2 - 4*0.00000000133*A358^3),_xll.RiskTruncateP(0.05,0.95),_xll.RiskName("BW Gain"),_xll.RiskUnits("kg"))</f>
        <v>#NAME?</v>
      </c>
      <c r="C358" s="133" t="e" cm="1">
        <f t="array" aca="1" ref="C358" ca="1">_xll.RiskNormal(60,60*0.3941,_xll.RiskTruncateP(0.05,0.95),_xll.RiskName("Diet 3 Feed"),_xll.RiskUnits("ng/kg dry"))</f>
        <v>#NAME?</v>
      </c>
      <c r="D358" s="133" t="e" cm="1">
        <f t="array" aca="1" ref="D358" ca="1">_xll.RiskNormal(680,680*0.282,_xll.RiskTruncateP(0.05,0.95),_xll.RiskName("Diet 2 Soil"),_xll.RiskUnits("ng/kg dry"))</f>
        <v>#NAME?</v>
      </c>
      <c r="E358" s="163">
        <v>1.3</v>
      </c>
      <c r="F358" s="134"/>
      <c r="G358" s="134"/>
      <c r="H358" s="134"/>
      <c r="I358" s="134"/>
      <c r="J358" s="134"/>
      <c r="K358" s="134"/>
      <c r="L358" s="134" t="e" cm="1">
        <f t="array" aca="1" ref="L358" ca="1">_xll.RiskNormal(5.4702*LN(A358)-22.889,(5.4702*LN(A358)-22.889)*0.35,_xll.RiskTruncateP(0.05,0.95),_xll.RiskName("DMI"),_xll.RiskUnits("kg"))</f>
        <v>#NAME?</v>
      </c>
      <c r="M358" s="134" t="e" cm="1">
        <f t="array" aca="1" ref="M358" ca="1">_xll.RiskNormal(0.0243*L358,0.005*L358,_xll.RiskTruncateP(0.05,0.95),_xll.RiskName("Soil Intake"),_xll.RiskUnits("kg"))</f>
        <v>#NAME?</v>
      </c>
      <c r="N358" s="134" t="e">
        <f t="shared" ca="1" si="48"/>
        <v>#NAME?</v>
      </c>
      <c r="O358" s="134">
        <f t="shared" si="49"/>
        <v>0</v>
      </c>
      <c r="P358" s="134" t="e">
        <f t="shared" ca="1" si="52"/>
        <v>#NAME?</v>
      </c>
      <c r="Q358" s="134" t="e">
        <f t="shared" ca="1" si="52"/>
        <v>#NAME?</v>
      </c>
      <c r="R358" s="134" t="e">
        <f t="shared" ca="1" si="52"/>
        <v>#NAME?</v>
      </c>
      <c r="S358" s="134" t="e">
        <f t="shared" ca="1" si="51"/>
        <v>#NAME?</v>
      </c>
      <c r="T358" s="134" t="e" cm="1">
        <f t="array" aca="1" ref="T358" ca="1">U357-(U357*(0.5^(1/_xll.RiskNormal('SW7'!C$2,'SW7'!D$2,_xll.RiskTruncateP(0.05,0.95),_xll.RiskName("Halflife"),_xll.RiskUnits("d")))))</f>
        <v>#NAME?</v>
      </c>
      <c r="U358" s="134" t="e">
        <f t="shared" ca="1" si="50"/>
        <v>#NAME?</v>
      </c>
      <c r="V358" s="137" t="e" cm="1">
        <f t="array" aca="1" ref="V358" ca="1">(U358*_xll.RiskNormal('SW7'!C$3,'SW7'!D$3,_xll.RiskTruncateP(0.05,0.95),_xll.RiskName("PFAS MUSCLE FRAC"))/(B358*_xll.RiskNormal('SW7'!C$4,'SW7'!E$4,_xll.RiskTruncateP(0.05,0.95),_xll.RiskName("MUSCLE BW FRAC"))))/1000</f>
        <v>#NAME?</v>
      </c>
      <c r="W358" s="137" t="e" cm="1">
        <f t="array" aca="1" ref="W358" ca="1">V358/_xll.RiskNormal('SW7'!C$5,'SW7'!D$5,_xll.RiskTruncateP(0.05,0.95),_xll.RiskName("Serum Part"))</f>
        <v>#NAME?</v>
      </c>
    </row>
    <row r="359" spans="1:23" x14ac:dyDescent="0.35">
      <c r="A359" s="133">
        <f t="shared" si="47"/>
        <v>356</v>
      </c>
      <c r="B359" s="134" t="e" cm="1">
        <f t="array" aca="1" ref="B359" ca="1">B358+_xll.RiskNormal(0.5584 + 2*0.001787*A359 -3*0.00000155*A359^2 - 4*0.00000000133*A359^3,0.35*(0.5584 + 2*0.001787*A359 -3*0.00000155*A359^2 - 4*0.00000000133*A359^3),_xll.RiskTruncateP(0.05,0.95),_xll.RiskName("BW Gain"),_xll.RiskUnits("kg"))</f>
        <v>#NAME?</v>
      </c>
      <c r="C359" s="133" t="e" cm="1">
        <f t="array" aca="1" ref="C359" ca="1">_xll.RiskNormal(60,60*0.3941,_xll.RiskTruncateP(0.05,0.95),_xll.RiskName("Diet 3 Feed"),_xll.RiskUnits("ng/kg dry"))</f>
        <v>#NAME?</v>
      </c>
      <c r="D359" s="133" t="e" cm="1">
        <f t="array" aca="1" ref="D359" ca="1">_xll.RiskNormal(680,680*0.282,_xll.RiskTruncateP(0.05,0.95),_xll.RiskName("Diet 2 Soil"),_xll.RiskUnits("ng/kg dry"))</f>
        <v>#NAME?</v>
      </c>
      <c r="E359" s="163">
        <v>1.3</v>
      </c>
      <c r="F359" s="134"/>
      <c r="G359" s="134"/>
      <c r="H359" s="134"/>
      <c r="I359" s="134"/>
      <c r="J359" s="134"/>
      <c r="K359" s="134"/>
      <c r="L359" s="134" t="e" cm="1">
        <f t="array" aca="1" ref="L359" ca="1">_xll.RiskNormal(5.4702*LN(A359)-22.889,(5.4702*LN(A359)-22.889)*0.35,_xll.RiskTruncateP(0.05,0.95),_xll.RiskName("DMI"),_xll.RiskUnits("kg"))</f>
        <v>#NAME?</v>
      </c>
      <c r="M359" s="134" t="e" cm="1">
        <f t="array" aca="1" ref="M359" ca="1">_xll.RiskNormal(0.0243*L359,0.005*L359,_xll.RiskTruncateP(0.05,0.95),_xll.RiskName("Soil Intake"),_xll.RiskUnits("kg"))</f>
        <v>#NAME?</v>
      </c>
      <c r="N359" s="134" t="e">
        <f t="shared" ca="1" si="48"/>
        <v>#NAME?</v>
      </c>
      <c r="O359" s="134">
        <f t="shared" si="49"/>
        <v>0</v>
      </c>
      <c r="P359" s="134" t="e">
        <f t="shared" ca="1" si="52"/>
        <v>#NAME?</v>
      </c>
      <c r="Q359" s="134" t="e">
        <f t="shared" ca="1" si="52"/>
        <v>#NAME?</v>
      </c>
      <c r="R359" s="134" t="e">
        <f t="shared" ca="1" si="52"/>
        <v>#NAME?</v>
      </c>
      <c r="S359" s="134" t="e">
        <f t="shared" ca="1" si="51"/>
        <v>#NAME?</v>
      </c>
      <c r="T359" s="134" t="e" cm="1">
        <f t="array" aca="1" ref="T359" ca="1">U358-(U358*(0.5^(1/_xll.RiskNormal('SW7'!C$2,'SW7'!D$2,_xll.RiskTruncateP(0.05,0.95),_xll.RiskName("Halflife"),_xll.RiskUnits("d")))))</f>
        <v>#NAME?</v>
      </c>
      <c r="U359" s="134" t="e">
        <f t="shared" ca="1" si="50"/>
        <v>#NAME?</v>
      </c>
      <c r="V359" s="137" t="e" cm="1">
        <f t="array" aca="1" ref="V359" ca="1">(U359*_xll.RiskNormal('SW7'!C$3,'SW7'!D$3,_xll.RiskTruncateP(0.05,0.95),_xll.RiskName("PFAS MUSCLE FRAC"))/(B359*_xll.RiskNormal('SW7'!C$4,'SW7'!E$4,_xll.RiskTruncateP(0.05,0.95),_xll.RiskName("MUSCLE BW FRAC"))))/1000</f>
        <v>#NAME?</v>
      </c>
      <c r="W359" s="137" t="e" cm="1">
        <f t="array" aca="1" ref="W359" ca="1">V359/_xll.RiskNormal('SW7'!C$5,'SW7'!D$5,_xll.RiskTruncateP(0.05,0.95),_xll.RiskName("Serum Part"))</f>
        <v>#NAME?</v>
      </c>
    </row>
    <row r="360" spans="1:23" x14ac:dyDescent="0.35">
      <c r="A360" s="133">
        <f t="shared" si="47"/>
        <v>357</v>
      </c>
      <c r="B360" s="134" t="e" cm="1">
        <f t="array" aca="1" ref="B360" ca="1">B359+_xll.RiskNormal(0.5584 + 2*0.001787*A360 -3*0.00000155*A360^2 - 4*0.00000000133*A360^3,0.35*(0.5584 + 2*0.001787*A360 -3*0.00000155*A360^2 - 4*0.00000000133*A360^3),_xll.RiskTruncateP(0.05,0.95),_xll.RiskName("BW Gain"),_xll.RiskUnits("kg"))</f>
        <v>#NAME?</v>
      </c>
      <c r="C360" s="133" t="e" cm="1">
        <f t="array" aca="1" ref="C360" ca="1">_xll.RiskNormal(60,60*0.3941,_xll.RiskTruncateP(0.05,0.95),_xll.RiskName("Diet 3 Feed"),_xll.RiskUnits("ng/kg dry"))</f>
        <v>#NAME?</v>
      </c>
      <c r="D360" s="133" t="e" cm="1">
        <f t="array" aca="1" ref="D360" ca="1">_xll.RiskNormal(680,680*0.282,_xll.RiskTruncateP(0.05,0.95),_xll.RiskName("Diet 2 Soil"),_xll.RiskUnits("ng/kg dry"))</f>
        <v>#NAME?</v>
      </c>
      <c r="E360" s="163">
        <v>1.3</v>
      </c>
      <c r="F360" s="134"/>
      <c r="G360" s="134"/>
      <c r="H360" s="134"/>
      <c r="I360" s="134"/>
      <c r="J360" s="134"/>
      <c r="K360" s="134"/>
      <c r="L360" s="134" t="e" cm="1">
        <f t="array" aca="1" ref="L360" ca="1">_xll.RiskNormal(5.4702*LN(A360)-22.889,(5.4702*LN(A360)-22.889)*0.35,_xll.RiskTruncateP(0.05,0.95),_xll.RiskName("DMI"),_xll.RiskUnits("kg"))</f>
        <v>#NAME?</v>
      </c>
      <c r="M360" s="134" t="e" cm="1">
        <f t="array" aca="1" ref="M360" ca="1">_xll.RiskNormal(0.0243*L360,0.005*L360,_xll.RiskTruncateP(0.05,0.95),_xll.RiskName("Soil Intake"),_xll.RiskUnits("kg"))</f>
        <v>#NAME?</v>
      </c>
      <c r="N360" s="134" t="e">
        <f t="shared" ca="1" si="48"/>
        <v>#NAME?</v>
      </c>
      <c r="O360" s="134">
        <f t="shared" si="49"/>
        <v>0</v>
      </c>
      <c r="P360" s="134" t="e">
        <f t="shared" ca="1" si="52"/>
        <v>#NAME?</v>
      </c>
      <c r="Q360" s="134" t="e">
        <f t="shared" ca="1" si="52"/>
        <v>#NAME?</v>
      </c>
      <c r="R360" s="134" t="e">
        <f t="shared" ca="1" si="52"/>
        <v>#NAME?</v>
      </c>
      <c r="S360" s="134" t="e">
        <f t="shared" ca="1" si="51"/>
        <v>#NAME?</v>
      </c>
      <c r="T360" s="134" t="e" cm="1">
        <f t="array" aca="1" ref="T360" ca="1">U359-(U359*(0.5^(1/_xll.RiskNormal('SW7'!C$2,'SW7'!D$2,_xll.RiskTruncateP(0.05,0.95),_xll.RiskName("Halflife"),_xll.RiskUnits("d")))))</f>
        <v>#NAME?</v>
      </c>
      <c r="U360" s="134" t="e">
        <f t="shared" ca="1" si="50"/>
        <v>#NAME?</v>
      </c>
      <c r="V360" s="137" t="e" cm="1">
        <f t="array" aca="1" ref="V360" ca="1">(U360*_xll.RiskNormal('SW7'!C$3,'SW7'!D$3,_xll.RiskTruncateP(0.05,0.95),_xll.RiskName("PFAS MUSCLE FRAC"))/(B360*_xll.RiskNormal('SW7'!C$4,'SW7'!E$4,_xll.RiskTruncateP(0.05,0.95),_xll.RiskName("MUSCLE BW FRAC"))))/1000</f>
        <v>#NAME?</v>
      </c>
      <c r="W360" s="137" t="e" cm="1">
        <f t="array" aca="1" ref="W360" ca="1">V360/_xll.RiskNormal('SW7'!C$5,'SW7'!D$5,_xll.RiskTruncateP(0.05,0.95),_xll.RiskName("Serum Part"))</f>
        <v>#NAME?</v>
      </c>
    </row>
    <row r="361" spans="1:23" x14ac:dyDescent="0.35">
      <c r="A361" s="133">
        <f t="shared" si="47"/>
        <v>358</v>
      </c>
      <c r="B361" s="134" t="e" cm="1">
        <f t="array" aca="1" ref="B361" ca="1">B360+_xll.RiskNormal(0.5584 + 2*0.001787*A361 -3*0.00000155*A361^2 - 4*0.00000000133*A361^3,0.35*(0.5584 + 2*0.001787*A361 -3*0.00000155*A361^2 - 4*0.00000000133*A361^3),_xll.RiskTruncateP(0.05,0.95),_xll.RiskName("BW Gain"),_xll.RiskUnits("kg"))</f>
        <v>#NAME?</v>
      </c>
      <c r="C361" s="133" t="e" cm="1">
        <f t="array" aca="1" ref="C361" ca="1">_xll.RiskNormal(60,60*0.3941,_xll.RiskTruncateP(0.05,0.95),_xll.RiskName("Diet 3 Feed"),_xll.RiskUnits("ng/kg dry"))</f>
        <v>#NAME?</v>
      </c>
      <c r="D361" s="133" t="e" cm="1">
        <f t="array" aca="1" ref="D361" ca="1">_xll.RiskNormal(680,680*0.282,_xll.RiskTruncateP(0.05,0.95),_xll.RiskName("Diet 2 Soil"),_xll.RiskUnits("ng/kg dry"))</f>
        <v>#NAME?</v>
      </c>
      <c r="E361" s="163">
        <v>1.3</v>
      </c>
      <c r="F361" s="134"/>
      <c r="G361" s="134"/>
      <c r="H361" s="134"/>
      <c r="I361" s="134"/>
      <c r="J361" s="134"/>
      <c r="K361" s="134"/>
      <c r="L361" s="134" t="e" cm="1">
        <f t="array" aca="1" ref="L361" ca="1">_xll.RiskNormal(5.4702*LN(A361)-22.889,(5.4702*LN(A361)-22.889)*0.35,_xll.RiskTruncateP(0.05,0.95),_xll.RiskName("DMI"),_xll.RiskUnits("kg"))</f>
        <v>#NAME?</v>
      </c>
      <c r="M361" s="134" t="e" cm="1">
        <f t="array" aca="1" ref="M361" ca="1">_xll.RiskNormal(0.0243*L361,0.005*L361,_xll.RiskTruncateP(0.05,0.95),_xll.RiskName("Soil Intake"),_xll.RiskUnits("kg"))</f>
        <v>#NAME?</v>
      </c>
      <c r="N361" s="134" t="e">
        <f t="shared" ca="1" si="48"/>
        <v>#NAME?</v>
      </c>
      <c r="O361" s="134">
        <f t="shared" si="49"/>
        <v>0</v>
      </c>
      <c r="P361" s="134" t="e">
        <f t="shared" ca="1" si="52"/>
        <v>#NAME?</v>
      </c>
      <c r="Q361" s="134" t="e">
        <f t="shared" ca="1" si="52"/>
        <v>#NAME?</v>
      </c>
      <c r="R361" s="134" t="e">
        <f t="shared" ca="1" si="52"/>
        <v>#NAME?</v>
      </c>
      <c r="S361" s="134" t="e">
        <f t="shared" ca="1" si="51"/>
        <v>#NAME?</v>
      </c>
      <c r="T361" s="134" t="e" cm="1">
        <f t="array" aca="1" ref="T361" ca="1">U360-(U360*(0.5^(1/_xll.RiskNormal('SW7'!C$2,'SW7'!D$2,_xll.RiskTruncateP(0.05,0.95),_xll.RiskName("Halflife"),_xll.RiskUnits("d")))))</f>
        <v>#NAME?</v>
      </c>
      <c r="U361" s="134" t="e">
        <f t="shared" ca="1" si="50"/>
        <v>#NAME?</v>
      </c>
      <c r="V361" s="137" t="e" cm="1">
        <f t="array" aca="1" ref="V361" ca="1">(U361*_xll.RiskNormal('SW7'!C$3,'SW7'!D$3,_xll.RiskTruncateP(0.05,0.95),_xll.RiskName("PFAS MUSCLE FRAC"))/(B361*_xll.RiskNormal('SW7'!C$4,'SW7'!E$4,_xll.RiskTruncateP(0.05,0.95),_xll.RiskName("MUSCLE BW FRAC"))))/1000</f>
        <v>#NAME?</v>
      </c>
      <c r="W361" s="137" t="e" cm="1">
        <f t="array" aca="1" ref="W361" ca="1">V361/_xll.RiskNormal('SW7'!C$5,'SW7'!D$5,_xll.RiskTruncateP(0.05,0.95),_xll.RiskName("Serum Part"))</f>
        <v>#NAME?</v>
      </c>
    </row>
    <row r="362" spans="1:23" x14ac:dyDescent="0.35">
      <c r="A362" s="133">
        <f t="shared" si="47"/>
        <v>359</v>
      </c>
      <c r="B362" s="134" t="e" cm="1">
        <f t="array" aca="1" ref="B362" ca="1">B361+_xll.RiskNormal(0.5584 + 2*0.001787*A362 -3*0.00000155*A362^2 - 4*0.00000000133*A362^3,0.35*(0.5584 + 2*0.001787*A362 -3*0.00000155*A362^2 - 4*0.00000000133*A362^3),_xll.RiskTruncateP(0.05,0.95),_xll.RiskName("BW Gain"),_xll.RiskUnits("kg"))</f>
        <v>#NAME?</v>
      </c>
      <c r="C362" s="133" t="e" cm="1">
        <f t="array" aca="1" ref="C362" ca="1">_xll.RiskNormal(60,60*0.3941,_xll.RiskTruncateP(0.05,0.95),_xll.RiskName("Diet 3 Feed"),_xll.RiskUnits("ng/kg dry"))</f>
        <v>#NAME?</v>
      </c>
      <c r="D362" s="133" t="e" cm="1">
        <f t="array" aca="1" ref="D362" ca="1">_xll.RiskNormal(680,680*0.282,_xll.RiskTruncateP(0.05,0.95),_xll.RiskName("Diet 2 Soil"),_xll.RiskUnits("ng/kg dry"))</f>
        <v>#NAME?</v>
      </c>
      <c r="E362" s="163">
        <v>1.3</v>
      </c>
      <c r="F362" s="134"/>
      <c r="G362" s="134"/>
      <c r="H362" s="134"/>
      <c r="I362" s="134"/>
      <c r="J362" s="134"/>
      <c r="K362" s="134"/>
      <c r="L362" s="134" t="e" cm="1">
        <f t="array" aca="1" ref="L362" ca="1">_xll.RiskNormal(5.4702*LN(A362)-22.889,(5.4702*LN(A362)-22.889)*0.35,_xll.RiskTruncateP(0.05,0.95),_xll.RiskName("DMI"),_xll.RiskUnits("kg"))</f>
        <v>#NAME?</v>
      </c>
      <c r="M362" s="134" t="e" cm="1">
        <f t="array" aca="1" ref="M362" ca="1">_xll.RiskNormal(0.0243*L362,0.005*L362,_xll.RiskTruncateP(0.05,0.95),_xll.RiskName("Soil Intake"),_xll.RiskUnits("kg"))</f>
        <v>#NAME?</v>
      </c>
      <c r="N362" s="134" t="e">
        <f t="shared" ca="1" si="48"/>
        <v>#NAME?</v>
      </c>
      <c r="O362" s="134">
        <f t="shared" si="49"/>
        <v>0</v>
      </c>
      <c r="P362" s="134" t="e">
        <f t="shared" ca="1" si="52"/>
        <v>#NAME?</v>
      </c>
      <c r="Q362" s="134" t="e">
        <f t="shared" ca="1" si="52"/>
        <v>#NAME?</v>
      </c>
      <c r="R362" s="134" t="e">
        <f t="shared" ca="1" si="52"/>
        <v>#NAME?</v>
      </c>
      <c r="S362" s="134" t="e">
        <f t="shared" ca="1" si="51"/>
        <v>#NAME?</v>
      </c>
      <c r="T362" s="134" t="e" cm="1">
        <f t="array" aca="1" ref="T362" ca="1">U361-(U361*(0.5^(1/_xll.RiskNormal('SW7'!C$2,'SW7'!D$2,_xll.RiskTruncateP(0.05,0.95),_xll.RiskName("Halflife"),_xll.RiskUnits("d")))))</f>
        <v>#NAME?</v>
      </c>
      <c r="U362" s="134" t="e">
        <f t="shared" ca="1" si="50"/>
        <v>#NAME?</v>
      </c>
      <c r="V362" s="137" t="e" cm="1">
        <f t="array" aca="1" ref="V362" ca="1">(U362*_xll.RiskNormal('SW7'!C$3,'SW7'!D$3,_xll.RiskTruncateP(0.05,0.95),_xll.RiskName("PFAS MUSCLE FRAC"))/(B362*_xll.RiskNormal('SW7'!C$4,'SW7'!E$4,_xll.RiskTruncateP(0.05,0.95),_xll.RiskName("MUSCLE BW FRAC"))))/1000</f>
        <v>#NAME?</v>
      </c>
      <c r="W362" s="137" t="e" cm="1">
        <f t="array" aca="1" ref="W362" ca="1">V362/_xll.RiskNormal('SW7'!C$5,'SW7'!D$5,_xll.RiskTruncateP(0.05,0.95),_xll.RiskName("Serum Part"))</f>
        <v>#NAME?</v>
      </c>
    </row>
    <row r="363" spans="1:23" x14ac:dyDescent="0.35">
      <c r="A363" s="133">
        <f t="shared" si="47"/>
        <v>360</v>
      </c>
      <c r="B363" s="134" t="e" cm="1">
        <f t="array" aca="1" ref="B363" ca="1">B362+_xll.RiskNormal(0.5584 + 2*0.001787*A363 -3*0.00000155*A363^2 - 4*0.00000000133*A363^3,0.35*(0.5584 + 2*0.001787*A363 -3*0.00000155*A363^2 - 4*0.00000000133*A363^3),_xll.RiskTruncateP(0.05,0.95),_xll.RiskName("BW Gain"),_xll.RiskUnits("kg"))</f>
        <v>#NAME?</v>
      </c>
      <c r="C363" s="133" t="e" cm="1">
        <f t="array" aca="1" ref="C363" ca="1">_xll.RiskNormal(60,60*0.3941,_xll.RiskTruncateP(0.05,0.95),_xll.RiskName("Diet 3 Feed"),_xll.RiskUnits("ng/kg dry"))</f>
        <v>#NAME?</v>
      </c>
      <c r="D363" s="133" t="e" cm="1">
        <f t="array" aca="1" ref="D363" ca="1">_xll.RiskNormal(680,680*0.282,_xll.RiskTruncateP(0.05,0.95),_xll.RiskName("Diet 2 Soil"),_xll.RiskUnits("ng/kg dry"))</f>
        <v>#NAME?</v>
      </c>
      <c r="E363" s="163">
        <v>1.3</v>
      </c>
      <c r="F363" s="134"/>
      <c r="G363" s="134"/>
      <c r="H363" s="134"/>
      <c r="I363" s="134"/>
      <c r="J363" s="134"/>
      <c r="K363" s="134"/>
      <c r="L363" s="134" t="e" cm="1">
        <f t="array" aca="1" ref="L363" ca="1">_xll.RiskNormal(5.4702*LN(A363)-22.889,(5.4702*LN(A363)-22.889)*0.35,_xll.RiskTruncateP(0.05,0.95),_xll.RiskName("DMI"),_xll.RiskUnits("kg"))</f>
        <v>#NAME?</v>
      </c>
      <c r="M363" s="134" t="e" cm="1">
        <f t="array" aca="1" ref="M363" ca="1">_xll.RiskNormal(0.0243*L363,0.005*L363,_xll.RiskTruncateP(0.05,0.95),_xll.RiskName("Soil Intake"),_xll.RiskUnits("kg"))</f>
        <v>#NAME?</v>
      </c>
      <c r="N363" s="134" t="e">
        <f t="shared" ca="1" si="48"/>
        <v>#NAME?</v>
      </c>
      <c r="O363" s="134">
        <f t="shared" si="49"/>
        <v>0</v>
      </c>
      <c r="P363" s="134" t="e">
        <f t="shared" ca="1" si="52"/>
        <v>#NAME?</v>
      </c>
      <c r="Q363" s="134" t="e">
        <f t="shared" ca="1" si="52"/>
        <v>#NAME?</v>
      </c>
      <c r="R363" s="134" t="e">
        <f t="shared" ca="1" si="52"/>
        <v>#NAME?</v>
      </c>
      <c r="S363" s="134" t="e">
        <f t="shared" ca="1" si="51"/>
        <v>#NAME?</v>
      </c>
      <c r="T363" s="134" t="e" cm="1">
        <f t="array" aca="1" ref="T363" ca="1">U362-(U362*(0.5^(1/_xll.RiskNormal('SW7'!C$2,'SW7'!D$2,_xll.RiskTruncateP(0.05,0.95),_xll.RiskName("Halflife"),_xll.RiskUnits("d")))))</f>
        <v>#NAME?</v>
      </c>
      <c r="U363" s="134" t="e">
        <f t="shared" ca="1" si="50"/>
        <v>#NAME?</v>
      </c>
      <c r="V363" s="137" t="e" cm="1">
        <f t="array" aca="1" ref="V363" ca="1">(U363*_xll.RiskNormal('SW7'!C$3,'SW7'!D$3,_xll.RiskTruncateP(0.05,0.95),_xll.RiskName("PFAS MUSCLE FRAC"))/(B363*_xll.RiskNormal('SW7'!C$4,'SW7'!E$4,_xll.RiskTruncateP(0.05,0.95),_xll.RiskName("MUSCLE BW FRAC"))))/1000</f>
        <v>#NAME?</v>
      </c>
      <c r="W363" s="137" t="e" cm="1">
        <f t="array" aca="1" ref="W363" ca="1">V363/_xll.RiskNormal('SW7'!C$5,'SW7'!D$5,_xll.RiskTruncateP(0.05,0.95),_xll.RiskName("Serum Part"))</f>
        <v>#NAME?</v>
      </c>
    </row>
    <row r="364" spans="1:23" x14ac:dyDescent="0.35">
      <c r="A364" s="133">
        <f t="shared" si="47"/>
        <v>361</v>
      </c>
      <c r="B364" s="134" t="e" cm="1">
        <f t="array" aca="1" ref="B364" ca="1">B363+_xll.RiskNormal(0.5584 + 2*0.001787*A364 -3*0.00000155*A364^2 - 4*0.00000000133*A364^3,0.35*(0.5584 + 2*0.001787*A364 -3*0.00000155*A364^2 - 4*0.00000000133*A364^3),_xll.RiskTruncateP(0.05,0.95),_xll.RiskName("BW Gain"),_xll.RiskUnits("kg"))</f>
        <v>#NAME?</v>
      </c>
      <c r="C364" s="133" t="e" cm="1">
        <f t="array" aca="1" ref="C364" ca="1">_xll.RiskNormal(20,20*0.3941,_xll.RiskTruncateP(0.05,0.95),_xll.RiskName("Diet 3 Feed"),_xll.RiskUnits("ng/kg dry"))</f>
        <v>#NAME?</v>
      </c>
      <c r="D364" s="133" t="e" cm="1">
        <f t="array" aca="1" ref="D364" ca="1">_xll.RiskNormal(170,170*0.282,_xll.RiskTruncateP(0.05,0.95),_xll.RiskName("Diet 2 Soil"),_xll.RiskUnits("ng/kg dry"))</f>
        <v>#NAME?</v>
      </c>
      <c r="E364" s="163">
        <v>1.3</v>
      </c>
      <c r="F364" s="134"/>
      <c r="G364" s="134"/>
      <c r="H364" s="134"/>
      <c r="I364" s="134"/>
      <c r="J364" s="134"/>
      <c r="K364" s="134"/>
      <c r="L364" s="134" t="e" cm="1">
        <f t="array" aca="1" ref="L364" ca="1">_xll.RiskNormal(5.4702*LN(A364)-22.889,(5.4702*LN(A364)-22.889)*0.35,_xll.RiskTruncateP(0.05,0.95),_xll.RiskName("DMI"),_xll.RiskUnits("kg"))</f>
        <v>#NAME?</v>
      </c>
      <c r="M364" s="134" t="e" cm="1">
        <f t="array" aca="1" ref="M364" ca="1">_xll.RiskNormal(0.0243*L364,0.005*L364,_xll.RiskTruncateP(0.05,0.95),_xll.RiskName("Soil Intake"),_xll.RiskUnits("kg"))</f>
        <v>#NAME?</v>
      </c>
      <c r="N364" s="134" t="e">
        <f t="shared" ca="1" si="48"/>
        <v>#NAME?</v>
      </c>
      <c r="O364" s="134">
        <f t="shared" si="49"/>
        <v>0</v>
      </c>
      <c r="P364" s="134" t="e">
        <f t="shared" ca="1" si="52"/>
        <v>#NAME?</v>
      </c>
      <c r="Q364" s="134" t="e">
        <f t="shared" ca="1" si="52"/>
        <v>#NAME?</v>
      </c>
      <c r="R364" s="134" t="e">
        <f t="shared" ca="1" si="52"/>
        <v>#NAME?</v>
      </c>
      <c r="S364" s="134" t="e">
        <f t="shared" ca="1" si="51"/>
        <v>#NAME?</v>
      </c>
      <c r="T364" s="134" t="e" cm="1">
        <f t="array" aca="1" ref="T364" ca="1">U363-(U363*(0.5^(1/_xll.RiskNormal('SW7'!C$2,'SW7'!D$2,_xll.RiskTruncateP(0.05,0.95),_xll.RiskName("Halflife"),_xll.RiskUnits("d")))))</f>
        <v>#NAME?</v>
      </c>
      <c r="U364" s="134" t="e">
        <f t="shared" ca="1" si="50"/>
        <v>#NAME?</v>
      </c>
      <c r="V364" s="137" t="e" cm="1">
        <f t="array" aca="1" ref="V364" ca="1">(U364*_xll.RiskNormal('SW7'!C$3,'SW7'!D$3,_xll.RiskTruncateP(0.05,0.95),_xll.RiskName("PFAS MUSCLE FRAC"))/(B364*_xll.RiskNormal('SW7'!C$4,'SW7'!E$4,_xll.RiskTruncateP(0.05,0.95),_xll.RiskName("MUSCLE BW FRAC"))))/1000</f>
        <v>#NAME?</v>
      </c>
      <c r="W364" s="137" t="e" cm="1">
        <f t="array" aca="1" ref="W364" ca="1">V364/_xll.RiskNormal('SW7'!C$5,'SW7'!D$5,_xll.RiskTruncateP(0.05,0.95),_xll.RiskName("Serum Part"))</f>
        <v>#NAME?</v>
      </c>
    </row>
    <row r="365" spans="1:23" x14ac:dyDescent="0.35">
      <c r="A365" s="133">
        <f t="shared" si="47"/>
        <v>362</v>
      </c>
      <c r="B365" s="134" t="e" cm="1">
        <f t="array" aca="1" ref="B365" ca="1">B364+_xll.RiskNormal(0.5584 + 2*0.001787*A365 -3*0.00000155*A365^2 - 4*0.00000000133*A365^3,0.35*(0.5584 + 2*0.001787*A365 -3*0.00000155*A365^2 - 4*0.00000000133*A365^3),_xll.RiskTruncateP(0.05,0.95),_xll.RiskName("BW Gain"),_xll.RiskUnits("kg"))</f>
        <v>#NAME?</v>
      </c>
      <c r="C365" s="133" t="e" cm="1">
        <f t="array" aca="1" ref="C365" ca="1">_xll.RiskNormal(20,20*0.3941,_xll.RiskTruncateP(0.05,0.95),_xll.RiskName("Diet 3 Feed"),_xll.RiskUnits("ng/kg dry"))</f>
        <v>#NAME?</v>
      </c>
      <c r="D365" s="133" t="e" cm="1">
        <f t="array" aca="1" ref="D365" ca="1">_xll.RiskNormal(170,170*0.282,_xll.RiskTruncateP(0.05,0.95),_xll.RiskName("Diet 2 Soil"),_xll.RiskUnits("ng/kg dry"))</f>
        <v>#NAME?</v>
      </c>
      <c r="E365" s="163">
        <v>1.3</v>
      </c>
      <c r="F365" s="134"/>
      <c r="G365" s="134"/>
      <c r="H365" s="134"/>
      <c r="I365" s="134"/>
      <c r="J365" s="134"/>
      <c r="K365" s="134"/>
      <c r="L365" s="134" t="e" cm="1">
        <f t="array" aca="1" ref="L365" ca="1">_xll.RiskNormal(5.4702*LN(A365)-22.889,(5.4702*LN(A365)-22.889)*0.35,_xll.RiskTruncateP(0.05,0.95),_xll.RiskName("DMI"),_xll.RiskUnits("kg"))</f>
        <v>#NAME?</v>
      </c>
      <c r="M365" s="134" t="e" cm="1">
        <f t="array" aca="1" ref="M365" ca="1">_xll.RiskNormal(0.0243*L365,0.005*L365,_xll.RiskTruncateP(0.05,0.95),_xll.RiskName("Soil Intake"),_xll.RiskUnits("kg"))</f>
        <v>#NAME?</v>
      </c>
      <c r="N365" s="134" t="e">
        <f t="shared" ca="1" si="48"/>
        <v>#NAME?</v>
      </c>
      <c r="O365" s="134">
        <f t="shared" si="49"/>
        <v>0</v>
      </c>
      <c r="P365" s="134" t="e">
        <f t="shared" ca="1" si="52"/>
        <v>#NAME?</v>
      </c>
      <c r="Q365" s="134" t="e">
        <f t="shared" ca="1" si="52"/>
        <v>#NAME?</v>
      </c>
      <c r="R365" s="134" t="e">
        <f t="shared" ca="1" si="52"/>
        <v>#NAME?</v>
      </c>
      <c r="S365" s="134" t="e">
        <f t="shared" ca="1" si="51"/>
        <v>#NAME?</v>
      </c>
      <c r="T365" s="134" t="e" cm="1">
        <f t="array" aca="1" ref="T365" ca="1">U364-(U364*(0.5^(1/_xll.RiskNormal('SW7'!C$2,'SW7'!D$2,_xll.RiskTruncateP(0.05,0.95),_xll.RiskName("Halflife"),_xll.RiskUnits("d")))))</f>
        <v>#NAME?</v>
      </c>
      <c r="U365" s="134" t="e">
        <f t="shared" ca="1" si="50"/>
        <v>#NAME?</v>
      </c>
      <c r="V365" s="137" t="e" cm="1">
        <f t="array" aca="1" ref="V365" ca="1">(U365*_xll.RiskNormal('SW7'!C$3,'SW7'!D$3,_xll.RiskTruncateP(0.05,0.95),_xll.RiskName("PFAS MUSCLE FRAC"))/(B365*_xll.RiskNormal('SW7'!C$4,'SW7'!E$4,_xll.RiskTruncateP(0.05,0.95),_xll.RiskName("MUSCLE BW FRAC"))))/1000</f>
        <v>#NAME?</v>
      </c>
      <c r="W365" s="137" t="e" cm="1">
        <f t="array" aca="1" ref="W365" ca="1">V365/_xll.RiskNormal('SW7'!C$5,'SW7'!D$5,_xll.RiskTruncateP(0.05,0.95),_xll.RiskName("Serum Part"))</f>
        <v>#NAME?</v>
      </c>
    </row>
    <row r="366" spans="1:23" x14ac:dyDescent="0.35">
      <c r="A366" s="133">
        <f t="shared" si="47"/>
        <v>363</v>
      </c>
      <c r="B366" s="134" t="e" cm="1">
        <f t="array" aca="1" ref="B366" ca="1">B365+_xll.RiskNormal(0.5584 + 2*0.001787*A366 -3*0.00000155*A366^2 - 4*0.00000000133*A366^3,0.35*(0.5584 + 2*0.001787*A366 -3*0.00000155*A366^2 - 4*0.00000000133*A366^3),_xll.RiskTruncateP(0.05,0.95),_xll.RiskName("BW Gain"),_xll.RiskUnits("kg"))</f>
        <v>#NAME?</v>
      </c>
      <c r="C366" s="133" t="e" cm="1">
        <f t="array" aca="1" ref="C366" ca="1">_xll.RiskNormal(20,20*0.3941,_xll.RiskTruncateP(0.05,0.95),_xll.RiskName("Diet 3 Feed"),_xll.RiskUnits("ng/kg dry"))</f>
        <v>#NAME?</v>
      </c>
      <c r="D366" s="133" t="e" cm="1">
        <f t="array" aca="1" ref="D366" ca="1">_xll.RiskNormal(170,170*0.282,_xll.RiskTruncateP(0.05,0.95),_xll.RiskName("Diet 2 Soil"),_xll.RiskUnits("ng/kg dry"))</f>
        <v>#NAME?</v>
      </c>
      <c r="E366" s="163">
        <v>1.3</v>
      </c>
      <c r="F366" s="134"/>
      <c r="G366" s="134"/>
      <c r="H366" s="134"/>
      <c r="I366" s="134"/>
      <c r="J366" s="134"/>
      <c r="K366" s="134"/>
      <c r="L366" s="134" t="e" cm="1">
        <f t="array" aca="1" ref="L366" ca="1">_xll.RiskNormal(5.4702*LN(A366)-22.889,(5.4702*LN(A366)-22.889)*0.35,_xll.RiskTruncateP(0.05,0.95),_xll.RiskName("DMI"),_xll.RiskUnits("kg"))</f>
        <v>#NAME?</v>
      </c>
      <c r="M366" s="134" t="e" cm="1">
        <f t="array" aca="1" ref="M366" ca="1">_xll.RiskNormal(0.0243*L366,0.005*L366,_xll.RiskTruncateP(0.05,0.95),_xll.RiskName("Soil Intake"),_xll.RiskUnits("kg"))</f>
        <v>#NAME?</v>
      </c>
      <c r="N366" s="134" t="e">
        <f t="shared" ca="1" si="48"/>
        <v>#NAME?</v>
      </c>
      <c r="O366" s="134">
        <f t="shared" si="49"/>
        <v>0</v>
      </c>
      <c r="P366" s="134" t="e">
        <f t="shared" ca="1" si="52"/>
        <v>#NAME?</v>
      </c>
      <c r="Q366" s="134" t="e">
        <f t="shared" ca="1" si="52"/>
        <v>#NAME?</v>
      </c>
      <c r="R366" s="134" t="e">
        <f t="shared" ca="1" si="52"/>
        <v>#NAME?</v>
      </c>
      <c r="S366" s="134" t="e">
        <f t="shared" ca="1" si="51"/>
        <v>#NAME?</v>
      </c>
      <c r="T366" s="134" t="e" cm="1">
        <f t="array" aca="1" ref="T366" ca="1">U365-(U365*(0.5^(1/_xll.RiskNormal('SW7'!C$2,'SW7'!D$2,_xll.RiskTruncateP(0.05,0.95),_xll.RiskName("Halflife"),_xll.RiskUnits("d")))))</f>
        <v>#NAME?</v>
      </c>
      <c r="U366" s="134" t="e">
        <f t="shared" ca="1" si="50"/>
        <v>#NAME?</v>
      </c>
      <c r="V366" s="137" t="e" cm="1">
        <f t="array" aca="1" ref="V366" ca="1">(U366*_xll.RiskNormal('SW7'!C$3,'SW7'!D$3,_xll.RiskTruncateP(0.05,0.95),_xll.RiskName("PFAS MUSCLE FRAC"))/(B366*_xll.RiskNormal('SW7'!C$4,'SW7'!E$4,_xll.RiskTruncateP(0.05,0.95),_xll.RiskName("MUSCLE BW FRAC"))))/1000</f>
        <v>#NAME?</v>
      </c>
      <c r="W366" s="137" t="e" cm="1">
        <f t="array" aca="1" ref="W366" ca="1">V366/_xll.RiskNormal('SW7'!C$5,'SW7'!D$5,_xll.RiskTruncateP(0.05,0.95),_xll.RiskName("Serum Part"))</f>
        <v>#NAME?</v>
      </c>
    </row>
    <row r="367" spans="1:23" x14ac:dyDescent="0.35">
      <c r="A367" s="133">
        <f t="shared" si="47"/>
        <v>364</v>
      </c>
      <c r="B367" s="134" t="e" cm="1">
        <f t="array" aca="1" ref="B367" ca="1">B366+_xll.RiskNormal(0.5584 + 2*0.001787*A367 -3*0.00000155*A367^2 - 4*0.00000000133*A367^3,0.35*(0.5584 + 2*0.001787*A367 -3*0.00000155*A367^2 - 4*0.00000000133*A367^3),_xll.RiskTruncateP(0.05,0.95),_xll.RiskName("BW Gain"),_xll.RiskUnits("kg"))</f>
        <v>#NAME?</v>
      </c>
      <c r="C367" s="133" t="e" cm="1">
        <f t="array" aca="1" ref="C367" ca="1">_xll.RiskNormal(20,20*0.3941,_xll.RiskTruncateP(0.05,0.95),_xll.RiskName("Diet 3 Feed"),_xll.RiskUnits("ng/kg dry"))</f>
        <v>#NAME?</v>
      </c>
      <c r="D367" s="133" t="e" cm="1">
        <f t="array" aca="1" ref="D367" ca="1">_xll.RiskNormal(170,170*0.282,_xll.RiskTruncateP(0.05,0.95),_xll.RiskName("Diet 2 Soil"),_xll.RiskUnits("ng/kg dry"))</f>
        <v>#NAME?</v>
      </c>
      <c r="E367" s="163">
        <v>1.3</v>
      </c>
      <c r="F367" s="134"/>
      <c r="G367" s="134"/>
      <c r="H367" s="134"/>
      <c r="I367" s="134"/>
      <c r="J367" s="134"/>
      <c r="K367" s="134"/>
      <c r="L367" s="134" t="e" cm="1">
        <f t="array" aca="1" ref="L367" ca="1">_xll.RiskNormal(5.4702*LN(A367)-22.889,(5.4702*LN(A367)-22.889)*0.35,_xll.RiskTruncateP(0.05,0.95),_xll.RiskName("DMI"),_xll.RiskUnits("kg"))</f>
        <v>#NAME?</v>
      </c>
      <c r="M367" s="134" t="e" cm="1">
        <f t="array" aca="1" ref="M367" ca="1">_xll.RiskNormal(0.0243*L367,0.005*L367,_xll.RiskTruncateP(0.05,0.95),_xll.RiskName("Soil Intake"),_xll.RiskUnits("kg"))</f>
        <v>#NAME?</v>
      </c>
      <c r="N367" s="134" t="e">
        <f t="shared" ca="1" si="48"/>
        <v>#NAME?</v>
      </c>
      <c r="O367" s="134">
        <f t="shared" si="49"/>
        <v>0</v>
      </c>
      <c r="P367" s="134" t="e">
        <f t="shared" ca="1" si="52"/>
        <v>#NAME?</v>
      </c>
      <c r="Q367" s="134" t="e">
        <f t="shared" ca="1" si="52"/>
        <v>#NAME?</v>
      </c>
      <c r="R367" s="134" t="e">
        <f t="shared" ca="1" si="52"/>
        <v>#NAME?</v>
      </c>
      <c r="S367" s="134" t="e">
        <f t="shared" ca="1" si="51"/>
        <v>#NAME?</v>
      </c>
      <c r="T367" s="134" t="e" cm="1">
        <f t="array" aca="1" ref="T367" ca="1">U366-(U366*(0.5^(1/_xll.RiskNormal('SW7'!C$2,'SW7'!D$2,_xll.RiskTruncateP(0.05,0.95),_xll.RiskName("Halflife"),_xll.RiskUnits("d")))))</f>
        <v>#NAME?</v>
      </c>
      <c r="U367" s="134" t="e">
        <f t="shared" ca="1" si="50"/>
        <v>#NAME?</v>
      </c>
      <c r="V367" s="137" t="e" cm="1">
        <f t="array" aca="1" ref="V367" ca="1">(U367*_xll.RiskNormal('SW7'!C$3,'SW7'!D$3,_xll.RiskTruncateP(0.05,0.95),_xll.RiskName("PFAS MUSCLE FRAC"))/(B367*_xll.RiskNormal('SW7'!C$4,'SW7'!E$4,_xll.RiskTruncateP(0.05,0.95),_xll.RiskName("MUSCLE BW FRAC"))))/1000</f>
        <v>#NAME?</v>
      </c>
      <c r="W367" s="137" t="e" cm="1">
        <f t="array" aca="1" ref="W367" ca="1">V367/_xll.RiskNormal('SW7'!C$5,'SW7'!D$5,_xll.RiskTruncateP(0.05,0.95),_xll.RiskName("Serum Part"))</f>
        <v>#NAME?</v>
      </c>
    </row>
    <row r="368" spans="1:23" x14ac:dyDescent="0.35">
      <c r="A368" s="133">
        <f t="shared" si="47"/>
        <v>365</v>
      </c>
      <c r="B368" s="134" t="e" cm="1">
        <f t="array" aca="1" ref="B368" ca="1">B367+_xll.RiskNormal(0.5584 + 2*0.001787*A368 -3*0.00000155*A368^2 - 4*0.00000000133*A368^3,0.35*(0.5584 + 2*0.001787*A368 -3*0.00000155*A368^2 - 4*0.00000000133*A368^3),_xll.RiskTruncateP(0.05,0.95),_xll.RiskName("BW Gain"),_xll.RiskUnits("kg"))</f>
        <v>#NAME?</v>
      </c>
      <c r="C368" s="133" t="e" cm="1">
        <f t="array" aca="1" ref="C368" ca="1">_xll.RiskNormal(20,20*0.3941,_xll.RiskTruncateP(0.05,0.95),_xll.RiskName("Diet 3 Feed"),_xll.RiskUnits("ng/kg dry"))</f>
        <v>#NAME?</v>
      </c>
      <c r="D368" s="133" t="e" cm="1">
        <f t="array" aca="1" ref="D368" ca="1">_xll.RiskNormal(170,170*0.282,_xll.RiskTruncateP(0.05,0.95),_xll.RiskName("Diet 2 Soil"),_xll.RiskUnits("ng/kg dry"))</f>
        <v>#NAME?</v>
      </c>
      <c r="E368" s="163">
        <v>1.3</v>
      </c>
      <c r="F368" s="134"/>
      <c r="G368" s="134"/>
      <c r="H368" s="134"/>
      <c r="I368" s="134"/>
      <c r="J368" s="134"/>
      <c r="K368" s="134"/>
      <c r="L368" s="134" t="e" cm="1">
        <f t="array" aca="1" ref="L368" ca="1">_xll.RiskNormal(5.4702*LN(A368)-22.889,(5.4702*LN(A368)-22.889)*0.35,_xll.RiskTruncateP(0.05,0.95),_xll.RiskName("DMI"),_xll.RiskUnits("kg"))</f>
        <v>#NAME?</v>
      </c>
      <c r="M368" s="134" t="e" cm="1">
        <f t="array" aca="1" ref="M368" ca="1">_xll.RiskNormal(0.0243*L368,0.005*L368,_xll.RiskTruncateP(0.05,0.95),_xll.RiskName("Soil Intake"),_xll.RiskUnits("kg"))</f>
        <v>#NAME?</v>
      </c>
      <c r="N368" s="134" t="e">
        <f t="shared" ca="1" si="48"/>
        <v>#NAME?</v>
      </c>
      <c r="O368" s="134">
        <f t="shared" si="49"/>
        <v>0</v>
      </c>
      <c r="P368" s="134" t="e">
        <f t="shared" ca="1" si="52"/>
        <v>#NAME?</v>
      </c>
      <c r="Q368" s="134" t="e">
        <f t="shared" ca="1" si="52"/>
        <v>#NAME?</v>
      </c>
      <c r="R368" s="134" t="e">
        <f t="shared" ca="1" si="52"/>
        <v>#NAME?</v>
      </c>
      <c r="S368" s="134" t="e">
        <f t="shared" ca="1" si="51"/>
        <v>#NAME?</v>
      </c>
      <c r="T368" s="134" t="e" cm="1">
        <f t="array" aca="1" ref="T368" ca="1">U367-(U367*(0.5^(1/_xll.RiskNormal('SW7'!C$2,'SW7'!D$2,_xll.RiskTruncateP(0.05,0.95),_xll.RiskName("Halflife"),_xll.RiskUnits("d")))))</f>
        <v>#NAME?</v>
      </c>
      <c r="U368" s="134" t="e">
        <f t="shared" ca="1" si="50"/>
        <v>#NAME?</v>
      </c>
      <c r="V368" s="137" t="e" cm="1">
        <f t="array" aca="1" ref="V368" ca="1">(U368*_xll.RiskNormal('SW7'!C$3,'SW7'!D$3,_xll.RiskTruncateP(0.05,0.95),_xll.RiskName("PFAS MUSCLE FRAC"))/(B368*_xll.RiskNormal('SW7'!C$4,'SW7'!E$4,_xll.RiskTruncateP(0.05,0.95),_xll.RiskName("MUSCLE BW FRAC"))))/1000</f>
        <v>#NAME?</v>
      </c>
      <c r="W368" s="137" t="e" cm="1">
        <f t="array" aca="1" ref="W368" ca="1">V368/_xll.RiskNormal('SW7'!C$5,'SW7'!D$5,_xll.RiskTruncateP(0.05,0.95),_xll.RiskName("Serum Part"))</f>
        <v>#NAME?</v>
      </c>
    </row>
    <row r="369" spans="1:23" x14ac:dyDescent="0.35">
      <c r="A369" s="133">
        <f t="shared" si="47"/>
        <v>366</v>
      </c>
      <c r="B369" s="134" t="e" cm="1">
        <f t="array" aca="1" ref="B369" ca="1">B368+_xll.RiskNormal(0.5584 + 2*0.001787*A369 -3*0.00000155*A369^2 - 4*0.00000000133*A369^3,0.35*(0.5584 + 2*0.001787*A369 -3*0.00000155*A369^2 - 4*0.00000000133*A369^3),_xll.RiskTruncateP(0.05,0.95),_xll.RiskName("BW Gain"),_xll.RiskUnits("kg"))</f>
        <v>#NAME?</v>
      </c>
      <c r="C369" s="133" t="e" cm="1">
        <f t="array" aca="1" ref="C369" ca="1">_xll.RiskNormal(20,20*0.3941,_xll.RiskTruncateP(0.05,0.95),_xll.RiskName("Diet 3 Feed"),_xll.RiskUnits("ng/kg dry"))</f>
        <v>#NAME?</v>
      </c>
      <c r="D369" s="133" t="e" cm="1">
        <f t="array" aca="1" ref="D369" ca="1">_xll.RiskNormal(170,170*0.282,_xll.RiskTruncateP(0.05,0.95),_xll.RiskName("Diet 2 Soil"),_xll.RiskUnits("ng/kg dry"))</f>
        <v>#NAME?</v>
      </c>
      <c r="E369" s="163">
        <v>1.3</v>
      </c>
      <c r="F369" s="134"/>
      <c r="G369" s="134"/>
      <c r="H369" s="134"/>
      <c r="I369" s="134"/>
      <c r="J369" s="134"/>
      <c r="K369" s="134"/>
      <c r="L369" s="134" t="e" cm="1">
        <f t="array" aca="1" ref="L369" ca="1">_xll.RiskNormal(5.4702*LN(A369)-22.889,(5.4702*LN(A369)-22.889)*0.35,_xll.RiskTruncateP(0.05,0.95),_xll.RiskName("DMI"),_xll.RiskUnits("kg"))</f>
        <v>#NAME?</v>
      </c>
      <c r="M369" s="134" t="e" cm="1">
        <f t="array" aca="1" ref="M369" ca="1">_xll.RiskNormal(0.0243*L369,0.005*L369,_xll.RiskTruncateP(0.05,0.95),_xll.RiskName("Soil Intake"),_xll.RiskUnits("kg"))</f>
        <v>#NAME?</v>
      </c>
      <c r="N369" s="134" t="e">
        <f t="shared" ca="1" si="48"/>
        <v>#NAME?</v>
      </c>
      <c r="O369" s="134">
        <f t="shared" si="49"/>
        <v>0</v>
      </c>
      <c r="P369" s="134" t="e">
        <f t="shared" ca="1" si="52"/>
        <v>#NAME?</v>
      </c>
      <c r="Q369" s="134" t="e">
        <f t="shared" ca="1" si="52"/>
        <v>#NAME?</v>
      </c>
      <c r="R369" s="134" t="e">
        <f t="shared" ca="1" si="52"/>
        <v>#NAME?</v>
      </c>
      <c r="S369" s="134" t="e">
        <f t="shared" ca="1" si="51"/>
        <v>#NAME?</v>
      </c>
      <c r="T369" s="134" t="e" cm="1">
        <f t="array" aca="1" ref="T369" ca="1">U368-(U368*(0.5^(1/_xll.RiskNormal('SW7'!C$2,'SW7'!D$2,_xll.RiskTruncateP(0.05,0.95),_xll.RiskName("Halflife"),_xll.RiskUnits("d")))))</f>
        <v>#NAME?</v>
      </c>
      <c r="U369" s="134" t="e">
        <f t="shared" ca="1" si="50"/>
        <v>#NAME?</v>
      </c>
      <c r="V369" s="137" t="e" cm="1">
        <f t="array" aca="1" ref="V369" ca="1">(U369*_xll.RiskNormal('SW7'!C$3,'SW7'!D$3,_xll.RiskTruncateP(0.05,0.95),_xll.RiskName("PFAS MUSCLE FRAC"))/(B369*_xll.RiskNormal('SW7'!C$4,'SW7'!E$4,_xll.RiskTruncateP(0.05,0.95),_xll.RiskName("MUSCLE BW FRAC"))))/1000</f>
        <v>#NAME?</v>
      </c>
      <c r="W369" s="137" t="e" cm="1">
        <f t="array" aca="1" ref="W369" ca="1">V369/_xll.RiskNormal('SW7'!C$5,'SW7'!D$5,_xll.RiskTruncateP(0.05,0.95),_xll.RiskName("Serum Part"))</f>
        <v>#NAME?</v>
      </c>
    </row>
    <row r="370" spans="1:23" x14ac:dyDescent="0.35">
      <c r="A370" s="133">
        <f t="shared" si="47"/>
        <v>367</v>
      </c>
      <c r="B370" s="134" t="e" cm="1">
        <f t="array" aca="1" ref="B370" ca="1">B369+_xll.RiskNormal(0.5584 + 2*0.001787*A370 -3*0.00000155*A370^2 - 4*0.00000000133*A370^3,0.35*(0.5584 + 2*0.001787*A370 -3*0.00000155*A370^2 - 4*0.00000000133*A370^3),_xll.RiskTruncateP(0.05,0.95),_xll.RiskName("BW Gain"),_xll.RiskUnits("kg"))</f>
        <v>#NAME?</v>
      </c>
      <c r="C370" s="133" t="e" cm="1">
        <f t="array" aca="1" ref="C370" ca="1">_xll.RiskNormal(20,20*0.3941,_xll.RiskTruncateP(0.05,0.95),_xll.RiskName("Diet 3 Feed"),_xll.RiskUnits("ng/kg dry"))</f>
        <v>#NAME?</v>
      </c>
      <c r="D370" s="133" t="e" cm="1">
        <f t="array" aca="1" ref="D370" ca="1">_xll.RiskNormal(170,170*0.282,_xll.RiskTruncateP(0.05,0.95),_xll.RiskName("Diet 2 Soil"),_xll.RiskUnits("ng/kg dry"))</f>
        <v>#NAME?</v>
      </c>
      <c r="E370" s="163">
        <v>1.3</v>
      </c>
      <c r="F370" s="134"/>
      <c r="G370" s="134"/>
      <c r="H370" s="134"/>
      <c r="I370" s="134"/>
      <c r="J370" s="134"/>
      <c r="K370" s="134"/>
      <c r="L370" s="134" t="e" cm="1">
        <f t="array" aca="1" ref="L370" ca="1">_xll.RiskNormal(5.4702*LN(A370)-22.889,(5.4702*LN(A370)-22.889)*0.35,_xll.RiskTruncateP(0.05,0.95),_xll.RiskName("DMI"),_xll.RiskUnits("kg"))</f>
        <v>#NAME?</v>
      </c>
      <c r="M370" s="134" t="e" cm="1">
        <f t="array" aca="1" ref="M370" ca="1">_xll.RiskNormal(0.0243*L370,0.005*L370,_xll.RiskTruncateP(0.05,0.95),_xll.RiskName("Soil Intake"),_xll.RiskUnits("kg"))</f>
        <v>#NAME?</v>
      </c>
      <c r="N370" s="134" t="e">
        <f t="shared" ca="1" si="48"/>
        <v>#NAME?</v>
      </c>
      <c r="O370" s="134">
        <f t="shared" si="49"/>
        <v>0</v>
      </c>
      <c r="P370" s="134" t="e">
        <f t="shared" ca="1" si="52"/>
        <v>#NAME?</v>
      </c>
      <c r="Q370" s="134" t="e">
        <f t="shared" ca="1" si="52"/>
        <v>#NAME?</v>
      </c>
      <c r="R370" s="134" t="e">
        <f t="shared" ca="1" si="52"/>
        <v>#NAME?</v>
      </c>
      <c r="S370" s="134" t="e">
        <f t="shared" ca="1" si="51"/>
        <v>#NAME?</v>
      </c>
      <c r="T370" s="134" t="e" cm="1">
        <f t="array" aca="1" ref="T370" ca="1">U369-(U369*(0.5^(1/_xll.RiskNormal('SW7'!C$2,'SW7'!D$2,_xll.RiskTruncateP(0.05,0.95),_xll.RiskName("Halflife"),_xll.RiskUnits("d")))))</f>
        <v>#NAME?</v>
      </c>
      <c r="U370" s="134" t="e">
        <f t="shared" ca="1" si="50"/>
        <v>#NAME?</v>
      </c>
      <c r="V370" s="137" t="e" cm="1">
        <f t="array" aca="1" ref="V370" ca="1">(U370*_xll.RiskNormal('SW7'!C$3,'SW7'!D$3,_xll.RiskTruncateP(0.05,0.95),_xll.RiskName("PFAS MUSCLE FRAC"))/(B370*_xll.RiskNormal('SW7'!C$4,'SW7'!E$4,_xll.RiskTruncateP(0.05,0.95),_xll.RiskName("MUSCLE BW FRAC"))))/1000</f>
        <v>#NAME?</v>
      </c>
      <c r="W370" s="137" t="e" cm="1">
        <f t="array" aca="1" ref="W370" ca="1">V370/_xll.RiskNormal('SW7'!C$5,'SW7'!D$5,_xll.RiskTruncateP(0.05,0.95),_xll.RiskName("Serum Part"))</f>
        <v>#NAME?</v>
      </c>
    </row>
    <row r="371" spans="1:23" x14ac:dyDescent="0.35">
      <c r="A371" s="133">
        <f t="shared" si="47"/>
        <v>368</v>
      </c>
      <c r="B371" s="134" t="e" cm="1">
        <f t="array" aca="1" ref="B371" ca="1">B370+_xll.RiskNormal(0.5584 + 2*0.001787*A371 -3*0.00000155*A371^2 - 4*0.00000000133*A371^3,0.35*(0.5584 + 2*0.001787*A371 -3*0.00000155*A371^2 - 4*0.00000000133*A371^3),_xll.RiskTruncateP(0.05,0.95),_xll.RiskName("BW Gain"),_xll.RiskUnits("kg"))</f>
        <v>#NAME?</v>
      </c>
      <c r="C371" s="133" t="e" cm="1">
        <f t="array" aca="1" ref="C371" ca="1">_xll.RiskNormal(20,20*0.3941,_xll.RiskTruncateP(0.05,0.95),_xll.RiskName("Diet 3 Feed"),_xll.RiskUnits("ng/kg dry"))</f>
        <v>#NAME?</v>
      </c>
      <c r="D371" s="133" t="e" cm="1">
        <f t="array" aca="1" ref="D371" ca="1">_xll.RiskNormal(170,170*0.282,_xll.RiskTruncateP(0.05,0.95),_xll.RiskName("Diet 2 Soil"),_xll.RiskUnits("ng/kg dry"))</f>
        <v>#NAME?</v>
      </c>
      <c r="E371" s="163">
        <v>1.3</v>
      </c>
      <c r="F371" s="134"/>
      <c r="G371" s="134"/>
      <c r="H371" s="134"/>
      <c r="I371" s="134"/>
      <c r="J371" s="134"/>
      <c r="K371" s="134"/>
      <c r="L371" s="134" t="e" cm="1">
        <f t="array" aca="1" ref="L371" ca="1">_xll.RiskNormal(5.4702*LN(A371)-22.889,(5.4702*LN(A371)-22.889)*0.35,_xll.RiskTruncateP(0.05,0.95),_xll.RiskName("DMI"),_xll.RiskUnits("kg"))</f>
        <v>#NAME?</v>
      </c>
      <c r="M371" s="134" t="e" cm="1">
        <f t="array" aca="1" ref="M371" ca="1">_xll.RiskNormal(0.0243*L371,0.005*L371,_xll.RiskTruncateP(0.05,0.95),_xll.RiskName("Soil Intake"),_xll.RiskUnits("kg"))</f>
        <v>#NAME?</v>
      </c>
      <c r="N371" s="134" t="e">
        <f t="shared" ca="1" si="48"/>
        <v>#NAME?</v>
      </c>
      <c r="O371" s="134">
        <f t="shared" si="49"/>
        <v>0</v>
      </c>
      <c r="P371" s="134" t="e">
        <f t="shared" ca="1" si="52"/>
        <v>#NAME?</v>
      </c>
      <c r="Q371" s="134" t="e">
        <f t="shared" ca="1" si="52"/>
        <v>#NAME?</v>
      </c>
      <c r="R371" s="134" t="e">
        <f t="shared" ca="1" si="52"/>
        <v>#NAME?</v>
      </c>
      <c r="S371" s="134" t="e">
        <f t="shared" ca="1" si="51"/>
        <v>#NAME?</v>
      </c>
      <c r="T371" s="134" t="e" cm="1">
        <f t="array" aca="1" ref="T371" ca="1">U370-(U370*(0.5^(1/_xll.RiskNormal('SW7'!C$2,'SW7'!D$2,_xll.RiskTruncateP(0.05,0.95),_xll.RiskName("Halflife"),_xll.RiskUnits("d")))))</f>
        <v>#NAME?</v>
      </c>
      <c r="U371" s="134" t="e">
        <f t="shared" ca="1" si="50"/>
        <v>#NAME?</v>
      </c>
      <c r="V371" s="137" t="e" cm="1">
        <f t="array" aca="1" ref="V371" ca="1">(U371*_xll.RiskNormal('SW7'!C$3,'SW7'!D$3,_xll.RiskTruncateP(0.05,0.95),_xll.RiskName("PFAS MUSCLE FRAC"))/(B371*_xll.RiskNormal('SW7'!C$4,'SW7'!E$4,_xll.RiskTruncateP(0.05,0.95),_xll.RiskName("MUSCLE BW FRAC"))))/1000</f>
        <v>#NAME?</v>
      </c>
      <c r="W371" s="137" t="e" cm="1">
        <f t="array" aca="1" ref="W371" ca="1">V371/_xll.RiskNormal('SW7'!C$5,'SW7'!D$5,_xll.RiskTruncateP(0.05,0.95),_xll.RiskName("Serum Part"))</f>
        <v>#NAME?</v>
      </c>
    </row>
    <row r="372" spans="1:23" x14ac:dyDescent="0.35">
      <c r="A372" s="133">
        <f t="shared" si="47"/>
        <v>369</v>
      </c>
      <c r="B372" s="134" t="e" cm="1">
        <f t="array" aca="1" ref="B372" ca="1">B371+_xll.RiskNormal(0.5584 + 2*0.001787*A372 -3*0.00000155*A372^2 - 4*0.00000000133*A372^3,0.35*(0.5584 + 2*0.001787*A372 -3*0.00000155*A372^2 - 4*0.00000000133*A372^3),_xll.RiskTruncateP(0.05,0.95),_xll.RiskName("BW Gain"),_xll.RiskUnits("kg"))</f>
        <v>#NAME?</v>
      </c>
      <c r="C372" s="133" t="e" cm="1">
        <f t="array" aca="1" ref="C372" ca="1">_xll.RiskNormal(20,20*0.3941,_xll.RiskTruncateP(0.05,0.95),_xll.RiskName("Diet 3 Feed"),_xll.RiskUnits("ng/kg dry"))</f>
        <v>#NAME?</v>
      </c>
      <c r="D372" s="133" t="e" cm="1">
        <f t="array" aca="1" ref="D372" ca="1">_xll.RiskNormal(170,170*0.282,_xll.RiskTruncateP(0.05,0.95),_xll.RiskName("Diet 2 Soil"),_xll.RiskUnits("ng/kg dry"))</f>
        <v>#NAME?</v>
      </c>
      <c r="E372" s="163">
        <v>1.3</v>
      </c>
      <c r="F372" s="134"/>
      <c r="G372" s="134"/>
      <c r="H372" s="134"/>
      <c r="I372" s="134"/>
      <c r="J372" s="134"/>
      <c r="K372" s="134"/>
      <c r="L372" s="134" t="e" cm="1">
        <f t="array" aca="1" ref="L372" ca="1">_xll.RiskNormal(5.4702*LN(A372)-22.889,(5.4702*LN(A372)-22.889)*0.35,_xll.RiskTruncateP(0.05,0.95),_xll.RiskName("DMI"),_xll.RiskUnits("kg"))</f>
        <v>#NAME?</v>
      </c>
      <c r="M372" s="134" t="e" cm="1">
        <f t="array" aca="1" ref="M372" ca="1">_xll.RiskNormal(0.0243*L372,0.005*L372,_xll.RiskTruncateP(0.05,0.95),_xll.RiskName("Soil Intake"),_xll.RiskUnits("kg"))</f>
        <v>#NAME?</v>
      </c>
      <c r="N372" s="134" t="e">
        <f t="shared" ca="1" si="48"/>
        <v>#NAME?</v>
      </c>
      <c r="O372" s="134">
        <f t="shared" si="49"/>
        <v>0</v>
      </c>
      <c r="P372" s="134" t="e">
        <f t="shared" ca="1" si="52"/>
        <v>#NAME?</v>
      </c>
      <c r="Q372" s="134" t="e">
        <f t="shared" ca="1" si="52"/>
        <v>#NAME?</v>
      </c>
      <c r="R372" s="134" t="e">
        <f t="shared" ca="1" si="52"/>
        <v>#NAME?</v>
      </c>
      <c r="S372" s="134" t="e">
        <f t="shared" ca="1" si="51"/>
        <v>#NAME?</v>
      </c>
      <c r="T372" s="134" t="e" cm="1">
        <f t="array" aca="1" ref="T372" ca="1">U371-(U371*(0.5^(1/_xll.RiskNormal('SW7'!C$2,'SW7'!D$2,_xll.RiskTruncateP(0.05,0.95),_xll.RiskName("Halflife"),_xll.RiskUnits("d")))))</f>
        <v>#NAME?</v>
      </c>
      <c r="U372" s="134" t="e">
        <f t="shared" ca="1" si="50"/>
        <v>#NAME?</v>
      </c>
      <c r="V372" s="137" t="e" cm="1">
        <f t="array" aca="1" ref="V372" ca="1">(U372*_xll.RiskNormal('SW7'!C$3,'SW7'!D$3,_xll.RiskTruncateP(0.05,0.95),_xll.RiskName("PFAS MUSCLE FRAC"))/(B372*_xll.RiskNormal('SW7'!C$4,'SW7'!E$4,_xll.RiskTruncateP(0.05,0.95),_xll.RiskName("MUSCLE BW FRAC"))))/1000</f>
        <v>#NAME?</v>
      </c>
      <c r="W372" s="137" t="e" cm="1">
        <f t="array" aca="1" ref="W372" ca="1">V372/_xll.RiskNormal('SW7'!C$5,'SW7'!D$5,_xll.RiskTruncateP(0.05,0.95),_xll.RiskName("Serum Part"))</f>
        <v>#NAME?</v>
      </c>
    </row>
    <row r="373" spans="1:23" x14ac:dyDescent="0.35">
      <c r="A373" s="133">
        <f t="shared" si="47"/>
        <v>370</v>
      </c>
      <c r="B373" s="134" t="e" cm="1">
        <f t="array" aca="1" ref="B373" ca="1">B372+_xll.RiskNormal(0.5584 + 2*0.001787*A373 -3*0.00000155*A373^2 - 4*0.00000000133*A373^3,0.35*(0.5584 + 2*0.001787*A373 -3*0.00000155*A373^2 - 4*0.00000000133*A373^3),_xll.RiskTruncateP(0.05,0.95),_xll.RiskName("BW Gain"),_xll.RiskUnits("kg"))</f>
        <v>#NAME?</v>
      </c>
      <c r="C373" s="133" t="e" cm="1">
        <f t="array" aca="1" ref="C373" ca="1">_xll.RiskNormal(20,20*0.3941,_xll.RiskTruncateP(0.05,0.95),_xll.RiskName("Diet 3 Feed"),_xll.RiskUnits("ng/kg dry"))</f>
        <v>#NAME?</v>
      </c>
      <c r="D373" s="133" t="e" cm="1">
        <f t="array" aca="1" ref="D373" ca="1">_xll.RiskNormal(170,170*0.282,_xll.RiskTruncateP(0.05,0.95),_xll.RiskName("Diet 2 Soil"),_xll.RiskUnits("ng/kg dry"))</f>
        <v>#NAME?</v>
      </c>
      <c r="E373" s="163">
        <v>1.3</v>
      </c>
      <c r="F373" s="134"/>
      <c r="G373" s="134"/>
      <c r="H373" s="134"/>
      <c r="I373" s="134"/>
      <c r="J373" s="134"/>
      <c r="K373" s="134"/>
      <c r="L373" s="134" t="e" cm="1">
        <f t="array" aca="1" ref="L373" ca="1">_xll.RiskNormal(5.4702*LN(A373)-22.889,(5.4702*LN(A373)-22.889)*0.35,_xll.RiskTruncateP(0.05,0.95),_xll.RiskName("DMI"),_xll.RiskUnits("kg"))</f>
        <v>#NAME?</v>
      </c>
      <c r="M373" s="134" t="e" cm="1">
        <f t="array" aca="1" ref="M373" ca="1">_xll.RiskNormal(0.0243*L373,0.005*L373,_xll.RiskTruncateP(0.05,0.95),_xll.RiskName("Soil Intake"),_xll.RiskUnits("kg"))</f>
        <v>#NAME?</v>
      </c>
      <c r="N373" s="134" t="e">
        <f t="shared" ca="1" si="48"/>
        <v>#NAME?</v>
      </c>
      <c r="O373" s="134">
        <f t="shared" si="49"/>
        <v>0</v>
      </c>
      <c r="P373" s="134" t="e">
        <f t="shared" ca="1" si="52"/>
        <v>#NAME?</v>
      </c>
      <c r="Q373" s="134" t="e">
        <f t="shared" ca="1" si="52"/>
        <v>#NAME?</v>
      </c>
      <c r="R373" s="134" t="e">
        <f t="shared" ca="1" si="52"/>
        <v>#NAME?</v>
      </c>
      <c r="S373" s="134" t="e">
        <f t="shared" ca="1" si="51"/>
        <v>#NAME?</v>
      </c>
      <c r="T373" s="134" t="e" cm="1">
        <f t="array" aca="1" ref="T373" ca="1">U372-(U372*(0.5^(1/_xll.RiskNormal('SW7'!C$2,'SW7'!D$2,_xll.RiskTruncateP(0.05,0.95),_xll.RiskName("Halflife"),_xll.RiskUnits("d")))))</f>
        <v>#NAME?</v>
      </c>
      <c r="U373" s="134" t="e">
        <f t="shared" ca="1" si="50"/>
        <v>#NAME?</v>
      </c>
      <c r="V373" s="137" t="e" cm="1">
        <f t="array" aca="1" ref="V373" ca="1">(U373*_xll.RiskNormal('SW7'!C$3,'SW7'!D$3,_xll.RiskTruncateP(0.05,0.95),_xll.RiskName("PFAS MUSCLE FRAC"))/(B373*_xll.RiskNormal('SW7'!C$4,'SW7'!E$4,_xll.RiskTruncateP(0.05,0.95),_xll.RiskName("MUSCLE BW FRAC"))))/1000</f>
        <v>#NAME?</v>
      </c>
      <c r="W373" s="137" t="e" cm="1">
        <f t="array" aca="1" ref="W373" ca="1">V373/_xll.RiskNormal('SW7'!C$5,'SW7'!D$5,_xll.RiskTruncateP(0.05,0.95),_xll.RiskName("Serum Part"))</f>
        <v>#NAME?</v>
      </c>
    </row>
    <row r="374" spans="1:23" x14ac:dyDescent="0.35">
      <c r="A374" s="133">
        <f t="shared" si="47"/>
        <v>371</v>
      </c>
      <c r="B374" s="134" t="e" cm="1">
        <f t="array" aca="1" ref="B374" ca="1">B373+_xll.RiskNormal(0.5584 + 2*0.001787*A374 -3*0.00000155*A374^2 - 4*0.00000000133*A374^3,0.35*(0.5584 + 2*0.001787*A374 -3*0.00000155*A374^2 - 4*0.00000000133*A374^3),_xll.RiskTruncateP(0.05,0.95),_xll.RiskName("BW Gain"),_xll.RiskUnits("kg"))</f>
        <v>#NAME?</v>
      </c>
      <c r="C374" s="133" t="e" cm="1">
        <f t="array" aca="1" ref="C374" ca="1">_xll.RiskNormal(20,20*0.3941,_xll.RiskTruncateP(0.05,0.95),_xll.RiskName("Diet 3 Feed"),_xll.RiskUnits("ng/kg dry"))</f>
        <v>#NAME?</v>
      </c>
      <c r="D374" s="133" t="e" cm="1">
        <f t="array" aca="1" ref="D374" ca="1">_xll.RiskNormal(170,170*0.282,_xll.RiskTruncateP(0.05,0.95),_xll.RiskName("Diet 2 Soil"),_xll.RiskUnits("ng/kg dry"))</f>
        <v>#NAME?</v>
      </c>
      <c r="E374" s="163">
        <v>1.3</v>
      </c>
      <c r="F374" s="134"/>
      <c r="G374" s="134"/>
      <c r="H374" s="134"/>
      <c r="I374" s="134"/>
      <c r="J374" s="134"/>
      <c r="K374" s="134"/>
      <c r="L374" s="134" t="e" cm="1">
        <f t="array" aca="1" ref="L374" ca="1">_xll.RiskNormal(5.4702*LN(A374)-22.889,(5.4702*LN(A374)-22.889)*0.35,_xll.RiskTruncateP(0.05,0.95),_xll.RiskName("DMI"),_xll.RiskUnits("kg"))</f>
        <v>#NAME?</v>
      </c>
      <c r="M374" s="134" t="e" cm="1">
        <f t="array" aca="1" ref="M374" ca="1">_xll.RiskNormal(0.0243*L374,0.005*L374,_xll.RiskTruncateP(0.05,0.95),_xll.RiskName("Soil Intake"),_xll.RiskUnits("kg"))</f>
        <v>#NAME?</v>
      </c>
      <c r="N374" s="134" t="e">
        <f t="shared" ca="1" si="48"/>
        <v>#NAME?</v>
      </c>
      <c r="O374" s="134">
        <f t="shared" si="49"/>
        <v>0</v>
      </c>
      <c r="P374" s="134" t="e">
        <f t="shared" ca="1" si="52"/>
        <v>#NAME?</v>
      </c>
      <c r="Q374" s="134" t="e">
        <f t="shared" ca="1" si="52"/>
        <v>#NAME?</v>
      </c>
      <c r="R374" s="134" t="e">
        <f t="shared" ca="1" si="52"/>
        <v>#NAME?</v>
      </c>
      <c r="S374" s="134" t="e">
        <f t="shared" ca="1" si="51"/>
        <v>#NAME?</v>
      </c>
      <c r="T374" s="134" t="e" cm="1">
        <f t="array" aca="1" ref="T374" ca="1">U373-(U373*(0.5^(1/_xll.RiskNormal('SW7'!C$2,'SW7'!D$2,_xll.RiskTruncateP(0.05,0.95),_xll.RiskName("Halflife"),_xll.RiskUnits("d")))))</f>
        <v>#NAME?</v>
      </c>
      <c r="U374" s="134" t="e">
        <f t="shared" ca="1" si="50"/>
        <v>#NAME?</v>
      </c>
      <c r="V374" s="137" t="e" cm="1">
        <f t="array" aca="1" ref="V374" ca="1">(U374*_xll.RiskNormal('SW7'!C$3,'SW7'!D$3,_xll.RiskTruncateP(0.05,0.95),_xll.RiskName("PFAS MUSCLE FRAC"))/(B374*_xll.RiskNormal('SW7'!C$4,'SW7'!E$4,_xll.RiskTruncateP(0.05,0.95),_xll.RiskName("MUSCLE BW FRAC"))))/1000</f>
        <v>#NAME?</v>
      </c>
      <c r="W374" s="137" t="e" cm="1">
        <f t="array" aca="1" ref="W374" ca="1">V374/_xll.RiskNormal('SW7'!C$5,'SW7'!D$5,_xll.RiskTruncateP(0.05,0.95),_xll.RiskName("Serum Part"))</f>
        <v>#NAME?</v>
      </c>
    </row>
    <row r="375" spans="1:23" x14ac:dyDescent="0.35">
      <c r="A375" s="133">
        <f t="shared" si="47"/>
        <v>372</v>
      </c>
      <c r="B375" s="134" t="e" cm="1">
        <f t="array" aca="1" ref="B375" ca="1">B374+_xll.RiskNormal(0.5584 + 2*0.001787*A375 -3*0.00000155*A375^2 - 4*0.00000000133*A375^3,0.35*(0.5584 + 2*0.001787*A375 -3*0.00000155*A375^2 - 4*0.00000000133*A375^3),_xll.RiskTruncateP(0.05,0.95),_xll.RiskName("BW Gain"),_xll.RiskUnits("kg"))</f>
        <v>#NAME?</v>
      </c>
      <c r="C375" s="133" t="e" cm="1">
        <f t="array" aca="1" ref="C375" ca="1">_xll.RiskNormal(20,20*0.3941,_xll.RiskTruncateP(0.05,0.95),_xll.RiskName("Diet 3 Feed"),_xll.RiskUnits("ng/kg dry"))</f>
        <v>#NAME?</v>
      </c>
      <c r="D375" s="133" t="e" cm="1">
        <f t="array" aca="1" ref="D375" ca="1">_xll.RiskNormal(170,170*0.282,_xll.RiskTruncateP(0.05,0.95),_xll.RiskName("Diet 2 Soil"),_xll.RiskUnits("ng/kg dry"))</f>
        <v>#NAME?</v>
      </c>
      <c r="E375" s="163">
        <v>1.3</v>
      </c>
      <c r="F375" s="134"/>
      <c r="G375" s="134"/>
      <c r="H375" s="134"/>
      <c r="I375" s="134"/>
      <c r="J375" s="134"/>
      <c r="K375" s="134"/>
      <c r="L375" s="134" t="e" cm="1">
        <f t="array" aca="1" ref="L375" ca="1">_xll.RiskNormal(5.4702*LN(A375)-22.889,(5.4702*LN(A375)-22.889)*0.35,_xll.RiskTruncateP(0.05,0.95),_xll.RiskName("DMI"),_xll.RiskUnits("kg"))</f>
        <v>#NAME?</v>
      </c>
      <c r="M375" s="134" t="e" cm="1">
        <f t="array" aca="1" ref="M375" ca="1">_xll.RiskNormal(0.0243*L375,0.005*L375,_xll.RiskTruncateP(0.05,0.95),_xll.RiskName("Soil Intake"),_xll.RiskUnits("kg"))</f>
        <v>#NAME?</v>
      </c>
      <c r="N375" s="134" t="e">
        <f t="shared" ca="1" si="48"/>
        <v>#NAME?</v>
      </c>
      <c r="O375" s="134">
        <f t="shared" si="49"/>
        <v>0</v>
      </c>
      <c r="P375" s="134" t="e">
        <f t="shared" ca="1" si="52"/>
        <v>#NAME?</v>
      </c>
      <c r="Q375" s="134" t="e">
        <f t="shared" ca="1" si="52"/>
        <v>#NAME?</v>
      </c>
      <c r="R375" s="134" t="e">
        <f t="shared" ca="1" si="52"/>
        <v>#NAME?</v>
      </c>
      <c r="S375" s="134" t="e">
        <f t="shared" ca="1" si="51"/>
        <v>#NAME?</v>
      </c>
      <c r="T375" s="134" t="e" cm="1">
        <f t="array" aca="1" ref="T375" ca="1">U374-(U374*(0.5^(1/_xll.RiskNormal('SW7'!C$2,'SW7'!D$2,_xll.RiskTruncateP(0.05,0.95),_xll.RiskName("Halflife"),_xll.RiskUnits("d")))))</f>
        <v>#NAME?</v>
      </c>
      <c r="U375" s="134" t="e">
        <f t="shared" ca="1" si="50"/>
        <v>#NAME?</v>
      </c>
      <c r="V375" s="137" t="e" cm="1">
        <f t="array" aca="1" ref="V375" ca="1">(U375*_xll.RiskNormal('SW7'!C$3,'SW7'!D$3,_xll.RiskTruncateP(0.05,0.95),_xll.RiskName("PFAS MUSCLE FRAC"))/(B375*_xll.RiskNormal('SW7'!C$4,'SW7'!E$4,_xll.RiskTruncateP(0.05,0.95),_xll.RiskName("MUSCLE BW FRAC"))))/1000</f>
        <v>#NAME?</v>
      </c>
      <c r="W375" s="137" t="e" cm="1">
        <f t="array" aca="1" ref="W375" ca="1">V375/_xll.RiskNormal('SW7'!C$5,'SW7'!D$5,_xll.RiskTruncateP(0.05,0.95),_xll.RiskName("Serum Part"))</f>
        <v>#NAME?</v>
      </c>
    </row>
    <row r="376" spans="1:23" x14ac:dyDescent="0.35">
      <c r="A376" s="133">
        <f t="shared" si="47"/>
        <v>373</v>
      </c>
      <c r="B376" s="134" t="e" cm="1">
        <f t="array" aca="1" ref="B376" ca="1">B375+_xll.RiskNormal(0.5584 + 2*0.001787*A376 -3*0.00000155*A376^2 - 4*0.00000000133*A376^3,0.35*(0.5584 + 2*0.001787*A376 -3*0.00000155*A376^2 - 4*0.00000000133*A376^3),_xll.RiskTruncateP(0.05,0.95),_xll.RiskName("BW Gain"),_xll.RiskUnits("kg"))</f>
        <v>#NAME?</v>
      </c>
      <c r="C376" s="133" t="e" cm="1">
        <f t="array" aca="1" ref="C376" ca="1">_xll.RiskNormal(20,20*0.3941,_xll.RiskTruncateP(0.05,0.95),_xll.RiskName("Diet 3 Feed"),_xll.RiskUnits("ng/kg dry"))</f>
        <v>#NAME?</v>
      </c>
      <c r="D376" s="133" t="e" cm="1">
        <f t="array" aca="1" ref="D376" ca="1">_xll.RiskNormal(170,170*0.282,_xll.RiskTruncateP(0.05,0.95),_xll.RiskName("Diet 2 Soil"),_xll.RiskUnits("ng/kg dry"))</f>
        <v>#NAME?</v>
      </c>
      <c r="E376" s="163">
        <v>1.3</v>
      </c>
      <c r="F376" s="134"/>
      <c r="G376" s="134"/>
      <c r="H376" s="134"/>
      <c r="I376" s="134"/>
      <c r="J376" s="134"/>
      <c r="K376" s="134"/>
      <c r="L376" s="134" t="e" cm="1">
        <f t="array" aca="1" ref="L376" ca="1">_xll.RiskNormal(5.4702*LN(A376)-22.889,(5.4702*LN(A376)-22.889)*0.35,_xll.RiskTruncateP(0.05,0.95),_xll.RiskName("DMI"),_xll.RiskUnits("kg"))</f>
        <v>#NAME?</v>
      </c>
      <c r="M376" s="134" t="e" cm="1">
        <f t="array" aca="1" ref="M376" ca="1">_xll.RiskNormal(0.0243*L376,0.005*L376,_xll.RiskTruncateP(0.05,0.95),_xll.RiskName("Soil Intake"),_xll.RiskUnits("kg"))</f>
        <v>#NAME?</v>
      </c>
      <c r="N376" s="134" t="e">
        <f t="shared" ca="1" si="48"/>
        <v>#NAME?</v>
      </c>
      <c r="O376" s="134">
        <f t="shared" si="49"/>
        <v>0</v>
      </c>
      <c r="P376" s="134" t="e">
        <f t="shared" ca="1" si="52"/>
        <v>#NAME?</v>
      </c>
      <c r="Q376" s="134" t="e">
        <f t="shared" ca="1" si="52"/>
        <v>#NAME?</v>
      </c>
      <c r="R376" s="134" t="e">
        <f t="shared" ca="1" si="52"/>
        <v>#NAME?</v>
      </c>
      <c r="S376" s="134" t="e">
        <f t="shared" ca="1" si="51"/>
        <v>#NAME?</v>
      </c>
      <c r="T376" s="134" t="e" cm="1">
        <f t="array" aca="1" ref="T376" ca="1">U375-(U375*(0.5^(1/_xll.RiskNormal('SW7'!C$2,'SW7'!D$2,_xll.RiskTruncateP(0.05,0.95),_xll.RiskName("Halflife"),_xll.RiskUnits("d")))))</f>
        <v>#NAME?</v>
      </c>
      <c r="U376" s="134" t="e">
        <f t="shared" ca="1" si="50"/>
        <v>#NAME?</v>
      </c>
      <c r="V376" s="137" t="e" cm="1">
        <f t="array" aca="1" ref="V376" ca="1">(U376*_xll.RiskNormal('SW7'!C$3,'SW7'!D$3,_xll.RiskTruncateP(0.05,0.95),_xll.RiskName("PFAS MUSCLE FRAC"))/(B376*_xll.RiskNormal('SW7'!C$4,'SW7'!E$4,_xll.RiskTruncateP(0.05,0.95),_xll.RiskName("MUSCLE BW FRAC"))))/1000</f>
        <v>#NAME?</v>
      </c>
      <c r="W376" s="137" t="e" cm="1">
        <f t="array" aca="1" ref="W376" ca="1">V376/_xll.RiskNormal('SW7'!C$5,'SW7'!D$5,_xll.RiskTruncateP(0.05,0.95),_xll.RiskName("Serum Part"))</f>
        <v>#NAME?</v>
      </c>
    </row>
    <row r="377" spans="1:23" x14ac:dyDescent="0.35">
      <c r="A377" s="133">
        <f t="shared" si="47"/>
        <v>374</v>
      </c>
      <c r="B377" s="134" t="e" cm="1">
        <f t="array" aca="1" ref="B377" ca="1">B376+_xll.RiskNormal(0.5584 + 2*0.001787*A377 -3*0.00000155*A377^2 - 4*0.00000000133*A377^3,0.35*(0.5584 + 2*0.001787*A377 -3*0.00000155*A377^2 - 4*0.00000000133*A377^3),_xll.RiskTruncateP(0.05,0.95),_xll.RiskName("BW Gain"),_xll.RiskUnits("kg"))</f>
        <v>#NAME?</v>
      </c>
      <c r="C377" s="133" t="e" cm="1">
        <f t="array" aca="1" ref="C377" ca="1">_xll.RiskNormal(20,20*0.3941,_xll.RiskTruncateP(0.05,0.95),_xll.RiskName("Diet 3 Feed"),_xll.RiskUnits("ng/kg dry"))</f>
        <v>#NAME?</v>
      </c>
      <c r="D377" s="133" t="e" cm="1">
        <f t="array" aca="1" ref="D377" ca="1">_xll.RiskNormal(170,170*0.282,_xll.RiskTruncateP(0.05,0.95),_xll.RiskName("Diet 2 Soil"),_xll.RiskUnits("ng/kg dry"))</f>
        <v>#NAME?</v>
      </c>
      <c r="E377" s="163">
        <v>1.3</v>
      </c>
      <c r="F377" s="134"/>
      <c r="G377" s="134"/>
      <c r="H377" s="134"/>
      <c r="I377" s="134"/>
      <c r="J377" s="134"/>
      <c r="K377" s="134"/>
      <c r="L377" s="134" t="e" cm="1">
        <f t="array" aca="1" ref="L377" ca="1">_xll.RiskNormal(5.4702*LN(A377)-22.889,(5.4702*LN(A377)-22.889)*0.35,_xll.RiskTruncateP(0.05,0.95),_xll.RiskName("DMI"),_xll.RiskUnits("kg"))</f>
        <v>#NAME?</v>
      </c>
      <c r="M377" s="134" t="e" cm="1">
        <f t="array" aca="1" ref="M377" ca="1">_xll.RiskNormal(0.0243*L377,0.005*L377,_xll.RiskTruncateP(0.05,0.95),_xll.RiskName("Soil Intake"),_xll.RiskUnits("kg"))</f>
        <v>#NAME?</v>
      </c>
      <c r="N377" s="134" t="e">
        <f t="shared" ca="1" si="48"/>
        <v>#NAME?</v>
      </c>
      <c r="O377" s="134">
        <f t="shared" si="49"/>
        <v>0</v>
      </c>
      <c r="P377" s="134" t="e">
        <f t="shared" ca="1" si="52"/>
        <v>#NAME?</v>
      </c>
      <c r="Q377" s="134" t="e">
        <f t="shared" ca="1" si="52"/>
        <v>#NAME?</v>
      </c>
      <c r="R377" s="134" t="e">
        <f t="shared" ca="1" si="52"/>
        <v>#NAME?</v>
      </c>
      <c r="S377" s="134" t="e">
        <f t="shared" ca="1" si="51"/>
        <v>#NAME?</v>
      </c>
      <c r="T377" s="134" t="e" cm="1">
        <f t="array" aca="1" ref="T377" ca="1">U376-(U376*(0.5^(1/_xll.RiskNormal('SW7'!C$2,'SW7'!D$2,_xll.RiskTruncateP(0.05,0.95),_xll.RiskName("Halflife"),_xll.RiskUnits("d")))))</f>
        <v>#NAME?</v>
      </c>
      <c r="U377" s="134" t="e">
        <f t="shared" ca="1" si="50"/>
        <v>#NAME?</v>
      </c>
      <c r="V377" s="137" t="e" cm="1">
        <f t="array" aca="1" ref="V377" ca="1">(U377*_xll.RiskNormal('SW7'!C$3,'SW7'!D$3,_xll.RiskTruncateP(0.05,0.95),_xll.RiskName("PFAS MUSCLE FRAC"))/(B377*_xll.RiskNormal('SW7'!C$4,'SW7'!E$4,_xll.RiskTruncateP(0.05,0.95),_xll.RiskName("MUSCLE BW FRAC"))))/1000</f>
        <v>#NAME?</v>
      </c>
      <c r="W377" s="137" t="e" cm="1">
        <f t="array" aca="1" ref="W377" ca="1">V377/_xll.RiskNormal('SW7'!C$5,'SW7'!D$5,_xll.RiskTruncateP(0.05,0.95),_xll.RiskName("Serum Part"))</f>
        <v>#NAME?</v>
      </c>
    </row>
    <row r="378" spans="1:23" x14ac:dyDescent="0.35">
      <c r="A378" s="133">
        <f t="shared" si="47"/>
        <v>375</v>
      </c>
      <c r="B378" s="134" t="e" cm="1">
        <f t="array" aca="1" ref="B378" ca="1">B377+_xll.RiskNormal(0.5584 + 2*0.001787*A378 -3*0.00000155*A378^2 - 4*0.00000000133*A378^3,0.35*(0.5584 + 2*0.001787*A378 -3*0.00000155*A378^2 - 4*0.00000000133*A378^3),_xll.RiskTruncateP(0.05,0.95),_xll.RiskName("BW Gain"),_xll.RiskUnits("kg"))</f>
        <v>#NAME?</v>
      </c>
      <c r="C378" s="133" t="e" cm="1">
        <f t="array" aca="1" ref="C378" ca="1">_xll.RiskNormal(20,20*0.3941,_xll.RiskTruncateP(0.05,0.95),_xll.RiskName("Diet 3 Feed"),_xll.RiskUnits("ng/kg dry"))</f>
        <v>#NAME?</v>
      </c>
      <c r="D378" s="133" t="e" cm="1">
        <f t="array" aca="1" ref="D378" ca="1">_xll.RiskNormal(170,170*0.282,_xll.RiskTruncateP(0.05,0.95),_xll.RiskName("Diet 2 Soil"),_xll.RiskUnits("ng/kg dry"))</f>
        <v>#NAME?</v>
      </c>
      <c r="E378" s="163">
        <v>1.3</v>
      </c>
      <c r="F378" s="134"/>
      <c r="G378" s="134"/>
      <c r="H378" s="134"/>
      <c r="I378" s="134"/>
      <c r="J378" s="134"/>
      <c r="K378" s="134"/>
      <c r="L378" s="134" t="e" cm="1">
        <f t="array" aca="1" ref="L378" ca="1">_xll.RiskNormal(5.4702*LN(A378)-22.889,(5.4702*LN(A378)-22.889)*0.35,_xll.RiskTruncateP(0.05,0.95),_xll.RiskName("DMI"),_xll.RiskUnits("kg"))</f>
        <v>#NAME?</v>
      </c>
      <c r="M378" s="134" t="e" cm="1">
        <f t="array" aca="1" ref="M378" ca="1">_xll.RiskNormal(0.0243*L378,0.005*L378,_xll.RiskTruncateP(0.05,0.95),_xll.RiskName("Soil Intake"),_xll.RiskUnits("kg"))</f>
        <v>#NAME?</v>
      </c>
      <c r="N378" s="134" t="e">
        <f t="shared" ca="1" si="48"/>
        <v>#NAME?</v>
      </c>
      <c r="O378" s="134">
        <f t="shared" si="49"/>
        <v>0</v>
      </c>
      <c r="P378" s="134" t="e">
        <f t="shared" ca="1" si="52"/>
        <v>#NAME?</v>
      </c>
      <c r="Q378" s="134" t="e">
        <f t="shared" ca="1" si="52"/>
        <v>#NAME?</v>
      </c>
      <c r="R378" s="134" t="e">
        <f t="shared" ca="1" si="52"/>
        <v>#NAME?</v>
      </c>
      <c r="S378" s="134" t="e">
        <f t="shared" ca="1" si="51"/>
        <v>#NAME?</v>
      </c>
      <c r="T378" s="134" t="e" cm="1">
        <f t="array" aca="1" ref="T378" ca="1">U377-(U377*(0.5^(1/_xll.RiskNormal('SW7'!C$2,'SW7'!D$2,_xll.RiskTruncateP(0.05,0.95),_xll.RiskName("Halflife"),_xll.RiskUnits("d")))))</f>
        <v>#NAME?</v>
      </c>
      <c r="U378" s="134" t="e">
        <f t="shared" ca="1" si="50"/>
        <v>#NAME?</v>
      </c>
      <c r="V378" s="137" t="e" cm="1">
        <f t="array" aca="1" ref="V378" ca="1">(U378*_xll.RiskNormal('SW7'!C$3,'SW7'!D$3,_xll.RiskTruncateP(0.05,0.95),_xll.RiskName("PFAS MUSCLE FRAC"))/(B378*_xll.RiskNormal('SW7'!C$4,'SW7'!E$4,_xll.RiskTruncateP(0.05,0.95),_xll.RiskName("MUSCLE BW FRAC"))))/1000</f>
        <v>#NAME?</v>
      </c>
      <c r="W378" s="137" t="e" cm="1">
        <f t="array" aca="1" ref="W378" ca="1">V378/_xll.RiskNormal('SW7'!C$5,'SW7'!D$5,_xll.RiskTruncateP(0.05,0.95),_xll.RiskName("Serum Part"))</f>
        <v>#NAME?</v>
      </c>
    </row>
    <row r="379" spans="1:23" x14ac:dyDescent="0.35">
      <c r="A379" s="133">
        <f t="shared" si="47"/>
        <v>376</v>
      </c>
      <c r="B379" s="134" t="e" cm="1">
        <f t="array" aca="1" ref="B379" ca="1">B378+_xll.RiskNormal(0.5584 + 2*0.001787*A379 -3*0.00000155*A379^2 - 4*0.00000000133*A379^3,0.35*(0.5584 + 2*0.001787*A379 -3*0.00000155*A379^2 - 4*0.00000000133*A379^3),_xll.RiskTruncateP(0.05,0.95),_xll.RiskName("BW Gain"),_xll.RiskUnits("kg"))</f>
        <v>#NAME?</v>
      </c>
      <c r="C379" s="133" t="e" cm="1">
        <f t="array" aca="1" ref="C379" ca="1">_xll.RiskNormal(20,20*0.3941,_xll.RiskTruncateP(0.05,0.95),_xll.RiskName("Diet 3 Feed"),_xll.RiskUnits("ng/kg dry"))</f>
        <v>#NAME?</v>
      </c>
      <c r="D379" s="133" t="e" cm="1">
        <f t="array" aca="1" ref="D379" ca="1">_xll.RiskNormal(170,170*0.282,_xll.RiskTruncateP(0.05,0.95),_xll.RiskName("Diet 2 Soil"),_xll.RiskUnits("ng/kg dry"))</f>
        <v>#NAME?</v>
      </c>
      <c r="E379" s="163">
        <v>1.3</v>
      </c>
      <c r="F379" s="134"/>
      <c r="G379" s="134"/>
      <c r="H379" s="134"/>
      <c r="I379" s="134"/>
      <c r="J379" s="134"/>
      <c r="K379" s="134"/>
      <c r="L379" s="134" t="e" cm="1">
        <f t="array" aca="1" ref="L379" ca="1">_xll.RiskNormal(5.4702*LN(A379)-22.889,(5.4702*LN(A379)-22.889)*0.35,_xll.RiskTruncateP(0.05,0.95),_xll.RiskName("DMI"),_xll.RiskUnits("kg"))</f>
        <v>#NAME?</v>
      </c>
      <c r="M379" s="134" t="e" cm="1">
        <f t="array" aca="1" ref="M379" ca="1">_xll.RiskNormal(0.0243*L379,0.005*L379,_xll.RiskTruncateP(0.05,0.95),_xll.RiskName("Soil Intake"),_xll.RiskUnits("kg"))</f>
        <v>#NAME?</v>
      </c>
      <c r="N379" s="134" t="e">
        <f t="shared" ca="1" si="48"/>
        <v>#NAME?</v>
      </c>
      <c r="O379" s="134">
        <f t="shared" si="49"/>
        <v>0</v>
      </c>
      <c r="P379" s="134" t="e">
        <f t="shared" ca="1" si="52"/>
        <v>#NAME?</v>
      </c>
      <c r="Q379" s="134" t="e">
        <f t="shared" ca="1" si="52"/>
        <v>#NAME?</v>
      </c>
      <c r="R379" s="134" t="e">
        <f t="shared" ca="1" si="52"/>
        <v>#NAME?</v>
      </c>
      <c r="S379" s="134" t="e">
        <f t="shared" ca="1" si="51"/>
        <v>#NAME?</v>
      </c>
      <c r="T379" s="134" t="e" cm="1">
        <f t="array" aca="1" ref="T379" ca="1">U378-(U378*(0.5^(1/_xll.RiskNormal('SW7'!C$2,'SW7'!D$2,_xll.RiskTruncateP(0.05,0.95),_xll.RiskName("Halflife"),_xll.RiskUnits("d")))))</f>
        <v>#NAME?</v>
      </c>
      <c r="U379" s="134" t="e">
        <f t="shared" ca="1" si="50"/>
        <v>#NAME?</v>
      </c>
      <c r="V379" s="137" t="e" cm="1">
        <f t="array" aca="1" ref="V379" ca="1">(U379*_xll.RiskNormal('SW7'!C$3,'SW7'!D$3,_xll.RiskTruncateP(0.05,0.95),_xll.RiskName("PFAS MUSCLE FRAC"))/(B379*_xll.RiskNormal('SW7'!C$4,'SW7'!E$4,_xll.RiskTruncateP(0.05,0.95),_xll.RiskName("MUSCLE BW FRAC"))))/1000</f>
        <v>#NAME?</v>
      </c>
      <c r="W379" s="137" t="e" cm="1">
        <f t="array" aca="1" ref="W379" ca="1">V379/_xll.RiskNormal('SW7'!C$5,'SW7'!D$5,_xll.RiskTruncateP(0.05,0.95),_xll.RiskName("Serum Part"))</f>
        <v>#NAME?</v>
      </c>
    </row>
    <row r="380" spans="1:23" x14ac:dyDescent="0.35">
      <c r="A380" s="133">
        <f t="shared" si="47"/>
        <v>377</v>
      </c>
      <c r="B380" s="134" t="e" cm="1">
        <f t="array" aca="1" ref="B380" ca="1">B379+_xll.RiskNormal(0.5584 + 2*0.001787*A380 -3*0.00000155*A380^2 - 4*0.00000000133*A380^3,0.35*(0.5584 + 2*0.001787*A380 -3*0.00000155*A380^2 - 4*0.00000000133*A380^3),_xll.RiskTruncateP(0.05,0.95),_xll.RiskName("BW Gain"),_xll.RiskUnits("kg"))</f>
        <v>#NAME?</v>
      </c>
      <c r="C380" s="133" t="e" cm="1">
        <f t="array" aca="1" ref="C380" ca="1">_xll.RiskNormal(20,20*0.3941,_xll.RiskTruncateP(0.05,0.95),_xll.RiskName("Diet 3 Feed"),_xll.RiskUnits("ng/kg dry"))</f>
        <v>#NAME?</v>
      </c>
      <c r="D380" s="133" t="e" cm="1">
        <f t="array" aca="1" ref="D380" ca="1">_xll.RiskNormal(170,170*0.282,_xll.RiskTruncateP(0.05,0.95),_xll.RiskName("Diet 2 Soil"),_xll.RiskUnits("ng/kg dry"))</f>
        <v>#NAME?</v>
      </c>
      <c r="E380" s="163">
        <v>1.3</v>
      </c>
      <c r="F380" s="134"/>
      <c r="G380" s="134"/>
      <c r="H380" s="134"/>
      <c r="I380" s="134"/>
      <c r="J380" s="134"/>
      <c r="K380" s="134"/>
      <c r="L380" s="134" t="e" cm="1">
        <f t="array" aca="1" ref="L380" ca="1">_xll.RiskNormal(5.4702*LN(A380)-22.889,(5.4702*LN(A380)-22.889)*0.35,_xll.RiskTruncateP(0.05,0.95),_xll.RiskName("DMI"),_xll.RiskUnits("kg"))</f>
        <v>#NAME?</v>
      </c>
      <c r="M380" s="134" t="e" cm="1">
        <f t="array" aca="1" ref="M380" ca="1">_xll.RiskNormal(0.0243*L380,0.005*L380,_xll.RiskTruncateP(0.05,0.95),_xll.RiskName("Soil Intake"),_xll.RiskUnits("kg"))</f>
        <v>#NAME?</v>
      </c>
      <c r="N380" s="134" t="e">
        <f t="shared" ca="1" si="48"/>
        <v>#NAME?</v>
      </c>
      <c r="O380" s="134">
        <f t="shared" si="49"/>
        <v>0</v>
      </c>
      <c r="P380" s="134" t="e">
        <f t="shared" ca="1" si="52"/>
        <v>#NAME?</v>
      </c>
      <c r="Q380" s="134" t="e">
        <f t="shared" ca="1" si="52"/>
        <v>#NAME?</v>
      </c>
      <c r="R380" s="134" t="e">
        <f t="shared" ca="1" si="52"/>
        <v>#NAME?</v>
      </c>
      <c r="S380" s="134" t="e">
        <f t="shared" ca="1" si="51"/>
        <v>#NAME?</v>
      </c>
      <c r="T380" s="134" t="e" cm="1">
        <f t="array" aca="1" ref="T380" ca="1">U379-(U379*(0.5^(1/_xll.RiskNormal('SW7'!C$2,'SW7'!D$2,_xll.RiskTruncateP(0.05,0.95),_xll.RiskName("Halflife"),_xll.RiskUnits("d")))))</f>
        <v>#NAME?</v>
      </c>
      <c r="U380" s="134" t="e">
        <f t="shared" ca="1" si="50"/>
        <v>#NAME?</v>
      </c>
      <c r="V380" s="137" t="e" cm="1">
        <f t="array" aca="1" ref="V380" ca="1">(U380*_xll.RiskNormal('SW7'!C$3,'SW7'!D$3,_xll.RiskTruncateP(0.05,0.95),_xll.RiskName("PFAS MUSCLE FRAC"))/(B380*_xll.RiskNormal('SW7'!C$4,'SW7'!E$4,_xll.RiskTruncateP(0.05,0.95),_xll.RiskName("MUSCLE BW FRAC"))))/1000</f>
        <v>#NAME?</v>
      </c>
      <c r="W380" s="137" t="e" cm="1">
        <f t="array" aca="1" ref="W380" ca="1">V380/_xll.RiskNormal('SW7'!C$5,'SW7'!D$5,_xll.RiskTruncateP(0.05,0.95),_xll.RiskName("Serum Part"))</f>
        <v>#NAME?</v>
      </c>
    </row>
    <row r="381" spans="1:23" x14ac:dyDescent="0.35">
      <c r="A381" s="133">
        <f t="shared" si="47"/>
        <v>378</v>
      </c>
      <c r="B381" s="134" t="e" cm="1">
        <f t="array" aca="1" ref="B381" ca="1">B380+_xll.RiskNormal(0.5584 + 2*0.001787*A381 -3*0.00000155*A381^2 - 4*0.00000000133*A381^3,0.35*(0.5584 + 2*0.001787*A381 -3*0.00000155*A381^2 - 4*0.00000000133*A381^3),_xll.RiskTruncateP(0.05,0.95),_xll.RiskName("BW Gain"),_xll.RiskUnits("kg"))</f>
        <v>#NAME?</v>
      </c>
      <c r="C381" s="133" t="e" cm="1">
        <f t="array" aca="1" ref="C381" ca="1">_xll.RiskNormal(20,20*0.3941,_xll.RiskTruncateP(0.05,0.95),_xll.RiskName("Diet 3 Feed"),_xll.RiskUnits("ng/kg dry"))</f>
        <v>#NAME?</v>
      </c>
      <c r="D381" s="133" t="e" cm="1">
        <f t="array" aca="1" ref="D381" ca="1">_xll.RiskNormal(170,170*0.282,_xll.RiskTruncateP(0.05,0.95),_xll.RiskName("Diet 2 Soil"),_xll.RiskUnits("ng/kg dry"))</f>
        <v>#NAME?</v>
      </c>
      <c r="E381" s="163">
        <v>1.3</v>
      </c>
      <c r="F381" s="134"/>
      <c r="G381" s="134"/>
      <c r="H381" s="134"/>
      <c r="I381" s="134"/>
      <c r="J381" s="134"/>
      <c r="K381" s="134"/>
      <c r="L381" s="134" t="e" cm="1">
        <f t="array" aca="1" ref="L381" ca="1">_xll.RiskNormal(5.4702*LN(A381)-22.889,(5.4702*LN(A381)-22.889)*0.35,_xll.RiskTruncateP(0.05,0.95),_xll.RiskName("DMI"),_xll.RiskUnits("kg"))</f>
        <v>#NAME?</v>
      </c>
      <c r="M381" s="134" t="e" cm="1">
        <f t="array" aca="1" ref="M381" ca="1">_xll.RiskNormal(0.0243*L381,0.005*L381,_xll.RiskTruncateP(0.05,0.95),_xll.RiskName("Soil Intake"),_xll.RiskUnits("kg"))</f>
        <v>#NAME?</v>
      </c>
      <c r="N381" s="134" t="e">
        <f t="shared" ca="1" si="48"/>
        <v>#NAME?</v>
      </c>
      <c r="O381" s="134">
        <f t="shared" si="49"/>
        <v>0</v>
      </c>
      <c r="P381" s="134" t="e">
        <f t="shared" ca="1" si="52"/>
        <v>#NAME?</v>
      </c>
      <c r="Q381" s="134" t="e">
        <f t="shared" ca="1" si="52"/>
        <v>#NAME?</v>
      </c>
      <c r="R381" s="134" t="e">
        <f t="shared" ca="1" si="52"/>
        <v>#NAME?</v>
      </c>
      <c r="S381" s="134" t="e">
        <f t="shared" ca="1" si="51"/>
        <v>#NAME?</v>
      </c>
      <c r="T381" s="134" t="e" cm="1">
        <f t="array" aca="1" ref="T381" ca="1">U380-(U380*(0.5^(1/_xll.RiskNormal('SW7'!C$2,'SW7'!D$2,_xll.RiskTruncateP(0.05,0.95),_xll.RiskName("Halflife"),_xll.RiskUnits("d")))))</f>
        <v>#NAME?</v>
      </c>
      <c r="U381" s="134" t="e">
        <f t="shared" ca="1" si="50"/>
        <v>#NAME?</v>
      </c>
      <c r="V381" s="137" t="e" cm="1">
        <f t="array" aca="1" ref="V381" ca="1">(U381*_xll.RiskNormal('SW7'!C$3,'SW7'!D$3,_xll.RiskTruncateP(0.05,0.95),_xll.RiskName("PFAS MUSCLE FRAC"))/(B381*_xll.RiskNormal('SW7'!C$4,'SW7'!E$4,_xll.RiskTruncateP(0.05,0.95),_xll.RiskName("MUSCLE BW FRAC"))))/1000</f>
        <v>#NAME?</v>
      </c>
      <c r="W381" s="137" t="e" cm="1">
        <f t="array" aca="1" ref="W381" ca="1">V381/_xll.RiskNormal('SW7'!C$5,'SW7'!D$5,_xll.RiskTruncateP(0.05,0.95),_xll.RiskName("Serum Part"))</f>
        <v>#NAME?</v>
      </c>
    </row>
    <row r="382" spans="1:23" x14ac:dyDescent="0.35">
      <c r="A382" s="133">
        <f t="shared" si="47"/>
        <v>379</v>
      </c>
      <c r="B382" s="134" t="e" cm="1">
        <f t="array" aca="1" ref="B382" ca="1">B381+_xll.RiskNormal(0.5584 + 2*0.001787*A382 -3*0.00000155*A382^2 - 4*0.00000000133*A382^3,0.35*(0.5584 + 2*0.001787*A382 -3*0.00000155*A382^2 - 4*0.00000000133*A382^3),_xll.RiskTruncateP(0.05,0.95),_xll.RiskName("BW Gain"),_xll.RiskUnits("kg"))</f>
        <v>#NAME?</v>
      </c>
      <c r="C382" s="133" t="e" cm="1">
        <f t="array" aca="1" ref="C382" ca="1">_xll.RiskNormal(20,20*0.3941,_xll.RiskTruncateP(0.05,0.95),_xll.RiskName("Diet 3 Feed"),_xll.RiskUnits("ng/kg dry"))</f>
        <v>#NAME?</v>
      </c>
      <c r="D382" s="133" t="e" cm="1">
        <f t="array" aca="1" ref="D382" ca="1">_xll.RiskNormal(170,170*0.282,_xll.RiskTruncateP(0.05,0.95),_xll.RiskName("Diet 2 Soil"),_xll.RiskUnits("ng/kg dry"))</f>
        <v>#NAME?</v>
      </c>
      <c r="E382" s="163">
        <v>1.3</v>
      </c>
      <c r="F382" s="134"/>
      <c r="G382" s="134"/>
      <c r="H382" s="134"/>
      <c r="I382" s="134"/>
      <c r="J382" s="134"/>
      <c r="K382" s="134"/>
      <c r="L382" s="134" t="e" cm="1">
        <f t="array" aca="1" ref="L382" ca="1">_xll.RiskNormal(5.4702*LN(A382)-22.889,(5.4702*LN(A382)-22.889)*0.35,_xll.RiskTruncateP(0.05,0.95),_xll.RiskName("DMI"),_xll.RiskUnits("kg"))</f>
        <v>#NAME?</v>
      </c>
      <c r="M382" s="134" t="e" cm="1">
        <f t="array" aca="1" ref="M382" ca="1">_xll.RiskNormal(0.0243*L382,0.005*L382,_xll.RiskTruncateP(0.05,0.95),_xll.RiskName("Soil Intake"),_xll.RiskUnits("kg"))</f>
        <v>#NAME?</v>
      </c>
      <c r="N382" s="134" t="e">
        <f t="shared" ca="1" si="48"/>
        <v>#NAME?</v>
      </c>
      <c r="O382" s="134">
        <f t="shared" si="49"/>
        <v>0</v>
      </c>
      <c r="P382" s="134" t="e">
        <f t="shared" ca="1" si="52"/>
        <v>#NAME?</v>
      </c>
      <c r="Q382" s="134" t="e">
        <f t="shared" ca="1" si="52"/>
        <v>#NAME?</v>
      </c>
      <c r="R382" s="134" t="e">
        <f t="shared" ca="1" si="52"/>
        <v>#NAME?</v>
      </c>
      <c r="S382" s="134" t="e">
        <f t="shared" ca="1" si="51"/>
        <v>#NAME?</v>
      </c>
      <c r="T382" s="134" t="e" cm="1">
        <f t="array" aca="1" ref="T382" ca="1">U381-(U381*(0.5^(1/_xll.RiskNormal('SW7'!C$2,'SW7'!D$2,_xll.RiskTruncateP(0.05,0.95),_xll.RiskName("Halflife"),_xll.RiskUnits("d")))))</f>
        <v>#NAME?</v>
      </c>
      <c r="U382" s="134" t="e">
        <f t="shared" ca="1" si="50"/>
        <v>#NAME?</v>
      </c>
      <c r="V382" s="137" t="e" cm="1">
        <f t="array" aca="1" ref="V382" ca="1">(U382*_xll.RiskNormal('SW7'!C$3,'SW7'!D$3,_xll.RiskTruncateP(0.05,0.95),_xll.RiskName("PFAS MUSCLE FRAC"))/(B382*_xll.RiskNormal('SW7'!C$4,'SW7'!E$4,_xll.RiskTruncateP(0.05,0.95),_xll.RiskName("MUSCLE BW FRAC"))))/1000</f>
        <v>#NAME?</v>
      </c>
      <c r="W382" s="137" t="e" cm="1">
        <f t="array" aca="1" ref="W382" ca="1">V382/_xll.RiskNormal('SW7'!C$5,'SW7'!D$5,_xll.RiskTruncateP(0.05,0.95),_xll.RiskName("Serum Part"))</f>
        <v>#NAME?</v>
      </c>
    </row>
    <row r="383" spans="1:23" x14ac:dyDescent="0.35">
      <c r="A383" s="133">
        <f t="shared" si="47"/>
        <v>380</v>
      </c>
      <c r="B383" s="134" t="e" cm="1">
        <f t="array" aca="1" ref="B383" ca="1">B382+_xll.RiskNormal(0.5584 + 2*0.001787*A383 -3*0.00000155*A383^2 - 4*0.00000000133*A383^3,0.35*(0.5584 + 2*0.001787*A383 -3*0.00000155*A383^2 - 4*0.00000000133*A383^3),_xll.RiskTruncateP(0.05,0.95),_xll.RiskName("BW Gain"),_xll.RiskUnits("kg"))</f>
        <v>#NAME?</v>
      </c>
      <c r="C383" s="133" t="e" cm="1">
        <f t="array" aca="1" ref="C383" ca="1">_xll.RiskNormal(20,20*0.3941,_xll.RiskTruncateP(0.05,0.95),_xll.RiskName("Diet 3 Feed"),_xll.RiskUnits("ng/kg dry"))</f>
        <v>#NAME?</v>
      </c>
      <c r="D383" s="133" t="e" cm="1">
        <f t="array" aca="1" ref="D383" ca="1">_xll.RiskNormal(170,170*0.282,_xll.RiskTruncateP(0.05,0.95),_xll.RiskName("Diet 2 Soil"),_xll.RiskUnits("ng/kg dry"))</f>
        <v>#NAME?</v>
      </c>
      <c r="E383" s="163">
        <v>1.3</v>
      </c>
      <c r="F383" s="134"/>
      <c r="G383" s="134"/>
      <c r="H383" s="134"/>
      <c r="I383" s="134"/>
      <c r="J383" s="134"/>
      <c r="K383" s="134"/>
      <c r="L383" s="134" t="e" cm="1">
        <f t="array" aca="1" ref="L383" ca="1">_xll.RiskNormal(5.4702*LN(A383)-22.889,(5.4702*LN(A383)-22.889)*0.35,_xll.RiskTruncateP(0.05,0.95),_xll.RiskName("DMI"),_xll.RiskUnits("kg"))</f>
        <v>#NAME?</v>
      </c>
      <c r="M383" s="134" t="e" cm="1">
        <f t="array" aca="1" ref="M383" ca="1">_xll.RiskNormal(0.0243*L383,0.005*L383,_xll.RiskTruncateP(0.05,0.95),_xll.RiskName("Soil Intake"),_xll.RiskUnits("kg"))</f>
        <v>#NAME?</v>
      </c>
      <c r="N383" s="134" t="e">
        <f t="shared" ca="1" si="48"/>
        <v>#NAME?</v>
      </c>
      <c r="O383" s="134">
        <f t="shared" si="49"/>
        <v>0</v>
      </c>
      <c r="P383" s="134" t="e">
        <f t="shared" ca="1" si="52"/>
        <v>#NAME?</v>
      </c>
      <c r="Q383" s="134" t="e">
        <f t="shared" ca="1" si="52"/>
        <v>#NAME?</v>
      </c>
      <c r="R383" s="134" t="e">
        <f t="shared" ca="1" si="52"/>
        <v>#NAME?</v>
      </c>
      <c r="S383" s="134" t="e">
        <f t="shared" ca="1" si="51"/>
        <v>#NAME?</v>
      </c>
      <c r="T383" s="134" t="e" cm="1">
        <f t="array" aca="1" ref="T383" ca="1">U382-(U382*(0.5^(1/_xll.RiskNormal('SW7'!C$2,'SW7'!D$2,_xll.RiskTruncateP(0.05,0.95),_xll.RiskName("Halflife"),_xll.RiskUnits("d")))))</f>
        <v>#NAME?</v>
      </c>
      <c r="U383" s="134" t="e">
        <f t="shared" ca="1" si="50"/>
        <v>#NAME?</v>
      </c>
      <c r="V383" s="137" t="e" cm="1">
        <f t="array" aca="1" ref="V383" ca="1">(U383*_xll.RiskNormal('SW7'!C$3,'SW7'!D$3,_xll.RiskTruncateP(0.05,0.95),_xll.RiskName("PFAS MUSCLE FRAC"))/(B383*_xll.RiskNormal('SW7'!C$4,'SW7'!E$4,_xll.RiskTruncateP(0.05,0.95),_xll.RiskName("MUSCLE BW FRAC"))))/1000</f>
        <v>#NAME?</v>
      </c>
      <c r="W383" s="137" t="e" cm="1">
        <f t="array" aca="1" ref="W383" ca="1">V383/_xll.RiskNormal('SW7'!C$5,'SW7'!D$5,_xll.RiskTruncateP(0.05,0.95),_xll.RiskName("Serum Part"))</f>
        <v>#NAME?</v>
      </c>
    </row>
    <row r="384" spans="1:23" x14ac:dyDescent="0.35">
      <c r="A384" s="133">
        <f t="shared" si="47"/>
        <v>381</v>
      </c>
      <c r="B384" s="134" t="e" cm="1">
        <f t="array" aca="1" ref="B384" ca="1">B383+_xll.RiskNormal(0.5584 + 2*0.001787*A384 -3*0.00000155*A384^2 - 4*0.00000000133*A384^3,0.35*(0.5584 + 2*0.001787*A384 -3*0.00000155*A384^2 - 4*0.00000000133*A384^3),_xll.RiskTruncateP(0.05,0.95),_xll.RiskName("BW Gain"),_xll.RiskUnits("kg"))</f>
        <v>#NAME?</v>
      </c>
      <c r="C384" s="133" t="e" cm="1">
        <f t="array" aca="1" ref="C384" ca="1">_xll.RiskNormal(20,20*0.3941,_xll.RiskTruncateP(0.05,0.95),_xll.RiskName("Diet 3 Feed"),_xll.RiskUnits("ng/kg dry"))</f>
        <v>#NAME?</v>
      </c>
      <c r="D384" s="133" t="e" cm="1">
        <f t="array" aca="1" ref="D384" ca="1">_xll.RiskNormal(170,170*0.282,_xll.RiskTruncateP(0.05,0.95),_xll.RiskName("Diet 2 Soil"),_xll.RiskUnits("ng/kg dry"))</f>
        <v>#NAME?</v>
      </c>
      <c r="E384" s="163">
        <v>1.3</v>
      </c>
      <c r="F384" s="134"/>
      <c r="G384" s="134"/>
      <c r="H384" s="134"/>
      <c r="I384" s="134"/>
      <c r="J384" s="134"/>
      <c r="K384" s="134"/>
      <c r="L384" s="134" t="e" cm="1">
        <f t="array" aca="1" ref="L384" ca="1">_xll.RiskNormal(5.4702*LN(A384)-22.889,(5.4702*LN(A384)-22.889)*0.35,_xll.RiskTruncateP(0.05,0.95),_xll.RiskName("DMI"),_xll.RiskUnits("kg"))</f>
        <v>#NAME?</v>
      </c>
      <c r="M384" s="134" t="e" cm="1">
        <f t="array" aca="1" ref="M384" ca="1">_xll.RiskNormal(0.0243*L384,0.005*L384,_xll.RiskTruncateP(0.05,0.95),_xll.RiskName("Soil Intake"),_xll.RiskUnits("kg"))</f>
        <v>#NAME?</v>
      </c>
      <c r="N384" s="134" t="e">
        <f t="shared" ca="1" si="48"/>
        <v>#NAME?</v>
      </c>
      <c r="O384" s="134">
        <f t="shared" si="49"/>
        <v>0</v>
      </c>
      <c r="P384" s="134" t="e">
        <f t="shared" ca="1" si="52"/>
        <v>#NAME?</v>
      </c>
      <c r="Q384" s="134" t="e">
        <f t="shared" ca="1" si="52"/>
        <v>#NAME?</v>
      </c>
      <c r="R384" s="134" t="e">
        <f t="shared" ca="1" si="52"/>
        <v>#NAME?</v>
      </c>
      <c r="S384" s="134" t="e">
        <f t="shared" ca="1" si="51"/>
        <v>#NAME?</v>
      </c>
      <c r="T384" s="134" t="e" cm="1">
        <f t="array" aca="1" ref="T384" ca="1">U383-(U383*(0.5^(1/_xll.RiskNormal('SW7'!C$2,'SW7'!D$2,_xll.RiskTruncateP(0.05,0.95),_xll.RiskName("Halflife"),_xll.RiskUnits("d")))))</f>
        <v>#NAME?</v>
      </c>
      <c r="U384" s="134" t="e">
        <f t="shared" ca="1" si="50"/>
        <v>#NAME?</v>
      </c>
      <c r="V384" s="137" t="e" cm="1">
        <f t="array" aca="1" ref="V384" ca="1">(U384*_xll.RiskNormal('SW7'!C$3,'SW7'!D$3,_xll.RiskTruncateP(0.05,0.95),_xll.RiskName("PFAS MUSCLE FRAC"))/(B384*_xll.RiskNormal('SW7'!C$4,'SW7'!E$4,_xll.RiskTruncateP(0.05,0.95),_xll.RiskName("MUSCLE BW FRAC"))))/1000</f>
        <v>#NAME?</v>
      </c>
      <c r="W384" s="137" t="e" cm="1">
        <f t="array" aca="1" ref="W384" ca="1">V384/_xll.RiskNormal('SW7'!C$5,'SW7'!D$5,_xll.RiskTruncateP(0.05,0.95),_xll.RiskName("Serum Part"))</f>
        <v>#NAME?</v>
      </c>
    </row>
    <row r="385" spans="1:23" x14ac:dyDescent="0.35">
      <c r="A385" s="133">
        <f t="shared" si="47"/>
        <v>382</v>
      </c>
      <c r="B385" s="134" t="e" cm="1">
        <f t="array" aca="1" ref="B385" ca="1">B384+_xll.RiskNormal(0.5584 + 2*0.001787*A385 -3*0.00000155*A385^2 - 4*0.00000000133*A385^3,0.35*(0.5584 + 2*0.001787*A385 -3*0.00000155*A385^2 - 4*0.00000000133*A385^3),_xll.RiskTruncateP(0.05,0.95),_xll.RiskName("BW Gain"),_xll.RiskUnits("kg"))</f>
        <v>#NAME?</v>
      </c>
      <c r="C385" s="133" t="e" cm="1">
        <f t="array" aca="1" ref="C385" ca="1">_xll.RiskNormal(20,20*0.3941,_xll.RiskTruncateP(0.05,0.95),_xll.RiskName("Diet 3 Feed"),_xll.RiskUnits("ng/kg dry"))</f>
        <v>#NAME?</v>
      </c>
      <c r="D385" s="133" t="e" cm="1">
        <f t="array" aca="1" ref="D385" ca="1">_xll.RiskNormal(170,170*0.282,_xll.RiskTruncateP(0.05,0.95),_xll.RiskName("Diet 2 Soil"),_xll.RiskUnits("ng/kg dry"))</f>
        <v>#NAME?</v>
      </c>
      <c r="E385" s="163">
        <v>1.3</v>
      </c>
      <c r="F385" s="134"/>
      <c r="G385" s="134"/>
      <c r="H385" s="134"/>
      <c r="I385" s="134"/>
      <c r="J385" s="134"/>
      <c r="K385" s="134"/>
      <c r="L385" s="134" t="e" cm="1">
        <f t="array" aca="1" ref="L385" ca="1">_xll.RiskNormal(5.4702*LN(A385)-22.889,(5.4702*LN(A385)-22.889)*0.35,_xll.RiskTruncateP(0.05,0.95),_xll.RiskName("DMI"),_xll.RiskUnits("kg"))</f>
        <v>#NAME?</v>
      </c>
      <c r="M385" s="134" t="e" cm="1">
        <f t="array" aca="1" ref="M385" ca="1">_xll.RiskNormal(0.0243*L385,0.005*L385,_xll.RiskTruncateP(0.05,0.95),_xll.RiskName("Soil Intake"),_xll.RiskUnits("kg"))</f>
        <v>#NAME?</v>
      </c>
      <c r="N385" s="134" t="e">
        <f t="shared" ca="1" si="48"/>
        <v>#NAME?</v>
      </c>
      <c r="O385" s="134">
        <f t="shared" si="49"/>
        <v>0</v>
      </c>
      <c r="P385" s="134" t="e">
        <f t="shared" ca="1" si="52"/>
        <v>#NAME?</v>
      </c>
      <c r="Q385" s="134" t="e">
        <f t="shared" ca="1" si="52"/>
        <v>#NAME?</v>
      </c>
      <c r="R385" s="134" t="e">
        <f t="shared" ca="1" si="52"/>
        <v>#NAME?</v>
      </c>
      <c r="S385" s="134" t="e">
        <f t="shared" ca="1" si="51"/>
        <v>#NAME?</v>
      </c>
      <c r="T385" s="134" t="e" cm="1">
        <f t="array" aca="1" ref="T385" ca="1">U384-(U384*(0.5^(1/_xll.RiskNormal('SW7'!C$2,'SW7'!D$2,_xll.RiskTruncateP(0.05,0.95),_xll.RiskName("Halflife"),_xll.RiskUnits("d")))))</f>
        <v>#NAME?</v>
      </c>
      <c r="U385" s="134" t="e">
        <f t="shared" ca="1" si="50"/>
        <v>#NAME?</v>
      </c>
      <c r="V385" s="137" t="e" cm="1">
        <f t="array" aca="1" ref="V385" ca="1">(U385*_xll.RiskNormal('SW7'!C$3,'SW7'!D$3,_xll.RiskTruncateP(0.05,0.95),_xll.RiskName("PFAS MUSCLE FRAC"))/(B385*_xll.RiskNormal('SW7'!C$4,'SW7'!E$4,_xll.RiskTruncateP(0.05,0.95),_xll.RiskName("MUSCLE BW FRAC"))))/1000</f>
        <v>#NAME?</v>
      </c>
      <c r="W385" s="137" t="e" cm="1">
        <f t="array" aca="1" ref="W385" ca="1">V385/_xll.RiskNormal('SW7'!C$5,'SW7'!D$5,_xll.RiskTruncateP(0.05,0.95),_xll.RiskName("Serum Part"))</f>
        <v>#NAME?</v>
      </c>
    </row>
    <row r="386" spans="1:23" x14ac:dyDescent="0.35">
      <c r="A386" s="133">
        <f t="shared" si="47"/>
        <v>383</v>
      </c>
      <c r="B386" s="134" t="e" cm="1">
        <f t="array" aca="1" ref="B386" ca="1">B385+_xll.RiskNormal(0.5584 + 2*0.001787*A386 -3*0.00000155*A386^2 - 4*0.00000000133*A386^3,0.35*(0.5584 + 2*0.001787*A386 -3*0.00000155*A386^2 - 4*0.00000000133*A386^3),_xll.RiskTruncateP(0.05,0.95),_xll.RiskName("BW Gain"),_xll.RiskUnits("kg"))</f>
        <v>#NAME?</v>
      </c>
      <c r="C386" s="133" t="e" cm="1">
        <f t="array" aca="1" ref="C386" ca="1">_xll.RiskNormal(20,20*0.3941,_xll.RiskTruncateP(0.05,0.95),_xll.RiskName("Diet 3 Feed"),_xll.RiskUnits("ng/kg dry"))</f>
        <v>#NAME?</v>
      </c>
      <c r="D386" s="133" t="e" cm="1">
        <f t="array" aca="1" ref="D386" ca="1">_xll.RiskNormal(170,170*0.282,_xll.RiskTruncateP(0.05,0.95),_xll.RiskName("Diet 2 Soil"),_xll.RiskUnits("ng/kg dry"))</f>
        <v>#NAME?</v>
      </c>
      <c r="E386" s="163">
        <v>1.3</v>
      </c>
      <c r="F386" s="134"/>
      <c r="G386" s="134"/>
      <c r="H386" s="134"/>
      <c r="I386" s="134"/>
      <c r="J386" s="134"/>
      <c r="K386" s="134"/>
      <c r="L386" s="134" t="e" cm="1">
        <f t="array" aca="1" ref="L386" ca="1">_xll.RiskNormal(5.4702*LN(A386)-22.889,(5.4702*LN(A386)-22.889)*0.35,_xll.RiskTruncateP(0.05,0.95),_xll.RiskName("DMI"),_xll.RiskUnits("kg"))</f>
        <v>#NAME?</v>
      </c>
      <c r="M386" s="134" t="e" cm="1">
        <f t="array" aca="1" ref="M386" ca="1">_xll.RiskNormal(0.0243*L386,0.005*L386,_xll.RiskTruncateP(0.05,0.95),_xll.RiskName("Soil Intake"),_xll.RiskUnits("kg"))</f>
        <v>#NAME?</v>
      </c>
      <c r="N386" s="134" t="e">
        <f t="shared" ca="1" si="48"/>
        <v>#NAME?</v>
      </c>
      <c r="O386" s="134">
        <f t="shared" si="49"/>
        <v>0</v>
      </c>
      <c r="P386" s="134" t="e">
        <f t="shared" ca="1" si="52"/>
        <v>#NAME?</v>
      </c>
      <c r="Q386" s="134" t="e">
        <f t="shared" ca="1" si="52"/>
        <v>#NAME?</v>
      </c>
      <c r="R386" s="134" t="e">
        <f t="shared" ca="1" si="52"/>
        <v>#NAME?</v>
      </c>
      <c r="S386" s="134" t="e">
        <f t="shared" ca="1" si="51"/>
        <v>#NAME?</v>
      </c>
      <c r="T386" s="134" t="e" cm="1">
        <f t="array" aca="1" ref="T386" ca="1">U385-(U385*(0.5^(1/_xll.RiskNormal('SW7'!C$2,'SW7'!D$2,_xll.RiskTruncateP(0.05,0.95),_xll.RiskName("Halflife"),_xll.RiskUnits("d")))))</f>
        <v>#NAME?</v>
      </c>
      <c r="U386" s="134" t="e">
        <f t="shared" ca="1" si="50"/>
        <v>#NAME?</v>
      </c>
      <c r="V386" s="137" t="e" cm="1">
        <f t="array" aca="1" ref="V386" ca="1">(U386*_xll.RiskNormal('SW7'!C$3,'SW7'!D$3,_xll.RiskTruncateP(0.05,0.95),_xll.RiskName("PFAS MUSCLE FRAC"))/(B386*_xll.RiskNormal('SW7'!C$4,'SW7'!E$4,_xll.RiskTruncateP(0.05,0.95),_xll.RiskName("MUSCLE BW FRAC"))))/1000</f>
        <v>#NAME?</v>
      </c>
      <c r="W386" s="137" t="e" cm="1">
        <f t="array" aca="1" ref="W386" ca="1">V386/_xll.RiskNormal('SW7'!C$5,'SW7'!D$5,_xll.RiskTruncateP(0.05,0.95),_xll.RiskName("Serum Part"))</f>
        <v>#NAME?</v>
      </c>
    </row>
    <row r="387" spans="1:23" x14ac:dyDescent="0.35">
      <c r="A387" s="133">
        <f t="shared" si="47"/>
        <v>384</v>
      </c>
      <c r="B387" s="134" t="e" cm="1">
        <f t="array" aca="1" ref="B387" ca="1">B386+_xll.RiskNormal(0.5584 + 2*0.001787*A387 -3*0.00000155*A387^2 - 4*0.00000000133*A387^3,0.35*(0.5584 + 2*0.001787*A387 -3*0.00000155*A387^2 - 4*0.00000000133*A387^3),_xll.RiskTruncateP(0.05,0.95),_xll.RiskName("BW Gain"),_xll.RiskUnits("kg"))</f>
        <v>#NAME?</v>
      </c>
      <c r="C387" s="133" t="e" cm="1">
        <f t="array" aca="1" ref="C387" ca="1">_xll.RiskNormal(20,20*0.3941,_xll.RiskTruncateP(0.05,0.95),_xll.RiskName("Diet 3 Feed"),_xll.RiskUnits("ng/kg dry"))</f>
        <v>#NAME?</v>
      </c>
      <c r="D387" s="133" t="e" cm="1">
        <f t="array" aca="1" ref="D387" ca="1">_xll.RiskNormal(170,170*0.282,_xll.RiskTruncateP(0.05,0.95),_xll.RiskName("Diet 2 Soil"),_xll.RiskUnits("ng/kg dry"))</f>
        <v>#NAME?</v>
      </c>
      <c r="E387" s="163">
        <v>1.3</v>
      </c>
      <c r="F387" s="134"/>
      <c r="G387" s="134"/>
      <c r="H387" s="134"/>
      <c r="I387" s="134"/>
      <c r="J387" s="134"/>
      <c r="K387" s="134"/>
      <c r="L387" s="134" t="e" cm="1">
        <f t="array" aca="1" ref="L387" ca="1">_xll.RiskNormal(5.4702*LN(A387)-22.889,(5.4702*LN(A387)-22.889)*0.35,_xll.RiskTruncateP(0.05,0.95),_xll.RiskName("DMI"),_xll.RiskUnits("kg"))</f>
        <v>#NAME?</v>
      </c>
      <c r="M387" s="134" t="e" cm="1">
        <f t="array" aca="1" ref="M387" ca="1">_xll.RiskNormal(0.0243*L387,0.005*L387,_xll.RiskTruncateP(0.05,0.95),_xll.RiskName("Soil Intake"),_xll.RiskUnits("kg"))</f>
        <v>#NAME?</v>
      </c>
      <c r="N387" s="134" t="e">
        <f t="shared" ca="1" si="48"/>
        <v>#NAME?</v>
      </c>
      <c r="O387" s="134">
        <f t="shared" si="49"/>
        <v>0</v>
      </c>
      <c r="P387" s="134" t="e">
        <f t="shared" ca="1" si="52"/>
        <v>#NAME?</v>
      </c>
      <c r="Q387" s="134" t="e">
        <f t="shared" ca="1" si="52"/>
        <v>#NAME?</v>
      </c>
      <c r="R387" s="134" t="e">
        <f t="shared" ca="1" si="52"/>
        <v>#NAME?</v>
      </c>
      <c r="S387" s="134" t="e">
        <f t="shared" ca="1" si="51"/>
        <v>#NAME?</v>
      </c>
      <c r="T387" s="134" t="e" cm="1">
        <f t="array" aca="1" ref="T387" ca="1">U386-(U386*(0.5^(1/_xll.RiskNormal('SW7'!C$2,'SW7'!D$2,_xll.RiskTruncateP(0.05,0.95),_xll.RiskName("Halflife"),_xll.RiskUnits("d")))))</f>
        <v>#NAME?</v>
      </c>
      <c r="U387" s="134" t="e">
        <f t="shared" ca="1" si="50"/>
        <v>#NAME?</v>
      </c>
      <c r="V387" s="137" t="e" cm="1">
        <f t="array" aca="1" ref="V387" ca="1">(U387*_xll.RiskNormal('SW7'!C$3,'SW7'!D$3,_xll.RiskTruncateP(0.05,0.95),_xll.RiskName("PFAS MUSCLE FRAC"))/(B387*_xll.RiskNormal('SW7'!C$4,'SW7'!E$4,_xll.RiskTruncateP(0.05,0.95),_xll.RiskName("MUSCLE BW FRAC"))))/1000</f>
        <v>#NAME?</v>
      </c>
      <c r="W387" s="137" t="e" cm="1">
        <f t="array" aca="1" ref="W387" ca="1">V387/_xll.RiskNormal('SW7'!C$5,'SW7'!D$5,_xll.RiskTruncateP(0.05,0.95),_xll.RiskName("Serum Part"))</f>
        <v>#NAME?</v>
      </c>
    </row>
    <row r="388" spans="1:23" x14ac:dyDescent="0.35">
      <c r="A388" s="133">
        <f t="shared" si="47"/>
        <v>385</v>
      </c>
      <c r="B388" s="134" t="e" cm="1">
        <f t="array" aca="1" ref="B388" ca="1">B387+_xll.RiskNormal(0.5584 + 2*0.001787*A388 -3*0.00000155*A388^2 - 4*0.00000000133*A388^3,0.35*(0.5584 + 2*0.001787*A388 -3*0.00000155*A388^2 - 4*0.00000000133*A388^3),_xll.RiskTruncateP(0.05,0.95),_xll.RiskName("BW Gain"),_xll.RiskUnits("kg"))</f>
        <v>#NAME?</v>
      </c>
      <c r="C388" s="133" t="e" cm="1">
        <f t="array" aca="1" ref="C388" ca="1">_xll.RiskNormal(20,20*0.3941,_xll.RiskTruncateP(0.05,0.95),_xll.RiskName("Diet 3 Feed"),_xll.RiskUnits("ng/kg dry"))</f>
        <v>#NAME?</v>
      </c>
      <c r="D388" s="133" t="e" cm="1">
        <f t="array" aca="1" ref="D388" ca="1">_xll.RiskNormal(170,170*0.282,_xll.RiskTruncateP(0.05,0.95),_xll.RiskName("Diet 2 Soil"),_xll.RiskUnits("ng/kg dry"))</f>
        <v>#NAME?</v>
      </c>
      <c r="E388" s="163">
        <v>1.3</v>
      </c>
      <c r="F388" s="134"/>
      <c r="G388" s="134"/>
      <c r="H388" s="134"/>
      <c r="I388" s="134"/>
      <c r="J388" s="134"/>
      <c r="K388" s="134"/>
      <c r="L388" s="134" t="e" cm="1">
        <f t="array" aca="1" ref="L388" ca="1">_xll.RiskNormal(5.4702*LN(A388)-22.889,(5.4702*LN(A388)-22.889)*0.35,_xll.RiskTruncateP(0.05,0.95),_xll.RiskName("DMI"),_xll.RiskUnits("kg"))</f>
        <v>#NAME?</v>
      </c>
      <c r="M388" s="134" t="e" cm="1">
        <f t="array" aca="1" ref="M388" ca="1">_xll.RiskNormal(0.0243*L388,0.005*L388,_xll.RiskTruncateP(0.05,0.95),_xll.RiskName("Soil Intake"),_xll.RiskUnits("kg"))</f>
        <v>#NAME?</v>
      </c>
      <c r="N388" s="134" t="e">
        <f t="shared" ca="1" si="48"/>
        <v>#NAME?</v>
      </c>
      <c r="O388" s="134">
        <f t="shared" si="49"/>
        <v>0</v>
      </c>
      <c r="P388" s="134" t="e">
        <f t="shared" ca="1" si="52"/>
        <v>#NAME?</v>
      </c>
      <c r="Q388" s="134" t="e">
        <f t="shared" ca="1" si="52"/>
        <v>#NAME?</v>
      </c>
      <c r="R388" s="134" t="e">
        <f t="shared" ca="1" si="52"/>
        <v>#NAME?</v>
      </c>
      <c r="S388" s="134" t="e">
        <f t="shared" ca="1" si="51"/>
        <v>#NAME?</v>
      </c>
      <c r="T388" s="134" t="e" cm="1">
        <f t="array" aca="1" ref="T388" ca="1">U387-(U387*(0.5^(1/_xll.RiskNormal('SW7'!C$2,'SW7'!D$2,_xll.RiskTruncateP(0.05,0.95),_xll.RiskName("Halflife"),_xll.RiskUnits("d")))))</f>
        <v>#NAME?</v>
      </c>
      <c r="U388" s="134" t="e">
        <f t="shared" ca="1" si="50"/>
        <v>#NAME?</v>
      </c>
      <c r="V388" s="137" t="e" cm="1">
        <f t="array" aca="1" ref="V388" ca="1">(U388*_xll.RiskNormal('SW7'!C$3,'SW7'!D$3,_xll.RiskTruncateP(0.05,0.95),_xll.RiskName("PFAS MUSCLE FRAC"))/(B388*_xll.RiskNormal('SW7'!C$4,'SW7'!E$4,_xll.RiskTruncateP(0.05,0.95),_xll.RiskName("MUSCLE BW FRAC"))))/1000</f>
        <v>#NAME?</v>
      </c>
      <c r="W388" s="137" t="e" cm="1">
        <f t="array" aca="1" ref="W388" ca="1">V388/_xll.RiskNormal('SW7'!C$5,'SW7'!D$5,_xll.RiskTruncateP(0.05,0.95),_xll.RiskName("Serum Part"))</f>
        <v>#NAME?</v>
      </c>
    </row>
    <row r="389" spans="1:23" x14ac:dyDescent="0.35">
      <c r="A389" s="133">
        <f t="shared" ref="A389:A452" si="53">A388+1</f>
        <v>386</v>
      </c>
      <c r="B389" s="134" t="e" cm="1">
        <f t="array" aca="1" ref="B389" ca="1">B388+_xll.RiskNormal(0.5584 + 2*0.001787*A389 -3*0.00000155*A389^2 - 4*0.00000000133*A389^3,0.35*(0.5584 + 2*0.001787*A389 -3*0.00000155*A389^2 - 4*0.00000000133*A389^3),_xll.RiskTruncateP(0.05,0.95),_xll.RiskName("BW Gain"),_xll.RiskUnits("kg"))</f>
        <v>#NAME?</v>
      </c>
      <c r="C389" s="133" t="e" cm="1">
        <f t="array" aca="1" ref="C389" ca="1">_xll.RiskNormal(20,20*0.3941,_xll.RiskTruncateP(0.05,0.95),_xll.RiskName("Diet 3 Feed"),_xll.RiskUnits("ng/kg dry"))</f>
        <v>#NAME?</v>
      </c>
      <c r="D389" s="133" t="e" cm="1">
        <f t="array" aca="1" ref="D389" ca="1">_xll.RiskNormal(170,170*0.282,_xll.RiskTruncateP(0.05,0.95),_xll.RiskName("Diet 2 Soil"),_xll.RiskUnits("ng/kg dry"))</f>
        <v>#NAME?</v>
      </c>
      <c r="E389" s="163">
        <v>1.3</v>
      </c>
      <c r="F389" s="134"/>
      <c r="G389" s="134"/>
      <c r="H389" s="134"/>
      <c r="I389" s="134"/>
      <c r="J389" s="134"/>
      <c r="K389" s="134"/>
      <c r="L389" s="134" t="e" cm="1">
        <f t="array" aca="1" ref="L389" ca="1">_xll.RiskNormal(5.4702*LN(A389)-22.889,(5.4702*LN(A389)-22.889)*0.35,_xll.RiskTruncateP(0.05,0.95),_xll.RiskName("DMI"),_xll.RiskUnits("kg"))</f>
        <v>#NAME?</v>
      </c>
      <c r="M389" s="134" t="e" cm="1">
        <f t="array" aca="1" ref="M389" ca="1">_xll.RiskNormal(0.0243*L389,0.005*L389,_xll.RiskTruncateP(0.05,0.95),_xll.RiskName("Soil Intake"),_xll.RiskUnits("kg"))</f>
        <v>#NAME?</v>
      </c>
      <c r="N389" s="134" t="e">
        <f t="shared" ref="N389:N452" ca="1" si="54">4*L389</f>
        <v>#NAME?</v>
      </c>
      <c r="O389" s="134">
        <f t="shared" ref="O389:O452" si="55">J389*K389</f>
        <v>0</v>
      </c>
      <c r="P389" s="134" t="e">
        <f t="shared" ca="1" si="52"/>
        <v>#NAME?</v>
      </c>
      <c r="Q389" s="134" t="e">
        <f t="shared" ca="1" si="52"/>
        <v>#NAME?</v>
      </c>
      <c r="R389" s="134" t="e">
        <f t="shared" ca="1" si="52"/>
        <v>#NAME?</v>
      </c>
      <c r="S389" s="134" t="e">
        <f t="shared" ca="1" si="51"/>
        <v>#NAME?</v>
      </c>
      <c r="T389" s="134" t="e" cm="1">
        <f t="array" aca="1" ref="T389" ca="1">U388-(U388*(0.5^(1/_xll.RiskNormal('SW7'!C$2,'SW7'!D$2,_xll.RiskTruncateP(0.05,0.95),_xll.RiskName("Halflife"),_xll.RiskUnits("d")))))</f>
        <v>#NAME?</v>
      </c>
      <c r="U389" s="134" t="e">
        <f t="shared" ref="U389:U452" ca="1" si="56">U388+S388-T388</f>
        <v>#NAME?</v>
      </c>
      <c r="V389" s="137" t="e" cm="1">
        <f t="array" aca="1" ref="V389" ca="1">(U389*_xll.RiskNormal('SW7'!C$3,'SW7'!D$3,_xll.RiskTruncateP(0.05,0.95),_xll.RiskName("PFAS MUSCLE FRAC"))/(B389*_xll.RiskNormal('SW7'!C$4,'SW7'!E$4,_xll.RiskTruncateP(0.05,0.95),_xll.RiskName("MUSCLE BW FRAC"))))/1000</f>
        <v>#NAME?</v>
      </c>
      <c r="W389" s="137" t="e" cm="1">
        <f t="array" aca="1" ref="W389" ca="1">V389/_xll.RiskNormal('SW7'!C$5,'SW7'!D$5,_xll.RiskTruncateP(0.05,0.95),_xll.RiskName("Serum Part"))</f>
        <v>#NAME?</v>
      </c>
    </row>
    <row r="390" spans="1:23" x14ac:dyDescent="0.35">
      <c r="A390" s="133">
        <f t="shared" si="53"/>
        <v>387</v>
      </c>
      <c r="B390" s="134" t="e" cm="1">
        <f t="array" aca="1" ref="B390" ca="1">B389+_xll.RiskNormal(0.5584 + 2*0.001787*A390 -3*0.00000155*A390^2 - 4*0.00000000133*A390^3,0.35*(0.5584 + 2*0.001787*A390 -3*0.00000155*A390^2 - 4*0.00000000133*A390^3),_xll.RiskTruncateP(0.05,0.95),_xll.RiskName("BW Gain"),_xll.RiskUnits("kg"))</f>
        <v>#NAME?</v>
      </c>
      <c r="C390" s="133" t="e" cm="1">
        <f t="array" aca="1" ref="C390" ca="1">_xll.RiskNormal(20,20*0.3941,_xll.RiskTruncateP(0.05,0.95),_xll.RiskName("Diet 3 Feed"),_xll.RiskUnits("ng/kg dry"))</f>
        <v>#NAME?</v>
      </c>
      <c r="D390" s="133" t="e" cm="1">
        <f t="array" aca="1" ref="D390" ca="1">_xll.RiskNormal(170,170*0.282,_xll.RiskTruncateP(0.05,0.95),_xll.RiskName("Diet 2 Soil"),_xll.RiskUnits("ng/kg dry"))</f>
        <v>#NAME?</v>
      </c>
      <c r="E390" s="163">
        <v>1.3</v>
      </c>
      <c r="F390" s="134"/>
      <c r="G390" s="134"/>
      <c r="H390" s="134"/>
      <c r="I390" s="134"/>
      <c r="J390" s="134"/>
      <c r="K390" s="134"/>
      <c r="L390" s="134" t="e" cm="1">
        <f t="array" aca="1" ref="L390" ca="1">_xll.RiskNormal(5.4702*LN(A390)-22.889,(5.4702*LN(A390)-22.889)*0.35,_xll.RiskTruncateP(0.05,0.95),_xll.RiskName("DMI"),_xll.RiskUnits("kg"))</f>
        <v>#NAME?</v>
      </c>
      <c r="M390" s="134" t="e" cm="1">
        <f t="array" aca="1" ref="M390" ca="1">_xll.RiskNormal(0.0243*L390,0.005*L390,_xll.RiskTruncateP(0.05,0.95),_xll.RiskName("Soil Intake"),_xll.RiskUnits("kg"))</f>
        <v>#NAME?</v>
      </c>
      <c r="N390" s="134" t="e">
        <f t="shared" ca="1" si="54"/>
        <v>#NAME?</v>
      </c>
      <c r="O390" s="134">
        <f t="shared" si="55"/>
        <v>0</v>
      </c>
      <c r="P390" s="134" t="e">
        <f t="shared" ca="1" si="52"/>
        <v>#NAME?</v>
      </c>
      <c r="Q390" s="134" t="e">
        <f t="shared" ca="1" si="52"/>
        <v>#NAME?</v>
      </c>
      <c r="R390" s="134" t="e">
        <f t="shared" ca="1" si="52"/>
        <v>#NAME?</v>
      </c>
      <c r="S390" s="134" t="e">
        <f t="shared" ca="1" si="51"/>
        <v>#NAME?</v>
      </c>
      <c r="T390" s="134" t="e" cm="1">
        <f t="array" aca="1" ref="T390" ca="1">U389-(U389*(0.5^(1/_xll.RiskNormal('SW7'!C$2,'SW7'!D$2,_xll.RiskTruncateP(0.05,0.95),_xll.RiskName("Halflife"),_xll.RiskUnits("d")))))</f>
        <v>#NAME?</v>
      </c>
      <c r="U390" s="134" t="e">
        <f t="shared" ca="1" si="56"/>
        <v>#NAME?</v>
      </c>
      <c r="V390" s="137" t="e" cm="1">
        <f t="array" aca="1" ref="V390" ca="1">(U390*_xll.RiskNormal('SW7'!C$3,'SW7'!D$3,_xll.RiskTruncateP(0.05,0.95),_xll.RiskName("PFAS MUSCLE FRAC"))/(B390*_xll.RiskNormal('SW7'!C$4,'SW7'!E$4,_xll.RiskTruncateP(0.05,0.95),_xll.RiskName("MUSCLE BW FRAC"))))/1000</f>
        <v>#NAME?</v>
      </c>
      <c r="W390" s="137" t="e" cm="1">
        <f t="array" aca="1" ref="W390" ca="1">V390/_xll.RiskNormal('SW7'!C$5,'SW7'!D$5,_xll.RiskTruncateP(0.05,0.95),_xll.RiskName("Serum Part"))</f>
        <v>#NAME?</v>
      </c>
    </row>
    <row r="391" spans="1:23" x14ac:dyDescent="0.35">
      <c r="A391" s="133">
        <f t="shared" si="53"/>
        <v>388</v>
      </c>
      <c r="B391" s="134" t="e" cm="1">
        <f t="array" aca="1" ref="B391" ca="1">B390+_xll.RiskNormal(0.5584 + 2*0.001787*A391 -3*0.00000155*A391^2 - 4*0.00000000133*A391^3,0.35*(0.5584 + 2*0.001787*A391 -3*0.00000155*A391^2 - 4*0.00000000133*A391^3),_xll.RiskTruncateP(0.05,0.95),_xll.RiskName("BW Gain"),_xll.RiskUnits("kg"))</f>
        <v>#NAME?</v>
      </c>
      <c r="C391" s="133" t="e" cm="1">
        <f t="array" aca="1" ref="C391" ca="1">_xll.RiskNormal(20,20*0.3941,_xll.RiskTruncateP(0.05,0.95),_xll.RiskName("Diet 3 Feed"),_xll.RiskUnits("ng/kg dry"))</f>
        <v>#NAME?</v>
      </c>
      <c r="D391" s="133" t="e" cm="1">
        <f t="array" aca="1" ref="D391" ca="1">_xll.RiskNormal(170,170*0.282,_xll.RiskTruncateP(0.05,0.95),_xll.RiskName("Diet 2 Soil"),_xll.RiskUnits("ng/kg dry"))</f>
        <v>#NAME?</v>
      </c>
      <c r="E391" s="163">
        <v>1.3</v>
      </c>
      <c r="F391" s="134"/>
      <c r="G391" s="134"/>
      <c r="H391" s="134"/>
      <c r="I391" s="134"/>
      <c r="J391" s="134"/>
      <c r="K391" s="134"/>
      <c r="L391" s="134" t="e" cm="1">
        <f t="array" aca="1" ref="L391" ca="1">_xll.RiskNormal(5.4702*LN(A391)-22.889,(5.4702*LN(A391)-22.889)*0.35,_xll.RiskTruncateP(0.05,0.95),_xll.RiskName("DMI"),_xll.RiskUnits("kg"))</f>
        <v>#NAME?</v>
      </c>
      <c r="M391" s="134" t="e" cm="1">
        <f t="array" aca="1" ref="M391" ca="1">_xll.RiskNormal(0.0243*L391,0.005*L391,_xll.RiskTruncateP(0.05,0.95),_xll.RiskName("Soil Intake"),_xll.RiskUnits("kg"))</f>
        <v>#NAME?</v>
      </c>
      <c r="N391" s="134" t="e">
        <f t="shared" ca="1" si="54"/>
        <v>#NAME?</v>
      </c>
      <c r="O391" s="134">
        <f t="shared" si="55"/>
        <v>0</v>
      </c>
      <c r="P391" s="134" t="e">
        <f t="shared" ca="1" si="52"/>
        <v>#NAME?</v>
      </c>
      <c r="Q391" s="134" t="e">
        <f t="shared" ca="1" si="52"/>
        <v>#NAME?</v>
      </c>
      <c r="R391" s="134" t="e">
        <f t="shared" ca="1" si="52"/>
        <v>#NAME?</v>
      </c>
      <c r="S391" s="134" t="e">
        <f t="shared" ca="1" si="51"/>
        <v>#NAME?</v>
      </c>
      <c r="T391" s="134" t="e" cm="1">
        <f t="array" aca="1" ref="T391" ca="1">U390-(U390*(0.5^(1/_xll.RiskNormal('SW7'!C$2,'SW7'!D$2,_xll.RiskTruncateP(0.05,0.95),_xll.RiskName("Halflife"),_xll.RiskUnits("d")))))</f>
        <v>#NAME?</v>
      </c>
      <c r="U391" s="134" t="e">
        <f t="shared" ca="1" si="56"/>
        <v>#NAME?</v>
      </c>
      <c r="V391" s="137" t="e" cm="1">
        <f t="array" aca="1" ref="V391" ca="1">(U391*_xll.RiskNormal('SW7'!C$3,'SW7'!D$3,_xll.RiskTruncateP(0.05,0.95),_xll.RiskName("PFAS MUSCLE FRAC"))/(B391*_xll.RiskNormal('SW7'!C$4,'SW7'!E$4,_xll.RiskTruncateP(0.05,0.95),_xll.RiskName("MUSCLE BW FRAC"))))/1000</f>
        <v>#NAME?</v>
      </c>
      <c r="W391" s="137" t="e" cm="1">
        <f t="array" aca="1" ref="W391" ca="1">V391/_xll.RiskNormal('SW7'!C$5,'SW7'!D$5,_xll.RiskTruncateP(0.05,0.95),_xll.RiskName("Serum Part"))</f>
        <v>#NAME?</v>
      </c>
    </row>
    <row r="392" spans="1:23" x14ac:dyDescent="0.35">
      <c r="A392" s="133">
        <f t="shared" si="53"/>
        <v>389</v>
      </c>
      <c r="B392" s="134" t="e" cm="1">
        <f t="array" aca="1" ref="B392" ca="1">B391+_xll.RiskNormal(0.5584 + 2*0.001787*A392 -3*0.00000155*A392^2 - 4*0.00000000133*A392^3,0.35*(0.5584 + 2*0.001787*A392 -3*0.00000155*A392^2 - 4*0.00000000133*A392^3),_xll.RiskTruncateP(0.05,0.95),_xll.RiskName("BW Gain"),_xll.RiskUnits("kg"))</f>
        <v>#NAME?</v>
      </c>
      <c r="C392" s="133" t="e" cm="1">
        <f t="array" aca="1" ref="C392" ca="1">_xll.RiskNormal(20,20*0.3941,_xll.RiskTruncateP(0.05,0.95),_xll.RiskName("Diet 3 Feed"),_xll.RiskUnits("ng/kg dry"))</f>
        <v>#NAME?</v>
      </c>
      <c r="D392" s="133" t="e" cm="1">
        <f t="array" aca="1" ref="D392" ca="1">_xll.RiskNormal(170,170*0.282,_xll.RiskTruncateP(0.05,0.95),_xll.RiskName("Diet 2 Soil"),_xll.RiskUnits("ng/kg dry"))</f>
        <v>#NAME?</v>
      </c>
      <c r="E392" s="163">
        <v>1.3</v>
      </c>
      <c r="F392" s="134"/>
      <c r="G392" s="134"/>
      <c r="H392" s="134"/>
      <c r="I392" s="134"/>
      <c r="J392" s="134"/>
      <c r="K392" s="134"/>
      <c r="L392" s="134" t="e" cm="1">
        <f t="array" aca="1" ref="L392" ca="1">_xll.RiskNormal(5.4702*LN(A392)-22.889,(5.4702*LN(A392)-22.889)*0.35,_xll.RiskTruncateP(0.05,0.95),_xll.RiskName("DMI"),_xll.RiskUnits("kg"))</f>
        <v>#NAME?</v>
      </c>
      <c r="M392" s="134" t="e" cm="1">
        <f t="array" aca="1" ref="M392" ca="1">_xll.RiskNormal(0.0243*L392,0.005*L392,_xll.RiskTruncateP(0.05,0.95),_xll.RiskName("Soil Intake"),_xll.RiskUnits("kg"))</f>
        <v>#NAME?</v>
      </c>
      <c r="N392" s="134" t="e">
        <f t="shared" ca="1" si="54"/>
        <v>#NAME?</v>
      </c>
      <c r="O392" s="134">
        <f t="shared" si="55"/>
        <v>0</v>
      </c>
      <c r="P392" s="134" t="e">
        <f t="shared" ca="1" si="52"/>
        <v>#NAME?</v>
      </c>
      <c r="Q392" s="134" t="e">
        <f t="shared" ca="1" si="52"/>
        <v>#NAME?</v>
      </c>
      <c r="R392" s="134" t="e">
        <f t="shared" ca="1" si="52"/>
        <v>#NAME?</v>
      </c>
      <c r="S392" s="134" t="e">
        <f t="shared" ca="1" si="51"/>
        <v>#NAME?</v>
      </c>
      <c r="T392" s="134" t="e" cm="1">
        <f t="array" aca="1" ref="T392" ca="1">U391-(U391*(0.5^(1/_xll.RiskNormal('SW7'!C$2,'SW7'!D$2,_xll.RiskTruncateP(0.05,0.95),_xll.RiskName("Halflife"),_xll.RiskUnits("d")))))</f>
        <v>#NAME?</v>
      </c>
      <c r="U392" s="134" t="e">
        <f t="shared" ca="1" si="56"/>
        <v>#NAME?</v>
      </c>
      <c r="V392" s="137" t="e" cm="1">
        <f t="array" aca="1" ref="V392" ca="1">(U392*_xll.RiskNormal('SW7'!C$3,'SW7'!D$3,_xll.RiskTruncateP(0.05,0.95),_xll.RiskName("PFAS MUSCLE FRAC"))/(B392*_xll.RiskNormal('SW7'!C$4,'SW7'!E$4,_xll.RiskTruncateP(0.05,0.95),_xll.RiskName("MUSCLE BW FRAC"))))/1000</f>
        <v>#NAME?</v>
      </c>
      <c r="W392" s="137" t="e" cm="1">
        <f t="array" aca="1" ref="W392" ca="1">V392/_xll.RiskNormal('SW7'!C$5,'SW7'!D$5,_xll.RiskTruncateP(0.05,0.95),_xll.RiskName("Serum Part"))</f>
        <v>#NAME?</v>
      </c>
    </row>
    <row r="393" spans="1:23" x14ac:dyDescent="0.35">
      <c r="A393" s="133">
        <f t="shared" si="53"/>
        <v>390</v>
      </c>
      <c r="B393" s="134" t="e" cm="1">
        <f t="array" aca="1" ref="B393" ca="1">B392+_xll.RiskNormal(0.5584 + 2*0.001787*A393 -3*0.00000155*A393^2 - 4*0.00000000133*A393^3,0.35*(0.5584 + 2*0.001787*A393 -3*0.00000155*A393^2 - 4*0.00000000133*A393^3),_xll.RiskTruncateP(0.05,0.95),_xll.RiskName("BW Gain"),_xll.RiskUnits("kg"))</f>
        <v>#NAME?</v>
      </c>
      <c r="C393" s="133" t="e" cm="1">
        <f t="array" aca="1" ref="C393" ca="1">_xll.RiskNormal(20,20*0.3941,_xll.RiskTruncateP(0.05,0.95),_xll.RiskName("Diet 3 Feed"),_xll.RiskUnits("ng/kg dry"))</f>
        <v>#NAME?</v>
      </c>
      <c r="D393" s="133" t="e" cm="1">
        <f t="array" aca="1" ref="D393" ca="1">_xll.RiskNormal(170,170*0.282,_xll.RiskTruncateP(0.05,0.95),_xll.RiskName("Diet 2 Soil"),_xll.RiskUnits("ng/kg dry"))</f>
        <v>#NAME?</v>
      </c>
      <c r="E393" s="163">
        <v>1.3</v>
      </c>
      <c r="F393" s="134"/>
      <c r="G393" s="134"/>
      <c r="H393" s="134"/>
      <c r="I393" s="134"/>
      <c r="J393" s="134"/>
      <c r="K393" s="134"/>
      <c r="L393" s="134" t="e" cm="1">
        <f t="array" aca="1" ref="L393" ca="1">_xll.RiskNormal(5.4702*LN(A393)-22.889,(5.4702*LN(A393)-22.889)*0.35,_xll.RiskTruncateP(0.05,0.95),_xll.RiskName("DMI"),_xll.RiskUnits("kg"))</f>
        <v>#NAME?</v>
      </c>
      <c r="M393" s="134" t="e" cm="1">
        <f t="array" aca="1" ref="M393" ca="1">_xll.RiskNormal(0.0243*L393,0.005*L393,_xll.RiskTruncateP(0.05,0.95),_xll.RiskName("Soil Intake"),_xll.RiskUnits("kg"))</f>
        <v>#NAME?</v>
      </c>
      <c r="N393" s="134" t="e">
        <f t="shared" ca="1" si="54"/>
        <v>#NAME?</v>
      </c>
      <c r="O393" s="134">
        <f t="shared" si="55"/>
        <v>0</v>
      </c>
      <c r="P393" s="134" t="e">
        <f t="shared" ca="1" si="52"/>
        <v>#NAME?</v>
      </c>
      <c r="Q393" s="134" t="e">
        <f t="shared" ca="1" si="52"/>
        <v>#NAME?</v>
      </c>
      <c r="R393" s="134" t="e">
        <f t="shared" ca="1" si="52"/>
        <v>#NAME?</v>
      </c>
      <c r="S393" s="134" t="e">
        <f t="shared" ca="1" si="51"/>
        <v>#NAME?</v>
      </c>
      <c r="T393" s="134" t="e" cm="1">
        <f t="array" aca="1" ref="T393" ca="1">U392-(U392*(0.5^(1/_xll.RiskNormal('SW7'!C$2,'SW7'!D$2,_xll.RiskTruncateP(0.05,0.95),_xll.RiskName("Halflife"),_xll.RiskUnits("d")))))</f>
        <v>#NAME?</v>
      </c>
      <c r="U393" s="134" t="e">
        <f t="shared" ca="1" si="56"/>
        <v>#NAME?</v>
      </c>
      <c r="V393" s="137" t="e" cm="1">
        <f t="array" aca="1" ref="V393" ca="1">(U393*_xll.RiskNormal('SW7'!C$3,'SW7'!D$3,_xll.RiskTruncateP(0.05,0.95),_xll.RiskName("PFAS MUSCLE FRAC"))/(B393*_xll.RiskNormal('SW7'!C$4,'SW7'!E$4,_xll.RiskTruncateP(0.05,0.95),_xll.RiskName("MUSCLE BW FRAC"))))/1000</f>
        <v>#NAME?</v>
      </c>
      <c r="W393" s="137" t="e" cm="1">
        <f t="array" aca="1" ref="W393" ca="1">V393/_xll.RiskNormal('SW7'!C$5,'SW7'!D$5,_xll.RiskTruncateP(0.05,0.95),_xll.RiskName("Serum Part"))</f>
        <v>#NAME?</v>
      </c>
    </row>
    <row r="394" spans="1:23" x14ac:dyDescent="0.35">
      <c r="A394" s="133">
        <f t="shared" si="53"/>
        <v>391</v>
      </c>
      <c r="B394" s="134" t="e" cm="1">
        <f t="array" aca="1" ref="B394" ca="1">B393+_xll.RiskNormal(0.5584 + 2*0.001787*A394 -3*0.00000155*A394^2 - 4*0.00000000133*A394^3,0.35*(0.5584 + 2*0.001787*A394 -3*0.00000155*A394^2 - 4*0.00000000133*A394^3),_xll.RiskTruncateP(0.05,0.95),_xll.RiskName("BW Gain"),_xll.RiskUnits("kg"))</f>
        <v>#NAME?</v>
      </c>
      <c r="C394" s="133" t="e" cm="1">
        <f t="array" aca="1" ref="C394" ca="1">_xll.RiskNormal(20,20*0.3941,_xll.RiskTruncateP(0.05,0.95),_xll.RiskName("Diet 3 Feed"),_xll.RiskUnits("ng/kg dry"))</f>
        <v>#NAME?</v>
      </c>
      <c r="D394" s="133" t="e" cm="1">
        <f t="array" aca="1" ref="D394" ca="1">_xll.RiskNormal(170,170*0.282,_xll.RiskTruncateP(0.05,0.95),_xll.RiskName("Diet 2 Soil"),_xll.RiskUnits("ng/kg dry"))</f>
        <v>#NAME?</v>
      </c>
      <c r="E394" s="163">
        <v>1.3</v>
      </c>
      <c r="F394" s="134"/>
      <c r="G394" s="134"/>
      <c r="H394" s="134"/>
      <c r="I394" s="134"/>
      <c r="J394" s="134"/>
      <c r="K394" s="134"/>
      <c r="L394" s="134" t="e" cm="1">
        <f t="array" aca="1" ref="L394" ca="1">_xll.RiskNormal(5.4702*LN(A394)-22.889,(5.4702*LN(A394)-22.889)*0.35,_xll.RiskTruncateP(0.05,0.95),_xll.RiskName("DMI"),_xll.RiskUnits("kg"))</f>
        <v>#NAME?</v>
      </c>
      <c r="M394" s="134" t="e" cm="1">
        <f t="array" aca="1" ref="M394" ca="1">_xll.RiskNormal(0.0243*L394,0.005*L394,_xll.RiskTruncateP(0.05,0.95),_xll.RiskName("Soil Intake"),_xll.RiskUnits("kg"))</f>
        <v>#NAME?</v>
      </c>
      <c r="N394" s="134" t="e">
        <f t="shared" ca="1" si="54"/>
        <v>#NAME?</v>
      </c>
      <c r="O394" s="134">
        <f t="shared" si="55"/>
        <v>0</v>
      </c>
      <c r="P394" s="134" t="e">
        <f t="shared" ca="1" si="52"/>
        <v>#NAME?</v>
      </c>
      <c r="Q394" s="134" t="e">
        <f t="shared" ca="1" si="52"/>
        <v>#NAME?</v>
      </c>
      <c r="R394" s="134" t="e">
        <f t="shared" ca="1" si="52"/>
        <v>#NAME?</v>
      </c>
      <c r="S394" s="134" t="e">
        <f t="shared" ca="1" si="51"/>
        <v>#NAME?</v>
      </c>
      <c r="T394" s="134" t="e" cm="1">
        <f t="array" aca="1" ref="T394" ca="1">U393-(U393*(0.5^(1/_xll.RiskNormal('SW7'!C$2,'SW7'!D$2,_xll.RiskTruncateP(0.05,0.95),_xll.RiskName("Halflife"),_xll.RiskUnits("d")))))</f>
        <v>#NAME?</v>
      </c>
      <c r="U394" s="134" t="e">
        <f t="shared" ca="1" si="56"/>
        <v>#NAME?</v>
      </c>
      <c r="V394" s="137" t="e" cm="1">
        <f t="array" aca="1" ref="V394" ca="1">(U394*_xll.RiskNormal('SW7'!C$3,'SW7'!D$3,_xll.RiskTruncateP(0.05,0.95),_xll.RiskName("PFAS MUSCLE FRAC"))/(B394*_xll.RiskNormal('SW7'!C$4,'SW7'!E$4,_xll.RiskTruncateP(0.05,0.95),_xll.RiskName("MUSCLE BW FRAC"))))/1000</f>
        <v>#NAME?</v>
      </c>
      <c r="W394" s="137" t="e" cm="1">
        <f t="array" aca="1" ref="W394" ca="1">V394/_xll.RiskNormal('SW7'!C$5,'SW7'!D$5,_xll.RiskTruncateP(0.05,0.95),_xll.RiskName("Serum Part"))</f>
        <v>#NAME?</v>
      </c>
    </row>
    <row r="395" spans="1:23" x14ac:dyDescent="0.35">
      <c r="A395" s="133">
        <f t="shared" si="53"/>
        <v>392</v>
      </c>
      <c r="B395" s="134" t="e" cm="1">
        <f t="array" aca="1" ref="B395" ca="1">B394+_xll.RiskNormal(0.5584 + 2*0.001787*A395 -3*0.00000155*A395^2 - 4*0.00000000133*A395^3,0.35*(0.5584 + 2*0.001787*A395 -3*0.00000155*A395^2 - 4*0.00000000133*A395^3),_xll.RiskTruncateP(0.05,0.95),_xll.RiskName("BW Gain"),_xll.RiskUnits("kg"))</f>
        <v>#NAME?</v>
      </c>
      <c r="C395" s="133" t="e" cm="1">
        <f t="array" aca="1" ref="C395" ca="1">_xll.RiskNormal(20,20*0.3941,_xll.RiskTruncateP(0.05,0.95),_xll.RiskName("Diet 3 Feed"),_xll.RiskUnits("ng/kg dry"))</f>
        <v>#NAME?</v>
      </c>
      <c r="D395" s="133" t="e" cm="1">
        <f t="array" aca="1" ref="D395" ca="1">_xll.RiskNormal(170,170*0.282,_xll.RiskTruncateP(0.05,0.95),_xll.RiskName("Diet 2 Soil"),_xll.RiskUnits("ng/kg dry"))</f>
        <v>#NAME?</v>
      </c>
      <c r="E395" s="163">
        <v>1.3</v>
      </c>
      <c r="F395" s="134"/>
      <c r="G395" s="134"/>
      <c r="H395" s="134"/>
      <c r="I395" s="134"/>
      <c r="J395" s="134"/>
      <c r="K395" s="134"/>
      <c r="L395" s="134" t="e" cm="1">
        <f t="array" aca="1" ref="L395" ca="1">_xll.RiskNormal(5.4702*LN(A395)-22.889,(5.4702*LN(A395)-22.889)*0.35,_xll.RiskTruncateP(0.05,0.95),_xll.RiskName("DMI"),_xll.RiskUnits("kg"))</f>
        <v>#NAME?</v>
      </c>
      <c r="M395" s="134" t="e" cm="1">
        <f t="array" aca="1" ref="M395" ca="1">_xll.RiskNormal(0.0243*L395,0.005*L395,_xll.RiskTruncateP(0.05,0.95),_xll.RiskName("Soil Intake"),_xll.RiskUnits("kg"))</f>
        <v>#NAME?</v>
      </c>
      <c r="N395" s="134" t="e">
        <f t="shared" ca="1" si="54"/>
        <v>#NAME?</v>
      </c>
      <c r="O395" s="134">
        <f t="shared" si="55"/>
        <v>0</v>
      </c>
      <c r="P395" s="134" t="e">
        <f t="shared" ca="1" si="52"/>
        <v>#NAME?</v>
      </c>
      <c r="Q395" s="134" t="e">
        <f t="shared" ca="1" si="52"/>
        <v>#NAME?</v>
      </c>
      <c r="R395" s="134" t="e">
        <f t="shared" ca="1" si="52"/>
        <v>#NAME?</v>
      </c>
      <c r="S395" s="134" t="e">
        <f t="shared" ca="1" si="51"/>
        <v>#NAME?</v>
      </c>
      <c r="T395" s="134" t="e" cm="1">
        <f t="array" aca="1" ref="T395" ca="1">U394-(U394*(0.5^(1/_xll.RiskNormal('SW7'!C$2,'SW7'!D$2,_xll.RiskTruncateP(0.05,0.95),_xll.RiskName("Halflife"),_xll.RiskUnits("d")))))</f>
        <v>#NAME?</v>
      </c>
      <c r="U395" s="134" t="e">
        <f t="shared" ca="1" si="56"/>
        <v>#NAME?</v>
      </c>
      <c r="V395" s="137" t="e" cm="1">
        <f t="array" aca="1" ref="V395" ca="1">(U395*_xll.RiskNormal('SW7'!C$3,'SW7'!D$3,_xll.RiskTruncateP(0.05,0.95),_xll.RiskName("PFAS MUSCLE FRAC"))/(B395*_xll.RiskNormal('SW7'!C$4,'SW7'!E$4,_xll.RiskTruncateP(0.05,0.95),_xll.RiskName("MUSCLE BW FRAC"))))/1000</f>
        <v>#NAME?</v>
      </c>
      <c r="W395" s="137" t="e" cm="1">
        <f t="array" aca="1" ref="W395" ca="1">V395/_xll.RiskNormal('SW7'!C$5,'SW7'!D$5,_xll.RiskTruncateP(0.05,0.95),_xll.RiskName("Serum Part"))</f>
        <v>#NAME?</v>
      </c>
    </row>
    <row r="396" spans="1:23" x14ac:dyDescent="0.35">
      <c r="A396" s="133">
        <f t="shared" si="53"/>
        <v>393</v>
      </c>
      <c r="B396" s="134" t="e" cm="1">
        <f t="array" aca="1" ref="B396" ca="1">B395+_xll.RiskNormal(0.5584 + 2*0.001787*A396 -3*0.00000155*A396^2 - 4*0.00000000133*A396^3,0.35*(0.5584 + 2*0.001787*A396 -3*0.00000155*A396^2 - 4*0.00000000133*A396^3),_xll.RiskTruncateP(0.05,0.95),_xll.RiskName("BW Gain"),_xll.RiskUnits("kg"))</f>
        <v>#NAME?</v>
      </c>
      <c r="C396" s="133" t="e" cm="1">
        <f t="array" aca="1" ref="C396" ca="1">_xll.RiskNormal(20,20*0.3941,_xll.RiskTruncateP(0.05,0.95),_xll.RiskName("Diet 3 Feed"),_xll.RiskUnits("ng/kg dry"))</f>
        <v>#NAME?</v>
      </c>
      <c r="D396" s="133" t="e" cm="1">
        <f t="array" aca="1" ref="D396" ca="1">_xll.RiskNormal(170,170*0.282,_xll.RiskTruncateP(0.05,0.95),_xll.RiskName("Diet 2 Soil"),_xll.RiskUnits("ng/kg dry"))</f>
        <v>#NAME?</v>
      </c>
      <c r="E396" s="163">
        <v>1.3</v>
      </c>
      <c r="F396" s="134"/>
      <c r="G396" s="134"/>
      <c r="H396" s="134"/>
      <c r="I396" s="134"/>
      <c r="J396" s="134"/>
      <c r="K396" s="134"/>
      <c r="L396" s="134" t="e" cm="1">
        <f t="array" aca="1" ref="L396" ca="1">_xll.RiskNormal(5.4702*LN(A396)-22.889,(5.4702*LN(A396)-22.889)*0.35,_xll.RiskTruncateP(0.05,0.95),_xll.RiskName("DMI"),_xll.RiskUnits("kg"))</f>
        <v>#NAME?</v>
      </c>
      <c r="M396" s="134" t="e" cm="1">
        <f t="array" aca="1" ref="M396" ca="1">_xll.RiskNormal(0.0243*L396,0.005*L396,_xll.RiskTruncateP(0.05,0.95),_xll.RiskName("Soil Intake"),_xll.RiskUnits("kg"))</f>
        <v>#NAME?</v>
      </c>
      <c r="N396" s="134" t="e">
        <f t="shared" ca="1" si="54"/>
        <v>#NAME?</v>
      </c>
      <c r="O396" s="134">
        <f t="shared" si="55"/>
        <v>0</v>
      </c>
      <c r="P396" s="134" t="e">
        <f t="shared" ca="1" si="52"/>
        <v>#NAME?</v>
      </c>
      <c r="Q396" s="134" t="e">
        <f t="shared" ca="1" si="52"/>
        <v>#NAME?</v>
      </c>
      <c r="R396" s="134" t="e">
        <f t="shared" ca="1" si="52"/>
        <v>#NAME?</v>
      </c>
      <c r="S396" s="134" t="e">
        <f t="shared" ca="1" si="51"/>
        <v>#NAME?</v>
      </c>
      <c r="T396" s="134" t="e" cm="1">
        <f t="array" aca="1" ref="T396" ca="1">U395-(U395*(0.5^(1/_xll.RiskNormal('SW7'!C$2,'SW7'!D$2,_xll.RiskTruncateP(0.05,0.95),_xll.RiskName("Halflife"),_xll.RiskUnits("d")))))</f>
        <v>#NAME?</v>
      </c>
      <c r="U396" s="134" t="e">
        <f t="shared" ca="1" si="56"/>
        <v>#NAME?</v>
      </c>
      <c r="V396" s="137" t="e" cm="1">
        <f t="array" aca="1" ref="V396" ca="1">(U396*_xll.RiskNormal('SW7'!C$3,'SW7'!D$3,_xll.RiskTruncateP(0.05,0.95),_xll.RiskName("PFAS MUSCLE FRAC"))/(B396*_xll.RiskNormal('SW7'!C$4,'SW7'!E$4,_xll.RiskTruncateP(0.05,0.95),_xll.RiskName("MUSCLE BW FRAC"))))/1000</f>
        <v>#NAME?</v>
      </c>
      <c r="W396" s="137" t="e" cm="1">
        <f t="array" aca="1" ref="W396" ca="1">V396/_xll.RiskNormal('SW7'!C$5,'SW7'!D$5,_xll.RiskTruncateP(0.05,0.95),_xll.RiskName("Serum Part"))</f>
        <v>#NAME?</v>
      </c>
    </row>
    <row r="397" spans="1:23" x14ac:dyDescent="0.35">
      <c r="A397" s="133">
        <f t="shared" si="53"/>
        <v>394</v>
      </c>
      <c r="B397" s="134" t="e" cm="1">
        <f t="array" aca="1" ref="B397" ca="1">B396+_xll.RiskNormal(0.5584 + 2*0.001787*A397 -3*0.00000155*A397^2 - 4*0.00000000133*A397^3,0.35*(0.5584 + 2*0.001787*A397 -3*0.00000155*A397^2 - 4*0.00000000133*A397^3),_xll.RiskTruncateP(0.05,0.95),_xll.RiskName("BW Gain"),_xll.RiskUnits("kg"))</f>
        <v>#NAME?</v>
      </c>
      <c r="C397" s="133" t="e" cm="1">
        <f t="array" aca="1" ref="C397" ca="1">_xll.RiskNormal(20,20*0.3941,_xll.RiskTruncateP(0.05,0.95),_xll.RiskName("Diet 3 Feed"),_xll.RiskUnits("ng/kg dry"))</f>
        <v>#NAME?</v>
      </c>
      <c r="D397" s="133" t="e" cm="1">
        <f t="array" aca="1" ref="D397" ca="1">_xll.RiskNormal(170,170*0.282,_xll.RiskTruncateP(0.05,0.95),_xll.RiskName("Diet 2 Soil"),_xll.RiskUnits("ng/kg dry"))</f>
        <v>#NAME?</v>
      </c>
      <c r="E397" s="163">
        <v>1.3</v>
      </c>
      <c r="F397" s="134"/>
      <c r="G397" s="134"/>
      <c r="H397" s="134"/>
      <c r="I397" s="134"/>
      <c r="J397" s="134"/>
      <c r="K397" s="134"/>
      <c r="L397" s="134" t="e" cm="1">
        <f t="array" aca="1" ref="L397" ca="1">_xll.RiskNormal(5.4702*LN(A397)-22.889,(5.4702*LN(A397)-22.889)*0.35,_xll.RiskTruncateP(0.05,0.95),_xll.RiskName("DMI"),_xll.RiskUnits("kg"))</f>
        <v>#NAME?</v>
      </c>
      <c r="M397" s="134" t="e" cm="1">
        <f t="array" aca="1" ref="M397" ca="1">_xll.RiskNormal(0.0243*L397,0.005*L397,_xll.RiskTruncateP(0.05,0.95),_xll.RiskName("Soil Intake"),_xll.RiskUnits("kg"))</f>
        <v>#NAME?</v>
      </c>
      <c r="N397" s="134" t="e">
        <f t="shared" ca="1" si="54"/>
        <v>#NAME?</v>
      </c>
      <c r="O397" s="134">
        <f t="shared" si="55"/>
        <v>0</v>
      </c>
      <c r="P397" s="134" t="e">
        <f t="shared" ca="1" si="52"/>
        <v>#NAME?</v>
      </c>
      <c r="Q397" s="134" t="e">
        <f t="shared" ca="1" si="52"/>
        <v>#NAME?</v>
      </c>
      <c r="R397" s="134" t="e">
        <f t="shared" ca="1" si="52"/>
        <v>#NAME?</v>
      </c>
      <c r="S397" s="134" t="e">
        <f t="shared" ca="1" si="51"/>
        <v>#NAME?</v>
      </c>
      <c r="T397" s="134" t="e" cm="1">
        <f t="array" aca="1" ref="T397" ca="1">U396-(U396*(0.5^(1/_xll.RiskNormal('SW7'!C$2,'SW7'!D$2,_xll.RiskTruncateP(0.05,0.95),_xll.RiskName("Halflife"),_xll.RiskUnits("d")))))</f>
        <v>#NAME?</v>
      </c>
      <c r="U397" s="134" t="e">
        <f t="shared" ca="1" si="56"/>
        <v>#NAME?</v>
      </c>
      <c r="V397" s="137" t="e" cm="1">
        <f t="array" aca="1" ref="V397" ca="1">(U397*_xll.RiskNormal('SW7'!C$3,'SW7'!D$3,_xll.RiskTruncateP(0.05,0.95),_xll.RiskName("PFAS MUSCLE FRAC"))/(B397*_xll.RiskNormal('SW7'!C$4,'SW7'!E$4,_xll.RiskTruncateP(0.05,0.95),_xll.RiskName("MUSCLE BW FRAC"))))/1000</f>
        <v>#NAME?</v>
      </c>
      <c r="W397" s="137" t="e" cm="1">
        <f t="array" aca="1" ref="W397" ca="1">V397/_xll.RiskNormal('SW7'!C$5,'SW7'!D$5,_xll.RiskTruncateP(0.05,0.95),_xll.RiskName("Serum Part"))</f>
        <v>#NAME?</v>
      </c>
    </row>
    <row r="398" spans="1:23" x14ac:dyDescent="0.35">
      <c r="A398" s="133">
        <f t="shared" si="53"/>
        <v>395</v>
      </c>
      <c r="B398" s="134" t="e" cm="1">
        <f t="array" aca="1" ref="B398" ca="1">B397+_xll.RiskNormal(0.5584 + 2*0.001787*A398 -3*0.00000155*A398^2 - 4*0.00000000133*A398^3,0.35*(0.5584 + 2*0.001787*A398 -3*0.00000155*A398^2 - 4*0.00000000133*A398^3),_xll.RiskTruncateP(0.05,0.95),_xll.RiskName("BW Gain"),_xll.RiskUnits("kg"))</f>
        <v>#NAME?</v>
      </c>
      <c r="C398" s="133" t="e" cm="1">
        <f t="array" aca="1" ref="C398" ca="1">_xll.RiskNormal(20,20*0.3941,_xll.RiskTruncateP(0.05,0.95),_xll.RiskName("Diet 3 Feed"),_xll.RiskUnits("ng/kg dry"))</f>
        <v>#NAME?</v>
      </c>
      <c r="D398" s="133" t="e" cm="1">
        <f t="array" aca="1" ref="D398" ca="1">_xll.RiskNormal(170,170*0.282,_xll.RiskTruncateP(0.05,0.95),_xll.RiskName("Diet 2 Soil"),_xll.RiskUnits("ng/kg dry"))</f>
        <v>#NAME?</v>
      </c>
      <c r="E398" s="163">
        <v>1.3</v>
      </c>
      <c r="F398" s="134"/>
      <c r="G398" s="134"/>
      <c r="H398" s="134"/>
      <c r="I398" s="134"/>
      <c r="J398" s="134"/>
      <c r="K398" s="134"/>
      <c r="L398" s="134" t="e" cm="1">
        <f t="array" aca="1" ref="L398" ca="1">_xll.RiskNormal(5.4702*LN(A398)-22.889,(5.4702*LN(A398)-22.889)*0.35,_xll.RiskTruncateP(0.05,0.95),_xll.RiskName("DMI"),_xll.RiskUnits("kg"))</f>
        <v>#NAME?</v>
      </c>
      <c r="M398" s="134" t="e" cm="1">
        <f t="array" aca="1" ref="M398" ca="1">_xll.RiskNormal(0.0243*L398,0.005*L398,_xll.RiskTruncateP(0.05,0.95),_xll.RiskName("Soil Intake"),_xll.RiskUnits("kg"))</f>
        <v>#NAME?</v>
      </c>
      <c r="N398" s="134" t="e">
        <f t="shared" ca="1" si="54"/>
        <v>#NAME?</v>
      </c>
      <c r="O398" s="134">
        <f t="shared" si="55"/>
        <v>0</v>
      </c>
      <c r="P398" s="134" t="e">
        <f t="shared" ca="1" si="52"/>
        <v>#NAME?</v>
      </c>
      <c r="Q398" s="134" t="e">
        <f t="shared" ca="1" si="52"/>
        <v>#NAME?</v>
      </c>
      <c r="R398" s="134" t="e">
        <f t="shared" ca="1" si="52"/>
        <v>#NAME?</v>
      </c>
      <c r="S398" s="134" t="e">
        <f t="shared" ca="1" si="51"/>
        <v>#NAME?</v>
      </c>
      <c r="T398" s="134" t="e" cm="1">
        <f t="array" aca="1" ref="T398" ca="1">U397-(U397*(0.5^(1/_xll.RiskNormal('SW7'!C$2,'SW7'!D$2,_xll.RiskTruncateP(0.05,0.95),_xll.RiskName("Halflife"),_xll.RiskUnits("d")))))</f>
        <v>#NAME?</v>
      </c>
      <c r="U398" s="134" t="e">
        <f t="shared" ca="1" si="56"/>
        <v>#NAME?</v>
      </c>
      <c r="V398" s="137" t="e" cm="1">
        <f t="array" aca="1" ref="V398" ca="1">(U398*_xll.RiskNormal('SW7'!C$3,'SW7'!D$3,_xll.RiskTruncateP(0.05,0.95),_xll.RiskName("PFAS MUSCLE FRAC"))/(B398*_xll.RiskNormal('SW7'!C$4,'SW7'!E$4,_xll.RiskTruncateP(0.05,0.95),_xll.RiskName("MUSCLE BW FRAC"))))/1000</f>
        <v>#NAME?</v>
      </c>
      <c r="W398" s="137" t="e" cm="1">
        <f t="array" aca="1" ref="W398" ca="1">V398/_xll.RiskNormal('SW7'!C$5,'SW7'!D$5,_xll.RiskTruncateP(0.05,0.95),_xll.RiskName("Serum Part"))</f>
        <v>#NAME?</v>
      </c>
    </row>
    <row r="399" spans="1:23" x14ac:dyDescent="0.35">
      <c r="A399" s="133">
        <f t="shared" si="53"/>
        <v>396</v>
      </c>
      <c r="B399" s="134" t="e" cm="1">
        <f t="array" aca="1" ref="B399" ca="1">B398+_xll.RiskNormal(0.5584 + 2*0.001787*A399 -3*0.00000155*A399^2 - 4*0.00000000133*A399^3,0.35*(0.5584 + 2*0.001787*A399 -3*0.00000155*A399^2 - 4*0.00000000133*A399^3),_xll.RiskTruncateP(0.05,0.95),_xll.RiskName("BW Gain"),_xll.RiskUnits("kg"))</f>
        <v>#NAME?</v>
      </c>
      <c r="C399" s="133" t="e" cm="1">
        <f t="array" aca="1" ref="C399" ca="1">_xll.RiskNormal(20,20*0.3941,_xll.RiskTruncateP(0.05,0.95),_xll.RiskName("Diet 3 Feed"),_xll.RiskUnits("ng/kg dry"))</f>
        <v>#NAME?</v>
      </c>
      <c r="D399" s="133" t="e" cm="1">
        <f t="array" aca="1" ref="D399" ca="1">_xll.RiskNormal(170,170*0.282,_xll.RiskTruncateP(0.05,0.95),_xll.RiskName("Diet 2 Soil"),_xll.RiskUnits("ng/kg dry"))</f>
        <v>#NAME?</v>
      </c>
      <c r="E399" s="163">
        <v>1.3</v>
      </c>
      <c r="F399" s="134"/>
      <c r="G399" s="134"/>
      <c r="H399" s="134"/>
      <c r="I399" s="134"/>
      <c r="J399" s="134"/>
      <c r="K399" s="134"/>
      <c r="L399" s="134" t="e" cm="1">
        <f t="array" aca="1" ref="L399" ca="1">_xll.RiskNormal(5.4702*LN(A399)-22.889,(5.4702*LN(A399)-22.889)*0.35,_xll.RiskTruncateP(0.05,0.95),_xll.RiskName("DMI"),_xll.RiskUnits("kg"))</f>
        <v>#NAME?</v>
      </c>
      <c r="M399" s="134" t="e" cm="1">
        <f t="array" aca="1" ref="M399" ca="1">_xll.RiskNormal(0.0243*L399,0.005*L399,_xll.RiskTruncateP(0.05,0.95),_xll.RiskName("Soil Intake"),_xll.RiskUnits("kg"))</f>
        <v>#NAME?</v>
      </c>
      <c r="N399" s="134" t="e">
        <f t="shared" ca="1" si="54"/>
        <v>#NAME?</v>
      </c>
      <c r="O399" s="134">
        <f t="shared" si="55"/>
        <v>0</v>
      </c>
      <c r="P399" s="134" t="e">
        <f t="shared" ca="1" si="52"/>
        <v>#NAME?</v>
      </c>
      <c r="Q399" s="134" t="e">
        <f t="shared" ca="1" si="52"/>
        <v>#NAME?</v>
      </c>
      <c r="R399" s="134" t="e">
        <f t="shared" ca="1" si="52"/>
        <v>#NAME?</v>
      </c>
      <c r="S399" s="134" t="e">
        <f t="shared" ref="S399:S462" ca="1" si="57">SUM(O399:R399)</f>
        <v>#NAME?</v>
      </c>
      <c r="T399" s="134" t="e" cm="1">
        <f t="array" aca="1" ref="T399" ca="1">U398-(U398*(0.5^(1/_xll.RiskNormal('SW7'!C$2,'SW7'!D$2,_xll.RiskTruncateP(0.05,0.95),_xll.RiskName("Halflife"),_xll.RiskUnits("d")))))</f>
        <v>#NAME?</v>
      </c>
      <c r="U399" s="134" t="e">
        <f t="shared" ca="1" si="56"/>
        <v>#NAME?</v>
      </c>
      <c r="V399" s="137" t="e" cm="1">
        <f t="array" aca="1" ref="V399" ca="1">(U399*_xll.RiskNormal('SW7'!C$3,'SW7'!D$3,_xll.RiskTruncateP(0.05,0.95),_xll.RiskName("PFAS MUSCLE FRAC"))/(B399*_xll.RiskNormal('SW7'!C$4,'SW7'!E$4,_xll.RiskTruncateP(0.05,0.95),_xll.RiskName("MUSCLE BW FRAC"))))/1000</f>
        <v>#NAME?</v>
      </c>
      <c r="W399" s="137" t="e" cm="1">
        <f t="array" aca="1" ref="W399" ca="1">V399/_xll.RiskNormal('SW7'!C$5,'SW7'!D$5,_xll.RiskTruncateP(0.05,0.95),_xll.RiskName("Serum Part"))</f>
        <v>#NAME?</v>
      </c>
    </row>
    <row r="400" spans="1:23" x14ac:dyDescent="0.35">
      <c r="A400" s="133">
        <f t="shared" si="53"/>
        <v>397</v>
      </c>
      <c r="B400" s="134" t="e" cm="1">
        <f t="array" aca="1" ref="B400" ca="1">B399+_xll.RiskNormal(0.5584 + 2*0.001787*A400 -3*0.00000155*A400^2 - 4*0.00000000133*A400^3,0.35*(0.5584 + 2*0.001787*A400 -3*0.00000155*A400^2 - 4*0.00000000133*A400^3),_xll.RiskTruncateP(0.05,0.95),_xll.RiskName("BW Gain"),_xll.RiskUnits("kg"))</f>
        <v>#NAME?</v>
      </c>
      <c r="C400" s="133" t="e" cm="1">
        <f t="array" aca="1" ref="C400" ca="1">_xll.RiskNormal(20,20*0.3941,_xll.RiskTruncateP(0.05,0.95),_xll.RiskName("Diet 3 Feed"),_xll.RiskUnits("ng/kg dry"))</f>
        <v>#NAME?</v>
      </c>
      <c r="D400" s="133" t="e" cm="1">
        <f t="array" aca="1" ref="D400" ca="1">_xll.RiskNormal(170,170*0.282,_xll.RiskTruncateP(0.05,0.95),_xll.RiskName("Diet 2 Soil"),_xll.RiskUnits("ng/kg dry"))</f>
        <v>#NAME?</v>
      </c>
      <c r="E400" s="163">
        <v>1.3</v>
      </c>
      <c r="F400" s="134"/>
      <c r="G400" s="134"/>
      <c r="H400" s="134"/>
      <c r="I400" s="134"/>
      <c r="J400" s="134"/>
      <c r="K400" s="134"/>
      <c r="L400" s="134" t="e" cm="1">
        <f t="array" aca="1" ref="L400" ca="1">_xll.RiskNormal(5.4702*LN(A400)-22.889,(5.4702*LN(A400)-22.889)*0.35,_xll.RiskTruncateP(0.05,0.95),_xll.RiskName("DMI"),_xll.RiskUnits("kg"))</f>
        <v>#NAME?</v>
      </c>
      <c r="M400" s="134" t="e" cm="1">
        <f t="array" aca="1" ref="M400" ca="1">_xll.RiskNormal(0.0243*L400,0.005*L400,_xll.RiskTruncateP(0.05,0.95),_xll.RiskName("Soil Intake"),_xll.RiskUnits("kg"))</f>
        <v>#NAME?</v>
      </c>
      <c r="N400" s="134" t="e">
        <f t="shared" ca="1" si="54"/>
        <v>#NAME?</v>
      </c>
      <c r="O400" s="134">
        <f t="shared" si="55"/>
        <v>0</v>
      </c>
      <c r="P400" s="134" t="e">
        <f t="shared" ca="1" si="52"/>
        <v>#NAME?</v>
      </c>
      <c r="Q400" s="134" t="e">
        <f t="shared" ca="1" si="52"/>
        <v>#NAME?</v>
      </c>
      <c r="R400" s="134" t="e">
        <f t="shared" ca="1" si="52"/>
        <v>#NAME?</v>
      </c>
      <c r="S400" s="134" t="e">
        <f t="shared" ca="1" si="57"/>
        <v>#NAME?</v>
      </c>
      <c r="T400" s="134" t="e" cm="1">
        <f t="array" aca="1" ref="T400" ca="1">U399-(U399*(0.5^(1/_xll.RiskNormal('SW7'!C$2,'SW7'!D$2,_xll.RiskTruncateP(0.05,0.95),_xll.RiskName("Halflife"),_xll.RiskUnits("d")))))</f>
        <v>#NAME?</v>
      </c>
      <c r="U400" s="134" t="e">
        <f t="shared" ca="1" si="56"/>
        <v>#NAME?</v>
      </c>
      <c r="V400" s="137" t="e" cm="1">
        <f t="array" aca="1" ref="V400" ca="1">(U400*_xll.RiskNormal('SW7'!C$3,'SW7'!D$3,_xll.RiskTruncateP(0.05,0.95),_xll.RiskName("PFAS MUSCLE FRAC"))/(B400*_xll.RiskNormal('SW7'!C$4,'SW7'!E$4,_xll.RiskTruncateP(0.05,0.95),_xll.RiskName("MUSCLE BW FRAC"))))/1000</f>
        <v>#NAME?</v>
      </c>
      <c r="W400" s="137" t="e" cm="1">
        <f t="array" aca="1" ref="W400" ca="1">V400/_xll.RiskNormal('SW7'!C$5,'SW7'!D$5,_xll.RiskTruncateP(0.05,0.95),_xll.RiskName("Serum Part"))</f>
        <v>#NAME?</v>
      </c>
    </row>
    <row r="401" spans="1:23" x14ac:dyDescent="0.35">
      <c r="A401" s="133">
        <f t="shared" si="53"/>
        <v>398</v>
      </c>
      <c r="B401" s="134" t="e" cm="1">
        <f t="array" aca="1" ref="B401" ca="1">B400+_xll.RiskNormal(0.5584 + 2*0.001787*A401 -3*0.00000155*A401^2 - 4*0.00000000133*A401^3,0.35*(0.5584 + 2*0.001787*A401 -3*0.00000155*A401^2 - 4*0.00000000133*A401^3),_xll.RiskTruncateP(0.05,0.95),_xll.RiskName("BW Gain"),_xll.RiskUnits("kg"))</f>
        <v>#NAME?</v>
      </c>
      <c r="C401" s="133" t="e" cm="1">
        <f t="array" aca="1" ref="C401" ca="1">_xll.RiskNormal(20,20*0.3941,_xll.RiskTruncateP(0.05,0.95),_xll.RiskName("Diet 3 Feed"),_xll.RiskUnits("ng/kg dry"))</f>
        <v>#NAME?</v>
      </c>
      <c r="D401" s="133" t="e" cm="1">
        <f t="array" aca="1" ref="D401" ca="1">_xll.RiskNormal(170,170*0.282,_xll.RiskTruncateP(0.05,0.95),_xll.RiskName("Diet 2 Soil"),_xll.RiskUnits("ng/kg dry"))</f>
        <v>#NAME?</v>
      </c>
      <c r="E401" s="163">
        <v>1.3</v>
      </c>
      <c r="F401" s="134"/>
      <c r="G401" s="134"/>
      <c r="H401" s="134"/>
      <c r="I401" s="134"/>
      <c r="J401" s="134"/>
      <c r="K401" s="134"/>
      <c r="L401" s="134" t="e" cm="1">
        <f t="array" aca="1" ref="L401" ca="1">_xll.RiskNormal(5.4702*LN(A401)-22.889,(5.4702*LN(A401)-22.889)*0.35,_xll.RiskTruncateP(0.05,0.95),_xll.RiskName("DMI"),_xll.RiskUnits("kg"))</f>
        <v>#NAME?</v>
      </c>
      <c r="M401" s="134" t="e" cm="1">
        <f t="array" aca="1" ref="M401" ca="1">_xll.RiskNormal(0.0243*L401,0.005*L401,_xll.RiskTruncateP(0.05,0.95),_xll.RiskName("Soil Intake"),_xll.RiskUnits("kg"))</f>
        <v>#NAME?</v>
      </c>
      <c r="N401" s="134" t="e">
        <f t="shared" ca="1" si="54"/>
        <v>#NAME?</v>
      </c>
      <c r="O401" s="134">
        <f t="shared" si="55"/>
        <v>0</v>
      </c>
      <c r="P401" s="134" t="e">
        <f t="shared" ca="1" si="52"/>
        <v>#NAME?</v>
      </c>
      <c r="Q401" s="134" t="e">
        <f t="shared" ca="1" si="52"/>
        <v>#NAME?</v>
      </c>
      <c r="R401" s="134" t="e">
        <f t="shared" ca="1" si="52"/>
        <v>#NAME?</v>
      </c>
      <c r="S401" s="134" t="e">
        <f t="shared" ca="1" si="57"/>
        <v>#NAME?</v>
      </c>
      <c r="T401" s="134" t="e" cm="1">
        <f t="array" aca="1" ref="T401" ca="1">U400-(U400*(0.5^(1/_xll.RiskNormal('SW7'!C$2,'SW7'!D$2,_xll.RiskTruncateP(0.05,0.95),_xll.RiskName("Halflife"),_xll.RiskUnits("d")))))</f>
        <v>#NAME?</v>
      </c>
      <c r="U401" s="134" t="e">
        <f t="shared" ca="1" si="56"/>
        <v>#NAME?</v>
      </c>
      <c r="V401" s="137" t="e" cm="1">
        <f t="array" aca="1" ref="V401" ca="1">(U401*_xll.RiskNormal('SW7'!C$3,'SW7'!D$3,_xll.RiskTruncateP(0.05,0.95),_xll.RiskName("PFAS MUSCLE FRAC"))/(B401*_xll.RiskNormal('SW7'!C$4,'SW7'!E$4,_xll.RiskTruncateP(0.05,0.95),_xll.RiskName("MUSCLE BW FRAC"))))/1000</f>
        <v>#NAME?</v>
      </c>
      <c r="W401" s="137" t="e" cm="1">
        <f t="array" aca="1" ref="W401" ca="1">V401/_xll.RiskNormal('SW7'!C$5,'SW7'!D$5,_xll.RiskTruncateP(0.05,0.95),_xll.RiskName("Serum Part"))</f>
        <v>#NAME?</v>
      </c>
    </row>
    <row r="402" spans="1:23" x14ac:dyDescent="0.35">
      <c r="A402" s="133">
        <f t="shared" si="53"/>
        <v>399</v>
      </c>
      <c r="B402" s="134" t="e" cm="1">
        <f t="array" aca="1" ref="B402" ca="1">B401+_xll.RiskNormal(0.5584 + 2*0.001787*A402 -3*0.00000155*A402^2 - 4*0.00000000133*A402^3,0.35*(0.5584 + 2*0.001787*A402 -3*0.00000155*A402^2 - 4*0.00000000133*A402^3),_xll.RiskTruncateP(0.05,0.95),_xll.RiskName("BW Gain"),_xll.RiskUnits("kg"))</f>
        <v>#NAME?</v>
      </c>
      <c r="C402" s="133" t="e" cm="1">
        <f t="array" aca="1" ref="C402" ca="1">_xll.RiskNormal(20,20*0.3941,_xll.RiskTruncateP(0.05,0.95),_xll.RiskName("Diet 3 Feed"),_xll.RiskUnits("ng/kg dry"))</f>
        <v>#NAME?</v>
      </c>
      <c r="D402" s="133" t="e" cm="1">
        <f t="array" aca="1" ref="D402" ca="1">_xll.RiskNormal(170,170*0.282,_xll.RiskTruncateP(0.05,0.95),_xll.RiskName("Diet 2 Soil"),_xll.RiskUnits("ng/kg dry"))</f>
        <v>#NAME?</v>
      </c>
      <c r="E402" s="163">
        <v>1.3</v>
      </c>
      <c r="F402" s="134"/>
      <c r="G402" s="134"/>
      <c r="H402" s="134"/>
      <c r="I402" s="134"/>
      <c r="J402" s="134"/>
      <c r="K402" s="134"/>
      <c r="L402" s="134" t="e" cm="1">
        <f t="array" aca="1" ref="L402" ca="1">_xll.RiskNormal(5.4702*LN(A402)-22.889,(5.4702*LN(A402)-22.889)*0.35,_xll.RiskTruncateP(0.05,0.95),_xll.RiskName("DMI"),_xll.RiskUnits("kg"))</f>
        <v>#NAME?</v>
      </c>
      <c r="M402" s="134" t="e" cm="1">
        <f t="array" aca="1" ref="M402" ca="1">_xll.RiskNormal(0.0243*L402,0.005*L402,_xll.RiskTruncateP(0.05,0.95),_xll.RiskName("Soil Intake"),_xll.RiskUnits("kg"))</f>
        <v>#NAME?</v>
      </c>
      <c r="N402" s="134" t="e">
        <f t="shared" ca="1" si="54"/>
        <v>#NAME?</v>
      </c>
      <c r="O402" s="134">
        <f t="shared" si="55"/>
        <v>0</v>
      </c>
      <c r="P402" s="134" t="e">
        <f t="shared" ca="1" si="52"/>
        <v>#NAME?</v>
      </c>
      <c r="Q402" s="134" t="e">
        <f t="shared" ca="1" si="52"/>
        <v>#NAME?</v>
      </c>
      <c r="R402" s="134" t="e">
        <f t="shared" ca="1" si="52"/>
        <v>#NAME?</v>
      </c>
      <c r="S402" s="134" t="e">
        <f t="shared" ca="1" si="57"/>
        <v>#NAME?</v>
      </c>
      <c r="T402" s="134" t="e" cm="1">
        <f t="array" aca="1" ref="T402" ca="1">U401-(U401*(0.5^(1/_xll.RiskNormal('SW7'!C$2,'SW7'!D$2,_xll.RiskTruncateP(0.05,0.95),_xll.RiskName("Halflife"),_xll.RiskUnits("d")))))</f>
        <v>#NAME?</v>
      </c>
      <c r="U402" s="134" t="e">
        <f t="shared" ca="1" si="56"/>
        <v>#NAME?</v>
      </c>
      <c r="V402" s="137" t="e" cm="1">
        <f t="array" aca="1" ref="V402" ca="1">(U402*_xll.RiskNormal('SW7'!C$3,'SW7'!D$3,_xll.RiskTruncateP(0.05,0.95),_xll.RiskName("PFAS MUSCLE FRAC"))/(B402*_xll.RiskNormal('SW7'!C$4,'SW7'!E$4,_xll.RiskTruncateP(0.05,0.95),_xll.RiskName("MUSCLE BW FRAC"))))/1000</f>
        <v>#NAME?</v>
      </c>
      <c r="W402" s="137" t="e" cm="1">
        <f t="array" aca="1" ref="W402" ca="1">V402/_xll.RiskNormal('SW7'!C$5,'SW7'!D$5,_xll.RiskTruncateP(0.05,0.95),_xll.RiskName("Serum Part"))</f>
        <v>#NAME?</v>
      </c>
    </row>
    <row r="403" spans="1:23" x14ac:dyDescent="0.35">
      <c r="A403" s="133">
        <f t="shared" si="53"/>
        <v>400</v>
      </c>
      <c r="B403" s="134" t="e" cm="1">
        <f t="array" aca="1" ref="B403" ca="1">B402+_xll.RiskNormal(0.5584 + 2*0.001787*A403 -3*0.00000155*A403^2 - 4*0.00000000133*A403^3,0.35*(0.5584 + 2*0.001787*A403 -3*0.00000155*A403^2 - 4*0.00000000133*A403^3),_xll.RiskTruncateP(0.05,0.95),_xll.RiskName("BW Gain"),_xll.RiskUnits("kg"))</f>
        <v>#NAME?</v>
      </c>
      <c r="C403" s="133" t="e" cm="1">
        <f t="array" aca="1" ref="C403" ca="1">_xll.RiskNormal(20,20*0.3941,_xll.RiskTruncateP(0.05,0.95),_xll.RiskName("Diet 3 Feed"),_xll.RiskUnits("ng/kg dry"))</f>
        <v>#NAME?</v>
      </c>
      <c r="D403" s="133" t="e" cm="1">
        <f t="array" aca="1" ref="D403" ca="1">_xll.RiskNormal(170,170*0.282,_xll.RiskTruncateP(0.05,0.95),_xll.RiskName("Diet 2 Soil"),_xll.RiskUnits("ng/kg dry"))</f>
        <v>#NAME?</v>
      </c>
      <c r="E403" s="163">
        <v>1.3</v>
      </c>
      <c r="F403" s="134"/>
      <c r="G403" s="134"/>
      <c r="H403" s="134"/>
      <c r="I403" s="134"/>
      <c r="J403" s="134"/>
      <c r="K403" s="134"/>
      <c r="L403" s="134" t="e" cm="1">
        <f t="array" aca="1" ref="L403" ca="1">_xll.RiskNormal(5.4702*LN(A403)-22.889,(5.4702*LN(A403)-22.889)*0.35,_xll.RiskTruncateP(0.05,0.95),_xll.RiskName("DMI"),_xll.RiskUnits("kg"))</f>
        <v>#NAME?</v>
      </c>
      <c r="M403" s="134" t="e" cm="1">
        <f t="array" aca="1" ref="M403" ca="1">_xll.RiskNormal(0.0243*L403,0.005*L403,_xll.RiskTruncateP(0.05,0.95),_xll.RiskName("Soil Intake"),_xll.RiskUnits("kg"))</f>
        <v>#NAME?</v>
      </c>
      <c r="N403" s="134" t="e">
        <f t="shared" ca="1" si="54"/>
        <v>#NAME?</v>
      </c>
      <c r="O403" s="134">
        <f t="shared" si="55"/>
        <v>0</v>
      </c>
      <c r="P403" s="134" t="e">
        <f t="shared" ca="1" si="52"/>
        <v>#NAME?</v>
      </c>
      <c r="Q403" s="134" t="e">
        <f t="shared" ca="1" si="52"/>
        <v>#NAME?</v>
      </c>
      <c r="R403" s="134" t="e">
        <f t="shared" ca="1" si="52"/>
        <v>#NAME?</v>
      </c>
      <c r="S403" s="134" t="e">
        <f t="shared" ca="1" si="57"/>
        <v>#NAME?</v>
      </c>
      <c r="T403" s="134" t="e" cm="1">
        <f t="array" aca="1" ref="T403" ca="1">U402-(U402*(0.5^(1/_xll.RiskNormal('SW7'!C$2,'SW7'!D$2,_xll.RiskTruncateP(0.05,0.95),_xll.RiskName("Halflife"),_xll.RiskUnits("d")))))</f>
        <v>#NAME?</v>
      </c>
      <c r="U403" s="134" t="e">
        <f t="shared" ca="1" si="56"/>
        <v>#NAME?</v>
      </c>
      <c r="V403" s="137" t="e" cm="1">
        <f t="array" aca="1" ref="V403" ca="1">(U403*_xll.RiskNormal('SW7'!C$3,'SW7'!D$3,_xll.RiskTruncateP(0.05,0.95),_xll.RiskName("PFAS MUSCLE FRAC"))/(B403*_xll.RiskNormal('SW7'!C$4,'SW7'!E$4,_xll.RiskTruncateP(0.05,0.95),_xll.RiskName("MUSCLE BW FRAC"))))/1000</f>
        <v>#NAME?</v>
      </c>
      <c r="W403" s="137" t="e" cm="1">
        <f t="array" aca="1" ref="W403" ca="1">V403/_xll.RiskNormal('SW7'!C$5,'SW7'!D$5,_xll.RiskTruncateP(0.05,0.95),_xll.RiskName("Serum Part"))</f>
        <v>#NAME?</v>
      </c>
    </row>
    <row r="404" spans="1:23" x14ac:dyDescent="0.35">
      <c r="A404" s="133">
        <f t="shared" si="53"/>
        <v>401</v>
      </c>
      <c r="B404" s="134" t="e" cm="1">
        <f t="array" aca="1" ref="B404" ca="1">B403+_xll.RiskNormal(0.5584 + 2*0.001787*A404 -3*0.00000155*A404^2 - 4*0.00000000133*A404^3,0.35*(0.5584 + 2*0.001787*A404 -3*0.00000155*A404^2 - 4*0.00000000133*A404^3),_xll.RiskTruncateP(0.05,0.95),_xll.RiskName("BW Gain"),_xll.RiskUnits("kg"))</f>
        <v>#NAME?</v>
      </c>
      <c r="C404" s="133" t="e" cm="1">
        <f t="array" aca="1" ref="C404" ca="1">_xll.RiskNormal(20,20*0.3941,_xll.RiskTruncateP(0.05,0.95),_xll.RiskName("Diet 3 Feed"),_xll.RiskUnits("ng/kg dry"))</f>
        <v>#NAME?</v>
      </c>
      <c r="D404" s="133" t="e" cm="1">
        <f t="array" aca="1" ref="D404" ca="1">_xll.RiskNormal(170,170*0.282,_xll.RiskTruncateP(0.05,0.95),_xll.RiskName("Diet 2 Soil"),_xll.RiskUnits("ng/kg dry"))</f>
        <v>#NAME?</v>
      </c>
      <c r="E404" s="163">
        <v>1.3</v>
      </c>
      <c r="F404" s="134"/>
      <c r="G404" s="134"/>
      <c r="H404" s="134"/>
      <c r="I404" s="134"/>
      <c r="J404" s="134"/>
      <c r="K404" s="134"/>
      <c r="L404" s="134" t="e" cm="1">
        <f t="array" aca="1" ref="L404" ca="1">_xll.RiskNormal(5.4702*LN(A404)-22.889,(5.4702*LN(A404)-22.889)*0.35,_xll.RiskTruncateP(0.05,0.95),_xll.RiskName("DMI"),_xll.RiskUnits("kg"))</f>
        <v>#NAME?</v>
      </c>
      <c r="M404" s="134" t="e" cm="1">
        <f t="array" aca="1" ref="M404" ca="1">_xll.RiskNormal(0.0243*L404,0.005*L404,_xll.RiskTruncateP(0.05,0.95),_xll.RiskName("Soil Intake"),_xll.RiskUnits("kg"))</f>
        <v>#NAME?</v>
      </c>
      <c r="N404" s="134" t="e">
        <f t="shared" ca="1" si="54"/>
        <v>#NAME?</v>
      </c>
      <c r="O404" s="134">
        <f t="shared" si="55"/>
        <v>0</v>
      </c>
      <c r="P404" s="134" t="e">
        <f t="shared" ca="1" si="52"/>
        <v>#NAME?</v>
      </c>
      <c r="Q404" s="134" t="e">
        <f t="shared" ca="1" si="52"/>
        <v>#NAME?</v>
      </c>
      <c r="R404" s="134" t="e">
        <f t="shared" ca="1" si="52"/>
        <v>#NAME?</v>
      </c>
      <c r="S404" s="134" t="e">
        <f t="shared" ca="1" si="57"/>
        <v>#NAME?</v>
      </c>
      <c r="T404" s="134" t="e" cm="1">
        <f t="array" aca="1" ref="T404" ca="1">U403-(U403*(0.5^(1/_xll.RiskNormal('SW7'!C$2,'SW7'!D$2,_xll.RiskTruncateP(0.05,0.95),_xll.RiskName("Halflife"),_xll.RiskUnits("d")))))</f>
        <v>#NAME?</v>
      </c>
      <c r="U404" s="134" t="e">
        <f t="shared" ca="1" si="56"/>
        <v>#NAME?</v>
      </c>
      <c r="V404" s="137" t="e" cm="1">
        <f t="array" aca="1" ref="V404" ca="1">(U404*_xll.RiskNormal('SW7'!C$3,'SW7'!D$3,_xll.RiskTruncateP(0.05,0.95),_xll.RiskName("PFAS MUSCLE FRAC"))/(B404*_xll.RiskNormal('SW7'!C$4,'SW7'!E$4,_xll.RiskTruncateP(0.05,0.95),_xll.RiskName("MUSCLE BW FRAC"))))/1000</f>
        <v>#NAME?</v>
      </c>
      <c r="W404" s="137" t="e" cm="1">
        <f t="array" aca="1" ref="W404" ca="1">V404/_xll.RiskNormal('SW7'!C$5,'SW7'!D$5,_xll.RiskTruncateP(0.05,0.95),_xll.RiskName("Serum Part"))</f>
        <v>#NAME?</v>
      </c>
    </row>
    <row r="405" spans="1:23" x14ac:dyDescent="0.35">
      <c r="A405" s="133">
        <f t="shared" si="53"/>
        <v>402</v>
      </c>
      <c r="B405" s="134" t="e" cm="1">
        <f t="array" aca="1" ref="B405" ca="1">B404+_xll.RiskNormal(0.5584 + 2*0.001787*A405 -3*0.00000155*A405^2 - 4*0.00000000133*A405^3,0.35*(0.5584 + 2*0.001787*A405 -3*0.00000155*A405^2 - 4*0.00000000133*A405^3),_xll.RiskTruncateP(0.05,0.95),_xll.RiskName("BW Gain"),_xll.RiskUnits("kg"))</f>
        <v>#NAME?</v>
      </c>
      <c r="C405" s="133" t="e" cm="1">
        <f t="array" aca="1" ref="C405" ca="1">_xll.RiskNormal(20,20*0.3941,_xll.RiskTruncateP(0.05,0.95),_xll.RiskName("Diet 3 Feed"),_xll.RiskUnits("ng/kg dry"))</f>
        <v>#NAME?</v>
      </c>
      <c r="D405" s="133" t="e" cm="1">
        <f t="array" aca="1" ref="D405" ca="1">_xll.RiskNormal(170,170*0.282,_xll.RiskTruncateP(0.05,0.95),_xll.RiskName("Diet 2 Soil"),_xll.RiskUnits("ng/kg dry"))</f>
        <v>#NAME?</v>
      </c>
      <c r="E405" s="163">
        <v>1.3</v>
      </c>
      <c r="F405" s="134"/>
      <c r="G405" s="134"/>
      <c r="H405" s="134"/>
      <c r="I405" s="134"/>
      <c r="J405" s="134"/>
      <c r="K405" s="134"/>
      <c r="L405" s="134" t="e" cm="1">
        <f t="array" aca="1" ref="L405" ca="1">_xll.RiskNormal(5.4702*LN(A405)-22.889,(5.4702*LN(A405)-22.889)*0.35,_xll.RiskTruncateP(0.05,0.95),_xll.RiskName("DMI"),_xll.RiskUnits("kg"))</f>
        <v>#NAME?</v>
      </c>
      <c r="M405" s="134" t="e" cm="1">
        <f t="array" aca="1" ref="M405" ca="1">_xll.RiskNormal(0.0243*L405,0.005*L405,_xll.RiskTruncateP(0.05,0.95),_xll.RiskName("Soil Intake"),_xll.RiskUnits("kg"))</f>
        <v>#NAME?</v>
      </c>
      <c r="N405" s="134" t="e">
        <f t="shared" ca="1" si="54"/>
        <v>#NAME?</v>
      </c>
      <c r="O405" s="134">
        <f t="shared" si="55"/>
        <v>0</v>
      </c>
      <c r="P405" s="134" t="e">
        <f t="shared" ca="1" si="52"/>
        <v>#NAME?</v>
      </c>
      <c r="Q405" s="134" t="e">
        <f t="shared" ca="1" si="52"/>
        <v>#NAME?</v>
      </c>
      <c r="R405" s="134" t="e">
        <f t="shared" ca="1" si="52"/>
        <v>#NAME?</v>
      </c>
      <c r="S405" s="134" t="e">
        <f t="shared" ca="1" si="57"/>
        <v>#NAME?</v>
      </c>
      <c r="T405" s="134" t="e" cm="1">
        <f t="array" aca="1" ref="T405" ca="1">U404-(U404*(0.5^(1/_xll.RiskNormal('SW7'!C$2,'SW7'!D$2,_xll.RiskTruncateP(0.05,0.95),_xll.RiskName("Halflife"),_xll.RiskUnits("d")))))</f>
        <v>#NAME?</v>
      </c>
      <c r="U405" s="134" t="e">
        <f t="shared" ca="1" si="56"/>
        <v>#NAME?</v>
      </c>
      <c r="V405" s="137" t="e" cm="1">
        <f t="array" aca="1" ref="V405" ca="1">(U405*_xll.RiskNormal('SW7'!C$3,'SW7'!D$3,_xll.RiskTruncateP(0.05,0.95),_xll.RiskName("PFAS MUSCLE FRAC"))/(B405*_xll.RiskNormal('SW7'!C$4,'SW7'!E$4,_xll.RiskTruncateP(0.05,0.95),_xll.RiskName("MUSCLE BW FRAC"))))/1000</f>
        <v>#NAME?</v>
      </c>
      <c r="W405" s="137" t="e" cm="1">
        <f t="array" aca="1" ref="W405" ca="1">V405/_xll.RiskNormal('SW7'!C$5,'SW7'!D$5,_xll.RiskTruncateP(0.05,0.95),_xll.RiskName("Serum Part"))</f>
        <v>#NAME?</v>
      </c>
    </row>
    <row r="406" spans="1:23" x14ac:dyDescent="0.35">
      <c r="A406" s="133">
        <f t="shared" si="53"/>
        <v>403</v>
      </c>
      <c r="B406" s="134" t="e" cm="1">
        <f t="array" aca="1" ref="B406" ca="1">B405+_xll.RiskNormal(0.5584 + 2*0.001787*A406 -3*0.00000155*A406^2 - 4*0.00000000133*A406^3,0.35*(0.5584 + 2*0.001787*A406 -3*0.00000155*A406^2 - 4*0.00000000133*A406^3),_xll.RiskTruncateP(0.05,0.95),_xll.RiskName("BW Gain"),_xll.RiskUnits("kg"))</f>
        <v>#NAME?</v>
      </c>
      <c r="C406" s="133" t="e" cm="1">
        <f t="array" aca="1" ref="C406" ca="1">_xll.RiskNormal(20,20*0.3941,_xll.RiskTruncateP(0.05,0.95),_xll.RiskName("Diet 3 Feed"),_xll.RiskUnits("ng/kg dry"))</f>
        <v>#NAME?</v>
      </c>
      <c r="D406" s="133" t="e" cm="1">
        <f t="array" aca="1" ref="D406" ca="1">_xll.RiskNormal(170,170*0.282,_xll.RiskTruncateP(0.05,0.95),_xll.RiskName("Diet 2 Soil"),_xll.RiskUnits("ng/kg dry"))</f>
        <v>#NAME?</v>
      </c>
      <c r="E406" s="163">
        <v>1.3</v>
      </c>
      <c r="F406" s="134"/>
      <c r="G406" s="134"/>
      <c r="H406" s="134"/>
      <c r="I406" s="134"/>
      <c r="J406" s="134"/>
      <c r="K406" s="134"/>
      <c r="L406" s="134" t="e" cm="1">
        <f t="array" aca="1" ref="L406" ca="1">_xll.RiskNormal(5.4702*LN(A406)-22.889,(5.4702*LN(A406)-22.889)*0.35,_xll.RiskTruncateP(0.05,0.95),_xll.RiskName("DMI"),_xll.RiskUnits("kg"))</f>
        <v>#NAME?</v>
      </c>
      <c r="M406" s="134" t="e" cm="1">
        <f t="array" aca="1" ref="M406" ca="1">_xll.RiskNormal(0.0243*L406,0.005*L406,_xll.RiskTruncateP(0.05,0.95),_xll.RiskName("Soil Intake"),_xll.RiskUnits("kg"))</f>
        <v>#NAME?</v>
      </c>
      <c r="N406" s="134" t="e">
        <f t="shared" ca="1" si="54"/>
        <v>#NAME?</v>
      </c>
      <c r="O406" s="134">
        <f t="shared" si="55"/>
        <v>0</v>
      </c>
      <c r="P406" s="134" t="e">
        <f t="shared" ca="1" si="52"/>
        <v>#NAME?</v>
      </c>
      <c r="Q406" s="134" t="e">
        <f t="shared" ca="1" si="52"/>
        <v>#NAME?</v>
      </c>
      <c r="R406" s="134" t="e">
        <f t="shared" ca="1" si="52"/>
        <v>#NAME?</v>
      </c>
      <c r="S406" s="134" t="e">
        <f t="shared" ca="1" si="57"/>
        <v>#NAME?</v>
      </c>
      <c r="T406" s="134" t="e" cm="1">
        <f t="array" aca="1" ref="T406" ca="1">U405-(U405*(0.5^(1/_xll.RiskNormal('SW7'!C$2,'SW7'!D$2,_xll.RiskTruncateP(0.05,0.95),_xll.RiskName("Halflife"),_xll.RiskUnits("d")))))</f>
        <v>#NAME?</v>
      </c>
      <c r="U406" s="134" t="e">
        <f t="shared" ca="1" si="56"/>
        <v>#NAME?</v>
      </c>
      <c r="V406" s="137" t="e" cm="1">
        <f t="array" aca="1" ref="V406" ca="1">(U406*_xll.RiskNormal('SW7'!C$3,'SW7'!D$3,_xll.RiskTruncateP(0.05,0.95),_xll.RiskName("PFAS MUSCLE FRAC"))/(B406*_xll.RiskNormal('SW7'!C$4,'SW7'!E$4,_xll.RiskTruncateP(0.05,0.95),_xll.RiskName("MUSCLE BW FRAC"))))/1000</f>
        <v>#NAME?</v>
      </c>
      <c r="W406" s="137" t="e" cm="1">
        <f t="array" aca="1" ref="W406" ca="1">V406/_xll.RiskNormal('SW7'!C$5,'SW7'!D$5,_xll.RiskTruncateP(0.05,0.95),_xll.RiskName("Serum Part"))</f>
        <v>#NAME?</v>
      </c>
    </row>
    <row r="407" spans="1:23" x14ac:dyDescent="0.35">
      <c r="A407" s="133">
        <f t="shared" si="53"/>
        <v>404</v>
      </c>
      <c r="B407" s="134" t="e" cm="1">
        <f t="array" aca="1" ref="B407" ca="1">B406+_xll.RiskNormal(0.5584 + 2*0.001787*A407 -3*0.00000155*A407^2 - 4*0.00000000133*A407^3,0.35*(0.5584 + 2*0.001787*A407 -3*0.00000155*A407^2 - 4*0.00000000133*A407^3),_xll.RiskTruncateP(0.05,0.95),_xll.RiskName("BW Gain"),_xll.RiskUnits("kg"))</f>
        <v>#NAME?</v>
      </c>
      <c r="C407" s="133" t="e" cm="1">
        <f t="array" aca="1" ref="C407" ca="1">_xll.RiskNormal(20,20*0.3941,_xll.RiskTruncateP(0.05,0.95),_xll.RiskName("Diet 3 Feed"),_xll.RiskUnits("ng/kg dry"))</f>
        <v>#NAME?</v>
      </c>
      <c r="D407" s="133" t="e" cm="1">
        <f t="array" aca="1" ref="D407" ca="1">_xll.RiskNormal(170,170*0.282,_xll.RiskTruncateP(0.05,0.95),_xll.RiskName("Diet 2 Soil"),_xll.RiskUnits("ng/kg dry"))</f>
        <v>#NAME?</v>
      </c>
      <c r="E407" s="163">
        <v>1.3</v>
      </c>
      <c r="F407" s="134"/>
      <c r="G407" s="134"/>
      <c r="H407" s="134"/>
      <c r="I407" s="134"/>
      <c r="J407" s="134"/>
      <c r="K407" s="134"/>
      <c r="L407" s="134" t="e" cm="1">
        <f t="array" aca="1" ref="L407" ca="1">_xll.RiskNormal(5.4702*LN(A407)-22.889,(5.4702*LN(A407)-22.889)*0.35,_xll.RiskTruncateP(0.05,0.95),_xll.RiskName("DMI"),_xll.RiskUnits("kg"))</f>
        <v>#NAME?</v>
      </c>
      <c r="M407" s="134" t="e" cm="1">
        <f t="array" aca="1" ref="M407" ca="1">_xll.RiskNormal(0.0243*L407,0.005*L407,_xll.RiskTruncateP(0.05,0.95),_xll.RiskName("Soil Intake"),_xll.RiskUnits("kg"))</f>
        <v>#NAME?</v>
      </c>
      <c r="N407" s="134" t="e">
        <f t="shared" ca="1" si="54"/>
        <v>#NAME?</v>
      </c>
      <c r="O407" s="134">
        <f t="shared" si="55"/>
        <v>0</v>
      </c>
      <c r="P407" s="134" t="e">
        <f t="shared" ca="1" si="52"/>
        <v>#NAME?</v>
      </c>
      <c r="Q407" s="134" t="e">
        <f t="shared" ca="1" si="52"/>
        <v>#NAME?</v>
      </c>
      <c r="R407" s="134" t="e">
        <f t="shared" ca="1" si="52"/>
        <v>#NAME?</v>
      </c>
      <c r="S407" s="134" t="e">
        <f t="shared" ca="1" si="57"/>
        <v>#NAME?</v>
      </c>
      <c r="T407" s="134" t="e" cm="1">
        <f t="array" aca="1" ref="T407" ca="1">U406-(U406*(0.5^(1/_xll.RiskNormal('SW7'!C$2,'SW7'!D$2,_xll.RiskTruncateP(0.05,0.95),_xll.RiskName("Halflife"),_xll.RiskUnits("d")))))</f>
        <v>#NAME?</v>
      </c>
      <c r="U407" s="134" t="e">
        <f t="shared" ca="1" si="56"/>
        <v>#NAME?</v>
      </c>
      <c r="V407" s="137" t="e" cm="1">
        <f t="array" aca="1" ref="V407" ca="1">(U407*_xll.RiskNormal('SW7'!C$3,'SW7'!D$3,_xll.RiskTruncateP(0.05,0.95),_xll.RiskName("PFAS MUSCLE FRAC"))/(B407*_xll.RiskNormal('SW7'!C$4,'SW7'!E$4,_xll.RiskTruncateP(0.05,0.95),_xll.RiskName("MUSCLE BW FRAC"))))/1000</f>
        <v>#NAME?</v>
      </c>
      <c r="W407" s="137" t="e" cm="1">
        <f t="array" aca="1" ref="W407" ca="1">V407/_xll.RiskNormal('SW7'!C$5,'SW7'!D$5,_xll.RiskTruncateP(0.05,0.95),_xll.RiskName("Serum Part"))</f>
        <v>#NAME?</v>
      </c>
    </row>
    <row r="408" spans="1:23" x14ac:dyDescent="0.35">
      <c r="A408" s="133">
        <f t="shared" si="53"/>
        <v>405</v>
      </c>
      <c r="B408" s="134" t="e" cm="1">
        <f t="array" aca="1" ref="B408" ca="1">B407+_xll.RiskNormal(0.5584 + 2*0.001787*A408 -3*0.00000155*A408^2 - 4*0.00000000133*A408^3,0.35*(0.5584 + 2*0.001787*A408 -3*0.00000155*A408^2 - 4*0.00000000133*A408^3),_xll.RiskTruncateP(0.05,0.95),_xll.RiskName("BW Gain"),_xll.RiskUnits("kg"))</f>
        <v>#NAME?</v>
      </c>
      <c r="C408" s="133" t="e" cm="1">
        <f t="array" aca="1" ref="C408" ca="1">_xll.RiskNormal(20,20*0.3941,_xll.RiskTruncateP(0.05,0.95),_xll.RiskName("Diet 3 Feed"),_xll.RiskUnits("ng/kg dry"))</f>
        <v>#NAME?</v>
      </c>
      <c r="D408" s="133" t="e" cm="1">
        <f t="array" aca="1" ref="D408" ca="1">_xll.RiskNormal(170,170*0.282,_xll.RiskTruncateP(0.05,0.95),_xll.RiskName("Diet 2 Soil"),_xll.RiskUnits("ng/kg dry"))</f>
        <v>#NAME?</v>
      </c>
      <c r="E408" s="163">
        <v>1.3</v>
      </c>
      <c r="F408" s="134"/>
      <c r="G408" s="134"/>
      <c r="H408" s="134"/>
      <c r="I408" s="134"/>
      <c r="J408" s="134"/>
      <c r="K408" s="134"/>
      <c r="L408" s="134" t="e" cm="1">
        <f t="array" aca="1" ref="L408" ca="1">_xll.RiskNormal(5.4702*LN(A408)-22.889,(5.4702*LN(A408)-22.889)*0.35,_xll.RiskTruncateP(0.05,0.95),_xll.RiskName("DMI"),_xll.RiskUnits("kg"))</f>
        <v>#NAME?</v>
      </c>
      <c r="M408" s="134" t="e" cm="1">
        <f t="array" aca="1" ref="M408" ca="1">_xll.RiskNormal(0.0243*L408,0.005*L408,_xll.RiskTruncateP(0.05,0.95),_xll.RiskName("Soil Intake"),_xll.RiskUnits("kg"))</f>
        <v>#NAME?</v>
      </c>
      <c r="N408" s="134" t="e">
        <f t="shared" ca="1" si="54"/>
        <v>#NAME?</v>
      </c>
      <c r="O408" s="134">
        <f t="shared" si="55"/>
        <v>0</v>
      </c>
      <c r="P408" s="134" t="e">
        <f t="shared" ca="1" si="52"/>
        <v>#NAME?</v>
      </c>
      <c r="Q408" s="134" t="e">
        <f t="shared" ca="1" si="52"/>
        <v>#NAME?</v>
      </c>
      <c r="R408" s="134" t="e">
        <f t="shared" ca="1" si="52"/>
        <v>#NAME?</v>
      </c>
      <c r="S408" s="134" t="e">
        <f t="shared" ca="1" si="57"/>
        <v>#NAME?</v>
      </c>
      <c r="T408" s="134" t="e" cm="1">
        <f t="array" aca="1" ref="T408" ca="1">U407-(U407*(0.5^(1/_xll.RiskNormal('SW7'!C$2,'SW7'!D$2,_xll.RiskTruncateP(0.05,0.95),_xll.RiskName("Halflife"),_xll.RiskUnits("d")))))</f>
        <v>#NAME?</v>
      </c>
      <c r="U408" s="134" t="e">
        <f t="shared" ca="1" si="56"/>
        <v>#NAME?</v>
      </c>
      <c r="V408" s="137" t="e" cm="1">
        <f t="array" aca="1" ref="V408" ca="1">(U408*_xll.RiskNormal('SW7'!C$3,'SW7'!D$3,_xll.RiskTruncateP(0.05,0.95),_xll.RiskName("PFAS MUSCLE FRAC"))/(B408*_xll.RiskNormal('SW7'!C$4,'SW7'!E$4,_xll.RiskTruncateP(0.05,0.95),_xll.RiskName("MUSCLE BW FRAC"))))/1000</f>
        <v>#NAME?</v>
      </c>
      <c r="W408" s="137" t="e" cm="1">
        <f t="array" aca="1" ref="W408" ca="1">V408/_xll.RiskNormal('SW7'!C$5,'SW7'!D$5,_xll.RiskTruncateP(0.05,0.95),_xll.RiskName("Serum Part"))</f>
        <v>#NAME?</v>
      </c>
    </row>
    <row r="409" spans="1:23" x14ac:dyDescent="0.35">
      <c r="A409" s="133">
        <f t="shared" si="53"/>
        <v>406</v>
      </c>
      <c r="B409" s="134" t="e" cm="1">
        <f t="array" aca="1" ref="B409" ca="1">B408+_xll.RiskNormal(0.5584 + 2*0.001787*A409 -3*0.00000155*A409^2 - 4*0.00000000133*A409^3,0.35*(0.5584 + 2*0.001787*A409 -3*0.00000155*A409^2 - 4*0.00000000133*A409^3),_xll.RiskTruncateP(0.05,0.95),_xll.RiskName("BW Gain"),_xll.RiskUnits("kg"))</f>
        <v>#NAME?</v>
      </c>
      <c r="C409" s="133" t="e" cm="1">
        <f t="array" aca="1" ref="C409" ca="1">_xll.RiskNormal(20,20*0.3941,_xll.RiskTruncateP(0.05,0.95),_xll.RiskName("Diet 3 Feed"),_xll.RiskUnits("ng/kg dry"))</f>
        <v>#NAME?</v>
      </c>
      <c r="D409" s="133" t="e" cm="1">
        <f t="array" aca="1" ref="D409" ca="1">_xll.RiskNormal(170,170*0.282,_xll.RiskTruncateP(0.05,0.95),_xll.RiskName("Diet 2 Soil"),_xll.RiskUnits("ng/kg dry"))</f>
        <v>#NAME?</v>
      </c>
      <c r="E409" s="163">
        <v>1.3</v>
      </c>
      <c r="F409" s="134"/>
      <c r="G409" s="134"/>
      <c r="H409" s="134"/>
      <c r="I409" s="134"/>
      <c r="J409" s="134"/>
      <c r="K409" s="134"/>
      <c r="L409" s="134" t="e" cm="1">
        <f t="array" aca="1" ref="L409" ca="1">_xll.RiskNormal(5.4702*LN(A409)-22.889,(5.4702*LN(A409)-22.889)*0.35,_xll.RiskTruncateP(0.05,0.95),_xll.RiskName("DMI"),_xll.RiskUnits("kg"))</f>
        <v>#NAME?</v>
      </c>
      <c r="M409" s="134" t="e" cm="1">
        <f t="array" aca="1" ref="M409" ca="1">_xll.RiskNormal(0.0243*L409,0.005*L409,_xll.RiskTruncateP(0.05,0.95),_xll.RiskName("Soil Intake"),_xll.RiskUnits("kg"))</f>
        <v>#NAME?</v>
      </c>
      <c r="N409" s="134" t="e">
        <f t="shared" ca="1" si="54"/>
        <v>#NAME?</v>
      </c>
      <c r="O409" s="134">
        <f t="shared" si="55"/>
        <v>0</v>
      </c>
      <c r="P409" s="134" t="e">
        <f t="shared" ca="1" si="52"/>
        <v>#NAME?</v>
      </c>
      <c r="Q409" s="134" t="e">
        <f t="shared" ca="1" si="52"/>
        <v>#NAME?</v>
      </c>
      <c r="R409" s="134" t="e">
        <f t="shared" ca="1" si="52"/>
        <v>#NAME?</v>
      </c>
      <c r="S409" s="134" t="e">
        <f t="shared" ca="1" si="57"/>
        <v>#NAME?</v>
      </c>
      <c r="T409" s="134" t="e" cm="1">
        <f t="array" aca="1" ref="T409" ca="1">U408-(U408*(0.5^(1/_xll.RiskNormal('SW7'!C$2,'SW7'!D$2,_xll.RiskTruncateP(0.05,0.95),_xll.RiskName("Halflife"),_xll.RiskUnits("d")))))</f>
        <v>#NAME?</v>
      </c>
      <c r="U409" s="134" t="e">
        <f t="shared" ca="1" si="56"/>
        <v>#NAME?</v>
      </c>
      <c r="V409" s="137" t="e" cm="1">
        <f t="array" aca="1" ref="V409" ca="1">(U409*_xll.RiskNormal('SW7'!C$3,'SW7'!D$3,_xll.RiskTruncateP(0.05,0.95),_xll.RiskName("PFAS MUSCLE FRAC"))/(B409*_xll.RiskNormal('SW7'!C$4,'SW7'!E$4,_xll.RiskTruncateP(0.05,0.95),_xll.RiskName("MUSCLE BW FRAC"))))/1000</f>
        <v>#NAME?</v>
      </c>
      <c r="W409" s="137" t="e" cm="1">
        <f t="array" aca="1" ref="W409" ca="1">V409/_xll.RiskNormal('SW7'!C$5,'SW7'!D$5,_xll.RiskTruncateP(0.05,0.95),_xll.RiskName("Serum Part"))</f>
        <v>#NAME?</v>
      </c>
    </row>
    <row r="410" spans="1:23" x14ac:dyDescent="0.35">
      <c r="A410" s="133">
        <f t="shared" si="53"/>
        <v>407</v>
      </c>
      <c r="B410" s="134" t="e" cm="1">
        <f t="array" aca="1" ref="B410" ca="1">B409+_xll.RiskNormal(0.5584 + 2*0.001787*A410 -3*0.00000155*A410^2 - 4*0.00000000133*A410^3,0.35*(0.5584 + 2*0.001787*A410 -3*0.00000155*A410^2 - 4*0.00000000133*A410^3),_xll.RiskTruncateP(0.05,0.95),_xll.RiskName("BW Gain"),_xll.RiskUnits("kg"))</f>
        <v>#NAME?</v>
      </c>
      <c r="C410" s="133" t="e" cm="1">
        <f t="array" aca="1" ref="C410" ca="1">_xll.RiskNormal(20,20*0.3941,_xll.RiskTruncateP(0.05,0.95),_xll.RiskName("Diet 3 Feed"),_xll.RiskUnits("ng/kg dry"))</f>
        <v>#NAME?</v>
      </c>
      <c r="D410" s="133" t="e" cm="1">
        <f t="array" aca="1" ref="D410" ca="1">_xll.RiskNormal(170,170*0.282,_xll.RiskTruncateP(0.05,0.95),_xll.RiskName("Diet 2 Soil"),_xll.RiskUnits("ng/kg dry"))</f>
        <v>#NAME?</v>
      </c>
      <c r="E410" s="163">
        <v>1.3</v>
      </c>
      <c r="F410" s="134"/>
      <c r="G410" s="134"/>
      <c r="H410" s="134"/>
      <c r="I410" s="134"/>
      <c r="J410" s="134"/>
      <c r="K410" s="134"/>
      <c r="L410" s="134" t="e" cm="1">
        <f t="array" aca="1" ref="L410" ca="1">_xll.RiskNormal(5.4702*LN(A410)-22.889,(5.4702*LN(A410)-22.889)*0.35,_xll.RiskTruncateP(0.05,0.95),_xll.RiskName("DMI"),_xll.RiskUnits("kg"))</f>
        <v>#NAME?</v>
      </c>
      <c r="M410" s="134" t="e" cm="1">
        <f t="array" aca="1" ref="M410" ca="1">_xll.RiskNormal(0.0243*L410,0.005*L410,_xll.RiskTruncateP(0.05,0.95),_xll.RiskName("Soil Intake"),_xll.RiskUnits("kg"))</f>
        <v>#NAME?</v>
      </c>
      <c r="N410" s="134" t="e">
        <f t="shared" ca="1" si="54"/>
        <v>#NAME?</v>
      </c>
      <c r="O410" s="134">
        <f t="shared" si="55"/>
        <v>0</v>
      </c>
      <c r="P410" s="134" t="e">
        <f t="shared" ca="1" si="52"/>
        <v>#NAME?</v>
      </c>
      <c r="Q410" s="134" t="e">
        <f t="shared" ca="1" si="52"/>
        <v>#NAME?</v>
      </c>
      <c r="R410" s="134" t="e">
        <f t="shared" ca="1" si="52"/>
        <v>#NAME?</v>
      </c>
      <c r="S410" s="134" t="e">
        <f t="shared" ca="1" si="57"/>
        <v>#NAME?</v>
      </c>
      <c r="T410" s="134" t="e" cm="1">
        <f t="array" aca="1" ref="T410" ca="1">U409-(U409*(0.5^(1/_xll.RiskNormal('SW7'!C$2,'SW7'!D$2,_xll.RiskTruncateP(0.05,0.95),_xll.RiskName("Halflife"),_xll.RiskUnits("d")))))</f>
        <v>#NAME?</v>
      </c>
      <c r="U410" s="134" t="e">
        <f t="shared" ca="1" si="56"/>
        <v>#NAME?</v>
      </c>
      <c r="V410" s="137" t="e" cm="1">
        <f t="array" aca="1" ref="V410" ca="1">(U410*_xll.RiskNormal('SW7'!C$3,'SW7'!D$3,_xll.RiskTruncateP(0.05,0.95),_xll.RiskName("PFAS MUSCLE FRAC"))/(B410*_xll.RiskNormal('SW7'!C$4,'SW7'!E$4,_xll.RiskTruncateP(0.05,0.95),_xll.RiskName("MUSCLE BW FRAC"))))/1000</f>
        <v>#NAME?</v>
      </c>
      <c r="W410" s="137" t="e" cm="1">
        <f t="array" aca="1" ref="W410" ca="1">V410/_xll.RiskNormal('SW7'!C$5,'SW7'!D$5,_xll.RiskTruncateP(0.05,0.95),_xll.RiskName("Serum Part"))</f>
        <v>#NAME?</v>
      </c>
    </row>
    <row r="411" spans="1:23" x14ac:dyDescent="0.35">
      <c r="A411" s="133">
        <f t="shared" si="53"/>
        <v>408</v>
      </c>
      <c r="B411" s="134" t="e" cm="1">
        <f t="array" aca="1" ref="B411" ca="1">B410+_xll.RiskNormal(0.5584 + 2*0.001787*A411 -3*0.00000155*A411^2 - 4*0.00000000133*A411^3,0.35*(0.5584 + 2*0.001787*A411 -3*0.00000155*A411^2 - 4*0.00000000133*A411^3),_xll.RiskTruncateP(0.05,0.95),_xll.RiskName("BW Gain"),_xll.RiskUnits("kg"))</f>
        <v>#NAME?</v>
      </c>
      <c r="C411" s="133" t="e" cm="1">
        <f t="array" aca="1" ref="C411" ca="1">_xll.RiskNormal(20,20*0.3941,_xll.RiskTruncateP(0.05,0.95),_xll.RiskName("Diet 3 Feed"),_xll.RiskUnits("ng/kg dry"))</f>
        <v>#NAME?</v>
      </c>
      <c r="D411" s="133" t="e" cm="1">
        <f t="array" aca="1" ref="D411" ca="1">_xll.RiskNormal(170,170*0.282,_xll.RiskTruncateP(0.05,0.95),_xll.RiskName("Diet 2 Soil"),_xll.RiskUnits("ng/kg dry"))</f>
        <v>#NAME?</v>
      </c>
      <c r="E411" s="163">
        <v>1.3</v>
      </c>
      <c r="F411" s="134"/>
      <c r="G411" s="134"/>
      <c r="H411" s="134"/>
      <c r="I411" s="134"/>
      <c r="J411" s="134"/>
      <c r="K411" s="134"/>
      <c r="L411" s="134" t="e" cm="1">
        <f t="array" aca="1" ref="L411" ca="1">_xll.RiskNormal(5.4702*LN(A411)-22.889,(5.4702*LN(A411)-22.889)*0.35,_xll.RiskTruncateP(0.05,0.95),_xll.RiskName("DMI"),_xll.RiskUnits("kg"))</f>
        <v>#NAME?</v>
      </c>
      <c r="M411" s="134" t="e" cm="1">
        <f t="array" aca="1" ref="M411" ca="1">_xll.RiskNormal(0.0243*L411,0.005*L411,_xll.RiskTruncateP(0.05,0.95),_xll.RiskName("Soil Intake"),_xll.RiskUnits("kg"))</f>
        <v>#NAME?</v>
      </c>
      <c r="N411" s="134" t="e">
        <f t="shared" ca="1" si="54"/>
        <v>#NAME?</v>
      </c>
      <c r="O411" s="134">
        <f t="shared" si="55"/>
        <v>0</v>
      </c>
      <c r="P411" s="134" t="e">
        <f t="shared" ca="1" si="52"/>
        <v>#NAME?</v>
      </c>
      <c r="Q411" s="134" t="e">
        <f t="shared" ca="1" si="52"/>
        <v>#NAME?</v>
      </c>
      <c r="R411" s="134" t="e">
        <f t="shared" ca="1" si="52"/>
        <v>#NAME?</v>
      </c>
      <c r="S411" s="134" t="e">
        <f t="shared" ca="1" si="57"/>
        <v>#NAME?</v>
      </c>
      <c r="T411" s="134" t="e" cm="1">
        <f t="array" aca="1" ref="T411" ca="1">U410-(U410*(0.5^(1/_xll.RiskNormal('SW7'!C$2,'SW7'!D$2,_xll.RiskTruncateP(0.05,0.95),_xll.RiskName("Halflife"),_xll.RiskUnits("d")))))</f>
        <v>#NAME?</v>
      </c>
      <c r="U411" s="134" t="e">
        <f t="shared" ca="1" si="56"/>
        <v>#NAME?</v>
      </c>
      <c r="V411" s="137" t="e" cm="1">
        <f t="array" aca="1" ref="V411" ca="1">(U411*_xll.RiskNormal('SW7'!C$3,'SW7'!D$3,_xll.RiskTruncateP(0.05,0.95),_xll.RiskName("PFAS MUSCLE FRAC"))/(B411*_xll.RiskNormal('SW7'!C$4,'SW7'!E$4,_xll.RiskTruncateP(0.05,0.95),_xll.RiskName("MUSCLE BW FRAC"))))/1000</f>
        <v>#NAME?</v>
      </c>
      <c r="W411" s="137" t="e" cm="1">
        <f t="array" aca="1" ref="W411" ca="1">V411/_xll.RiskNormal('SW7'!C$5,'SW7'!D$5,_xll.RiskTruncateP(0.05,0.95),_xll.RiskName("Serum Part"))</f>
        <v>#NAME?</v>
      </c>
    </row>
    <row r="412" spans="1:23" x14ac:dyDescent="0.35">
      <c r="A412" s="133">
        <f t="shared" si="53"/>
        <v>409</v>
      </c>
      <c r="B412" s="134" t="e" cm="1">
        <f t="array" aca="1" ref="B412" ca="1">B411+_xll.RiskNormal(0.5584 + 2*0.001787*A412 -3*0.00000155*A412^2 - 4*0.00000000133*A412^3,0.35*(0.5584 + 2*0.001787*A412 -3*0.00000155*A412^2 - 4*0.00000000133*A412^3),_xll.RiskTruncateP(0.05,0.95),_xll.RiskName("BW Gain"),_xll.RiskUnits("kg"))</f>
        <v>#NAME?</v>
      </c>
      <c r="C412" s="133" t="e" cm="1">
        <f t="array" aca="1" ref="C412" ca="1">_xll.RiskNormal(20,20*0.3941,_xll.RiskTruncateP(0.05,0.95),_xll.RiskName("Diet 3 Feed"),_xll.RiskUnits("ng/kg dry"))</f>
        <v>#NAME?</v>
      </c>
      <c r="D412" s="133" t="e" cm="1">
        <f t="array" aca="1" ref="D412" ca="1">_xll.RiskNormal(170,170*0.282,_xll.RiskTruncateP(0.05,0.95),_xll.RiskName("Diet 2 Soil"),_xll.RiskUnits("ng/kg dry"))</f>
        <v>#NAME?</v>
      </c>
      <c r="E412" s="163">
        <v>1.3</v>
      </c>
      <c r="F412" s="134"/>
      <c r="G412" s="134"/>
      <c r="H412" s="134"/>
      <c r="I412" s="134"/>
      <c r="J412" s="134"/>
      <c r="K412" s="134"/>
      <c r="L412" s="134" t="e" cm="1">
        <f t="array" aca="1" ref="L412" ca="1">_xll.RiskNormal(5.4702*LN(A412)-22.889,(5.4702*LN(A412)-22.889)*0.35,_xll.RiskTruncateP(0.05,0.95),_xll.RiskName("DMI"),_xll.RiskUnits("kg"))</f>
        <v>#NAME?</v>
      </c>
      <c r="M412" s="134" t="e" cm="1">
        <f t="array" aca="1" ref="M412" ca="1">_xll.RiskNormal(0.0243*L412,0.005*L412,_xll.RiskTruncateP(0.05,0.95),_xll.RiskName("Soil Intake"),_xll.RiskUnits("kg"))</f>
        <v>#NAME?</v>
      </c>
      <c r="N412" s="134" t="e">
        <f t="shared" ca="1" si="54"/>
        <v>#NAME?</v>
      </c>
      <c r="O412" s="134">
        <f t="shared" si="55"/>
        <v>0</v>
      </c>
      <c r="P412" s="134" t="e">
        <f t="shared" ca="1" si="52"/>
        <v>#NAME?</v>
      </c>
      <c r="Q412" s="134" t="e">
        <f t="shared" ca="1" si="52"/>
        <v>#NAME?</v>
      </c>
      <c r="R412" s="134" t="e">
        <f t="shared" ca="1" si="52"/>
        <v>#NAME?</v>
      </c>
      <c r="S412" s="134" t="e">
        <f t="shared" ca="1" si="57"/>
        <v>#NAME?</v>
      </c>
      <c r="T412" s="134" t="e" cm="1">
        <f t="array" aca="1" ref="T412" ca="1">U411-(U411*(0.5^(1/_xll.RiskNormal('SW7'!C$2,'SW7'!D$2,_xll.RiskTruncateP(0.05,0.95),_xll.RiskName("Halflife"),_xll.RiskUnits("d")))))</f>
        <v>#NAME?</v>
      </c>
      <c r="U412" s="134" t="e">
        <f t="shared" ca="1" si="56"/>
        <v>#NAME?</v>
      </c>
      <c r="V412" s="137" t="e" cm="1">
        <f t="array" aca="1" ref="V412" ca="1">(U412*_xll.RiskNormal('SW7'!C$3,'SW7'!D$3,_xll.RiskTruncateP(0.05,0.95),_xll.RiskName("PFAS MUSCLE FRAC"))/(B412*_xll.RiskNormal('SW7'!C$4,'SW7'!E$4,_xll.RiskTruncateP(0.05,0.95),_xll.RiskName("MUSCLE BW FRAC"))))/1000</f>
        <v>#NAME?</v>
      </c>
      <c r="W412" s="137" t="e" cm="1">
        <f t="array" aca="1" ref="W412" ca="1">V412/_xll.RiskNormal('SW7'!C$5,'SW7'!D$5,_xll.RiskTruncateP(0.05,0.95),_xll.RiskName("Serum Part"))</f>
        <v>#NAME?</v>
      </c>
    </row>
    <row r="413" spans="1:23" x14ac:dyDescent="0.35">
      <c r="A413" s="133">
        <f t="shared" si="53"/>
        <v>410</v>
      </c>
      <c r="B413" s="134" t="e" cm="1">
        <f t="array" aca="1" ref="B413" ca="1">B412+_xll.RiskNormal(0.5584 + 2*0.001787*A413 -3*0.00000155*A413^2 - 4*0.00000000133*A413^3,0.35*(0.5584 + 2*0.001787*A413 -3*0.00000155*A413^2 - 4*0.00000000133*A413^3),_xll.RiskTruncateP(0.05,0.95),_xll.RiskName("BW Gain"),_xll.RiskUnits("kg"))</f>
        <v>#NAME?</v>
      </c>
      <c r="C413" s="133" t="e" cm="1">
        <f t="array" aca="1" ref="C413" ca="1">_xll.RiskNormal(20,20*0.3941,_xll.RiskTruncateP(0.05,0.95),_xll.RiskName("Diet 3 Feed"),_xll.RiskUnits("ng/kg dry"))</f>
        <v>#NAME?</v>
      </c>
      <c r="D413" s="133" t="e" cm="1">
        <f t="array" aca="1" ref="D413" ca="1">_xll.RiskNormal(170,170*0.282,_xll.RiskTruncateP(0.05,0.95),_xll.RiskName("Diet 2 Soil"),_xll.RiskUnits("ng/kg dry"))</f>
        <v>#NAME?</v>
      </c>
      <c r="E413" s="163">
        <v>1.3</v>
      </c>
      <c r="F413" s="134"/>
      <c r="G413" s="134"/>
      <c r="H413" s="134"/>
      <c r="I413" s="134"/>
      <c r="J413" s="134"/>
      <c r="K413" s="134"/>
      <c r="L413" s="134" t="e" cm="1">
        <f t="array" aca="1" ref="L413" ca="1">_xll.RiskNormal(5.4702*LN(A413)-22.889,(5.4702*LN(A413)-22.889)*0.35,_xll.RiskTruncateP(0.05,0.95),_xll.RiskName("DMI"),_xll.RiskUnits("kg"))</f>
        <v>#NAME?</v>
      </c>
      <c r="M413" s="134" t="e" cm="1">
        <f t="array" aca="1" ref="M413" ca="1">_xll.RiskNormal(0.0243*L413,0.005*L413,_xll.RiskTruncateP(0.05,0.95),_xll.RiskName("Soil Intake"),_xll.RiskUnits("kg"))</f>
        <v>#NAME?</v>
      </c>
      <c r="N413" s="134" t="e">
        <f t="shared" ca="1" si="54"/>
        <v>#NAME?</v>
      </c>
      <c r="O413" s="134">
        <f t="shared" si="55"/>
        <v>0</v>
      </c>
      <c r="P413" s="134" t="e">
        <f t="shared" ca="1" si="52"/>
        <v>#NAME?</v>
      </c>
      <c r="Q413" s="134" t="e">
        <f t="shared" ca="1" si="52"/>
        <v>#NAME?</v>
      </c>
      <c r="R413" s="134" t="e">
        <f t="shared" ca="1" si="52"/>
        <v>#NAME?</v>
      </c>
      <c r="S413" s="134" t="e">
        <f t="shared" ca="1" si="57"/>
        <v>#NAME?</v>
      </c>
      <c r="T413" s="134" t="e" cm="1">
        <f t="array" aca="1" ref="T413" ca="1">U412-(U412*(0.5^(1/_xll.RiskNormal('SW7'!C$2,'SW7'!D$2,_xll.RiskTruncateP(0.05,0.95),_xll.RiskName("Halflife"),_xll.RiskUnits("d")))))</f>
        <v>#NAME?</v>
      </c>
      <c r="U413" s="134" t="e">
        <f t="shared" ca="1" si="56"/>
        <v>#NAME?</v>
      </c>
      <c r="V413" s="137" t="e" cm="1">
        <f t="array" aca="1" ref="V413" ca="1">(U413*_xll.RiskNormal('SW7'!C$3,'SW7'!D$3,_xll.RiskTruncateP(0.05,0.95),_xll.RiskName("PFAS MUSCLE FRAC"))/(B413*_xll.RiskNormal('SW7'!C$4,'SW7'!E$4,_xll.RiskTruncateP(0.05,0.95),_xll.RiskName("MUSCLE BW FRAC"))))/1000</f>
        <v>#NAME?</v>
      </c>
      <c r="W413" s="137" t="e" cm="1">
        <f t="array" aca="1" ref="W413" ca="1">V413/_xll.RiskNormal('SW7'!C$5,'SW7'!D$5,_xll.RiskTruncateP(0.05,0.95),_xll.RiskName("Serum Part"))</f>
        <v>#NAME?</v>
      </c>
    </row>
    <row r="414" spans="1:23" x14ac:dyDescent="0.35">
      <c r="A414" s="133">
        <f t="shared" si="53"/>
        <v>411</v>
      </c>
      <c r="B414" s="134" t="e" cm="1">
        <f t="array" aca="1" ref="B414" ca="1">B413+_xll.RiskNormal(0.5584 + 2*0.001787*A414 -3*0.00000155*A414^2 - 4*0.00000000133*A414^3,0.35*(0.5584 + 2*0.001787*A414 -3*0.00000155*A414^2 - 4*0.00000000133*A414^3),_xll.RiskTruncateP(0.05,0.95),_xll.RiskName("BW Gain"),_xll.RiskUnits("kg"))</f>
        <v>#NAME?</v>
      </c>
      <c r="C414" s="133" t="e" cm="1">
        <f t="array" aca="1" ref="C414" ca="1">_xll.RiskNormal(20,20*0.3941,_xll.RiskTruncateP(0.05,0.95),_xll.RiskName("Diet 3 Feed"),_xll.RiskUnits("ng/kg dry"))</f>
        <v>#NAME?</v>
      </c>
      <c r="D414" s="133" t="e" cm="1">
        <f t="array" aca="1" ref="D414" ca="1">_xll.RiskNormal(170,170*0.282,_xll.RiskTruncateP(0.05,0.95),_xll.RiskName("Diet 2 Soil"),_xll.RiskUnits("ng/kg dry"))</f>
        <v>#NAME?</v>
      </c>
      <c r="E414" s="163">
        <v>1.3</v>
      </c>
      <c r="F414" s="134"/>
      <c r="G414" s="134"/>
      <c r="H414" s="134"/>
      <c r="I414" s="134"/>
      <c r="J414" s="134"/>
      <c r="K414" s="134"/>
      <c r="L414" s="134" t="e" cm="1">
        <f t="array" aca="1" ref="L414" ca="1">_xll.RiskNormal(5.4702*LN(A414)-22.889,(5.4702*LN(A414)-22.889)*0.35,_xll.RiskTruncateP(0.05,0.95),_xll.RiskName("DMI"),_xll.RiskUnits("kg"))</f>
        <v>#NAME?</v>
      </c>
      <c r="M414" s="134" t="e" cm="1">
        <f t="array" aca="1" ref="M414" ca="1">_xll.RiskNormal(0.0243*L414,0.005*L414,_xll.RiskTruncateP(0.05,0.95),_xll.RiskName("Soil Intake"),_xll.RiskUnits("kg"))</f>
        <v>#NAME?</v>
      </c>
      <c r="N414" s="134" t="e">
        <f t="shared" ca="1" si="54"/>
        <v>#NAME?</v>
      </c>
      <c r="O414" s="134">
        <f t="shared" si="55"/>
        <v>0</v>
      </c>
      <c r="P414" s="134" t="e">
        <f t="shared" ca="1" si="52"/>
        <v>#NAME?</v>
      </c>
      <c r="Q414" s="134" t="e">
        <f t="shared" ca="1" si="52"/>
        <v>#NAME?</v>
      </c>
      <c r="R414" s="134" t="e">
        <f t="shared" ca="1" si="52"/>
        <v>#NAME?</v>
      </c>
      <c r="S414" s="134" t="e">
        <f t="shared" ca="1" si="57"/>
        <v>#NAME?</v>
      </c>
      <c r="T414" s="134" t="e" cm="1">
        <f t="array" aca="1" ref="T414" ca="1">U413-(U413*(0.5^(1/_xll.RiskNormal('SW7'!C$2,'SW7'!D$2,_xll.RiskTruncateP(0.05,0.95),_xll.RiskName("Halflife"),_xll.RiskUnits("d")))))</f>
        <v>#NAME?</v>
      </c>
      <c r="U414" s="134" t="e">
        <f t="shared" ca="1" si="56"/>
        <v>#NAME?</v>
      </c>
      <c r="V414" s="137" t="e" cm="1">
        <f t="array" aca="1" ref="V414" ca="1">(U414*_xll.RiskNormal('SW7'!C$3,'SW7'!D$3,_xll.RiskTruncateP(0.05,0.95),_xll.RiskName("PFAS MUSCLE FRAC"))/(B414*_xll.RiskNormal('SW7'!C$4,'SW7'!E$4,_xll.RiskTruncateP(0.05,0.95),_xll.RiskName("MUSCLE BW FRAC"))))/1000</f>
        <v>#NAME?</v>
      </c>
      <c r="W414" s="137" t="e" cm="1">
        <f t="array" aca="1" ref="W414" ca="1">V414/_xll.RiskNormal('SW7'!C$5,'SW7'!D$5,_xll.RiskTruncateP(0.05,0.95),_xll.RiskName("Serum Part"))</f>
        <v>#NAME?</v>
      </c>
    </row>
    <row r="415" spans="1:23" x14ac:dyDescent="0.35">
      <c r="A415" s="133">
        <f t="shared" si="53"/>
        <v>412</v>
      </c>
      <c r="B415" s="134" t="e" cm="1">
        <f t="array" aca="1" ref="B415" ca="1">B414+_xll.RiskNormal(0.5584 + 2*0.001787*A415 -3*0.00000155*A415^2 - 4*0.00000000133*A415^3,0.35*(0.5584 + 2*0.001787*A415 -3*0.00000155*A415^2 - 4*0.00000000133*A415^3),_xll.RiskTruncateP(0.05,0.95),_xll.RiskName("BW Gain"),_xll.RiskUnits("kg"))</f>
        <v>#NAME?</v>
      </c>
      <c r="C415" s="133" t="e" cm="1">
        <f t="array" aca="1" ref="C415" ca="1">_xll.RiskNormal(20,20*0.3941,_xll.RiskTruncateP(0.05,0.95),_xll.RiskName("Diet 3 Feed"),_xll.RiskUnits("ng/kg dry"))</f>
        <v>#NAME?</v>
      </c>
      <c r="D415" s="133" t="e" cm="1">
        <f t="array" aca="1" ref="D415" ca="1">_xll.RiskNormal(170,170*0.282,_xll.RiskTruncateP(0.05,0.95),_xll.RiskName("Diet 2 Soil"),_xll.RiskUnits("ng/kg dry"))</f>
        <v>#NAME?</v>
      </c>
      <c r="E415" s="163">
        <v>1.3</v>
      </c>
      <c r="F415" s="134"/>
      <c r="G415" s="134"/>
      <c r="H415" s="134"/>
      <c r="I415" s="134"/>
      <c r="J415" s="134"/>
      <c r="K415" s="134"/>
      <c r="L415" s="134" t="e" cm="1">
        <f t="array" aca="1" ref="L415" ca="1">_xll.RiskNormal(5.4702*LN(A415)-22.889,(5.4702*LN(A415)-22.889)*0.35,_xll.RiskTruncateP(0.05,0.95),_xll.RiskName("DMI"),_xll.RiskUnits("kg"))</f>
        <v>#NAME?</v>
      </c>
      <c r="M415" s="134" t="e" cm="1">
        <f t="array" aca="1" ref="M415" ca="1">_xll.RiskNormal(0.0243*L415,0.005*L415,_xll.RiskTruncateP(0.05,0.95),_xll.RiskName("Soil Intake"),_xll.RiskUnits("kg"))</f>
        <v>#NAME?</v>
      </c>
      <c r="N415" s="134" t="e">
        <f t="shared" ca="1" si="54"/>
        <v>#NAME?</v>
      </c>
      <c r="O415" s="134">
        <f t="shared" si="55"/>
        <v>0</v>
      </c>
      <c r="P415" s="134" t="e">
        <f t="shared" ca="1" si="52"/>
        <v>#NAME?</v>
      </c>
      <c r="Q415" s="134" t="e">
        <f t="shared" ca="1" si="52"/>
        <v>#NAME?</v>
      </c>
      <c r="R415" s="134" t="e">
        <f t="shared" ca="1" si="52"/>
        <v>#NAME?</v>
      </c>
      <c r="S415" s="134" t="e">
        <f t="shared" ca="1" si="57"/>
        <v>#NAME?</v>
      </c>
      <c r="T415" s="134" t="e" cm="1">
        <f t="array" aca="1" ref="T415" ca="1">U414-(U414*(0.5^(1/_xll.RiskNormal('SW7'!C$2,'SW7'!D$2,_xll.RiskTruncateP(0.05,0.95),_xll.RiskName("Halflife"),_xll.RiskUnits("d")))))</f>
        <v>#NAME?</v>
      </c>
      <c r="U415" s="134" t="e">
        <f t="shared" ca="1" si="56"/>
        <v>#NAME?</v>
      </c>
      <c r="V415" s="137" t="e" cm="1">
        <f t="array" aca="1" ref="V415" ca="1">(U415*_xll.RiskNormal('SW7'!C$3,'SW7'!D$3,_xll.RiskTruncateP(0.05,0.95),_xll.RiskName("PFAS MUSCLE FRAC"))/(B415*_xll.RiskNormal('SW7'!C$4,'SW7'!E$4,_xll.RiskTruncateP(0.05,0.95),_xll.RiskName("MUSCLE BW FRAC"))))/1000</f>
        <v>#NAME?</v>
      </c>
      <c r="W415" s="137" t="e" cm="1">
        <f t="array" aca="1" ref="W415" ca="1">V415/_xll.RiskNormal('SW7'!C$5,'SW7'!D$5,_xll.RiskTruncateP(0.05,0.95),_xll.RiskName("Serum Part"))</f>
        <v>#NAME?</v>
      </c>
    </row>
    <row r="416" spans="1:23" x14ac:dyDescent="0.35">
      <c r="A416" s="133">
        <f t="shared" si="53"/>
        <v>413</v>
      </c>
      <c r="B416" s="134" t="e" cm="1">
        <f t="array" aca="1" ref="B416" ca="1">B415+_xll.RiskNormal(0.5584 + 2*0.001787*A416 -3*0.00000155*A416^2 - 4*0.00000000133*A416^3,0.35*(0.5584 + 2*0.001787*A416 -3*0.00000155*A416^2 - 4*0.00000000133*A416^3),_xll.RiskTruncateP(0.05,0.95),_xll.RiskName("BW Gain"),_xll.RiskUnits("kg"))</f>
        <v>#NAME?</v>
      </c>
      <c r="C416" s="133" t="e" cm="1">
        <f t="array" aca="1" ref="C416" ca="1">_xll.RiskNormal(20,20*0.3941,_xll.RiskTruncateP(0.05,0.95),_xll.RiskName("Diet 3 Feed"),_xll.RiskUnits("ng/kg dry"))</f>
        <v>#NAME?</v>
      </c>
      <c r="D416" s="133" t="e" cm="1">
        <f t="array" aca="1" ref="D416" ca="1">_xll.RiskNormal(170,170*0.282,_xll.RiskTruncateP(0.05,0.95),_xll.RiskName("Diet 2 Soil"),_xll.RiskUnits("ng/kg dry"))</f>
        <v>#NAME?</v>
      </c>
      <c r="E416" s="163">
        <v>1.3</v>
      </c>
      <c r="F416" s="134"/>
      <c r="G416" s="134"/>
      <c r="H416" s="134"/>
      <c r="I416" s="134"/>
      <c r="J416" s="134"/>
      <c r="K416" s="134"/>
      <c r="L416" s="134" t="e" cm="1">
        <f t="array" aca="1" ref="L416" ca="1">_xll.RiskNormal(5.4702*LN(A416)-22.889,(5.4702*LN(A416)-22.889)*0.35,_xll.RiskTruncateP(0.05,0.95),_xll.RiskName("DMI"),_xll.RiskUnits("kg"))</f>
        <v>#NAME?</v>
      </c>
      <c r="M416" s="134" t="e" cm="1">
        <f t="array" aca="1" ref="M416" ca="1">_xll.RiskNormal(0.0243*L416,0.005*L416,_xll.RiskTruncateP(0.05,0.95),_xll.RiskName("Soil Intake"),_xll.RiskUnits("kg"))</f>
        <v>#NAME?</v>
      </c>
      <c r="N416" s="134" t="e">
        <f t="shared" ca="1" si="54"/>
        <v>#NAME?</v>
      </c>
      <c r="O416" s="134">
        <f t="shared" si="55"/>
        <v>0</v>
      </c>
      <c r="P416" s="134" t="e">
        <f t="shared" ca="1" si="52"/>
        <v>#NAME?</v>
      </c>
      <c r="Q416" s="134" t="e">
        <f t="shared" ca="1" si="52"/>
        <v>#NAME?</v>
      </c>
      <c r="R416" s="134" t="e">
        <f t="shared" ca="1" si="52"/>
        <v>#NAME?</v>
      </c>
      <c r="S416" s="134" t="e">
        <f t="shared" ca="1" si="57"/>
        <v>#NAME?</v>
      </c>
      <c r="T416" s="134" t="e" cm="1">
        <f t="array" aca="1" ref="T416" ca="1">U415-(U415*(0.5^(1/_xll.RiskNormal('SW7'!C$2,'SW7'!D$2,_xll.RiskTruncateP(0.05,0.95),_xll.RiskName("Halflife"),_xll.RiskUnits("d")))))</f>
        <v>#NAME?</v>
      </c>
      <c r="U416" s="134" t="e">
        <f t="shared" ca="1" si="56"/>
        <v>#NAME?</v>
      </c>
      <c r="V416" s="137" t="e" cm="1">
        <f t="array" aca="1" ref="V416" ca="1">(U416*_xll.RiskNormal('SW7'!C$3,'SW7'!D$3,_xll.RiskTruncateP(0.05,0.95),_xll.RiskName("PFAS MUSCLE FRAC"))/(B416*_xll.RiskNormal('SW7'!C$4,'SW7'!E$4,_xll.RiskTruncateP(0.05,0.95),_xll.RiskName("MUSCLE BW FRAC"))))/1000</f>
        <v>#NAME?</v>
      </c>
      <c r="W416" s="137" t="e" cm="1">
        <f t="array" aca="1" ref="W416" ca="1">V416/_xll.RiskNormal('SW7'!C$5,'SW7'!D$5,_xll.RiskTruncateP(0.05,0.95),_xll.RiskName("Serum Part"))</f>
        <v>#NAME?</v>
      </c>
    </row>
    <row r="417" spans="1:23" x14ac:dyDescent="0.35">
      <c r="A417" s="133">
        <f t="shared" si="53"/>
        <v>414</v>
      </c>
      <c r="B417" s="134" t="e" cm="1">
        <f t="array" aca="1" ref="B417" ca="1">B416+_xll.RiskNormal(0.5584 + 2*0.001787*A417 -3*0.00000155*A417^2 - 4*0.00000000133*A417^3,0.35*(0.5584 + 2*0.001787*A417 -3*0.00000155*A417^2 - 4*0.00000000133*A417^3),_xll.RiskTruncateP(0.05,0.95),_xll.RiskName("BW Gain"),_xll.RiskUnits("kg"))</f>
        <v>#NAME?</v>
      </c>
      <c r="C417" s="133" t="e" cm="1">
        <f t="array" aca="1" ref="C417" ca="1">_xll.RiskNormal(20,20*0.3941,_xll.RiskTruncateP(0.05,0.95),_xll.RiskName("Diet 3 Feed"),_xll.RiskUnits("ng/kg dry"))</f>
        <v>#NAME?</v>
      </c>
      <c r="D417" s="133" t="e" cm="1">
        <f t="array" aca="1" ref="D417" ca="1">_xll.RiskNormal(170,170*0.282,_xll.RiskTruncateP(0.05,0.95),_xll.RiskName("Diet 2 Soil"),_xll.RiskUnits("ng/kg dry"))</f>
        <v>#NAME?</v>
      </c>
      <c r="E417" s="163">
        <v>1.3</v>
      </c>
      <c r="F417" s="134"/>
      <c r="G417" s="134"/>
      <c r="H417" s="134"/>
      <c r="I417" s="134"/>
      <c r="J417" s="134"/>
      <c r="K417" s="134"/>
      <c r="L417" s="134" t="e" cm="1">
        <f t="array" aca="1" ref="L417" ca="1">_xll.RiskNormal(5.4702*LN(A417)-22.889,(5.4702*LN(A417)-22.889)*0.35,_xll.RiskTruncateP(0.05,0.95),_xll.RiskName("DMI"),_xll.RiskUnits("kg"))</f>
        <v>#NAME?</v>
      </c>
      <c r="M417" s="134" t="e" cm="1">
        <f t="array" aca="1" ref="M417" ca="1">_xll.RiskNormal(0.0243*L417,0.005*L417,_xll.RiskTruncateP(0.05,0.95),_xll.RiskName("Soil Intake"),_xll.RiskUnits("kg"))</f>
        <v>#NAME?</v>
      </c>
      <c r="N417" s="134" t="e">
        <f t="shared" ca="1" si="54"/>
        <v>#NAME?</v>
      </c>
      <c r="O417" s="134">
        <f t="shared" si="55"/>
        <v>0</v>
      </c>
      <c r="P417" s="134" t="e">
        <f t="shared" ca="1" si="52"/>
        <v>#NAME?</v>
      </c>
      <c r="Q417" s="134" t="e">
        <f t="shared" ca="1" si="52"/>
        <v>#NAME?</v>
      </c>
      <c r="R417" s="134" t="e">
        <f t="shared" ca="1" si="52"/>
        <v>#NAME?</v>
      </c>
      <c r="S417" s="134" t="e">
        <f t="shared" ca="1" si="57"/>
        <v>#NAME?</v>
      </c>
      <c r="T417" s="134" t="e" cm="1">
        <f t="array" aca="1" ref="T417" ca="1">U416-(U416*(0.5^(1/_xll.RiskNormal('SW7'!C$2,'SW7'!D$2,_xll.RiskTruncateP(0.05,0.95),_xll.RiskName("Halflife"),_xll.RiskUnits("d")))))</f>
        <v>#NAME?</v>
      </c>
      <c r="U417" s="134" t="e">
        <f t="shared" ca="1" si="56"/>
        <v>#NAME?</v>
      </c>
      <c r="V417" s="137" t="e" cm="1">
        <f t="array" aca="1" ref="V417" ca="1">(U417*_xll.RiskNormal('SW7'!C$3,'SW7'!D$3,_xll.RiskTruncateP(0.05,0.95),_xll.RiskName("PFAS MUSCLE FRAC"))/(B417*_xll.RiskNormal('SW7'!C$4,'SW7'!E$4,_xll.RiskTruncateP(0.05,0.95),_xll.RiskName("MUSCLE BW FRAC"))))/1000</f>
        <v>#NAME?</v>
      </c>
      <c r="W417" s="137" t="e" cm="1">
        <f t="array" aca="1" ref="W417" ca="1">V417/_xll.RiskNormal('SW7'!C$5,'SW7'!D$5,_xll.RiskTruncateP(0.05,0.95),_xll.RiskName("Serum Part"))</f>
        <v>#NAME?</v>
      </c>
    </row>
    <row r="418" spans="1:23" x14ac:dyDescent="0.35">
      <c r="A418" s="133">
        <f t="shared" si="53"/>
        <v>415</v>
      </c>
      <c r="B418" s="134" t="e" cm="1">
        <f t="array" aca="1" ref="B418" ca="1">B417+_xll.RiskNormal(0.5584 + 2*0.001787*A418 -3*0.00000155*A418^2 - 4*0.00000000133*A418^3,0.35*(0.5584 + 2*0.001787*A418 -3*0.00000155*A418^2 - 4*0.00000000133*A418^3),_xll.RiskTruncateP(0.05,0.95),_xll.RiskName("BW Gain"),_xll.RiskUnits("kg"))</f>
        <v>#NAME?</v>
      </c>
      <c r="C418" s="133" t="e" cm="1">
        <f t="array" aca="1" ref="C418" ca="1">_xll.RiskNormal(20,20*0.3941,_xll.RiskTruncateP(0.05,0.95),_xll.RiskName("Diet 3 Feed"),_xll.RiskUnits("ng/kg dry"))</f>
        <v>#NAME?</v>
      </c>
      <c r="D418" s="133" t="e" cm="1">
        <f t="array" aca="1" ref="D418" ca="1">_xll.RiskNormal(170,170*0.282,_xll.RiskTruncateP(0.05,0.95),_xll.RiskName("Diet 2 Soil"),_xll.RiskUnits("ng/kg dry"))</f>
        <v>#NAME?</v>
      </c>
      <c r="E418" s="163">
        <v>1.3</v>
      </c>
      <c r="F418" s="134"/>
      <c r="G418" s="134"/>
      <c r="H418" s="134"/>
      <c r="I418" s="134"/>
      <c r="J418" s="134"/>
      <c r="K418" s="134"/>
      <c r="L418" s="134" t="e" cm="1">
        <f t="array" aca="1" ref="L418" ca="1">_xll.RiskNormal(5.4702*LN(A418)-22.889,(5.4702*LN(A418)-22.889)*0.35,_xll.RiskTruncateP(0.05,0.95),_xll.RiskName("DMI"),_xll.RiskUnits("kg"))</f>
        <v>#NAME?</v>
      </c>
      <c r="M418" s="134" t="e" cm="1">
        <f t="array" aca="1" ref="M418" ca="1">_xll.RiskNormal(0.0243*L418,0.005*L418,_xll.RiskTruncateP(0.05,0.95),_xll.RiskName("Soil Intake"),_xll.RiskUnits("kg"))</f>
        <v>#NAME?</v>
      </c>
      <c r="N418" s="134" t="e">
        <f t="shared" ca="1" si="54"/>
        <v>#NAME?</v>
      </c>
      <c r="O418" s="134">
        <f t="shared" si="55"/>
        <v>0</v>
      </c>
      <c r="P418" s="134" t="e">
        <f t="shared" ref="P418:R481" ca="1" si="58">C418*L418</f>
        <v>#NAME?</v>
      </c>
      <c r="Q418" s="134" t="e">
        <f t="shared" ca="1" si="58"/>
        <v>#NAME?</v>
      </c>
      <c r="R418" s="134" t="e">
        <f t="shared" ca="1" si="58"/>
        <v>#NAME?</v>
      </c>
      <c r="S418" s="134" t="e">
        <f t="shared" ca="1" si="57"/>
        <v>#NAME?</v>
      </c>
      <c r="T418" s="134" t="e" cm="1">
        <f t="array" aca="1" ref="T418" ca="1">U417-(U417*(0.5^(1/_xll.RiskNormal('SW7'!C$2,'SW7'!D$2,_xll.RiskTruncateP(0.05,0.95),_xll.RiskName("Halflife"),_xll.RiskUnits("d")))))</f>
        <v>#NAME?</v>
      </c>
      <c r="U418" s="134" t="e">
        <f t="shared" ca="1" si="56"/>
        <v>#NAME?</v>
      </c>
      <c r="V418" s="137" t="e" cm="1">
        <f t="array" aca="1" ref="V418" ca="1">(U418*_xll.RiskNormal('SW7'!C$3,'SW7'!D$3,_xll.RiskTruncateP(0.05,0.95),_xll.RiskName("PFAS MUSCLE FRAC"))/(B418*_xll.RiskNormal('SW7'!C$4,'SW7'!E$4,_xll.RiskTruncateP(0.05,0.95),_xll.RiskName("MUSCLE BW FRAC"))))/1000</f>
        <v>#NAME?</v>
      </c>
      <c r="W418" s="137" t="e" cm="1">
        <f t="array" aca="1" ref="W418" ca="1">V418/_xll.RiskNormal('SW7'!C$5,'SW7'!D$5,_xll.RiskTruncateP(0.05,0.95),_xll.RiskName("Serum Part"))</f>
        <v>#NAME?</v>
      </c>
    </row>
    <row r="419" spans="1:23" x14ac:dyDescent="0.35">
      <c r="A419" s="133">
        <f t="shared" si="53"/>
        <v>416</v>
      </c>
      <c r="B419" s="134" t="e" cm="1">
        <f t="array" aca="1" ref="B419" ca="1">B418+_xll.RiskNormal(0.5584 + 2*0.001787*A419 -3*0.00000155*A419^2 - 4*0.00000000133*A419^3,0.35*(0.5584 + 2*0.001787*A419 -3*0.00000155*A419^2 - 4*0.00000000133*A419^3),_xll.RiskTruncateP(0.05,0.95),_xll.RiskName("BW Gain"),_xll.RiskUnits("kg"))</f>
        <v>#NAME?</v>
      </c>
      <c r="C419" s="133" t="e" cm="1">
        <f t="array" aca="1" ref="C419" ca="1">_xll.RiskNormal(20,20*0.3941,_xll.RiskTruncateP(0.05,0.95),_xll.RiskName("Diet 3 Feed"),_xll.RiskUnits("ng/kg dry"))</f>
        <v>#NAME?</v>
      </c>
      <c r="D419" s="133" t="e" cm="1">
        <f t="array" aca="1" ref="D419" ca="1">_xll.RiskNormal(170,170*0.282,_xll.RiskTruncateP(0.05,0.95),_xll.RiskName("Diet 2 Soil"),_xll.RiskUnits("ng/kg dry"))</f>
        <v>#NAME?</v>
      </c>
      <c r="E419" s="163">
        <v>1.3</v>
      </c>
      <c r="F419" s="134"/>
      <c r="G419" s="134"/>
      <c r="H419" s="134"/>
      <c r="I419" s="134"/>
      <c r="J419" s="134"/>
      <c r="K419" s="134"/>
      <c r="L419" s="134" t="e" cm="1">
        <f t="array" aca="1" ref="L419" ca="1">_xll.RiskNormal(5.4702*LN(A419)-22.889,(5.4702*LN(A419)-22.889)*0.35,_xll.RiskTruncateP(0.05,0.95),_xll.RiskName("DMI"),_xll.RiskUnits("kg"))</f>
        <v>#NAME?</v>
      </c>
      <c r="M419" s="134" t="e" cm="1">
        <f t="array" aca="1" ref="M419" ca="1">_xll.RiskNormal(0.0243*L419,0.005*L419,_xll.RiskTruncateP(0.05,0.95),_xll.RiskName("Soil Intake"),_xll.RiskUnits("kg"))</f>
        <v>#NAME?</v>
      </c>
      <c r="N419" s="134" t="e">
        <f t="shared" ca="1" si="54"/>
        <v>#NAME?</v>
      </c>
      <c r="O419" s="134">
        <f t="shared" si="55"/>
        <v>0</v>
      </c>
      <c r="P419" s="134" t="e">
        <f t="shared" ca="1" si="58"/>
        <v>#NAME?</v>
      </c>
      <c r="Q419" s="134" t="e">
        <f t="shared" ca="1" si="58"/>
        <v>#NAME?</v>
      </c>
      <c r="R419" s="134" t="e">
        <f t="shared" ca="1" si="58"/>
        <v>#NAME?</v>
      </c>
      <c r="S419" s="134" t="e">
        <f t="shared" ca="1" si="57"/>
        <v>#NAME?</v>
      </c>
      <c r="T419" s="134" t="e" cm="1">
        <f t="array" aca="1" ref="T419" ca="1">U418-(U418*(0.5^(1/_xll.RiskNormal('SW7'!C$2,'SW7'!D$2,_xll.RiskTruncateP(0.05,0.95),_xll.RiskName("Halflife"),_xll.RiskUnits("d")))))</f>
        <v>#NAME?</v>
      </c>
      <c r="U419" s="134" t="e">
        <f t="shared" ca="1" si="56"/>
        <v>#NAME?</v>
      </c>
      <c r="V419" s="137" t="e" cm="1">
        <f t="array" aca="1" ref="V419" ca="1">(U419*_xll.RiskNormal('SW7'!C$3,'SW7'!D$3,_xll.RiskTruncateP(0.05,0.95),_xll.RiskName("PFAS MUSCLE FRAC"))/(B419*_xll.RiskNormal('SW7'!C$4,'SW7'!E$4,_xll.RiskTruncateP(0.05,0.95),_xll.RiskName("MUSCLE BW FRAC"))))/1000</f>
        <v>#NAME?</v>
      </c>
      <c r="W419" s="137" t="e" cm="1">
        <f t="array" aca="1" ref="W419" ca="1">V419/_xll.RiskNormal('SW7'!C$5,'SW7'!D$5,_xll.RiskTruncateP(0.05,0.95),_xll.RiskName("Serum Part"))</f>
        <v>#NAME?</v>
      </c>
    </row>
    <row r="420" spans="1:23" x14ac:dyDescent="0.35">
      <c r="A420" s="133">
        <f t="shared" si="53"/>
        <v>417</v>
      </c>
      <c r="B420" s="134" t="e" cm="1">
        <f t="array" aca="1" ref="B420" ca="1">B419+_xll.RiskNormal(0.5584 + 2*0.001787*A420 -3*0.00000155*A420^2 - 4*0.00000000133*A420^3,0.35*(0.5584 + 2*0.001787*A420 -3*0.00000155*A420^2 - 4*0.00000000133*A420^3),_xll.RiskTruncateP(0.05,0.95),_xll.RiskName("BW Gain"),_xll.RiskUnits("kg"))</f>
        <v>#NAME?</v>
      </c>
      <c r="C420" s="133" t="e" cm="1">
        <f t="array" aca="1" ref="C420" ca="1">_xll.RiskNormal(20,20*0.3941,_xll.RiskTruncateP(0.05,0.95),_xll.RiskName("Diet 3 Feed"),_xll.RiskUnits("ng/kg dry"))</f>
        <v>#NAME?</v>
      </c>
      <c r="D420" s="133" t="e" cm="1">
        <f t="array" aca="1" ref="D420" ca="1">_xll.RiskNormal(170,170*0.282,_xll.RiskTruncateP(0.05,0.95),_xll.RiskName("Diet 2 Soil"),_xll.RiskUnits("ng/kg dry"))</f>
        <v>#NAME?</v>
      </c>
      <c r="E420" s="163">
        <v>1.3</v>
      </c>
      <c r="F420" s="134"/>
      <c r="G420" s="134"/>
      <c r="H420" s="134"/>
      <c r="I420" s="134"/>
      <c r="J420" s="134"/>
      <c r="K420" s="134"/>
      <c r="L420" s="134" t="e" cm="1">
        <f t="array" aca="1" ref="L420" ca="1">_xll.RiskNormal(5.4702*LN(A420)-22.889,(5.4702*LN(A420)-22.889)*0.35,_xll.RiskTruncateP(0.05,0.95),_xll.RiskName("DMI"),_xll.RiskUnits("kg"))</f>
        <v>#NAME?</v>
      </c>
      <c r="M420" s="134" t="e" cm="1">
        <f t="array" aca="1" ref="M420" ca="1">_xll.RiskNormal(0.0243*L420,0.005*L420,_xll.RiskTruncateP(0.05,0.95),_xll.RiskName("Soil Intake"),_xll.RiskUnits("kg"))</f>
        <v>#NAME?</v>
      </c>
      <c r="N420" s="134" t="e">
        <f t="shared" ca="1" si="54"/>
        <v>#NAME?</v>
      </c>
      <c r="O420" s="134">
        <f t="shared" si="55"/>
        <v>0</v>
      </c>
      <c r="P420" s="134" t="e">
        <f t="shared" ca="1" si="58"/>
        <v>#NAME?</v>
      </c>
      <c r="Q420" s="134" t="e">
        <f t="shared" ca="1" si="58"/>
        <v>#NAME?</v>
      </c>
      <c r="R420" s="134" t="e">
        <f t="shared" ca="1" si="58"/>
        <v>#NAME?</v>
      </c>
      <c r="S420" s="134" t="e">
        <f t="shared" ca="1" si="57"/>
        <v>#NAME?</v>
      </c>
      <c r="T420" s="134" t="e" cm="1">
        <f t="array" aca="1" ref="T420" ca="1">U419-(U419*(0.5^(1/_xll.RiskNormal('SW7'!C$2,'SW7'!D$2,_xll.RiskTruncateP(0.05,0.95),_xll.RiskName("Halflife"),_xll.RiskUnits("d")))))</f>
        <v>#NAME?</v>
      </c>
      <c r="U420" s="134" t="e">
        <f t="shared" ca="1" si="56"/>
        <v>#NAME?</v>
      </c>
      <c r="V420" s="137" t="e" cm="1">
        <f t="array" aca="1" ref="V420" ca="1">(U420*_xll.RiskNormal('SW7'!C$3,'SW7'!D$3,_xll.RiskTruncateP(0.05,0.95),_xll.RiskName("PFAS MUSCLE FRAC"))/(B420*_xll.RiskNormal('SW7'!C$4,'SW7'!E$4,_xll.RiskTruncateP(0.05,0.95),_xll.RiskName("MUSCLE BW FRAC"))))/1000</f>
        <v>#NAME?</v>
      </c>
      <c r="W420" s="137" t="e" cm="1">
        <f t="array" aca="1" ref="W420" ca="1">V420/_xll.RiskNormal('SW7'!C$5,'SW7'!D$5,_xll.RiskTruncateP(0.05,0.95),_xll.RiskName("Serum Part"))</f>
        <v>#NAME?</v>
      </c>
    </row>
    <row r="421" spans="1:23" x14ac:dyDescent="0.35">
      <c r="A421" s="133">
        <f t="shared" si="53"/>
        <v>418</v>
      </c>
      <c r="B421" s="134" t="e" cm="1">
        <f t="array" aca="1" ref="B421" ca="1">B420+_xll.RiskNormal(0.5584 + 2*0.001787*A421 -3*0.00000155*A421^2 - 4*0.00000000133*A421^3,0.35*(0.5584 + 2*0.001787*A421 -3*0.00000155*A421^2 - 4*0.00000000133*A421^3),_xll.RiskTruncateP(0.05,0.95),_xll.RiskName("BW Gain"),_xll.RiskUnits("kg"))</f>
        <v>#NAME?</v>
      </c>
      <c r="C421" s="133" t="e" cm="1">
        <f t="array" aca="1" ref="C421" ca="1">_xll.RiskNormal(20,20*0.3941,_xll.RiskTruncateP(0.05,0.95),_xll.RiskName("Diet 3 Feed"),_xll.RiskUnits("ng/kg dry"))</f>
        <v>#NAME?</v>
      </c>
      <c r="D421" s="133" t="e" cm="1">
        <f t="array" aca="1" ref="D421" ca="1">_xll.RiskNormal(170,170*0.282,_xll.RiskTruncateP(0.05,0.95),_xll.RiskName("Diet 2 Soil"),_xll.RiskUnits("ng/kg dry"))</f>
        <v>#NAME?</v>
      </c>
      <c r="E421" s="163">
        <v>1.3</v>
      </c>
      <c r="F421" s="134"/>
      <c r="G421" s="134"/>
      <c r="H421" s="134"/>
      <c r="I421" s="134"/>
      <c r="J421" s="134"/>
      <c r="K421" s="134"/>
      <c r="L421" s="134" t="e" cm="1">
        <f t="array" aca="1" ref="L421" ca="1">_xll.RiskNormal(5.4702*LN(A421)-22.889,(5.4702*LN(A421)-22.889)*0.35,_xll.RiskTruncateP(0.05,0.95),_xll.RiskName("DMI"),_xll.RiskUnits("kg"))</f>
        <v>#NAME?</v>
      </c>
      <c r="M421" s="134" t="e" cm="1">
        <f t="array" aca="1" ref="M421" ca="1">_xll.RiskNormal(0.0243*L421,0.005*L421,_xll.RiskTruncateP(0.05,0.95),_xll.RiskName("Soil Intake"),_xll.RiskUnits("kg"))</f>
        <v>#NAME?</v>
      </c>
      <c r="N421" s="134" t="e">
        <f t="shared" ca="1" si="54"/>
        <v>#NAME?</v>
      </c>
      <c r="O421" s="134">
        <f t="shared" si="55"/>
        <v>0</v>
      </c>
      <c r="P421" s="134" t="e">
        <f t="shared" ca="1" si="58"/>
        <v>#NAME?</v>
      </c>
      <c r="Q421" s="134" t="e">
        <f t="shared" ca="1" si="58"/>
        <v>#NAME?</v>
      </c>
      <c r="R421" s="134" t="e">
        <f t="shared" ca="1" si="58"/>
        <v>#NAME?</v>
      </c>
      <c r="S421" s="134" t="e">
        <f t="shared" ca="1" si="57"/>
        <v>#NAME?</v>
      </c>
      <c r="T421" s="134" t="e" cm="1">
        <f t="array" aca="1" ref="T421" ca="1">U420-(U420*(0.5^(1/_xll.RiskNormal('SW7'!C$2,'SW7'!D$2,_xll.RiskTruncateP(0.05,0.95),_xll.RiskName("Halflife"),_xll.RiskUnits("d")))))</f>
        <v>#NAME?</v>
      </c>
      <c r="U421" s="134" t="e">
        <f t="shared" ca="1" si="56"/>
        <v>#NAME?</v>
      </c>
      <c r="V421" s="137" t="e" cm="1">
        <f t="array" aca="1" ref="V421" ca="1">(U421*_xll.RiskNormal('SW7'!C$3,'SW7'!D$3,_xll.RiskTruncateP(0.05,0.95),_xll.RiskName("PFAS MUSCLE FRAC"))/(B421*_xll.RiskNormal('SW7'!C$4,'SW7'!E$4,_xll.RiskTruncateP(0.05,0.95),_xll.RiskName("MUSCLE BW FRAC"))))/1000</f>
        <v>#NAME?</v>
      </c>
      <c r="W421" s="137" t="e" cm="1">
        <f t="array" aca="1" ref="W421" ca="1">V421/_xll.RiskNormal('SW7'!C$5,'SW7'!D$5,_xll.RiskTruncateP(0.05,0.95),_xll.RiskName("Serum Part"))</f>
        <v>#NAME?</v>
      </c>
    </row>
    <row r="422" spans="1:23" x14ac:dyDescent="0.35">
      <c r="A422" s="133">
        <f t="shared" si="53"/>
        <v>419</v>
      </c>
      <c r="B422" s="134" t="e" cm="1">
        <f t="array" aca="1" ref="B422" ca="1">B421+_xll.RiskNormal(0.5584 + 2*0.001787*A422 -3*0.00000155*A422^2 - 4*0.00000000133*A422^3,0.35*(0.5584 + 2*0.001787*A422 -3*0.00000155*A422^2 - 4*0.00000000133*A422^3),_xll.RiskTruncateP(0.05,0.95),_xll.RiskName("BW Gain"),_xll.RiskUnits("kg"))</f>
        <v>#NAME?</v>
      </c>
      <c r="C422" s="133" t="e" cm="1">
        <f t="array" aca="1" ref="C422" ca="1">_xll.RiskNormal(20,20*0.3941,_xll.RiskTruncateP(0.05,0.95),_xll.RiskName("Diet 3 Feed"),_xll.RiskUnits("ng/kg dry"))</f>
        <v>#NAME?</v>
      </c>
      <c r="D422" s="133" t="e" cm="1">
        <f t="array" aca="1" ref="D422" ca="1">_xll.RiskNormal(170,170*0.282,_xll.RiskTruncateP(0.05,0.95),_xll.RiskName("Diet 2 Soil"),_xll.RiskUnits("ng/kg dry"))</f>
        <v>#NAME?</v>
      </c>
      <c r="E422" s="163">
        <v>1.3</v>
      </c>
      <c r="F422" s="134"/>
      <c r="G422" s="134"/>
      <c r="H422" s="134"/>
      <c r="I422" s="134"/>
      <c r="J422" s="134"/>
      <c r="K422" s="134"/>
      <c r="L422" s="134" t="e" cm="1">
        <f t="array" aca="1" ref="L422" ca="1">_xll.RiskNormal(5.4702*LN(A422)-22.889,(5.4702*LN(A422)-22.889)*0.35,_xll.RiskTruncateP(0.05,0.95),_xll.RiskName("DMI"),_xll.RiskUnits("kg"))</f>
        <v>#NAME?</v>
      </c>
      <c r="M422" s="134" t="e" cm="1">
        <f t="array" aca="1" ref="M422" ca="1">_xll.RiskNormal(0.0243*L422,0.005*L422,_xll.RiskTruncateP(0.05,0.95),_xll.RiskName("Soil Intake"),_xll.RiskUnits("kg"))</f>
        <v>#NAME?</v>
      </c>
      <c r="N422" s="134" t="e">
        <f t="shared" ca="1" si="54"/>
        <v>#NAME?</v>
      </c>
      <c r="O422" s="134">
        <f t="shared" si="55"/>
        <v>0</v>
      </c>
      <c r="P422" s="134" t="e">
        <f t="shared" ca="1" si="58"/>
        <v>#NAME?</v>
      </c>
      <c r="Q422" s="134" t="e">
        <f t="shared" ca="1" si="58"/>
        <v>#NAME?</v>
      </c>
      <c r="R422" s="134" t="e">
        <f t="shared" ca="1" si="58"/>
        <v>#NAME?</v>
      </c>
      <c r="S422" s="134" t="e">
        <f t="shared" ca="1" si="57"/>
        <v>#NAME?</v>
      </c>
      <c r="T422" s="134" t="e" cm="1">
        <f t="array" aca="1" ref="T422" ca="1">U421-(U421*(0.5^(1/_xll.RiskNormal('SW7'!C$2,'SW7'!D$2,_xll.RiskTruncateP(0.05,0.95),_xll.RiskName("Halflife"),_xll.RiskUnits("d")))))</f>
        <v>#NAME?</v>
      </c>
      <c r="U422" s="134" t="e">
        <f t="shared" ca="1" si="56"/>
        <v>#NAME?</v>
      </c>
      <c r="V422" s="137" t="e" cm="1">
        <f t="array" aca="1" ref="V422" ca="1">(U422*_xll.RiskNormal('SW7'!C$3,'SW7'!D$3,_xll.RiskTruncateP(0.05,0.95),_xll.RiskName("PFAS MUSCLE FRAC"))/(B422*_xll.RiskNormal('SW7'!C$4,'SW7'!E$4,_xll.RiskTruncateP(0.05,0.95),_xll.RiskName("MUSCLE BW FRAC"))))/1000</f>
        <v>#NAME?</v>
      </c>
      <c r="W422" s="137" t="e" cm="1">
        <f t="array" aca="1" ref="W422" ca="1">V422/_xll.RiskNormal('SW7'!C$5,'SW7'!D$5,_xll.RiskTruncateP(0.05,0.95),_xll.RiskName("Serum Part"))</f>
        <v>#NAME?</v>
      </c>
    </row>
    <row r="423" spans="1:23" x14ac:dyDescent="0.35">
      <c r="A423" s="133">
        <f t="shared" si="53"/>
        <v>420</v>
      </c>
      <c r="B423" s="134" t="e" cm="1">
        <f t="array" aca="1" ref="B423" ca="1">B422+_xll.RiskNormal(0.5584 + 2*0.001787*A423 -3*0.00000155*A423^2 - 4*0.00000000133*A423^3,0.35*(0.5584 + 2*0.001787*A423 -3*0.00000155*A423^2 - 4*0.00000000133*A423^3),_xll.RiskTruncateP(0.05,0.95),_xll.RiskName("BW Gain"),_xll.RiskUnits("kg"))</f>
        <v>#NAME?</v>
      </c>
      <c r="C423" s="133" t="e" cm="1">
        <f t="array" aca="1" ref="C423" ca="1">_xll.RiskNormal(20,20*0.3941,_xll.RiskTruncateP(0.05,0.95),_xll.RiskName("Diet 3 Feed"),_xll.RiskUnits("ng/kg dry"))</f>
        <v>#NAME?</v>
      </c>
      <c r="D423" s="133" t="e" cm="1">
        <f t="array" aca="1" ref="D423" ca="1">_xll.RiskNormal(170,170*0.282,_xll.RiskTruncateP(0.05,0.95),_xll.RiskName("Diet 2 Soil"),_xll.RiskUnits("ng/kg dry"))</f>
        <v>#NAME?</v>
      </c>
      <c r="E423" s="163">
        <v>1.3</v>
      </c>
      <c r="F423" s="134"/>
      <c r="G423" s="134"/>
      <c r="H423" s="134"/>
      <c r="I423" s="134"/>
      <c r="J423" s="134"/>
      <c r="K423" s="134"/>
      <c r="L423" s="134" t="e" cm="1">
        <f t="array" aca="1" ref="L423" ca="1">_xll.RiskNormal(5.4702*LN(A423)-22.889,(5.4702*LN(A423)-22.889)*0.35,_xll.RiskTruncateP(0.05,0.95),_xll.RiskName("DMI"),_xll.RiskUnits("kg"))</f>
        <v>#NAME?</v>
      </c>
      <c r="M423" s="134" t="e" cm="1">
        <f t="array" aca="1" ref="M423" ca="1">_xll.RiskNormal(0.0243*L423,0.005*L423,_xll.RiskTruncateP(0.05,0.95),_xll.RiskName("Soil Intake"),_xll.RiskUnits("kg"))</f>
        <v>#NAME?</v>
      </c>
      <c r="N423" s="134" t="e">
        <f t="shared" ca="1" si="54"/>
        <v>#NAME?</v>
      </c>
      <c r="O423" s="134">
        <f t="shared" si="55"/>
        <v>0</v>
      </c>
      <c r="P423" s="134" t="e">
        <f t="shared" ca="1" si="58"/>
        <v>#NAME?</v>
      </c>
      <c r="Q423" s="134" t="e">
        <f t="shared" ca="1" si="58"/>
        <v>#NAME?</v>
      </c>
      <c r="R423" s="134" t="e">
        <f t="shared" ca="1" si="58"/>
        <v>#NAME?</v>
      </c>
      <c r="S423" s="134" t="e">
        <f t="shared" ca="1" si="57"/>
        <v>#NAME?</v>
      </c>
      <c r="T423" s="134" t="e" cm="1">
        <f t="array" aca="1" ref="T423" ca="1">U422-(U422*(0.5^(1/_xll.RiskNormal('SW7'!C$2,'SW7'!D$2,_xll.RiskTruncateP(0.05,0.95),_xll.RiskName("Halflife"),_xll.RiskUnits("d")))))</f>
        <v>#NAME?</v>
      </c>
      <c r="U423" s="134" t="e">
        <f t="shared" ca="1" si="56"/>
        <v>#NAME?</v>
      </c>
      <c r="V423" s="137" t="e" cm="1">
        <f t="array" aca="1" ref="V423" ca="1">(U423*_xll.RiskNormal('SW7'!C$3,'SW7'!D$3,_xll.RiskTruncateP(0.05,0.95),_xll.RiskName("PFAS MUSCLE FRAC"))/(B423*_xll.RiskNormal('SW7'!C$4,'SW7'!E$4,_xll.RiskTruncateP(0.05,0.95),_xll.RiskName("MUSCLE BW FRAC"))))/1000</f>
        <v>#NAME?</v>
      </c>
      <c r="W423" s="137" t="e" cm="1">
        <f t="array" aca="1" ref="W423" ca="1">V423/_xll.RiskNormal('SW7'!C$5,'SW7'!D$5,_xll.RiskTruncateP(0.05,0.95),_xll.RiskName("Serum Part"))</f>
        <v>#NAME?</v>
      </c>
    </row>
    <row r="424" spans="1:23" x14ac:dyDescent="0.35">
      <c r="A424" s="133">
        <f t="shared" si="53"/>
        <v>421</v>
      </c>
      <c r="B424" s="134" t="e" cm="1">
        <f t="array" aca="1" ref="B424" ca="1">B423+_xll.RiskNormal(0.5584 + 2*0.001787*A424 -3*0.00000155*A424^2 - 4*0.00000000133*A424^3,0.35*(0.5584 + 2*0.001787*A424 -3*0.00000155*A424^2 - 4*0.00000000133*A424^3),_xll.RiskTruncateP(0.05,0.95),_xll.RiskName("BW Gain"),_xll.RiskUnits("kg"))</f>
        <v>#NAME?</v>
      </c>
      <c r="C424" s="133" t="e" cm="1">
        <f t="array" aca="1" ref="C424" ca="1">_xll.RiskNormal(20,20*0.3941,_xll.RiskTruncateP(0.05,0.95),_xll.RiskName("Diet 3 Feed"),_xll.RiskUnits("ng/kg dry"))</f>
        <v>#NAME?</v>
      </c>
      <c r="D424" s="133" t="e" cm="1">
        <f t="array" aca="1" ref="D424" ca="1">_xll.RiskNormal(170,170*0.282,_xll.RiskTruncateP(0.05,0.95),_xll.RiskName("Diet 2 Soil"),_xll.RiskUnits("ng/kg dry"))</f>
        <v>#NAME?</v>
      </c>
      <c r="E424" s="163">
        <v>1.3</v>
      </c>
      <c r="F424" s="134"/>
      <c r="G424" s="134"/>
      <c r="H424" s="134"/>
      <c r="I424" s="134"/>
      <c r="J424" s="134"/>
      <c r="K424" s="134"/>
      <c r="L424" s="134" t="e" cm="1">
        <f t="array" aca="1" ref="L424" ca="1">_xll.RiskNormal(5.4702*LN(A424)-22.889,(5.4702*LN(A424)-22.889)*0.35,_xll.RiskTruncateP(0.05,0.95),_xll.RiskName("DMI"),_xll.RiskUnits("kg"))</f>
        <v>#NAME?</v>
      </c>
      <c r="M424" s="134" t="e" cm="1">
        <f t="array" aca="1" ref="M424" ca="1">_xll.RiskNormal(0.0243*L424,0.005*L424,_xll.RiskTruncateP(0.05,0.95),_xll.RiskName("Soil Intake"),_xll.RiskUnits("kg"))</f>
        <v>#NAME?</v>
      </c>
      <c r="N424" s="134" t="e">
        <f t="shared" ca="1" si="54"/>
        <v>#NAME?</v>
      </c>
      <c r="O424" s="134">
        <f t="shared" si="55"/>
        <v>0</v>
      </c>
      <c r="P424" s="134" t="e">
        <f t="shared" ca="1" si="58"/>
        <v>#NAME?</v>
      </c>
      <c r="Q424" s="134" t="e">
        <f t="shared" ca="1" si="58"/>
        <v>#NAME?</v>
      </c>
      <c r="R424" s="134" t="e">
        <f t="shared" ca="1" si="58"/>
        <v>#NAME?</v>
      </c>
      <c r="S424" s="134" t="e">
        <f t="shared" ca="1" si="57"/>
        <v>#NAME?</v>
      </c>
      <c r="T424" s="134" t="e" cm="1">
        <f t="array" aca="1" ref="T424" ca="1">U423-(U423*(0.5^(1/_xll.RiskNormal('SW7'!C$2,'SW7'!D$2,_xll.RiskTruncateP(0.05,0.95),_xll.RiskName("Halflife"),_xll.RiskUnits("d")))))</f>
        <v>#NAME?</v>
      </c>
      <c r="U424" s="134" t="e">
        <f t="shared" ca="1" si="56"/>
        <v>#NAME?</v>
      </c>
      <c r="V424" s="137" t="e" cm="1">
        <f t="array" aca="1" ref="V424" ca="1">(U424*_xll.RiskNormal('SW7'!C$3,'SW7'!D$3,_xll.RiskTruncateP(0.05,0.95),_xll.RiskName("PFAS MUSCLE FRAC"))/(B424*_xll.RiskNormal('SW7'!C$4,'SW7'!E$4,_xll.RiskTruncateP(0.05,0.95),_xll.RiskName("MUSCLE BW FRAC"))))/1000</f>
        <v>#NAME?</v>
      </c>
      <c r="W424" s="137" t="e" cm="1">
        <f t="array" aca="1" ref="W424" ca="1">V424/_xll.RiskNormal('SW7'!C$5,'SW7'!D$5,_xll.RiskTruncateP(0.05,0.95),_xll.RiskName("Serum Part"))</f>
        <v>#NAME?</v>
      </c>
    </row>
    <row r="425" spans="1:23" x14ac:dyDescent="0.35">
      <c r="A425" s="133">
        <f t="shared" si="53"/>
        <v>422</v>
      </c>
      <c r="B425" s="134" t="e" cm="1">
        <f t="array" aca="1" ref="B425" ca="1">B424+_xll.RiskNormal(0.5584 + 2*0.001787*A425 -3*0.00000155*A425^2 - 4*0.00000000133*A425^3,0.35*(0.5584 + 2*0.001787*A425 -3*0.00000155*A425^2 - 4*0.00000000133*A425^3),_xll.RiskTruncateP(0.05,0.95),_xll.RiskName("BW Gain"),_xll.RiskUnits("kg"))</f>
        <v>#NAME?</v>
      </c>
      <c r="C425" s="133" t="e" cm="1">
        <f t="array" aca="1" ref="C425" ca="1">_xll.RiskNormal(20,20*0.3941,_xll.RiskTruncateP(0.05,0.95),_xll.RiskName("Diet 3 Feed"),_xll.RiskUnits("ng/kg dry"))</f>
        <v>#NAME?</v>
      </c>
      <c r="D425" s="133" t="e" cm="1">
        <f t="array" aca="1" ref="D425" ca="1">_xll.RiskNormal(170,170*0.282,_xll.RiskTruncateP(0.05,0.95),_xll.RiskName("Diet 2 Soil"),_xll.RiskUnits("ng/kg dry"))</f>
        <v>#NAME?</v>
      </c>
      <c r="E425" s="163">
        <v>1.3</v>
      </c>
      <c r="F425" s="134"/>
      <c r="G425" s="134"/>
      <c r="H425" s="134"/>
      <c r="I425" s="134"/>
      <c r="J425" s="134"/>
      <c r="K425" s="134"/>
      <c r="L425" s="134" t="e" cm="1">
        <f t="array" aca="1" ref="L425" ca="1">_xll.RiskNormal(5.4702*LN(A425)-22.889,(5.4702*LN(A425)-22.889)*0.35,_xll.RiskTruncateP(0.05,0.95),_xll.RiskName("DMI"),_xll.RiskUnits("kg"))</f>
        <v>#NAME?</v>
      </c>
      <c r="M425" s="134" t="e" cm="1">
        <f t="array" aca="1" ref="M425" ca="1">_xll.RiskNormal(0.0243*L425,0.005*L425,_xll.RiskTruncateP(0.05,0.95),_xll.RiskName("Soil Intake"),_xll.RiskUnits("kg"))</f>
        <v>#NAME?</v>
      </c>
      <c r="N425" s="134" t="e">
        <f t="shared" ca="1" si="54"/>
        <v>#NAME?</v>
      </c>
      <c r="O425" s="134">
        <f t="shared" si="55"/>
        <v>0</v>
      </c>
      <c r="P425" s="134" t="e">
        <f t="shared" ca="1" si="58"/>
        <v>#NAME?</v>
      </c>
      <c r="Q425" s="134" t="e">
        <f t="shared" ca="1" si="58"/>
        <v>#NAME?</v>
      </c>
      <c r="R425" s="134" t="e">
        <f t="shared" ca="1" si="58"/>
        <v>#NAME?</v>
      </c>
      <c r="S425" s="134" t="e">
        <f t="shared" ca="1" si="57"/>
        <v>#NAME?</v>
      </c>
      <c r="T425" s="134" t="e" cm="1">
        <f t="array" aca="1" ref="T425" ca="1">U424-(U424*(0.5^(1/_xll.RiskNormal('SW7'!C$2,'SW7'!D$2,_xll.RiskTruncateP(0.05,0.95),_xll.RiskName("Halflife"),_xll.RiskUnits("d")))))</f>
        <v>#NAME?</v>
      </c>
      <c r="U425" s="134" t="e">
        <f t="shared" ca="1" si="56"/>
        <v>#NAME?</v>
      </c>
      <c r="V425" s="137" t="e" cm="1">
        <f t="array" aca="1" ref="V425" ca="1">(U425*_xll.RiskNormal('SW7'!C$3,'SW7'!D$3,_xll.RiskTruncateP(0.05,0.95),_xll.RiskName("PFAS MUSCLE FRAC"))/(B425*_xll.RiskNormal('SW7'!C$4,'SW7'!E$4,_xll.RiskTruncateP(0.05,0.95),_xll.RiskName("MUSCLE BW FRAC"))))/1000</f>
        <v>#NAME?</v>
      </c>
      <c r="W425" s="137" t="e" cm="1">
        <f t="array" aca="1" ref="W425" ca="1">V425/_xll.RiskNormal('SW7'!C$5,'SW7'!D$5,_xll.RiskTruncateP(0.05,0.95),_xll.RiskName("Serum Part"))</f>
        <v>#NAME?</v>
      </c>
    </row>
    <row r="426" spans="1:23" x14ac:dyDescent="0.35">
      <c r="A426" s="133">
        <f t="shared" si="53"/>
        <v>423</v>
      </c>
      <c r="B426" s="134" t="e" cm="1">
        <f t="array" aca="1" ref="B426" ca="1">B425+_xll.RiskNormal(0.5584 + 2*0.001787*A426 -3*0.00000155*A426^2 - 4*0.00000000133*A426^3,0.35*(0.5584 + 2*0.001787*A426 -3*0.00000155*A426^2 - 4*0.00000000133*A426^3),_xll.RiskTruncateP(0.05,0.95),_xll.RiskName("BW Gain"),_xll.RiskUnits("kg"))</f>
        <v>#NAME?</v>
      </c>
      <c r="C426" s="133" t="e" cm="1">
        <f t="array" aca="1" ref="C426" ca="1">_xll.RiskNormal(20,20*0.3941,_xll.RiskTruncateP(0.05,0.95),_xll.RiskName("Diet 3 Feed"),_xll.RiskUnits("ng/kg dry"))</f>
        <v>#NAME?</v>
      </c>
      <c r="D426" s="133" t="e" cm="1">
        <f t="array" aca="1" ref="D426" ca="1">_xll.RiskNormal(170,170*0.282,_xll.RiskTruncateP(0.05,0.95),_xll.RiskName("Diet 2 Soil"),_xll.RiskUnits("ng/kg dry"))</f>
        <v>#NAME?</v>
      </c>
      <c r="E426" s="163">
        <v>1.3</v>
      </c>
      <c r="F426" s="134"/>
      <c r="G426" s="134"/>
      <c r="H426" s="134"/>
      <c r="I426" s="134"/>
      <c r="J426" s="134"/>
      <c r="K426" s="134"/>
      <c r="L426" s="134" t="e" cm="1">
        <f t="array" aca="1" ref="L426" ca="1">_xll.RiskNormal(5.4702*LN(A426)-22.889,(5.4702*LN(A426)-22.889)*0.35,_xll.RiskTruncateP(0.05,0.95),_xll.RiskName("DMI"),_xll.RiskUnits("kg"))</f>
        <v>#NAME?</v>
      </c>
      <c r="M426" s="134" t="e" cm="1">
        <f t="array" aca="1" ref="M426" ca="1">_xll.RiskNormal(0.0243*L426,0.005*L426,_xll.RiskTruncateP(0.05,0.95),_xll.RiskName("Soil Intake"),_xll.RiskUnits("kg"))</f>
        <v>#NAME?</v>
      </c>
      <c r="N426" s="134" t="e">
        <f t="shared" ca="1" si="54"/>
        <v>#NAME?</v>
      </c>
      <c r="O426" s="134">
        <f t="shared" si="55"/>
        <v>0</v>
      </c>
      <c r="P426" s="134" t="e">
        <f t="shared" ca="1" si="58"/>
        <v>#NAME?</v>
      </c>
      <c r="Q426" s="134" t="e">
        <f t="shared" ca="1" si="58"/>
        <v>#NAME?</v>
      </c>
      <c r="R426" s="134" t="e">
        <f t="shared" ca="1" si="58"/>
        <v>#NAME?</v>
      </c>
      <c r="S426" s="134" t="e">
        <f t="shared" ca="1" si="57"/>
        <v>#NAME?</v>
      </c>
      <c r="T426" s="134" t="e" cm="1">
        <f t="array" aca="1" ref="T426" ca="1">U425-(U425*(0.5^(1/_xll.RiskNormal('SW7'!C$2,'SW7'!D$2,_xll.RiskTruncateP(0.05,0.95),_xll.RiskName("Halflife"),_xll.RiskUnits("d")))))</f>
        <v>#NAME?</v>
      </c>
      <c r="U426" s="134" t="e">
        <f t="shared" ca="1" si="56"/>
        <v>#NAME?</v>
      </c>
      <c r="V426" s="137" t="e" cm="1">
        <f t="array" aca="1" ref="V426" ca="1">(U426*_xll.RiskNormal('SW7'!C$3,'SW7'!D$3,_xll.RiskTruncateP(0.05,0.95),_xll.RiskName("PFAS MUSCLE FRAC"))/(B426*_xll.RiskNormal('SW7'!C$4,'SW7'!E$4,_xll.RiskTruncateP(0.05,0.95),_xll.RiskName("MUSCLE BW FRAC"))))/1000</f>
        <v>#NAME?</v>
      </c>
      <c r="W426" s="137" t="e" cm="1">
        <f t="array" aca="1" ref="W426" ca="1">V426/_xll.RiskNormal('SW7'!C$5,'SW7'!D$5,_xll.RiskTruncateP(0.05,0.95),_xll.RiskName("Serum Part"))</f>
        <v>#NAME?</v>
      </c>
    </row>
    <row r="427" spans="1:23" x14ac:dyDescent="0.35">
      <c r="A427" s="133">
        <f t="shared" si="53"/>
        <v>424</v>
      </c>
      <c r="B427" s="134" t="e" cm="1">
        <f t="array" aca="1" ref="B427" ca="1">B426+_xll.RiskNormal(0.5584 + 2*0.001787*A427 -3*0.00000155*A427^2 - 4*0.00000000133*A427^3,0.35*(0.5584 + 2*0.001787*A427 -3*0.00000155*A427^2 - 4*0.00000000133*A427^3),_xll.RiskTruncateP(0.05,0.95),_xll.RiskName("BW Gain"),_xll.RiskUnits("kg"))</f>
        <v>#NAME?</v>
      </c>
      <c r="C427" s="133" t="e" cm="1">
        <f t="array" aca="1" ref="C427" ca="1">_xll.RiskNormal(20,20*0.3941,_xll.RiskTruncateP(0.05,0.95),_xll.RiskName("Diet 3 Feed"),_xll.RiskUnits("ng/kg dry"))</f>
        <v>#NAME?</v>
      </c>
      <c r="D427" s="133" t="e" cm="1">
        <f t="array" aca="1" ref="D427" ca="1">_xll.RiskNormal(170,170*0.282,_xll.RiskTruncateP(0.05,0.95),_xll.RiskName("Diet 2 Soil"),_xll.RiskUnits("ng/kg dry"))</f>
        <v>#NAME?</v>
      </c>
      <c r="E427" s="163">
        <v>1.3</v>
      </c>
      <c r="F427" s="134"/>
      <c r="G427" s="134"/>
      <c r="H427" s="134"/>
      <c r="I427" s="134"/>
      <c r="J427" s="134"/>
      <c r="K427" s="134"/>
      <c r="L427" s="134" t="e" cm="1">
        <f t="array" aca="1" ref="L427" ca="1">_xll.RiskNormal(5.4702*LN(A427)-22.889,(5.4702*LN(A427)-22.889)*0.35,_xll.RiskTruncateP(0.05,0.95),_xll.RiskName("DMI"),_xll.RiskUnits("kg"))</f>
        <v>#NAME?</v>
      </c>
      <c r="M427" s="134" t="e" cm="1">
        <f t="array" aca="1" ref="M427" ca="1">_xll.RiskNormal(0.0243*L427,0.005*L427,_xll.RiskTruncateP(0.05,0.95),_xll.RiskName("Soil Intake"),_xll.RiskUnits("kg"))</f>
        <v>#NAME?</v>
      </c>
      <c r="N427" s="134" t="e">
        <f t="shared" ca="1" si="54"/>
        <v>#NAME?</v>
      </c>
      <c r="O427" s="134">
        <f t="shared" si="55"/>
        <v>0</v>
      </c>
      <c r="P427" s="134" t="e">
        <f t="shared" ca="1" si="58"/>
        <v>#NAME?</v>
      </c>
      <c r="Q427" s="134" t="e">
        <f t="shared" ca="1" si="58"/>
        <v>#NAME?</v>
      </c>
      <c r="R427" s="134" t="e">
        <f t="shared" ca="1" si="58"/>
        <v>#NAME?</v>
      </c>
      <c r="S427" s="134" t="e">
        <f t="shared" ca="1" si="57"/>
        <v>#NAME?</v>
      </c>
      <c r="T427" s="134" t="e" cm="1">
        <f t="array" aca="1" ref="T427" ca="1">U426-(U426*(0.5^(1/_xll.RiskNormal('SW7'!C$2,'SW7'!D$2,_xll.RiskTruncateP(0.05,0.95),_xll.RiskName("Halflife"),_xll.RiskUnits("d")))))</f>
        <v>#NAME?</v>
      </c>
      <c r="U427" s="134" t="e">
        <f t="shared" ca="1" si="56"/>
        <v>#NAME?</v>
      </c>
      <c r="V427" s="137" t="e" cm="1">
        <f t="array" aca="1" ref="V427" ca="1">(U427*_xll.RiskNormal('SW7'!C$3,'SW7'!D$3,_xll.RiskTruncateP(0.05,0.95),_xll.RiskName("PFAS MUSCLE FRAC"))/(B427*_xll.RiskNormal('SW7'!C$4,'SW7'!E$4,_xll.RiskTruncateP(0.05,0.95),_xll.RiskName("MUSCLE BW FRAC"))))/1000</f>
        <v>#NAME?</v>
      </c>
      <c r="W427" s="137" t="e" cm="1">
        <f t="array" aca="1" ref="W427" ca="1">V427/_xll.RiskNormal('SW7'!C$5,'SW7'!D$5,_xll.RiskTruncateP(0.05,0.95),_xll.RiskName("Serum Part"))</f>
        <v>#NAME?</v>
      </c>
    </row>
    <row r="428" spans="1:23" x14ac:dyDescent="0.35">
      <c r="A428" s="133">
        <f t="shared" si="53"/>
        <v>425</v>
      </c>
      <c r="B428" s="134" t="e" cm="1">
        <f t="array" aca="1" ref="B428" ca="1">B427+_xll.RiskNormal(0.5584 + 2*0.001787*A428 -3*0.00000155*A428^2 - 4*0.00000000133*A428^3,0.35*(0.5584 + 2*0.001787*A428 -3*0.00000155*A428^2 - 4*0.00000000133*A428^3),_xll.RiskTruncateP(0.05,0.95),_xll.RiskName("BW Gain"),_xll.RiskUnits("kg"))</f>
        <v>#NAME?</v>
      </c>
      <c r="C428" s="133" t="e" cm="1">
        <f t="array" aca="1" ref="C428" ca="1">_xll.RiskNormal(20,20*0.3941,_xll.RiskTruncateP(0.05,0.95),_xll.RiskName("Diet 3 Feed"),_xll.RiskUnits("ng/kg dry"))</f>
        <v>#NAME?</v>
      </c>
      <c r="D428" s="133" t="e" cm="1">
        <f t="array" aca="1" ref="D428" ca="1">_xll.RiskNormal(170,170*0.282,_xll.RiskTruncateP(0.05,0.95),_xll.RiskName("Diet 2 Soil"),_xll.RiskUnits("ng/kg dry"))</f>
        <v>#NAME?</v>
      </c>
      <c r="E428" s="163">
        <v>1.3</v>
      </c>
      <c r="F428" s="134"/>
      <c r="G428" s="134"/>
      <c r="H428" s="134"/>
      <c r="I428" s="134"/>
      <c r="J428" s="134"/>
      <c r="K428" s="134"/>
      <c r="L428" s="134" t="e" cm="1">
        <f t="array" aca="1" ref="L428" ca="1">_xll.RiskNormal(5.4702*LN(A428)-22.889,(5.4702*LN(A428)-22.889)*0.35,_xll.RiskTruncateP(0.05,0.95),_xll.RiskName("DMI"),_xll.RiskUnits("kg"))</f>
        <v>#NAME?</v>
      </c>
      <c r="M428" s="134" t="e" cm="1">
        <f t="array" aca="1" ref="M428" ca="1">_xll.RiskNormal(0.0243*L428,0.005*L428,_xll.RiskTruncateP(0.05,0.95),_xll.RiskName("Soil Intake"),_xll.RiskUnits("kg"))</f>
        <v>#NAME?</v>
      </c>
      <c r="N428" s="134" t="e">
        <f t="shared" ca="1" si="54"/>
        <v>#NAME?</v>
      </c>
      <c r="O428" s="134">
        <f t="shared" si="55"/>
        <v>0</v>
      </c>
      <c r="P428" s="134" t="e">
        <f t="shared" ca="1" si="58"/>
        <v>#NAME?</v>
      </c>
      <c r="Q428" s="134" t="e">
        <f t="shared" ca="1" si="58"/>
        <v>#NAME?</v>
      </c>
      <c r="R428" s="134" t="e">
        <f t="shared" ca="1" si="58"/>
        <v>#NAME?</v>
      </c>
      <c r="S428" s="134" t="e">
        <f t="shared" ca="1" si="57"/>
        <v>#NAME?</v>
      </c>
      <c r="T428" s="134" t="e" cm="1">
        <f t="array" aca="1" ref="T428" ca="1">U427-(U427*(0.5^(1/_xll.RiskNormal('SW7'!C$2,'SW7'!D$2,_xll.RiskTruncateP(0.05,0.95),_xll.RiskName("Halflife"),_xll.RiskUnits("d")))))</f>
        <v>#NAME?</v>
      </c>
      <c r="U428" s="134" t="e">
        <f t="shared" ca="1" si="56"/>
        <v>#NAME?</v>
      </c>
      <c r="V428" s="137" t="e" cm="1">
        <f t="array" aca="1" ref="V428" ca="1">(U428*_xll.RiskNormal('SW7'!C$3,'SW7'!D$3,_xll.RiskTruncateP(0.05,0.95),_xll.RiskName("PFAS MUSCLE FRAC"))/(B428*_xll.RiskNormal('SW7'!C$4,'SW7'!E$4,_xll.RiskTruncateP(0.05,0.95),_xll.RiskName("MUSCLE BW FRAC"))))/1000</f>
        <v>#NAME?</v>
      </c>
      <c r="W428" s="137" t="e" cm="1">
        <f t="array" aca="1" ref="W428" ca="1">V428/_xll.RiskNormal('SW7'!C$5,'SW7'!D$5,_xll.RiskTruncateP(0.05,0.95),_xll.RiskName("Serum Part"))</f>
        <v>#NAME?</v>
      </c>
    </row>
    <row r="429" spans="1:23" x14ac:dyDescent="0.35">
      <c r="A429" s="133">
        <f t="shared" si="53"/>
        <v>426</v>
      </c>
      <c r="B429" s="134" t="e" cm="1">
        <f t="array" aca="1" ref="B429" ca="1">B428+_xll.RiskNormal(0.5584 + 2*0.001787*A429 -3*0.00000155*A429^2 - 4*0.00000000133*A429^3,0.35*(0.5584 + 2*0.001787*A429 -3*0.00000155*A429^2 - 4*0.00000000133*A429^3),_xll.RiskTruncateP(0.05,0.95),_xll.RiskName("BW Gain"),_xll.RiskUnits("kg"))</f>
        <v>#NAME?</v>
      </c>
      <c r="C429" s="133" t="e" cm="1">
        <f t="array" aca="1" ref="C429" ca="1">_xll.RiskNormal(20,20*0.3941,_xll.RiskTruncateP(0.05,0.95),_xll.RiskName("Diet 3 Feed"),_xll.RiskUnits("ng/kg dry"))</f>
        <v>#NAME?</v>
      </c>
      <c r="D429" s="133" t="e" cm="1">
        <f t="array" aca="1" ref="D429" ca="1">_xll.RiskNormal(170,170*0.282,_xll.RiskTruncateP(0.05,0.95),_xll.RiskName("Diet 2 Soil"),_xll.RiskUnits("ng/kg dry"))</f>
        <v>#NAME?</v>
      </c>
      <c r="E429" s="163">
        <v>1.3</v>
      </c>
      <c r="F429" s="134"/>
      <c r="G429" s="134"/>
      <c r="H429" s="134"/>
      <c r="I429" s="134"/>
      <c r="J429" s="134"/>
      <c r="K429" s="134"/>
      <c r="L429" s="134" t="e" cm="1">
        <f t="array" aca="1" ref="L429" ca="1">_xll.RiskNormal(5.4702*LN(A429)-22.889,(5.4702*LN(A429)-22.889)*0.35,_xll.RiskTruncateP(0.05,0.95),_xll.RiskName("DMI"),_xll.RiskUnits("kg"))</f>
        <v>#NAME?</v>
      </c>
      <c r="M429" s="134" t="e" cm="1">
        <f t="array" aca="1" ref="M429" ca="1">_xll.RiskNormal(0.0243*L429,0.005*L429,_xll.RiskTruncateP(0.05,0.95),_xll.RiskName("Soil Intake"),_xll.RiskUnits("kg"))</f>
        <v>#NAME?</v>
      </c>
      <c r="N429" s="134" t="e">
        <f t="shared" ca="1" si="54"/>
        <v>#NAME?</v>
      </c>
      <c r="O429" s="134">
        <f t="shared" si="55"/>
        <v>0</v>
      </c>
      <c r="P429" s="134" t="e">
        <f t="shared" ca="1" si="58"/>
        <v>#NAME?</v>
      </c>
      <c r="Q429" s="134" t="e">
        <f t="shared" ca="1" si="58"/>
        <v>#NAME?</v>
      </c>
      <c r="R429" s="134" t="e">
        <f t="shared" ca="1" si="58"/>
        <v>#NAME?</v>
      </c>
      <c r="S429" s="134" t="e">
        <f t="shared" ca="1" si="57"/>
        <v>#NAME?</v>
      </c>
      <c r="T429" s="134" t="e" cm="1">
        <f t="array" aca="1" ref="T429" ca="1">U428-(U428*(0.5^(1/_xll.RiskNormal('SW7'!C$2,'SW7'!D$2,_xll.RiskTruncateP(0.05,0.95),_xll.RiskName("Halflife"),_xll.RiskUnits("d")))))</f>
        <v>#NAME?</v>
      </c>
      <c r="U429" s="134" t="e">
        <f t="shared" ca="1" si="56"/>
        <v>#NAME?</v>
      </c>
      <c r="V429" s="137" t="e" cm="1">
        <f t="array" aca="1" ref="V429" ca="1">(U429*_xll.RiskNormal('SW7'!C$3,'SW7'!D$3,_xll.RiskTruncateP(0.05,0.95),_xll.RiskName("PFAS MUSCLE FRAC"))/(B429*_xll.RiskNormal('SW7'!C$4,'SW7'!E$4,_xll.RiskTruncateP(0.05,0.95),_xll.RiskName("MUSCLE BW FRAC"))))/1000</f>
        <v>#NAME?</v>
      </c>
      <c r="W429" s="137" t="e" cm="1">
        <f t="array" aca="1" ref="W429" ca="1">V429/_xll.RiskNormal('SW7'!C$5,'SW7'!D$5,_xll.RiskTruncateP(0.05,0.95),_xll.RiskName("Serum Part"))</f>
        <v>#NAME?</v>
      </c>
    </row>
    <row r="430" spans="1:23" x14ac:dyDescent="0.35">
      <c r="A430" s="133">
        <f t="shared" si="53"/>
        <v>427</v>
      </c>
      <c r="B430" s="134" t="e" cm="1">
        <f t="array" aca="1" ref="B430" ca="1">B429+_xll.RiskNormal(0.5584 + 2*0.001787*A430 -3*0.00000155*A430^2 - 4*0.00000000133*A430^3,0.35*(0.5584 + 2*0.001787*A430 -3*0.00000155*A430^2 - 4*0.00000000133*A430^3),_xll.RiskTruncateP(0.05,0.95),_xll.RiskName("BW Gain"),_xll.RiskUnits("kg"))</f>
        <v>#NAME?</v>
      </c>
      <c r="C430" s="133" t="e" cm="1">
        <f t="array" aca="1" ref="C430" ca="1">_xll.RiskNormal(20,20*0.3941,_xll.RiskTruncateP(0.05,0.95),_xll.RiskName("Diet 3 Feed"),_xll.RiskUnits("ng/kg dry"))</f>
        <v>#NAME?</v>
      </c>
      <c r="D430" s="133" t="e" cm="1">
        <f t="array" aca="1" ref="D430" ca="1">_xll.RiskNormal(170,170*0.282,_xll.RiskTruncateP(0.05,0.95),_xll.RiskName("Diet 2 Soil"),_xll.RiskUnits("ng/kg dry"))</f>
        <v>#NAME?</v>
      </c>
      <c r="E430" s="163">
        <v>1.3</v>
      </c>
      <c r="F430" s="134"/>
      <c r="G430" s="134"/>
      <c r="H430" s="134"/>
      <c r="I430" s="134"/>
      <c r="J430" s="134"/>
      <c r="K430" s="134"/>
      <c r="L430" s="134" t="e" cm="1">
        <f t="array" aca="1" ref="L430" ca="1">_xll.RiskNormal(5.4702*LN(A430)-22.889,(5.4702*LN(A430)-22.889)*0.35,_xll.RiskTruncateP(0.05,0.95),_xll.RiskName("DMI"),_xll.RiskUnits("kg"))</f>
        <v>#NAME?</v>
      </c>
      <c r="M430" s="134" t="e" cm="1">
        <f t="array" aca="1" ref="M430" ca="1">_xll.RiskNormal(0.0243*L430,0.005*L430,_xll.RiskTruncateP(0.05,0.95),_xll.RiskName("Soil Intake"),_xll.RiskUnits("kg"))</f>
        <v>#NAME?</v>
      </c>
      <c r="N430" s="134" t="e">
        <f t="shared" ca="1" si="54"/>
        <v>#NAME?</v>
      </c>
      <c r="O430" s="134">
        <f t="shared" si="55"/>
        <v>0</v>
      </c>
      <c r="P430" s="134" t="e">
        <f t="shared" ca="1" si="58"/>
        <v>#NAME?</v>
      </c>
      <c r="Q430" s="134" t="e">
        <f t="shared" ca="1" si="58"/>
        <v>#NAME?</v>
      </c>
      <c r="R430" s="134" t="e">
        <f t="shared" ca="1" si="58"/>
        <v>#NAME?</v>
      </c>
      <c r="S430" s="134" t="e">
        <f t="shared" ca="1" si="57"/>
        <v>#NAME?</v>
      </c>
      <c r="T430" s="134" t="e" cm="1">
        <f t="array" aca="1" ref="T430" ca="1">U429-(U429*(0.5^(1/_xll.RiskNormal('SW7'!C$2,'SW7'!D$2,_xll.RiskTruncateP(0.05,0.95),_xll.RiskName("Halflife"),_xll.RiskUnits("d")))))</f>
        <v>#NAME?</v>
      </c>
      <c r="U430" s="134" t="e">
        <f t="shared" ca="1" si="56"/>
        <v>#NAME?</v>
      </c>
      <c r="V430" s="137" t="e" cm="1">
        <f t="array" aca="1" ref="V430" ca="1">(U430*_xll.RiskNormal('SW7'!C$3,'SW7'!D$3,_xll.RiskTruncateP(0.05,0.95),_xll.RiskName("PFAS MUSCLE FRAC"))/(B430*_xll.RiskNormal('SW7'!C$4,'SW7'!E$4,_xll.RiskTruncateP(0.05,0.95),_xll.RiskName("MUSCLE BW FRAC"))))/1000</f>
        <v>#NAME?</v>
      </c>
      <c r="W430" s="137" t="e" cm="1">
        <f t="array" aca="1" ref="W430" ca="1">V430/_xll.RiskNormal('SW7'!C$5,'SW7'!D$5,_xll.RiskTruncateP(0.05,0.95),_xll.RiskName("Serum Part"))</f>
        <v>#NAME?</v>
      </c>
    </row>
    <row r="431" spans="1:23" x14ac:dyDescent="0.35">
      <c r="A431" s="133">
        <f t="shared" si="53"/>
        <v>428</v>
      </c>
      <c r="B431" s="134" t="e" cm="1">
        <f t="array" aca="1" ref="B431" ca="1">B430+_xll.RiskNormal(0.5584 + 2*0.001787*A431 -3*0.00000155*A431^2 - 4*0.00000000133*A431^3,0.35*(0.5584 + 2*0.001787*A431 -3*0.00000155*A431^2 - 4*0.00000000133*A431^3),_xll.RiskTruncateP(0.05,0.95),_xll.RiskName("BW Gain"),_xll.RiskUnits("kg"))</f>
        <v>#NAME?</v>
      </c>
      <c r="C431" s="133" t="e" cm="1">
        <f t="array" aca="1" ref="C431" ca="1">_xll.RiskNormal(20,20*0.3941,_xll.RiskTruncateP(0.05,0.95),_xll.RiskName("Diet 3 Feed"),_xll.RiskUnits("ng/kg dry"))</f>
        <v>#NAME?</v>
      </c>
      <c r="D431" s="133" t="e" cm="1">
        <f t="array" aca="1" ref="D431" ca="1">_xll.RiskNormal(170,170*0.282,_xll.RiskTruncateP(0.05,0.95),_xll.RiskName("Diet 2 Soil"),_xll.RiskUnits("ng/kg dry"))</f>
        <v>#NAME?</v>
      </c>
      <c r="E431" s="163">
        <v>1.3</v>
      </c>
      <c r="F431" s="134"/>
      <c r="G431" s="134"/>
      <c r="H431" s="134"/>
      <c r="I431" s="134"/>
      <c r="J431" s="134"/>
      <c r="K431" s="134"/>
      <c r="L431" s="134" t="e" cm="1">
        <f t="array" aca="1" ref="L431" ca="1">_xll.RiskNormal(5.4702*LN(A431)-22.889,(5.4702*LN(A431)-22.889)*0.35,_xll.RiskTruncateP(0.05,0.95),_xll.RiskName("DMI"),_xll.RiskUnits("kg"))</f>
        <v>#NAME?</v>
      </c>
      <c r="M431" s="134" t="e" cm="1">
        <f t="array" aca="1" ref="M431" ca="1">_xll.RiskNormal(0.0243*L431,0.005*L431,_xll.RiskTruncateP(0.05,0.95),_xll.RiskName("Soil Intake"),_xll.RiskUnits("kg"))</f>
        <v>#NAME?</v>
      </c>
      <c r="N431" s="134" t="e">
        <f t="shared" ca="1" si="54"/>
        <v>#NAME?</v>
      </c>
      <c r="O431" s="134">
        <f t="shared" si="55"/>
        <v>0</v>
      </c>
      <c r="P431" s="134" t="e">
        <f t="shared" ca="1" si="58"/>
        <v>#NAME?</v>
      </c>
      <c r="Q431" s="134" t="e">
        <f t="shared" ca="1" si="58"/>
        <v>#NAME?</v>
      </c>
      <c r="R431" s="134" t="e">
        <f t="shared" ca="1" si="58"/>
        <v>#NAME?</v>
      </c>
      <c r="S431" s="134" t="e">
        <f t="shared" ca="1" si="57"/>
        <v>#NAME?</v>
      </c>
      <c r="T431" s="134" t="e" cm="1">
        <f t="array" aca="1" ref="T431" ca="1">U430-(U430*(0.5^(1/_xll.RiskNormal('SW7'!C$2,'SW7'!D$2,_xll.RiskTruncateP(0.05,0.95),_xll.RiskName("Halflife"),_xll.RiskUnits("d")))))</f>
        <v>#NAME?</v>
      </c>
      <c r="U431" s="134" t="e">
        <f t="shared" ca="1" si="56"/>
        <v>#NAME?</v>
      </c>
      <c r="V431" s="137" t="e" cm="1">
        <f t="array" aca="1" ref="V431" ca="1">(U431*_xll.RiskNormal('SW7'!C$3,'SW7'!D$3,_xll.RiskTruncateP(0.05,0.95),_xll.RiskName("PFAS MUSCLE FRAC"))/(B431*_xll.RiskNormal('SW7'!C$4,'SW7'!E$4,_xll.RiskTruncateP(0.05,0.95),_xll.RiskName("MUSCLE BW FRAC"))))/1000</f>
        <v>#NAME?</v>
      </c>
      <c r="W431" s="137" t="e" cm="1">
        <f t="array" aca="1" ref="W431" ca="1">V431/_xll.RiskNormal('SW7'!C$5,'SW7'!D$5,_xll.RiskTruncateP(0.05,0.95),_xll.RiskName("Serum Part"))</f>
        <v>#NAME?</v>
      </c>
    </row>
    <row r="432" spans="1:23" x14ac:dyDescent="0.35">
      <c r="A432" s="133">
        <f t="shared" si="53"/>
        <v>429</v>
      </c>
      <c r="B432" s="134" t="e" cm="1">
        <f t="array" aca="1" ref="B432" ca="1">B431+_xll.RiskNormal(0.5584 + 2*0.001787*A432 -3*0.00000155*A432^2 - 4*0.00000000133*A432^3,0.35*(0.5584 + 2*0.001787*A432 -3*0.00000155*A432^2 - 4*0.00000000133*A432^3),_xll.RiskTruncateP(0.05,0.95),_xll.RiskName("BW Gain"),_xll.RiskUnits("kg"))</f>
        <v>#NAME?</v>
      </c>
      <c r="C432" s="133" t="e" cm="1">
        <f t="array" aca="1" ref="C432" ca="1">_xll.RiskNormal(20,20*0.3941,_xll.RiskTruncateP(0.05,0.95),_xll.RiskName("Diet 3 Feed"),_xll.RiskUnits("ng/kg dry"))</f>
        <v>#NAME?</v>
      </c>
      <c r="D432" s="133" t="e" cm="1">
        <f t="array" aca="1" ref="D432" ca="1">_xll.RiskNormal(170,170*0.282,_xll.RiskTruncateP(0.05,0.95),_xll.RiskName("Diet 2 Soil"),_xll.RiskUnits("ng/kg dry"))</f>
        <v>#NAME?</v>
      </c>
      <c r="E432" s="163">
        <v>1.3</v>
      </c>
      <c r="F432" s="134"/>
      <c r="G432" s="134"/>
      <c r="H432" s="134"/>
      <c r="I432" s="134"/>
      <c r="J432" s="134"/>
      <c r="K432" s="134"/>
      <c r="L432" s="134" t="e" cm="1">
        <f t="array" aca="1" ref="L432" ca="1">_xll.RiskNormal(5.4702*LN(A432)-22.889,(5.4702*LN(A432)-22.889)*0.35,_xll.RiskTruncateP(0.05,0.95),_xll.RiskName("DMI"),_xll.RiskUnits("kg"))</f>
        <v>#NAME?</v>
      </c>
      <c r="M432" s="134" t="e" cm="1">
        <f t="array" aca="1" ref="M432" ca="1">_xll.RiskNormal(0.0243*L432,0.005*L432,_xll.RiskTruncateP(0.05,0.95),_xll.RiskName("Soil Intake"),_xll.RiskUnits("kg"))</f>
        <v>#NAME?</v>
      </c>
      <c r="N432" s="134" t="e">
        <f t="shared" ca="1" si="54"/>
        <v>#NAME?</v>
      </c>
      <c r="O432" s="134">
        <f t="shared" si="55"/>
        <v>0</v>
      </c>
      <c r="P432" s="134" t="e">
        <f t="shared" ca="1" si="58"/>
        <v>#NAME?</v>
      </c>
      <c r="Q432" s="134" t="e">
        <f t="shared" ca="1" si="58"/>
        <v>#NAME?</v>
      </c>
      <c r="R432" s="134" t="e">
        <f t="shared" ca="1" si="58"/>
        <v>#NAME?</v>
      </c>
      <c r="S432" s="134" t="e">
        <f t="shared" ca="1" si="57"/>
        <v>#NAME?</v>
      </c>
      <c r="T432" s="134" t="e" cm="1">
        <f t="array" aca="1" ref="T432" ca="1">U431-(U431*(0.5^(1/_xll.RiskNormal('SW7'!C$2,'SW7'!D$2,_xll.RiskTruncateP(0.05,0.95),_xll.RiskName("Halflife"),_xll.RiskUnits("d")))))</f>
        <v>#NAME?</v>
      </c>
      <c r="U432" s="134" t="e">
        <f t="shared" ca="1" si="56"/>
        <v>#NAME?</v>
      </c>
      <c r="V432" s="137" t="e" cm="1">
        <f t="array" aca="1" ref="V432" ca="1">(U432*_xll.RiskNormal('SW7'!C$3,'SW7'!D$3,_xll.RiskTruncateP(0.05,0.95),_xll.RiskName("PFAS MUSCLE FRAC"))/(B432*_xll.RiskNormal('SW7'!C$4,'SW7'!E$4,_xll.RiskTruncateP(0.05,0.95),_xll.RiskName("MUSCLE BW FRAC"))))/1000</f>
        <v>#NAME?</v>
      </c>
      <c r="W432" s="137" t="e" cm="1">
        <f t="array" aca="1" ref="W432" ca="1">V432/_xll.RiskNormal('SW7'!C$5,'SW7'!D$5,_xll.RiskTruncateP(0.05,0.95),_xll.RiskName("Serum Part"))</f>
        <v>#NAME?</v>
      </c>
    </row>
    <row r="433" spans="1:23" x14ac:dyDescent="0.35">
      <c r="A433" s="133">
        <f t="shared" si="53"/>
        <v>430</v>
      </c>
      <c r="B433" s="134" t="e" cm="1">
        <f t="array" aca="1" ref="B433" ca="1">B432+_xll.RiskNormal(0.5584 + 2*0.001787*A433 -3*0.00000155*A433^2 - 4*0.00000000133*A433^3,0.35*(0.5584 + 2*0.001787*A433 -3*0.00000155*A433^2 - 4*0.00000000133*A433^3),_xll.RiskTruncateP(0.05,0.95),_xll.RiskName("BW Gain"),_xll.RiskUnits("kg"))</f>
        <v>#NAME?</v>
      </c>
      <c r="C433" s="133" t="e" cm="1">
        <f t="array" aca="1" ref="C433" ca="1">_xll.RiskNormal(20,20*0.3941,_xll.RiskTruncateP(0.05,0.95),_xll.RiskName("Diet 3 Feed"),_xll.RiskUnits("ng/kg dry"))</f>
        <v>#NAME?</v>
      </c>
      <c r="D433" s="133" t="e" cm="1">
        <f t="array" aca="1" ref="D433" ca="1">_xll.RiskNormal(170,170*0.282,_xll.RiskTruncateP(0.05,0.95),_xll.RiskName("Diet 2 Soil"),_xll.RiskUnits("ng/kg dry"))</f>
        <v>#NAME?</v>
      </c>
      <c r="E433" s="163">
        <v>1.3</v>
      </c>
      <c r="F433" s="134"/>
      <c r="G433" s="134"/>
      <c r="H433" s="134"/>
      <c r="I433" s="134"/>
      <c r="J433" s="134"/>
      <c r="K433" s="134"/>
      <c r="L433" s="134" t="e" cm="1">
        <f t="array" aca="1" ref="L433" ca="1">_xll.RiskNormal(5.4702*LN(A433)-22.889,(5.4702*LN(A433)-22.889)*0.35,_xll.RiskTruncateP(0.05,0.95),_xll.RiskName("DMI"),_xll.RiskUnits("kg"))</f>
        <v>#NAME?</v>
      </c>
      <c r="M433" s="134" t="e" cm="1">
        <f t="array" aca="1" ref="M433" ca="1">_xll.RiskNormal(0.0243*L433,0.005*L433,_xll.RiskTruncateP(0.05,0.95),_xll.RiskName("Soil Intake"),_xll.RiskUnits("kg"))</f>
        <v>#NAME?</v>
      </c>
      <c r="N433" s="134" t="e">
        <f t="shared" ca="1" si="54"/>
        <v>#NAME?</v>
      </c>
      <c r="O433" s="134">
        <f t="shared" si="55"/>
        <v>0</v>
      </c>
      <c r="P433" s="134" t="e">
        <f t="shared" ca="1" si="58"/>
        <v>#NAME?</v>
      </c>
      <c r="Q433" s="134" t="e">
        <f t="shared" ca="1" si="58"/>
        <v>#NAME?</v>
      </c>
      <c r="R433" s="134" t="e">
        <f t="shared" ca="1" si="58"/>
        <v>#NAME?</v>
      </c>
      <c r="S433" s="134" t="e">
        <f t="shared" ca="1" si="57"/>
        <v>#NAME?</v>
      </c>
      <c r="T433" s="134" t="e" cm="1">
        <f t="array" aca="1" ref="T433" ca="1">U432-(U432*(0.5^(1/_xll.RiskNormal('SW7'!C$2,'SW7'!D$2,_xll.RiskTruncateP(0.05,0.95),_xll.RiskName("Halflife"),_xll.RiskUnits("d")))))</f>
        <v>#NAME?</v>
      </c>
      <c r="U433" s="134" t="e">
        <f t="shared" ca="1" si="56"/>
        <v>#NAME?</v>
      </c>
      <c r="V433" s="137" t="e" cm="1">
        <f t="array" aca="1" ref="V433" ca="1">(U433*_xll.RiskNormal('SW7'!C$3,'SW7'!D$3,_xll.RiskTruncateP(0.05,0.95),_xll.RiskName("PFAS MUSCLE FRAC"))/(B433*_xll.RiskNormal('SW7'!C$4,'SW7'!E$4,_xll.RiskTruncateP(0.05,0.95),_xll.RiskName("MUSCLE BW FRAC"))))/1000</f>
        <v>#NAME?</v>
      </c>
      <c r="W433" s="137" t="e" cm="1">
        <f t="array" aca="1" ref="W433" ca="1">V433/_xll.RiskNormal('SW7'!C$5,'SW7'!D$5,_xll.RiskTruncateP(0.05,0.95),_xll.RiskName("Serum Part"))</f>
        <v>#NAME?</v>
      </c>
    </row>
    <row r="434" spans="1:23" x14ac:dyDescent="0.35">
      <c r="A434" s="133">
        <f t="shared" si="53"/>
        <v>431</v>
      </c>
      <c r="B434" s="134" t="e" cm="1">
        <f t="array" aca="1" ref="B434" ca="1">B433+_xll.RiskNormal(0.5584 + 2*0.001787*A434 -3*0.00000155*A434^2 - 4*0.00000000133*A434^3,0.35*(0.5584 + 2*0.001787*A434 -3*0.00000155*A434^2 - 4*0.00000000133*A434^3),_xll.RiskTruncateP(0.05,0.95),_xll.RiskName("BW Gain"),_xll.RiskUnits("kg"))</f>
        <v>#NAME?</v>
      </c>
      <c r="C434" s="133" t="e" cm="1">
        <f t="array" aca="1" ref="C434" ca="1">_xll.RiskNormal(20,20*0.3941,_xll.RiskTruncateP(0.05,0.95),_xll.RiskName("Diet 3 Feed"),_xll.RiskUnits("ng/kg dry"))</f>
        <v>#NAME?</v>
      </c>
      <c r="D434" s="133" t="e" cm="1">
        <f t="array" aca="1" ref="D434" ca="1">_xll.RiskNormal(170,170*0.282,_xll.RiskTruncateP(0.05,0.95),_xll.RiskName("Diet 2 Soil"),_xll.RiskUnits("ng/kg dry"))</f>
        <v>#NAME?</v>
      </c>
      <c r="E434" s="163">
        <v>1.3</v>
      </c>
      <c r="F434" s="134"/>
      <c r="G434" s="134"/>
      <c r="H434" s="134"/>
      <c r="I434" s="134"/>
      <c r="J434" s="134"/>
      <c r="K434" s="134"/>
      <c r="L434" s="134" t="e" cm="1">
        <f t="array" aca="1" ref="L434" ca="1">_xll.RiskNormal(5.4702*LN(A434)-22.889,(5.4702*LN(A434)-22.889)*0.35,_xll.RiskTruncateP(0.05,0.95),_xll.RiskName("DMI"),_xll.RiskUnits("kg"))</f>
        <v>#NAME?</v>
      </c>
      <c r="M434" s="134" t="e" cm="1">
        <f t="array" aca="1" ref="M434" ca="1">_xll.RiskNormal(0.0243*L434,0.005*L434,_xll.RiskTruncateP(0.05,0.95),_xll.RiskName("Soil Intake"),_xll.RiskUnits("kg"))</f>
        <v>#NAME?</v>
      </c>
      <c r="N434" s="134" t="e">
        <f t="shared" ca="1" si="54"/>
        <v>#NAME?</v>
      </c>
      <c r="O434" s="134">
        <f t="shared" si="55"/>
        <v>0</v>
      </c>
      <c r="P434" s="134" t="e">
        <f t="shared" ca="1" si="58"/>
        <v>#NAME?</v>
      </c>
      <c r="Q434" s="134" t="e">
        <f t="shared" ca="1" si="58"/>
        <v>#NAME?</v>
      </c>
      <c r="R434" s="134" t="e">
        <f t="shared" ca="1" si="58"/>
        <v>#NAME?</v>
      </c>
      <c r="S434" s="134" t="e">
        <f t="shared" ca="1" si="57"/>
        <v>#NAME?</v>
      </c>
      <c r="T434" s="134" t="e" cm="1">
        <f t="array" aca="1" ref="T434" ca="1">U433-(U433*(0.5^(1/_xll.RiskNormal('SW7'!C$2,'SW7'!D$2,_xll.RiskTruncateP(0.05,0.95),_xll.RiskName("Halflife"),_xll.RiskUnits("d")))))</f>
        <v>#NAME?</v>
      </c>
      <c r="U434" s="134" t="e">
        <f t="shared" ca="1" si="56"/>
        <v>#NAME?</v>
      </c>
      <c r="V434" s="137" t="e" cm="1">
        <f t="array" aca="1" ref="V434" ca="1">(U434*_xll.RiskNormal('SW7'!C$3,'SW7'!D$3,_xll.RiskTruncateP(0.05,0.95),_xll.RiskName("PFAS MUSCLE FRAC"))/(B434*_xll.RiskNormal('SW7'!C$4,'SW7'!E$4,_xll.RiskTruncateP(0.05,0.95),_xll.RiskName("MUSCLE BW FRAC"))))/1000</f>
        <v>#NAME?</v>
      </c>
      <c r="W434" s="137" t="e" cm="1">
        <f t="array" aca="1" ref="W434" ca="1">V434/_xll.RiskNormal('SW7'!C$5,'SW7'!D$5,_xll.RiskTruncateP(0.05,0.95),_xll.RiskName("Serum Part"))</f>
        <v>#NAME?</v>
      </c>
    </row>
    <row r="435" spans="1:23" x14ac:dyDescent="0.35">
      <c r="A435" s="133">
        <f t="shared" si="53"/>
        <v>432</v>
      </c>
      <c r="B435" s="134" t="e" cm="1">
        <f t="array" aca="1" ref="B435" ca="1">B434+_xll.RiskNormal(0.5584 + 2*0.001787*A435 -3*0.00000155*A435^2 - 4*0.00000000133*A435^3,0.35*(0.5584 + 2*0.001787*A435 -3*0.00000155*A435^2 - 4*0.00000000133*A435^3),_xll.RiskTruncateP(0.05,0.95),_xll.RiskName("BW Gain"),_xll.RiskUnits("kg"))</f>
        <v>#NAME?</v>
      </c>
      <c r="C435" s="133" t="e" cm="1">
        <f t="array" aca="1" ref="C435" ca="1">_xll.RiskNormal(20,20*0.3941,_xll.RiskTruncateP(0.05,0.95),_xll.RiskName("Diet 3 Feed"),_xll.RiskUnits("ng/kg dry"))</f>
        <v>#NAME?</v>
      </c>
      <c r="D435" s="133" t="e" cm="1">
        <f t="array" aca="1" ref="D435" ca="1">_xll.RiskNormal(170,170*0.282,_xll.RiskTruncateP(0.05,0.95),_xll.RiskName("Diet 2 Soil"),_xll.RiskUnits("ng/kg dry"))</f>
        <v>#NAME?</v>
      </c>
      <c r="E435" s="163">
        <v>1.3</v>
      </c>
      <c r="F435" s="134"/>
      <c r="G435" s="134"/>
      <c r="H435" s="134"/>
      <c r="I435" s="134"/>
      <c r="J435" s="134"/>
      <c r="K435" s="134"/>
      <c r="L435" s="134" t="e" cm="1">
        <f t="array" aca="1" ref="L435" ca="1">_xll.RiskNormal(5.4702*LN(A435)-22.889,(5.4702*LN(A435)-22.889)*0.35,_xll.RiskTruncateP(0.05,0.95),_xll.RiskName("DMI"),_xll.RiskUnits("kg"))</f>
        <v>#NAME?</v>
      </c>
      <c r="M435" s="134" t="e" cm="1">
        <f t="array" aca="1" ref="M435" ca="1">_xll.RiskNormal(0.0243*L435,0.005*L435,_xll.RiskTruncateP(0.05,0.95),_xll.RiskName("Soil Intake"),_xll.RiskUnits("kg"))</f>
        <v>#NAME?</v>
      </c>
      <c r="N435" s="134" t="e">
        <f t="shared" ca="1" si="54"/>
        <v>#NAME?</v>
      </c>
      <c r="O435" s="134">
        <f t="shared" si="55"/>
        <v>0</v>
      </c>
      <c r="P435" s="134" t="e">
        <f t="shared" ca="1" si="58"/>
        <v>#NAME?</v>
      </c>
      <c r="Q435" s="134" t="e">
        <f t="shared" ca="1" si="58"/>
        <v>#NAME?</v>
      </c>
      <c r="R435" s="134" t="e">
        <f t="shared" ca="1" si="58"/>
        <v>#NAME?</v>
      </c>
      <c r="S435" s="134" t="e">
        <f t="shared" ca="1" si="57"/>
        <v>#NAME?</v>
      </c>
      <c r="T435" s="134" t="e" cm="1">
        <f t="array" aca="1" ref="T435" ca="1">U434-(U434*(0.5^(1/_xll.RiskNormal('SW7'!C$2,'SW7'!D$2,_xll.RiskTruncateP(0.05,0.95),_xll.RiskName("Halflife"),_xll.RiskUnits("d")))))</f>
        <v>#NAME?</v>
      </c>
      <c r="U435" s="134" t="e">
        <f t="shared" ca="1" si="56"/>
        <v>#NAME?</v>
      </c>
      <c r="V435" s="137" t="e" cm="1">
        <f t="array" aca="1" ref="V435" ca="1">(U435*_xll.RiskNormal('SW7'!C$3,'SW7'!D$3,_xll.RiskTruncateP(0.05,0.95),_xll.RiskName("PFAS MUSCLE FRAC"))/(B435*_xll.RiskNormal('SW7'!C$4,'SW7'!E$4,_xll.RiskTruncateP(0.05,0.95),_xll.RiskName("MUSCLE BW FRAC"))))/1000</f>
        <v>#NAME?</v>
      </c>
      <c r="W435" s="137" t="e" cm="1">
        <f t="array" aca="1" ref="W435" ca="1">V435/_xll.RiskNormal('SW7'!C$5,'SW7'!D$5,_xll.RiskTruncateP(0.05,0.95),_xll.RiskName("Serum Part"))</f>
        <v>#NAME?</v>
      </c>
    </row>
    <row r="436" spans="1:23" x14ac:dyDescent="0.35">
      <c r="A436" s="133">
        <f t="shared" si="53"/>
        <v>433</v>
      </c>
      <c r="B436" s="134" t="e" cm="1">
        <f t="array" aca="1" ref="B436" ca="1">B435+_xll.RiskNormal(0.5584 + 2*0.001787*A436 -3*0.00000155*A436^2 - 4*0.00000000133*A436^3,0.35*(0.5584 + 2*0.001787*A436 -3*0.00000155*A436^2 - 4*0.00000000133*A436^3),_xll.RiskTruncateP(0.05,0.95),_xll.RiskName("BW Gain"),_xll.RiskUnits("kg"))</f>
        <v>#NAME?</v>
      </c>
      <c r="C436" s="133" t="e" cm="1">
        <f t="array" aca="1" ref="C436" ca="1">_xll.RiskNormal(20,20*0.3941,_xll.RiskTruncateP(0.05,0.95),_xll.RiskName("Diet 3 Feed"),_xll.RiskUnits("ng/kg dry"))</f>
        <v>#NAME?</v>
      </c>
      <c r="D436" s="133" t="e" cm="1">
        <f t="array" aca="1" ref="D436" ca="1">_xll.RiskNormal(170,170*0.282,_xll.RiskTruncateP(0.05,0.95),_xll.RiskName("Diet 2 Soil"),_xll.RiskUnits("ng/kg dry"))</f>
        <v>#NAME?</v>
      </c>
      <c r="E436" s="163">
        <v>1.3</v>
      </c>
      <c r="F436" s="134"/>
      <c r="G436" s="134"/>
      <c r="H436" s="134"/>
      <c r="I436" s="134"/>
      <c r="J436" s="134"/>
      <c r="K436" s="134"/>
      <c r="L436" s="134" t="e" cm="1">
        <f t="array" aca="1" ref="L436" ca="1">_xll.RiskNormal(5.4702*LN(A436)-22.889,(5.4702*LN(A436)-22.889)*0.35,_xll.RiskTruncateP(0.05,0.95),_xll.RiskName("DMI"),_xll.RiskUnits("kg"))</f>
        <v>#NAME?</v>
      </c>
      <c r="M436" s="134" t="e" cm="1">
        <f t="array" aca="1" ref="M436" ca="1">_xll.RiskNormal(0.0243*L436,0.005*L436,_xll.RiskTruncateP(0.05,0.95),_xll.RiskName("Soil Intake"),_xll.RiskUnits("kg"))</f>
        <v>#NAME?</v>
      </c>
      <c r="N436" s="134" t="e">
        <f t="shared" ca="1" si="54"/>
        <v>#NAME?</v>
      </c>
      <c r="O436" s="134">
        <f t="shared" si="55"/>
        <v>0</v>
      </c>
      <c r="P436" s="134" t="e">
        <f t="shared" ca="1" si="58"/>
        <v>#NAME?</v>
      </c>
      <c r="Q436" s="134" t="e">
        <f t="shared" ca="1" si="58"/>
        <v>#NAME?</v>
      </c>
      <c r="R436" s="134" t="e">
        <f t="shared" ca="1" si="58"/>
        <v>#NAME?</v>
      </c>
      <c r="S436" s="134" t="e">
        <f t="shared" ca="1" si="57"/>
        <v>#NAME?</v>
      </c>
      <c r="T436" s="134" t="e" cm="1">
        <f t="array" aca="1" ref="T436" ca="1">U435-(U435*(0.5^(1/_xll.RiskNormal('SW7'!C$2,'SW7'!D$2,_xll.RiskTruncateP(0.05,0.95),_xll.RiskName("Halflife"),_xll.RiskUnits("d")))))</f>
        <v>#NAME?</v>
      </c>
      <c r="U436" s="134" t="e">
        <f t="shared" ca="1" si="56"/>
        <v>#NAME?</v>
      </c>
      <c r="V436" s="137" t="e" cm="1">
        <f t="array" aca="1" ref="V436" ca="1">(U436*_xll.RiskNormal('SW7'!C$3,'SW7'!D$3,_xll.RiskTruncateP(0.05,0.95),_xll.RiskName("PFAS MUSCLE FRAC"))/(B436*_xll.RiskNormal('SW7'!C$4,'SW7'!E$4,_xll.RiskTruncateP(0.05,0.95),_xll.RiskName("MUSCLE BW FRAC"))))/1000</f>
        <v>#NAME?</v>
      </c>
      <c r="W436" s="137" t="e" cm="1">
        <f t="array" aca="1" ref="W436" ca="1">V436/_xll.RiskNormal('SW7'!C$5,'SW7'!D$5,_xll.RiskTruncateP(0.05,0.95),_xll.RiskName("Serum Part"))</f>
        <v>#NAME?</v>
      </c>
    </row>
    <row r="437" spans="1:23" x14ac:dyDescent="0.35">
      <c r="A437" s="133">
        <f t="shared" si="53"/>
        <v>434</v>
      </c>
      <c r="B437" s="134" t="e" cm="1">
        <f t="array" aca="1" ref="B437" ca="1">B436+_xll.RiskNormal(0.5584 + 2*0.001787*A437 -3*0.00000155*A437^2 - 4*0.00000000133*A437^3,0.35*(0.5584 + 2*0.001787*A437 -3*0.00000155*A437^2 - 4*0.00000000133*A437^3),_xll.RiskTruncateP(0.05,0.95),_xll.RiskName("BW Gain"),_xll.RiskUnits("kg"))</f>
        <v>#NAME?</v>
      </c>
      <c r="C437" s="133" t="e" cm="1">
        <f t="array" aca="1" ref="C437" ca="1">_xll.RiskNormal(20,20*0.3941,_xll.RiskTruncateP(0.05,0.95),_xll.RiskName("Diet 3 Feed"),_xll.RiskUnits("ng/kg dry"))</f>
        <v>#NAME?</v>
      </c>
      <c r="D437" s="133" t="e" cm="1">
        <f t="array" aca="1" ref="D437" ca="1">_xll.RiskNormal(170,170*0.282,_xll.RiskTruncateP(0.05,0.95),_xll.RiskName("Diet 2 Soil"),_xll.RiskUnits("ng/kg dry"))</f>
        <v>#NAME?</v>
      </c>
      <c r="E437" s="163">
        <v>1.3</v>
      </c>
      <c r="F437" s="134"/>
      <c r="G437" s="134"/>
      <c r="H437" s="134"/>
      <c r="I437" s="134"/>
      <c r="J437" s="134"/>
      <c r="K437" s="134"/>
      <c r="L437" s="134" t="e" cm="1">
        <f t="array" aca="1" ref="L437" ca="1">_xll.RiskNormal(5.4702*LN(A437)-22.889,(5.4702*LN(A437)-22.889)*0.35,_xll.RiskTruncateP(0.05,0.95),_xll.RiskName("DMI"),_xll.RiskUnits("kg"))</f>
        <v>#NAME?</v>
      </c>
      <c r="M437" s="134" t="e" cm="1">
        <f t="array" aca="1" ref="M437" ca="1">_xll.RiskNormal(0.0243*L437,0.005*L437,_xll.RiskTruncateP(0.05,0.95),_xll.RiskName("Soil Intake"),_xll.RiskUnits("kg"))</f>
        <v>#NAME?</v>
      </c>
      <c r="N437" s="134" t="e">
        <f t="shared" ca="1" si="54"/>
        <v>#NAME?</v>
      </c>
      <c r="O437" s="134">
        <f t="shared" si="55"/>
        <v>0</v>
      </c>
      <c r="P437" s="134" t="e">
        <f t="shared" ca="1" si="58"/>
        <v>#NAME?</v>
      </c>
      <c r="Q437" s="134" t="e">
        <f t="shared" ca="1" si="58"/>
        <v>#NAME?</v>
      </c>
      <c r="R437" s="134" t="e">
        <f t="shared" ca="1" si="58"/>
        <v>#NAME?</v>
      </c>
      <c r="S437" s="134" t="e">
        <f t="shared" ca="1" si="57"/>
        <v>#NAME?</v>
      </c>
      <c r="T437" s="134" t="e" cm="1">
        <f t="array" aca="1" ref="T437" ca="1">U436-(U436*(0.5^(1/_xll.RiskNormal('SW7'!C$2,'SW7'!D$2,_xll.RiskTruncateP(0.05,0.95),_xll.RiskName("Halflife"),_xll.RiskUnits("d")))))</f>
        <v>#NAME?</v>
      </c>
      <c r="U437" s="134" t="e">
        <f t="shared" ca="1" si="56"/>
        <v>#NAME?</v>
      </c>
      <c r="V437" s="137" t="e" cm="1">
        <f t="array" aca="1" ref="V437" ca="1">(U437*_xll.RiskNormal('SW7'!C$3,'SW7'!D$3,_xll.RiskTruncateP(0.05,0.95),_xll.RiskName("PFAS MUSCLE FRAC"))/(B437*_xll.RiskNormal('SW7'!C$4,'SW7'!E$4,_xll.RiskTruncateP(0.05,0.95),_xll.RiskName("MUSCLE BW FRAC"))))/1000</f>
        <v>#NAME?</v>
      </c>
      <c r="W437" s="137" t="e" cm="1">
        <f t="array" aca="1" ref="W437" ca="1">V437/_xll.RiskNormal('SW7'!C$5,'SW7'!D$5,_xll.RiskTruncateP(0.05,0.95),_xll.RiskName("Serum Part"))</f>
        <v>#NAME?</v>
      </c>
    </row>
    <row r="438" spans="1:23" x14ac:dyDescent="0.35">
      <c r="A438" s="133">
        <f t="shared" si="53"/>
        <v>435</v>
      </c>
      <c r="B438" s="134" t="e" cm="1">
        <f t="array" aca="1" ref="B438" ca="1">B437+_xll.RiskNormal(0.5584 + 2*0.001787*A438 -3*0.00000155*A438^2 - 4*0.00000000133*A438^3,0.35*(0.5584 + 2*0.001787*A438 -3*0.00000155*A438^2 - 4*0.00000000133*A438^3),_xll.RiskTruncateP(0.05,0.95),_xll.RiskName("BW Gain"),_xll.RiskUnits("kg"))</f>
        <v>#NAME?</v>
      </c>
      <c r="C438" s="133" t="e" cm="1">
        <f t="array" aca="1" ref="C438" ca="1">_xll.RiskNormal(20,20*0.3941,_xll.RiskTruncateP(0.05,0.95),_xll.RiskName("Diet 3 Feed"),_xll.RiskUnits("ng/kg dry"))</f>
        <v>#NAME?</v>
      </c>
      <c r="D438" s="133" t="e" cm="1">
        <f t="array" aca="1" ref="D438" ca="1">_xll.RiskNormal(170,170*0.282,_xll.RiskTruncateP(0.05,0.95),_xll.RiskName("Diet 2 Soil"),_xll.RiskUnits("ng/kg dry"))</f>
        <v>#NAME?</v>
      </c>
      <c r="E438" s="163">
        <v>1.3</v>
      </c>
      <c r="F438" s="134"/>
      <c r="G438" s="134"/>
      <c r="H438" s="134"/>
      <c r="I438" s="134"/>
      <c r="J438" s="134"/>
      <c r="K438" s="134"/>
      <c r="L438" s="134" t="e" cm="1">
        <f t="array" aca="1" ref="L438" ca="1">_xll.RiskNormal(5.4702*LN(A438)-22.889,(5.4702*LN(A438)-22.889)*0.35,_xll.RiskTruncateP(0.05,0.95),_xll.RiskName("DMI"),_xll.RiskUnits("kg"))</f>
        <v>#NAME?</v>
      </c>
      <c r="M438" s="134" t="e" cm="1">
        <f t="array" aca="1" ref="M438" ca="1">_xll.RiskNormal(0.0243*L438,0.005*L438,_xll.RiskTruncateP(0.05,0.95),_xll.RiskName("Soil Intake"),_xll.RiskUnits("kg"))</f>
        <v>#NAME?</v>
      </c>
      <c r="N438" s="134" t="e">
        <f t="shared" ca="1" si="54"/>
        <v>#NAME?</v>
      </c>
      <c r="O438" s="134">
        <f t="shared" si="55"/>
        <v>0</v>
      </c>
      <c r="P438" s="134" t="e">
        <f t="shared" ca="1" si="58"/>
        <v>#NAME?</v>
      </c>
      <c r="Q438" s="134" t="e">
        <f t="shared" ca="1" si="58"/>
        <v>#NAME?</v>
      </c>
      <c r="R438" s="134" t="e">
        <f t="shared" ca="1" si="58"/>
        <v>#NAME?</v>
      </c>
      <c r="S438" s="134" t="e">
        <f t="shared" ca="1" si="57"/>
        <v>#NAME?</v>
      </c>
      <c r="T438" s="134" t="e" cm="1">
        <f t="array" aca="1" ref="T438" ca="1">U437-(U437*(0.5^(1/_xll.RiskNormal('SW7'!C$2,'SW7'!D$2,_xll.RiskTruncateP(0.05,0.95),_xll.RiskName("Halflife"),_xll.RiskUnits("d")))))</f>
        <v>#NAME?</v>
      </c>
      <c r="U438" s="134" t="e">
        <f t="shared" ca="1" si="56"/>
        <v>#NAME?</v>
      </c>
      <c r="V438" s="137" t="e" cm="1">
        <f t="array" aca="1" ref="V438" ca="1">(U438*_xll.RiskNormal('SW7'!C$3,'SW7'!D$3,_xll.RiskTruncateP(0.05,0.95),_xll.RiskName("PFAS MUSCLE FRAC"))/(B438*_xll.RiskNormal('SW7'!C$4,'SW7'!E$4,_xll.RiskTruncateP(0.05,0.95),_xll.RiskName("MUSCLE BW FRAC"))))/1000</f>
        <v>#NAME?</v>
      </c>
      <c r="W438" s="137" t="e" cm="1">
        <f t="array" aca="1" ref="W438" ca="1">V438/_xll.RiskNormal('SW7'!C$5,'SW7'!D$5,_xll.RiskTruncateP(0.05,0.95),_xll.RiskName("Serum Part"))</f>
        <v>#NAME?</v>
      </c>
    </row>
    <row r="439" spans="1:23" x14ac:dyDescent="0.35">
      <c r="A439" s="133">
        <f t="shared" si="53"/>
        <v>436</v>
      </c>
      <c r="B439" s="134" t="e" cm="1">
        <f t="array" aca="1" ref="B439" ca="1">B438+_xll.RiskNormal(0.5584 + 2*0.001787*A439 -3*0.00000155*A439^2 - 4*0.00000000133*A439^3,0.35*(0.5584 + 2*0.001787*A439 -3*0.00000155*A439^2 - 4*0.00000000133*A439^3),_xll.RiskTruncateP(0.05,0.95),_xll.RiskName("BW Gain"),_xll.RiskUnits("kg"))</f>
        <v>#NAME?</v>
      </c>
      <c r="C439" s="133" t="e" cm="1">
        <f t="array" aca="1" ref="C439" ca="1">_xll.RiskNormal(20,20*0.3941,_xll.RiskTruncateP(0.05,0.95),_xll.RiskName("Diet 3 Feed"),_xll.RiskUnits("ng/kg dry"))</f>
        <v>#NAME?</v>
      </c>
      <c r="D439" s="133" t="e" cm="1">
        <f t="array" aca="1" ref="D439" ca="1">_xll.RiskNormal(170,170*0.282,_xll.RiskTruncateP(0.05,0.95),_xll.RiskName("Diet 2 Soil"),_xll.RiskUnits("ng/kg dry"))</f>
        <v>#NAME?</v>
      </c>
      <c r="E439" s="163">
        <v>1.3</v>
      </c>
      <c r="F439" s="134"/>
      <c r="G439" s="134"/>
      <c r="H439" s="134"/>
      <c r="I439" s="134"/>
      <c r="J439" s="134"/>
      <c r="K439" s="134"/>
      <c r="L439" s="134" t="e" cm="1">
        <f t="array" aca="1" ref="L439" ca="1">_xll.RiskNormal(5.4702*LN(A439)-22.889,(5.4702*LN(A439)-22.889)*0.35,_xll.RiskTruncateP(0.05,0.95),_xll.RiskName("DMI"),_xll.RiskUnits("kg"))</f>
        <v>#NAME?</v>
      </c>
      <c r="M439" s="134" t="e" cm="1">
        <f t="array" aca="1" ref="M439" ca="1">_xll.RiskNormal(0.0243*L439,0.005*L439,_xll.RiskTruncateP(0.05,0.95),_xll.RiskName("Soil Intake"),_xll.RiskUnits("kg"))</f>
        <v>#NAME?</v>
      </c>
      <c r="N439" s="134" t="e">
        <f t="shared" ca="1" si="54"/>
        <v>#NAME?</v>
      </c>
      <c r="O439" s="134">
        <f t="shared" si="55"/>
        <v>0</v>
      </c>
      <c r="P439" s="134" t="e">
        <f t="shared" ca="1" si="58"/>
        <v>#NAME?</v>
      </c>
      <c r="Q439" s="134" t="e">
        <f t="shared" ca="1" si="58"/>
        <v>#NAME?</v>
      </c>
      <c r="R439" s="134" t="e">
        <f t="shared" ca="1" si="58"/>
        <v>#NAME?</v>
      </c>
      <c r="S439" s="134" t="e">
        <f t="shared" ca="1" si="57"/>
        <v>#NAME?</v>
      </c>
      <c r="T439" s="134" t="e" cm="1">
        <f t="array" aca="1" ref="T439" ca="1">U438-(U438*(0.5^(1/_xll.RiskNormal('SW7'!C$2,'SW7'!D$2,_xll.RiskTruncateP(0.05,0.95),_xll.RiskName("Halflife"),_xll.RiskUnits("d")))))</f>
        <v>#NAME?</v>
      </c>
      <c r="U439" s="134" t="e">
        <f t="shared" ca="1" si="56"/>
        <v>#NAME?</v>
      </c>
      <c r="V439" s="137" t="e" cm="1">
        <f t="array" aca="1" ref="V439" ca="1">(U439*_xll.RiskNormal('SW7'!C$3,'SW7'!D$3,_xll.RiskTruncateP(0.05,0.95),_xll.RiskName("PFAS MUSCLE FRAC"))/(B439*_xll.RiskNormal('SW7'!C$4,'SW7'!E$4,_xll.RiskTruncateP(0.05,0.95),_xll.RiskName("MUSCLE BW FRAC"))))/1000</f>
        <v>#NAME?</v>
      </c>
      <c r="W439" s="137" t="e" cm="1">
        <f t="array" aca="1" ref="W439" ca="1">V439/_xll.RiskNormal('SW7'!C$5,'SW7'!D$5,_xll.RiskTruncateP(0.05,0.95),_xll.RiskName("Serum Part"))</f>
        <v>#NAME?</v>
      </c>
    </row>
    <row r="440" spans="1:23" x14ac:dyDescent="0.35">
      <c r="A440" s="133">
        <f t="shared" si="53"/>
        <v>437</v>
      </c>
      <c r="B440" s="134" t="e" cm="1">
        <f t="array" aca="1" ref="B440" ca="1">B439+_xll.RiskNormal(0.5584 + 2*0.001787*A440 -3*0.00000155*A440^2 - 4*0.00000000133*A440^3,0.35*(0.5584 + 2*0.001787*A440 -3*0.00000155*A440^2 - 4*0.00000000133*A440^3),_xll.RiskTruncateP(0.05,0.95),_xll.RiskName("BW Gain"),_xll.RiskUnits("kg"))</f>
        <v>#NAME?</v>
      </c>
      <c r="C440" s="133" t="e" cm="1">
        <f t="array" aca="1" ref="C440" ca="1">_xll.RiskNormal(20,20*0.3941,_xll.RiskTruncateP(0.05,0.95),_xll.RiskName("Diet 3 Feed"),_xll.RiskUnits("ng/kg dry"))</f>
        <v>#NAME?</v>
      </c>
      <c r="D440" s="133" t="e" cm="1">
        <f t="array" aca="1" ref="D440" ca="1">_xll.RiskNormal(170,170*0.282,_xll.RiskTruncateP(0.05,0.95),_xll.RiskName("Diet 2 Soil"),_xll.RiskUnits("ng/kg dry"))</f>
        <v>#NAME?</v>
      </c>
      <c r="E440" s="163">
        <v>1.3</v>
      </c>
      <c r="F440" s="134"/>
      <c r="G440" s="134"/>
      <c r="H440" s="134"/>
      <c r="I440" s="134"/>
      <c r="J440" s="134"/>
      <c r="K440" s="134"/>
      <c r="L440" s="134" t="e" cm="1">
        <f t="array" aca="1" ref="L440" ca="1">_xll.RiskNormal(5.4702*LN(A440)-22.889,(5.4702*LN(A440)-22.889)*0.35,_xll.RiskTruncateP(0.05,0.95),_xll.RiskName("DMI"),_xll.RiskUnits("kg"))</f>
        <v>#NAME?</v>
      </c>
      <c r="M440" s="134" t="e" cm="1">
        <f t="array" aca="1" ref="M440" ca="1">_xll.RiskNormal(0.0243*L440,0.005*L440,_xll.RiskTruncateP(0.05,0.95),_xll.RiskName("Soil Intake"),_xll.RiskUnits("kg"))</f>
        <v>#NAME?</v>
      </c>
      <c r="N440" s="134" t="e">
        <f t="shared" ca="1" si="54"/>
        <v>#NAME?</v>
      </c>
      <c r="O440" s="134">
        <f t="shared" si="55"/>
        <v>0</v>
      </c>
      <c r="P440" s="134" t="e">
        <f t="shared" ca="1" si="58"/>
        <v>#NAME?</v>
      </c>
      <c r="Q440" s="134" t="e">
        <f t="shared" ca="1" si="58"/>
        <v>#NAME?</v>
      </c>
      <c r="R440" s="134" t="e">
        <f t="shared" ca="1" si="58"/>
        <v>#NAME?</v>
      </c>
      <c r="S440" s="134" t="e">
        <f t="shared" ca="1" si="57"/>
        <v>#NAME?</v>
      </c>
      <c r="T440" s="134" t="e" cm="1">
        <f t="array" aca="1" ref="T440" ca="1">U439-(U439*(0.5^(1/_xll.RiskNormal('SW7'!C$2,'SW7'!D$2,_xll.RiskTruncateP(0.05,0.95),_xll.RiskName("Halflife"),_xll.RiskUnits("d")))))</f>
        <v>#NAME?</v>
      </c>
      <c r="U440" s="134" t="e">
        <f t="shared" ca="1" si="56"/>
        <v>#NAME?</v>
      </c>
      <c r="V440" s="137" t="e" cm="1">
        <f t="array" aca="1" ref="V440" ca="1">(U440*_xll.RiskNormal('SW7'!C$3,'SW7'!D$3,_xll.RiskTruncateP(0.05,0.95),_xll.RiskName("PFAS MUSCLE FRAC"))/(B440*_xll.RiskNormal('SW7'!C$4,'SW7'!E$4,_xll.RiskTruncateP(0.05,0.95),_xll.RiskName("MUSCLE BW FRAC"))))/1000</f>
        <v>#NAME?</v>
      </c>
      <c r="W440" s="137" t="e" cm="1">
        <f t="array" aca="1" ref="W440" ca="1">V440/_xll.RiskNormal('SW7'!C$5,'SW7'!D$5,_xll.RiskTruncateP(0.05,0.95),_xll.RiskName("Serum Part"))</f>
        <v>#NAME?</v>
      </c>
    </row>
    <row r="441" spans="1:23" x14ac:dyDescent="0.35">
      <c r="A441" s="133">
        <f t="shared" si="53"/>
        <v>438</v>
      </c>
      <c r="B441" s="134" t="e" cm="1">
        <f t="array" aca="1" ref="B441" ca="1">B440+_xll.RiskNormal(0.5584 + 2*0.001787*A441 -3*0.00000155*A441^2 - 4*0.00000000133*A441^3,0.35*(0.5584 + 2*0.001787*A441 -3*0.00000155*A441^2 - 4*0.00000000133*A441^3),_xll.RiskTruncateP(0.05,0.95),_xll.RiskName("BW Gain"),_xll.RiskUnits("kg"))</f>
        <v>#NAME?</v>
      </c>
      <c r="C441" s="133" t="e" cm="1">
        <f t="array" aca="1" ref="C441" ca="1">_xll.RiskNormal(20,20*0.3941,_xll.RiskTruncateP(0.05,0.95),_xll.RiskName("Diet 3 Feed"),_xll.RiskUnits("ng/kg dry"))</f>
        <v>#NAME?</v>
      </c>
      <c r="D441" s="133" t="e" cm="1">
        <f t="array" aca="1" ref="D441" ca="1">_xll.RiskNormal(170,170*0.282,_xll.RiskTruncateP(0.05,0.95),_xll.RiskName("Diet 2 Soil"),_xll.RiskUnits("ng/kg dry"))</f>
        <v>#NAME?</v>
      </c>
      <c r="E441" s="163">
        <v>1.3</v>
      </c>
      <c r="F441" s="134"/>
      <c r="G441" s="134"/>
      <c r="H441" s="134"/>
      <c r="I441" s="134"/>
      <c r="J441" s="134"/>
      <c r="K441" s="134"/>
      <c r="L441" s="134" t="e" cm="1">
        <f t="array" aca="1" ref="L441" ca="1">_xll.RiskNormal(5.4702*LN(A441)-22.889,(5.4702*LN(A441)-22.889)*0.35,_xll.RiskTruncateP(0.05,0.95),_xll.RiskName("DMI"),_xll.RiskUnits("kg"))</f>
        <v>#NAME?</v>
      </c>
      <c r="M441" s="134" t="e" cm="1">
        <f t="array" aca="1" ref="M441" ca="1">_xll.RiskNormal(0.0243*L441,0.005*L441,_xll.RiskTruncateP(0.05,0.95),_xll.RiskName("Soil Intake"),_xll.RiskUnits("kg"))</f>
        <v>#NAME?</v>
      </c>
      <c r="N441" s="134" t="e">
        <f t="shared" ca="1" si="54"/>
        <v>#NAME?</v>
      </c>
      <c r="O441" s="134">
        <f t="shared" si="55"/>
        <v>0</v>
      </c>
      <c r="P441" s="134" t="e">
        <f t="shared" ca="1" si="58"/>
        <v>#NAME?</v>
      </c>
      <c r="Q441" s="134" t="e">
        <f t="shared" ca="1" si="58"/>
        <v>#NAME?</v>
      </c>
      <c r="R441" s="134" t="e">
        <f t="shared" ca="1" si="58"/>
        <v>#NAME?</v>
      </c>
      <c r="S441" s="134" t="e">
        <f t="shared" ca="1" si="57"/>
        <v>#NAME?</v>
      </c>
      <c r="T441" s="134" t="e" cm="1">
        <f t="array" aca="1" ref="T441" ca="1">U440-(U440*(0.5^(1/_xll.RiskNormal('SW7'!C$2,'SW7'!D$2,_xll.RiskTruncateP(0.05,0.95),_xll.RiskName("Halflife"),_xll.RiskUnits("d")))))</f>
        <v>#NAME?</v>
      </c>
      <c r="U441" s="134" t="e">
        <f t="shared" ca="1" si="56"/>
        <v>#NAME?</v>
      </c>
      <c r="V441" s="137" t="e" cm="1">
        <f t="array" aca="1" ref="V441" ca="1">(U441*_xll.RiskNormal('SW7'!C$3,'SW7'!D$3,_xll.RiskTruncateP(0.05,0.95),_xll.RiskName("PFAS MUSCLE FRAC"))/(B441*_xll.RiskNormal('SW7'!C$4,'SW7'!E$4,_xll.RiskTruncateP(0.05,0.95),_xll.RiskName("MUSCLE BW FRAC"))))/1000</f>
        <v>#NAME?</v>
      </c>
      <c r="W441" s="137" t="e" cm="1">
        <f t="array" aca="1" ref="W441" ca="1">V441/_xll.RiskNormal('SW7'!C$5,'SW7'!D$5,_xll.RiskTruncateP(0.05,0.95),_xll.RiskName("Serum Part"))</f>
        <v>#NAME?</v>
      </c>
    </row>
    <row r="442" spans="1:23" x14ac:dyDescent="0.35">
      <c r="A442" s="133">
        <f t="shared" si="53"/>
        <v>439</v>
      </c>
      <c r="B442" s="134" t="e" cm="1">
        <f t="array" aca="1" ref="B442" ca="1">B441+_xll.RiskNormal(0.5584 + 2*0.001787*A442 -3*0.00000155*A442^2 - 4*0.00000000133*A442^3,0.35*(0.5584 + 2*0.001787*A442 -3*0.00000155*A442^2 - 4*0.00000000133*A442^3),_xll.RiskTruncateP(0.05,0.95),_xll.RiskName("BW Gain"),_xll.RiskUnits("kg"))</f>
        <v>#NAME?</v>
      </c>
      <c r="C442" s="133" t="e" cm="1">
        <f t="array" aca="1" ref="C442" ca="1">_xll.RiskNormal(20,20*0.3941,_xll.RiskTruncateP(0.05,0.95),_xll.RiskName("Diet 3 Feed"),_xll.RiskUnits("ng/kg dry"))</f>
        <v>#NAME?</v>
      </c>
      <c r="D442" s="133" t="e" cm="1">
        <f t="array" aca="1" ref="D442" ca="1">_xll.RiskNormal(170,170*0.282,_xll.RiskTruncateP(0.05,0.95),_xll.RiskName("Diet 2 Soil"),_xll.RiskUnits("ng/kg dry"))</f>
        <v>#NAME?</v>
      </c>
      <c r="E442" s="163">
        <v>1.3</v>
      </c>
      <c r="F442" s="134"/>
      <c r="G442" s="134"/>
      <c r="H442" s="134"/>
      <c r="I442" s="134"/>
      <c r="J442" s="134"/>
      <c r="K442" s="134"/>
      <c r="L442" s="134" t="e" cm="1">
        <f t="array" aca="1" ref="L442" ca="1">_xll.RiskNormal(5.4702*LN(A442)-22.889,(5.4702*LN(A442)-22.889)*0.35,_xll.RiskTruncateP(0.05,0.95),_xll.RiskName("DMI"),_xll.RiskUnits("kg"))</f>
        <v>#NAME?</v>
      </c>
      <c r="M442" s="134" t="e" cm="1">
        <f t="array" aca="1" ref="M442" ca="1">_xll.RiskNormal(0.0243*L442,0.005*L442,_xll.RiskTruncateP(0.05,0.95),_xll.RiskName("Soil Intake"),_xll.RiskUnits("kg"))</f>
        <v>#NAME?</v>
      </c>
      <c r="N442" s="134" t="e">
        <f t="shared" ca="1" si="54"/>
        <v>#NAME?</v>
      </c>
      <c r="O442" s="134">
        <f t="shared" si="55"/>
        <v>0</v>
      </c>
      <c r="P442" s="134" t="e">
        <f t="shared" ca="1" si="58"/>
        <v>#NAME?</v>
      </c>
      <c r="Q442" s="134" t="e">
        <f t="shared" ca="1" si="58"/>
        <v>#NAME?</v>
      </c>
      <c r="R442" s="134" t="e">
        <f t="shared" ca="1" si="58"/>
        <v>#NAME?</v>
      </c>
      <c r="S442" s="134" t="e">
        <f t="shared" ca="1" si="57"/>
        <v>#NAME?</v>
      </c>
      <c r="T442" s="134" t="e" cm="1">
        <f t="array" aca="1" ref="T442" ca="1">U441-(U441*(0.5^(1/_xll.RiskNormal('SW7'!C$2,'SW7'!D$2,_xll.RiskTruncateP(0.05,0.95),_xll.RiskName("Halflife"),_xll.RiskUnits("d")))))</f>
        <v>#NAME?</v>
      </c>
      <c r="U442" s="134" t="e">
        <f t="shared" ca="1" si="56"/>
        <v>#NAME?</v>
      </c>
      <c r="V442" s="137" t="e" cm="1">
        <f t="array" aca="1" ref="V442" ca="1">(U442*_xll.RiskNormal('SW7'!C$3,'SW7'!D$3,_xll.RiskTruncateP(0.05,0.95),_xll.RiskName("PFAS MUSCLE FRAC"))/(B442*_xll.RiskNormal('SW7'!C$4,'SW7'!E$4,_xll.RiskTruncateP(0.05,0.95),_xll.RiskName("MUSCLE BW FRAC"))))/1000</f>
        <v>#NAME?</v>
      </c>
      <c r="W442" s="137" t="e" cm="1">
        <f t="array" aca="1" ref="W442" ca="1">V442/_xll.RiskNormal('SW7'!C$5,'SW7'!D$5,_xll.RiskTruncateP(0.05,0.95),_xll.RiskName("Serum Part"))</f>
        <v>#NAME?</v>
      </c>
    </row>
    <row r="443" spans="1:23" x14ac:dyDescent="0.35">
      <c r="A443" s="133">
        <f t="shared" si="53"/>
        <v>440</v>
      </c>
      <c r="B443" s="134" t="e" cm="1">
        <f t="array" aca="1" ref="B443" ca="1">B442+_xll.RiskNormal(0.5584 + 2*0.001787*A443 -3*0.00000155*A443^2 - 4*0.00000000133*A443^3,0.35*(0.5584 + 2*0.001787*A443 -3*0.00000155*A443^2 - 4*0.00000000133*A443^3),_xll.RiskTruncateP(0.05,0.95),_xll.RiskName("BW Gain"),_xll.RiskUnits("kg"))</f>
        <v>#NAME?</v>
      </c>
      <c r="C443" s="133" t="e" cm="1">
        <f t="array" aca="1" ref="C443" ca="1">_xll.RiskNormal(20,20*0.3941,_xll.RiskTruncateP(0.05,0.95),_xll.RiskName("Diet 3 Feed"),_xll.RiskUnits("ng/kg dry"))</f>
        <v>#NAME?</v>
      </c>
      <c r="D443" s="133" t="e" cm="1">
        <f t="array" aca="1" ref="D443" ca="1">_xll.RiskNormal(170,170*0.282,_xll.RiskTruncateP(0.05,0.95),_xll.RiskName("Diet 2 Soil"),_xll.RiskUnits("ng/kg dry"))</f>
        <v>#NAME?</v>
      </c>
      <c r="E443" s="163">
        <v>1.3</v>
      </c>
      <c r="F443" s="134"/>
      <c r="G443" s="134"/>
      <c r="H443" s="134"/>
      <c r="I443" s="134"/>
      <c r="J443" s="134"/>
      <c r="K443" s="134"/>
      <c r="L443" s="134" t="e" cm="1">
        <f t="array" aca="1" ref="L443" ca="1">_xll.RiskNormal(5.4702*LN(A443)-22.889,(5.4702*LN(A443)-22.889)*0.35,_xll.RiskTruncateP(0.05,0.95),_xll.RiskName("DMI"),_xll.RiskUnits("kg"))</f>
        <v>#NAME?</v>
      </c>
      <c r="M443" s="134" t="e" cm="1">
        <f t="array" aca="1" ref="M443" ca="1">_xll.RiskNormal(0.0243*L443,0.005*L443,_xll.RiskTruncateP(0.05,0.95),_xll.RiskName("Soil Intake"),_xll.RiskUnits("kg"))</f>
        <v>#NAME?</v>
      </c>
      <c r="N443" s="134" t="e">
        <f t="shared" ca="1" si="54"/>
        <v>#NAME?</v>
      </c>
      <c r="O443" s="134">
        <f t="shared" si="55"/>
        <v>0</v>
      </c>
      <c r="P443" s="134" t="e">
        <f t="shared" ca="1" si="58"/>
        <v>#NAME?</v>
      </c>
      <c r="Q443" s="134" t="e">
        <f t="shared" ca="1" si="58"/>
        <v>#NAME?</v>
      </c>
      <c r="R443" s="134" t="e">
        <f t="shared" ca="1" si="58"/>
        <v>#NAME?</v>
      </c>
      <c r="S443" s="134" t="e">
        <f t="shared" ca="1" si="57"/>
        <v>#NAME?</v>
      </c>
      <c r="T443" s="134" t="e" cm="1">
        <f t="array" aca="1" ref="T443" ca="1">U442-(U442*(0.5^(1/_xll.RiskNormal('SW7'!C$2,'SW7'!D$2,_xll.RiskTruncateP(0.05,0.95),_xll.RiskName("Halflife"),_xll.RiskUnits("d")))))</f>
        <v>#NAME?</v>
      </c>
      <c r="U443" s="134" t="e">
        <f t="shared" ca="1" si="56"/>
        <v>#NAME?</v>
      </c>
      <c r="V443" s="137" t="e" cm="1">
        <f t="array" aca="1" ref="V443" ca="1">(U443*_xll.RiskNormal('SW7'!C$3,'SW7'!D$3,_xll.RiskTruncateP(0.05,0.95),_xll.RiskName("PFAS MUSCLE FRAC"))/(B443*_xll.RiskNormal('SW7'!C$4,'SW7'!E$4,_xll.RiskTruncateP(0.05,0.95),_xll.RiskName("MUSCLE BW FRAC"))))/1000</f>
        <v>#NAME?</v>
      </c>
      <c r="W443" s="137" t="e" cm="1">
        <f t="array" aca="1" ref="W443" ca="1">V443/_xll.RiskNormal('SW7'!C$5,'SW7'!D$5,_xll.RiskTruncateP(0.05,0.95),_xll.RiskName("Serum Part"))</f>
        <v>#NAME?</v>
      </c>
    </row>
    <row r="444" spans="1:23" x14ac:dyDescent="0.35">
      <c r="A444" s="133">
        <f t="shared" si="53"/>
        <v>441</v>
      </c>
      <c r="B444" s="134" t="e" cm="1">
        <f t="array" aca="1" ref="B444" ca="1">B443+_xll.RiskNormal(0.5584 + 2*0.001787*A444 -3*0.00000155*A444^2 - 4*0.00000000133*A444^3,0.35*(0.5584 + 2*0.001787*A444 -3*0.00000155*A444^2 - 4*0.00000000133*A444^3),_xll.RiskTruncateP(0.05,0.95),_xll.RiskName("BW Gain"),_xll.RiskUnits("kg"))</f>
        <v>#NAME?</v>
      </c>
      <c r="C444" s="133" t="e" cm="1">
        <f t="array" aca="1" ref="C444" ca="1">_xll.RiskNormal(20,20*0.3941,_xll.RiskTruncateP(0.05,0.95),_xll.RiskName("Diet 3 Feed"),_xll.RiskUnits("ng/kg dry"))</f>
        <v>#NAME?</v>
      </c>
      <c r="D444" s="133" t="e" cm="1">
        <f t="array" aca="1" ref="D444" ca="1">_xll.RiskNormal(170,170*0.282,_xll.RiskTruncateP(0.05,0.95),_xll.RiskName("Diet 2 Soil"),_xll.RiskUnits("ng/kg dry"))</f>
        <v>#NAME?</v>
      </c>
      <c r="E444" s="163">
        <v>1.3</v>
      </c>
      <c r="F444" s="134"/>
      <c r="G444" s="134"/>
      <c r="H444" s="134"/>
      <c r="I444" s="134"/>
      <c r="J444" s="134"/>
      <c r="K444" s="134"/>
      <c r="L444" s="134" t="e" cm="1">
        <f t="array" aca="1" ref="L444" ca="1">_xll.RiskNormal(5.4702*LN(A444)-22.889,(5.4702*LN(A444)-22.889)*0.35,_xll.RiskTruncateP(0.05,0.95),_xll.RiskName("DMI"),_xll.RiskUnits("kg"))</f>
        <v>#NAME?</v>
      </c>
      <c r="M444" s="134" t="e" cm="1">
        <f t="array" aca="1" ref="M444" ca="1">_xll.RiskNormal(0.0243*L444,0.005*L444,_xll.RiskTruncateP(0.05,0.95),_xll.RiskName("Soil Intake"),_xll.RiskUnits("kg"))</f>
        <v>#NAME?</v>
      </c>
      <c r="N444" s="134" t="e">
        <f t="shared" ca="1" si="54"/>
        <v>#NAME?</v>
      </c>
      <c r="O444" s="134">
        <f t="shared" si="55"/>
        <v>0</v>
      </c>
      <c r="P444" s="134" t="e">
        <f t="shared" ca="1" si="58"/>
        <v>#NAME?</v>
      </c>
      <c r="Q444" s="134" t="e">
        <f t="shared" ca="1" si="58"/>
        <v>#NAME?</v>
      </c>
      <c r="R444" s="134" t="e">
        <f t="shared" ca="1" si="58"/>
        <v>#NAME?</v>
      </c>
      <c r="S444" s="134" t="e">
        <f t="shared" ca="1" si="57"/>
        <v>#NAME?</v>
      </c>
      <c r="T444" s="134" t="e" cm="1">
        <f t="array" aca="1" ref="T444" ca="1">U443-(U443*(0.5^(1/_xll.RiskNormal('SW7'!C$2,'SW7'!D$2,_xll.RiskTruncateP(0.05,0.95),_xll.RiskName("Halflife"),_xll.RiskUnits("d")))))</f>
        <v>#NAME?</v>
      </c>
      <c r="U444" s="134" t="e">
        <f t="shared" ca="1" si="56"/>
        <v>#NAME?</v>
      </c>
      <c r="V444" s="137" t="e" cm="1">
        <f t="array" aca="1" ref="V444" ca="1">(U444*_xll.RiskNormal('SW7'!C$3,'SW7'!D$3,_xll.RiskTruncateP(0.05,0.95),_xll.RiskName("PFAS MUSCLE FRAC"))/(B444*_xll.RiskNormal('SW7'!C$4,'SW7'!E$4,_xll.RiskTruncateP(0.05,0.95),_xll.RiskName("MUSCLE BW FRAC"))))/1000</f>
        <v>#NAME?</v>
      </c>
      <c r="W444" s="137" t="e" cm="1">
        <f t="array" aca="1" ref="W444" ca="1">V444/_xll.RiskNormal('SW7'!C$5,'SW7'!D$5,_xll.RiskTruncateP(0.05,0.95),_xll.RiskName("Serum Part"))</f>
        <v>#NAME?</v>
      </c>
    </row>
    <row r="445" spans="1:23" x14ac:dyDescent="0.35">
      <c r="A445" s="133">
        <f t="shared" si="53"/>
        <v>442</v>
      </c>
      <c r="B445" s="134" t="e" cm="1">
        <f t="array" aca="1" ref="B445" ca="1">B444+_xll.RiskNormal(0.5584 + 2*0.001787*A445 -3*0.00000155*A445^2 - 4*0.00000000133*A445^3,0.35*(0.5584 + 2*0.001787*A445 -3*0.00000155*A445^2 - 4*0.00000000133*A445^3),_xll.RiskTruncateP(0.05,0.95),_xll.RiskName("BW Gain"),_xll.RiskUnits("kg"))</f>
        <v>#NAME?</v>
      </c>
      <c r="C445" s="133" t="e" cm="1">
        <f t="array" aca="1" ref="C445" ca="1">_xll.RiskNormal(20,20*0.3941,_xll.RiskTruncateP(0.05,0.95),_xll.RiskName("Diet 3 Feed"),_xll.RiskUnits("ng/kg dry"))</f>
        <v>#NAME?</v>
      </c>
      <c r="D445" s="133" t="e" cm="1">
        <f t="array" aca="1" ref="D445" ca="1">_xll.RiskNormal(170,170*0.282,_xll.RiskTruncateP(0.05,0.95),_xll.RiskName("Diet 2 Soil"),_xll.RiskUnits("ng/kg dry"))</f>
        <v>#NAME?</v>
      </c>
      <c r="E445" s="163">
        <v>1.3</v>
      </c>
      <c r="F445" s="134"/>
      <c r="G445" s="134"/>
      <c r="H445" s="134"/>
      <c r="I445" s="134"/>
      <c r="J445" s="134"/>
      <c r="K445" s="134"/>
      <c r="L445" s="134" t="e" cm="1">
        <f t="array" aca="1" ref="L445" ca="1">_xll.RiskNormal(5.4702*LN(A445)-22.889,(5.4702*LN(A445)-22.889)*0.35,_xll.RiskTruncateP(0.05,0.95),_xll.RiskName("DMI"),_xll.RiskUnits("kg"))</f>
        <v>#NAME?</v>
      </c>
      <c r="M445" s="134" t="e" cm="1">
        <f t="array" aca="1" ref="M445" ca="1">_xll.RiskNormal(0.0243*L445,0.005*L445,_xll.RiskTruncateP(0.05,0.95),_xll.RiskName("Soil Intake"),_xll.RiskUnits("kg"))</f>
        <v>#NAME?</v>
      </c>
      <c r="N445" s="134" t="e">
        <f t="shared" ca="1" si="54"/>
        <v>#NAME?</v>
      </c>
      <c r="O445" s="134">
        <f t="shared" si="55"/>
        <v>0</v>
      </c>
      <c r="P445" s="134" t="e">
        <f t="shared" ca="1" si="58"/>
        <v>#NAME?</v>
      </c>
      <c r="Q445" s="134" t="e">
        <f t="shared" ca="1" si="58"/>
        <v>#NAME?</v>
      </c>
      <c r="R445" s="134" t="e">
        <f t="shared" ca="1" si="58"/>
        <v>#NAME?</v>
      </c>
      <c r="S445" s="134" t="e">
        <f t="shared" ca="1" si="57"/>
        <v>#NAME?</v>
      </c>
      <c r="T445" s="134" t="e" cm="1">
        <f t="array" aca="1" ref="T445" ca="1">U444-(U444*(0.5^(1/_xll.RiskNormal('SW7'!C$2,'SW7'!D$2,_xll.RiskTruncateP(0.05,0.95),_xll.RiskName("Halflife"),_xll.RiskUnits("d")))))</f>
        <v>#NAME?</v>
      </c>
      <c r="U445" s="134" t="e">
        <f t="shared" ca="1" si="56"/>
        <v>#NAME?</v>
      </c>
      <c r="V445" s="137" t="e" cm="1">
        <f t="array" aca="1" ref="V445" ca="1">(U445*_xll.RiskNormal('SW7'!C$3,'SW7'!D$3,_xll.RiskTruncateP(0.05,0.95),_xll.RiskName("PFAS MUSCLE FRAC"))/(B445*_xll.RiskNormal('SW7'!C$4,'SW7'!E$4,_xll.RiskTruncateP(0.05,0.95),_xll.RiskName("MUSCLE BW FRAC"))))/1000</f>
        <v>#NAME?</v>
      </c>
      <c r="W445" s="137" t="e" cm="1">
        <f t="array" aca="1" ref="W445" ca="1">V445/_xll.RiskNormal('SW7'!C$5,'SW7'!D$5,_xll.RiskTruncateP(0.05,0.95),_xll.RiskName("Serum Part"))</f>
        <v>#NAME?</v>
      </c>
    </row>
    <row r="446" spans="1:23" x14ac:dyDescent="0.35">
      <c r="A446" s="133">
        <f t="shared" si="53"/>
        <v>443</v>
      </c>
      <c r="B446" s="134" t="e" cm="1">
        <f t="array" aca="1" ref="B446" ca="1">B445+_xll.RiskNormal(0.5584 + 2*0.001787*A446 -3*0.00000155*A446^2 - 4*0.00000000133*A446^3,0.35*(0.5584 + 2*0.001787*A446 -3*0.00000155*A446^2 - 4*0.00000000133*A446^3),_xll.RiskTruncateP(0.05,0.95),_xll.RiskName("BW Gain"),_xll.RiskUnits("kg"))</f>
        <v>#NAME?</v>
      </c>
      <c r="C446" s="133" t="e" cm="1">
        <f t="array" aca="1" ref="C446" ca="1">_xll.RiskNormal(20,20*0.3941,_xll.RiskTruncateP(0.05,0.95),_xll.RiskName("Diet 3 Feed"),_xll.RiskUnits("ng/kg dry"))</f>
        <v>#NAME?</v>
      </c>
      <c r="D446" s="133" t="e" cm="1">
        <f t="array" aca="1" ref="D446" ca="1">_xll.RiskNormal(170,170*0.282,_xll.RiskTruncateP(0.05,0.95),_xll.RiskName("Diet 2 Soil"),_xll.RiskUnits("ng/kg dry"))</f>
        <v>#NAME?</v>
      </c>
      <c r="E446" s="163">
        <v>1.3</v>
      </c>
      <c r="F446" s="134"/>
      <c r="G446" s="134"/>
      <c r="H446" s="134"/>
      <c r="I446" s="134"/>
      <c r="J446" s="134"/>
      <c r="K446" s="134"/>
      <c r="L446" s="134" t="e" cm="1">
        <f t="array" aca="1" ref="L446" ca="1">_xll.RiskNormal(5.4702*LN(A446)-22.889,(5.4702*LN(A446)-22.889)*0.35,_xll.RiskTruncateP(0.05,0.95),_xll.RiskName("DMI"),_xll.RiskUnits("kg"))</f>
        <v>#NAME?</v>
      </c>
      <c r="M446" s="134" t="e" cm="1">
        <f t="array" aca="1" ref="M446" ca="1">_xll.RiskNormal(0.0243*L446,0.005*L446,_xll.RiskTruncateP(0.05,0.95),_xll.RiskName("Soil Intake"),_xll.RiskUnits("kg"))</f>
        <v>#NAME?</v>
      </c>
      <c r="N446" s="134" t="e">
        <f t="shared" ca="1" si="54"/>
        <v>#NAME?</v>
      </c>
      <c r="O446" s="134">
        <f t="shared" si="55"/>
        <v>0</v>
      </c>
      <c r="P446" s="134" t="e">
        <f t="shared" ca="1" si="58"/>
        <v>#NAME?</v>
      </c>
      <c r="Q446" s="134" t="e">
        <f t="shared" ca="1" si="58"/>
        <v>#NAME?</v>
      </c>
      <c r="R446" s="134" t="e">
        <f t="shared" ca="1" si="58"/>
        <v>#NAME?</v>
      </c>
      <c r="S446" s="134" t="e">
        <f t="shared" ca="1" si="57"/>
        <v>#NAME?</v>
      </c>
      <c r="T446" s="134" t="e" cm="1">
        <f t="array" aca="1" ref="T446" ca="1">U445-(U445*(0.5^(1/_xll.RiskNormal('SW7'!C$2,'SW7'!D$2,_xll.RiskTruncateP(0.05,0.95),_xll.RiskName("Halflife"),_xll.RiskUnits("d")))))</f>
        <v>#NAME?</v>
      </c>
      <c r="U446" s="134" t="e">
        <f t="shared" ca="1" si="56"/>
        <v>#NAME?</v>
      </c>
      <c r="V446" s="137" t="e" cm="1">
        <f t="array" aca="1" ref="V446" ca="1">(U446*_xll.RiskNormal('SW7'!C$3,'SW7'!D$3,_xll.RiskTruncateP(0.05,0.95),_xll.RiskName("PFAS MUSCLE FRAC"))/(B446*_xll.RiskNormal('SW7'!C$4,'SW7'!E$4,_xll.RiskTruncateP(0.05,0.95),_xll.RiskName("MUSCLE BW FRAC"))))/1000</f>
        <v>#NAME?</v>
      </c>
      <c r="W446" s="137" t="e" cm="1">
        <f t="array" aca="1" ref="W446" ca="1">V446/_xll.RiskNormal('SW7'!C$5,'SW7'!D$5,_xll.RiskTruncateP(0.05,0.95),_xll.RiskName("Serum Part"))</f>
        <v>#NAME?</v>
      </c>
    </row>
    <row r="447" spans="1:23" x14ac:dyDescent="0.35">
      <c r="A447" s="133">
        <f t="shared" si="53"/>
        <v>444</v>
      </c>
      <c r="B447" s="134" t="e" cm="1">
        <f t="array" aca="1" ref="B447" ca="1">B446+_xll.RiskNormal(0.5584 + 2*0.001787*A447 -3*0.00000155*A447^2 - 4*0.00000000133*A447^3,0.35*(0.5584 + 2*0.001787*A447 -3*0.00000155*A447^2 - 4*0.00000000133*A447^3),_xll.RiskTruncateP(0.05,0.95),_xll.RiskName("BW Gain"),_xll.RiskUnits("kg"))</f>
        <v>#NAME?</v>
      </c>
      <c r="C447" s="133" t="e" cm="1">
        <f t="array" aca="1" ref="C447" ca="1">_xll.RiskNormal(20,20*0.3941,_xll.RiskTruncateP(0.05,0.95),_xll.RiskName("Diet 3 Feed"),_xll.RiskUnits("ng/kg dry"))</f>
        <v>#NAME?</v>
      </c>
      <c r="D447" s="133" t="e" cm="1">
        <f t="array" aca="1" ref="D447" ca="1">_xll.RiskNormal(170,170*0.282,_xll.RiskTruncateP(0.05,0.95),_xll.RiskName("Diet 2 Soil"),_xll.RiskUnits("ng/kg dry"))</f>
        <v>#NAME?</v>
      </c>
      <c r="E447" s="163">
        <v>1.3</v>
      </c>
      <c r="F447" s="134"/>
      <c r="G447" s="134"/>
      <c r="H447" s="134"/>
      <c r="I447" s="134"/>
      <c r="J447" s="134"/>
      <c r="K447" s="134"/>
      <c r="L447" s="134" t="e" cm="1">
        <f t="array" aca="1" ref="L447" ca="1">_xll.RiskNormal(5.4702*LN(A447)-22.889,(5.4702*LN(A447)-22.889)*0.35,_xll.RiskTruncateP(0.05,0.95),_xll.RiskName("DMI"),_xll.RiskUnits("kg"))</f>
        <v>#NAME?</v>
      </c>
      <c r="M447" s="134" t="e" cm="1">
        <f t="array" aca="1" ref="M447" ca="1">_xll.RiskNormal(0.0243*L447,0.005*L447,_xll.RiskTruncateP(0.05,0.95),_xll.RiskName("Soil Intake"),_xll.RiskUnits("kg"))</f>
        <v>#NAME?</v>
      </c>
      <c r="N447" s="134" t="e">
        <f t="shared" ca="1" si="54"/>
        <v>#NAME?</v>
      </c>
      <c r="O447" s="134">
        <f t="shared" si="55"/>
        <v>0</v>
      </c>
      <c r="P447" s="134" t="e">
        <f t="shared" ca="1" si="58"/>
        <v>#NAME?</v>
      </c>
      <c r="Q447" s="134" t="e">
        <f t="shared" ca="1" si="58"/>
        <v>#NAME?</v>
      </c>
      <c r="R447" s="134" t="e">
        <f t="shared" ca="1" si="58"/>
        <v>#NAME?</v>
      </c>
      <c r="S447" s="134" t="e">
        <f t="shared" ca="1" si="57"/>
        <v>#NAME?</v>
      </c>
      <c r="T447" s="134" t="e" cm="1">
        <f t="array" aca="1" ref="T447" ca="1">U446-(U446*(0.5^(1/_xll.RiskNormal('SW7'!C$2,'SW7'!D$2,_xll.RiskTruncateP(0.05,0.95),_xll.RiskName("Halflife"),_xll.RiskUnits("d")))))</f>
        <v>#NAME?</v>
      </c>
      <c r="U447" s="134" t="e">
        <f t="shared" ca="1" si="56"/>
        <v>#NAME?</v>
      </c>
      <c r="V447" s="137" t="e" cm="1">
        <f t="array" aca="1" ref="V447" ca="1">(U447*_xll.RiskNormal('SW7'!C$3,'SW7'!D$3,_xll.RiskTruncateP(0.05,0.95),_xll.RiskName("PFAS MUSCLE FRAC"))/(B447*_xll.RiskNormal('SW7'!C$4,'SW7'!E$4,_xll.RiskTruncateP(0.05,0.95),_xll.RiskName("MUSCLE BW FRAC"))))/1000</f>
        <v>#NAME?</v>
      </c>
      <c r="W447" s="137" t="e" cm="1">
        <f t="array" aca="1" ref="W447" ca="1">V447/_xll.RiskNormal('SW7'!C$5,'SW7'!D$5,_xll.RiskTruncateP(0.05,0.95),_xll.RiskName("Serum Part"))</f>
        <v>#NAME?</v>
      </c>
    </row>
    <row r="448" spans="1:23" x14ac:dyDescent="0.35">
      <c r="A448" s="133">
        <f t="shared" si="53"/>
        <v>445</v>
      </c>
      <c r="B448" s="134" t="e" cm="1">
        <f t="array" aca="1" ref="B448" ca="1">B447+_xll.RiskNormal(0.5584 + 2*0.001787*A448 -3*0.00000155*A448^2 - 4*0.00000000133*A448^3,0.35*(0.5584 + 2*0.001787*A448 -3*0.00000155*A448^2 - 4*0.00000000133*A448^3),_xll.RiskTruncateP(0.05,0.95),_xll.RiskName("BW Gain"),_xll.RiskUnits("kg"))</f>
        <v>#NAME?</v>
      </c>
      <c r="C448" s="133" t="e" cm="1">
        <f t="array" aca="1" ref="C448" ca="1">_xll.RiskNormal(20,20*0.3941,_xll.RiskTruncateP(0.05,0.95),_xll.RiskName("Diet 3 Feed"),_xll.RiskUnits("ng/kg dry"))</f>
        <v>#NAME?</v>
      </c>
      <c r="D448" s="133" t="e" cm="1">
        <f t="array" aca="1" ref="D448" ca="1">_xll.RiskNormal(170,170*0.282,_xll.RiskTruncateP(0.05,0.95),_xll.RiskName("Diet 2 Soil"),_xll.RiskUnits("ng/kg dry"))</f>
        <v>#NAME?</v>
      </c>
      <c r="E448" s="163">
        <v>1.3</v>
      </c>
      <c r="F448" s="134"/>
      <c r="G448" s="134"/>
      <c r="H448" s="134"/>
      <c r="I448" s="134"/>
      <c r="J448" s="134"/>
      <c r="K448" s="134"/>
      <c r="L448" s="134" t="e" cm="1">
        <f t="array" aca="1" ref="L448" ca="1">_xll.RiskNormal(5.4702*LN(A448)-22.889,(5.4702*LN(A448)-22.889)*0.35,_xll.RiskTruncateP(0.05,0.95),_xll.RiskName("DMI"),_xll.RiskUnits("kg"))</f>
        <v>#NAME?</v>
      </c>
      <c r="M448" s="134" t="e" cm="1">
        <f t="array" aca="1" ref="M448" ca="1">_xll.RiskNormal(0.0243*L448,0.005*L448,_xll.RiskTruncateP(0.05,0.95),_xll.RiskName("Soil Intake"),_xll.RiskUnits("kg"))</f>
        <v>#NAME?</v>
      </c>
      <c r="N448" s="134" t="e">
        <f t="shared" ca="1" si="54"/>
        <v>#NAME?</v>
      </c>
      <c r="O448" s="134">
        <f t="shared" si="55"/>
        <v>0</v>
      </c>
      <c r="P448" s="134" t="e">
        <f t="shared" ca="1" si="58"/>
        <v>#NAME?</v>
      </c>
      <c r="Q448" s="134" t="e">
        <f t="shared" ca="1" si="58"/>
        <v>#NAME?</v>
      </c>
      <c r="R448" s="134" t="e">
        <f t="shared" ca="1" si="58"/>
        <v>#NAME?</v>
      </c>
      <c r="S448" s="134" t="e">
        <f t="shared" ca="1" si="57"/>
        <v>#NAME?</v>
      </c>
      <c r="T448" s="134" t="e" cm="1">
        <f t="array" aca="1" ref="T448" ca="1">U447-(U447*(0.5^(1/_xll.RiskNormal('SW7'!C$2,'SW7'!D$2,_xll.RiskTruncateP(0.05,0.95),_xll.RiskName("Halflife"),_xll.RiskUnits("d")))))</f>
        <v>#NAME?</v>
      </c>
      <c r="U448" s="134" t="e">
        <f t="shared" ca="1" si="56"/>
        <v>#NAME?</v>
      </c>
      <c r="V448" s="137" t="e" cm="1">
        <f t="array" aca="1" ref="V448" ca="1">(U448*_xll.RiskNormal('SW7'!C$3,'SW7'!D$3,_xll.RiskTruncateP(0.05,0.95),_xll.RiskName("PFAS MUSCLE FRAC"))/(B448*_xll.RiskNormal('SW7'!C$4,'SW7'!E$4,_xll.RiskTruncateP(0.05,0.95),_xll.RiskName("MUSCLE BW FRAC"))))/1000</f>
        <v>#NAME?</v>
      </c>
      <c r="W448" s="137" t="e" cm="1">
        <f t="array" aca="1" ref="W448" ca="1">V448/_xll.RiskNormal('SW7'!C$5,'SW7'!D$5,_xll.RiskTruncateP(0.05,0.95),_xll.RiskName("Serum Part"))</f>
        <v>#NAME?</v>
      </c>
    </row>
    <row r="449" spans="1:23" x14ac:dyDescent="0.35">
      <c r="A449" s="133">
        <f t="shared" si="53"/>
        <v>446</v>
      </c>
      <c r="B449" s="134" t="e" cm="1">
        <f t="array" aca="1" ref="B449" ca="1">B448+_xll.RiskNormal(0.5584 + 2*0.001787*A449 -3*0.00000155*A449^2 - 4*0.00000000133*A449^3,0.35*(0.5584 + 2*0.001787*A449 -3*0.00000155*A449^2 - 4*0.00000000133*A449^3),_xll.RiskTruncateP(0.05,0.95),_xll.RiskName("BW Gain"),_xll.RiskUnits("kg"))</f>
        <v>#NAME?</v>
      </c>
      <c r="C449" s="133" t="e" cm="1">
        <f t="array" aca="1" ref="C449" ca="1">_xll.RiskNormal(20,20*0.3941,_xll.RiskTruncateP(0.05,0.95),_xll.RiskName("Diet 3 Feed"),_xll.RiskUnits("ng/kg dry"))</f>
        <v>#NAME?</v>
      </c>
      <c r="D449" s="133" t="e" cm="1">
        <f t="array" aca="1" ref="D449" ca="1">_xll.RiskNormal(170,170*0.282,_xll.RiskTruncateP(0.05,0.95),_xll.RiskName("Diet 2 Soil"),_xll.RiskUnits("ng/kg dry"))</f>
        <v>#NAME?</v>
      </c>
      <c r="E449" s="163">
        <v>1.3</v>
      </c>
      <c r="F449" s="134"/>
      <c r="G449" s="134"/>
      <c r="H449" s="134"/>
      <c r="I449" s="134"/>
      <c r="J449" s="134"/>
      <c r="K449" s="134"/>
      <c r="L449" s="134" t="e" cm="1">
        <f t="array" aca="1" ref="L449" ca="1">_xll.RiskNormal(5.4702*LN(A449)-22.889,(5.4702*LN(A449)-22.889)*0.35,_xll.RiskTruncateP(0.05,0.95),_xll.RiskName("DMI"),_xll.RiskUnits("kg"))</f>
        <v>#NAME?</v>
      </c>
      <c r="M449" s="134" t="e" cm="1">
        <f t="array" aca="1" ref="M449" ca="1">_xll.RiskNormal(0.0243*L449,0.005*L449,_xll.RiskTruncateP(0.05,0.95),_xll.RiskName("Soil Intake"),_xll.RiskUnits("kg"))</f>
        <v>#NAME?</v>
      </c>
      <c r="N449" s="134" t="e">
        <f t="shared" ca="1" si="54"/>
        <v>#NAME?</v>
      </c>
      <c r="O449" s="134">
        <f t="shared" si="55"/>
        <v>0</v>
      </c>
      <c r="P449" s="134" t="e">
        <f t="shared" ca="1" si="58"/>
        <v>#NAME?</v>
      </c>
      <c r="Q449" s="134" t="e">
        <f t="shared" ca="1" si="58"/>
        <v>#NAME?</v>
      </c>
      <c r="R449" s="134" t="e">
        <f t="shared" ca="1" si="58"/>
        <v>#NAME?</v>
      </c>
      <c r="S449" s="134" t="e">
        <f t="shared" ca="1" si="57"/>
        <v>#NAME?</v>
      </c>
      <c r="T449" s="134" t="e" cm="1">
        <f t="array" aca="1" ref="T449" ca="1">U448-(U448*(0.5^(1/_xll.RiskNormal('SW7'!C$2,'SW7'!D$2,_xll.RiskTruncateP(0.05,0.95),_xll.RiskName("Halflife"),_xll.RiskUnits("d")))))</f>
        <v>#NAME?</v>
      </c>
      <c r="U449" s="134" t="e">
        <f t="shared" ca="1" si="56"/>
        <v>#NAME?</v>
      </c>
      <c r="V449" s="137" t="e" cm="1">
        <f t="array" aca="1" ref="V449" ca="1">(U449*_xll.RiskNormal('SW7'!C$3,'SW7'!D$3,_xll.RiskTruncateP(0.05,0.95),_xll.RiskName("PFAS MUSCLE FRAC"))/(B449*_xll.RiskNormal('SW7'!C$4,'SW7'!E$4,_xll.RiskTruncateP(0.05,0.95),_xll.RiskName("MUSCLE BW FRAC"))))/1000</f>
        <v>#NAME?</v>
      </c>
      <c r="W449" s="137" t="e" cm="1">
        <f t="array" aca="1" ref="W449" ca="1">V449/_xll.RiskNormal('SW7'!C$5,'SW7'!D$5,_xll.RiskTruncateP(0.05,0.95),_xll.RiskName("Serum Part"))</f>
        <v>#NAME?</v>
      </c>
    </row>
    <row r="450" spans="1:23" x14ac:dyDescent="0.35">
      <c r="A450" s="133">
        <f t="shared" si="53"/>
        <v>447</v>
      </c>
      <c r="B450" s="134" t="e" cm="1">
        <f t="array" aca="1" ref="B450" ca="1">B449+_xll.RiskNormal(0.5584 + 2*0.001787*A450 -3*0.00000155*A450^2 - 4*0.00000000133*A450^3,0.35*(0.5584 + 2*0.001787*A450 -3*0.00000155*A450^2 - 4*0.00000000133*A450^3),_xll.RiskTruncateP(0.05,0.95),_xll.RiskName("BW Gain"),_xll.RiskUnits("kg"))</f>
        <v>#NAME?</v>
      </c>
      <c r="C450" s="133" t="e" cm="1">
        <f t="array" aca="1" ref="C450" ca="1">_xll.RiskNormal(20,20*0.3941,_xll.RiskTruncateP(0.05,0.95),_xll.RiskName("Diet 3 Feed"),_xll.RiskUnits("ng/kg dry"))</f>
        <v>#NAME?</v>
      </c>
      <c r="D450" s="133" t="e" cm="1">
        <f t="array" aca="1" ref="D450" ca="1">_xll.RiskNormal(170,170*0.282,_xll.RiskTruncateP(0.05,0.95),_xll.RiskName("Diet 2 Soil"),_xll.RiskUnits("ng/kg dry"))</f>
        <v>#NAME?</v>
      </c>
      <c r="E450" s="163">
        <v>1.3</v>
      </c>
      <c r="F450" s="134"/>
      <c r="G450" s="134"/>
      <c r="H450" s="134"/>
      <c r="I450" s="134"/>
      <c r="J450" s="134"/>
      <c r="K450" s="134"/>
      <c r="L450" s="134" t="e" cm="1">
        <f t="array" aca="1" ref="L450" ca="1">_xll.RiskNormal(5.4702*LN(A450)-22.889,(5.4702*LN(A450)-22.889)*0.35,_xll.RiskTruncateP(0.05,0.95),_xll.RiskName("DMI"),_xll.RiskUnits("kg"))</f>
        <v>#NAME?</v>
      </c>
      <c r="M450" s="134" t="e" cm="1">
        <f t="array" aca="1" ref="M450" ca="1">_xll.RiskNormal(0.0243*L450,0.005*L450,_xll.RiskTruncateP(0.05,0.95),_xll.RiskName("Soil Intake"),_xll.RiskUnits("kg"))</f>
        <v>#NAME?</v>
      </c>
      <c r="N450" s="134" t="e">
        <f t="shared" ca="1" si="54"/>
        <v>#NAME?</v>
      </c>
      <c r="O450" s="134">
        <f t="shared" si="55"/>
        <v>0</v>
      </c>
      <c r="P450" s="134" t="e">
        <f t="shared" ca="1" si="58"/>
        <v>#NAME?</v>
      </c>
      <c r="Q450" s="134" t="e">
        <f t="shared" ca="1" si="58"/>
        <v>#NAME?</v>
      </c>
      <c r="R450" s="134" t="e">
        <f t="shared" ca="1" si="58"/>
        <v>#NAME?</v>
      </c>
      <c r="S450" s="134" t="e">
        <f t="shared" ca="1" si="57"/>
        <v>#NAME?</v>
      </c>
      <c r="T450" s="134" t="e" cm="1">
        <f t="array" aca="1" ref="T450" ca="1">U449-(U449*(0.5^(1/_xll.RiskNormal('SW7'!C$2,'SW7'!D$2,_xll.RiskTruncateP(0.05,0.95),_xll.RiskName("Halflife"),_xll.RiskUnits("d")))))</f>
        <v>#NAME?</v>
      </c>
      <c r="U450" s="134" t="e">
        <f t="shared" ca="1" si="56"/>
        <v>#NAME?</v>
      </c>
      <c r="V450" s="137" t="e" cm="1">
        <f t="array" aca="1" ref="V450" ca="1">(U450*_xll.RiskNormal('SW7'!C$3,'SW7'!D$3,_xll.RiskTruncateP(0.05,0.95),_xll.RiskName("PFAS MUSCLE FRAC"))/(B450*_xll.RiskNormal('SW7'!C$4,'SW7'!E$4,_xll.RiskTruncateP(0.05,0.95),_xll.RiskName("MUSCLE BW FRAC"))))/1000</f>
        <v>#NAME?</v>
      </c>
      <c r="W450" s="137" t="e" cm="1">
        <f t="array" aca="1" ref="W450" ca="1">V450/_xll.RiskNormal('SW7'!C$5,'SW7'!D$5,_xll.RiskTruncateP(0.05,0.95),_xll.RiskName("Serum Part"))</f>
        <v>#NAME?</v>
      </c>
    </row>
    <row r="451" spans="1:23" x14ac:dyDescent="0.35">
      <c r="A451" s="133">
        <f t="shared" si="53"/>
        <v>448</v>
      </c>
      <c r="B451" s="134" t="e" cm="1">
        <f t="array" aca="1" ref="B451" ca="1">B450+_xll.RiskNormal(0.5584 + 2*0.001787*A451 -3*0.00000155*A451^2 - 4*0.00000000133*A451^3,0.35*(0.5584 + 2*0.001787*A451 -3*0.00000155*A451^2 - 4*0.00000000133*A451^3),_xll.RiskTruncateP(0.05,0.95),_xll.RiskName("BW Gain"),_xll.RiskUnits("kg"))</f>
        <v>#NAME?</v>
      </c>
      <c r="C451" s="133" t="e" cm="1">
        <f t="array" aca="1" ref="C451" ca="1">_xll.RiskNormal(20,20*0.3941,_xll.RiskTruncateP(0.05,0.95),_xll.RiskName("Diet 3 Feed"),_xll.RiskUnits("ng/kg dry"))</f>
        <v>#NAME?</v>
      </c>
      <c r="D451" s="133" t="e" cm="1">
        <f t="array" aca="1" ref="D451" ca="1">_xll.RiskNormal(170,170*0.282,_xll.RiskTruncateP(0.05,0.95),_xll.RiskName("Diet 2 Soil"),_xll.RiskUnits("ng/kg dry"))</f>
        <v>#NAME?</v>
      </c>
      <c r="E451" s="163">
        <v>1.3</v>
      </c>
      <c r="F451" s="134"/>
      <c r="G451" s="134"/>
      <c r="H451" s="134"/>
      <c r="I451" s="134"/>
      <c r="J451" s="134"/>
      <c r="K451" s="134"/>
      <c r="L451" s="134" t="e" cm="1">
        <f t="array" aca="1" ref="L451" ca="1">_xll.RiskNormal(5.4702*LN(A451)-22.889,(5.4702*LN(A451)-22.889)*0.35,_xll.RiskTruncateP(0.05,0.95),_xll.RiskName("DMI"),_xll.RiskUnits("kg"))</f>
        <v>#NAME?</v>
      </c>
      <c r="M451" s="134" t="e" cm="1">
        <f t="array" aca="1" ref="M451" ca="1">_xll.RiskNormal(0.0243*L451,0.005*L451,_xll.RiskTruncateP(0.05,0.95),_xll.RiskName("Soil Intake"),_xll.RiskUnits("kg"))</f>
        <v>#NAME?</v>
      </c>
      <c r="N451" s="134" t="e">
        <f t="shared" ca="1" si="54"/>
        <v>#NAME?</v>
      </c>
      <c r="O451" s="134">
        <f t="shared" si="55"/>
        <v>0</v>
      </c>
      <c r="P451" s="134" t="e">
        <f t="shared" ca="1" si="58"/>
        <v>#NAME?</v>
      </c>
      <c r="Q451" s="134" t="e">
        <f t="shared" ca="1" si="58"/>
        <v>#NAME?</v>
      </c>
      <c r="R451" s="134" t="e">
        <f t="shared" ca="1" si="58"/>
        <v>#NAME?</v>
      </c>
      <c r="S451" s="134" t="e">
        <f t="shared" ca="1" si="57"/>
        <v>#NAME?</v>
      </c>
      <c r="T451" s="134" t="e" cm="1">
        <f t="array" aca="1" ref="T451" ca="1">U450-(U450*(0.5^(1/_xll.RiskNormal('SW7'!C$2,'SW7'!D$2,_xll.RiskTruncateP(0.05,0.95),_xll.RiskName("Halflife"),_xll.RiskUnits("d")))))</f>
        <v>#NAME?</v>
      </c>
      <c r="U451" s="134" t="e">
        <f t="shared" ca="1" si="56"/>
        <v>#NAME?</v>
      </c>
      <c r="V451" s="137" t="e" cm="1">
        <f t="array" aca="1" ref="V451" ca="1">(U451*_xll.RiskNormal('SW7'!C$3,'SW7'!D$3,_xll.RiskTruncateP(0.05,0.95),_xll.RiskName("PFAS MUSCLE FRAC"))/(B451*_xll.RiskNormal('SW7'!C$4,'SW7'!E$4,_xll.RiskTruncateP(0.05,0.95),_xll.RiskName("MUSCLE BW FRAC"))))/1000</f>
        <v>#NAME?</v>
      </c>
      <c r="W451" s="137" t="e" cm="1">
        <f t="array" aca="1" ref="W451" ca="1">V451/_xll.RiskNormal('SW7'!C$5,'SW7'!D$5,_xll.RiskTruncateP(0.05,0.95),_xll.RiskName("Serum Part"))</f>
        <v>#NAME?</v>
      </c>
    </row>
    <row r="452" spans="1:23" x14ac:dyDescent="0.35">
      <c r="A452" s="133">
        <f t="shared" si="53"/>
        <v>449</v>
      </c>
      <c r="B452" s="134" t="e" cm="1">
        <f t="array" aca="1" ref="B452" ca="1">B451+_xll.RiskNormal(0.5584 + 2*0.001787*A452 -3*0.00000155*A452^2 - 4*0.00000000133*A452^3,0.35*(0.5584 + 2*0.001787*A452 -3*0.00000155*A452^2 - 4*0.00000000133*A452^3),_xll.RiskTruncateP(0.05,0.95),_xll.RiskName("BW Gain"),_xll.RiskUnits("kg"))</f>
        <v>#NAME?</v>
      </c>
      <c r="C452" s="133" t="e" cm="1">
        <f t="array" aca="1" ref="C452" ca="1">_xll.RiskNormal(20,20*0.3941,_xll.RiskTruncateP(0.05,0.95),_xll.RiskName("Diet 3 Feed"),_xll.RiskUnits("ng/kg dry"))</f>
        <v>#NAME?</v>
      </c>
      <c r="D452" s="133" t="e" cm="1">
        <f t="array" aca="1" ref="D452" ca="1">_xll.RiskNormal(170,170*0.282,_xll.RiskTruncateP(0.05,0.95),_xll.RiskName("Diet 2 Soil"),_xll.RiskUnits("ng/kg dry"))</f>
        <v>#NAME?</v>
      </c>
      <c r="E452" s="163">
        <v>1.3</v>
      </c>
      <c r="F452" s="134"/>
      <c r="G452" s="134"/>
      <c r="H452" s="134"/>
      <c r="I452" s="134"/>
      <c r="J452" s="134"/>
      <c r="K452" s="134"/>
      <c r="L452" s="134" t="e" cm="1">
        <f t="array" aca="1" ref="L452" ca="1">_xll.RiskNormal(5.4702*LN(A452)-22.889,(5.4702*LN(A452)-22.889)*0.35,_xll.RiskTruncateP(0.05,0.95),_xll.RiskName("DMI"),_xll.RiskUnits("kg"))</f>
        <v>#NAME?</v>
      </c>
      <c r="M452" s="134" t="e" cm="1">
        <f t="array" aca="1" ref="M452" ca="1">_xll.RiskNormal(0.0243*L452,0.005*L452,_xll.RiskTruncateP(0.05,0.95),_xll.RiskName("Soil Intake"),_xll.RiskUnits("kg"))</f>
        <v>#NAME?</v>
      </c>
      <c r="N452" s="134" t="e">
        <f t="shared" ca="1" si="54"/>
        <v>#NAME?</v>
      </c>
      <c r="O452" s="134">
        <f t="shared" si="55"/>
        <v>0</v>
      </c>
      <c r="P452" s="134" t="e">
        <f t="shared" ca="1" si="58"/>
        <v>#NAME?</v>
      </c>
      <c r="Q452" s="134" t="e">
        <f t="shared" ca="1" si="58"/>
        <v>#NAME?</v>
      </c>
      <c r="R452" s="134" t="e">
        <f t="shared" ca="1" si="58"/>
        <v>#NAME?</v>
      </c>
      <c r="S452" s="134" t="e">
        <f t="shared" ca="1" si="57"/>
        <v>#NAME?</v>
      </c>
      <c r="T452" s="134" t="e" cm="1">
        <f t="array" aca="1" ref="T452" ca="1">U451-(U451*(0.5^(1/_xll.RiskNormal('SW7'!C$2,'SW7'!D$2,_xll.RiskTruncateP(0.05,0.95),_xll.RiskName("Halflife"),_xll.RiskUnits("d")))))</f>
        <v>#NAME?</v>
      </c>
      <c r="U452" s="134" t="e">
        <f t="shared" ca="1" si="56"/>
        <v>#NAME?</v>
      </c>
      <c r="V452" s="137" t="e" cm="1">
        <f t="array" aca="1" ref="V452" ca="1">(U452*_xll.RiskNormal('SW7'!C$3,'SW7'!D$3,_xll.RiskTruncateP(0.05,0.95),_xll.RiskName("PFAS MUSCLE FRAC"))/(B452*_xll.RiskNormal('SW7'!C$4,'SW7'!E$4,_xll.RiskTruncateP(0.05,0.95),_xll.RiskName("MUSCLE BW FRAC"))))/1000</f>
        <v>#NAME?</v>
      </c>
      <c r="W452" s="137" t="e" cm="1">
        <f t="array" aca="1" ref="W452" ca="1">V452/_xll.RiskNormal('SW7'!C$5,'SW7'!D$5,_xll.RiskTruncateP(0.05,0.95),_xll.RiskName("Serum Part"))</f>
        <v>#NAME?</v>
      </c>
    </row>
    <row r="453" spans="1:23" x14ac:dyDescent="0.35">
      <c r="A453" s="133">
        <f t="shared" ref="A453:A516" si="59">A452+1</f>
        <v>450</v>
      </c>
      <c r="B453" s="134" t="e" cm="1">
        <f t="array" aca="1" ref="B453" ca="1">B452+_xll.RiskNormal(0.5584 + 2*0.001787*A453 -3*0.00000155*A453^2 - 4*0.00000000133*A453^3,0.35*(0.5584 + 2*0.001787*A453 -3*0.00000155*A453^2 - 4*0.00000000133*A453^3),_xll.RiskTruncateP(0.05,0.95),_xll.RiskName("BW Gain"),_xll.RiskUnits("kg"))</f>
        <v>#NAME?</v>
      </c>
      <c r="C453" s="133" t="e" cm="1">
        <f t="array" aca="1" ref="C453" ca="1">_xll.RiskNormal(20,20*0.3941,_xll.RiskTruncateP(0.05,0.95),_xll.RiskName("Diet 3 Feed"),_xll.RiskUnits("ng/kg dry"))</f>
        <v>#NAME?</v>
      </c>
      <c r="D453" s="133" t="e" cm="1">
        <f t="array" aca="1" ref="D453" ca="1">_xll.RiskNormal(170,170*0.282,_xll.RiskTruncateP(0.05,0.95),_xll.RiskName("Diet 2 Soil"),_xll.RiskUnits("ng/kg dry"))</f>
        <v>#NAME?</v>
      </c>
      <c r="E453" s="163">
        <v>1.3</v>
      </c>
      <c r="F453" s="134"/>
      <c r="G453" s="134"/>
      <c r="H453" s="134"/>
      <c r="I453" s="134"/>
      <c r="J453" s="134"/>
      <c r="K453" s="134"/>
      <c r="L453" s="134" t="e" cm="1">
        <f t="array" aca="1" ref="L453" ca="1">_xll.RiskNormal(5.4702*LN(A453)-22.889,(5.4702*LN(A453)-22.889)*0.35,_xll.RiskTruncateP(0.05,0.95),_xll.RiskName("DMI"),_xll.RiskUnits("kg"))</f>
        <v>#NAME?</v>
      </c>
      <c r="M453" s="134" t="e" cm="1">
        <f t="array" aca="1" ref="M453" ca="1">_xll.RiskNormal(0.0243*L453,0.005*L453,_xll.RiskTruncateP(0.05,0.95),_xll.RiskName("Soil Intake"),_xll.RiskUnits("kg"))</f>
        <v>#NAME?</v>
      </c>
      <c r="N453" s="134" t="e">
        <f t="shared" ref="N453:N516" ca="1" si="60">4*L453</f>
        <v>#NAME?</v>
      </c>
      <c r="O453" s="134">
        <f t="shared" ref="O453:O516" si="61">J453*K453</f>
        <v>0</v>
      </c>
      <c r="P453" s="134" t="e">
        <f t="shared" ca="1" si="58"/>
        <v>#NAME?</v>
      </c>
      <c r="Q453" s="134" t="e">
        <f t="shared" ca="1" si="58"/>
        <v>#NAME?</v>
      </c>
      <c r="R453" s="134" t="e">
        <f t="shared" ca="1" si="58"/>
        <v>#NAME?</v>
      </c>
      <c r="S453" s="134" t="e">
        <f t="shared" ca="1" si="57"/>
        <v>#NAME?</v>
      </c>
      <c r="T453" s="134" t="e" cm="1">
        <f t="array" aca="1" ref="T453" ca="1">U452-(U452*(0.5^(1/_xll.RiskNormal('SW7'!C$2,'SW7'!D$2,_xll.RiskTruncateP(0.05,0.95),_xll.RiskName("Halflife"),_xll.RiskUnits("d")))))</f>
        <v>#NAME?</v>
      </c>
      <c r="U453" s="134" t="e">
        <f t="shared" ref="U453:U516" ca="1" si="62">U452+S452-T452</f>
        <v>#NAME?</v>
      </c>
      <c r="V453" s="137" t="e" cm="1">
        <f t="array" aca="1" ref="V453" ca="1">(U453*_xll.RiskNormal('SW7'!C$3,'SW7'!D$3,_xll.RiskTruncateP(0.05,0.95),_xll.RiskName("PFAS MUSCLE FRAC"))/(B453*_xll.RiskNormal('SW7'!C$4,'SW7'!E$4,_xll.RiskTruncateP(0.05,0.95),_xll.RiskName("MUSCLE BW FRAC"))))/1000</f>
        <v>#NAME?</v>
      </c>
      <c r="W453" s="137" t="e" cm="1">
        <f t="array" aca="1" ref="W453" ca="1">V453/_xll.RiskNormal('SW7'!C$5,'SW7'!D$5,_xll.RiskTruncateP(0.05,0.95),_xll.RiskName("Serum Part"))</f>
        <v>#NAME?</v>
      </c>
    </row>
    <row r="454" spans="1:23" x14ac:dyDescent="0.35">
      <c r="A454" s="133">
        <f t="shared" si="59"/>
        <v>451</v>
      </c>
      <c r="B454" s="134" t="e" cm="1">
        <f t="array" aca="1" ref="B454" ca="1">B453+_xll.RiskNormal(0.5584 + 2*0.001787*A454 -3*0.00000155*A454^2 - 4*0.00000000133*A454^3,0.35*(0.5584 + 2*0.001787*A454 -3*0.00000155*A454^2 - 4*0.00000000133*A454^3),_xll.RiskTruncateP(0.05,0.95),_xll.RiskName("BW Gain"),_xll.RiskUnits("kg"))</f>
        <v>#NAME?</v>
      </c>
      <c r="C454" s="133" t="e" cm="1">
        <f t="array" aca="1" ref="C454" ca="1">_xll.RiskNormal(20,20*0.3941,_xll.RiskTruncateP(0.05,0.95),_xll.RiskName("Diet 3 Feed"),_xll.RiskUnits("ng/kg dry"))</f>
        <v>#NAME?</v>
      </c>
      <c r="D454" s="133" t="e" cm="1">
        <f t="array" aca="1" ref="D454" ca="1">_xll.RiskNormal(170,170*0.282,_xll.RiskTruncateP(0.05,0.95),_xll.RiskName("Diet 2 Soil"),_xll.RiskUnits("ng/kg dry"))</f>
        <v>#NAME?</v>
      </c>
      <c r="E454" s="163">
        <v>1.3</v>
      </c>
      <c r="F454" s="134"/>
      <c r="G454" s="134"/>
      <c r="H454" s="134"/>
      <c r="I454" s="134"/>
      <c r="J454" s="134"/>
      <c r="K454" s="134"/>
      <c r="L454" s="134" t="e" cm="1">
        <f t="array" aca="1" ref="L454" ca="1">_xll.RiskNormal(5.4702*LN(A454)-22.889,(5.4702*LN(A454)-22.889)*0.35,_xll.RiskTruncateP(0.05,0.95),_xll.RiskName("DMI"),_xll.RiskUnits("kg"))</f>
        <v>#NAME?</v>
      </c>
      <c r="M454" s="134" t="e" cm="1">
        <f t="array" aca="1" ref="M454" ca="1">_xll.RiskNormal(0.0243*L454,0.005*L454,_xll.RiskTruncateP(0.05,0.95),_xll.RiskName("Soil Intake"),_xll.RiskUnits("kg"))</f>
        <v>#NAME?</v>
      </c>
      <c r="N454" s="134" t="e">
        <f t="shared" ca="1" si="60"/>
        <v>#NAME?</v>
      </c>
      <c r="O454" s="134">
        <f t="shared" si="61"/>
        <v>0</v>
      </c>
      <c r="P454" s="134" t="e">
        <f t="shared" ca="1" si="58"/>
        <v>#NAME?</v>
      </c>
      <c r="Q454" s="134" t="e">
        <f t="shared" ca="1" si="58"/>
        <v>#NAME?</v>
      </c>
      <c r="R454" s="134" t="e">
        <f t="shared" ca="1" si="58"/>
        <v>#NAME?</v>
      </c>
      <c r="S454" s="134" t="e">
        <f t="shared" ca="1" si="57"/>
        <v>#NAME?</v>
      </c>
      <c r="T454" s="134" t="e" cm="1">
        <f t="array" aca="1" ref="T454" ca="1">U453-(U453*(0.5^(1/_xll.RiskNormal('SW7'!C$2,'SW7'!D$2,_xll.RiskTruncateP(0.05,0.95),_xll.RiskName("Halflife"),_xll.RiskUnits("d")))))</f>
        <v>#NAME?</v>
      </c>
      <c r="U454" s="134" t="e">
        <f t="shared" ca="1" si="62"/>
        <v>#NAME?</v>
      </c>
      <c r="V454" s="137" t="e" cm="1">
        <f t="array" aca="1" ref="V454" ca="1">(U454*_xll.RiskNormal('SW7'!C$3,'SW7'!D$3,_xll.RiskTruncateP(0.05,0.95),_xll.RiskName("PFAS MUSCLE FRAC"))/(B454*_xll.RiskNormal('SW7'!C$4,'SW7'!E$4,_xll.RiskTruncateP(0.05,0.95),_xll.RiskName("MUSCLE BW FRAC"))))/1000</f>
        <v>#NAME?</v>
      </c>
      <c r="W454" s="137" t="e" cm="1">
        <f t="array" aca="1" ref="W454" ca="1">V454/_xll.RiskNormal('SW7'!C$5,'SW7'!D$5,_xll.RiskTruncateP(0.05,0.95),_xll.RiskName("Serum Part"))</f>
        <v>#NAME?</v>
      </c>
    </row>
    <row r="455" spans="1:23" x14ac:dyDescent="0.35">
      <c r="A455" s="133">
        <f t="shared" si="59"/>
        <v>452</v>
      </c>
      <c r="B455" s="134" t="e" cm="1">
        <f t="array" aca="1" ref="B455" ca="1">B454+_xll.RiskNormal(0.5584 + 2*0.001787*A455 -3*0.00000155*A455^2 - 4*0.00000000133*A455^3,0.35*(0.5584 + 2*0.001787*A455 -3*0.00000155*A455^2 - 4*0.00000000133*A455^3),_xll.RiskTruncateP(0.05,0.95),_xll.RiskName("BW Gain"),_xll.RiskUnits("kg"))</f>
        <v>#NAME?</v>
      </c>
      <c r="C455" s="133" t="e" cm="1">
        <f t="array" aca="1" ref="C455" ca="1">_xll.RiskNormal(20,20*0.3941,_xll.RiskTruncateP(0.05,0.95),_xll.RiskName("Diet 3 Feed"),_xll.RiskUnits("ng/kg dry"))</f>
        <v>#NAME?</v>
      </c>
      <c r="D455" s="133" t="e" cm="1">
        <f t="array" aca="1" ref="D455" ca="1">_xll.RiskNormal(170,170*0.282,_xll.RiskTruncateP(0.05,0.95),_xll.RiskName("Diet 2 Soil"),_xll.RiskUnits("ng/kg dry"))</f>
        <v>#NAME?</v>
      </c>
      <c r="E455" s="163">
        <v>1.3</v>
      </c>
      <c r="F455" s="134"/>
      <c r="G455" s="134"/>
      <c r="H455" s="134"/>
      <c r="I455" s="134"/>
      <c r="J455" s="134"/>
      <c r="K455" s="134"/>
      <c r="L455" s="134" t="e" cm="1">
        <f t="array" aca="1" ref="L455" ca="1">_xll.RiskNormal(5.4702*LN(A455)-22.889,(5.4702*LN(A455)-22.889)*0.35,_xll.RiskTruncateP(0.05,0.95),_xll.RiskName("DMI"),_xll.RiskUnits("kg"))</f>
        <v>#NAME?</v>
      </c>
      <c r="M455" s="134" t="e" cm="1">
        <f t="array" aca="1" ref="M455" ca="1">_xll.RiskNormal(0.0243*L455,0.005*L455,_xll.RiskTruncateP(0.05,0.95),_xll.RiskName("Soil Intake"),_xll.RiskUnits("kg"))</f>
        <v>#NAME?</v>
      </c>
      <c r="N455" s="134" t="e">
        <f t="shared" ca="1" si="60"/>
        <v>#NAME?</v>
      </c>
      <c r="O455" s="134">
        <f t="shared" si="61"/>
        <v>0</v>
      </c>
      <c r="P455" s="134" t="e">
        <f t="shared" ca="1" si="58"/>
        <v>#NAME?</v>
      </c>
      <c r="Q455" s="134" t="e">
        <f t="shared" ca="1" si="58"/>
        <v>#NAME?</v>
      </c>
      <c r="R455" s="134" t="e">
        <f t="shared" ca="1" si="58"/>
        <v>#NAME?</v>
      </c>
      <c r="S455" s="134" t="e">
        <f t="shared" ca="1" si="57"/>
        <v>#NAME?</v>
      </c>
      <c r="T455" s="134" t="e" cm="1">
        <f t="array" aca="1" ref="T455" ca="1">U454-(U454*(0.5^(1/_xll.RiskNormal('SW7'!C$2,'SW7'!D$2,_xll.RiskTruncateP(0.05,0.95),_xll.RiskName("Halflife"),_xll.RiskUnits("d")))))</f>
        <v>#NAME?</v>
      </c>
      <c r="U455" s="134" t="e">
        <f t="shared" ca="1" si="62"/>
        <v>#NAME?</v>
      </c>
      <c r="V455" s="137" t="e" cm="1">
        <f t="array" aca="1" ref="V455" ca="1">(U455*_xll.RiskNormal('SW7'!C$3,'SW7'!D$3,_xll.RiskTruncateP(0.05,0.95),_xll.RiskName("PFAS MUSCLE FRAC"))/(B455*_xll.RiskNormal('SW7'!C$4,'SW7'!E$4,_xll.RiskTruncateP(0.05,0.95),_xll.RiskName("MUSCLE BW FRAC"))))/1000</f>
        <v>#NAME?</v>
      </c>
      <c r="W455" s="137" t="e" cm="1">
        <f t="array" aca="1" ref="W455" ca="1">V455/_xll.RiskNormal('SW7'!C$5,'SW7'!D$5,_xll.RiskTruncateP(0.05,0.95),_xll.RiskName("Serum Part"))</f>
        <v>#NAME?</v>
      </c>
    </row>
    <row r="456" spans="1:23" x14ac:dyDescent="0.35">
      <c r="A456" s="133">
        <f t="shared" si="59"/>
        <v>453</v>
      </c>
      <c r="B456" s="134" t="e" cm="1">
        <f t="array" aca="1" ref="B456" ca="1">B455+_xll.RiskNormal(0.5584 + 2*0.001787*A456 -3*0.00000155*A456^2 - 4*0.00000000133*A456^3,0.35*(0.5584 + 2*0.001787*A456 -3*0.00000155*A456^2 - 4*0.00000000133*A456^3),_xll.RiskTruncateP(0.05,0.95),_xll.RiskName("BW Gain"),_xll.RiskUnits("kg"))</f>
        <v>#NAME?</v>
      </c>
      <c r="C456" s="133" t="e" cm="1">
        <f t="array" aca="1" ref="C456" ca="1">_xll.RiskNormal(20,20*0.3941,_xll.RiskTruncateP(0.05,0.95),_xll.RiskName("Diet 3 Feed"),_xll.RiskUnits("ng/kg dry"))</f>
        <v>#NAME?</v>
      </c>
      <c r="D456" s="133" t="e" cm="1">
        <f t="array" aca="1" ref="D456" ca="1">_xll.RiskNormal(170,170*0.282,_xll.RiskTruncateP(0.05,0.95),_xll.RiskName("Diet 2 Soil"),_xll.RiskUnits("ng/kg dry"))</f>
        <v>#NAME?</v>
      </c>
      <c r="E456" s="163">
        <v>1.3</v>
      </c>
      <c r="F456" s="134"/>
      <c r="G456" s="134"/>
      <c r="H456" s="134"/>
      <c r="I456" s="134"/>
      <c r="J456" s="134"/>
      <c r="K456" s="134"/>
      <c r="L456" s="134" t="e" cm="1">
        <f t="array" aca="1" ref="L456" ca="1">_xll.RiskNormal(5.4702*LN(A456)-22.889,(5.4702*LN(A456)-22.889)*0.35,_xll.RiskTruncateP(0.05,0.95),_xll.RiskName("DMI"),_xll.RiskUnits("kg"))</f>
        <v>#NAME?</v>
      </c>
      <c r="M456" s="134" t="e" cm="1">
        <f t="array" aca="1" ref="M456" ca="1">_xll.RiskNormal(0.0243*L456,0.005*L456,_xll.RiskTruncateP(0.05,0.95),_xll.RiskName("Soil Intake"),_xll.RiskUnits("kg"))</f>
        <v>#NAME?</v>
      </c>
      <c r="N456" s="134" t="e">
        <f t="shared" ca="1" si="60"/>
        <v>#NAME?</v>
      </c>
      <c r="O456" s="134">
        <f t="shared" si="61"/>
        <v>0</v>
      </c>
      <c r="P456" s="134" t="e">
        <f t="shared" ca="1" si="58"/>
        <v>#NAME?</v>
      </c>
      <c r="Q456" s="134" t="e">
        <f t="shared" ca="1" si="58"/>
        <v>#NAME?</v>
      </c>
      <c r="R456" s="134" t="e">
        <f t="shared" ca="1" si="58"/>
        <v>#NAME?</v>
      </c>
      <c r="S456" s="134" t="e">
        <f t="shared" ca="1" si="57"/>
        <v>#NAME?</v>
      </c>
      <c r="T456" s="134" t="e" cm="1">
        <f t="array" aca="1" ref="T456" ca="1">U455-(U455*(0.5^(1/_xll.RiskNormal('SW7'!C$2,'SW7'!D$2,_xll.RiskTruncateP(0.05,0.95),_xll.RiskName("Halflife"),_xll.RiskUnits("d")))))</f>
        <v>#NAME?</v>
      </c>
      <c r="U456" s="134" t="e">
        <f t="shared" ca="1" si="62"/>
        <v>#NAME?</v>
      </c>
      <c r="V456" s="137" t="e" cm="1">
        <f t="array" aca="1" ref="V456" ca="1">(U456*_xll.RiskNormal('SW7'!C$3,'SW7'!D$3,_xll.RiskTruncateP(0.05,0.95),_xll.RiskName("PFAS MUSCLE FRAC"))/(B456*_xll.RiskNormal('SW7'!C$4,'SW7'!E$4,_xll.RiskTruncateP(0.05,0.95),_xll.RiskName("MUSCLE BW FRAC"))))/1000</f>
        <v>#NAME?</v>
      </c>
      <c r="W456" s="137" t="e" cm="1">
        <f t="array" aca="1" ref="W456" ca="1">V456/_xll.RiskNormal('SW7'!C$5,'SW7'!D$5,_xll.RiskTruncateP(0.05,0.95),_xll.RiskName("Serum Part"))</f>
        <v>#NAME?</v>
      </c>
    </row>
    <row r="457" spans="1:23" x14ac:dyDescent="0.35">
      <c r="A457" s="133">
        <f t="shared" si="59"/>
        <v>454</v>
      </c>
      <c r="B457" s="134" t="e" cm="1">
        <f t="array" aca="1" ref="B457" ca="1">B456+_xll.RiskNormal(0.5584 + 2*0.001787*A457 -3*0.00000155*A457^2 - 4*0.00000000133*A457^3,0.35*(0.5584 + 2*0.001787*A457 -3*0.00000155*A457^2 - 4*0.00000000133*A457^3),_xll.RiskTruncateP(0.05,0.95),_xll.RiskName("BW Gain"),_xll.RiskUnits("kg"))</f>
        <v>#NAME?</v>
      </c>
      <c r="C457" s="133" t="e" cm="1">
        <f t="array" aca="1" ref="C457" ca="1">_xll.RiskNormal(20,20*0.3941,_xll.RiskTruncateP(0.05,0.95),_xll.RiskName("Diet 3 Feed"),_xll.RiskUnits("ng/kg dry"))</f>
        <v>#NAME?</v>
      </c>
      <c r="D457" s="133" t="e" cm="1">
        <f t="array" aca="1" ref="D457" ca="1">_xll.RiskNormal(170,170*0.282,_xll.RiskTruncateP(0.05,0.95),_xll.RiskName("Diet 2 Soil"),_xll.RiskUnits("ng/kg dry"))</f>
        <v>#NAME?</v>
      </c>
      <c r="E457" s="163">
        <v>1.3</v>
      </c>
      <c r="F457" s="134"/>
      <c r="G457" s="134"/>
      <c r="H457" s="134"/>
      <c r="I457" s="134"/>
      <c r="J457" s="134"/>
      <c r="K457" s="134"/>
      <c r="L457" s="134" t="e" cm="1">
        <f t="array" aca="1" ref="L457" ca="1">_xll.RiskNormal(5.4702*LN(A457)-22.889,(5.4702*LN(A457)-22.889)*0.35,_xll.RiskTruncateP(0.05,0.95),_xll.RiskName("DMI"),_xll.RiskUnits("kg"))</f>
        <v>#NAME?</v>
      </c>
      <c r="M457" s="134" t="e" cm="1">
        <f t="array" aca="1" ref="M457" ca="1">_xll.RiskNormal(0.0243*L457,0.005*L457,_xll.RiskTruncateP(0.05,0.95),_xll.RiskName("Soil Intake"),_xll.RiskUnits("kg"))</f>
        <v>#NAME?</v>
      </c>
      <c r="N457" s="134" t="e">
        <f t="shared" ca="1" si="60"/>
        <v>#NAME?</v>
      </c>
      <c r="O457" s="134">
        <f t="shared" si="61"/>
        <v>0</v>
      </c>
      <c r="P457" s="134" t="e">
        <f t="shared" ca="1" si="58"/>
        <v>#NAME?</v>
      </c>
      <c r="Q457" s="134" t="e">
        <f t="shared" ca="1" si="58"/>
        <v>#NAME?</v>
      </c>
      <c r="R457" s="134" t="e">
        <f t="shared" ca="1" si="58"/>
        <v>#NAME?</v>
      </c>
      <c r="S457" s="134" t="e">
        <f t="shared" ca="1" si="57"/>
        <v>#NAME?</v>
      </c>
      <c r="T457" s="134" t="e" cm="1">
        <f t="array" aca="1" ref="T457" ca="1">U456-(U456*(0.5^(1/_xll.RiskNormal('SW7'!C$2,'SW7'!D$2,_xll.RiskTruncateP(0.05,0.95),_xll.RiskName("Halflife"),_xll.RiskUnits("d")))))</f>
        <v>#NAME?</v>
      </c>
      <c r="U457" s="134" t="e">
        <f t="shared" ca="1" si="62"/>
        <v>#NAME?</v>
      </c>
      <c r="V457" s="137" t="e" cm="1">
        <f t="array" aca="1" ref="V457" ca="1">(U457*_xll.RiskNormal('SW7'!C$3,'SW7'!D$3,_xll.RiskTruncateP(0.05,0.95),_xll.RiskName("PFAS MUSCLE FRAC"))/(B457*_xll.RiskNormal('SW7'!C$4,'SW7'!E$4,_xll.RiskTruncateP(0.05,0.95),_xll.RiskName("MUSCLE BW FRAC"))))/1000</f>
        <v>#NAME?</v>
      </c>
      <c r="W457" s="137" t="e" cm="1">
        <f t="array" aca="1" ref="W457" ca="1">V457/_xll.RiskNormal('SW7'!C$5,'SW7'!D$5,_xll.RiskTruncateP(0.05,0.95),_xll.RiskName("Serum Part"))</f>
        <v>#NAME?</v>
      </c>
    </row>
    <row r="458" spans="1:23" x14ac:dyDescent="0.35">
      <c r="A458" s="133">
        <f t="shared" si="59"/>
        <v>455</v>
      </c>
      <c r="B458" s="134" t="e" cm="1">
        <f t="array" aca="1" ref="B458" ca="1">B457+_xll.RiskNormal(0.5584 + 2*0.001787*A458 -3*0.00000155*A458^2 - 4*0.00000000133*A458^3,0.35*(0.5584 + 2*0.001787*A458 -3*0.00000155*A458^2 - 4*0.00000000133*A458^3),_xll.RiskTruncateP(0.05,0.95),_xll.RiskName("BW Gain"),_xll.RiskUnits("kg"))</f>
        <v>#NAME?</v>
      </c>
      <c r="C458" s="133" t="e" cm="1">
        <f t="array" aca="1" ref="C458" ca="1">_xll.RiskNormal(20,20*0.3941,_xll.RiskTruncateP(0.05,0.95),_xll.RiskName("Diet 3 Feed"),_xll.RiskUnits("ng/kg dry"))</f>
        <v>#NAME?</v>
      </c>
      <c r="D458" s="133" t="e" cm="1">
        <f t="array" aca="1" ref="D458" ca="1">_xll.RiskNormal(170,170*0.282,_xll.RiskTruncateP(0.05,0.95),_xll.RiskName("Diet 2 Soil"),_xll.RiskUnits("ng/kg dry"))</f>
        <v>#NAME?</v>
      </c>
      <c r="E458" s="163">
        <v>1.3</v>
      </c>
      <c r="F458" s="134"/>
      <c r="G458" s="134"/>
      <c r="H458" s="134"/>
      <c r="I458" s="134"/>
      <c r="J458" s="134"/>
      <c r="K458" s="134"/>
      <c r="L458" s="134" t="e" cm="1">
        <f t="array" aca="1" ref="L458" ca="1">_xll.RiskNormal(5.4702*LN(A458)-22.889,(5.4702*LN(A458)-22.889)*0.35,_xll.RiskTruncateP(0.05,0.95),_xll.RiskName("DMI"),_xll.RiskUnits("kg"))</f>
        <v>#NAME?</v>
      </c>
      <c r="M458" s="134" t="e" cm="1">
        <f t="array" aca="1" ref="M458" ca="1">_xll.RiskNormal(0.0243*L458,0.005*L458,_xll.RiskTruncateP(0.05,0.95),_xll.RiskName("Soil Intake"),_xll.RiskUnits("kg"))</f>
        <v>#NAME?</v>
      </c>
      <c r="N458" s="134" t="e">
        <f t="shared" ca="1" si="60"/>
        <v>#NAME?</v>
      </c>
      <c r="O458" s="134">
        <f t="shared" si="61"/>
        <v>0</v>
      </c>
      <c r="P458" s="134" t="e">
        <f t="shared" ca="1" si="58"/>
        <v>#NAME?</v>
      </c>
      <c r="Q458" s="134" t="e">
        <f t="shared" ca="1" si="58"/>
        <v>#NAME?</v>
      </c>
      <c r="R458" s="134" t="e">
        <f t="shared" ca="1" si="58"/>
        <v>#NAME?</v>
      </c>
      <c r="S458" s="134" t="e">
        <f t="shared" ca="1" si="57"/>
        <v>#NAME?</v>
      </c>
      <c r="T458" s="134" t="e" cm="1">
        <f t="array" aca="1" ref="T458" ca="1">U457-(U457*(0.5^(1/_xll.RiskNormal('SW7'!C$2,'SW7'!D$2,_xll.RiskTruncateP(0.05,0.95),_xll.RiskName("Halflife"),_xll.RiskUnits("d")))))</f>
        <v>#NAME?</v>
      </c>
      <c r="U458" s="134" t="e">
        <f t="shared" ca="1" si="62"/>
        <v>#NAME?</v>
      </c>
      <c r="V458" s="137" t="e" cm="1">
        <f t="array" aca="1" ref="V458" ca="1">(U458*_xll.RiskNormal('SW7'!C$3,'SW7'!D$3,_xll.RiskTruncateP(0.05,0.95),_xll.RiskName("PFAS MUSCLE FRAC"))/(B458*_xll.RiskNormal('SW7'!C$4,'SW7'!E$4,_xll.RiskTruncateP(0.05,0.95),_xll.RiskName("MUSCLE BW FRAC"))))/1000</f>
        <v>#NAME?</v>
      </c>
      <c r="W458" s="137" t="e" cm="1">
        <f t="array" aca="1" ref="W458" ca="1">V458/_xll.RiskNormal('SW7'!C$5,'SW7'!D$5,_xll.RiskTruncateP(0.05,0.95),_xll.RiskName("Serum Part"))</f>
        <v>#NAME?</v>
      </c>
    </row>
    <row r="459" spans="1:23" x14ac:dyDescent="0.35">
      <c r="A459" s="133">
        <f t="shared" si="59"/>
        <v>456</v>
      </c>
      <c r="B459" s="134" t="e" cm="1">
        <f t="array" aca="1" ref="B459" ca="1">B458+_xll.RiskNormal(0.5584 + 2*0.001787*A459 -3*0.00000155*A459^2 - 4*0.00000000133*A459^3,0.35*(0.5584 + 2*0.001787*A459 -3*0.00000155*A459^2 - 4*0.00000000133*A459^3),_xll.RiskTruncateP(0.05,0.95),_xll.RiskName("BW Gain"),_xll.RiskUnits("kg"))</f>
        <v>#NAME?</v>
      </c>
      <c r="C459" s="133" t="e" cm="1">
        <f t="array" aca="1" ref="C459" ca="1">_xll.RiskNormal(20,20*0.3941,_xll.RiskTruncateP(0.05,0.95),_xll.RiskName("Diet 3 Feed"),_xll.RiskUnits("ng/kg dry"))</f>
        <v>#NAME?</v>
      </c>
      <c r="D459" s="133" t="e" cm="1">
        <f t="array" aca="1" ref="D459" ca="1">_xll.RiskNormal(170,170*0.282,_xll.RiskTruncateP(0.05,0.95),_xll.RiskName("Diet 2 Soil"),_xll.RiskUnits("ng/kg dry"))</f>
        <v>#NAME?</v>
      </c>
      <c r="E459" s="163">
        <v>1.3</v>
      </c>
      <c r="F459" s="134"/>
      <c r="G459" s="134"/>
      <c r="H459" s="134"/>
      <c r="I459" s="134"/>
      <c r="J459" s="134"/>
      <c r="K459" s="134"/>
      <c r="L459" s="134" t="e" cm="1">
        <f t="array" aca="1" ref="L459" ca="1">_xll.RiskNormal(5.4702*LN(A459)-22.889,(5.4702*LN(A459)-22.889)*0.35,_xll.RiskTruncateP(0.05,0.95),_xll.RiskName("DMI"),_xll.RiskUnits("kg"))</f>
        <v>#NAME?</v>
      </c>
      <c r="M459" s="134" t="e" cm="1">
        <f t="array" aca="1" ref="M459" ca="1">_xll.RiskNormal(0.0243*L459,0.005*L459,_xll.RiskTruncateP(0.05,0.95),_xll.RiskName("Soil Intake"),_xll.RiskUnits("kg"))</f>
        <v>#NAME?</v>
      </c>
      <c r="N459" s="134" t="e">
        <f t="shared" ca="1" si="60"/>
        <v>#NAME?</v>
      </c>
      <c r="O459" s="134">
        <f t="shared" si="61"/>
        <v>0</v>
      </c>
      <c r="P459" s="134" t="e">
        <f t="shared" ca="1" si="58"/>
        <v>#NAME?</v>
      </c>
      <c r="Q459" s="134" t="e">
        <f t="shared" ca="1" si="58"/>
        <v>#NAME?</v>
      </c>
      <c r="R459" s="134" t="e">
        <f t="shared" ca="1" si="58"/>
        <v>#NAME?</v>
      </c>
      <c r="S459" s="134" t="e">
        <f t="shared" ca="1" si="57"/>
        <v>#NAME?</v>
      </c>
      <c r="T459" s="134" t="e" cm="1">
        <f t="array" aca="1" ref="T459" ca="1">U458-(U458*(0.5^(1/_xll.RiskNormal('SW7'!C$2,'SW7'!D$2,_xll.RiskTruncateP(0.05,0.95),_xll.RiskName("Halflife"),_xll.RiskUnits("d")))))</f>
        <v>#NAME?</v>
      </c>
      <c r="U459" s="134" t="e">
        <f t="shared" ca="1" si="62"/>
        <v>#NAME?</v>
      </c>
      <c r="V459" s="137" t="e" cm="1">
        <f t="array" aca="1" ref="V459" ca="1">(U459*_xll.RiskNormal('SW7'!C$3,'SW7'!D$3,_xll.RiskTruncateP(0.05,0.95),_xll.RiskName("PFAS MUSCLE FRAC"))/(B459*_xll.RiskNormal('SW7'!C$4,'SW7'!E$4,_xll.RiskTruncateP(0.05,0.95),_xll.RiskName("MUSCLE BW FRAC"))))/1000</f>
        <v>#NAME?</v>
      </c>
      <c r="W459" s="137" t="e" cm="1">
        <f t="array" aca="1" ref="W459" ca="1">V459/_xll.RiskNormal('SW7'!C$5,'SW7'!D$5,_xll.RiskTruncateP(0.05,0.95),_xll.RiskName("Serum Part"))</f>
        <v>#NAME?</v>
      </c>
    </row>
    <row r="460" spans="1:23" x14ac:dyDescent="0.35">
      <c r="A460" s="133">
        <f t="shared" si="59"/>
        <v>457</v>
      </c>
      <c r="B460" s="134" t="e" cm="1">
        <f t="array" aca="1" ref="B460" ca="1">B459+_xll.RiskNormal(0.5584 + 2*0.001787*A460 -3*0.00000155*A460^2 - 4*0.00000000133*A460^3,0.35*(0.5584 + 2*0.001787*A460 -3*0.00000155*A460^2 - 4*0.00000000133*A460^3),_xll.RiskTruncateP(0.05,0.95),_xll.RiskName("BW Gain"),_xll.RiskUnits("kg"))</f>
        <v>#NAME?</v>
      </c>
      <c r="C460" s="133" t="e" cm="1">
        <f t="array" aca="1" ref="C460" ca="1">_xll.RiskNormal(20,20*0.3941,_xll.RiskTruncateP(0.05,0.95),_xll.RiskName("Diet 3 Feed"),_xll.RiskUnits("ng/kg dry"))</f>
        <v>#NAME?</v>
      </c>
      <c r="D460" s="133" t="e" cm="1">
        <f t="array" aca="1" ref="D460" ca="1">_xll.RiskNormal(170,170*0.282,_xll.RiskTruncateP(0.05,0.95),_xll.RiskName("Diet 2 Soil"),_xll.RiskUnits("ng/kg dry"))</f>
        <v>#NAME?</v>
      </c>
      <c r="E460" s="163">
        <v>1.3</v>
      </c>
      <c r="F460" s="134"/>
      <c r="G460" s="134"/>
      <c r="H460" s="134"/>
      <c r="I460" s="134"/>
      <c r="J460" s="134"/>
      <c r="K460" s="134"/>
      <c r="L460" s="134" t="e" cm="1">
        <f t="array" aca="1" ref="L460" ca="1">_xll.RiskNormal(5.4702*LN(A460)-22.889,(5.4702*LN(A460)-22.889)*0.35,_xll.RiskTruncateP(0.05,0.95),_xll.RiskName("DMI"),_xll.RiskUnits("kg"))</f>
        <v>#NAME?</v>
      </c>
      <c r="M460" s="134" t="e" cm="1">
        <f t="array" aca="1" ref="M460" ca="1">_xll.RiskNormal(0.0243*L460,0.005*L460,_xll.RiskTruncateP(0.05,0.95),_xll.RiskName("Soil Intake"),_xll.RiskUnits("kg"))</f>
        <v>#NAME?</v>
      </c>
      <c r="N460" s="134" t="e">
        <f t="shared" ca="1" si="60"/>
        <v>#NAME?</v>
      </c>
      <c r="O460" s="134">
        <f t="shared" si="61"/>
        <v>0</v>
      </c>
      <c r="P460" s="134" t="e">
        <f t="shared" ca="1" si="58"/>
        <v>#NAME?</v>
      </c>
      <c r="Q460" s="134" t="e">
        <f t="shared" ca="1" si="58"/>
        <v>#NAME?</v>
      </c>
      <c r="R460" s="134" t="e">
        <f t="shared" ca="1" si="58"/>
        <v>#NAME?</v>
      </c>
      <c r="S460" s="134" t="e">
        <f t="shared" ca="1" si="57"/>
        <v>#NAME?</v>
      </c>
      <c r="T460" s="134" t="e" cm="1">
        <f t="array" aca="1" ref="T460" ca="1">U459-(U459*(0.5^(1/_xll.RiskNormal('SW7'!C$2,'SW7'!D$2,_xll.RiskTruncateP(0.05,0.95),_xll.RiskName("Halflife"),_xll.RiskUnits("d")))))</f>
        <v>#NAME?</v>
      </c>
      <c r="U460" s="134" t="e">
        <f t="shared" ca="1" si="62"/>
        <v>#NAME?</v>
      </c>
      <c r="V460" s="137" t="e" cm="1">
        <f t="array" aca="1" ref="V460" ca="1">(U460*_xll.RiskNormal('SW7'!C$3,'SW7'!D$3,_xll.RiskTruncateP(0.05,0.95),_xll.RiskName("PFAS MUSCLE FRAC"))/(B460*_xll.RiskNormal('SW7'!C$4,'SW7'!E$4,_xll.RiskTruncateP(0.05,0.95),_xll.RiskName("MUSCLE BW FRAC"))))/1000</f>
        <v>#NAME?</v>
      </c>
      <c r="W460" s="137" t="e" cm="1">
        <f t="array" aca="1" ref="W460" ca="1">V460/_xll.RiskNormal('SW7'!C$5,'SW7'!D$5,_xll.RiskTruncateP(0.05,0.95),_xll.RiskName("Serum Part"))</f>
        <v>#NAME?</v>
      </c>
    </row>
    <row r="461" spans="1:23" x14ac:dyDescent="0.35">
      <c r="A461" s="133">
        <f t="shared" si="59"/>
        <v>458</v>
      </c>
      <c r="B461" s="134" t="e" cm="1">
        <f t="array" aca="1" ref="B461" ca="1">B460+_xll.RiskNormal(0.5584 + 2*0.001787*A461 -3*0.00000155*A461^2 - 4*0.00000000133*A461^3,0.35*(0.5584 + 2*0.001787*A461 -3*0.00000155*A461^2 - 4*0.00000000133*A461^3),_xll.RiskTruncateP(0.05,0.95),_xll.RiskName("BW Gain"),_xll.RiskUnits("kg"))</f>
        <v>#NAME?</v>
      </c>
      <c r="C461" s="133" t="e" cm="1">
        <f t="array" aca="1" ref="C461" ca="1">_xll.RiskNormal(20,20*0.3941,_xll.RiskTruncateP(0.05,0.95),_xll.RiskName("Diet 3 Feed"),_xll.RiskUnits("ng/kg dry"))</f>
        <v>#NAME?</v>
      </c>
      <c r="D461" s="133" t="e" cm="1">
        <f t="array" aca="1" ref="D461" ca="1">_xll.RiskNormal(170,170*0.282,_xll.RiskTruncateP(0.05,0.95),_xll.RiskName("Diet 2 Soil"),_xll.RiskUnits("ng/kg dry"))</f>
        <v>#NAME?</v>
      </c>
      <c r="E461" s="163">
        <v>1.3</v>
      </c>
      <c r="F461" s="134"/>
      <c r="G461" s="134"/>
      <c r="H461" s="134"/>
      <c r="I461" s="134"/>
      <c r="J461" s="134"/>
      <c r="K461" s="134"/>
      <c r="L461" s="134" t="e" cm="1">
        <f t="array" aca="1" ref="L461" ca="1">_xll.RiskNormal(5.4702*LN(A461)-22.889,(5.4702*LN(A461)-22.889)*0.35,_xll.RiskTruncateP(0.05,0.95),_xll.RiskName("DMI"),_xll.RiskUnits("kg"))</f>
        <v>#NAME?</v>
      </c>
      <c r="M461" s="134" t="e" cm="1">
        <f t="array" aca="1" ref="M461" ca="1">_xll.RiskNormal(0.0243*L461,0.005*L461,_xll.RiskTruncateP(0.05,0.95),_xll.RiskName("Soil Intake"),_xll.RiskUnits("kg"))</f>
        <v>#NAME?</v>
      </c>
      <c r="N461" s="134" t="e">
        <f t="shared" ca="1" si="60"/>
        <v>#NAME?</v>
      </c>
      <c r="O461" s="134">
        <f t="shared" si="61"/>
        <v>0</v>
      </c>
      <c r="P461" s="134" t="e">
        <f t="shared" ca="1" si="58"/>
        <v>#NAME?</v>
      </c>
      <c r="Q461" s="134" t="e">
        <f t="shared" ca="1" si="58"/>
        <v>#NAME?</v>
      </c>
      <c r="R461" s="134" t="e">
        <f t="shared" ca="1" si="58"/>
        <v>#NAME?</v>
      </c>
      <c r="S461" s="134" t="e">
        <f t="shared" ca="1" si="57"/>
        <v>#NAME?</v>
      </c>
      <c r="T461" s="134" t="e" cm="1">
        <f t="array" aca="1" ref="T461" ca="1">U460-(U460*(0.5^(1/_xll.RiskNormal('SW7'!C$2,'SW7'!D$2,_xll.RiskTruncateP(0.05,0.95),_xll.RiskName("Halflife"),_xll.RiskUnits("d")))))</f>
        <v>#NAME?</v>
      </c>
      <c r="U461" s="134" t="e">
        <f t="shared" ca="1" si="62"/>
        <v>#NAME?</v>
      </c>
      <c r="V461" s="137" t="e" cm="1">
        <f t="array" aca="1" ref="V461" ca="1">(U461*_xll.RiskNormal('SW7'!C$3,'SW7'!D$3,_xll.RiskTruncateP(0.05,0.95),_xll.RiskName("PFAS MUSCLE FRAC"))/(B461*_xll.RiskNormal('SW7'!C$4,'SW7'!E$4,_xll.RiskTruncateP(0.05,0.95),_xll.RiskName("MUSCLE BW FRAC"))))/1000</f>
        <v>#NAME?</v>
      </c>
      <c r="W461" s="137" t="e" cm="1">
        <f t="array" aca="1" ref="W461" ca="1">V461/_xll.RiskNormal('SW7'!C$5,'SW7'!D$5,_xll.RiskTruncateP(0.05,0.95),_xll.RiskName("Serum Part"))</f>
        <v>#NAME?</v>
      </c>
    </row>
    <row r="462" spans="1:23" x14ac:dyDescent="0.35">
      <c r="A462" s="133">
        <f t="shared" si="59"/>
        <v>459</v>
      </c>
      <c r="B462" s="134" t="e" cm="1">
        <f t="array" aca="1" ref="B462" ca="1">B461+_xll.RiskNormal(0.5584 + 2*0.001787*A462 -3*0.00000155*A462^2 - 4*0.00000000133*A462^3,0.35*(0.5584 + 2*0.001787*A462 -3*0.00000155*A462^2 - 4*0.00000000133*A462^3),_xll.RiskTruncateP(0.05,0.95),_xll.RiskName("BW Gain"),_xll.RiskUnits("kg"))</f>
        <v>#NAME?</v>
      </c>
      <c r="C462" s="133" t="e" cm="1">
        <f t="array" aca="1" ref="C462" ca="1">_xll.RiskNormal(20,20*0.3941,_xll.RiskTruncateP(0.05,0.95),_xll.RiskName("Diet 3 Feed"),_xll.RiskUnits("ng/kg dry"))</f>
        <v>#NAME?</v>
      </c>
      <c r="D462" s="133" t="e" cm="1">
        <f t="array" aca="1" ref="D462" ca="1">_xll.RiskNormal(170,170*0.282,_xll.RiskTruncateP(0.05,0.95),_xll.RiskName("Diet 2 Soil"),_xll.RiskUnits("ng/kg dry"))</f>
        <v>#NAME?</v>
      </c>
      <c r="E462" s="163">
        <v>1.3</v>
      </c>
      <c r="F462" s="134"/>
      <c r="G462" s="134"/>
      <c r="H462" s="134"/>
      <c r="I462" s="134"/>
      <c r="J462" s="134"/>
      <c r="K462" s="134"/>
      <c r="L462" s="134" t="e" cm="1">
        <f t="array" aca="1" ref="L462" ca="1">_xll.RiskNormal(5.4702*LN(A462)-22.889,(5.4702*LN(A462)-22.889)*0.35,_xll.RiskTruncateP(0.05,0.95),_xll.RiskName("DMI"),_xll.RiskUnits("kg"))</f>
        <v>#NAME?</v>
      </c>
      <c r="M462" s="134" t="e" cm="1">
        <f t="array" aca="1" ref="M462" ca="1">_xll.RiskNormal(0.0243*L462,0.005*L462,_xll.RiskTruncateP(0.05,0.95),_xll.RiskName("Soil Intake"),_xll.RiskUnits("kg"))</f>
        <v>#NAME?</v>
      </c>
      <c r="N462" s="134" t="e">
        <f t="shared" ca="1" si="60"/>
        <v>#NAME?</v>
      </c>
      <c r="O462" s="134">
        <f t="shared" si="61"/>
        <v>0</v>
      </c>
      <c r="P462" s="134" t="e">
        <f t="shared" ca="1" si="58"/>
        <v>#NAME?</v>
      </c>
      <c r="Q462" s="134" t="e">
        <f t="shared" ca="1" si="58"/>
        <v>#NAME?</v>
      </c>
      <c r="R462" s="134" t="e">
        <f t="shared" ca="1" si="58"/>
        <v>#NAME?</v>
      </c>
      <c r="S462" s="134" t="e">
        <f t="shared" ca="1" si="57"/>
        <v>#NAME?</v>
      </c>
      <c r="T462" s="134" t="e" cm="1">
        <f t="array" aca="1" ref="T462" ca="1">U461-(U461*(0.5^(1/_xll.RiskNormal('SW7'!C$2,'SW7'!D$2,_xll.RiskTruncateP(0.05,0.95),_xll.RiskName("Halflife"),_xll.RiskUnits("d")))))</f>
        <v>#NAME?</v>
      </c>
      <c r="U462" s="134" t="e">
        <f t="shared" ca="1" si="62"/>
        <v>#NAME?</v>
      </c>
      <c r="V462" s="137" t="e" cm="1">
        <f t="array" aca="1" ref="V462" ca="1">(U462*_xll.RiskNormal('SW7'!C$3,'SW7'!D$3,_xll.RiskTruncateP(0.05,0.95),_xll.RiskName("PFAS MUSCLE FRAC"))/(B462*_xll.RiskNormal('SW7'!C$4,'SW7'!E$4,_xll.RiskTruncateP(0.05,0.95),_xll.RiskName("MUSCLE BW FRAC"))))/1000</f>
        <v>#NAME?</v>
      </c>
      <c r="W462" s="137" t="e" cm="1">
        <f t="array" aca="1" ref="W462" ca="1">V462/_xll.RiskNormal('SW7'!C$5,'SW7'!D$5,_xll.RiskTruncateP(0.05,0.95),_xll.RiskName("Serum Part"))</f>
        <v>#NAME?</v>
      </c>
    </row>
    <row r="463" spans="1:23" x14ac:dyDescent="0.35">
      <c r="A463" s="133">
        <f t="shared" si="59"/>
        <v>460</v>
      </c>
      <c r="B463" s="134" t="e" cm="1">
        <f t="array" aca="1" ref="B463" ca="1">B462+_xll.RiskNormal(0.5584 + 2*0.001787*A463 -3*0.00000155*A463^2 - 4*0.00000000133*A463^3,0.35*(0.5584 + 2*0.001787*A463 -3*0.00000155*A463^2 - 4*0.00000000133*A463^3),_xll.RiskTruncateP(0.05,0.95),_xll.RiskName("BW Gain"),_xll.RiskUnits("kg"))</f>
        <v>#NAME?</v>
      </c>
      <c r="C463" s="133" t="e" cm="1">
        <f t="array" aca="1" ref="C463" ca="1">_xll.RiskNormal(20,20*0.3941,_xll.RiskTruncateP(0.05,0.95),_xll.RiskName("Diet 3 Feed"),_xll.RiskUnits("ng/kg dry"))</f>
        <v>#NAME?</v>
      </c>
      <c r="D463" s="133" t="e" cm="1">
        <f t="array" aca="1" ref="D463" ca="1">_xll.RiskNormal(170,170*0.282,_xll.RiskTruncateP(0.05,0.95),_xll.RiskName("Diet 2 Soil"),_xll.RiskUnits("ng/kg dry"))</f>
        <v>#NAME?</v>
      </c>
      <c r="E463" s="163">
        <v>1.3</v>
      </c>
      <c r="F463" s="134"/>
      <c r="G463" s="134"/>
      <c r="H463" s="134"/>
      <c r="I463" s="134"/>
      <c r="J463" s="134"/>
      <c r="K463" s="134"/>
      <c r="L463" s="134" t="e" cm="1">
        <f t="array" aca="1" ref="L463" ca="1">_xll.RiskNormal(5.4702*LN(A463)-22.889,(5.4702*LN(A463)-22.889)*0.35,_xll.RiskTruncateP(0.05,0.95),_xll.RiskName("DMI"),_xll.RiskUnits("kg"))</f>
        <v>#NAME?</v>
      </c>
      <c r="M463" s="134" t="e" cm="1">
        <f t="array" aca="1" ref="M463" ca="1">_xll.RiskNormal(0.0243*L463,0.005*L463,_xll.RiskTruncateP(0.05,0.95),_xll.RiskName("Soil Intake"),_xll.RiskUnits("kg"))</f>
        <v>#NAME?</v>
      </c>
      <c r="N463" s="134" t="e">
        <f t="shared" ca="1" si="60"/>
        <v>#NAME?</v>
      </c>
      <c r="O463" s="134">
        <f t="shared" si="61"/>
        <v>0</v>
      </c>
      <c r="P463" s="134" t="e">
        <f t="shared" ca="1" si="58"/>
        <v>#NAME?</v>
      </c>
      <c r="Q463" s="134" t="e">
        <f t="shared" ca="1" si="58"/>
        <v>#NAME?</v>
      </c>
      <c r="R463" s="134" t="e">
        <f t="shared" ca="1" si="58"/>
        <v>#NAME?</v>
      </c>
      <c r="S463" s="134" t="e">
        <f t="shared" ref="S463:S526" ca="1" si="63">SUM(O463:R463)</f>
        <v>#NAME?</v>
      </c>
      <c r="T463" s="134" t="e" cm="1">
        <f t="array" aca="1" ref="T463" ca="1">U462-(U462*(0.5^(1/_xll.RiskNormal('SW7'!C$2,'SW7'!D$2,_xll.RiskTruncateP(0.05,0.95),_xll.RiskName("Halflife"),_xll.RiskUnits("d")))))</f>
        <v>#NAME?</v>
      </c>
      <c r="U463" s="134" t="e">
        <f t="shared" ca="1" si="62"/>
        <v>#NAME?</v>
      </c>
      <c r="V463" s="137" t="e" cm="1">
        <f t="array" aca="1" ref="V463" ca="1">(U463*_xll.RiskNormal('SW7'!C$3,'SW7'!D$3,_xll.RiskTruncateP(0.05,0.95),_xll.RiskName("PFAS MUSCLE FRAC"))/(B463*_xll.RiskNormal('SW7'!C$4,'SW7'!E$4,_xll.RiskTruncateP(0.05,0.95),_xll.RiskName("MUSCLE BW FRAC"))))/1000</f>
        <v>#NAME?</v>
      </c>
      <c r="W463" s="137" t="e" cm="1">
        <f t="array" aca="1" ref="W463" ca="1">V463/_xll.RiskNormal('SW7'!C$5,'SW7'!D$5,_xll.RiskTruncateP(0.05,0.95),_xll.RiskName("Serum Part"))</f>
        <v>#NAME?</v>
      </c>
    </row>
    <row r="464" spans="1:23" x14ac:dyDescent="0.35">
      <c r="A464" s="133">
        <f t="shared" si="59"/>
        <v>461</v>
      </c>
      <c r="B464" s="134" t="e" cm="1">
        <f t="array" aca="1" ref="B464" ca="1">B463+_xll.RiskNormal(0.5584 + 2*0.001787*A464 -3*0.00000155*A464^2 - 4*0.00000000133*A464^3,0.35*(0.5584 + 2*0.001787*A464 -3*0.00000155*A464^2 - 4*0.00000000133*A464^3),_xll.RiskTruncateP(0.05,0.95),_xll.RiskName("BW Gain"),_xll.RiskUnits("kg"))</f>
        <v>#NAME?</v>
      </c>
      <c r="C464" s="133" t="e" cm="1">
        <f t="array" aca="1" ref="C464" ca="1">_xll.RiskNormal(20,20*0.3941,_xll.RiskTruncateP(0.05,0.95),_xll.RiskName("Diet 3 Feed"),_xll.RiskUnits("ng/kg dry"))</f>
        <v>#NAME?</v>
      </c>
      <c r="D464" s="133" t="e" cm="1">
        <f t="array" aca="1" ref="D464" ca="1">_xll.RiskNormal(170,170*0.282,_xll.RiskTruncateP(0.05,0.95),_xll.RiskName("Diet 2 Soil"),_xll.RiskUnits("ng/kg dry"))</f>
        <v>#NAME?</v>
      </c>
      <c r="E464" s="163">
        <v>1.3</v>
      </c>
      <c r="F464" s="134"/>
      <c r="G464" s="134"/>
      <c r="H464" s="134"/>
      <c r="I464" s="134"/>
      <c r="J464" s="134"/>
      <c r="K464" s="134"/>
      <c r="L464" s="134" t="e" cm="1">
        <f t="array" aca="1" ref="L464" ca="1">_xll.RiskNormal(5.4702*LN(A464)-22.889,(5.4702*LN(A464)-22.889)*0.35,_xll.RiskTruncateP(0.05,0.95),_xll.RiskName("DMI"),_xll.RiskUnits("kg"))</f>
        <v>#NAME?</v>
      </c>
      <c r="M464" s="134" t="e" cm="1">
        <f t="array" aca="1" ref="M464" ca="1">_xll.RiskNormal(0.0243*L464,0.005*L464,_xll.RiskTruncateP(0.05,0.95),_xll.RiskName("Soil Intake"),_xll.RiskUnits("kg"))</f>
        <v>#NAME?</v>
      </c>
      <c r="N464" s="134" t="e">
        <f t="shared" ca="1" si="60"/>
        <v>#NAME?</v>
      </c>
      <c r="O464" s="134">
        <f t="shared" si="61"/>
        <v>0</v>
      </c>
      <c r="P464" s="134" t="e">
        <f t="shared" ca="1" si="58"/>
        <v>#NAME?</v>
      </c>
      <c r="Q464" s="134" t="e">
        <f t="shared" ca="1" si="58"/>
        <v>#NAME?</v>
      </c>
      <c r="R464" s="134" t="e">
        <f t="shared" ca="1" si="58"/>
        <v>#NAME?</v>
      </c>
      <c r="S464" s="134" t="e">
        <f t="shared" ca="1" si="63"/>
        <v>#NAME?</v>
      </c>
      <c r="T464" s="134" t="e" cm="1">
        <f t="array" aca="1" ref="T464" ca="1">U463-(U463*(0.5^(1/_xll.RiskNormal('SW7'!C$2,'SW7'!D$2,_xll.RiskTruncateP(0.05,0.95),_xll.RiskName("Halflife"),_xll.RiskUnits("d")))))</f>
        <v>#NAME?</v>
      </c>
      <c r="U464" s="134" t="e">
        <f t="shared" ca="1" si="62"/>
        <v>#NAME?</v>
      </c>
      <c r="V464" s="137" t="e" cm="1">
        <f t="array" aca="1" ref="V464" ca="1">(U464*_xll.RiskNormal('SW7'!C$3,'SW7'!D$3,_xll.RiskTruncateP(0.05,0.95),_xll.RiskName("PFAS MUSCLE FRAC"))/(B464*_xll.RiskNormal('SW7'!C$4,'SW7'!E$4,_xll.RiskTruncateP(0.05,0.95),_xll.RiskName("MUSCLE BW FRAC"))))/1000</f>
        <v>#NAME?</v>
      </c>
      <c r="W464" s="137" t="e" cm="1">
        <f t="array" aca="1" ref="W464" ca="1">V464/_xll.RiskNormal('SW7'!C$5,'SW7'!D$5,_xll.RiskTruncateP(0.05,0.95),_xll.RiskName("Serum Part"))</f>
        <v>#NAME?</v>
      </c>
    </row>
    <row r="465" spans="1:23" x14ac:dyDescent="0.35">
      <c r="A465" s="133">
        <f t="shared" si="59"/>
        <v>462</v>
      </c>
      <c r="B465" s="134" t="e" cm="1">
        <f t="array" aca="1" ref="B465" ca="1">B464+_xll.RiskNormal(0.5584 + 2*0.001787*A465 -3*0.00000155*A465^2 - 4*0.00000000133*A465^3,0.35*(0.5584 + 2*0.001787*A465 -3*0.00000155*A465^2 - 4*0.00000000133*A465^3),_xll.RiskTruncateP(0.05,0.95),_xll.RiskName("BW Gain"),_xll.RiskUnits("kg"))</f>
        <v>#NAME?</v>
      </c>
      <c r="C465" s="133" t="e" cm="1">
        <f t="array" aca="1" ref="C465" ca="1">_xll.RiskNormal(20,20*0.3941,_xll.RiskTruncateP(0.05,0.95),_xll.RiskName("Diet 3 Feed"),_xll.RiskUnits("ng/kg dry"))</f>
        <v>#NAME?</v>
      </c>
      <c r="D465" s="133" t="e" cm="1">
        <f t="array" aca="1" ref="D465" ca="1">_xll.RiskNormal(170,170*0.282,_xll.RiskTruncateP(0.05,0.95),_xll.RiskName("Diet 2 Soil"),_xll.RiskUnits("ng/kg dry"))</f>
        <v>#NAME?</v>
      </c>
      <c r="E465" s="163">
        <v>1.3</v>
      </c>
      <c r="F465" s="134"/>
      <c r="G465" s="134"/>
      <c r="H465" s="134"/>
      <c r="I465" s="134"/>
      <c r="J465" s="134"/>
      <c r="K465" s="134"/>
      <c r="L465" s="134" t="e" cm="1">
        <f t="array" aca="1" ref="L465" ca="1">_xll.RiskNormal(5.4702*LN(A465)-22.889,(5.4702*LN(A465)-22.889)*0.35,_xll.RiskTruncateP(0.05,0.95),_xll.RiskName("DMI"),_xll.RiskUnits("kg"))</f>
        <v>#NAME?</v>
      </c>
      <c r="M465" s="134" t="e" cm="1">
        <f t="array" aca="1" ref="M465" ca="1">_xll.RiskNormal(0.0243*L465,0.005*L465,_xll.RiskTruncateP(0.05,0.95),_xll.RiskName("Soil Intake"),_xll.RiskUnits("kg"))</f>
        <v>#NAME?</v>
      </c>
      <c r="N465" s="134" t="e">
        <f t="shared" ca="1" si="60"/>
        <v>#NAME?</v>
      </c>
      <c r="O465" s="134">
        <f t="shared" si="61"/>
        <v>0</v>
      </c>
      <c r="P465" s="134" t="e">
        <f t="shared" ca="1" si="58"/>
        <v>#NAME?</v>
      </c>
      <c r="Q465" s="134" t="e">
        <f t="shared" ca="1" si="58"/>
        <v>#NAME?</v>
      </c>
      <c r="R465" s="134" t="e">
        <f t="shared" ca="1" si="58"/>
        <v>#NAME?</v>
      </c>
      <c r="S465" s="134" t="e">
        <f t="shared" ca="1" si="63"/>
        <v>#NAME?</v>
      </c>
      <c r="T465" s="134" t="e" cm="1">
        <f t="array" aca="1" ref="T465" ca="1">U464-(U464*(0.5^(1/_xll.RiskNormal('SW7'!C$2,'SW7'!D$2,_xll.RiskTruncateP(0.05,0.95),_xll.RiskName("Halflife"),_xll.RiskUnits("d")))))</f>
        <v>#NAME?</v>
      </c>
      <c r="U465" s="134" t="e">
        <f t="shared" ca="1" si="62"/>
        <v>#NAME?</v>
      </c>
      <c r="V465" s="137" t="e" cm="1">
        <f t="array" aca="1" ref="V465" ca="1">(U465*_xll.RiskNormal('SW7'!C$3,'SW7'!D$3,_xll.RiskTruncateP(0.05,0.95),_xll.RiskName("PFAS MUSCLE FRAC"))/(B465*_xll.RiskNormal('SW7'!C$4,'SW7'!E$4,_xll.RiskTruncateP(0.05,0.95),_xll.RiskName("MUSCLE BW FRAC"))))/1000</f>
        <v>#NAME?</v>
      </c>
      <c r="W465" s="137" t="e" cm="1">
        <f t="array" aca="1" ref="W465" ca="1">V465/_xll.RiskNormal('SW7'!C$5,'SW7'!D$5,_xll.RiskTruncateP(0.05,0.95),_xll.RiskName("Serum Part"))</f>
        <v>#NAME?</v>
      </c>
    </row>
    <row r="466" spans="1:23" x14ac:dyDescent="0.35">
      <c r="A466" s="133">
        <f t="shared" si="59"/>
        <v>463</v>
      </c>
      <c r="B466" s="134" t="e" cm="1">
        <f t="array" aca="1" ref="B466" ca="1">B465+_xll.RiskNormal(0.5584 + 2*0.001787*A466 -3*0.00000155*A466^2 - 4*0.00000000133*A466^3,0.35*(0.5584 + 2*0.001787*A466 -3*0.00000155*A466^2 - 4*0.00000000133*A466^3),_xll.RiskTruncateP(0.05,0.95),_xll.RiskName("BW Gain"),_xll.RiskUnits("kg"))</f>
        <v>#NAME?</v>
      </c>
      <c r="C466" s="133" t="e" cm="1">
        <f t="array" aca="1" ref="C466" ca="1">_xll.RiskNormal(20,20*0.3941,_xll.RiskTruncateP(0.05,0.95),_xll.RiskName("Diet 3 Feed"),_xll.RiskUnits("ng/kg dry"))</f>
        <v>#NAME?</v>
      </c>
      <c r="D466" s="133" t="e" cm="1">
        <f t="array" aca="1" ref="D466" ca="1">_xll.RiskNormal(170,170*0.282,_xll.RiskTruncateP(0.05,0.95),_xll.RiskName("Diet 2 Soil"),_xll.RiskUnits("ng/kg dry"))</f>
        <v>#NAME?</v>
      </c>
      <c r="E466" s="163">
        <v>1.3</v>
      </c>
      <c r="F466" s="134"/>
      <c r="G466" s="134"/>
      <c r="H466" s="134"/>
      <c r="I466" s="134"/>
      <c r="J466" s="134"/>
      <c r="K466" s="134"/>
      <c r="L466" s="134" t="e" cm="1">
        <f t="array" aca="1" ref="L466" ca="1">_xll.RiskNormal(5.4702*LN(A466)-22.889,(5.4702*LN(A466)-22.889)*0.35,_xll.RiskTruncateP(0.05,0.95),_xll.RiskName("DMI"),_xll.RiskUnits("kg"))</f>
        <v>#NAME?</v>
      </c>
      <c r="M466" s="134" t="e" cm="1">
        <f t="array" aca="1" ref="M466" ca="1">_xll.RiskNormal(0.0243*L466,0.005*L466,_xll.RiskTruncateP(0.05,0.95),_xll.RiskName("Soil Intake"),_xll.RiskUnits("kg"))</f>
        <v>#NAME?</v>
      </c>
      <c r="N466" s="134" t="e">
        <f t="shared" ca="1" si="60"/>
        <v>#NAME?</v>
      </c>
      <c r="O466" s="134">
        <f t="shared" si="61"/>
        <v>0</v>
      </c>
      <c r="P466" s="134" t="e">
        <f t="shared" ca="1" si="58"/>
        <v>#NAME?</v>
      </c>
      <c r="Q466" s="134" t="e">
        <f t="shared" ca="1" si="58"/>
        <v>#NAME?</v>
      </c>
      <c r="R466" s="134" t="e">
        <f t="shared" ca="1" si="58"/>
        <v>#NAME?</v>
      </c>
      <c r="S466" s="134" t="e">
        <f t="shared" ca="1" si="63"/>
        <v>#NAME?</v>
      </c>
      <c r="T466" s="134" t="e" cm="1">
        <f t="array" aca="1" ref="T466" ca="1">U465-(U465*(0.5^(1/_xll.RiskNormal('SW7'!C$2,'SW7'!D$2,_xll.RiskTruncateP(0.05,0.95),_xll.RiskName("Halflife"),_xll.RiskUnits("d")))))</f>
        <v>#NAME?</v>
      </c>
      <c r="U466" s="134" t="e">
        <f t="shared" ca="1" si="62"/>
        <v>#NAME?</v>
      </c>
      <c r="V466" s="137" t="e" cm="1">
        <f t="array" aca="1" ref="V466" ca="1">(U466*_xll.RiskNormal('SW7'!C$3,'SW7'!D$3,_xll.RiskTruncateP(0.05,0.95),_xll.RiskName("PFAS MUSCLE FRAC"))/(B466*_xll.RiskNormal('SW7'!C$4,'SW7'!E$4,_xll.RiskTruncateP(0.05,0.95),_xll.RiskName("MUSCLE BW FRAC"))))/1000</f>
        <v>#NAME?</v>
      </c>
      <c r="W466" s="137" t="e" cm="1">
        <f t="array" aca="1" ref="W466" ca="1">V466/_xll.RiskNormal('SW7'!C$5,'SW7'!D$5,_xll.RiskTruncateP(0.05,0.95),_xll.RiskName("Serum Part"))</f>
        <v>#NAME?</v>
      </c>
    </row>
    <row r="467" spans="1:23" x14ac:dyDescent="0.35">
      <c r="A467" s="133">
        <f t="shared" si="59"/>
        <v>464</v>
      </c>
      <c r="B467" s="134" t="e" cm="1">
        <f t="array" aca="1" ref="B467" ca="1">B466+_xll.RiskNormal(0.5584 + 2*0.001787*A467 -3*0.00000155*A467^2 - 4*0.00000000133*A467^3,0.35*(0.5584 + 2*0.001787*A467 -3*0.00000155*A467^2 - 4*0.00000000133*A467^3),_xll.RiskTruncateP(0.05,0.95),_xll.RiskName("BW Gain"),_xll.RiskUnits("kg"))</f>
        <v>#NAME?</v>
      </c>
      <c r="C467" s="133" t="e" cm="1">
        <f t="array" aca="1" ref="C467" ca="1">_xll.RiskNormal(20,20*0.3941,_xll.RiskTruncateP(0.05,0.95),_xll.RiskName("Diet 3 Feed"),_xll.RiskUnits("ng/kg dry"))</f>
        <v>#NAME?</v>
      </c>
      <c r="D467" s="133" t="e" cm="1">
        <f t="array" aca="1" ref="D467" ca="1">_xll.RiskNormal(170,170*0.282,_xll.RiskTruncateP(0.05,0.95),_xll.RiskName("Diet 2 Soil"),_xll.RiskUnits("ng/kg dry"))</f>
        <v>#NAME?</v>
      </c>
      <c r="E467" s="163">
        <v>1.3</v>
      </c>
      <c r="F467" s="134"/>
      <c r="G467" s="134"/>
      <c r="H467" s="134"/>
      <c r="I467" s="134"/>
      <c r="J467" s="134"/>
      <c r="K467" s="134"/>
      <c r="L467" s="134" t="e" cm="1">
        <f t="array" aca="1" ref="L467" ca="1">_xll.RiskNormal(5.4702*LN(A467)-22.889,(5.4702*LN(A467)-22.889)*0.35,_xll.RiskTruncateP(0.05,0.95),_xll.RiskName("DMI"),_xll.RiskUnits("kg"))</f>
        <v>#NAME?</v>
      </c>
      <c r="M467" s="134" t="e" cm="1">
        <f t="array" aca="1" ref="M467" ca="1">_xll.RiskNormal(0.0243*L467,0.005*L467,_xll.RiskTruncateP(0.05,0.95),_xll.RiskName("Soil Intake"),_xll.RiskUnits("kg"))</f>
        <v>#NAME?</v>
      </c>
      <c r="N467" s="134" t="e">
        <f t="shared" ca="1" si="60"/>
        <v>#NAME?</v>
      </c>
      <c r="O467" s="134">
        <f t="shared" si="61"/>
        <v>0</v>
      </c>
      <c r="P467" s="134" t="e">
        <f t="shared" ca="1" si="58"/>
        <v>#NAME?</v>
      </c>
      <c r="Q467" s="134" t="e">
        <f t="shared" ca="1" si="58"/>
        <v>#NAME?</v>
      </c>
      <c r="R467" s="134" t="e">
        <f t="shared" ca="1" si="58"/>
        <v>#NAME?</v>
      </c>
      <c r="S467" s="134" t="e">
        <f t="shared" ca="1" si="63"/>
        <v>#NAME?</v>
      </c>
      <c r="T467" s="134" t="e" cm="1">
        <f t="array" aca="1" ref="T467" ca="1">U466-(U466*(0.5^(1/_xll.RiskNormal('SW7'!C$2,'SW7'!D$2,_xll.RiskTruncateP(0.05,0.95),_xll.RiskName("Halflife"),_xll.RiskUnits("d")))))</f>
        <v>#NAME?</v>
      </c>
      <c r="U467" s="134" t="e">
        <f t="shared" ca="1" si="62"/>
        <v>#NAME?</v>
      </c>
      <c r="V467" s="137" t="e" cm="1">
        <f t="array" aca="1" ref="V467" ca="1">(U467*_xll.RiskNormal('SW7'!C$3,'SW7'!D$3,_xll.RiskTruncateP(0.05,0.95),_xll.RiskName("PFAS MUSCLE FRAC"))/(B467*_xll.RiskNormal('SW7'!C$4,'SW7'!E$4,_xll.RiskTruncateP(0.05,0.95),_xll.RiskName("MUSCLE BW FRAC"))))/1000</f>
        <v>#NAME?</v>
      </c>
      <c r="W467" s="137" t="e" cm="1">
        <f t="array" aca="1" ref="W467" ca="1">V467/_xll.RiskNormal('SW7'!C$5,'SW7'!D$5,_xll.RiskTruncateP(0.05,0.95),_xll.RiskName("Serum Part"))</f>
        <v>#NAME?</v>
      </c>
    </row>
    <row r="468" spans="1:23" x14ac:dyDescent="0.35">
      <c r="A468" s="133">
        <f t="shared" si="59"/>
        <v>465</v>
      </c>
      <c r="B468" s="134" t="e" cm="1">
        <f t="array" aca="1" ref="B468" ca="1">B467+_xll.RiskNormal(0.5584 + 2*0.001787*A468 -3*0.00000155*A468^2 - 4*0.00000000133*A468^3,0.35*(0.5584 + 2*0.001787*A468 -3*0.00000155*A468^2 - 4*0.00000000133*A468^3),_xll.RiskTruncateP(0.05,0.95),_xll.RiskName("BW Gain"),_xll.RiskUnits("kg"))</f>
        <v>#NAME?</v>
      </c>
      <c r="C468" s="133" t="e" cm="1">
        <f t="array" aca="1" ref="C468" ca="1">_xll.RiskNormal(20,20*0.3941,_xll.RiskTruncateP(0.05,0.95),_xll.RiskName("Diet 3 Feed"),_xll.RiskUnits("ng/kg dry"))</f>
        <v>#NAME?</v>
      </c>
      <c r="D468" s="133" t="e" cm="1">
        <f t="array" aca="1" ref="D468" ca="1">_xll.RiskNormal(170,170*0.282,_xll.RiskTruncateP(0.05,0.95),_xll.RiskName("Diet 2 Soil"),_xll.RiskUnits("ng/kg dry"))</f>
        <v>#NAME?</v>
      </c>
      <c r="E468" s="163">
        <v>1.3</v>
      </c>
      <c r="F468" s="134"/>
      <c r="G468" s="134"/>
      <c r="H468" s="134"/>
      <c r="I468" s="134"/>
      <c r="J468" s="134"/>
      <c r="K468" s="134"/>
      <c r="L468" s="134" t="e" cm="1">
        <f t="array" aca="1" ref="L468" ca="1">_xll.RiskNormal(5.4702*LN(A468)-22.889,(5.4702*LN(A468)-22.889)*0.35,_xll.RiskTruncateP(0.05,0.95),_xll.RiskName("DMI"),_xll.RiskUnits("kg"))</f>
        <v>#NAME?</v>
      </c>
      <c r="M468" s="134" t="e" cm="1">
        <f t="array" aca="1" ref="M468" ca="1">_xll.RiskNormal(0.0243*L468,0.005*L468,_xll.RiskTruncateP(0.05,0.95),_xll.RiskName("Soil Intake"),_xll.RiskUnits("kg"))</f>
        <v>#NAME?</v>
      </c>
      <c r="N468" s="134" t="e">
        <f t="shared" ca="1" si="60"/>
        <v>#NAME?</v>
      </c>
      <c r="O468" s="134">
        <f t="shared" si="61"/>
        <v>0</v>
      </c>
      <c r="P468" s="134" t="e">
        <f t="shared" ca="1" si="58"/>
        <v>#NAME?</v>
      </c>
      <c r="Q468" s="134" t="e">
        <f t="shared" ca="1" si="58"/>
        <v>#NAME?</v>
      </c>
      <c r="R468" s="134" t="e">
        <f t="shared" ca="1" si="58"/>
        <v>#NAME?</v>
      </c>
      <c r="S468" s="134" t="e">
        <f t="shared" ca="1" si="63"/>
        <v>#NAME?</v>
      </c>
      <c r="T468" s="134" t="e" cm="1">
        <f t="array" aca="1" ref="T468" ca="1">U467-(U467*(0.5^(1/_xll.RiskNormal('SW7'!C$2,'SW7'!D$2,_xll.RiskTruncateP(0.05,0.95),_xll.RiskName("Halflife"),_xll.RiskUnits("d")))))</f>
        <v>#NAME?</v>
      </c>
      <c r="U468" s="134" t="e">
        <f t="shared" ca="1" si="62"/>
        <v>#NAME?</v>
      </c>
      <c r="V468" s="137" t="e" cm="1">
        <f t="array" aca="1" ref="V468" ca="1">(U468*_xll.RiskNormal('SW7'!C$3,'SW7'!D$3,_xll.RiskTruncateP(0.05,0.95),_xll.RiskName("PFAS MUSCLE FRAC"))/(B468*_xll.RiskNormal('SW7'!C$4,'SW7'!E$4,_xll.RiskTruncateP(0.05,0.95),_xll.RiskName("MUSCLE BW FRAC"))))/1000</f>
        <v>#NAME?</v>
      </c>
      <c r="W468" s="137" t="e" cm="1">
        <f t="array" aca="1" ref="W468" ca="1">V468/_xll.RiskNormal('SW7'!C$5,'SW7'!D$5,_xll.RiskTruncateP(0.05,0.95),_xll.RiskName("Serum Part"))</f>
        <v>#NAME?</v>
      </c>
    </row>
    <row r="469" spans="1:23" x14ac:dyDescent="0.35">
      <c r="A469" s="133">
        <f t="shared" si="59"/>
        <v>466</v>
      </c>
      <c r="B469" s="134" t="e" cm="1">
        <f t="array" aca="1" ref="B469" ca="1">B468+_xll.RiskNormal(0.5584 + 2*0.001787*A469 -3*0.00000155*A469^2 - 4*0.00000000133*A469^3,0.35*(0.5584 + 2*0.001787*A469 -3*0.00000155*A469^2 - 4*0.00000000133*A469^3),_xll.RiskTruncateP(0.05,0.95),_xll.RiskName("BW Gain"),_xll.RiskUnits("kg"))</f>
        <v>#NAME?</v>
      </c>
      <c r="C469" s="133" t="e" cm="1">
        <f t="array" aca="1" ref="C469" ca="1">_xll.RiskNormal(20,20*0.3941,_xll.RiskTruncateP(0.05,0.95),_xll.RiskName("Diet 3 Feed"),_xll.RiskUnits("ng/kg dry"))</f>
        <v>#NAME?</v>
      </c>
      <c r="D469" s="133" t="e" cm="1">
        <f t="array" aca="1" ref="D469" ca="1">_xll.RiskNormal(170,170*0.282,_xll.RiskTruncateP(0.05,0.95),_xll.RiskName("Diet 2 Soil"),_xll.RiskUnits("ng/kg dry"))</f>
        <v>#NAME?</v>
      </c>
      <c r="E469" s="163">
        <v>1.3</v>
      </c>
      <c r="F469" s="134"/>
      <c r="G469" s="134"/>
      <c r="H469" s="134"/>
      <c r="I469" s="134"/>
      <c r="J469" s="134"/>
      <c r="K469" s="134"/>
      <c r="L469" s="134" t="e" cm="1">
        <f t="array" aca="1" ref="L469" ca="1">_xll.RiskNormal(5.4702*LN(A469)-22.889,(5.4702*LN(A469)-22.889)*0.35,_xll.RiskTruncateP(0.05,0.95),_xll.RiskName("DMI"),_xll.RiskUnits("kg"))</f>
        <v>#NAME?</v>
      </c>
      <c r="M469" s="134" t="e" cm="1">
        <f t="array" aca="1" ref="M469" ca="1">_xll.RiskNormal(0.0243*L469,0.005*L469,_xll.RiskTruncateP(0.05,0.95),_xll.RiskName("Soil Intake"),_xll.RiskUnits("kg"))</f>
        <v>#NAME?</v>
      </c>
      <c r="N469" s="134" t="e">
        <f t="shared" ca="1" si="60"/>
        <v>#NAME?</v>
      </c>
      <c r="O469" s="134">
        <f t="shared" si="61"/>
        <v>0</v>
      </c>
      <c r="P469" s="134" t="e">
        <f t="shared" ca="1" si="58"/>
        <v>#NAME?</v>
      </c>
      <c r="Q469" s="134" t="e">
        <f t="shared" ca="1" si="58"/>
        <v>#NAME?</v>
      </c>
      <c r="R469" s="134" t="e">
        <f t="shared" ca="1" si="58"/>
        <v>#NAME?</v>
      </c>
      <c r="S469" s="134" t="e">
        <f t="shared" ca="1" si="63"/>
        <v>#NAME?</v>
      </c>
      <c r="T469" s="134" t="e" cm="1">
        <f t="array" aca="1" ref="T469" ca="1">U468-(U468*(0.5^(1/_xll.RiskNormal('SW7'!C$2,'SW7'!D$2,_xll.RiskTruncateP(0.05,0.95),_xll.RiskName("Halflife"),_xll.RiskUnits("d")))))</f>
        <v>#NAME?</v>
      </c>
      <c r="U469" s="134" t="e">
        <f t="shared" ca="1" si="62"/>
        <v>#NAME?</v>
      </c>
      <c r="V469" s="137" t="e" cm="1">
        <f t="array" aca="1" ref="V469" ca="1">(U469*_xll.RiskNormal('SW7'!C$3,'SW7'!D$3,_xll.RiskTruncateP(0.05,0.95),_xll.RiskName("PFAS MUSCLE FRAC"))/(B469*_xll.RiskNormal('SW7'!C$4,'SW7'!E$4,_xll.RiskTruncateP(0.05,0.95),_xll.RiskName("MUSCLE BW FRAC"))))/1000</f>
        <v>#NAME?</v>
      </c>
      <c r="W469" s="137" t="e" cm="1">
        <f t="array" aca="1" ref="W469" ca="1">V469/_xll.RiskNormal('SW7'!C$5,'SW7'!D$5,_xll.RiskTruncateP(0.05,0.95),_xll.RiskName("Serum Part"))</f>
        <v>#NAME?</v>
      </c>
    </row>
    <row r="470" spans="1:23" x14ac:dyDescent="0.35">
      <c r="A470" s="133">
        <f t="shared" si="59"/>
        <v>467</v>
      </c>
      <c r="B470" s="134" t="e" cm="1">
        <f t="array" aca="1" ref="B470" ca="1">B469+_xll.RiskNormal(0.5584 + 2*0.001787*A470 -3*0.00000155*A470^2 - 4*0.00000000133*A470^3,0.35*(0.5584 + 2*0.001787*A470 -3*0.00000155*A470^2 - 4*0.00000000133*A470^3),_xll.RiskTruncateP(0.05,0.95),_xll.RiskName("BW Gain"),_xll.RiskUnits("kg"))</f>
        <v>#NAME?</v>
      </c>
      <c r="C470" s="133" t="e" cm="1">
        <f t="array" aca="1" ref="C470" ca="1">_xll.RiskNormal(20,20*0.3941,_xll.RiskTruncateP(0.05,0.95),_xll.RiskName("Diet 3 Feed"),_xll.RiskUnits("ng/kg dry"))</f>
        <v>#NAME?</v>
      </c>
      <c r="D470" s="133" t="e" cm="1">
        <f t="array" aca="1" ref="D470" ca="1">_xll.RiskNormal(170,170*0.282,_xll.RiskTruncateP(0.05,0.95),_xll.RiskName("Diet 2 Soil"),_xll.RiskUnits("ng/kg dry"))</f>
        <v>#NAME?</v>
      </c>
      <c r="E470" s="163">
        <v>1.3</v>
      </c>
      <c r="F470" s="134"/>
      <c r="G470" s="134"/>
      <c r="H470" s="134"/>
      <c r="I470" s="134"/>
      <c r="J470" s="134"/>
      <c r="K470" s="134"/>
      <c r="L470" s="134" t="e" cm="1">
        <f t="array" aca="1" ref="L470" ca="1">_xll.RiskNormal(5.4702*LN(A470)-22.889,(5.4702*LN(A470)-22.889)*0.35,_xll.RiskTruncateP(0.05,0.95),_xll.RiskName("DMI"),_xll.RiskUnits("kg"))</f>
        <v>#NAME?</v>
      </c>
      <c r="M470" s="134" t="e" cm="1">
        <f t="array" aca="1" ref="M470" ca="1">_xll.RiskNormal(0.0243*L470,0.005*L470,_xll.RiskTruncateP(0.05,0.95),_xll.RiskName("Soil Intake"),_xll.RiskUnits("kg"))</f>
        <v>#NAME?</v>
      </c>
      <c r="N470" s="134" t="e">
        <f t="shared" ca="1" si="60"/>
        <v>#NAME?</v>
      </c>
      <c r="O470" s="134">
        <f t="shared" si="61"/>
        <v>0</v>
      </c>
      <c r="P470" s="134" t="e">
        <f t="shared" ca="1" si="58"/>
        <v>#NAME?</v>
      </c>
      <c r="Q470" s="134" t="e">
        <f t="shared" ca="1" si="58"/>
        <v>#NAME?</v>
      </c>
      <c r="R470" s="134" t="e">
        <f t="shared" ca="1" si="58"/>
        <v>#NAME?</v>
      </c>
      <c r="S470" s="134" t="e">
        <f t="shared" ca="1" si="63"/>
        <v>#NAME?</v>
      </c>
      <c r="T470" s="134" t="e" cm="1">
        <f t="array" aca="1" ref="T470" ca="1">U469-(U469*(0.5^(1/_xll.RiskNormal('SW7'!C$2,'SW7'!D$2,_xll.RiskTruncateP(0.05,0.95),_xll.RiskName("Halflife"),_xll.RiskUnits("d")))))</f>
        <v>#NAME?</v>
      </c>
      <c r="U470" s="134" t="e">
        <f t="shared" ca="1" si="62"/>
        <v>#NAME?</v>
      </c>
      <c r="V470" s="137" t="e" cm="1">
        <f t="array" aca="1" ref="V470" ca="1">(U470*_xll.RiskNormal('SW7'!C$3,'SW7'!D$3,_xll.RiskTruncateP(0.05,0.95),_xll.RiskName("PFAS MUSCLE FRAC"))/(B470*_xll.RiskNormal('SW7'!C$4,'SW7'!E$4,_xll.RiskTruncateP(0.05,0.95),_xll.RiskName("MUSCLE BW FRAC"))))/1000</f>
        <v>#NAME?</v>
      </c>
      <c r="W470" s="137" t="e" cm="1">
        <f t="array" aca="1" ref="W470" ca="1">V470/_xll.RiskNormal('SW7'!C$5,'SW7'!D$5,_xll.RiskTruncateP(0.05,0.95),_xll.RiskName("Serum Part"))</f>
        <v>#NAME?</v>
      </c>
    </row>
    <row r="471" spans="1:23" x14ac:dyDescent="0.35">
      <c r="A471" s="133">
        <f t="shared" si="59"/>
        <v>468</v>
      </c>
      <c r="B471" s="134" t="e" cm="1">
        <f t="array" aca="1" ref="B471" ca="1">B470+_xll.RiskNormal(0.5584 + 2*0.001787*A471 -3*0.00000155*A471^2 - 4*0.00000000133*A471^3,0.35*(0.5584 + 2*0.001787*A471 -3*0.00000155*A471^2 - 4*0.00000000133*A471^3),_xll.RiskTruncateP(0.05,0.95),_xll.RiskName("BW Gain"),_xll.RiskUnits("kg"))</f>
        <v>#NAME?</v>
      </c>
      <c r="C471" s="133" t="e" cm="1">
        <f t="array" aca="1" ref="C471" ca="1">_xll.RiskNormal(20,20*0.3941,_xll.RiskTruncateP(0.05,0.95),_xll.RiskName("Diet 3 Feed"),_xll.RiskUnits("ng/kg dry"))</f>
        <v>#NAME?</v>
      </c>
      <c r="D471" s="133" t="e" cm="1">
        <f t="array" aca="1" ref="D471" ca="1">_xll.RiskNormal(170,170*0.282,_xll.RiskTruncateP(0.05,0.95),_xll.RiskName("Diet 2 Soil"),_xll.RiskUnits("ng/kg dry"))</f>
        <v>#NAME?</v>
      </c>
      <c r="E471" s="163">
        <v>1.3</v>
      </c>
      <c r="F471" s="134"/>
      <c r="G471" s="134"/>
      <c r="H471" s="134"/>
      <c r="I471" s="134"/>
      <c r="J471" s="134"/>
      <c r="K471" s="134"/>
      <c r="L471" s="134" t="e" cm="1">
        <f t="array" aca="1" ref="L471" ca="1">_xll.RiskNormal(5.4702*LN(A471)-22.889,(5.4702*LN(A471)-22.889)*0.35,_xll.RiskTruncateP(0.05,0.95),_xll.RiskName("DMI"),_xll.RiskUnits("kg"))</f>
        <v>#NAME?</v>
      </c>
      <c r="M471" s="134" t="e" cm="1">
        <f t="array" aca="1" ref="M471" ca="1">_xll.RiskNormal(0.0243*L471,0.005*L471,_xll.RiskTruncateP(0.05,0.95),_xll.RiskName("Soil Intake"),_xll.RiskUnits("kg"))</f>
        <v>#NAME?</v>
      </c>
      <c r="N471" s="134" t="e">
        <f t="shared" ca="1" si="60"/>
        <v>#NAME?</v>
      </c>
      <c r="O471" s="134">
        <f t="shared" si="61"/>
        <v>0</v>
      </c>
      <c r="P471" s="134" t="e">
        <f t="shared" ca="1" si="58"/>
        <v>#NAME?</v>
      </c>
      <c r="Q471" s="134" t="e">
        <f t="shared" ca="1" si="58"/>
        <v>#NAME?</v>
      </c>
      <c r="R471" s="134" t="e">
        <f t="shared" ca="1" si="58"/>
        <v>#NAME?</v>
      </c>
      <c r="S471" s="134" t="e">
        <f t="shared" ca="1" si="63"/>
        <v>#NAME?</v>
      </c>
      <c r="T471" s="134" t="e" cm="1">
        <f t="array" aca="1" ref="T471" ca="1">U470-(U470*(0.5^(1/_xll.RiskNormal('SW7'!C$2,'SW7'!D$2,_xll.RiskTruncateP(0.05,0.95),_xll.RiskName("Halflife"),_xll.RiskUnits("d")))))</f>
        <v>#NAME?</v>
      </c>
      <c r="U471" s="134" t="e">
        <f t="shared" ca="1" si="62"/>
        <v>#NAME?</v>
      </c>
      <c r="V471" s="137" t="e" cm="1">
        <f t="array" aca="1" ref="V471" ca="1">(U471*_xll.RiskNormal('SW7'!C$3,'SW7'!D$3,_xll.RiskTruncateP(0.05,0.95),_xll.RiskName("PFAS MUSCLE FRAC"))/(B471*_xll.RiskNormal('SW7'!C$4,'SW7'!E$4,_xll.RiskTruncateP(0.05,0.95),_xll.RiskName("MUSCLE BW FRAC"))))/1000</f>
        <v>#NAME?</v>
      </c>
      <c r="W471" s="137" t="e" cm="1">
        <f t="array" aca="1" ref="W471" ca="1">V471/_xll.RiskNormal('SW7'!C$5,'SW7'!D$5,_xll.RiskTruncateP(0.05,0.95),_xll.RiskName("Serum Part"))</f>
        <v>#NAME?</v>
      </c>
    </row>
    <row r="472" spans="1:23" x14ac:dyDescent="0.35">
      <c r="A472" s="133">
        <f t="shared" si="59"/>
        <v>469</v>
      </c>
      <c r="B472" s="134" t="e" cm="1">
        <f t="array" aca="1" ref="B472" ca="1">B471+_xll.RiskNormal(0.5584 + 2*0.001787*A472 -3*0.00000155*A472^2 - 4*0.00000000133*A472^3,0.35*(0.5584 + 2*0.001787*A472 -3*0.00000155*A472^2 - 4*0.00000000133*A472^3),_xll.RiskTruncateP(0.05,0.95),_xll.RiskName("BW Gain"),_xll.RiskUnits("kg"))</f>
        <v>#NAME?</v>
      </c>
      <c r="C472" s="133" t="e" cm="1">
        <f t="array" aca="1" ref="C472" ca="1">_xll.RiskNormal(20,20*0.3941,_xll.RiskTruncateP(0.05,0.95),_xll.RiskName("Diet 3 Feed"),_xll.RiskUnits("ng/kg dry"))</f>
        <v>#NAME?</v>
      </c>
      <c r="D472" s="133" t="e" cm="1">
        <f t="array" aca="1" ref="D472" ca="1">_xll.RiskNormal(170,170*0.282,_xll.RiskTruncateP(0.05,0.95),_xll.RiskName("Diet 2 Soil"),_xll.RiskUnits("ng/kg dry"))</f>
        <v>#NAME?</v>
      </c>
      <c r="E472" s="163">
        <v>1.3</v>
      </c>
      <c r="F472" s="134"/>
      <c r="G472" s="134"/>
      <c r="H472" s="134"/>
      <c r="I472" s="134"/>
      <c r="J472" s="134"/>
      <c r="K472" s="134"/>
      <c r="L472" s="134" t="e" cm="1">
        <f t="array" aca="1" ref="L472" ca="1">_xll.RiskNormal(5.4702*LN(A472)-22.889,(5.4702*LN(A472)-22.889)*0.35,_xll.RiskTruncateP(0.05,0.95),_xll.RiskName("DMI"),_xll.RiskUnits("kg"))</f>
        <v>#NAME?</v>
      </c>
      <c r="M472" s="134" t="e" cm="1">
        <f t="array" aca="1" ref="M472" ca="1">_xll.RiskNormal(0.0243*L472,0.005*L472,_xll.RiskTruncateP(0.05,0.95),_xll.RiskName("Soil Intake"),_xll.RiskUnits("kg"))</f>
        <v>#NAME?</v>
      </c>
      <c r="N472" s="134" t="e">
        <f t="shared" ca="1" si="60"/>
        <v>#NAME?</v>
      </c>
      <c r="O472" s="134">
        <f t="shared" si="61"/>
        <v>0</v>
      </c>
      <c r="P472" s="134" t="e">
        <f t="shared" ca="1" si="58"/>
        <v>#NAME?</v>
      </c>
      <c r="Q472" s="134" t="e">
        <f t="shared" ca="1" si="58"/>
        <v>#NAME?</v>
      </c>
      <c r="R472" s="134" t="e">
        <f t="shared" ca="1" si="58"/>
        <v>#NAME?</v>
      </c>
      <c r="S472" s="134" t="e">
        <f t="shared" ca="1" si="63"/>
        <v>#NAME?</v>
      </c>
      <c r="T472" s="134" t="e" cm="1">
        <f t="array" aca="1" ref="T472" ca="1">U471-(U471*(0.5^(1/_xll.RiskNormal('SW7'!C$2,'SW7'!D$2,_xll.RiskTruncateP(0.05,0.95),_xll.RiskName("Halflife"),_xll.RiskUnits("d")))))</f>
        <v>#NAME?</v>
      </c>
      <c r="U472" s="134" t="e">
        <f t="shared" ca="1" si="62"/>
        <v>#NAME?</v>
      </c>
      <c r="V472" s="137" t="e" cm="1">
        <f t="array" aca="1" ref="V472" ca="1">(U472*_xll.RiskNormal('SW7'!C$3,'SW7'!D$3,_xll.RiskTruncateP(0.05,0.95),_xll.RiskName("PFAS MUSCLE FRAC"))/(B472*_xll.RiskNormal('SW7'!C$4,'SW7'!E$4,_xll.RiskTruncateP(0.05,0.95),_xll.RiskName("MUSCLE BW FRAC"))))/1000</f>
        <v>#NAME?</v>
      </c>
      <c r="W472" s="137" t="e" cm="1">
        <f t="array" aca="1" ref="W472" ca="1">V472/_xll.RiskNormal('SW7'!C$5,'SW7'!D$5,_xll.RiskTruncateP(0.05,0.95),_xll.RiskName("Serum Part"))</f>
        <v>#NAME?</v>
      </c>
    </row>
    <row r="473" spans="1:23" x14ac:dyDescent="0.35">
      <c r="A473" s="133">
        <f t="shared" si="59"/>
        <v>470</v>
      </c>
      <c r="B473" s="134" t="e" cm="1">
        <f t="array" aca="1" ref="B473" ca="1">B472+_xll.RiskNormal(0.5584 + 2*0.001787*A473 -3*0.00000155*A473^2 - 4*0.00000000133*A473^3,0.35*(0.5584 + 2*0.001787*A473 -3*0.00000155*A473^2 - 4*0.00000000133*A473^3),_xll.RiskTruncateP(0.05,0.95),_xll.RiskName("BW Gain"),_xll.RiskUnits("kg"))</f>
        <v>#NAME?</v>
      </c>
      <c r="C473" s="133" t="e" cm="1">
        <f t="array" aca="1" ref="C473" ca="1">_xll.RiskNormal(20,20*0.3941,_xll.RiskTruncateP(0.05,0.95),_xll.RiskName("Diet 3 Feed"),_xll.RiskUnits("ng/kg dry"))</f>
        <v>#NAME?</v>
      </c>
      <c r="D473" s="133" t="e" cm="1">
        <f t="array" aca="1" ref="D473" ca="1">_xll.RiskNormal(170,170*0.282,_xll.RiskTruncateP(0.05,0.95),_xll.RiskName("Diet 2 Soil"),_xll.RiskUnits("ng/kg dry"))</f>
        <v>#NAME?</v>
      </c>
      <c r="E473" s="163">
        <v>1.3</v>
      </c>
      <c r="F473" s="134"/>
      <c r="G473" s="134"/>
      <c r="H473" s="134"/>
      <c r="I473" s="134"/>
      <c r="J473" s="134"/>
      <c r="K473" s="134"/>
      <c r="L473" s="134" t="e" cm="1">
        <f t="array" aca="1" ref="L473" ca="1">_xll.RiskNormal(5.4702*LN(A473)-22.889,(5.4702*LN(A473)-22.889)*0.35,_xll.RiskTruncateP(0.05,0.95),_xll.RiskName("DMI"),_xll.RiskUnits("kg"))</f>
        <v>#NAME?</v>
      </c>
      <c r="M473" s="134" t="e" cm="1">
        <f t="array" aca="1" ref="M473" ca="1">_xll.RiskNormal(0.0243*L473,0.005*L473,_xll.RiskTruncateP(0.05,0.95),_xll.RiskName("Soil Intake"),_xll.RiskUnits("kg"))</f>
        <v>#NAME?</v>
      </c>
      <c r="N473" s="134" t="e">
        <f t="shared" ca="1" si="60"/>
        <v>#NAME?</v>
      </c>
      <c r="O473" s="134">
        <f t="shared" si="61"/>
        <v>0</v>
      </c>
      <c r="P473" s="134" t="e">
        <f t="shared" ca="1" si="58"/>
        <v>#NAME?</v>
      </c>
      <c r="Q473" s="134" t="e">
        <f t="shared" ca="1" si="58"/>
        <v>#NAME?</v>
      </c>
      <c r="R473" s="134" t="e">
        <f t="shared" ca="1" si="58"/>
        <v>#NAME?</v>
      </c>
      <c r="S473" s="134" t="e">
        <f t="shared" ca="1" si="63"/>
        <v>#NAME?</v>
      </c>
      <c r="T473" s="134" t="e" cm="1">
        <f t="array" aca="1" ref="T473" ca="1">U472-(U472*(0.5^(1/_xll.RiskNormal('SW7'!C$2,'SW7'!D$2,_xll.RiskTruncateP(0.05,0.95),_xll.RiskName("Halflife"),_xll.RiskUnits("d")))))</f>
        <v>#NAME?</v>
      </c>
      <c r="U473" s="134" t="e">
        <f t="shared" ca="1" si="62"/>
        <v>#NAME?</v>
      </c>
      <c r="V473" s="137" t="e" cm="1">
        <f t="array" aca="1" ref="V473" ca="1">(U473*_xll.RiskNormal('SW7'!C$3,'SW7'!D$3,_xll.RiskTruncateP(0.05,0.95),_xll.RiskName("PFAS MUSCLE FRAC"))/(B473*_xll.RiskNormal('SW7'!C$4,'SW7'!E$4,_xll.RiskTruncateP(0.05,0.95),_xll.RiskName("MUSCLE BW FRAC"))))/1000</f>
        <v>#NAME?</v>
      </c>
      <c r="W473" s="137" t="e" cm="1">
        <f t="array" aca="1" ref="W473" ca="1">V473/_xll.RiskNormal('SW7'!C$5,'SW7'!D$5,_xll.RiskTruncateP(0.05,0.95),_xll.RiskName("Serum Part"))</f>
        <v>#NAME?</v>
      </c>
    </row>
    <row r="474" spans="1:23" x14ac:dyDescent="0.35">
      <c r="A474" s="133">
        <f t="shared" si="59"/>
        <v>471</v>
      </c>
      <c r="B474" s="134" t="e" cm="1">
        <f t="array" aca="1" ref="B474" ca="1">B473+_xll.RiskNormal(0.5584 + 2*0.001787*A474 -3*0.00000155*A474^2 - 4*0.00000000133*A474^3,0.35*(0.5584 + 2*0.001787*A474 -3*0.00000155*A474^2 - 4*0.00000000133*A474^3),_xll.RiskTruncateP(0.05,0.95),_xll.RiskName("BW Gain"),_xll.RiskUnits("kg"))</f>
        <v>#NAME?</v>
      </c>
      <c r="C474" s="133" t="e" cm="1">
        <f t="array" aca="1" ref="C474" ca="1">_xll.RiskNormal(20,20*0.3941,_xll.RiskTruncateP(0.05,0.95),_xll.RiskName("Diet 3 Feed"),_xll.RiskUnits("ng/kg dry"))</f>
        <v>#NAME?</v>
      </c>
      <c r="D474" s="133" t="e" cm="1">
        <f t="array" aca="1" ref="D474" ca="1">_xll.RiskNormal(170,170*0.282,_xll.RiskTruncateP(0.05,0.95),_xll.RiskName("Diet 2 Soil"),_xll.RiskUnits("ng/kg dry"))</f>
        <v>#NAME?</v>
      </c>
      <c r="E474" s="163">
        <v>1.3</v>
      </c>
      <c r="F474" s="134"/>
      <c r="G474" s="134"/>
      <c r="H474" s="134"/>
      <c r="I474" s="134"/>
      <c r="J474" s="134"/>
      <c r="K474" s="134"/>
      <c r="L474" s="134" t="e" cm="1">
        <f t="array" aca="1" ref="L474" ca="1">_xll.RiskNormal(5.4702*LN(A474)-22.889,(5.4702*LN(A474)-22.889)*0.35,_xll.RiskTruncateP(0.05,0.95),_xll.RiskName("DMI"),_xll.RiskUnits("kg"))</f>
        <v>#NAME?</v>
      </c>
      <c r="M474" s="134" t="e" cm="1">
        <f t="array" aca="1" ref="M474" ca="1">_xll.RiskNormal(0.0243*L474,0.005*L474,_xll.RiskTruncateP(0.05,0.95),_xll.RiskName("Soil Intake"),_xll.RiskUnits("kg"))</f>
        <v>#NAME?</v>
      </c>
      <c r="N474" s="134" t="e">
        <f t="shared" ca="1" si="60"/>
        <v>#NAME?</v>
      </c>
      <c r="O474" s="134">
        <f t="shared" si="61"/>
        <v>0</v>
      </c>
      <c r="P474" s="134" t="e">
        <f t="shared" ca="1" si="58"/>
        <v>#NAME?</v>
      </c>
      <c r="Q474" s="134" t="e">
        <f t="shared" ca="1" si="58"/>
        <v>#NAME?</v>
      </c>
      <c r="R474" s="134" t="e">
        <f t="shared" ca="1" si="58"/>
        <v>#NAME?</v>
      </c>
      <c r="S474" s="134" t="e">
        <f t="shared" ca="1" si="63"/>
        <v>#NAME?</v>
      </c>
      <c r="T474" s="134" t="e" cm="1">
        <f t="array" aca="1" ref="T474" ca="1">U473-(U473*(0.5^(1/_xll.RiskNormal('SW7'!C$2,'SW7'!D$2,_xll.RiskTruncateP(0.05,0.95),_xll.RiskName("Halflife"),_xll.RiskUnits("d")))))</f>
        <v>#NAME?</v>
      </c>
      <c r="U474" s="134" t="e">
        <f t="shared" ca="1" si="62"/>
        <v>#NAME?</v>
      </c>
      <c r="V474" s="137" t="e" cm="1">
        <f t="array" aca="1" ref="V474" ca="1">(U474*_xll.RiskNormal('SW7'!C$3,'SW7'!D$3,_xll.RiskTruncateP(0.05,0.95),_xll.RiskName("PFAS MUSCLE FRAC"))/(B474*_xll.RiskNormal('SW7'!C$4,'SW7'!E$4,_xll.RiskTruncateP(0.05,0.95),_xll.RiskName("MUSCLE BW FRAC"))))/1000</f>
        <v>#NAME?</v>
      </c>
      <c r="W474" s="137" t="e" cm="1">
        <f t="array" aca="1" ref="W474" ca="1">V474/_xll.RiskNormal('SW7'!C$5,'SW7'!D$5,_xll.RiskTruncateP(0.05,0.95),_xll.RiskName("Serum Part"))</f>
        <v>#NAME?</v>
      </c>
    </row>
    <row r="475" spans="1:23" x14ac:dyDescent="0.35">
      <c r="A475" s="133">
        <f t="shared" si="59"/>
        <v>472</v>
      </c>
      <c r="B475" s="134" t="e" cm="1">
        <f t="array" aca="1" ref="B475" ca="1">B474+_xll.RiskNormal(0.5584 + 2*0.001787*A475 -3*0.00000155*A475^2 - 4*0.00000000133*A475^3,0.35*(0.5584 + 2*0.001787*A475 -3*0.00000155*A475^2 - 4*0.00000000133*A475^3),_xll.RiskTruncateP(0.05,0.95),_xll.RiskName("BW Gain"),_xll.RiskUnits("kg"))</f>
        <v>#NAME?</v>
      </c>
      <c r="C475" s="133" t="e" cm="1">
        <f t="array" aca="1" ref="C475" ca="1">_xll.RiskNormal(20,20*0.3941,_xll.RiskTruncateP(0.05,0.95),_xll.RiskName("Diet 3 Feed"),_xll.RiskUnits("ng/kg dry"))</f>
        <v>#NAME?</v>
      </c>
      <c r="D475" s="133" t="e" cm="1">
        <f t="array" aca="1" ref="D475" ca="1">_xll.RiskNormal(170,170*0.282,_xll.RiskTruncateP(0.05,0.95),_xll.RiskName("Diet 2 Soil"),_xll.RiskUnits("ng/kg dry"))</f>
        <v>#NAME?</v>
      </c>
      <c r="E475" s="163">
        <v>1.3</v>
      </c>
      <c r="F475" s="134"/>
      <c r="G475" s="134"/>
      <c r="H475" s="134"/>
      <c r="I475" s="134"/>
      <c r="J475" s="134"/>
      <c r="K475" s="134"/>
      <c r="L475" s="134" t="e" cm="1">
        <f t="array" aca="1" ref="L475" ca="1">_xll.RiskNormal(5.4702*LN(A475)-22.889,(5.4702*LN(A475)-22.889)*0.35,_xll.RiskTruncateP(0.05,0.95),_xll.RiskName("DMI"),_xll.RiskUnits("kg"))</f>
        <v>#NAME?</v>
      </c>
      <c r="M475" s="134" t="e" cm="1">
        <f t="array" aca="1" ref="M475" ca="1">_xll.RiskNormal(0.0243*L475,0.005*L475,_xll.RiskTruncateP(0.05,0.95),_xll.RiskName("Soil Intake"),_xll.RiskUnits("kg"))</f>
        <v>#NAME?</v>
      </c>
      <c r="N475" s="134" t="e">
        <f t="shared" ca="1" si="60"/>
        <v>#NAME?</v>
      </c>
      <c r="O475" s="134">
        <f t="shared" si="61"/>
        <v>0</v>
      </c>
      <c r="P475" s="134" t="e">
        <f t="shared" ca="1" si="58"/>
        <v>#NAME?</v>
      </c>
      <c r="Q475" s="134" t="e">
        <f t="shared" ca="1" si="58"/>
        <v>#NAME?</v>
      </c>
      <c r="R475" s="134" t="e">
        <f t="shared" ca="1" si="58"/>
        <v>#NAME?</v>
      </c>
      <c r="S475" s="134" t="e">
        <f t="shared" ca="1" si="63"/>
        <v>#NAME?</v>
      </c>
      <c r="T475" s="134" t="e" cm="1">
        <f t="array" aca="1" ref="T475" ca="1">U474-(U474*(0.5^(1/_xll.RiskNormal('SW7'!C$2,'SW7'!D$2,_xll.RiskTruncateP(0.05,0.95),_xll.RiskName("Halflife"),_xll.RiskUnits("d")))))</f>
        <v>#NAME?</v>
      </c>
      <c r="U475" s="134" t="e">
        <f t="shared" ca="1" si="62"/>
        <v>#NAME?</v>
      </c>
      <c r="V475" s="137" t="e" cm="1">
        <f t="array" aca="1" ref="V475" ca="1">(U475*_xll.RiskNormal('SW7'!C$3,'SW7'!D$3,_xll.RiskTruncateP(0.05,0.95),_xll.RiskName("PFAS MUSCLE FRAC"))/(B475*_xll.RiskNormal('SW7'!C$4,'SW7'!E$4,_xll.RiskTruncateP(0.05,0.95),_xll.RiskName("MUSCLE BW FRAC"))))/1000</f>
        <v>#NAME?</v>
      </c>
      <c r="W475" s="137" t="e" cm="1">
        <f t="array" aca="1" ref="W475" ca="1">V475/_xll.RiskNormal('SW7'!C$5,'SW7'!D$5,_xll.RiskTruncateP(0.05,0.95),_xll.RiskName("Serum Part"))</f>
        <v>#NAME?</v>
      </c>
    </row>
    <row r="476" spans="1:23" x14ac:dyDescent="0.35">
      <c r="A476" s="133">
        <f t="shared" si="59"/>
        <v>473</v>
      </c>
      <c r="B476" s="134" t="e" cm="1">
        <f t="array" aca="1" ref="B476" ca="1">B475+_xll.RiskNormal(0.5584 + 2*0.001787*A476 -3*0.00000155*A476^2 - 4*0.00000000133*A476^3,0.35*(0.5584 + 2*0.001787*A476 -3*0.00000155*A476^2 - 4*0.00000000133*A476^3),_xll.RiskTruncateP(0.05,0.95),_xll.RiskName("BW Gain"),_xll.RiskUnits("kg"))</f>
        <v>#NAME?</v>
      </c>
      <c r="C476" s="133" t="e" cm="1">
        <f t="array" aca="1" ref="C476" ca="1">_xll.RiskNormal(20,20*0.3941,_xll.RiskTruncateP(0.05,0.95),_xll.RiskName("Diet 3 Feed"),_xll.RiskUnits("ng/kg dry"))</f>
        <v>#NAME?</v>
      </c>
      <c r="D476" s="133" t="e" cm="1">
        <f t="array" aca="1" ref="D476" ca="1">_xll.RiskNormal(170,170*0.282,_xll.RiskTruncateP(0.05,0.95),_xll.RiskName("Diet 2 Soil"),_xll.RiskUnits("ng/kg dry"))</f>
        <v>#NAME?</v>
      </c>
      <c r="E476" s="163">
        <v>1.3</v>
      </c>
      <c r="F476" s="134"/>
      <c r="G476" s="134"/>
      <c r="H476" s="134"/>
      <c r="I476" s="134"/>
      <c r="J476" s="134"/>
      <c r="K476" s="134"/>
      <c r="L476" s="134" t="e" cm="1">
        <f t="array" aca="1" ref="L476" ca="1">_xll.RiskNormal(5.4702*LN(A476)-22.889,(5.4702*LN(A476)-22.889)*0.35,_xll.RiskTruncateP(0.05,0.95),_xll.RiskName("DMI"),_xll.RiskUnits("kg"))</f>
        <v>#NAME?</v>
      </c>
      <c r="M476" s="134" t="e" cm="1">
        <f t="array" aca="1" ref="M476" ca="1">_xll.RiskNormal(0.0243*L476,0.005*L476,_xll.RiskTruncateP(0.05,0.95),_xll.RiskName("Soil Intake"),_xll.RiskUnits("kg"))</f>
        <v>#NAME?</v>
      </c>
      <c r="N476" s="134" t="e">
        <f t="shared" ca="1" si="60"/>
        <v>#NAME?</v>
      </c>
      <c r="O476" s="134">
        <f t="shared" si="61"/>
        <v>0</v>
      </c>
      <c r="P476" s="134" t="e">
        <f t="shared" ca="1" si="58"/>
        <v>#NAME?</v>
      </c>
      <c r="Q476" s="134" t="e">
        <f t="shared" ca="1" si="58"/>
        <v>#NAME?</v>
      </c>
      <c r="R476" s="134" t="e">
        <f t="shared" ca="1" si="58"/>
        <v>#NAME?</v>
      </c>
      <c r="S476" s="134" t="e">
        <f t="shared" ca="1" si="63"/>
        <v>#NAME?</v>
      </c>
      <c r="T476" s="134" t="e" cm="1">
        <f t="array" aca="1" ref="T476" ca="1">U475-(U475*(0.5^(1/_xll.RiskNormal('SW7'!C$2,'SW7'!D$2,_xll.RiskTruncateP(0.05,0.95),_xll.RiskName("Halflife"),_xll.RiskUnits("d")))))</f>
        <v>#NAME?</v>
      </c>
      <c r="U476" s="134" t="e">
        <f t="shared" ca="1" si="62"/>
        <v>#NAME?</v>
      </c>
      <c r="V476" s="137" t="e" cm="1">
        <f t="array" aca="1" ref="V476" ca="1">(U476*_xll.RiskNormal('SW7'!C$3,'SW7'!D$3,_xll.RiskTruncateP(0.05,0.95),_xll.RiskName("PFAS MUSCLE FRAC"))/(B476*_xll.RiskNormal('SW7'!C$4,'SW7'!E$4,_xll.RiskTruncateP(0.05,0.95),_xll.RiskName("MUSCLE BW FRAC"))))/1000</f>
        <v>#NAME?</v>
      </c>
      <c r="W476" s="137" t="e" cm="1">
        <f t="array" aca="1" ref="W476" ca="1">V476/_xll.RiskNormal('SW7'!C$5,'SW7'!D$5,_xll.RiskTruncateP(0.05,0.95),_xll.RiskName("Serum Part"))</f>
        <v>#NAME?</v>
      </c>
    </row>
    <row r="477" spans="1:23" x14ac:dyDescent="0.35">
      <c r="A477" s="133">
        <f t="shared" si="59"/>
        <v>474</v>
      </c>
      <c r="B477" s="134" t="e" cm="1">
        <f t="array" aca="1" ref="B477" ca="1">B476+_xll.RiskNormal(0.5584 + 2*0.001787*A477 -3*0.00000155*A477^2 - 4*0.00000000133*A477^3,0.35*(0.5584 + 2*0.001787*A477 -3*0.00000155*A477^2 - 4*0.00000000133*A477^3),_xll.RiskTruncateP(0.05,0.95),_xll.RiskName("BW Gain"),_xll.RiskUnits("kg"))</f>
        <v>#NAME?</v>
      </c>
      <c r="C477" s="133" t="e" cm="1">
        <f t="array" aca="1" ref="C477" ca="1">_xll.RiskNormal(20,20*0.3941,_xll.RiskTruncateP(0.05,0.95),_xll.RiskName("Diet 3 Feed"),_xll.RiskUnits("ng/kg dry"))</f>
        <v>#NAME?</v>
      </c>
      <c r="D477" s="133" t="e" cm="1">
        <f t="array" aca="1" ref="D477" ca="1">_xll.RiskNormal(170,170*0.282,_xll.RiskTruncateP(0.05,0.95),_xll.RiskName("Diet 2 Soil"),_xll.RiskUnits("ng/kg dry"))</f>
        <v>#NAME?</v>
      </c>
      <c r="E477" s="163">
        <v>1.3</v>
      </c>
      <c r="F477" s="134"/>
      <c r="G477" s="134"/>
      <c r="H477" s="134"/>
      <c r="I477" s="134"/>
      <c r="J477" s="134"/>
      <c r="K477" s="134"/>
      <c r="L477" s="134" t="e" cm="1">
        <f t="array" aca="1" ref="L477" ca="1">_xll.RiskNormal(5.4702*LN(A477)-22.889,(5.4702*LN(A477)-22.889)*0.35,_xll.RiskTruncateP(0.05,0.95),_xll.RiskName("DMI"),_xll.RiskUnits("kg"))</f>
        <v>#NAME?</v>
      </c>
      <c r="M477" s="134" t="e" cm="1">
        <f t="array" aca="1" ref="M477" ca="1">_xll.RiskNormal(0.0243*L477,0.005*L477,_xll.RiskTruncateP(0.05,0.95),_xll.RiskName("Soil Intake"),_xll.RiskUnits("kg"))</f>
        <v>#NAME?</v>
      </c>
      <c r="N477" s="134" t="e">
        <f t="shared" ca="1" si="60"/>
        <v>#NAME?</v>
      </c>
      <c r="O477" s="134">
        <f t="shared" si="61"/>
        <v>0</v>
      </c>
      <c r="P477" s="134" t="e">
        <f t="shared" ca="1" si="58"/>
        <v>#NAME?</v>
      </c>
      <c r="Q477" s="134" t="e">
        <f t="shared" ca="1" si="58"/>
        <v>#NAME?</v>
      </c>
      <c r="R477" s="134" t="e">
        <f t="shared" ca="1" si="58"/>
        <v>#NAME?</v>
      </c>
      <c r="S477" s="134" t="e">
        <f t="shared" ca="1" si="63"/>
        <v>#NAME?</v>
      </c>
      <c r="T477" s="134" t="e" cm="1">
        <f t="array" aca="1" ref="T477" ca="1">U476-(U476*(0.5^(1/_xll.RiskNormal('SW7'!C$2,'SW7'!D$2,_xll.RiskTruncateP(0.05,0.95),_xll.RiskName("Halflife"),_xll.RiskUnits("d")))))</f>
        <v>#NAME?</v>
      </c>
      <c r="U477" s="134" t="e">
        <f t="shared" ca="1" si="62"/>
        <v>#NAME?</v>
      </c>
      <c r="V477" s="137" t="e" cm="1">
        <f t="array" aca="1" ref="V477" ca="1">(U477*_xll.RiskNormal('SW7'!C$3,'SW7'!D$3,_xll.RiskTruncateP(0.05,0.95),_xll.RiskName("PFAS MUSCLE FRAC"))/(B477*_xll.RiskNormal('SW7'!C$4,'SW7'!E$4,_xll.RiskTruncateP(0.05,0.95),_xll.RiskName("MUSCLE BW FRAC"))))/1000</f>
        <v>#NAME?</v>
      </c>
      <c r="W477" s="137" t="e" cm="1">
        <f t="array" aca="1" ref="W477" ca="1">V477/_xll.RiskNormal('SW7'!C$5,'SW7'!D$5,_xll.RiskTruncateP(0.05,0.95),_xll.RiskName("Serum Part"))</f>
        <v>#NAME?</v>
      </c>
    </row>
    <row r="478" spans="1:23" x14ac:dyDescent="0.35">
      <c r="A478" s="133">
        <f t="shared" si="59"/>
        <v>475</v>
      </c>
      <c r="B478" s="134" t="e" cm="1">
        <f t="array" aca="1" ref="B478" ca="1">B477+_xll.RiskNormal(0.5584 + 2*0.001787*A478 -3*0.00000155*A478^2 - 4*0.00000000133*A478^3,0.35*(0.5584 + 2*0.001787*A478 -3*0.00000155*A478^2 - 4*0.00000000133*A478^3),_xll.RiskTruncateP(0.05,0.95),_xll.RiskName("BW Gain"),_xll.RiskUnits("kg"))</f>
        <v>#NAME?</v>
      </c>
      <c r="C478" s="133" t="e" cm="1">
        <f t="array" aca="1" ref="C478" ca="1">_xll.RiskNormal(20,20*0.3941,_xll.RiskTruncateP(0.05,0.95),_xll.RiskName("Diet 3 Feed"),_xll.RiskUnits("ng/kg dry"))</f>
        <v>#NAME?</v>
      </c>
      <c r="D478" s="133" t="e" cm="1">
        <f t="array" aca="1" ref="D478" ca="1">_xll.RiskNormal(170,170*0.282,_xll.RiskTruncateP(0.05,0.95),_xll.RiskName("Diet 2 Soil"),_xll.RiskUnits("ng/kg dry"))</f>
        <v>#NAME?</v>
      </c>
      <c r="E478" s="163">
        <v>1.3</v>
      </c>
      <c r="F478" s="134"/>
      <c r="G478" s="134"/>
      <c r="H478" s="134"/>
      <c r="I478" s="134"/>
      <c r="J478" s="134"/>
      <c r="K478" s="134"/>
      <c r="L478" s="134" t="e" cm="1">
        <f t="array" aca="1" ref="L478" ca="1">_xll.RiskNormal(5.4702*LN(A478)-22.889,(5.4702*LN(A478)-22.889)*0.35,_xll.RiskTruncateP(0.05,0.95),_xll.RiskName("DMI"),_xll.RiskUnits("kg"))</f>
        <v>#NAME?</v>
      </c>
      <c r="M478" s="134" t="e" cm="1">
        <f t="array" aca="1" ref="M478" ca="1">_xll.RiskNormal(0.0243*L478,0.005*L478,_xll.RiskTruncateP(0.05,0.95),_xll.RiskName("Soil Intake"),_xll.RiskUnits("kg"))</f>
        <v>#NAME?</v>
      </c>
      <c r="N478" s="134" t="e">
        <f t="shared" ca="1" si="60"/>
        <v>#NAME?</v>
      </c>
      <c r="O478" s="134">
        <f t="shared" si="61"/>
        <v>0</v>
      </c>
      <c r="P478" s="134" t="e">
        <f t="shared" ca="1" si="58"/>
        <v>#NAME?</v>
      </c>
      <c r="Q478" s="134" t="e">
        <f t="shared" ca="1" si="58"/>
        <v>#NAME?</v>
      </c>
      <c r="R478" s="134" t="e">
        <f t="shared" ca="1" si="58"/>
        <v>#NAME?</v>
      </c>
      <c r="S478" s="134" t="e">
        <f t="shared" ca="1" si="63"/>
        <v>#NAME?</v>
      </c>
      <c r="T478" s="134" t="e" cm="1">
        <f t="array" aca="1" ref="T478" ca="1">U477-(U477*(0.5^(1/_xll.RiskNormal('SW7'!C$2,'SW7'!D$2,_xll.RiskTruncateP(0.05,0.95),_xll.RiskName("Halflife"),_xll.RiskUnits("d")))))</f>
        <v>#NAME?</v>
      </c>
      <c r="U478" s="134" t="e">
        <f t="shared" ca="1" si="62"/>
        <v>#NAME?</v>
      </c>
      <c r="V478" s="137" t="e" cm="1">
        <f t="array" aca="1" ref="V478" ca="1">(U478*_xll.RiskNormal('SW7'!C$3,'SW7'!D$3,_xll.RiskTruncateP(0.05,0.95),_xll.RiskName("PFAS MUSCLE FRAC"))/(B478*_xll.RiskNormal('SW7'!C$4,'SW7'!E$4,_xll.RiskTruncateP(0.05,0.95),_xll.RiskName("MUSCLE BW FRAC"))))/1000</f>
        <v>#NAME?</v>
      </c>
      <c r="W478" s="137" t="e" cm="1">
        <f t="array" aca="1" ref="W478" ca="1">V478/_xll.RiskNormal('SW7'!C$5,'SW7'!D$5,_xll.RiskTruncateP(0.05,0.95),_xll.RiskName("Serum Part"))</f>
        <v>#NAME?</v>
      </c>
    </row>
    <row r="479" spans="1:23" x14ac:dyDescent="0.35">
      <c r="A479" s="133">
        <f t="shared" si="59"/>
        <v>476</v>
      </c>
      <c r="B479" s="134" t="e" cm="1">
        <f t="array" aca="1" ref="B479" ca="1">B478+_xll.RiskNormal(0.5584 + 2*0.001787*A479 -3*0.00000155*A479^2 - 4*0.00000000133*A479^3,0.35*(0.5584 + 2*0.001787*A479 -3*0.00000155*A479^2 - 4*0.00000000133*A479^3),_xll.RiskTruncateP(0.05,0.95),_xll.RiskName("BW Gain"),_xll.RiskUnits("kg"))</f>
        <v>#NAME?</v>
      </c>
      <c r="C479" s="133" t="e" cm="1">
        <f t="array" aca="1" ref="C479" ca="1">_xll.RiskNormal(20,20*0.3941,_xll.RiskTruncateP(0.05,0.95),_xll.RiskName("Diet 3 Feed"),_xll.RiskUnits("ng/kg dry"))</f>
        <v>#NAME?</v>
      </c>
      <c r="D479" s="133" t="e" cm="1">
        <f t="array" aca="1" ref="D479" ca="1">_xll.RiskNormal(170,170*0.282,_xll.RiskTruncateP(0.05,0.95),_xll.RiskName("Diet 2 Soil"),_xll.RiskUnits("ng/kg dry"))</f>
        <v>#NAME?</v>
      </c>
      <c r="E479" s="163">
        <v>1.3</v>
      </c>
      <c r="F479" s="134"/>
      <c r="G479" s="134"/>
      <c r="H479" s="134"/>
      <c r="I479" s="134"/>
      <c r="J479" s="134"/>
      <c r="K479" s="134"/>
      <c r="L479" s="134" t="e" cm="1">
        <f t="array" aca="1" ref="L479" ca="1">_xll.RiskNormal(5.4702*LN(A479)-22.889,(5.4702*LN(A479)-22.889)*0.35,_xll.RiskTruncateP(0.05,0.95),_xll.RiskName("DMI"),_xll.RiskUnits("kg"))</f>
        <v>#NAME?</v>
      </c>
      <c r="M479" s="134" t="e" cm="1">
        <f t="array" aca="1" ref="M479" ca="1">_xll.RiskNormal(0.0243*L479,0.005*L479,_xll.RiskTruncateP(0.05,0.95),_xll.RiskName("Soil Intake"),_xll.RiskUnits("kg"))</f>
        <v>#NAME?</v>
      </c>
      <c r="N479" s="134" t="e">
        <f t="shared" ca="1" si="60"/>
        <v>#NAME?</v>
      </c>
      <c r="O479" s="134">
        <f t="shared" si="61"/>
        <v>0</v>
      </c>
      <c r="P479" s="134" t="e">
        <f t="shared" ca="1" si="58"/>
        <v>#NAME?</v>
      </c>
      <c r="Q479" s="134" t="e">
        <f t="shared" ca="1" si="58"/>
        <v>#NAME?</v>
      </c>
      <c r="R479" s="134" t="e">
        <f t="shared" ca="1" si="58"/>
        <v>#NAME?</v>
      </c>
      <c r="S479" s="134" t="e">
        <f t="shared" ca="1" si="63"/>
        <v>#NAME?</v>
      </c>
      <c r="T479" s="134" t="e" cm="1">
        <f t="array" aca="1" ref="T479" ca="1">U478-(U478*(0.5^(1/_xll.RiskNormal('SW7'!C$2,'SW7'!D$2,_xll.RiskTruncateP(0.05,0.95),_xll.RiskName("Halflife"),_xll.RiskUnits("d")))))</f>
        <v>#NAME?</v>
      </c>
      <c r="U479" s="134" t="e">
        <f t="shared" ca="1" si="62"/>
        <v>#NAME?</v>
      </c>
      <c r="V479" s="137" t="e" cm="1">
        <f t="array" aca="1" ref="V479" ca="1">(U479*_xll.RiskNormal('SW7'!C$3,'SW7'!D$3,_xll.RiskTruncateP(0.05,0.95),_xll.RiskName("PFAS MUSCLE FRAC"))/(B479*_xll.RiskNormal('SW7'!C$4,'SW7'!E$4,_xll.RiskTruncateP(0.05,0.95),_xll.RiskName("MUSCLE BW FRAC"))))/1000</f>
        <v>#NAME?</v>
      </c>
      <c r="W479" s="137" t="e" cm="1">
        <f t="array" aca="1" ref="W479" ca="1">V479/_xll.RiskNormal('SW7'!C$5,'SW7'!D$5,_xll.RiskTruncateP(0.05,0.95),_xll.RiskName("Serum Part"))</f>
        <v>#NAME?</v>
      </c>
    </row>
    <row r="480" spans="1:23" x14ac:dyDescent="0.35">
      <c r="A480" s="133">
        <f t="shared" si="59"/>
        <v>477</v>
      </c>
      <c r="B480" s="134" t="e" cm="1">
        <f t="array" aca="1" ref="B480" ca="1">B479+_xll.RiskNormal(0.5584 + 2*0.001787*A480 -3*0.00000155*A480^2 - 4*0.00000000133*A480^3,0.35*(0.5584 + 2*0.001787*A480 -3*0.00000155*A480^2 - 4*0.00000000133*A480^3),_xll.RiskTruncateP(0.05,0.95),_xll.RiskName("BW Gain"),_xll.RiskUnits("kg"))</f>
        <v>#NAME?</v>
      </c>
      <c r="C480" s="133" t="e" cm="1">
        <f t="array" aca="1" ref="C480" ca="1">_xll.RiskNormal(20,20*0.3941,_xll.RiskTruncateP(0.05,0.95),_xll.RiskName("Diet 3 Feed"),_xll.RiskUnits("ng/kg dry"))</f>
        <v>#NAME?</v>
      </c>
      <c r="D480" s="133" t="e" cm="1">
        <f t="array" aca="1" ref="D480" ca="1">_xll.RiskNormal(170,170*0.282,_xll.RiskTruncateP(0.05,0.95),_xll.RiskName("Diet 2 Soil"),_xll.RiskUnits("ng/kg dry"))</f>
        <v>#NAME?</v>
      </c>
      <c r="E480" s="163">
        <v>1.3</v>
      </c>
      <c r="F480" s="134"/>
      <c r="G480" s="134"/>
      <c r="H480" s="134"/>
      <c r="I480" s="134"/>
      <c r="J480" s="134"/>
      <c r="K480" s="134"/>
      <c r="L480" s="134" t="e" cm="1">
        <f t="array" aca="1" ref="L480" ca="1">_xll.RiskNormal(5.4702*LN(A480)-22.889,(5.4702*LN(A480)-22.889)*0.35,_xll.RiskTruncateP(0.05,0.95),_xll.RiskName("DMI"),_xll.RiskUnits("kg"))</f>
        <v>#NAME?</v>
      </c>
      <c r="M480" s="134" t="e" cm="1">
        <f t="array" aca="1" ref="M480" ca="1">_xll.RiskNormal(0.0243*L480,0.005*L480,_xll.RiskTruncateP(0.05,0.95),_xll.RiskName("Soil Intake"),_xll.RiskUnits("kg"))</f>
        <v>#NAME?</v>
      </c>
      <c r="N480" s="134" t="e">
        <f t="shared" ca="1" si="60"/>
        <v>#NAME?</v>
      </c>
      <c r="O480" s="134">
        <f t="shared" si="61"/>
        <v>0</v>
      </c>
      <c r="P480" s="134" t="e">
        <f t="shared" ca="1" si="58"/>
        <v>#NAME?</v>
      </c>
      <c r="Q480" s="134" t="e">
        <f t="shared" ca="1" si="58"/>
        <v>#NAME?</v>
      </c>
      <c r="R480" s="134" t="e">
        <f t="shared" ca="1" si="58"/>
        <v>#NAME?</v>
      </c>
      <c r="S480" s="134" t="e">
        <f t="shared" ca="1" si="63"/>
        <v>#NAME?</v>
      </c>
      <c r="T480" s="134" t="e" cm="1">
        <f t="array" aca="1" ref="T480" ca="1">U479-(U479*(0.5^(1/_xll.RiskNormal('SW7'!C$2,'SW7'!D$2,_xll.RiskTruncateP(0.05,0.95),_xll.RiskName("Halflife"),_xll.RiskUnits("d")))))</f>
        <v>#NAME?</v>
      </c>
      <c r="U480" s="134" t="e">
        <f t="shared" ca="1" si="62"/>
        <v>#NAME?</v>
      </c>
      <c r="V480" s="137" t="e" cm="1">
        <f t="array" aca="1" ref="V480" ca="1">(U480*_xll.RiskNormal('SW7'!C$3,'SW7'!D$3,_xll.RiskTruncateP(0.05,0.95),_xll.RiskName("PFAS MUSCLE FRAC"))/(B480*_xll.RiskNormal('SW7'!C$4,'SW7'!E$4,_xll.RiskTruncateP(0.05,0.95),_xll.RiskName("MUSCLE BW FRAC"))))/1000</f>
        <v>#NAME?</v>
      </c>
      <c r="W480" s="137" t="e" cm="1">
        <f t="array" aca="1" ref="W480" ca="1">V480/_xll.RiskNormal('SW7'!C$5,'SW7'!D$5,_xll.RiskTruncateP(0.05,0.95),_xll.RiskName("Serum Part"))</f>
        <v>#NAME?</v>
      </c>
    </row>
    <row r="481" spans="1:23" x14ac:dyDescent="0.35">
      <c r="A481" s="133">
        <f t="shared" si="59"/>
        <v>478</v>
      </c>
      <c r="B481" s="134" t="e" cm="1">
        <f t="array" aca="1" ref="B481" ca="1">B480+_xll.RiskNormal(0.5584 + 2*0.001787*A481 -3*0.00000155*A481^2 - 4*0.00000000133*A481^3,0.35*(0.5584 + 2*0.001787*A481 -3*0.00000155*A481^2 - 4*0.00000000133*A481^3),_xll.RiskTruncateP(0.05,0.95),_xll.RiskName("BW Gain"),_xll.RiskUnits("kg"))</f>
        <v>#NAME?</v>
      </c>
      <c r="C481" s="133" t="e" cm="1">
        <f t="array" aca="1" ref="C481" ca="1">_xll.RiskNormal(20,20*0.3941,_xll.RiskTruncateP(0.05,0.95),_xll.RiskName("Diet 3 Feed"),_xll.RiskUnits("ng/kg dry"))</f>
        <v>#NAME?</v>
      </c>
      <c r="D481" s="133" t="e" cm="1">
        <f t="array" aca="1" ref="D481" ca="1">_xll.RiskNormal(170,170*0.282,_xll.RiskTruncateP(0.05,0.95),_xll.RiskName("Diet 2 Soil"),_xll.RiskUnits("ng/kg dry"))</f>
        <v>#NAME?</v>
      </c>
      <c r="E481" s="163">
        <v>1.3</v>
      </c>
      <c r="F481" s="134"/>
      <c r="G481" s="134"/>
      <c r="H481" s="134"/>
      <c r="I481" s="134"/>
      <c r="J481" s="134"/>
      <c r="K481" s="134"/>
      <c r="L481" s="134" t="e" cm="1">
        <f t="array" aca="1" ref="L481" ca="1">_xll.RiskNormal(5.4702*LN(A481)-22.889,(5.4702*LN(A481)-22.889)*0.35,_xll.RiskTruncateP(0.05,0.95),_xll.RiskName("DMI"),_xll.RiskUnits("kg"))</f>
        <v>#NAME?</v>
      </c>
      <c r="M481" s="134" t="e" cm="1">
        <f t="array" aca="1" ref="M481" ca="1">_xll.RiskNormal(0.0243*L481,0.005*L481,_xll.RiskTruncateP(0.05,0.95),_xll.RiskName("Soil Intake"),_xll.RiskUnits("kg"))</f>
        <v>#NAME?</v>
      </c>
      <c r="N481" s="134" t="e">
        <f t="shared" ca="1" si="60"/>
        <v>#NAME?</v>
      </c>
      <c r="O481" s="134">
        <f t="shared" si="61"/>
        <v>0</v>
      </c>
      <c r="P481" s="134" t="e">
        <f t="shared" ca="1" si="58"/>
        <v>#NAME?</v>
      </c>
      <c r="Q481" s="134" t="e">
        <f t="shared" ca="1" si="58"/>
        <v>#NAME?</v>
      </c>
      <c r="R481" s="134" t="e">
        <f t="shared" ca="1" si="58"/>
        <v>#NAME?</v>
      </c>
      <c r="S481" s="134" t="e">
        <f t="shared" ca="1" si="63"/>
        <v>#NAME?</v>
      </c>
      <c r="T481" s="134" t="e" cm="1">
        <f t="array" aca="1" ref="T481" ca="1">U480-(U480*(0.5^(1/_xll.RiskNormal('SW7'!C$2,'SW7'!D$2,_xll.RiskTruncateP(0.05,0.95),_xll.RiskName("Halflife"),_xll.RiskUnits("d")))))</f>
        <v>#NAME?</v>
      </c>
      <c r="U481" s="134" t="e">
        <f t="shared" ca="1" si="62"/>
        <v>#NAME?</v>
      </c>
      <c r="V481" s="137" t="e" cm="1">
        <f t="array" aca="1" ref="V481" ca="1">(U481*_xll.RiskNormal('SW7'!C$3,'SW7'!D$3,_xll.RiskTruncateP(0.05,0.95),_xll.RiskName("PFAS MUSCLE FRAC"))/(B481*_xll.RiskNormal('SW7'!C$4,'SW7'!E$4,_xll.RiskTruncateP(0.05,0.95),_xll.RiskName("MUSCLE BW FRAC"))))/1000</f>
        <v>#NAME?</v>
      </c>
      <c r="W481" s="137" t="e" cm="1">
        <f t="array" aca="1" ref="W481" ca="1">V481/_xll.RiskNormal('SW7'!C$5,'SW7'!D$5,_xll.RiskTruncateP(0.05,0.95),_xll.RiskName("Serum Part"))</f>
        <v>#NAME?</v>
      </c>
    </row>
    <row r="482" spans="1:23" x14ac:dyDescent="0.35">
      <c r="A482" s="133">
        <f t="shared" si="59"/>
        <v>479</v>
      </c>
      <c r="B482" s="134" t="e" cm="1">
        <f t="array" aca="1" ref="B482" ca="1">B481+_xll.RiskNormal(0.5584 + 2*0.001787*A482 -3*0.00000155*A482^2 - 4*0.00000000133*A482^3,0.35*(0.5584 + 2*0.001787*A482 -3*0.00000155*A482^2 - 4*0.00000000133*A482^3),_xll.RiskTruncateP(0.05,0.95),_xll.RiskName("BW Gain"),_xll.RiskUnits("kg"))</f>
        <v>#NAME?</v>
      </c>
      <c r="C482" s="133" t="e" cm="1">
        <f t="array" aca="1" ref="C482" ca="1">_xll.RiskNormal(20,20*0.3941,_xll.RiskTruncateP(0.05,0.95),_xll.RiskName("Diet 3 Feed"),_xll.RiskUnits("ng/kg dry"))</f>
        <v>#NAME?</v>
      </c>
      <c r="D482" s="133" t="e" cm="1">
        <f t="array" aca="1" ref="D482" ca="1">_xll.RiskNormal(170,170*0.282,_xll.RiskTruncateP(0.05,0.95),_xll.RiskName("Diet 2 Soil"),_xll.RiskUnits("ng/kg dry"))</f>
        <v>#NAME?</v>
      </c>
      <c r="E482" s="163">
        <v>1.3</v>
      </c>
      <c r="F482" s="134"/>
      <c r="G482" s="134"/>
      <c r="H482" s="134"/>
      <c r="I482" s="134"/>
      <c r="J482" s="134"/>
      <c r="K482" s="134"/>
      <c r="L482" s="134" t="e" cm="1">
        <f t="array" aca="1" ref="L482" ca="1">_xll.RiskNormal(5.4702*LN(A482)-22.889,(5.4702*LN(A482)-22.889)*0.35,_xll.RiskTruncateP(0.05,0.95),_xll.RiskName("DMI"),_xll.RiskUnits("kg"))</f>
        <v>#NAME?</v>
      </c>
      <c r="M482" s="134" t="e" cm="1">
        <f t="array" aca="1" ref="M482" ca="1">_xll.RiskNormal(0.0243*L482,0.005*L482,_xll.RiskTruncateP(0.05,0.95),_xll.RiskName("Soil Intake"),_xll.RiskUnits("kg"))</f>
        <v>#NAME?</v>
      </c>
      <c r="N482" s="134" t="e">
        <f t="shared" ca="1" si="60"/>
        <v>#NAME?</v>
      </c>
      <c r="O482" s="134">
        <f t="shared" si="61"/>
        <v>0</v>
      </c>
      <c r="P482" s="134" t="e">
        <f t="shared" ref="P482:R545" ca="1" si="64">C482*L482</f>
        <v>#NAME?</v>
      </c>
      <c r="Q482" s="134" t="e">
        <f t="shared" ca="1" si="64"/>
        <v>#NAME?</v>
      </c>
      <c r="R482" s="134" t="e">
        <f t="shared" ca="1" si="64"/>
        <v>#NAME?</v>
      </c>
      <c r="S482" s="134" t="e">
        <f t="shared" ca="1" si="63"/>
        <v>#NAME?</v>
      </c>
      <c r="T482" s="134" t="e" cm="1">
        <f t="array" aca="1" ref="T482" ca="1">U481-(U481*(0.5^(1/_xll.RiskNormal('SW7'!C$2,'SW7'!D$2,_xll.RiskTruncateP(0.05,0.95),_xll.RiskName("Halflife"),_xll.RiskUnits("d")))))</f>
        <v>#NAME?</v>
      </c>
      <c r="U482" s="134" t="e">
        <f t="shared" ca="1" si="62"/>
        <v>#NAME?</v>
      </c>
      <c r="V482" s="137" t="e" cm="1">
        <f t="array" aca="1" ref="V482" ca="1">(U482*_xll.RiskNormal('SW7'!C$3,'SW7'!D$3,_xll.RiskTruncateP(0.05,0.95),_xll.RiskName("PFAS MUSCLE FRAC"))/(B482*_xll.RiskNormal('SW7'!C$4,'SW7'!E$4,_xll.RiskTruncateP(0.05,0.95),_xll.RiskName("MUSCLE BW FRAC"))))/1000</f>
        <v>#NAME?</v>
      </c>
      <c r="W482" s="137" t="e" cm="1">
        <f t="array" aca="1" ref="W482" ca="1">V482/_xll.RiskNormal('SW7'!C$5,'SW7'!D$5,_xll.RiskTruncateP(0.05,0.95),_xll.RiskName("Serum Part"))</f>
        <v>#NAME?</v>
      </c>
    </row>
    <row r="483" spans="1:23" x14ac:dyDescent="0.35">
      <c r="A483" s="133">
        <f t="shared" si="59"/>
        <v>480</v>
      </c>
      <c r="B483" s="134" t="e" cm="1">
        <f t="array" aca="1" ref="B483" ca="1">B482+_xll.RiskNormal(0.5584 + 2*0.001787*A483 -3*0.00000155*A483^2 - 4*0.00000000133*A483^3,0.35*(0.5584 + 2*0.001787*A483 -3*0.00000155*A483^2 - 4*0.00000000133*A483^3),_xll.RiskTruncateP(0.05,0.95),_xll.RiskName("BW Gain"),_xll.RiskUnits("kg"))</f>
        <v>#NAME?</v>
      </c>
      <c r="C483" s="133" t="e" cm="1">
        <f t="array" aca="1" ref="C483" ca="1">_xll.RiskNormal(20,20*0.3941,_xll.RiskTruncateP(0.05,0.95),_xll.RiskName("Diet 3 Feed"),_xll.RiskUnits("ng/kg dry"))</f>
        <v>#NAME?</v>
      </c>
      <c r="D483" s="133" t="e" cm="1">
        <f t="array" aca="1" ref="D483" ca="1">_xll.RiskNormal(170,170*0.282,_xll.RiskTruncateP(0.05,0.95),_xll.RiskName("Diet 2 Soil"),_xll.RiskUnits("ng/kg dry"))</f>
        <v>#NAME?</v>
      </c>
      <c r="E483" s="163">
        <v>1.3</v>
      </c>
      <c r="F483" s="134"/>
      <c r="G483" s="134"/>
      <c r="H483" s="134"/>
      <c r="I483" s="134"/>
      <c r="J483" s="134"/>
      <c r="K483" s="134"/>
      <c r="L483" s="134" t="e" cm="1">
        <f t="array" aca="1" ref="L483" ca="1">_xll.RiskNormal(5.4702*LN(A483)-22.889,(5.4702*LN(A483)-22.889)*0.35,_xll.RiskTruncateP(0.05,0.95),_xll.RiskName("DMI"),_xll.RiskUnits("kg"))</f>
        <v>#NAME?</v>
      </c>
      <c r="M483" s="134" t="e" cm="1">
        <f t="array" aca="1" ref="M483" ca="1">_xll.RiskNormal(0.0243*L483,0.005*L483,_xll.RiskTruncateP(0.05,0.95),_xll.RiskName("Soil Intake"),_xll.RiskUnits("kg"))</f>
        <v>#NAME?</v>
      </c>
      <c r="N483" s="134" t="e">
        <f t="shared" ca="1" si="60"/>
        <v>#NAME?</v>
      </c>
      <c r="O483" s="134">
        <f t="shared" si="61"/>
        <v>0</v>
      </c>
      <c r="P483" s="134" t="e">
        <f t="shared" ca="1" si="64"/>
        <v>#NAME?</v>
      </c>
      <c r="Q483" s="134" t="e">
        <f t="shared" ca="1" si="64"/>
        <v>#NAME?</v>
      </c>
      <c r="R483" s="134" t="e">
        <f t="shared" ca="1" si="64"/>
        <v>#NAME?</v>
      </c>
      <c r="S483" s="134" t="e">
        <f t="shared" ca="1" si="63"/>
        <v>#NAME?</v>
      </c>
      <c r="T483" s="134" t="e" cm="1">
        <f t="array" aca="1" ref="T483" ca="1">U482-(U482*(0.5^(1/_xll.RiskNormal('SW7'!C$2,'SW7'!D$2,_xll.RiskTruncateP(0.05,0.95),_xll.RiskName("Halflife"),_xll.RiskUnits("d")))))</f>
        <v>#NAME?</v>
      </c>
      <c r="U483" s="134" t="e">
        <f t="shared" ca="1" si="62"/>
        <v>#NAME?</v>
      </c>
      <c r="V483" s="137" t="e" cm="1">
        <f t="array" aca="1" ref="V483" ca="1">(U483*_xll.RiskNormal('SW7'!C$3,'SW7'!D$3,_xll.RiskTruncateP(0.05,0.95),_xll.RiskName("PFAS MUSCLE FRAC"))/(B483*_xll.RiskNormal('SW7'!C$4,'SW7'!E$4,_xll.RiskTruncateP(0.05,0.95),_xll.RiskName("MUSCLE BW FRAC"))))/1000</f>
        <v>#NAME?</v>
      </c>
      <c r="W483" s="137" t="e" cm="1">
        <f t="array" aca="1" ref="W483" ca="1">V483/_xll.RiskNormal('SW7'!C$5,'SW7'!D$5,_xll.RiskTruncateP(0.05,0.95),_xll.RiskName("Serum Part"))</f>
        <v>#NAME?</v>
      </c>
    </row>
    <row r="484" spans="1:23" x14ac:dyDescent="0.35">
      <c r="A484" s="133">
        <f t="shared" si="59"/>
        <v>481</v>
      </c>
      <c r="B484" s="134" t="e" cm="1">
        <f t="array" aca="1" ref="B484" ca="1">B483+_xll.RiskNormal(0.5584 + 2*0.001787*A484 -3*0.00000155*A484^2 - 4*0.00000000133*A484^3,0.35*(0.5584 + 2*0.001787*A484 -3*0.00000155*A484^2 - 4*0.00000000133*A484^3),_xll.RiskTruncateP(0.05,0.95),_xll.RiskName("BW Gain"),_xll.RiskUnits("kg"))</f>
        <v>#NAME?</v>
      </c>
      <c r="C484" s="133" t="e" cm="1">
        <f t="array" aca="1" ref="C484" ca="1">_xll.RiskNormal(20,20*0.3941,_xll.RiskTruncateP(0.05,0.95),_xll.RiskName("Diet 3 Feed"),_xll.RiskUnits("ng/kg dry"))</f>
        <v>#NAME?</v>
      </c>
      <c r="D484" s="133" t="e" cm="1">
        <f t="array" aca="1" ref="D484" ca="1">_xll.RiskNormal(170,170*0.282,_xll.RiskTruncateP(0.05,0.95),_xll.RiskName("Diet 2 Soil"),_xll.RiskUnits("ng/kg dry"))</f>
        <v>#NAME?</v>
      </c>
      <c r="E484" s="163">
        <v>1.3</v>
      </c>
      <c r="F484" s="134"/>
      <c r="G484" s="134"/>
      <c r="H484" s="134"/>
      <c r="I484" s="134"/>
      <c r="J484" s="134"/>
      <c r="K484" s="134"/>
      <c r="L484" s="134" t="e" cm="1">
        <f t="array" aca="1" ref="L484" ca="1">_xll.RiskNormal(5.4702*LN(A484)-22.889,(5.4702*LN(A484)-22.889)*0.35,_xll.RiskTruncateP(0.05,0.95),_xll.RiskName("DMI"),_xll.RiskUnits("kg"))</f>
        <v>#NAME?</v>
      </c>
      <c r="M484" s="134" t="e" cm="1">
        <f t="array" aca="1" ref="M484" ca="1">_xll.RiskNormal(0.0243*L484,0.005*L484,_xll.RiskTruncateP(0.05,0.95),_xll.RiskName("Soil Intake"),_xll.RiskUnits("kg"))</f>
        <v>#NAME?</v>
      </c>
      <c r="N484" s="134" t="e">
        <f t="shared" ca="1" si="60"/>
        <v>#NAME?</v>
      </c>
      <c r="O484" s="134">
        <f t="shared" si="61"/>
        <v>0</v>
      </c>
      <c r="P484" s="134" t="e">
        <f t="shared" ca="1" si="64"/>
        <v>#NAME?</v>
      </c>
      <c r="Q484" s="134" t="e">
        <f t="shared" ca="1" si="64"/>
        <v>#NAME?</v>
      </c>
      <c r="R484" s="134" t="e">
        <f t="shared" ca="1" si="64"/>
        <v>#NAME?</v>
      </c>
      <c r="S484" s="134" t="e">
        <f t="shared" ca="1" si="63"/>
        <v>#NAME?</v>
      </c>
      <c r="T484" s="134" t="e" cm="1">
        <f t="array" aca="1" ref="T484" ca="1">U483-(U483*(0.5^(1/_xll.RiskNormal('SW7'!C$2,'SW7'!D$2,_xll.RiskTruncateP(0.05,0.95),_xll.RiskName("Halflife"),_xll.RiskUnits("d")))))</f>
        <v>#NAME?</v>
      </c>
      <c r="U484" s="134" t="e">
        <f t="shared" ca="1" si="62"/>
        <v>#NAME?</v>
      </c>
      <c r="V484" s="137" t="e" cm="1">
        <f t="array" aca="1" ref="V484" ca="1">(U484*_xll.RiskNormal('SW7'!C$3,'SW7'!D$3,_xll.RiskTruncateP(0.05,0.95),_xll.RiskName("PFAS MUSCLE FRAC"))/(B484*_xll.RiskNormal('SW7'!C$4,'SW7'!E$4,_xll.RiskTruncateP(0.05,0.95),_xll.RiskName("MUSCLE BW FRAC"))))/1000</f>
        <v>#NAME?</v>
      </c>
      <c r="W484" s="137" t="e" cm="1">
        <f t="array" aca="1" ref="W484" ca="1">V484/_xll.RiskNormal('SW7'!C$5,'SW7'!D$5,_xll.RiskTruncateP(0.05,0.95),_xll.RiskName("Serum Part"))</f>
        <v>#NAME?</v>
      </c>
    </row>
    <row r="485" spans="1:23" x14ac:dyDescent="0.35">
      <c r="A485" s="133">
        <f t="shared" si="59"/>
        <v>482</v>
      </c>
      <c r="B485" s="134" t="e" cm="1">
        <f t="array" aca="1" ref="B485" ca="1">B484+_xll.RiskNormal(0.5584 + 2*0.001787*A485 -3*0.00000155*A485^2 - 4*0.00000000133*A485^3,0.35*(0.5584 + 2*0.001787*A485 -3*0.00000155*A485^2 - 4*0.00000000133*A485^3),_xll.RiskTruncateP(0.05,0.95),_xll.RiskName("BW Gain"),_xll.RiskUnits("kg"))</f>
        <v>#NAME?</v>
      </c>
      <c r="C485" s="133" t="e" cm="1">
        <f t="array" aca="1" ref="C485" ca="1">_xll.RiskNormal(20,20*0.3941,_xll.RiskTruncateP(0.05,0.95),_xll.RiskName("Diet 3 Feed"),_xll.RiskUnits("ng/kg dry"))</f>
        <v>#NAME?</v>
      </c>
      <c r="D485" s="133" t="e" cm="1">
        <f t="array" aca="1" ref="D485" ca="1">_xll.RiskNormal(170,170*0.282,_xll.RiskTruncateP(0.05,0.95),_xll.RiskName("Diet 2 Soil"),_xll.RiskUnits("ng/kg dry"))</f>
        <v>#NAME?</v>
      </c>
      <c r="E485" s="163">
        <v>1.3</v>
      </c>
      <c r="F485" s="134"/>
      <c r="G485" s="134"/>
      <c r="H485" s="134"/>
      <c r="I485" s="134"/>
      <c r="J485" s="134"/>
      <c r="K485" s="134"/>
      <c r="L485" s="134" t="e" cm="1">
        <f t="array" aca="1" ref="L485" ca="1">_xll.RiskNormal(5.4702*LN(A485)-22.889,(5.4702*LN(A485)-22.889)*0.35,_xll.RiskTruncateP(0.05,0.95),_xll.RiskName("DMI"),_xll.RiskUnits("kg"))</f>
        <v>#NAME?</v>
      </c>
      <c r="M485" s="134" t="e" cm="1">
        <f t="array" aca="1" ref="M485" ca="1">_xll.RiskNormal(0.0243*L485,0.005*L485,_xll.RiskTruncateP(0.05,0.95),_xll.RiskName("Soil Intake"),_xll.RiskUnits("kg"))</f>
        <v>#NAME?</v>
      </c>
      <c r="N485" s="134" t="e">
        <f t="shared" ca="1" si="60"/>
        <v>#NAME?</v>
      </c>
      <c r="O485" s="134">
        <f t="shared" si="61"/>
        <v>0</v>
      </c>
      <c r="P485" s="134" t="e">
        <f t="shared" ca="1" si="64"/>
        <v>#NAME?</v>
      </c>
      <c r="Q485" s="134" t="e">
        <f t="shared" ca="1" si="64"/>
        <v>#NAME?</v>
      </c>
      <c r="R485" s="134" t="e">
        <f t="shared" ca="1" si="64"/>
        <v>#NAME?</v>
      </c>
      <c r="S485" s="134" t="e">
        <f t="shared" ca="1" si="63"/>
        <v>#NAME?</v>
      </c>
      <c r="T485" s="134" t="e" cm="1">
        <f t="array" aca="1" ref="T485" ca="1">U484-(U484*(0.5^(1/_xll.RiskNormal('SW7'!C$2,'SW7'!D$2,_xll.RiskTruncateP(0.05,0.95),_xll.RiskName("Halflife"),_xll.RiskUnits("d")))))</f>
        <v>#NAME?</v>
      </c>
      <c r="U485" s="134" t="e">
        <f t="shared" ca="1" si="62"/>
        <v>#NAME?</v>
      </c>
      <c r="V485" s="137" t="e" cm="1">
        <f t="array" aca="1" ref="V485" ca="1">(U485*_xll.RiskNormal('SW7'!C$3,'SW7'!D$3,_xll.RiskTruncateP(0.05,0.95),_xll.RiskName("PFAS MUSCLE FRAC"))/(B485*_xll.RiskNormal('SW7'!C$4,'SW7'!E$4,_xll.RiskTruncateP(0.05,0.95),_xll.RiskName("MUSCLE BW FRAC"))))/1000</f>
        <v>#NAME?</v>
      </c>
      <c r="W485" s="137" t="e" cm="1">
        <f t="array" aca="1" ref="W485" ca="1">V485/_xll.RiskNormal('SW7'!C$5,'SW7'!D$5,_xll.RiskTruncateP(0.05,0.95),_xll.RiskName("Serum Part"))</f>
        <v>#NAME?</v>
      </c>
    </row>
    <row r="486" spans="1:23" x14ac:dyDescent="0.35">
      <c r="A486" s="133">
        <f t="shared" si="59"/>
        <v>483</v>
      </c>
      <c r="B486" s="134" t="e" cm="1">
        <f t="array" aca="1" ref="B486" ca="1">B485+_xll.RiskNormal(0.5584 + 2*0.001787*A486 -3*0.00000155*A486^2 - 4*0.00000000133*A486^3,0.35*(0.5584 + 2*0.001787*A486 -3*0.00000155*A486^2 - 4*0.00000000133*A486^3),_xll.RiskTruncateP(0.05,0.95),_xll.RiskName("BW Gain"),_xll.RiskUnits("kg"))</f>
        <v>#NAME?</v>
      </c>
      <c r="C486" s="133" t="e" cm="1">
        <f t="array" aca="1" ref="C486" ca="1">_xll.RiskNormal(20,20*0.3941,_xll.RiskTruncateP(0.05,0.95),_xll.RiskName("Diet 3 Feed"),_xll.RiskUnits("ng/kg dry"))</f>
        <v>#NAME?</v>
      </c>
      <c r="D486" s="133" t="e" cm="1">
        <f t="array" aca="1" ref="D486" ca="1">_xll.RiskNormal(170,170*0.282,_xll.RiskTruncateP(0.05,0.95),_xll.RiskName("Diet 2 Soil"),_xll.RiskUnits("ng/kg dry"))</f>
        <v>#NAME?</v>
      </c>
      <c r="E486" s="163">
        <v>1.3</v>
      </c>
      <c r="F486" s="134"/>
      <c r="G486" s="134"/>
      <c r="H486" s="134"/>
      <c r="I486" s="134"/>
      <c r="J486" s="134"/>
      <c r="K486" s="134"/>
      <c r="L486" s="134" t="e" cm="1">
        <f t="array" aca="1" ref="L486" ca="1">_xll.RiskNormal(5.4702*LN(A486)-22.889,(5.4702*LN(A486)-22.889)*0.35,_xll.RiskTruncateP(0.05,0.95),_xll.RiskName("DMI"),_xll.RiskUnits("kg"))</f>
        <v>#NAME?</v>
      </c>
      <c r="M486" s="134" t="e" cm="1">
        <f t="array" aca="1" ref="M486" ca="1">_xll.RiskNormal(0.0243*L486,0.005*L486,_xll.RiskTruncateP(0.05,0.95),_xll.RiskName("Soil Intake"),_xll.RiskUnits("kg"))</f>
        <v>#NAME?</v>
      </c>
      <c r="N486" s="134" t="e">
        <f t="shared" ca="1" si="60"/>
        <v>#NAME?</v>
      </c>
      <c r="O486" s="134">
        <f t="shared" si="61"/>
        <v>0</v>
      </c>
      <c r="P486" s="134" t="e">
        <f t="shared" ca="1" si="64"/>
        <v>#NAME?</v>
      </c>
      <c r="Q486" s="134" t="e">
        <f t="shared" ca="1" si="64"/>
        <v>#NAME?</v>
      </c>
      <c r="R486" s="134" t="e">
        <f t="shared" ca="1" si="64"/>
        <v>#NAME?</v>
      </c>
      <c r="S486" s="134" t="e">
        <f t="shared" ca="1" si="63"/>
        <v>#NAME?</v>
      </c>
      <c r="T486" s="134" t="e" cm="1">
        <f t="array" aca="1" ref="T486" ca="1">U485-(U485*(0.5^(1/_xll.RiskNormal('SW7'!C$2,'SW7'!D$2,_xll.RiskTruncateP(0.05,0.95),_xll.RiskName("Halflife"),_xll.RiskUnits("d")))))</f>
        <v>#NAME?</v>
      </c>
      <c r="U486" s="134" t="e">
        <f t="shared" ca="1" si="62"/>
        <v>#NAME?</v>
      </c>
      <c r="V486" s="137" t="e" cm="1">
        <f t="array" aca="1" ref="V486" ca="1">(U486*_xll.RiskNormal('SW7'!C$3,'SW7'!D$3,_xll.RiskTruncateP(0.05,0.95),_xll.RiskName("PFAS MUSCLE FRAC"))/(B486*_xll.RiskNormal('SW7'!C$4,'SW7'!E$4,_xll.RiskTruncateP(0.05,0.95),_xll.RiskName("MUSCLE BW FRAC"))))/1000</f>
        <v>#NAME?</v>
      </c>
      <c r="W486" s="137" t="e" cm="1">
        <f t="array" aca="1" ref="W486" ca="1">V486/_xll.RiskNormal('SW7'!C$5,'SW7'!D$5,_xll.RiskTruncateP(0.05,0.95),_xll.RiskName("Serum Part"))</f>
        <v>#NAME?</v>
      </c>
    </row>
    <row r="487" spans="1:23" x14ac:dyDescent="0.35">
      <c r="A487" s="133">
        <f t="shared" si="59"/>
        <v>484</v>
      </c>
      <c r="B487" s="134" t="e" cm="1">
        <f t="array" aca="1" ref="B487" ca="1">B486+_xll.RiskNormal(0.5584 + 2*0.001787*A487 -3*0.00000155*A487^2 - 4*0.00000000133*A487^3,0.35*(0.5584 + 2*0.001787*A487 -3*0.00000155*A487^2 - 4*0.00000000133*A487^3),_xll.RiskTruncateP(0.05,0.95),_xll.RiskName("BW Gain"),_xll.RiskUnits("kg"))</f>
        <v>#NAME?</v>
      </c>
      <c r="C487" s="133" t="e" cm="1">
        <f t="array" aca="1" ref="C487" ca="1">_xll.RiskNormal(20,20*0.3941,_xll.RiskTruncateP(0.05,0.95),_xll.RiskName("Diet 3 Feed"),_xll.RiskUnits("ng/kg dry"))</f>
        <v>#NAME?</v>
      </c>
      <c r="D487" s="133" t="e" cm="1">
        <f t="array" aca="1" ref="D487" ca="1">_xll.RiskNormal(170,170*0.282,_xll.RiskTruncateP(0.05,0.95),_xll.RiskName("Diet 2 Soil"),_xll.RiskUnits("ng/kg dry"))</f>
        <v>#NAME?</v>
      </c>
      <c r="E487" s="163">
        <v>1.3</v>
      </c>
      <c r="F487" s="134"/>
      <c r="G487" s="134"/>
      <c r="H487" s="134"/>
      <c r="I487" s="134"/>
      <c r="J487" s="134"/>
      <c r="K487" s="134"/>
      <c r="L487" s="134" t="e" cm="1">
        <f t="array" aca="1" ref="L487" ca="1">_xll.RiskNormal(5.4702*LN(A487)-22.889,(5.4702*LN(A487)-22.889)*0.35,_xll.RiskTruncateP(0.05,0.95),_xll.RiskName("DMI"),_xll.RiskUnits("kg"))</f>
        <v>#NAME?</v>
      </c>
      <c r="M487" s="134" t="e" cm="1">
        <f t="array" aca="1" ref="M487" ca="1">_xll.RiskNormal(0.0243*L487,0.005*L487,_xll.RiskTruncateP(0.05,0.95),_xll.RiskName("Soil Intake"),_xll.RiskUnits("kg"))</f>
        <v>#NAME?</v>
      </c>
      <c r="N487" s="134" t="e">
        <f t="shared" ca="1" si="60"/>
        <v>#NAME?</v>
      </c>
      <c r="O487" s="134">
        <f t="shared" si="61"/>
        <v>0</v>
      </c>
      <c r="P487" s="134" t="e">
        <f t="shared" ca="1" si="64"/>
        <v>#NAME?</v>
      </c>
      <c r="Q487" s="134" t="e">
        <f t="shared" ca="1" si="64"/>
        <v>#NAME?</v>
      </c>
      <c r="R487" s="134" t="e">
        <f t="shared" ca="1" si="64"/>
        <v>#NAME?</v>
      </c>
      <c r="S487" s="134" t="e">
        <f t="shared" ca="1" si="63"/>
        <v>#NAME?</v>
      </c>
      <c r="T487" s="134" t="e" cm="1">
        <f t="array" aca="1" ref="T487" ca="1">U486-(U486*(0.5^(1/_xll.RiskNormal('SW7'!C$2,'SW7'!D$2,_xll.RiskTruncateP(0.05,0.95),_xll.RiskName("Halflife"),_xll.RiskUnits("d")))))</f>
        <v>#NAME?</v>
      </c>
      <c r="U487" s="134" t="e">
        <f t="shared" ca="1" si="62"/>
        <v>#NAME?</v>
      </c>
      <c r="V487" s="137" t="e" cm="1">
        <f t="array" aca="1" ref="V487" ca="1">(U487*_xll.RiskNormal('SW7'!C$3,'SW7'!D$3,_xll.RiskTruncateP(0.05,0.95),_xll.RiskName("PFAS MUSCLE FRAC"))/(B487*_xll.RiskNormal('SW7'!C$4,'SW7'!E$4,_xll.RiskTruncateP(0.05,0.95),_xll.RiskName("MUSCLE BW FRAC"))))/1000</f>
        <v>#NAME?</v>
      </c>
      <c r="W487" s="137" t="e" cm="1">
        <f t="array" aca="1" ref="W487" ca="1">V487/_xll.RiskNormal('SW7'!C$5,'SW7'!D$5,_xll.RiskTruncateP(0.05,0.95),_xll.RiskName("Serum Part"))</f>
        <v>#NAME?</v>
      </c>
    </row>
    <row r="488" spans="1:23" x14ac:dyDescent="0.35">
      <c r="A488" s="133">
        <f t="shared" si="59"/>
        <v>485</v>
      </c>
      <c r="B488" s="134" t="e" cm="1">
        <f t="array" aca="1" ref="B488" ca="1">B487+_xll.RiskNormal(0.5584 + 2*0.001787*A488 -3*0.00000155*A488^2 - 4*0.00000000133*A488^3,0.35*(0.5584 + 2*0.001787*A488 -3*0.00000155*A488^2 - 4*0.00000000133*A488^3),_xll.RiskTruncateP(0.05,0.95),_xll.RiskName("BW Gain"),_xll.RiskUnits("kg"))</f>
        <v>#NAME?</v>
      </c>
      <c r="C488" s="133" t="e" cm="1">
        <f t="array" aca="1" ref="C488" ca="1">_xll.RiskNormal(20,20*0.3941,_xll.RiskTruncateP(0.05,0.95),_xll.RiskName("Diet 3 Feed"),_xll.RiskUnits("ng/kg dry"))</f>
        <v>#NAME?</v>
      </c>
      <c r="D488" s="133" t="e" cm="1">
        <f t="array" aca="1" ref="D488" ca="1">_xll.RiskNormal(170,170*0.282,_xll.RiskTruncateP(0.05,0.95),_xll.RiskName("Diet 2 Soil"),_xll.RiskUnits("ng/kg dry"))</f>
        <v>#NAME?</v>
      </c>
      <c r="E488" s="163">
        <v>1.3</v>
      </c>
      <c r="F488" s="134"/>
      <c r="G488" s="134"/>
      <c r="H488" s="134"/>
      <c r="I488" s="134"/>
      <c r="J488" s="134"/>
      <c r="K488" s="134"/>
      <c r="L488" s="134" t="e" cm="1">
        <f t="array" aca="1" ref="L488" ca="1">_xll.RiskNormal(5.4702*LN(A488)-22.889,(5.4702*LN(A488)-22.889)*0.35,_xll.RiskTruncateP(0.05,0.95),_xll.RiskName("DMI"),_xll.RiskUnits("kg"))</f>
        <v>#NAME?</v>
      </c>
      <c r="M488" s="134" t="e" cm="1">
        <f t="array" aca="1" ref="M488" ca="1">_xll.RiskNormal(0.0243*L488,0.005*L488,_xll.RiskTruncateP(0.05,0.95),_xll.RiskName("Soil Intake"),_xll.RiskUnits("kg"))</f>
        <v>#NAME?</v>
      </c>
      <c r="N488" s="134" t="e">
        <f t="shared" ca="1" si="60"/>
        <v>#NAME?</v>
      </c>
      <c r="O488" s="134">
        <f t="shared" si="61"/>
        <v>0</v>
      </c>
      <c r="P488" s="134" t="e">
        <f t="shared" ca="1" si="64"/>
        <v>#NAME?</v>
      </c>
      <c r="Q488" s="134" t="e">
        <f t="shared" ca="1" si="64"/>
        <v>#NAME?</v>
      </c>
      <c r="R488" s="134" t="e">
        <f t="shared" ca="1" si="64"/>
        <v>#NAME?</v>
      </c>
      <c r="S488" s="134" t="e">
        <f t="shared" ca="1" si="63"/>
        <v>#NAME?</v>
      </c>
      <c r="T488" s="134" t="e" cm="1">
        <f t="array" aca="1" ref="T488" ca="1">U487-(U487*(0.5^(1/_xll.RiskNormal('SW7'!C$2,'SW7'!D$2,_xll.RiskTruncateP(0.05,0.95),_xll.RiskName("Halflife"),_xll.RiskUnits("d")))))</f>
        <v>#NAME?</v>
      </c>
      <c r="U488" s="134" t="e">
        <f t="shared" ca="1" si="62"/>
        <v>#NAME?</v>
      </c>
      <c r="V488" s="137" t="e" cm="1">
        <f t="array" aca="1" ref="V488" ca="1">(U488*_xll.RiskNormal('SW7'!C$3,'SW7'!D$3,_xll.RiskTruncateP(0.05,0.95),_xll.RiskName("PFAS MUSCLE FRAC"))/(B488*_xll.RiskNormal('SW7'!C$4,'SW7'!E$4,_xll.RiskTruncateP(0.05,0.95),_xll.RiskName("MUSCLE BW FRAC"))))/1000</f>
        <v>#NAME?</v>
      </c>
      <c r="W488" s="137" t="e" cm="1">
        <f t="array" aca="1" ref="W488" ca="1">V488/_xll.RiskNormal('SW7'!C$5,'SW7'!D$5,_xll.RiskTruncateP(0.05,0.95),_xll.RiskName("Serum Part"))</f>
        <v>#NAME?</v>
      </c>
    </row>
    <row r="489" spans="1:23" x14ac:dyDescent="0.35">
      <c r="A489" s="133">
        <f t="shared" si="59"/>
        <v>486</v>
      </c>
      <c r="B489" s="134" t="e" cm="1">
        <f t="array" aca="1" ref="B489" ca="1">B488+_xll.RiskNormal(0.5584 + 2*0.001787*A489 -3*0.00000155*A489^2 - 4*0.00000000133*A489^3,0.35*(0.5584 + 2*0.001787*A489 -3*0.00000155*A489^2 - 4*0.00000000133*A489^3),_xll.RiskTruncateP(0.05,0.95),_xll.RiskName("BW Gain"),_xll.RiskUnits("kg"))</f>
        <v>#NAME?</v>
      </c>
      <c r="C489" s="133" t="e" cm="1">
        <f t="array" aca="1" ref="C489" ca="1">_xll.RiskNormal(20,20*0.3941,_xll.RiskTruncateP(0.05,0.95),_xll.RiskName("Diet 3 Feed"),_xll.RiskUnits("ng/kg dry"))</f>
        <v>#NAME?</v>
      </c>
      <c r="D489" s="133" t="e" cm="1">
        <f t="array" aca="1" ref="D489" ca="1">_xll.RiskNormal(170,170*0.282,_xll.RiskTruncateP(0.05,0.95),_xll.RiskName("Diet 2 Soil"),_xll.RiskUnits("ng/kg dry"))</f>
        <v>#NAME?</v>
      </c>
      <c r="E489" s="163">
        <v>1.3</v>
      </c>
      <c r="F489" s="134"/>
      <c r="G489" s="134"/>
      <c r="H489" s="134"/>
      <c r="I489" s="134"/>
      <c r="J489" s="134"/>
      <c r="K489" s="134"/>
      <c r="L489" s="134" t="e" cm="1">
        <f t="array" aca="1" ref="L489" ca="1">_xll.RiskNormal(5.4702*LN(A489)-22.889,(5.4702*LN(A489)-22.889)*0.35,_xll.RiskTruncateP(0.05,0.95),_xll.RiskName("DMI"),_xll.RiskUnits("kg"))</f>
        <v>#NAME?</v>
      </c>
      <c r="M489" s="134" t="e" cm="1">
        <f t="array" aca="1" ref="M489" ca="1">_xll.RiskNormal(0.0243*L489,0.005*L489,_xll.RiskTruncateP(0.05,0.95),_xll.RiskName("Soil Intake"),_xll.RiskUnits("kg"))</f>
        <v>#NAME?</v>
      </c>
      <c r="N489" s="134" t="e">
        <f t="shared" ca="1" si="60"/>
        <v>#NAME?</v>
      </c>
      <c r="O489" s="134">
        <f t="shared" si="61"/>
        <v>0</v>
      </c>
      <c r="P489" s="134" t="e">
        <f t="shared" ca="1" si="64"/>
        <v>#NAME?</v>
      </c>
      <c r="Q489" s="134" t="e">
        <f t="shared" ca="1" si="64"/>
        <v>#NAME?</v>
      </c>
      <c r="R489" s="134" t="e">
        <f t="shared" ca="1" si="64"/>
        <v>#NAME?</v>
      </c>
      <c r="S489" s="134" t="e">
        <f t="shared" ca="1" si="63"/>
        <v>#NAME?</v>
      </c>
      <c r="T489" s="134" t="e" cm="1">
        <f t="array" aca="1" ref="T489" ca="1">U488-(U488*(0.5^(1/_xll.RiskNormal('SW7'!C$2,'SW7'!D$2,_xll.RiskTruncateP(0.05,0.95),_xll.RiskName("Halflife"),_xll.RiskUnits("d")))))</f>
        <v>#NAME?</v>
      </c>
      <c r="U489" s="134" t="e">
        <f t="shared" ca="1" si="62"/>
        <v>#NAME?</v>
      </c>
      <c r="V489" s="137" t="e" cm="1">
        <f t="array" aca="1" ref="V489" ca="1">(U489*_xll.RiskNormal('SW7'!C$3,'SW7'!D$3,_xll.RiskTruncateP(0.05,0.95),_xll.RiskName("PFAS MUSCLE FRAC"))/(B489*_xll.RiskNormal('SW7'!C$4,'SW7'!E$4,_xll.RiskTruncateP(0.05,0.95),_xll.RiskName("MUSCLE BW FRAC"))))/1000</f>
        <v>#NAME?</v>
      </c>
      <c r="W489" s="137" t="e" cm="1">
        <f t="array" aca="1" ref="W489" ca="1">V489/_xll.RiskNormal('SW7'!C$5,'SW7'!D$5,_xll.RiskTruncateP(0.05,0.95),_xll.RiskName("Serum Part"))</f>
        <v>#NAME?</v>
      </c>
    </row>
    <row r="490" spans="1:23" x14ac:dyDescent="0.35">
      <c r="A490" s="133">
        <f t="shared" si="59"/>
        <v>487</v>
      </c>
      <c r="B490" s="134" t="e" cm="1">
        <f t="array" aca="1" ref="B490" ca="1">B489+_xll.RiskNormal(0.5584 + 2*0.001787*A490 -3*0.00000155*A490^2 - 4*0.00000000133*A490^3,0.35*(0.5584 + 2*0.001787*A490 -3*0.00000155*A490^2 - 4*0.00000000133*A490^3),_xll.RiskTruncateP(0.05,0.95),_xll.RiskName("BW Gain"),_xll.RiskUnits("kg"))</f>
        <v>#NAME?</v>
      </c>
      <c r="C490" s="133" t="e" cm="1">
        <f t="array" aca="1" ref="C490" ca="1">_xll.RiskNormal(20,20*0.3941,_xll.RiskTruncateP(0.05,0.95),_xll.RiskName("Diet 3 Feed"),_xll.RiskUnits("ng/kg dry"))</f>
        <v>#NAME?</v>
      </c>
      <c r="D490" s="133" t="e" cm="1">
        <f t="array" aca="1" ref="D490" ca="1">_xll.RiskNormal(170,170*0.282,_xll.RiskTruncateP(0.05,0.95),_xll.RiskName("Diet 2 Soil"),_xll.RiskUnits("ng/kg dry"))</f>
        <v>#NAME?</v>
      </c>
      <c r="E490" s="163">
        <v>1.3</v>
      </c>
      <c r="F490" s="134"/>
      <c r="G490" s="134"/>
      <c r="H490" s="134"/>
      <c r="I490" s="134"/>
      <c r="J490" s="134"/>
      <c r="K490" s="134"/>
      <c r="L490" s="134" t="e" cm="1">
        <f t="array" aca="1" ref="L490" ca="1">_xll.RiskNormal(5.4702*LN(A490)-22.889,(5.4702*LN(A490)-22.889)*0.35,_xll.RiskTruncateP(0.05,0.95),_xll.RiskName("DMI"),_xll.RiskUnits("kg"))</f>
        <v>#NAME?</v>
      </c>
      <c r="M490" s="134" t="e" cm="1">
        <f t="array" aca="1" ref="M490" ca="1">_xll.RiskNormal(0.0243*L490,0.005*L490,_xll.RiskTruncateP(0.05,0.95),_xll.RiskName("Soil Intake"),_xll.RiskUnits("kg"))</f>
        <v>#NAME?</v>
      </c>
      <c r="N490" s="134" t="e">
        <f t="shared" ca="1" si="60"/>
        <v>#NAME?</v>
      </c>
      <c r="O490" s="134">
        <f t="shared" si="61"/>
        <v>0</v>
      </c>
      <c r="P490" s="134" t="e">
        <f t="shared" ca="1" si="64"/>
        <v>#NAME?</v>
      </c>
      <c r="Q490" s="134" t="e">
        <f t="shared" ca="1" si="64"/>
        <v>#NAME?</v>
      </c>
      <c r="R490" s="134" t="e">
        <f t="shared" ca="1" si="64"/>
        <v>#NAME?</v>
      </c>
      <c r="S490" s="134" t="e">
        <f t="shared" ca="1" si="63"/>
        <v>#NAME?</v>
      </c>
      <c r="T490" s="134" t="e" cm="1">
        <f t="array" aca="1" ref="T490" ca="1">U489-(U489*(0.5^(1/_xll.RiskNormal('SW7'!C$2,'SW7'!D$2,_xll.RiskTruncateP(0.05,0.95),_xll.RiskName("Halflife"),_xll.RiskUnits("d")))))</f>
        <v>#NAME?</v>
      </c>
      <c r="U490" s="134" t="e">
        <f t="shared" ca="1" si="62"/>
        <v>#NAME?</v>
      </c>
      <c r="V490" s="137" t="e" cm="1">
        <f t="array" aca="1" ref="V490" ca="1">(U490*_xll.RiskNormal('SW7'!C$3,'SW7'!D$3,_xll.RiskTruncateP(0.05,0.95),_xll.RiskName("PFAS MUSCLE FRAC"))/(B490*_xll.RiskNormal('SW7'!C$4,'SW7'!E$4,_xll.RiskTruncateP(0.05,0.95),_xll.RiskName("MUSCLE BW FRAC"))))/1000</f>
        <v>#NAME?</v>
      </c>
      <c r="W490" s="137" t="e" cm="1">
        <f t="array" aca="1" ref="W490" ca="1">V490/_xll.RiskNormal('SW7'!C$5,'SW7'!D$5,_xll.RiskTruncateP(0.05,0.95),_xll.RiskName("Serum Part"))</f>
        <v>#NAME?</v>
      </c>
    </row>
    <row r="491" spans="1:23" x14ac:dyDescent="0.35">
      <c r="A491" s="133">
        <f t="shared" si="59"/>
        <v>488</v>
      </c>
      <c r="B491" s="134" t="e" cm="1">
        <f t="array" aca="1" ref="B491" ca="1">B490+_xll.RiskNormal(0.5584 + 2*0.001787*A491 -3*0.00000155*A491^2 - 4*0.00000000133*A491^3,0.35*(0.5584 + 2*0.001787*A491 -3*0.00000155*A491^2 - 4*0.00000000133*A491^3),_xll.RiskTruncateP(0.05,0.95),_xll.RiskName("BW Gain"),_xll.RiskUnits("kg"))</f>
        <v>#NAME?</v>
      </c>
      <c r="C491" s="133" t="e" cm="1">
        <f t="array" aca="1" ref="C491" ca="1">_xll.RiskNormal(20,20*0.3941,_xll.RiskTruncateP(0.05,0.95),_xll.RiskName("Diet 3 Feed"),_xll.RiskUnits("ng/kg dry"))</f>
        <v>#NAME?</v>
      </c>
      <c r="D491" s="133" t="e" cm="1">
        <f t="array" aca="1" ref="D491" ca="1">_xll.RiskNormal(170,170*0.282,_xll.RiskTruncateP(0.05,0.95),_xll.RiskName("Diet 2 Soil"),_xll.RiskUnits("ng/kg dry"))</f>
        <v>#NAME?</v>
      </c>
      <c r="E491" s="163">
        <v>1.3</v>
      </c>
      <c r="F491" s="134"/>
      <c r="G491" s="134"/>
      <c r="H491" s="134"/>
      <c r="I491" s="134"/>
      <c r="J491" s="134"/>
      <c r="K491" s="134"/>
      <c r="L491" s="134" t="e" cm="1">
        <f t="array" aca="1" ref="L491" ca="1">_xll.RiskNormal(5.4702*LN(A491)-22.889,(5.4702*LN(A491)-22.889)*0.35,_xll.RiskTruncateP(0.05,0.95),_xll.RiskName("DMI"),_xll.RiskUnits("kg"))</f>
        <v>#NAME?</v>
      </c>
      <c r="M491" s="134" t="e" cm="1">
        <f t="array" aca="1" ref="M491" ca="1">_xll.RiskNormal(0.0243*L491,0.005*L491,_xll.RiskTruncateP(0.05,0.95),_xll.RiskName("Soil Intake"),_xll.RiskUnits("kg"))</f>
        <v>#NAME?</v>
      </c>
      <c r="N491" s="134" t="e">
        <f t="shared" ca="1" si="60"/>
        <v>#NAME?</v>
      </c>
      <c r="O491" s="134">
        <f t="shared" si="61"/>
        <v>0</v>
      </c>
      <c r="P491" s="134" t="e">
        <f t="shared" ca="1" si="64"/>
        <v>#NAME?</v>
      </c>
      <c r="Q491" s="134" t="e">
        <f t="shared" ca="1" si="64"/>
        <v>#NAME?</v>
      </c>
      <c r="R491" s="134" t="e">
        <f t="shared" ca="1" si="64"/>
        <v>#NAME?</v>
      </c>
      <c r="S491" s="134" t="e">
        <f t="shared" ca="1" si="63"/>
        <v>#NAME?</v>
      </c>
      <c r="T491" s="134" t="e" cm="1">
        <f t="array" aca="1" ref="T491" ca="1">U490-(U490*(0.5^(1/_xll.RiskNormal('SW7'!C$2,'SW7'!D$2,_xll.RiskTruncateP(0.05,0.95),_xll.RiskName("Halflife"),_xll.RiskUnits("d")))))</f>
        <v>#NAME?</v>
      </c>
      <c r="U491" s="134" t="e">
        <f t="shared" ca="1" si="62"/>
        <v>#NAME?</v>
      </c>
      <c r="V491" s="137" t="e" cm="1">
        <f t="array" aca="1" ref="V491" ca="1">(U491*_xll.RiskNormal('SW7'!C$3,'SW7'!D$3,_xll.RiskTruncateP(0.05,0.95),_xll.RiskName("PFAS MUSCLE FRAC"))/(B491*_xll.RiskNormal('SW7'!C$4,'SW7'!E$4,_xll.RiskTruncateP(0.05,0.95),_xll.RiskName("MUSCLE BW FRAC"))))/1000</f>
        <v>#NAME?</v>
      </c>
      <c r="W491" s="137" t="e" cm="1">
        <f t="array" aca="1" ref="W491" ca="1">V491/_xll.RiskNormal('SW7'!C$5,'SW7'!D$5,_xll.RiskTruncateP(0.05,0.95),_xll.RiskName("Serum Part"))</f>
        <v>#NAME?</v>
      </c>
    </row>
    <row r="492" spans="1:23" x14ac:dyDescent="0.35">
      <c r="A492" s="133">
        <f t="shared" si="59"/>
        <v>489</v>
      </c>
      <c r="B492" s="134" t="e" cm="1">
        <f t="array" aca="1" ref="B492" ca="1">B491+_xll.RiskNormal(0.5584 + 2*0.001787*A492 -3*0.00000155*A492^2 - 4*0.00000000133*A492^3,0.35*(0.5584 + 2*0.001787*A492 -3*0.00000155*A492^2 - 4*0.00000000133*A492^3),_xll.RiskTruncateP(0.05,0.95),_xll.RiskName("BW Gain"),_xll.RiskUnits("kg"))</f>
        <v>#NAME?</v>
      </c>
      <c r="C492" s="133" t="e" cm="1">
        <f t="array" aca="1" ref="C492" ca="1">_xll.RiskNormal(20,20*0.3941,_xll.RiskTruncateP(0.05,0.95),_xll.RiskName("Diet 3 Feed"),_xll.RiskUnits("ng/kg dry"))</f>
        <v>#NAME?</v>
      </c>
      <c r="D492" s="133" t="e" cm="1">
        <f t="array" aca="1" ref="D492" ca="1">_xll.RiskNormal(170,170*0.282,_xll.RiskTruncateP(0.05,0.95),_xll.RiskName("Diet 2 Soil"),_xll.RiskUnits("ng/kg dry"))</f>
        <v>#NAME?</v>
      </c>
      <c r="E492" s="163">
        <v>1.3</v>
      </c>
      <c r="F492" s="134"/>
      <c r="G492" s="134"/>
      <c r="H492" s="134"/>
      <c r="I492" s="134"/>
      <c r="J492" s="134"/>
      <c r="K492" s="134"/>
      <c r="L492" s="134" t="e" cm="1">
        <f t="array" aca="1" ref="L492" ca="1">_xll.RiskNormal(5.4702*LN(A492)-22.889,(5.4702*LN(A492)-22.889)*0.35,_xll.RiskTruncateP(0.05,0.95),_xll.RiskName("DMI"),_xll.RiskUnits("kg"))</f>
        <v>#NAME?</v>
      </c>
      <c r="M492" s="134" t="e" cm="1">
        <f t="array" aca="1" ref="M492" ca="1">_xll.RiskNormal(0.0243*L492,0.005*L492,_xll.RiskTruncateP(0.05,0.95),_xll.RiskName("Soil Intake"),_xll.RiskUnits("kg"))</f>
        <v>#NAME?</v>
      </c>
      <c r="N492" s="134" t="e">
        <f t="shared" ca="1" si="60"/>
        <v>#NAME?</v>
      </c>
      <c r="O492" s="134">
        <f t="shared" si="61"/>
        <v>0</v>
      </c>
      <c r="P492" s="134" t="e">
        <f t="shared" ca="1" si="64"/>
        <v>#NAME?</v>
      </c>
      <c r="Q492" s="134" t="e">
        <f t="shared" ca="1" si="64"/>
        <v>#NAME?</v>
      </c>
      <c r="R492" s="134" t="e">
        <f t="shared" ca="1" si="64"/>
        <v>#NAME?</v>
      </c>
      <c r="S492" s="134" t="e">
        <f t="shared" ca="1" si="63"/>
        <v>#NAME?</v>
      </c>
      <c r="T492" s="134" t="e" cm="1">
        <f t="array" aca="1" ref="T492" ca="1">U491-(U491*(0.5^(1/_xll.RiskNormal('SW7'!C$2,'SW7'!D$2,_xll.RiskTruncateP(0.05,0.95),_xll.RiskName("Halflife"),_xll.RiskUnits("d")))))</f>
        <v>#NAME?</v>
      </c>
      <c r="U492" s="134" t="e">
        <f t="shared" ca="1" si="62"/>
        <v>#NAME?</v>
      </c>
      <c r="V492" s="137" t="e" cm="1">
        <f t="array" aca="1" ref="V492" ca="1">(U492*_xll.RiskNormal('SW7'!C$3,'SW7'!D$3,_xll.RiskTruncateP(0.05,0.95),_xll.RiskName("PFAS MUSCLE FRAC"))/(B492*_xll.RiskNormal('SW7'!C$4,'SW7'!E$4,_xll.RiskTruncateP(0.05,0.95),_xll.RiskName("MUSCLE BW FRAC"))))/1000</f>
        <v>#NAME?</v>
      </c>
      <c r="W492" s="137" t="e" cm="1">
        <f t="array" aca="1" ref="W492" ca="1">V492/_xll.RiskNormal('SW7'!C$5,'SW7'!D$5,_xll.RiskTruncateP(0.05,0.95),_xll.RiskName("Serum Part"))</f>
        <v>#NAME?</v>
      </c>
    </row>
    <row r="493" spans="1:23" x14ac:dyDescent="0.35">
      <c r="A493" s="133">
        <f t="shared" si="59"/>
        <v>490</v>
      </c>
      <c r="B493" s="134" t="e" cm="1">
        <f t="array" aca="1" ref="B493" ca="1">B492+_xll.RiskNormal(0.5584 + 2*0.001787*A493 -3*0.00000155*A493^2 - 4*0.00000000133*A493^3,0.35*(0.5584 + 2*0.001787*A493 -3*0.00000155*A493^2 - 4*0.00000000133*A493^3),_xll.RiskTruncateP(0.05,0.95),_xll.RiskName("BW Gain"),_xll.RiskUnits("kg"))</f>
        <v>#NAME?</v>
      </c>
      <c r="C493" s="133" t="e" cm="1">
        <f t="array" aca="1" ref="C493" ca="1">_xll.RiskNormal(20,20*0.3941,_xll.RiskTruncateP(0.05,0.95),_xll.RiskName("Diet 3 Feed"),_xll.RiskUnits("ng/kg dry"))</f>
        <v>#NAME?</v>
      </c>
      <c r="D493" s="133" t="e" cm="1">
        <f t="array" aca="1" ref="D493" ca="1">_xll.RiskNormal(170,170*0.282,_xll.RiskTruncateP(0.05,0.95),_xll.RiskName("Diet 2 Soil"),_xll.RiskUnits("ng/kg dry"))</f>
        <v>#NAME?</v>
      </c>
      <c r="E493" s="163">
        <v>1.3</v>
      </c>
      <c r="F493" s="134"/>
      <c r="G493" s="134"/>
      <c r="H493" s="134"/>
      <c r="I493" s="134"/>
      <c r="J493" s="134"/>
      <c r="K493" s="134"/>
      <c r="L493" s="134" t="e" cm="1">
        <f t="array" aca="1" ref="L493" ca="1">_xll.RiskNormal(5.4702*LN(A493)-22.889,(5.4702*LN(A493)-22.889)*0.35,_xll.RiskTruncateP(0.05,0.95),_xll.RiskName("DMI"),_xll.RiskUnits("kg"))</f>
        <v>#NAME?</v>
      </c>
      <c r="M493" s="134" t="e" cm="1">
        <f t="array" aca="1" ref="M493" ca="1">_xll.RiskNormal(0.0243*L493,0.005*L493,_xll.RiskTruncateP(0.05,0.95),_xll.RiskName("Soil Intake"),_xll.RiskUnits("kg"))</f>
        <v>#NAME?</v>
      </c>
      <c r="N493" s="134" t="e">
        <f t="shared" ca="1" si="60"/>
        <v>#NAME?</v>
      </c>
      <c r="O493" s="134">
        <f t="shared" si="61"/>
        <v>0</v>
      </c>
      <c r="P493" s="134" t="e">
        <f t="shared" ca="1" si="64"/>
        <v>#NAME?</v>
      </c>
      <c r="Q493" s="134" t="e">
        <f t="shared" ca="1" si="64"/>
        <v>#NAME?</v>
      </c>
      <c r="R493" s="134" t="e">
        <f t="shared" ca="1" si="64"/>
        <v>#NAME?</v>
      </c>
      <c r="S493" s="134" t="e">
        <f t="shared" ca="1" si="63"/>
        <v>#NAME?</v>
      </c>
      <c r="T493" s="134" t="e" cm="1">
        <f t="array" aca="1" ref="T493" ca="1">U492-(U492*(0.5^(1/_xll.RiskNormal('SW7'!C$2,'SW7'!D$2,_xll.RiskTruncateP(0.05,0.95),_xll.RiskName("Halflife"),_xll.RiskUnits("d")))))</f>
        <v>#NAME?</v>
      </c>
      <c r="U493" s="134" t="e">
        <f t="shared" ca="1" si="62"/>
        <v>#NAME?</v>
      </c>
      <c r="V493" s="137" t="e" cm="1">
        <f t="array" aca="1" ref="V493" ca="1">(U493*_xll.RiskNormal('SW7'!C$3,'SW7'!D$3,_xll.RiskTruncateP(0.05,0.95),_xll.RiskName("PFAS MUSCLE FRAC"))/(B493*_xll.RiskNormal('SW7'!C$4,'SW7'!E$4,_xll.RiskTruncateP(0.05,0.95),_xll.RiskName("MUSCLE BW FRAC"))))/1000</f>
        <v>#NAME?</v>
      </c>
      <c r="W493" s="137" t="e" cm="1">
        <f t="array" aca="1" ref="W493" ca="1">V493/_xll.RiskNormal('SW7'!C$5,'SW7'!D$5,_xll.RiskTruncateP(0.05,0.95),_xll.RiskName("Serum Part"))</f>
        <v>#NAME?</v>
      </c>
    </row>
    <row r="494" spans="1:23" x14ac:dyDescent="0.35">
      <c r="A494" s="133">
        <f t="shared" si="59"/>
        <v>491</v>
      </c>
      <c r="B494" s="134" t="e" cm="1">
        <f t="array" aca="1" ref="B494" ca="1">B493+_xll.RiskNormal(0.5584 + 2*0.001787*A494 -3*0.00000155*A494^2 - 4*0.00000000133*A494^3,0.35*(0.5584 + 2*0.001787*A494 -3*0.00000155*A494^2 - 4*0.00000000133*A494^3),_xll.RiskTruncateP(0.05,0.95),_xll.RiskName("BW Gain"),_xll.RiskUnits("kg"))</f>
        <v>#NAME?</v>
      </c>
      <c r="C494" s="133" t="e" cm="1">
        <f t="array" aca="1" ref="C494" ca="1">_xll.RiskNormal(20,20*0.3941,_xll.RiskTruncateP(0.05,0.95),_xll.RiskName("Diet 3 Feed"),_xll.RiskUnits("ng/kg dry"))</f>
        <v>#NAME?</v>
      </c>
      <c r="D494" s="133" t="e" cm="1">
        <f t="array" aca="1" ref="D494" ca="1">_xll.RiskNormal(170,170*0.282,_xll.RiskTruncateP(0.05,0.95),_xll.RiskName("Diet 2 Soil"),_xll.RiskUnits("ng/kg dry"))</f>
        <v>#NAME?</v>
      </c>
      <c r="E494" s="163">
        <v>1.3</v>
      </c>
      <c r="F494" s="134"/>
      <c r="G494" s="134"/>
      <c r="H494" s="134"/>
      <c r="I494" s="134"/>
      <c r="J494" s="134"/>
      <c r="K494" s="134"/>
      <c r="L494" s="134" t="e" cm="1">
        <f t="array" aca="1" ref="L494" ca="1">_xll.RiskNormal(5.4702*LN(A494)-22.889,(5.4702*LN(A494)-22.889)*0.35,_xll.RiskTruncateP(0.05,0.95),_xll.RiskName("DMI"),_xll.RiskUnits("kg"))</f>
        <v>#NAME?</v>
      </c>
      <c r="M494" s="134" t="e" cm="1">
        <f t="array" aca="1" ref="M494" ca="1">_xll.RiskNormal(0.0243*L494,0.005*L494,_xll.RiskTruncateP(0.05,0.95),_xll.RiskName("Soil Intake"),_xll.RiskUnits("kg"))</f>
        <v>#NAME?</v>
      </c>
      <c r="N494" s="134" t="e">
        <f t="shared" ca="1" si="60"/>
        <v>#NAME?</v>
      </c>
      <c r="O494" s="134">
        <f t="shared" si="61"/>
        <v>0</v>
      </c>
      <c r="P494" s="134" t="e">
        <f t="shared" ca="1" si="64"/>
        <v>#NAME?</v>
      </c>
      <c r="Q494" s="134" t="e">
        <f t="shared" ca="1" si="64"/>
        <v>#NAME?</v>
      </c>
      <c r="R494" s="134" t="e">
        <f t="shared" ca="1" si="64"/>
        <v>#NAME?</v>
      </c>
      <c r="S494" s="134" t="e">
        <f t="shared" ca="1" si="63"/>
        <v>#NAME?</v>
      </c>
      <c r="T494" s="134" t="e" cm="1">
        <f t="array" aca="1" ref="T494" ca="1">U493-(U493*(0.5^(1/_xll.RiskNormal('SW7'!C$2,'SW7'!D$2,_xll.RiskTruncateP(0.05,0.95),_xll.RiskName("Halflife"),_xll.RiskUnits("d")))))</f>
        <v>#NAME?</v>
      </c>
      <c r="U494" s="134" t="e">
        <f t="shared" ca="1" si="62"/>
        <v>#NAME?</v>
      </c>
      <c r="V494" s="137" t="e" cm="1">
        <f t="array" aca="1" ref="V494" ca="1">(U494*_xll.RiskNormal('SW7'!C$3,'SW7'!D$3,_xll.RiskTruncateP(0.05,0.95),_xll.RiskName("PFAS MUSCLE FRAC"))/(B494*_xll.RiskNormal('SW7'!C$4,'SW7'!E$4,_xll.RiskTruncateP(0.05,0.95),_xll.RiskName("MUSCLE BW FRAC"))))/1000</f>
        <v>#NAME?</v>
      </c>
      <c r="W494" s="137" t="e" cm="1">
        <f t="array" aca="1" ref="W494" ca="1">V494/_xll.RiskNormal('SW7'!C$5,'SW7'!D$5,_xll.RiskTruncateP(0.05,0.95),_xll.RiskName("Serum Part"))</f>
        <v>#NAME?</v>
      </c>
    </row>
    <row r="495" spans="1:23" x14ac:dyDescent="0.35">
      <c r="A495" s="133">
        <f t="shared" si="59"/>
        <v>492</v>
      </c>
      <c r="B495" s="134" t="e" cm="1">
        <f t="array" aca="1" ref="B495" ca="1">B494+_xll.RiskNormal(0.5584 + 2*0.001787*A495 -3*0.00000155*A495^2 - 4*0.00000000133*A495^3,0.35*(0.5584 + 2*0.001787*A495 -3*0.00000155*A495^2 - 4*0.00000000133*A495^3),_xll.RiskTruncateP(0.05,0.95),_xll.RiskName("BW Gain"),_xll.RiskUnits("kg"))</f>
        <v>#NAME?</v>
      </c>
      <c r="C495" s="133" t="e" cm="1">
        <f t="array" aca="1" ref="C495" ca="1">_xll.RiskNormal(20,20*0.3941,_xll.RiskTruncateP(0.05,0.95),_xll.RiskName("Diet 3 Feed"),_xll.RiskUnits("ng/kg dry"))</f>
        <v>#NAME?</v>
      </c>
      <c r="D495" s="133" t="e" cm="1">
        <f t="array" aca="1" ref="D495" ca="1">_xll.RiskNormal(170,170*0.282,_xll.RiskTruncateP(0.05,0.95),_xll.RiskName("Diet 2 Soil"),_xll.RiskUnits("ng/kg dry"))</f>
        <v>#NAME?</v>
      </c>
      <c r="E495" s="163">
        <v>1.3</v>
      </c>
      <c r="F495" s="134"/>
      <c r="G495" s="134"/>
      <c r="H495" s="134"/>
      <c r="I495" s="134"/>
      <c r="J495" s="134"/>
      <c r="K495" s="134"/>
      <c r="L495" s="134" t="e" cm="1">
        <f t="array" aca="1" ref="L495" ca="1">_xll.RiskNormal(5.4702*LN(A495)-22.889,(5.4702*LN(A495)-22.889)*0.35,_xll.RiskTruncateP(0.05,0.95),_xll.RiskName("DMI"),_xll.RiskUnits("kg"))</f>
        <v>#NAME?</v>
      </c>
      <c r="M495" s="134" t="e" cm="1">
        <f t="array" aca="1" ref="M495" ca="1">_xll.RiskNormal(0.0243*L495,0.005*L495,_xll.RiskTruncateP(0.05,0.95),_xll.RiskName("Soil Intake"),_xll.RiskUnits("kg"))</f>
        <v>#NAME?</v>
      </c>
      <c r="N495" s="134" t="e">
        <f t="shared" ca="1" si="60"/>
        <v>#NAME?</v>
      </c>
      <c r="O495" s="134">
        <f t="shared" si="61"/>
        <v>0</v>
      </c>
      <c r="P495" s="134" t="e">
        <f t="shared" ca="1" si="64"/>
        <v>#NAME?</v>
      </c>
      <c r="Q495" s="134" t="e">
        <f t="shared" ca="1" si="64"/>
        <v>#NAME?</v>
      </c>
      <c r="R495" s="134" t="e">
        <f t="shared" ca="1" si="64"/>
        <v>#NAME?</v>
      </c>
      <c r="S495" s="134" t="e">
        <f t="shared" ca="1" si="63"/>
        <v>#NAME?</v>
      </c>
      <c r="T495" s="134" t="e" cm="1">
        <f t="array" aca="1" ref="T495" ca="1">U494-(U494*(0.5^(1/_xll.RiskNormal('SW7'!C$2,'SW7'!D$2,_xll.RiskTruncateP(0.05,0.95),_xll.RiskName("Halflife"),_xll.RiskUnits("d")))))</f>
        <v>#NAME?</v>
      </c>
      <c r="U495" s="134" t="e">
        <f t="shared" ca="1" si="62"/>
        <v>#NAME?</v>
      </c>
      <c r="V495" s="137" t="e" cm="1">
        <f t="array" aca="1" ref="V495" ca="1">(U495*_xll.RiskNormal('SW7'!C$3,'SW7'!D$3,_xll.RiskTruncateP(0.05,0.95),_xll.RiskName("PFAS MUSCLE FRAC"))/(B495*_xll.RiskNormal('SW7'!C$4,'SW7'!E$4,_xll.RiskTruncateP(0.05,0.95),_xll.RiskName("MUSCLE BW FRAC"))))/1000</f>
        <v>#NAME?</v>
      </c>
      <c r="W495" s="137" t="e" cm="1">
        <f t="array" aca="1" ref="W495" ca="1">V495/_xll.RiskNormal('SW7'!C$5,'SW7'!D$5,_xll.RiskTruncateP(0.05,0.95),_xll.RiskName("Serum Part"))</f>
        <v>#NAME?</v>
      </c>
    </row>
    <row r="496" spans="1:23" x14ac:dyDescent="0.35">
      <c r="A496" s="133">
        <f t="shared" si="59"/>
        <v>493</v>
      </c>
      <c r="B496" s="134" t="e" cm="1">
        <f t="array" aca="1" ref="B496" ca="1">B495+_xll.RiskNormal(0.5584 + 2*0.001787*A496 -3*0.00000155*A496^2 - 4*0.00000000133*A496^3,0.35*(0.5584 + 2*0.001787*A496 -3*0.00000155*A496^2 - 4*0.00000000133*A496^3),_xll.RiskTruncateP(0.05,0.95),_xll.RiskName("BW Gain"),_xll.RiskUnits("kg"))</f>
        <v>#NAME?</v>
      </c>
      <c r="C496" s="133" t="e" cm="1">
        <f t="array" aca="1" ref="C496" ca="1">_xll.RiskNormal(20,20*0.3941,_xll.RiskTruncateP(0.05,0.95),_xll.RiskName("Diet 3 Feed"),_xll.RiskUnits("ng/kg dry"))</f>
        <v>#NAME?</v>
      </c>
      <c r="D496" s="133" t="e" cm="1">
        <f t="array" aca="1" ref="D496" ca="1">_xll.RiskNormal(170,170*0.282,_xll.RiskTruncateP(0.05,0.95),_xll.RiskName("Diet 2 Soil"),_xll.RiskUnits("ng/kg dry"))</f>
        <v>#NAME?</v>
      </c>
      <c r="E496" s="163">
        <v>1.3</v>
      </c>
      <c r="F496" s="134"/>
      <c r="G496" s="134"/>
      <c r="H496" s="134"/>
      <c r="I496" s="134"/>
      <c r="J496" s="134"/>
      <c r="K496" s="134"/>
      <c r="L496" s="134" t="e" cm="1">
        <f t="array" aca="1" ref="L496" ca="1">_xll.RiskNormal(5.4702*LN(A496)-22.889,(5.4702*LN(A496)-22.889)*0.35,_xll.RiskTruncateP(0.05,0.95),_xll.RiskName("DMI"),_xll.RiskUnits("kg"))</f>
        <v>#NAME?</v>
      </c>
      <c r="M496" s="134" t="e" cm="1">
        <f t="array" aca="1" ref="M496" ca="1">_xll.RiskNormal(0.0243*L496,0.005*L496,_xll.RiskTruncateP(0.05,0.95),_xll.RiskName("Soil Intake"),_xll.RiskUnits("kg"))</f>
        <v>#NAME?</v>
      </c>
      <c r="N496" s="134" t="e">
        <f t="shared" ca="1" si="60"/>
        <v>#NAME?</v>
      </c>
      <c r="O496" s="134">
        <f t="shared" si="61"/>
        <v>0</v>
      </c>
      <c r="P496" s="134" t="e">
        <f t="shared" ca="1" si="64"/>
        <v>#NAME?</v>
      </c>
      <c r="Q496" s="134" t="e">
        <f t="shared" ca="1" si="64"/>
        <v>#NAME?</v>
      </c>
      <c r="R496" s="134" t="e">
        <f t="shared" ca="1" si="64"/>
        <v>#NAME?</v>
      </c>
      <c r="S496" s="134" t="e">
        <f t="shared" ca="1" si="63"/>
        <v>#NAME?</v>
      </c>
      <c r="T496" s="134" t="e" cm="1">
        <f t="array" aca="1" ref="T496" ca="1">U495-(U495*(0.5^(1/_xll.RiskNormal('SW7'!C$2,'SW7'!D$2,_xll.RiskTruncateP(0.05,0.95),_xll.RiskName("Halflife"),_xll.RiskUnits("d")))))</f>
        <v>#NAME?</v>
      </c>
      <c r="U496" s="134" t="e">
        <f t="shared" ca="1" si="62"/>
        <v>#NAME?</v>
      </c>
      <c r="V496" s="137" t="e" cm="1">
        <f t="array" aca="1" ref="V496" ca="1">(U496*_xll.RiskNormal('SW7'!C$3,'SW7'!D$3,_xll.RiskTruncateP(0.05,0.95),_xll.RiskName("PFAS MUSCLE FRAC"))/(B496*_xll.RiskNormal('SW7'!C$4,'SW7'!E$4,_xll.RiskTruncateP(0.05,0.95),_xll.RiskName("MUSCLE BW FRAC"))))/1000</f>
        <v>#NAME?</v>
      </c>
      <c r="W496" s="137" t="e" cm="1">
        <f t="array" aca="1" ref="W496" ca="1">V496/_xll.RiskNormal('SW7'!C$5,'SW7'!D$5,_xll.RiskTruncateP(0.05,0.95),_xll.RiskName("Serum Part"))</f>
        <v>#NAME?</v>
      </c>
    </row>
    <row r="497" spans="1:23" x14ac:dyDescent="0.35">
      <c r="A497" s="133">
        <f t="shared" si="59"/>
        <v>494</v>
      </c>
      <c r="B497" s="134" t="e" cm="1">
        <f t="array" aca="1" ref="B497" ca="1">B496+_xll.RiskNormal(0.5584 + 2*0.001787*A497 -3*0.00000155*A497^2 - 4*0.00000000133*A497^3,0.35*(0.5584 + 2*0.001787*A497 -3*0.00000155*A497^2 - 4*0.00000000133*A497^3),_xll.RiskTruncateP(0.05,0.95),_xll.RiskName("BW Gain"),_xll.RiskUnits("kg"))</f>
        <v>#NAME?</v>
      </c>
      <c r="C497" s="133" t="e" cm="1">
        <f t="array" aca="1" ref="C497" ca="1">_xll.RiskNormal(20,20*0.3941,_xll.RiskTruncateP(0.05,0.95),_xll.RiskName("Diet 3 Feed"),_xll.RiskUnits("ng/kg dry"))</f>
        <v>#NAME?</v>
      </c>
      <c r="D497" s="133" t="e" cm="1">
        <f t="array" aca="1" ref="D497" ca="1">_xll.RiskNormal(170,170*0.282,_xll.RiskTruncateP(0.05,0.95),_xll.RiskName("Diet 2 Soil"),_xll.RiskUnits("ng/kg dry"))</f>
        <v>#NAME?</v>
      </c>
      <c r="E497" s="163">
        <v>1.3</v>
      </c>
      <c r="F497" s="134"/>
      <c r="G497" s="134"/>
      <c r="H497" s="134"/>
      <c r="I497" s="134"/>
      <c r="J497" s="134"/>
      <c r="K497" s="134"/>
      <c r="L497" s="134" t="e" cm="1">
        <f t="array" aca="1" ref="L497" ca="1">_xll.RiskNormal(5.4702*LN(A497)-22.889,(5.4702*LN(A497)-22.889)*0.35,_xll.RiskTruncateP(0.05,0.95),_xll.RiskName("DMI"),_xll.RiskUnits("kg"))</f>
        <v>#NAME?</v>
      </c>
      <c r="M497" s="134" t="e" cm="1">
        <f t="array" aca="1" ref="M497" ca="1">_xll.RiskNormal(0.0243*L497,0.005*L497,_xll.RiskTruncateP(0.05,0.95),_xll.RiskName("Soil Intake"),_xll.RiskUnits("kg"))</f>
        <v>#NAME?</v>
      </c>
      <c r="N497" s="134" t="e">
        <f t="shared" ca="1" si="60"/>
        <v>#NAME?</v>
      </c>
      <c r="O497" s="134">
        <f t="shared" si="61"/>
        <v>0</v>
      </c>
      <c r="P497" s="134" t="e">
        <f t="shared" ca="1" si="64"/>
        <v>#NAME?</v>
      </c>
      <c r="Q497" s="134" t="e">
        <f t="shared" ca="1" si="64"/>
        <v>#NAME?</v>
      </c>
      <c r="R497" s="134" t="e">
        <f t="shared" ca="1" si="64"/>
        <v>#NAME?</v>
      </c>
      <c r="S497" s="134" t="e">
        <f t="shared" ca="1" si="63"/>
        <v>#NAME?</v>
      </c>
      <c r="T497" s="134" t="e" cm="1">
        <f t="array" aca="1" ref="T497" ca="1">U496-(U496*(0.5^(1/_xll.RiskNormal('SW7'!C$2,'SW7'!D$2,_xll.RiskTruncateP(0.05,0.95),_xll.RiskName("Halflife"),_xll.RiskUnits("d")))))</f>
        <v>#NAME?</v>
      </c>
      <c r="U497" s="134" t="e">
        <f t="shared" ca="1" si="62"/>
        <v>#NAME?</v>
      </c>
      <c r="V497" s="137" t="e" cm="1">
        <f t="array" aca="1" ref="V497" ca="1">(U497*_xll.RiskNormal('SW7'!C$3,'SW7'!D$3,_xll.RiskTruncateP(0.05,0.95),_xll.RiskName("PFAS MUSCLE FRAC"))/(B497*_xll.RiskNormal('SW7'!C$4,'SW7'!E$4,_xll.RiskTruncateP(0.05,0.95),_xll.RiskName("MUSCLE BW FRAC"))))/1000</f>
        <v>#NAME?</v>
      </c>
      <c r="W497" s="137" t="e" cm="1">
        <f t="array" aca="1" ref="W497" ca="1">V497/_xll.RiskNormal('SW7'!C$5,'SW7'!D$5,_xll.RiskTruncateP(0.05,0.95),_xll.RiskName("Serum Part"))</f>
        <v>#NAME?</v>
      </c>
    </row>
    <row r="498" spans="1:23" x14ac:dyDescent="0.35">
      <c r="A498" s="133">
        <f t="shared" si="59"/>
        <v>495</v>
      </c>
      <c r="B498" s="134" t="e" cm="1">
        <f t="array" aca="1" ref="B498" ca="1">B497+_xll.RiskNormal(0.5584 + 2*0.001787*A498 -3*0.00000155*A498^2 - 4*0.00000000133*A498^3,0.35*(0.5584 + 2*0.001787*A498 -3*0.00000155*A498^2 - 4*0.00000000133*A498^3),_xll.RiskTruncateP(0.05,0.95),_xll.RiskName("BW Gain"),_xll.RiskUnits("kg"))</f>
        <v>#NAME?</v>
      </c>
      <c r="C498" s="133" t="e" cm="1">
        <f t="array" aca="1" ref="C498" ca="1">_xll.RiskNormal(20,20*0.3941,_xll.RiskTruncateP(0.05,0.95),_xll.RiskName("Diet 3 Feed"),_xll.RiskUnits("ng/kg dry"))</f>
        <v>#NAME?</v>
      </c>
      <c r="D498" s="133" t="e" cm="1">
        <f t="array" aca="1" ref="D498" ca="1">_xll.RiskNormal(170,170*0.282,_xll.RiskTruncateP(0.05,0.95),_xll.RiskName("Diet 2 Soil"),_xll.RiskUnits("ng/kg dry"))</f>
        <v>#NAME?</v>
      </c>
      <c r="E498" s="163">
        <v>1.3</v>
      </c>
      <c r="F498" s="134"/>
      <c r="G498" s="134"/>
      <c r="H498" s="134"/>
      <c r="I498" s="134"/>
      <c r="J498" s="134"/>
      <c r="K498" s="134"/>
      <c r="L498" s="134" t="e" cm="1">
        <f t="array" aca="1" ref="L498" ca="1">_xll.RiskNormal(5.4702*LN(A498)-22.889,(5.4702*LN(A498)-22.889)*0.35,_xll.RiskTruncateP(0.05,0.95),_xll.RiskName("DMI"),_xll.RiskUnits("kg"))</f>
        <v>#NAME?</v>
      </c>
      <c r="M498" s="134" t="e" cm="1">
        <f t="array" aca="1" ref="M498" ca="1">_xll.RiskNormal(0.0243*L498,0.005*L498,_xll.RiskTruncateP(0.05,0.95),_xll.RiskName("Soil Intake"),_xll.RiskUnits("kg"))</f>
        <v>#NAME?</v>
      </c>
      <c r="N498" s="134" t="e">
        <f t="shared" ca="1" si="60"/>
        <v>#NAME?</v>
      </c>
      <c r="O498" s="134">
        <f t="shared" si="61"/>
        <v>0</v>
      </c>
      <c r="P498" s="134" t="e">
        <f t="shared" ca="1" si="64"/>
        <v>#NAME?</v>
      </c>
      <c r="Q498" s="134" t="e">
        <f t="shared" ca="1" si="64"/>
        <v>#NAME?</v>
      </c>
      <c r="R498" s="134" t="e">
        <f t="shared" ca="1" si="64"/>
        <v>#NAME?</v>
      </c>
      <c r="S498" s="134" t="e">
        <f t="shared" ca="1" si="63"/>
        <v>#NAME?</v>
      </c>
      <c r="T498" s="134" t="e" cm="1">
        <f t="array" aca="1" ref="T498" ca="1">U497-(U497*(0.5^(1/_xll.RiskNormal('SW7'!C$2,'SW7'!D$2,_xll.RiskTruncateP(0.05,0.95),_xll.RiskName("Halflife"),_xll.RiskUnits("d")))))</f>
        <v>#NAME?</v>
      </c>
      <c r="U498" s="134" t="e">
        <f t="shared" ca="1" si="62"/>
        <v>#NAME?</v>
      </c>
      <c r="V498" s="137" t="e" cm="1">
        <f t="array" aca="1" ref="V498" ca="1">(U498*_xll.RiskNormal('SW7'!C$3,'SW7'!D$3,_xll.RiskTruncateP(0.05,0.95),_xll.RiskName("PFAS MUSCLE FRAC"))/(B498*_xll.RiskNormal('SW7'!C$4,'SW7'!E$4,_xll.RiskTruncateP(0.05,0.95),_xll.RiskName("MUSCLE BW FRAC"))))/1000</f>
        <v>#NAME?</v>
      </c>
      <c r="W498" s="137" t="e" cm="1">
        <f t="array" aca="1" ref="W498" ca="1">V498/_xll.RiskNormal('SW7'!C$5,'SW7'!D$5,_xll.RiskTruncateP(0.05,0.95),_xll.RiskName("Serum Part"))</f>
        <v>#NAME?</v>
      </c>
    </row>
    <row r="499" spans="1:23" x14ac:dyDescent="0.35">
      <c r="A499" s="133">
        <f t="shared" si="59"/>
        <v>496</v>
      </c>
      <c r="B499" s="134" t="e" cm="1">
        <f t="array" aca="1" ref="B499" ca="1">B498+_xll.RiskNormal(0.5584 + 2*0.001787*A499 -3*0.00000155*A499^2 - 4*0.00000000133*A499^3,0.35*(0.5584 + 2*0.001787*A499 -3*0.00000155*A499^2 - 4*0.00000000133*A499^3),_xll.RiskTruncateP(0.05,0.95),_xll.RiskName("BW Gain"),_xll.RiskUnits("kg"))</f>
        <v>#NAME?</v>
      </c>
      <c r="C499" s="133" t="e" cm="1">
        <f t="array" aca="1" ref="C499" ca="1">_xll.RiskNormal(1200,1200*0.3941,_xll.RiskTruncateP(0.05,0.95),_xll.RiskName("Diet 3 Feed"),_xll.RiskUnits("ng/kg dry"))</f>
        <v>#NAME?</v>
      </c>
      <c r="D499" s="133">
        <v>0</v>
      </c>
      <c r="E499" s="163">
        <v>1.3</v>
      </c>
      <c r="F499" s="134"/>
      <c r="G499" s="134"/>
      <c r="H499" s="134"/>
      <c r="I499" s="134"/>
      <c r="J499" s="134"/>
      <c r="K499" s="134"/>
      <c r="L499" s="134" t="e" cm="1">
        <f t="array" aca="1" ref="L499" ca="1">_xll.RiskNormal(5.4702*LN(A499)-22.889,(5.4702*LN(A499)-22.889)*0.35,_xll.RiskTruncateP(0.05,0.95),_xll.RiskName("DMI"),_xll.RiskUnits("kg"))</f>
        <v>#NAME?</v>
      </c>
      <c r="M499" s="134" t="e" cm="1">
        <f t="array" aca="1" ref="M499" ca="1">_xll.RiskNormal(0.0243*L499,0.005*L499,_xll.RiskTruncateP(0.05,0.95),_xll.RiskName("Soil Intake"),_xll.RiskUnits("kg"))</f>
        <v>#NAME?</v>
      </c>
      <c r="N499" s="134" t="e">
        <f t="shared" ca="1" si="60"/>
        <v>#NAME?</v>
      </c>
      <c r="O499" s="134">
        <f t="shared" si="61"/>
        <v>0</v>
      </c>
      <c r="P499" s="134" t="e">
        <f t="shared" ca="1" si="64"/>
        <v>#NAME?</v>
      </c>
      <c r="Q499" s="134" t="e">
        <f t="shared" ca="1" si="64"/>
        <v>#NAME?</v>
      </c>
      <c r="R499" s="134" t="e">
        <f t="shared" ca="1" si="64"/>
        <v>#NAME?</v>
      </c>
      <c r="S499" s="134" t="e">
        <f t="shared" ca="1" si="63"/>
        <v>#NAME?</v>
      </c>
      <c r="T499" s="134" t="e" cm="1">
        <f t="array" aca="1" ref="T499" ca="1">U498-(U498*(0.5^(1/_xll.RiskNormal('SW7'!C$2,'SW7'!D$2,_xll.RiskTruncateP(0.05,0.95),_xll.RiskName("Halflife"),_xll.RiskUnits("d")))))</f>
        <v>#NAME?</v>
      </c>
      <c r="U499" s="134" t="e">
        <f t="shared" ca="1" si="62"/>
        <v>#NAME?</v>
      </c>
      <c r="V499" s="137" t="e" cm="1">
        <f t="array" aca="1" ref="V499" ca="1">(U499*_xll.RiskNormal('SW7'!C$3,'SW7'!D$3,_xll.RiskTruncateP(0.05,0.95),_xll.RiskName("PFAS MUSCLE FRAC"))/(B499*_xll.RiskNormal('SW7'!C$4,'SW7'!E$4,_xll.RiskTruncateP(0.05,0.95),_xll.RiskName("MUSCLE BW FRAC"))))/1000</f>
        <v>#NAME?</v>
      </c>
      <c r="W499" s="137" t="e" cm="1">
        <f t="array" aca="1" ref="W499" ca="1">V499/_xll.RiskNormal('SW7'!C$5,'SW7'!D$5,_xll.RiskTruncateP(0.05,0.95),_xll.RiskName("Serum Part"))</f>
        <v>#NAME?</v>
      </c>
    </row>
    <row r="500" spans="1:23" x14ac:dyDescent="0.35">
      <c r="A500" s="133">
        <f t="shared" si="59"/>
        <v>497</v>
      </c>
      <c r="B500" s="134" t="e" cm="1">
        <f t="array" aca="1" ref="B500" ca="1">B499+_xll.RiskNormal(0.5584 + 2*0.001787*A500 -3*0.00000155*A500^2 - 4*0.00000000133*A500^3,0.35*(0.5584 + 2*0.001787*A500 -3*0.00000155*A500^2 - 4*0.00000000133*A500^3),_xll.RiskTruncateP(0.05,0.95),_xll.RiskName("BW Gain"),_xll.RiskUnits("kg"))</f>
        <v>#NAME?</v>
      </c>
      <c r="C500" s="133" t="e" cm="1">
        <f t="array" aca="1" ref="C500" ca="1">_xll.RiskNormal(1200,1200*0.3941,_xll.RiskTruncateP(0.05,0.95),_xll.RiskName("Diet 3 Feed"),_xll.RiskUnits("ng/kg dry"))</f>
        <v>#NAME?</v>
      </c>
      <c r="D500" s="133">
        <v>0</v>
      </c>
      <c r="E500" s="163">
        <v>1.3</v>
      </c>
      <c r="F500" s="134"/>
      <c r="G500" s="134"/>
      <c r="H500" s="134"/>
      <c r="I500" s="134"/>
      <c r="J500" s="134"/>
      <c r="K500" s="134"/>
      <c r="L500" s="134" t="e" cm="1">
        <f t="array" aca="1" ref="L500" ca="1">_xll.RiskNormal(5.4702*LN(A500)-22.889,(5.4702*LN(A500)-22.889)*0.35,_xll.RiskTruncateP(0.05,0.95),_xll.RiskName("DMI"),_xll.RiskUnits("kg"))</f>
        <v>#NAME?</v>
      </c>
      <c r="M500" s="134" t="e" cm="1">
        <f t="array" aca="1" ref="M500" ca="1">_xll.RiskNormal(0.0243*L500,0.005*L500,_xll.RiskTruncateP(0.05,0.95),_xll.RiskName("Soil Intake"),_xll.RiskUnits("kg"))</f>
        <v>#NAME?</v>
      </c>
      <c r="N500" s="134" t="e">
        <f t="shared" ca="1" si="60"/>
        <v>#NAME?</v>
      </c>
      <c r="O500" s="134">
        <f t="shared" si="61"/>
        <v>0</v>
      </c>
      <c r="P500" s="134" t="e">
        <f t="shared" ca="1" si="64"/>
        <v>#NAME?</v>
      </c>
      <c r="Q500" s="134" t="e">
        <f t="shared" ca="1" si="64"/>
        <v>#NAME?</v>
      </c>
      <c r="R500" s="134" t="e">
        <f t="shared" ca="1" si="64"/>
        <v>#NAME?</v>
      </c>
      <c r="S500" s="134" t="e">
        <f t="shared" ca="1" si="63"/>
        <v>#NAME?</v>
      </c>
      <c r="T500" s="134" t="e" cm="1">
        <f t="array" aca="1" ref="T500" ca="1">U499-(U499*(0.5^(1/_xll.RiskNormal('SW7'!C$2,'SW7'!D$2,_xll.RiskTruncateP(0.05,0.95),_xll.RiskName("Halflife"),_xll.RiskUnits("d")))))</f>
        <v>#NAME?</v>
      </c>
      <c r="U500" s="134" t="e">
        <f t="shared" ca="1" si="62"/>
        <v>#NAME?</v>
      </c>
      <c r="V500" s="137" t="e" cm="1">
        <f t="array" aca="1" ref="V500" ca="1">(U500*_xll.RiskNormal('SW7'!C$3,'SW7'!D$3,_xll.RiskTruncateP(0.05,0.95),_xll.RiskName("PFAS MUSCLE FRAC"))/(B500*_xll.RiskNormal('SW7'!C$4,'SW7'!E$4,_xll.RiskTruncateP(0.05,0.95),_xll.RiskName("MUSCLE BW FRAC"))))/1000</f>
        <v>#NAME?</v>
      </c>
      <c r="W500" s="137" t="e" cm="1">
        <f t="array" aca="1" ref="W500" ca="1">V500/_xll.RiskNormal('SW7'!C$5,'SW7'!D$5,_xll.RiskTruncateP(0.05,0.95),_xll.RiskName("Serum Part"))</f>
        <v>#NAME?</v>
      </c>
    </row>
    <row r="501" spans="1:23" x14ac:dyDescent="0.35">
      <c r="A501" s="133">
        <f t="shared" si="59"/>
        <v>498</v>
      </c>
      <c r="B501" s="134" t="e" cm="1">
        <f t="array" aca="1" ref="B501" ca="1">B500+_xll.RiskNormal(0.5584 + 2*0.001787*A501 -3*0.00000155*A501^2 - 4*0.00000000133*A501^3,0.35*(0.5584 + 2*0.001787*A501 -3*0.00000155*A501^2 - 4*0.00000000133*A501^3),_xll.RiskTruncateP(0.05,0.95),_xll.RiskName("BW Gain"),_xll.RiskUnits("kg"))</f>
        <v>#NAME?</v>
      </c>
      <c r="C501" s="133" t="e" cm="1">
        <f t="array" aca="1" ref="C501" ca="1">_xll.RiskNormal(1200,1200*0.3941,_xll.RiskTruncateP(0.05,0.95),_xll.RiskName("Diet 3 Feed"),_xll.RiskUnits("ng/kg dry"))</f>
        <v>#NAME?</v>
      </c>
      <c r="D501" s="133">
        <v>0</v>
      </c>
      <c r="E501" s="163">
        <v>1.3</v>
      </c>
      <c r="F501" s="134"/>
      <c r="G501" s="134"/>
      <c r="H501" s="134"/>
      <c r="I501" s="134"/>
      <c r="J501" s="134"/>
      <c r="K501" s="134"/>
      <c r="L501" s="134" t="e" cm="1">
        <f t="array" aca="1" ref="L501" ca="1">_xll.RiskNormal(5.4702*LN(A501)-22.889,(5.4702*LN(A501)-22.889)*0.35,_xll.RiskTruncateP(0.05,0.95),_xll.RiskName("DMI"),_xll.RiskUnits("kg"))</f>
        <v>#NAME?</v>
      </c>
      <c r="M501" s="134" t="e" cm="1">
        <f t="array" aca="1" ref="M501" ca="1">_xll.RiskNormal(0.0243*L501,0.005*L501,_xll.RiskTruncateP(0.05,0.95),_xll.RiskName("Soil Intake"),_xll.RiskUnits("kg"))</f>
        <v>#NAME?</v>
      </c>
      <c r="N501" s="134" t="e">
        <f t="shared" ca="1" si="60"/>
        <v>#NAME?</v>
      </c>
      <c r="O501" s="134">
        <f t="shared" si="61"/>
        <v>0</v>
      </c>
      <c r="P501" s="134" t="e">
        <f t="shared" ca="1" si="64"/>
        <v>#NAME?</v>
      </c>
      <c r="Q501" s="134" t="e">
        <f t="shared" ca="1" si="64"/>
        <v>#NAME?</v>
      </c>
      <c r="R501" s="134" t="e">
        <f t="shared" ca="1" si="64"/>
        <v>#NAME?</v>
      </c>
      <c r="S501" s="134" t="e">
        <f t="shared" ca="1" si="63"/>
        <v>#NAME?</v>
      </c>
      <c r="T501" s="134" t="e" cm="1">
        <f t="array" aca="1" ref="T501" ca="1">U500-(U500*(0.5^(1/_xll.RiskNormal('SW7'!C$2,'SW7'!D$2,_xll.RiskTruncateP(0.05,0.95),_xll.RiskName("Halflife"),_xll.RiskUnits("d")))))</f>
        <v>#NAME?</v>
      </c>
      <c r="U501" s="134" t="e">
        <f t="shared" ca="1" si="62"/>
        <v>#NAME?</v>
      </c>
      <c r="V501" s="137" t="e" cm="1">
        <f t="array" aca="1" ref="V501" ca="1">(U501*_xll.RiskNormal('SW7'!C$3,'SW7'!D$3,_xll.RiskTruncateP(0.05,0.95),_xll.RiskName("PFAS MUSCLE FRAC"))/(B501*_xll.RiskNormal('SW7'!C$4,'SW7'!E$4,_xll.RiskTruncateP(0.05,0.95),_xll.RiskName("MUSCLE BW FRAC"))))/1000</f>
        <v>#NAME?</v>
      </c>
      <c r="W501" s="137" t="e" cm="1">
        <f t="array" aca="1" ref="W501" ca="1">V501/_xll.RiskNormal('SW7'!C$5,'SW7'!D$5,_xll.RiskTruncateP(0.05,0.95),_xll.RiskName("Serum Part"))</f>
        <v>#NAME?</v>
      </c>
    </row>
    <row r="502" spans="1:23" x14ac:dyDescent="0.35">
      <c r="A502" s="133">
        <f t="shared" si="59"/>
        <v>499</v>
      </c>
      <c r="B502" s="134" t="e" cm="1">
        <f t="array" aca="1" ref="B502" ca="1">B501+_xll.RiskNormal(0.5584 + 2*0.001787*A502 -3*0.00000155*A502^2 - 4*0.00000000133*A502^3,0.35*(0.5584 + 2*0.001787*A502 -3*0.00000155*A502^2 - 4*0.00000000133*A502^3),_xll.RiskTruncateP(0.05,0.95),_xll.RiskName("BW Gain"),_xll.RiskUnits("kg"))</f>
        <v>#NAME?</v>
      </c>
      <c r="C502" s="133" t="e" cm="1">
        <f t="array" aca="1" ref="C502" ca="1">_xll.RiskNormal(1200,1200*0.3941,_xll.RiskTruncateP(0.05,0.95),_xll.RiskName("Diet 3 Feed"),_xll.RiskUnits("ng/kg dry"))</f>
        <v>#NAME?</v>
      </c>
      <c r="D502" s="133">
        <v>0</v>
      </c>
      <c r="E502" s="163">
        <v>1.3</v>
      </c>
      <c r="F502" s="134"/>
      <c r="G502" s="134"/>
      <c r="H502" s="134"/>
      <c r="I502" s="134"/>
      <c r="J502" s="134"/>
      <c r="K502" s="134"/>
      <c r="L502" s="134" t="e" cm="1">
        <f t="array" aca="1" ref="L502" ca="1">_xll.RiskNormal(5.4702*LN(A502)-22.889,(5.4702*LN(A502)-22.889)*0.35,_xll.RiskTruncateP(0.05,0.95),_xll.RiskName("DMI"),_xll.RiskUnits("kg"))</f>
        <v>#NAME?</v>
      </c>
      <c r="M502" s="134" t="e" cm="1">
        <f t="array" aca="1" ref="M502" ca="1">_xll.RiskNormal(0.0243*L502,0.005*L502,_xll.RiskTruncateP(0.05,0.95),_xll.RiskName("Soil Intake"),_xll.RiskUnits("kg"))</f>
        <v>#NAME?</v>
      </c>
      <c r="N502" s="134" t="e">
        <f t="shared" ca="1" si="60"/>
        <v>#NAME?</v>
      </c>
      <c r="O502" s="134">
        <f t="shared" si="61"/>
        <v>0</v>
      </c>
      <c r="P502" s="134" t="e">
        <f t="shared" ca="1" si="64"/>
        <v>#NAME?</v>
      </c>
      <c r="Q502" s="134" t="e">
        <f t="shared" ca="1" si="64"/>
        <v>#NAME?</v>
      </c>
      <c r="R502" s="134" t="e">
        <f t="shared" ca="1" si="64"/>
        <v>#NAME?</v>
      </c>
      <c r="S502" s="134" t="e">
        <f t="shared" ca="1" si="63"/>
        <v>#NAME?</v>
      </c>
      <c r="T502" s="134" t="e" cm="1">
        <f t="array" aca="1" ref="T502" ca="1">U501-(U501*(0.5^(1/_xll.RiskNormal('SW7'!C$2,'SW7'!D$2,_xll.RiskTruncateP(0.05,0.95),_xll.RiskName("Halflife"),_xll.RiskUnits("d")))))</f>
        <v>#NAME?</v>
      </c>
      <c r="U502" s="134" t="e">
        <f t="shared" ca="1" si="62"/>
        <v>#NAME?</v>
      </c>
      <c r="V502" s="137" t="e" cm="1">
        <f t="array" aca="1" ref="V502" ca="1">(U502*_xll.RiskNormal('SW7'!C$3,'SW7'!D$3,_xll.RiskTruncateP(0.05,0.95),_xll.RiskName("PFAS MUSCLE FRAC"))/(B502*_xll.RiskNormal('SW7'!C$4,'SW7'!E$4,_xll.RiskTruncateP(0.05,0.95),_xll.RiskName("MUSCLE BW FRAC"))))/1000</f>
        <v>#NAME?</v>
      </c>
      <c r="W502" s="137" t="e" cm="1">
        <f t="array" aca="1" ref="W502" ca="1">V502/_xll.RiskNormal('SW7'!C$5,'SW7'!D$5,_xll.RiskTruncateP(0.05,0.95),_xll.RiskName("Serum Part"))</f>
        <v>#NAME?</v>
      </c>
    </row>
    <row r="503" spans="1:23" x14ac:dyDescent="0.35">
      <c r="A503" s="133">
        <f t="shared" si="59"/>
        <v>500</v>
      </c>
      <c r="B503" s="134" t="e" cm="1">
        <f t="array" aca="1" ref="B503" ca="1">B502+_xll.RiskNormal(0.5584 + 2*0.001787*A503 -3*0.00000155*A503^2 - 4*0.00000000133*A503^3,0.35*(0.5584 + 2*0.001787*A503 -3*0.00000155*A503^2 - 4*0.00000000133*A503^3),_xll.RiskTruncateP(0.05,0.95),_xll.RiskName("BW Gain"),_xll.RiskUnits("kg"))</f>
        <v>#NAME?</v>
      </c>
      <c r="C503" s="133" t="e" cm="1">
        <f t="array" aca="1" ref="C503" ca="1">_xll.RiskNormal(1200,1200*0.3941,_xll.RiskTruncateP(0.05,0.95),_xll.RiskName("Diet 3 Feed"),_xll.RiskUnits("ng/kg dry"))</f>
        <v>#NAME?</v>
      </c>
      <c r="D503" s="133">
        <v>0</v>
      </c>
      <c r="E503" s="163">
        <v>1.3</v>
      </c>
      <c r="F503" s="134"/>
      <c r="G503" s="134"/>
      <c r="H503" s="134"/>
      <c r="I503" s="134"/>
      <c r="J503" s="134"/>
      <c r="K503" s="134"/>
      <c r="L503" s="134" t="e" cm="1">
        <f t="array" aca="1" ref="L503" ca="1">_xll.RiskNormal(5.4702*LN(A503)-22.889,(5.4702*LN(A503)-22.889)*0.35,_xll.RiskTruncateP(0.05,0.95),_xll.RiskName("DMI"),_xll.RiskUnits("kg"))</f>
        <v>#NAME?</v>
      </c>
      <c r="M503" s="134" t="e" cm="1">
        <f t="array" aca="1" ref="M503" ca="1">_xll.RiskNormal(0.0243*L503,0.005*L503,_xll.RiskTruncateP(0.05,0.95),_xll.RiskName("Soil Intake"),_xll.RiskUnits("kg"))</f>
        <v>#NAME?</v>
      </c>
      <c r="N503" s="134" t="e">
        <f t="shared" ca="1" si="60"/>
        <v>#NAME?</v>
      </c>
      <c r="O503" s="134">
        <f t="shared" si="61"/>
        <v>0</v>
      </c>
      <c r="P503" s="134" t="e">
        <f t="shared" ca="1" si="64"/>
        <v>#NAME?</v>
      </c>
      <c r="Q503" s="134" t="e">
        <f t="shared" ca="1" si="64"/>
        <v>#NAME?</v>
      </c>
      <c r="R503" s="134" t="e">
        <f t="shared" ca="1" si="64"/>
        <v>#NAME?</v>
      </c>
      <c r="S503" s="134" t="e">
        <f t="shared" ca="1" si="63"/>
        <v>#NAME?</v>
      </c>
      <c r="T503" s="134" t="e" cm="1">
        <f t="array" aca="1" ref="T503" ca="1">U502-(U502*(0.5^(1/_xll.RiskNormal('SW7'!C$2,'SW7'!D$2,_xll.RiskTruncateP(0.05,0.95),_xll.RiskName("Halflife"),_xll.RiskUnits("d")))))</f>
        <v>#NAME?</v>
      </c>
      <c r="U503" s="134" t="e">
        <f t="shared" ca="1" si="62"/>
        <v>#NAME?</v>
      </c>
      <c r="V503" s="137" t="e" cm="1">
        <f t="array" aca="1" ref="V503" ca="1">(U503*_xll.RiskNormal('SW7'!C$3,'SW7'!D$3,_xll.RiskTruncateP(0.05,0.95),_xll.RiskName("PFAS MUSCLE FRAC"))/(B503*_xll.RiskNormal('SW7'!C$4,'SW7'!E$4,_xll.RiskTruncateP(0.05,0.95),_xll.RiskName("MUSCLE BW FRAC"))))/1000</f>
        <v>#NAME?</v>
      </c>
      <c r="W503" s="137" t="e" cm="1">
        <f t="array" aca="1" ref="W503" ca="1">V503/_xll.RiskNormal('SW7'!C$5,'SW7'!D$5,_xll.RiskTruncateP(0.05,0.95),_xll.RiskName("Serum Part"))</f>
        <v>#NAME?</v>
      </c>
    </row>
    <row r="504" spans="1:23" x14ac:dyDescent="0.35">
      <c r="A504" s="133">
        <f t="shared" si="59"/>
        <v>501</v>
      </c>
      <c r="B504" s="134" t="e" cm="1">
        <f t="array" aca="1" ref="B504" ca="1">B503+_xll.RiskNormal(0.5584 + 2*0.001787*A504 -3*0.00000155*A504^2 - 4*0.00000000133*A504^3,0.35*(0.5584 + 2*0.001787*A504 -3*0.00000155*A504^2 - 4*0.00000000133*A504^3),_xll.RiskTruncateP(0.05,0.95),_xll.RiskName("BW Gain"),_xll.RiskUnits("kg"))</f>
        <v>#NAME?</v>
      </c>
      <c r="C504" s="133" t="e" cm="1">
        <f t="array" aca="1" ref="C504" ca="1">_xll.RiskNormal(1200,1200*0.3941,_xll.RiskTruncateP(0.05,0.95),_xll.RiskName("Diet 3 Feed"),_xll.RiskUnits("ng/kg dry"))</f>
        <v>#NAME?</v>
      </c>
      <c r="D504" s="133">
        <v>0</v>
      </c>
      <c r="E504" s="163">
        <v>1.3</v>
      </c>
      <c r="F504" s="134"/>
      <c r="G504" s="134"/>
      <c r="H504" s="134"/>
      <c r="I504" s="134"/>
      <c r="J504" s="134"/>
      <c r="K504" s="134"/>
      <c r="L504" s="134" t="e" cm="1">
        <f t="array" aca="1" ref="L504" ca="1">_xll.RiskNormal(5.4702*LN(A504)-22.889,(5.4702*LN(A504)-22.889)*0.35,_xll.RiskTruncateP(0.05,0.95),_xll.RiskName("DMI"),_xll.RiskUnits("kg"))</f>
        <v>#NAME?</v>
      </c>
      <c r="M504" s="134" t="e" cm="1">
        <f t="array" aca="1" ref="M504" ca="1">_xll.RiskNormal(0.0243*L504,0.005*L504,_xll.RiskTruncateP(0.05,0.95),_xll.RiskName("Soil Intake"),_xll.RiskUnits("kg"))</f>
        <v>#NAME?</v>
      </c>
      <c r="N504" s="134" t="e">
        <f t="shared" ca="1" si="60"/>
        <v>#NAME?</v>
      </c>
      <c r="O504" s="134">
        <f t="shared" si="61"/>
        <v>0</v>
      </c>
      <c r="P504" s="134" t="e">
        <f t="shared" ca="1" si="64"/>
        <v>#NAME?</v>
      </c>
      <c r="Q504" s="134" t="e">
        <f t="shared" ca="1" si="64"/>
        <v>#NAME?</v>
      </c>
      <c r="R504" s="134" t="e">
        <f t="shared" ca="1" si="64"/>
        <v>#NAME?</v>
      </c>
      <c r="S504" s="134" t="e">
        <f t="shared" ca="1" si="63"/>
        <v>#NAME?</v>
      </c>
      <c r="T504" s="134" t="e" cm="1">
        <f t="array" aca="1" ref="T504" ca="1">U503-(U503*(0.5^(1/_xll.RiskNormal('SW7'!C$2,'SW7'!D$2,_xll.RiskTruncateP(0.05,0.95),_xll.RiskName("Halflife"),_xll.RiskUnits("d")))))</f>
        <v>#NAME?</v>
      </c>
      <c r="U504" s="134" t="e">
        <f t="shared" ca="1" si="62"/>
        <v>#NAME?</v>
      </c>
      <c r="V504" s="137" t="e" cm="1">
        <f t="array" aca="1" ref="V504" ca="1">(U504*_xll.RiskNormal('SW7'!C$3,'SW7'!D$3,_xll.RiskTruncateP(0.05,0.95),_xll.RiskName("PFAS MUSCLE FRAC"))/(B504*_xll.RiskNormal('SW7'!C$4,'SW7'!E$4,_xll.RiskTruncateP(0.05,0.95),_xll.RiskName("MUSCLE BW FRAC"))))/1000</f>
        <v>#NAME?</v>
      </c>
      <c r="W504" s="137" t="e" cm="1">
        <f t="array" aca="1" ref="W504" ca="1">V504/_xll.RiskNormal('SW7'!C$5,'SW7'!D$5,_xll.RiskTruncateP(0.05,0.95),_xll.RiskName("Serum Part"))</f>
        <v>#NAME?</v>
      </c>
    </row>
    <row r="505" spans="1:23" x14ac:dyDescent="0.35">
      <c r="A505" s="133">
        <f t="shared" si="59"/>
        <v>502</v>
      </c>
      <c r="B505" s="134" t="e" cm="1">
        <f t="array" aca="1" ref="B505" ca="1">B504+_xll.RiskNormal(0.5584 + 2*0.001787*A505 -3*0.00000155*A505^2 - 4*0.00000000133*A505^3,0.35*(0.5584 + 2*0.001787*A505 -3*0.00000155*A505^2 - 4*0.00000000133*A505^3),_xll.RiskTruncateP(0.05,0.95),_xll.RiskName("BW Gain"),_xll.RiskUnits("kg"))</f>
        <v>#NAME?</v>
      </c>
      <c r="C505" s="133" t="e" cm="1">
        <f t="array" aca="1" ref="C505" ca="1">_xll.RiskNormal(1200,1200*0.3941,_xll.RiskTruncateP(0.05,0.95),_xll.RiskName("Diet 3 Feed"),_xll.RiskUnits("ng/kg dry"))</f>
        <v>#NAME?</v>
      </c>
      <c r="D505" s="133">
        <v>0</v>
      </c>
      <c r="E505" s="163">
        <v>1.3</v>
      </c>
      <c r="F505" s="134"/>
      <c r="G505" s="134"/>
      <c r="H505" s="134"/>
      <c r="I505" s="134"/>
      <c r="J505" s="134"/>
      <c r="K505" s="134"/>
      <c r="L505" s="134" t="e" cm="1">
        <f t="array" aca="1" ref="L505" ca="1">_xll.RiskNormal(5.4702*LN(A505)-22.889,(5.4702*LN(A505)-22.889)*0.35,_xll.RiskTruncateP(0.05,0.95),_xll.RiskName("DMI"),_xll.RiskUnits("kg"))</f>
        <v>#NAME?</v>
      </c>
      <c r="M505" s="134" t="e" cm="1">
        <f t="array" aca="1" ref="M505" ca="1">_xll.RiskNormal(0.0243*L505,0.005*L505,_xll.RiskTruncateP(0.05,0.95),_xll.RiskName("Soil Intake"),_xll.RiskUnits("kg"))</f>
        <v>#NAME?</v>
      </c>
      <c r="N505" s="134" t="e">
        <f t="shared" ca="1" si="60"/>
        <v>#NAME?</v>
      </c>
      <c r="O505" s="134">
        <f t="shared" si="61"/>
        <v>0</v>
      </c>
      <c r="P505" s="134" t="e">
        <f t="shared" ca="1" si="64"/>
        <v>#NAME?</v>
      </c>
      <c r="Q505" s="134" t="e">
        <f t="shared" ca="1" si="64"/>
        <v>#NAME?</v>
      </c>
      <c r="R505" s="134" t="e">
        <f t="shared" ca="1" si="64"/>
        <v>#NAME?</v>
      </c>
      <c r="S505" s="134" t="e">
        <f t="shared" ca="1" si="63"/>
        <v>#NAME?</v>
      </c>
      <c r="T505" s="134" t="e" cm="1">
        <f t="array" aca="1" ref="T505" ca="1">U504-(U504*(0.5^(1/_xll.RiskNormal('SW7'!C$2,'SW7'!D$2,_xll.RiskTruncateP(0.05,0.95),_xll.RiskName("Halflife"),_xll.RiskUnits("d")))))</f>
        <v>#NAME?</v>
      </c>
      <c r="U505" s="134" t="e">
        <f t="shared" ca="1" si="62"/>
        <v>#NAME?</v>
      </c>
      <c r="V505" s="137" t="e" cm="1">
        <f t="array" aca="1" ref="V505" ca="1">(U505*_xll.RiskNormal('SW7'!C$3,'SW7'!D$3,_xll.RiskTruncateP(0.05,0.95),_xll.RiskName("PFAS MUSCLE FRAC"))/(B505*_xll.RiskNormal('SW7'!C$4,'SW7'!E$4,_xll.RiskTruncateP(0.05,0.95),_xll.RiskName("MUSCLE BW FRAC"))))/1000</f>
        <v>#NAME?</v>
      </c>
      <c r="W505" s="137" t="e" cm="1">
        <f t="array" aca="1" ref="W505" ca="1">V505/_xll.RiskNormal('SW7'!C$5,'SW7'!D$5,_xll.RiskTruncateP(0.05,0.95),_xll.RiskName("Serum Part"))</f>
        <v>#NAME?</v>
      </c>
    </row>
    <row r="506" spans="1:23" x14ac:dyDescent="0.35">
      <c r="A506" s="133">
        <f t="shared" si="59"/>
        <v>503</v>
      </c>
      <c r="B506" s="134" t="e" cm="1">
        <f t="array" aca="1" ref="B506" ca="1">B505+_xll.RiskNormal(0.5584 + 2*0.001787*A506 -3*0.00000155*A506^2 - 4*0.00000000133*A506^3,0.35*(0.5584 + 2*0.001787*A506 -3*0.00000155*A506^2 - 4*0.00000000133*A506^3),_xll.RiskTruncateP(0.05,0.95),_xll.RiskName("BW Gain"),_xll.RiskUnits("kg"))</f>
        <v>#NAME?</v>
      </c>
      <c r="C506" s="133" t="e" cm="1">
        <f t="array" aca="1" ref="C506" ca="1">_xll.RiskNormal(1200,1200*0.3941,_xll.RiskTruncateP(0.05,0.95),_xll.RiskName("Diet 3 Feed"),_xll.RiskUnits("ng/kg dry"))</f>
        <v>#NAME?</v>
      </c>
      <c r="D506" s="133">
        <v>0</v>
      </c>
      <c r="E506" s="163">
        <v>1.3</v>
      </c>
      <c r="F506" s="134"/>
      <c r="G506" s="134"/>
      <c r="H506" s="134"/>
      <c r="I506" s="134"/>
      <c r="J506" s="134"/>
      <c r="K506" s="134"/>
      <c r="L506" s="134" t="e" cm="1">
        <f t="array" aca="1" ref="L506" ca="1">_xll.RiskNormal(5.4702*LN(A506)-22.889,(5.4702*LN(A506)-22.889)*0.35,_xll.RiskTruncateP(0.05,0.95),_xll.RiskName("DMI"),_xll.RiskUnits("kg"))</f>
        <v>#NAME?</v>
      </c>
      <c r="M506" s="134" t="e" cm="1">
        <f t="array" aca="1" ref="M506" ca="1">_xll.RiskNormal(0.0243*L506,0.005*L506,_xll.RiskTruncateP(0.05,0.95),_xll.RiskName("Soil Intake"),_xll.RiskUnits("kg"))</f>
        <v>#NAME?</v>
      </c>
      <c r="N506" s="134" t="e">
        <f t="shared" ca="1" si="60"/>
        <v>#NAME?</v>
      </c>
      <c r="O506" s="134">
        <f t="shared" si="61"/>
        <v>0</v>
      </c>
      <c r="P506" s="134" t="e">
        <f t="shared" ca="1" si="64"/>
        <v>#NAME?</v>
      </c>
      <c r="Q506" s="134" t="e">
        <f t="shared" ca="1" si="64"/>
        <v>#NAME?</v>
      </c>
      <c r="R506" s="134" t="e">
        <f t="shared" ca="1" si="64"/>
        <v>#NAME?</v>
      </c>
      <c r="S506" s="134" t="e">
        <f t="shared" ca="1" si="63"/>
        <v>#NAME?</v>
      </c>
      <c r="T506" s="134" t="e" cm="1">
        <f t="array" aca="1" ref="T506" ca="1">U505-(U505*(0.5^(1/_xll.RiskNormal('SW7'!C$2,'SW7'!D$2,_xll.RiskTruncateP(0.05,0.95),_xll.RiskName("Halflife"),_xll.RiskUnits("d")))))</f>
        <v>#NAME?</v>
      </c>
      <c r="U506" s="134" t="e">
        <f t="shared" ca="1" si="62"/>
        <v>#NAME?</v>
      </c>
      <c r="V506" s="137" t="e" cm="1">
        <f t="array" aca="1" ref="V506" ca="1">(U506*_xll.RiskNormal('SW7'!C$3,'SW7'!D$3,_xll.RiskTruncateP(0.05,0.95),_xll.RiskName("PFAS MUSCLE FRAC"))/(B506*_xll.RiskNormal('SW7'!C$4,'SW7'!E$4,_xll.RiskTruncateP(0.05,0.95),_xll.RiskName("MUSCLE BW FRAC"))))/1000</f>
        <v>#NAME?</v>
      </c>
      <c r="W506" s="137" t="e" cm="1">
        <f t="array" aca="1" ref="W506" ca="1">V506/_xll.RiskNormal('SW7'!C$5,'SW7'!D$5,_xll.RiskTruncateP(0.05,0.95),_xll.RiskName("Serum Part"))</f>
        <v>#NAME?</v>
      </c>
    </row>
    <row r="507" spans="1:23" x14ac:dyDescent="0.35">
      <c r="A507" s="133">
        <f t="shared" si="59"/>
        <v>504</v>
      </c>
      <c r="B507" s="134" t="e" cm="1">
        <f t="array" aca="1" ref="B507" ca="1">B506+_xll.RiskNormal(0.5584 + 2*0.001787*A507 -3*0.00000155*A507^2 - 4*0.00000000133*A507^3,0.35*(0.5584 + 2*0.001787*A507 -3*0.00000155*A507^2 - 4*0.00000000133*A507^3),_xll.RiskTruncateP(0.05,0.95),_xll.RiskName("BW Gain"),_xll.RiskUnits("kg"))</f>
        <v>#NAME?</v>
      </c>
      <c r="C507" s="133" t="e" cm="1">
        <f t="array" aca="1" ref="C507" ca="1">_xll.RiskNormal(1200,1200*0.3941,_xll.RiskTruncateP(0.05,0.95),_xll.RiskName("Diet 3 Feed"),_xll.RiskUnits("ng/kg dry"))</f>
        <v>#NAME?</v>
      </c>
      <c r="D507" s="133">
        <v>0</v>
      </c>
      <c r="E507" s="163">
        <v>1.3</v>
      </c>
      <c r="F507" s="134"/>
      <c r="G507" s="134"/>
      <c r="H507" s="134"/>
      <c r="I507" s="134"/>
      <c r="J507" s="134"/>
      <c r="K507" s="134"/>
      <c r="L507" s="134" t="e" cm="1">
        <f t="array" aca="1" ref="L507" ca="1">_xll.RiskNormal(5.4702*LN(A507)-22.889,(5.4702*LN(A507)-22.889)*0.35,_xll.RiskTruncateP(0.05,0.95),_xll.RiskName("DMI"),_xll.RiskUnits("kg"))</f>
        <v>#NAME?</v>
      </c>
      <c r="M507" s="134" t="e" cm="1">
        <f t="array" aca="1" ref="M507" ca="1">_xll.RiskNormal(0.0243*L507,0.005*L507,_xll.RiskTruncateP(0.05,0.95),_xll.RiskName("Soil Intake"),_xll.RiskUnits("kg"))</f>
        <v>#NAME?</v>
      </c>
      <c r="N507" s="134" t="e">
        <f t="shared" ca="1" si="60"/>
        <v>#NAME?</v>
      </c>
      <c r="O507" s="134">
        <f t="shared" si="61"/>
        <v>0</v>
      </c>
      <c r="P507" s="134" t="e">
        <f t="shared" ca="1" si="64"/>
        <v>#NAME?</v>
      </c>
      <c r="Q507" s="134" t="e">
        <f t="shared" ca="1" si="64"/>
        <v>#NAME?</v>
      </c>
      <c r="R507" s="134" t="e">
        <f t="shared" ca="1" si="64"/>
        <v>#NAME?</v>
      </c>
      <c r="S507" s="134" t="e">
        <f t="shared" ca="1" si="63"/>
        <v>#NAME?</v>
      </c>
      <c r="T507" s="134" t="e" cm="1">
        <f t="array" aca="1" ref="T507" ca="1">U506-(U506*(0.5^(1/_xll.RiskNormal('SW7'!C$2,'SW7'!D$2,_xll.RiskTruncateP(0.05,0.95),_xll.RiskName("Halflife"),_xll.RiskUnits("d")))))</f>
        <v>#NAME?</v>
      </c>
      <c r="U507" s="134" t="e">
        <f t="shared" ca="1" si="62"/>
        <v>#NAME?</v>
      </c>
      <c r="V507" s="137" t="e" cm="1">
        <f t="array" aca="1" ref="V507" ca="1">(U507*_xll.RiskNormal('SW7'!C$3,'SW7'!D$3,_xll.RiskTruncateP(0.05,0.95),_xll.RiskName("PFAS MUSCLE FRAC"))/(B507*_xll.RiskNormal('SW7'!C$4,'SW7'!E$4,_xll.RiskTruncateP(0.05,0.95),_xll.RiskName("MUSCLE BW FRAC"))))/1000</f>
        <v>#NAME?</v>
      </c>
      <c r="W507" s="137" t="e" cm="1">
        <f t="array" aca="1" ref="W507" ca="1">V507/_xll.RiskNormal('SW7'!C$5,'SW7'!D$5,_xll.RiskTruncateP(0.05,0.95),_xll.RiskName("Serum Part"))</f>
        <v>#NAME?</v>
      </c>
    </row>
    <row r="508" spans="1:23" x14ac:dyDescent="0.35">
      <c r="A508" s="133">
        <f t="shared" si="59"/>
        <v>505</v>
      </c>
      <c r="B508" s="134" t="e" cm="1">
        <f t="array" aca="1" ref="B508" ca="1">B507+_xll.RiskNormal(0.5584 + 2*0.001787*A508 -3*0.00000155*A508^2 - 4*0.00000000133*A508^3,0.35*(0.5584 + 2*0.001787*A508 -3*0.00000155*A508^2 - 4*0.00000000133*A508^3),_xll.RiskTruncateP(0.05,0.95),_xll.RiskName("BW Gain"),_xll.RiskUnits("kg"))</f>
        <v>#NAME?</v>
      </c>
      <c r="C508" s="133" t="e" cm="1">
        <f t="array" aca="1" ref="C508" ca="1">_xll.RiskNormal(1200,1200*0.3941,_xll.RiskTruncateP(0.05,0.95),_xll.RiskName("Diet 3 Feed"),_xll.RiskUnits("ng/kg dry"))</f>
        <v>#NAME?</v>
      </c>
      <c r="D508" s="133">
        <v>0</v>
      </c>
      <c r="E508" s="163">
        <v>1.3</v>
      </c>
      <c r="F508" s="134"/>
      <c r="G508" s="134"/>
      <c r="H508" s="134"/>
      <c r="I508" s="134"/>
      <c r="J508" s="134"/>
      <c r="K508" s="134"/>
      <c r="L508" s="134" t="e" cm="1">
        <f t="array" aca="1" ref="L508" ca="1">_xll.RiskNormal(5.4702*LN(A508)-22.889,(5.4702*LN(A508)-22.889)*0.35,_xll.RiskTruncateP(0.05,0.95),_xll.RiskName("DMI"),_xll.RiskUnits("kg"))</f>
        <v>#NAME?</v>
      </c>
      <c r="M508" s="134" t="e" cm="1">
        <f t="array" aca="1" ref="M508" ca="1">_xll.RiskNormal(0.0243*L508,0.005*L508,_xll.RiskTruncateP(0.05,0.95),_xll.RiskName("Soil Intake"),_xll.RiskUnits("kg"))</f>
        <v>#NAME?</v>
      </c>
      <c r="N508" s="134" t="e">
        <f t="shared" ca="1" si="60"/>
        <v>#NAME?</v>
      </c>
      <c r="O508" s="134">
        <f t="shared" si="61"/>
        <v>0</v>
      </c>
      <c r="P508" s="134" t="e">
        <f t="shared" ca="1" si="64"/>
        <v>#NAME?</v>
      </c>
      <c r="Q508" s="134" t="e">
        <f t="shared" ca="1" si="64"/>
        <v>#NAME?</v>
      </c>
      <c r="R508" s="134" t="e">
        <f t="shared" ca="1" si="64"/>
        <v>#NAME?</v>
      </c>
      <c r="S508" s="134" t="e">
        <f t="shared" ca="1" si="63"/>
        <v>#NAME?</v>
      </c>
      <c r="T508" s="134" t="e" cm="1">
        <f t="array" aca="1" ref="T508" ca="1">U507-(U507*(0.5^(1/_xll.RiskNormal('SW7'!C$2,'SW7'!D$2,_xll.RiskTruncateP(0.05,0.95),_xll.RiskName("Halflife"),_xll.RiskUnits("d")))))</f>
        <v>#NAME?</v>
      </c>
      <c r="U508" s="134" t="e">
        <f t="shared" ca="1" si="62"/>
        <v>#NAME?</v>
      </c>
      <c r="V508" s="137" t="e" cm="1">
        <f t="array" aca="1" ref="V508" ca="1">(U508*_xll.RiskNormal('SW7'!C$3,'SW7'!D$3,_xll.RiskTruncateP(0.05,0.95),_xll.RiskName("PFAS MUSCLE FRAC"))/(B508*_xll.RiskNormal('SW7'!C$4,'SW7'!E$4,_xll.RiskTruncateP(0.05,0.95),_xll.RiskName("MUSCLE BW FRAC"))))/1000</f>
        <v>#NAME?</v>
      </c>
      <c r="W508" s="137" t="e" cm="1">
        <f t="array" aca="1" ref="W508" ca="1">V508/_xll.RiskNormal('SW7'!C$5,'SW7'!D$5,_xll.RiskTruncateP(0.05,0.95),_xll.RiskName("Serum Part"))</f>
        <v>#NAME?</v>
      </c>
    </row>
    <row r="509" spans="1:23" x14ac:dyDescent="0.35">
      <c r="A509" s="133">
        <f t="shared" si="59"/>
        <v>506</v>
      </c>
      <c r="B509" s="134" t="e" cm="1">
        <f t="array" aca="1" ref="B509" ca="1">B508+_xll.RiskNormal(0.5584 + 2*0.001787*A509 -3*0.00000155*A509^2 - 4*0.00000000133*A509^3,0.35*(0.5584 + 2*0.001787*A509 -3*0.00000155*A509^2 - 4*0.00000000133*A509^3),_xll.RiskTruncateP(0.05,0.95),_xll.RiskName("BW Gain"),_xll.RiskUnits("kg"))</f>
        <v>#NAME?</v>
      </c>
      <c r="C509" s="133" t="e" cm="1">
        <f t="array" aca="1" ref="C509" ca="1">_xll.RiskNormal(1200,1200*0.3941,_xll.RiskTruncateP(0.05,0.95),_xll.RiskName("Diet 3 Feed"),_xll.RiskUnits("ng/kg dry"))</f>
        <v>#NAME?</v>
      </c>
      <c r="D509" s="133">
        <v>0</v>
      </c>
      <c r="E509" s="163">
        <v>1.3</v>
      </c>
      <c r="F509" s="134"/>
      <c r="G509" s="134"/>
      <c r="H509" s="134"/>
      <c r="I509" s="134"/>
      <c r="J509" s="134"/>
      <c r="K509" s="134"/>
      <c r="L509" s="134" t="e" cm="1">
        <f t="array" aca="1" ref="L509" ca="1">_xll.RiskNormal(5.4702*LN(A509)-22.889,(5.4702*LN(A509)-22.889)*0.35,_xll.RiskTruncateP(0.05,0.95),_xll.RiskName("DMI"),_xll.RiskUnits("kg"))</f>
        <v>#NAME?</v>
      </c>
      <c r="M509" s="134" t="e" cm="1">
        <f t="array" aca="1" ref="M509" ca="1">_xll.RiskNormal(0.0243*L509,0.005*L509,_xll.RiskTruncateP(0.05,0.95),_xll.RiskName("Soil Intake"),_xll.RiskUnits("kg"))</f>
        <v>#NAME?</v>
      </c>
      <c r="N509" s="134" t="e">
        <f t="shared" ca="1" si="60"/>
        <v>#NAME?</v>
      </c>
      <c r="O509" s="134">
        <f t="shared" si="61"/>
        <v>0</v>
      </c>
      <c r="P509" s="134" t="e">
        <f t="shared" ca="1" si="64"/>
        <v>#NAME?</v>
      </c>
      <c r="Q509" s="134" t="e">
        <f t="shared" ca="1" si="64"/>
        <v>#NAME?</v>
      </c>
      <c r="R509" s="134" t="e">
        <f t="shared" ca="1" si="64"/>
        <v>#NAME?</v>
      </c>
      <c r="S509" s="134" t="e">
        <f t="shared" ca="1" si="63"/>
        <v>#NAME?</v>
      </c>
      <c r="T509" s="134" t="e" cm="1">
        <f t="array" aca="1" ref="T509" ca="1">U508-(U508*(0.5^(1/_xll.RiskNormal('SW7'!C$2,'SW7'!D$2,_xll.RiskTruncateP(0.05,0.95),_xll.RiskName("Halflife"),_xll.RiskUnits("d")))))</f>
        <v>#NAME?</v>
      </c>
      <c r="U509" s="134" t="e">
        <f t="shared" ca="1" si="62"/>
        <v>#NAME?</v>
      </c>
      <c r="V509" s="137" t="e" cm="1">
        <f t="array" aca="1" ref="V509" ca="1">(U509*_xll.RiskNormal('SW7'!C$3,'SW7'!D$3,_xll.RiskTruncateP(0.05,0.95),_xll.RiskName("PFAS MUSCLE FRAC"))/(B509*_xll.RiskNormal('SW7'!C$4,'SW7'!E$4,_xll.RiskTruncateP(0.05,0.95),_xll.RiskName("MUSCLE BW FRAC"))))/1000</f>
        <v>#NAME?</v>
      </c>
      <c r="W509" s="137" t="e" cm="1">
        <f t="array" aca="1" ref="W509" ca="1">V509/_xll.RiskNormal('SW7'!C$5,'SW7'!D$5,_xll.RiskTruncateP(0.05,0.95),_xll.RiskName("Serum Part"))</f>
        <v>#NAME?</v>
      </c>
    </row>
    <row r="510" spans="1:23" x14ac:dyDescent="0.35">
      <c r="A510" s="133">
        <f t="shared" si="59"/>
        <v>507</v>
      </c>
      <c r="B510" s="134" t="e" cm="1">
        <f t="array" aca="1" ref="B510" ca="1">B509+_xll.RiskNormal(0.5584 + 2*0.001787*A510 -3*0.00000155*A510^2 - 4*0.00000000133*A510^3,0.35*(0.5584 + 2*0.001787*A510 -3*0.00000155*A510^2 - 4*0.00000000133*A510^3),_xll.RiskTruncateP(0.05,0.95),_xll.RiskName("BW Gain"),_xll.RiskUnits("kg"))</f>
        <v>#NAME?</v>
      </c>
      <c r="C510" s="133" t="e" cm="1">
        <f t="array" aca="1" ref="C510" ca="1">_xll.RiskNormal(1200,1200*0.3941,_xll.RiskTruncateP(0.05,0.95),_xll.RiskName("Diet 3 Feed"),_xll.RiskUnits("ng/kg dry"))</f>
        <v>#NAME?</v>
      </c>
      <c r="D510" s="133">
        <v>0</v>
      </c>
      <c r="E510" s="163">
        <v>1.3</v>
      </c>
      <c r="F510" s="134"/>
      <c r="G510" s="134"/>
      <c r="H510" s="134"/>
      <c r="I510" s="134"/>
      <c r="J510" s="134"/>
      <c r="K510" s="134"/>
      <c r="L510" s="134" t="e" cm="1">
        <f t="array" aca="1" ref="L510" ca="1">_xll.RiskNormal(5.4702*LN(A510)-22.889,(5.4702*LN(A510)-22.889)*0.35,_xll.RiskTruncateP(0.05,0.95),_xll.RiskName("DMI"),_xll.RiskUnits("kg"))</f>
        <v>#NAME?</v>
      </c>
      <c r="M510" s="134" t="e" cm="1">
        <f t="array" aca="1" ref="M510" ca="1">_xll.RiskNormal(0.0243*L510,0.005*L510,_xll.RiskTruncateP(0.05,0.95),_xll.RiskName("Soil Intake"),_xll.RiskUnits("kg"))</f>
        <v>#NAME?</v>
      </c>
      <c r="N510" s="134" t="e">
        <f t="shared" ca="1" si="60"/>
        <v>#NAME?</v>
      </c>
      <c r="O510" s="134">
        <f t="shared" si="61"/>
        <v>0</v>
      </c>
      <c r="P510" s="134" t="e">
        <f t="shared" ca="1" si="64"/>
        <v>#NAME?</v>
      </c>
      <c r="Q510" s="134" t="e">
        <f t="shared" ca="1" si="64"/>
        <v>#NAME?</v>
      </c>
      <c r="R510" s="134" t="e">
        <f t="shared" ca="1" si="64"/>
        <v>#NAME?</v>
      </c>
      <c r="S510" s="134" t="e">
        <f t="shared" ca="1" si="63"/>
        <v>#NAME?</v>
      </c>
      <c r="T510" s="134" t="e" cm="1">
        <f t="array" aca="1" ref="T510" ca="1">U509-(U509*(0.5^(1/_xll.RiskNormal('SW7'!C$2,'SW7'!D$2,_xll.RiskTruncateP(0.05,0.95),_xll.RiskName("Halflife"),_xll.RiskUnits("d")))))</f>
        <v>#NAME?</v>
      </c>
      <c r="U510" s="134" t="e">
        <f t="shared" ca="1" si="62"/>
        <v>#NAME?</v>
      </c>
      <c r="V510" s="137" t="e" cm="1">
        <f t="array" aca="1" ref="V510" ca="1">(U510*_xll.RiskNormal('SW7'!C$3,'SW7'!D$3,_xll.RiskTruncateP(0.05,0.95),_xll.RiskName("PFAS MUSCLE FRAC"))/(B510*_xll.RiskNormal('SW7'!C$4,'SW7'!E$4,_xll.RiskTruncateP(0.05,0.95),_xll.RiskName("MUSCLE BW FRAC"))))/1000</f>
        <v>#NAME?</v>
      </c>
      <c r="W510" s="137" t="e" cm="1">
        <f t="array" aca="1" ref="W510" ca="1">V510/_xll.RiskNormal('SW7'!C$5,'SW7'!D$5,_xll.RiskTruncateP(0.05,0.95),_xll.RiskName("Serum Part"))</f>
        <v>#NAME?</v>
      </c>
    </row>
    <row r="511" spans="1:23" x14ac:dyDescent="0.35">
      <c r="A511" s="133">
        <f t="shared" si="59"/>
        <v>508</v>
      </c>
      <c r="B511" s="134" t="e" cm="1">
        <f t="array" aca="1" ref="B511" ca="1">B510+_xll.RiskNormal(0.5584 + 2*0.001787*A511 -3*0.00000155*A511^2 - 4*0.00000000133*A511^3,0.35*(0.5584 + 2*0.001787*A511 -3*0.00000155*A511^2 - 4*0.00000000133*A511^3),_xll.RiskTruncateP(0.05,0.95),_xll.RiskName("BW Gain"),_xll.RiskUnits("kg"))</f>
        <v>#NAME?</v>
      </c>
      <c r="C511" s="133" t="e" cm="1">
        <f t="array" aca="1" ref="C511" ca="1">_xll.RiskNormal(1200,1200*0.3941,_xll.RiskTruncateP(0.05,0.95),_xll.RiskName("Diet 3 Feed"),_xll.RiskUnits("ng/kg dry"))</f>
        <v>#NAME?</v>
      </c>
      <c r="D511" s="133">
        <v>0</v>
      </c>
      <c r="E511" s="163">
        <v>1.3</v>
      </c>
      <c r="F511" s="134"/>
      <c r="G511" s="134"/>
      <c r="H511" s="134"/>
      <c r="I511" s="134"/>
      <c r="J511" s="134"/>
      <c r="K511" s="134"/>
      <c r="L511" s="134" t="e" cm="1">
        <f t="array" aca="1" ref="L511" ca="1">_xll.RiskNormal(5.4702*LN(A511)-22.889,(5.4702*LN(A511)-22.889)*0.35,_xll.RiskTruncateP(0.05,0.95),_xll.RiskName("DMI"),_xll.RiskUnits("kg"))</f>
        <v>#NAME?</v>
      </c>
      <c r="M511" s="134" t="e" cm="1">
        <f t="array" aca="1" ref="M511" ca="1">_xll.RiskNormal(0.0243*L511,0.005*L511,_xll.RiskTruncateP(0.05,0.95),_xll.RiskName("Soil Intake"),_xll.RiskUnits("kg"))</f>
        <v>#NAME?</v>
      </c>
      <c r="N511" s="134" t="e">
        <f t="shared" ca="1" si="60"/>
        <v>#NAME?</v>
      </c>
      <c r="O511" s="134">
        <f t="shared" si="61"/>
        <v>0</v>
      </c>
      <c r="P511" s="134" t="e">
        <f t="shared" ca="1" si="64"/>
        <v>#NAME?</v>
      </c>
      <c r="Q511" s="134" t="e">
        <f t="shared" ca="1" si="64"/>
        <v>#NAME?</v>
      </c>
      <c r="R511" s="134" t="e">
        <f t="shared" ca="1" si="64"/>
        <v>#NAME?</v>
      </c>
      <c r="S511" s="134" t="e">
        <f t="shared" ca="1" si="63"/>
        <v>#NAME?</v>
      </c>
      <c r="T511" s="134" t="e" cm="1">
        <f t="array" aca="1" ref="T511" ca="1">U510-(U510*(0.5^(1/_xll.RiskNormal('SW7'!C$2,'SW7'!D$2,_xll.RiskTruncateP(0.05,0.95),_xll.RiskName("Halflife"),_xll.RiskUnits("d")))))</f>
        <v>#NAME?</v>
      </c>
      <c r="U511" s="134" t="e">
        <f t="shared" ca="1" si="62"/>
        <v>#NAME?</v>
      </c>
      <c r="V511" s="137" t="e" cm="1">
        <f t="array" aca="1" ref="V511" ca="1">(U511*_xll.RiskNormal('SW7'!C$3,'SW7'!D$3,_xll.RiskTruncateP(0.05,0.95),_xll.RiskName("PFAS MUSCLE FRAC"))/(B511*_xll.RiskNormal('SW7'!C$4,'SW7'!E$4,_xll.RiskTruncateP(0.05,0.95),_xll.RiskName("MUSCLE BW FRAC"))))/1000</f>
        <v>#NAME?</v>
      </c>
      <c r="W511" s="137" t="e" cm="1">
        <f t="array" aca="1" ref="W511" ca="1">V511/_xll.RiskNormal('SW7'!C$5,'SW7'!D$5,_xll.RiskTruncateP(0.05,0.95),_xll.RiskName("Serum Part"))</f>
        <v>#NAME?</v>
      </c>
    </row>
    <row r="512" spans="1:23" x14ac:dyDescent="0.35">
      <c r="A512" s="133">
        <f t="shared" si="59"/>
        <v>509</v>
      </c>
      <c r="B512" s="134" t="e" cm="1">
        <f t="array" aca="1" ref="B512" ca="1">B511+_xll.RiskNormal(0.5584 + 2*0.001787*A512 -3*0.00000155*A512^2 - 4*0.00000000133*A512^3,0.35*(0.5584 + 2*0.001787*A512 -3*0.00000155*A512^2 - 4*0.00000000133*A512^3),_xll.RiskTruncateP(0.05,0.95),_xll.RiskName("BW Gain"),_xll.RiskUnits("kg"))</f>
        <v>#NAME?</v>
      </c>
      <c r="C512" s="133" t="e" cm="1">
        <f t="array" aca="1" ref="C512" ca="1">_xll.RiskNormal(1200,1200*0.3941,_xll.RiskTruncateP(0.05,0.95),_xll.RiskName("Diet 3 Feed"),_xll.RiskUnits("ng/kg dry"))</f>
        <v>#NAME?</v>
      </c>
      <c r="D512" s="133">
        <v>0</v>
      </c>
      <c r="E512" s="163">
        <v>1.3</v>
      </c>
      <c r="F512" s="134"/>
      <c r="G512" s="134"/>
      <c r="H512" s="134"/>
      <c r="I512" s="134"/>
      <c r="J512" s="134"/>
      <c r="K512" s="134"/>
      <c r="L512" s="134" t="e" cm="1">
        <f t="array" aca="1" ref="L512" ca="1">_xll.RiskNormal(5.4702*LN(A512)-22.889,(5.4702*LN(A512)-22.889)*0.35,_xll.RiskTruncateP(0.05,0.95),_xll.RiskName("DMI"),_xll.RiskUnits("kg"))</f>
        <v>#NAME?</v>
      </c>
      <c r="M512" s="134" t="e" cm="1">
        <f t="array" aca="1" ref="M512" ca="1">_xll.RiskNormal(0.0243*L512,0.005*L512,_xll.RiskTruncateP(0.05,0.95),_xll.RiskName("Soil Intake"),_xll.RiskUnits("kg"))</f>
        <v>#NAME?</v>
      </c>
      <c r="N512" s="134" t="e">
        <f t="shared" ca="1" si="60"/>
        <v>#NAME?</v>
      </c>
      <c r="O512" s="134">
        <f t="shared" si="61"/>
        <v>0</v>
      </c>
      <c r="P512" s="134" t="e">
        <f t="shared" ca="1" si="64"/>
        <v>#NAME?</v>
      </c>
      <c r="Q512" s="134" t="e">
        <f t="shared" ca="1" si="64"/>
        <v>#NAME?</v>
      </c>
      <c r="R512" s="134" t="e">
        <f t="shared" ca="1" si="64"/>
        <v>#NAME?</v>
      </c>
      <c r="S512" s="134" t="e">
        <f t="shared" ca="1" si="63"/>
        <v>#NAME?</v>
      </c>
      <c r="T512" s="134" t="e" cm="1">
        <f t="array" aca="1" ref="T512" ca="1">U511-(U511*(0.5^(1/_xll.RiskNormal('SW7'!C$2,'SW7'!D$2,_xll.RiskTruncateP(0.05,0.95),_xll.RiskName("Halflife"),_xll.RiskUnits("d")))))</f>
        <v>#NAME?</v>
      </c>
      <c r="U512" s="134" t="e">
        <f t="shared" ca="1" si="62"/>
        <v>#NAME?</v>
      </c>
      <c r="V512" s="137" t="e" cm="1">
        <f t="array" aca="1" ref="V512" ca="1">(U512*_xll.RiskNormal('SW7'!C$3,'SW7'!D$3,_xll.RiskTruncateP(0.05,0.95),_xll.RiskName("PFAS MUSCLE FRAC"))/(B512*_xll.RiskNormal('SW7'!C$4,'SW7'!E$4,_xll.RiskTruncateP(0.05,0.95),_xll.RiskName("MUSCLE BW FRAC"))))/1000</f>
        <v>#NAME?</v>
      </c>
      <c r="W512" s="137" t="e" cm="1">
        <f t="array" aca="1" ref="W512" ca="1">V512/_xll.RiskNormal('SW7'!C$5,'SW7'!D$5,_xll.RiskTruncateP(0.05,0.95),_xll.RiskName("Serum Part"))</f>
        <v>#NAME?</v>
      </c>
    </row>
    <row r="513" spans="1:23" x14ac:dyDescent="0.35">
      <c r="A513" s="133">
        <f t="shared" si="59"/>
        <v>510</v>
      </c>
      <c r="B513" s="134" t="e" cm="1">
        <f t="array" aca="1" ref="B513" ca="1">B512+_xll.RiskNormal(0.5584 + 2*0.001787*A513 -3*0.00000155*A513^2 - 4*0.00000000133*A513^3,0.35*(0.5584 + 2*0.001787*A513 -3*0.00000155*A513^2 - 4*0.00000000133*A513^3),_xll.RiskTruncateP(0.05,0.95),_xll.RiskName("BW Gain"),_xll.RiskUnits("kg"))</f>
        <v>#NAME?</v>
      </c>
      <c r="C513" s="133" t="e" cm="1">
        <f t="array" aca="1" ref="C513" ca="1">_xll.RiskNormal(1200,1200*0.3941,_xll.RiskTruncateP(0.05,0.95),_xll.RiskName("Diet 3 Feed"),_xll.RiskUnits("ng/kg dry"))</f>
        <v>#NAME?</v>
      </c>
      <c r="D513" s="133">
        <v>0</v>
      </c>
      <c r="E513" s="163">
        <v>1.3</v>
      </c>
      <c r="F513" s="134"/>
      <c r="G513" s="134"/>
      <c r="H513" s="134"/>
      <c r="I513" s="134"/>
      <c r="J513" s="134"/>
      <c r="K513" s="134"/>
      <c r="L513" s="134" t="e" cm="1">
        <f t="array" aca="1" ref="L513" ca="1">_xll.RiskNormal(5.4702*LN(A513)-22.889,(5.4702*LN(A513)-22.889)*0.35,_xll.RiskTruncateP(0.05,0.95),_xll.RiskName("DMI"),_xll.RiskUnits("kg"))</f>
        <v>#NAME?</v>
      </c>
      <c r="M513" s="134" t="e" cm="1">
        <f t="array" aca="1" ref="M513" ca="1">_xll.RiskNormal(0.0243*L513,0.005*L513,_xll.RiskTruncateP(0.05,0.95),_xll.RiskName("Soil Intake"),_xll.RiskUnits("kg"))</f>
        <v>#NAME?</v>
      </c>
      <c r="N513" s="134" t="e">
        <f t="shared" ca="1" si="60"/>
        <v>#NAME?</v>
      </c>
      <c r="O513" s="134">
        <f t="shared" si="61"/>
        <v>0</v>
      </c>
      <c r="P513" s="134" t="e">
        <f t="shared" ca="1" si="64"/>
        <v>#NAME?</v>
      </c>
      <c r="Q513" s="134" t="e">
        <f t="shared" ca="1" si="64"/>
        <v>#NAME?</v>
      </c>
      <c r="R513" s="134" t="e">
        <f t="shared" ca="1" si="64"/>
        <v>#NAME?</v>
      </c>
      <c r="S513" s="134" t="e">
        <f t="shared" ca="1" si="63"/>
        <v>#NAME?</v>
      </c>
      <c r="T513" s="134" t="e" cm="1">
        <f t="array" aca="1" ref="T513" ca="1">U512-(U512*(0.5^(1/_xll.RiskNormal('SW7'!C$2,'SW7'!D$2,_xll.RiskTruncateP(0.05,0.95),_xll.RiskName("Halflife"),_xll.RiskUnits("d")))))</f>
        <v>#NAME?</v>
      </c>
      <c r="U513" s="134" t="e">
        <f t="shared" ca="1" si="62"/>
        <v>#NAME?</v>
      </c>
      <c r="V513" s="137" t="e" cm="1">
        <f t="array" aca="1" ref="V513" ca="1">(U513*_xll.RiskNormal('SW7'!C$3,'SW7'!D$3,_xll.RiskTruncateP(0.05,0.95),_xll.RiskName("PFAS MUSCLE FRAC"))/(B513*_xll.RiskNormal('SW7'!C$4,'SW7'!E$4,_xll.RiskTruncateP(0.05,0.95),_xll.RiskName("MUSCLE BW FRAC"))))/1000</f>
        <v>#NAME?</v>
      </c>
      <c r="W513" s="137" t="e" cm="1">
        <f t="array" aca="1" ref="W513" ca="1">V513/_xll.RiskNormal('SW7'!C$5,'SW7'!D$5,_xll.RiskTruncateP(0.05,0.95),_xll.RiskName("Serum Part"))</f>
        <v>#NAME?</v>
      </c>
    </row>
    <row r="514" spans="1:23" x14ac:dyDescent="0.35">
      <c r="A514" s="133">
        <f t="shared" si="59"/>
        <v>511</v>
      </c>
      <c r="B514" s="134" t="e" cm="1">
        <f t="array" aca="1" ref="B514" ca="1">B513+_xll.RiskNormal(0.5584 + 2*0.001787*A514 -3*0.00000155*A514^2 - 4*0.00000000133*A514^3,0.35*(0.5584 + 2*0.001787*A514 -3*0.00000155*A514^2 - 4*0.00000000133*A514^3),_xll.RiskTruncateP(0.05,0.95),_xll.RiskName("BW Gain"),_xll.RiskUnits("kg"))</f>
        <v>#NAME?</v>
      </c>
      <c r="C514" s="133" t="e" cm="1">
        <f t="array" aca="1" ref="C514" ca="1">_xll.RiskNormal(1200,1200*0.3941,_xll.RiskTruncateP(0.05,0.95),_xll.RiskName("Diet 3 Feed"),_xll.RiskUnits("ng/kg dry"))</f>
        <v>#NAME?</v>
      </c>
      <c r="D514" s="133">
        <v>0</v>
      </c>
      <c r="E514" s="163">
        <v>1.3</v>
      </c>
      <c r="F514" s="134"/>
      <c r="G514" s="134"/>
      <c r="H514" s="134"/>
      <c r="I514" s="134"/>
      <c r="J514" s="134"/>
      <c r="K514" s="134"/>
      <c r="L514" s="134" t="e" cm="1">
        <f t="array" aca="1" ref="L514" ca="1">_xll.RiskNormal(5.4702*LN(A514)-22.889,(5.4702*LN(A514)-22.889)*0.35,_xll.RiskTruncateP(0.05,0.95),_xll.RiskName("DMI"),_xll.RiskUnits("kg"))</f>
        <v>#NAME?</v>
      </c>
      <c r="M514" s="134" t="e" cm="1">
        <f t="array" aca="1" ref="M514" ca="1">_xll.RiskNormal(0.0243*L514,0.005*L514,_xll.RiskTruncateP(0.05,0.95),_xll.RiskName("Soil Intake"),_xll.RiskUnits("kg"))</f>
        <v>#NAME?</v>
      </c>
      <c r="N514" s="134" t="e">
        <f t="shared" ca="1" si="60"/>
        <v>#NAME?</v>
      </c>
      <c r="O514" s="134">
        <f t="shared" si="61"/>
        <v>0</v>
      </c>
      <c r="P514" s="134" t="e">
        <f t="shared" ca="1" si="64"/>
        <v>#NAME?</v>
      </c>
      <c r="Q514" s="134" t="e">
        <f t="shared" ca="1" si="64"/>
        <v>#NAME?</v>
      </c>
      <c r="R514" s="134" t="e">
        <f t="shared" ca="1" si="64"/>
        <v>#NAME?</v>
      </c>
      <c r="S514" s="134" t="e">
        <f t="shared" ca="1" si="63"/>
        <v>#NAME?</v>
      </c>
      <c r="T514" s="134" t="e" cm="1">
        <f t="array" aca="1" ref="T514" ca="1">U513-(U513*(0.5^(1/_xll.RiskNormal('SW7'!C$2,'SW7'!D$2,_xll.RiskTruncateP(0.05,0.95),_xll.RiskName("Halflife"),_xll.RiskUnits("d")))))</f>
        <v>#NAME?</v>
      </c>
      <c r="U514" s="134" t="e">
        <f t="shared" ca="1" si="62"/>
        <v>#NAME?</v>
      </c>
      <c r="V514" s="137" t="e" cm="1">
        <f t="array" aca="1" ref="V514" ca="1">(U514*_xll.RiskNormal('SW7'!C$3,'SW7'!D$3,_xll.RiskTruncateP(0.05,0.95),_xll.RiskName("PFAS MUSCLE FRAC"))/(B514*_xll.RiskNormal('SW7'!C$4,'SW7'!E$4,_xll.RiskTruncateP(0.05,0.95),_xll.RiskName("MUSCLE BW FRAC"))))/1000</f>
        <v>#NAME?</v>
      </c>
      <c r="W514" s="137" t="e" cm="1">
        <f t="array" aca="1" ref="W514" ca="1">V514/_xll.RiskNormal('SW7'!C$5,'SW7'!D$5,_xll.RiskTruncateP(0.05,0.95),_xll.RiskName("Serum Part"))</f>
        <v>#NAME?</v>
      </c>
    </row>
    <row r="515" spans="1:23" x14ac:dyDescent="0.35">
      <c r="A515" s="133">
        <f t="shared" si="59"/>
        <v>512</v>
      </c>
      <c r="B515" s="134" t="e" cm="1">
        <f t="array" aca="1" ref="B515" ca="1">B514+_xll.RiskNormal(0.5584 + 2*0.001787*A515 -3*0.00000155*A515^2 - 4*0.00000000133*A515^3,0.35*(0.5584 + 2*0.001787*A515 -3*0.00000155*A515^2 - 4*0.00000000133*A515^3),_xll.RiskTruncateP(0.05,0.95),_xll.RiskName("BW Gain"),_xll.RiskUnits("kg"))</f>
        <v>#NAME?</v>
      </c>
      <c r="C515" s="133" t="e" cm="1">
        <f t="array" aca="1" ref="C515" ca="1">_xll.RiskNormal(1200,1200*0.3941,_xll.RiskTruncateP(0.05,0.95),_xll.RiskName("Diet 3 Feed"),_xll.RiskUnits("ng/kg dry"))</f>
        <v>#NAME?</v>
      </c>
      <c r="D515" s="133">
        <v>0</v>
      </c>
      <c r="E515" s="163">
        <v>1.3</v>
      </c>
      <c r="F515" s="134"/>
      <c r="G515" s="134"/>
      <c r="H515" s="134"/>
      <c r="I515" s="134"/>
      <c r="J515" s="134"/>
      <c r="K515" s="134"/>
      <c r="L515" s="134" t="e" cm="1">
        <f t="array" aca="1" ref="L515" ca="1">_xll.RiskNormal(5.4702*LN(A515)-22.889,(5.4702*LN(A515)-22.889)*0.35,_xll.RiskTruncateP(0.05,0.95),_xll.RiskName("DMI"),_xll.RiskUnits("kg"))</f>
        <v>#NAME?</v>
      </c>
      <c r="M515" s="134" t="e" cm="1">
        <f t="array" aca="1" ref="M515" ca="1">_xll.RiskNormal(0.0243*L515,0.005*L515,_xll.RiskTruncateP(0.05,0.95),_xll.RiskName("Soil Intake"),_xll.RiskUnits("kg"))</f>
        <v>#NAME?</v>
      </c>
      <c r="N515" s="134" t="e">
        <f t="shared" ca="1" si="60"/>
        <v>#NAME?</v>
      </c>
      <c r="O515" s="134">
        <f t="shared" si="61"/>
        <v>0</v>
      </c>
      <c r="P515" s="134" t="e">
        <f t="shared" ca="1" si="64"/>
        <v>#NAME?</v>
      </c>
      <c r="Q515" s="134" t="e">
        <f t="shared" ca="1" si="64"/>
        <v>#NAME?</v>
      </c>
      <c r="R515" s="134" t="e">
        <f t="shared" ca="1" si="64"/>
        <v>#NAME?</v>
      </c>
      <c r="S515" s="134" t="e">
        <f t="shared" ca="1" si="63"/>
        <v>#NAME?</v>
      </c>
      <c r="T515" s="134" t="e" cm="1">
        <f t="array" aca="1" ref="T515" ca="1">U514-(U514*(0.5^(1/_xll.RiskNormal('SW7'!C$2,'SW7'!D$2,_xll.RiskTruncateP(0.05,0.95),_xll.RiskName("Halflife"),_xll.RiskUnits("d")))))</f>
        <v>#NAME?</v>
      </c>
      <c r="U515" s="134" t="e">
        <f t="shared" ca="1" si="62"/>
        <v>#NAME?</v>
      </c>
      <c r="V515" s="137" t="e" cm="1">
        <f t="array" aca="1" ref="V515" ca="1">(U515*_xll.RiskNormal('SW7'!C$3,'SW7'!D$3,_xll.RiskTruncateP(0.05,0.95),_xll.RiskName("PFAS MUSCLE FRAC"))/(B515*_xll.RiskNormal('SW7'!C$4,'SW7'!E$4,_xll.RiskTruncateP(0.05,0.95),_xll.RiskName("MUSCLE BW FRAC"))))/1000</f>
        <v>#NAME?</v>
      </c>
      <c r="W515" s="137" t="e" cm="1">
        <f t="array" aca="1" ref="W515" ca="1">V515/_xll.RiskNormal('SW7'!C$5,'SW7'!D$5,_xll.RiskTruncateP(0.05,0.95),_xll.RiskName("Serum Part"))</f>
        <v>#NAME?</v>
      </c>
    </row>
    <row r="516" spans="1:23" x14ac:dyDescent="0.35">
      <c r="A516" s="133">
        <f t="shared" si="59"/>
        <v>513</v>
      </c>
      <c r="B516" s="134" t="e" cm="1">
        <f t="array" aca="1" ref="B516" ca="1">B515+_xll.RiskNormal(0.5584 + 2*0.001787*A516 -3*0.00000155*A516^2 - 4*0.00000000133*A516^3,0.35*(0.5584 + 2*0.001787*A516 -3*0.00000155*A516^2 - 4*0.00000000133*A516^3),_xll.RiskTruncateP(0.05,0.95),_xll.RiskName("BW Gain"),_xll.RiskUnits("kg"))</f>
        <v>#NAME?</v>
      </c>
      <c r="C516" s="133" t="e" cm="1">
        <f t="array" aca="1" ref="C516" ca="1">_xll.RiskNormal(1200,1200*0.3941,_xll.RiskTruncateP(0.05,0.95),_xll.RiskName("Diet 3 Feed"),_xll.RiskUnits("ng/kg dry"))</f>
        <v>#NAME?</v>
      </c>
      <c r="D516" s="133">
        <v>0</v>
      </c>
      <c r="E516" s="163">
        <v>1.3</v>
      </c>
      <c r="F516" s="134"/>
      <c r="G516" s="134"/>
      <c r="H516" s="134"/>
      <c r="I516" s="134"/>
      <c r="J516" s="134"/>
      <c r="K516" s="134"/>
      <c r="L516" s="134" t="e" cm="1">
        <f t="array" aca="1" ref="L516" ca="1">_xll.RiskNormal(5.4702*LN(A516)-22.889,(5.4702*LN(A516)-22.889)*0.35,_xll.RiskTruncateP(0.05,0.95),_xll.RiskName("DMI"),_xll.RiskUnits("kg"))</f>
        <v>#NAME?</v>
      </c>
      <c r="M516" s="134" t="e" cm="1">
        <f t="array" aca="1" ref="M516" ca="1">_xll.RiskNormal(0.0243*L516,0.005*L516,_xll.RiskTruncateP(0.05,0.95),_xll.RiskName("Soil Intake"),_xll.RiskUnits("kg"))</f>
        <v>#NAME?</v>
      </c>
      <c r="N516" s="134" t="e">
        <f t="shared" ca="1" si="60"/>
        <v>#NAME?</v>
      </c>
      <c r="O516" s="134">
        <f t="shared" si="61"/>
        <v>0</v>
      </c>
      <c r="P516" s="134" t="e">
        <f t="shared" ca="1" si="64"/>
        <v>#NAME?</v>
      </c>
      <c r="Q516" s="134" t="e">
        <f t="shared" ca="1" si="64"/>
        <v>#NAME?</v>
      </c>
      <c r="R516" s="134" t="e">
        <f t="shared" ca="1" si="64"/>
        <v>#NAME?</v>
      </c>
      <c r="S516" s="134" t="e">
        <f t="shared" ca="1" si="63"/>
        <v>#NAME?</v>
      </c>
      <c r="T516" s="134" t="e" cm="1">
        <f t="array" aca="1" ref="T516" ca="1">U515-(U515*(0.5^(1/_xll.RiskNormal('SW7'!C$2,'SW7'!D$2,_xll.RiskTruncateP(0.05,0.95),_xll.RiskName("Halflife"),_xll.RiskUnits("d")))))</f>
        <v>#NAME?</v>
      </c>
      <c r="U516" s="134" t="e">
        <f t="shared" ca="1" si="62"/>
        <v>#NAME?</v>
      </c>
      <c r="V516" s="137" t="e" cm="1">
        <f t="array" aca="1" ref="V516" ca="1">(U516*_xll.RiskNormal('SW7'!C$3,'SW7'!D$3,_xll.RiskTruncateP(0.05,0.95),_xll.RiskName("PFAS MUSCLE FRAC"))/(B516*_xll.RiskNormal('SW7'!C$4,'SW7'!E$4,_xll.RiskTruncateP(0.05,0.95),_xll.RiskName("MUSCLE BW FRAC"))))/1000</f>
        <v>#NAME?</v>
      </c>
      <c r="W516" s="137" t="e" cm="1">
        <f t="array" aca="1" ref="W516" ca="1">V516/_xll.RiskNormal('SW7'!C$5,'SW7'!D$5,_xll.RiskTruncateP(0.05,0.95),_xll.RiskName("Serum Part"))</f>
        <v>#NAME?</v>
      </c>
    </row>
    <row r="517" spans="1:23" x14ac:dyDescent="0.35">
      <c r="A517" s="133">
        <f t="shared" ref="A517:A580" si="65">A516+1</f>
        <v>514</v>
      </c>
      <c r="B517" s="134" t="e" cm="1">
        <f t="array" aca="1" ref="B517" ca="1">B516+_xll.RiskNormal(0.5584 + 2*0.001787*A517 -3*0.00000155*A517^2 - 4*0.00000000133*A517^3,0.35*(0.5584 + 2*0.001787*A517 -3*0.00000155*A517^2 - 4*0.00000000133*A517^3),_xll.RiskTruncateP(0.05,0.95),_xll.RiskName("BW Gain"),_xll.RiskUnits("kg"))</f>
        <v>#NAME?</v>
      </c>
      <c r="C517" s="133" t="e" cm="1">
        <f t="array" aca="1" ref="C517" ca="1">_xll.RiskNormal(1200,1200*0.3941,_xll.RiskTruncateP(0.05,0.95),_xll.RiskName("Diet 3 Feed"),_xll.RiskUnits("ng/kg dry"))</f>
        <v>#NAME?</v>
      </c>
      <c r="D517" s="133">
        <v>0</v>
      </c>
      <c r="E517" s="163">
        <v>1.3</v>
      </c>
      <c r="F517" s="134"/>
      <c r="G517" s="134"/>
      <c r="H517" s="134"/>
      <c r="I517" s="134"/>
      <c r="J517" s="134"/>
      <c r="K517" s="134"/>
      <c r="L517" s="134" t="e" cm="1">
        <f t="array" aca="1" ref="L517" ca="1">_xll.RiskNormal(5.4702*LN(A517)-22.889,(5.4702*LN(A517)-22.889)*0.35,_xll.RiskTruncateP(0.05,0.95),_xll.RiskName("DMI"),_xll.RiskUnits("kg"))</f>
        <v>#NAME?</v>
      </c>
      <c r="M517" s="134" t="e" cm="1">
        <f t="array" aca="1" ref="M517" ca="1">_xll.RiskNormal(0.0243*L517,0.005*L517,_xll.RiskTruncateP(0.05,0.95),_xll.RiskName("Soil Intake"),_xll.RiskUnits("kg"))</f>
        <v>#NAME?</v>
      </c>
      <c r="N517" s="134" t="e">
        <f t="shared" ref="N517:N580" ca="1" si="66">4*L517</f>
        <v>#NAME?</v>
      </c>
      <c r="O517" s="134">
        <f t="shared" ref="O517:O580" si="67">J517*K517</f>
        <v>0</v>
      </c>
      <c r="P517" s="134" t="e">
        <f t="shared" ca="1" si="64"/>
        <v>#NAME?</v>
      </c>
      <c r="Q517" s="134" t="e">
        <f t="shared" ca="1" si="64"/>
        <v>#NAME?</v>
      </c>
      <c r="R517" s="134" t="e">
        <f t="shared" ca="1" si="64"/>
        <v>#NAME?</v>
      </c>
      <c r="S517" s="134" t="e">
        <f t="shared" ca="1" si="63"/>
        <v>#NAME?</v>
      </c>
      <c r="T517" s="134" t="e" cm="1">
        <f t="array" aca="1" ref="T517" ca="1">U516-(U516*(0.5^(1/_xll.RiskNormal('SW7'!C$2,'SW7'!D$2,_xll.RiskTruncateP(0.05,0.95),_xll.RiskName("Halflife"),_xll.RiskUnits("d")))))</f>
        <v>#NAME?</v>
      </c>
      <c r="U517" s="134" t="e">
        <f t="shared" ref="U517:U580" ca="1" si="68">U516+S516-T516</f>
        <v>#NAME?</v>
      </c>
      <c r="V517" s="137" t="e" cm="1">
        <f t="array" aca="1" ref="V517" ca="1">(U517*_xll.RiskNormal('SW7'!C$3,'SW7'!D$3,_xll.RiskTruncateP(0.05,0.95),_xll.RiskName("PFAS MUSCLE FRAC"))/(B517*_xll.RiskNormal('SW7'!C$4,'SW7'!E$4,_xll.RiskTruncateP(0.05,0.95),_xll.RiskName("MUSCLE BW FRAC"))))/1000</f>
        <v>#NAME?</v>
      </c>
      <c r="W517" s="137" t="e" cm="1">
        <f t="array" aca="1" ref="W517" ca="1">V517/_xll.RiskNormal('SW7'!C$5,'SW7'!D$5,_xll.RiskTruncateP(0.05,0.95),_xll.RiskName("Serum Part"))</f>
        <v>#NAME?</v>
      </c>
    </row>
    <row r="518" spans="1:23" x14ac:dyDescent="0.35">
      <c r="A518" s="133">
        <f t="shared" si="65"/>
        <v>515</v>
      </c>
      <c r="B518" s="134" t="e" cm="1">
        <f t="array" aca="1" ref="B518" ca="1">B517+_xll.RiskNormal(0.5584 + 2*0.001787*A518 -3*0.00000155*A518^2 - 4*0.00000000133*A518^3,0.35*(0.5584 + 2*0.001787*A518 -3*0.00000155*A518^2 - 4*0.00000000133*A518^3),_xll.RiskTruncateP(0.05,0.95),_xll.RiskName("BW Gain"),_xll.RiskUnits("kg"))</f>
        <v>#NAME?</v>
      </c>
      <c r="C518" s="133" t="e" cm="1">
        <f t="array" aca="1" ref="C518" ca="1">_xll.RiskNormal(1200,1200*0.3941,_xll.RiskTruncateP(0.05,0.95),_xll.RiskName("Diet 3 Feed"),_xll.RiskUnits("ng/kg dry"))</f>
        <v>#NAME?</v>
      </c>
      <c r="D518" s="133">
        <v>0</v>
      </c>
      <c r="E518" s="163">
        <v>1.3</v>
      </c>
      <c r="F518" s="134"/>
      <c r="G518" s="134"/>
      <c r="H518" s="134"/>
      <c r="I518" s="134"/>
      <c r="J518" s="134"/>
      <c r="K518" s="134"/>
      <c r="L518" s="134" t="e" cm="1">
        <f t="array" aca="1" ref="L518" ca="1">_xll.RiskNormal(5.4702*LN(A518)-22.889,(5.4702*LN(A518)-22.889)*0.35,_xll.RiskTruncateP(0.05,0.95),_xll.RiskName("DMI"),_xll.RiskUnits("kg"))</f>
        <v>#NAME?</v>
      </c>
      <c r="M518" s="134" t="e" cm="1">
        <f t="array" aca="1" ref="M518" ca="1">_xll.RiskNormal(0.0243*L518,0.005*L518,_xll.RiskTruncateP(0.05,0.95),_xll.RiskName("Soil Intake"),_xll.RiskUnits("kg"))</f>
        <v>#NAME?</v>
      </c>
      <c r="N518" s="134" t="e">
        <f t="shared" ca="1" si="66"/>
        <v>#NAME?</v>
      </c>
      <c r="O518" s="134">
        <f t="shared" si="67"/>
        <v>0</v>
      </c>
      <c r="P518" s="134" t="e">
        <f t="shared" ca="1" si="64"/>
        <v>#NAME?</v>
      </c>
      <c r="Q518" s="134" t="e">
        <f t="shared" ca="1" si="64"/>
        <v>#NAME?</v>
      </c>
      <c r="R518" s="134" t="e">
        <f t="shared" ca="1" si="64"/>
        <v>#NAME?</v>
      </c>
      <c r="S518" s="134" t="e">
        <f t="shared" ca="1" si="63"/>
        <v>#NAME?</v>
      </c>
      <c r="T518" s="134" t="e" cm="1">
        <f t="array" aca="1" ref="T518" ca="1">U517-(U517*(0.5^(1/_xll.RiskNormal('SW7'!C$2,'SW7'!D$2,_xll.RiskTruncateP(0.05,0.95),_xll.RiskName("Halflife"),_xll.RiskUnits("d")))))</f>
        <v>#NAME?</v>
      </c>
      <c r="U518" s="134" t="e">
        <f t="shared" ca="1" si="68"/>
        <v>#NAME?</v>
      </c>
      <c r="V518" s="137" t="e" cm="1">
        <f t="array" aca="1" ref="V518" ca="1">(U518*_xll.RiskNormal('SW7'!C$3,'SW7'!D$3,_xll.RiskTruncateP(0.05,0.95),_xll.RiskName("PFAS MUSCLE FRAC"))/(B518*_xll.RiskNormal('SW7'!C$4,'SW7'!E$4,_xll.RiskTruncateP(0.05,0.95),_xll.RiskName("MUSCLE BW FRAC"))))/1000</f>
        <v>#NAME?</v>
      </c>
      <c r="W518" s="137" t="e" cm="1">
        <f t="array" aca="1" ref="W518" ca="1">V518/_xll.RiskNormal('SW7'!C$5,'SW7'!D$5,_xll.RiskTruncateP(0.05,0.95),_xll.RiskName("Serum Part"))</f>
        <v>#NAME?</v>
      </c>
    </row>
    <row r="519" spans="1:23" x14ac:dyDescent="0.35">
      <c r="A519" s="133">
        <f t="shared" si="65"/>
        <v>516</v>
      </c>
      <c r="B519" s="134" t="e" cm="1">
        <f t="array" aca="1" ref="B519" ca="1">B518+_xll.RiskNormal(0.5584 + 2*0.001787*A519 -3*0.00000155*A519^2 - 4*0.00000000133*A519^3,0.35*(0.5584 + 2*0.001787*A519 -3*0.00000155*A519^2 - 4*0.00000000133*A519^3),_xll.RiskTruncateP(0.05,0.95),_xll.RiskName("BW Gain"),_xll.RiskUnits("kg"))</f>
        <v>#NAME?</v>
      </c>
      <c r="C519" s="133" t="e" cm="1">
        <f t="array" aca="1" ref="C519" ca="1">_xll.RiskNormal(1200,1200*0.3941,_xll.RiskTruncateP(0.05,0.95),_xll.RiskName("Diet 3 Feed"),_xll.RiskUnits("ng/kg dry"))</f>
        <v>#NAME?</v>
      </c>
      <c r="D519" s="133">
        <v>0</v>
      </c>
      <c r="E519" s="163">
        <v>1.3</v>
      </c>
      <c r="F519" s="134"/>
      <c r="G519" s="134"/>
      <c r="H519" s="134"/>
      <c r="I519" s="134"/>
      <c r="J519" s="134"/>
      <c r="K519" s="134"/>
      <c r="L519" s="134" t="e" cm="1">
        <f t="array" aca="1" ref="L519" ca="1">_xll.RiskNormal(5.4702*LN(A519)-22.889,(5.4702*LN(A519)-22.889)*0.35,_xll.RiskTruncateP(0.05,0.95),_xll.RiskName("DMI"),_xll.RiskUnits("kg"))</f>
        <v>#NAME?</v>
      </c>
      <c r="M519" s="134" t="e" cm="1">
        <f t="array" aca="1" ref="M519" ca="1">_xll.RiskNormal(0.0243*L519,0.005*L519,_xll.RiskTruncateP(0.05,0.95),_xll.RiskName("Soil Intake"),_xll.RiskUnits("kg"))</f>
        <v>#NAME?</v>
      </c>
      <c r="N519" s="134" t="e">
        <f t="shared" ca="1" si="66"/>
        <v>#NAME?</v>
      </c>
      <c r="O519" s="134">
        <f t="shared" si="67"/>
        <v>0</v>
      </c>
      <c r="P519" s="134" t="e">
        <f t="shared" ca="1" si="64"/>
        <v>#NAME?</v>
      </c>
      <c r="Q519" s="134" t="e">
        <f t="shared" ca="1" si="64"/>
        <v>#NAME?</v>
      </c>
      <c r="R519" s="134" t="e">
        <f t="shared" ca="1" si="64"/>
        <v>#NAME?</v>
      </c>
      <c r="S519" s="134" t="e">
        <f t="shared" ca="1" si="63"/>
        <v>#NAME?</v>
      </c>
      <c r="T519" s="134" t="e" cm="1">
        <f t="array" aca="1" ref="T519" ca="1">U518-(U518*(0.5^(1/_xll.RiskNormal('SW7'!C$2,'SW7'!D$2,_xll.RiskTruncateP(0.05,0.95),_xll.RiskName("Halflife"),_xll.RiskUnits("d")))))</f>
        <v>#NAME?</v>
      </c>
      <c r="U519" s="134" t="e">
        <f t="shared" ca="1" si="68"/>
        <v>#NAME?</v>
      </c>
      <c r="V519" s="137" t="e" cm="1">
        <f t="array" aca="1" ref="V519" ca="1">(U519*_xll.RiskNormal('SW7'!C$3,'SW7'!D$3,_xll.RiskTruncateP(0.05,0.95),_xll.RiskName("PFAS MUSCLE FRAC"))/(B519*_xll.RiskNormal('SW7'!C$4,'SW7'!E$4,_xll.RiskTruncateP(0.05,0.95),_xll.RiskName("MUSCLE BW FRAC"))))/1000</f>
        <v>#NAME?</v>
      </c>
      <c r="W519" s="137" t="e" cm="1">
        <f t="array" aca="1" ref="W519" ca="1">V519/_xll.RiskNormal('SW7'!C$5,'SW7'!D$5,_xll.RiskTruncateP(0.05,0.95),_xll.RiskName("Serum Part"))</f>
        <v>#NAME?</v>
      </c>
    </row>
    <row r="520" spans="1:23" x14ac:dyDescent="0.35">
      <c r="A520" s="133">
        <f t="shared" si="65"/>
        <v>517</v>
      </c>
      <c r="B520" s="134" t="e" cm="1">
        <f t="array" aca="1" ref="B520" ca="1">B519+_xll.RiskNormal(0.5584 + 2*0.001787*A520 -3*0.00000155*A520^2 - 4*0.00000000133*A520^3,0.35*(0.5584 + 2*0.001787*A520 -3*0.00000155*A520^2 - 4*0.00000000133*A520^3),_xll.RiskTruncateP(0.05,0.95),_xll.RiskName("BW Gain"),_xll.RiskUnits("kg"))</f>
        <v>#NAME?</v>
      </c>
      <c r="C520" s="133" t="e" cm="1">
        <f t="array" aca="1" ref="C520" ca="1">_xll.RiskNormal(1200,1200*0.3941,_xll.RiskTruncateP(0.05,0.95),_xll.RiskName("Diet 3 Feed"),_xll.RiskUnits("ng/kg dry"))</f>
        <v>#NAME?</v>
      </c>
      <c r="D520" s="133">
        <v>0</v>
      </c>
      <c r="E520" s="163">
        <v>1.3</v>
      </c>
      <c r="F520" s="134"/>
      <c r="G520" s="134"/>
      <c r="H520" s="134"/>
      <c r="I520" s="134"/>
      <c r="J520" s="134"/>
      <c r="K520" s="134"/>
      <c r="L520" s="134" t="e" cm="1">
        <f t="array" aca="1" ref="L520" ca="1">_xll.RiskNormal(5.4702*LN(A520)-22.889,(5.4702*LN(A520)-22.889)*0.35,_xll.RiskTruncateP(0.05,0.95),_xll.RiskName("DMI"),_xll.RiskUnits("kg"))</f>
        <v>#NAME?</v>
      </c>
      <c r="M520" s="134" t="e" cm="1">
        <f t="array" aca="1" ref="M520" ca="1">_xll.RiskNormal(0.0243*L520,0.005*L520,_xll.RiskTruncateP(0.05,0.95),_xll.RiskName("Soil Intake"),_xll.RiskUnits("kg"))</f>
        <v>#NAME?</v>
      </c>
      <c r="N520" s="134" t="e">
        <f t="shared" ca="1" si="66"/>
        <v>#NAME?</v>
      </c>
      <c r="O520" s="134">
        <f t="shared" si="67"/>
        <v>0</v>
      </c>
      <c r="P520" s="134" t="e">
        <f t="shared" ca="1" si="64"/>
        <v>#NAME?</v>
      </c>
      <c r="Q520" s="134" t="e">
        <f t="shared" ca="1" si="64"/>
        <v>#NAME?</v>
      </c>
      <c r="R520" s="134" t="e">
        <f t="shared" ca="1" si="64"/>
        <v>#NAME?</v>
      </c>
      <c r="S520" s="134" t="e">
        <f t="shared" ca="1" si="63"/>
        <v>#NAME?</v>
      </c>
      <c r="T520" s="134" t="e" cm="1">
        <f t="array" aca="1" ref="T520" ca="1">U519-(U519*(0.5^(1/_xll.RiskNormal('SW7'!C$2,'SW7'!D$2,_xll.RiskTruncateP(0.05,0.95),_xll.RiskName("Halflife"),_xll.RiskUnits("d")))))</f>
        <v>#NAME?</v>
      </c>
      <c r="U520" s="134" t="e">
        <f t="shared" ca="1" si="68"/>
        <v>#NAME?</v>
      </c>
      <c r="V520" s="137" t="e" cm="1">
        <f t="array" aca="1" ref="V520" ca="1">(U520*_xll.RiskNormal('SW7'!C$3,'SW7'!D$3,_xll.RiskTruncateP(0.05,0.95),_xll.RiskName("PFAS MUSCLE FRAC"))/(B520*_xll.RiskNormal('SW7'!C$4,'SW7'!E$4,_xll.RiskTruncateP(0.05,0.95),_xll.RiskName("MUSCLE BW FRAC"))))/1000</f>
        <v>#NAME?</v>
      </c>
      <c r="W520" s="137" t="e" cm="1">
        <f t="array" aca="1" ref="W520" ca="1">V520/_xll.RiskNormal('SW7'!C$5,'SW7'!D$5,_xll.RiskTruncateP(0.05,0.95),_xll.RiskName("Serum Part"))</f>
        <v>#NAME?</v>
      </c>
    </row>
    <row r="521" spans="1:23" x14ac:dyDescent="0.35">
      <c r="A521" s="133">
        <f t="shared" si="65"/>
        <v>518</v>
      </c>
      <c r="B521" s="134" t="e" cm="1">
        <f t="array" aca="1" ref="B521" ca="1">B520+_xll.RiskNormal(0.5584 + 2*0.001787*A521 -3*0.00000155*A521^2 - 4*0.00000000133*A521^3,0.35*(0.5584 + 2*0.001787*A521 -3*0.00000155*A521^2 - 4*0.00000000133*A521^3),_xll.RiskTruncateP(0.05,0.95),_xll.RiskName("BW Gain"),_xll.RiskUnits("kg"))</f>
        <v>#NAME?</v>
      </c>
      <c r="C521" s="133" t="e" cm="1">
        <f t="array" aca="1" ref="C521" ca="1">_xll.RiskNormal(1200,1200*0.3941,_xll.RiskTruncateP(0.05,0.95),_xll.RiskName("Diet 3 Feed"),_xll.RiskUnits("ng/kg dry"))</f>
        <v>#NAME?</v>
      </c>
      <c r="D521" s="133">
        <v>0</v>
      </c>
      <c r="E521" s="163">
        <v>1.3</v>
      </c>
      <c r="F521" s="134"/>
      <c r="G521" s="134"/>
      <c r="H521" s="134"/>
      <c r="I521" s="134"/>
      <c r="J521" s="134"/>
      <c r="K521" s="134"/>
      <c r="L521" s="134" t="e" cm="1">
        <f t="array" aca="1" ref="L521" ca="1">_xll.RiskNormal(5.4702*LN(A521)-22.889,(5.4702*LN(A521)-22.889)*0.35,_xll.RiskTruncateP(0.05,0.95),_xll.RiskName("DMI"),_xll.RiskUnits("kg"))</f>
        <v>#NAME?</v>
      </c>
      <c r="M521" s="134" t="e" cm="1">
        <f t="array" aca="1" ref="M521" ca="1">_xll.RiskNormal(0.0243*L521,0.005*L521,_xll.RiskTruncateP(0.05,0.95),_xll.RiskName("Soil Intake"),_xll.RiskUnits("kg"))</f>
        <v>#NAME?</v>
      </c>
      <c r="N521" s="134" t="e">
        <f t="shared" ca="1" si="66"/>
        <v>#NAME?</v>
      </c>
      <c r="O521" s="134">
        <f t="shared" si="67"/>
        <v>0</v>
      </c>
      <c r="P521" s="134" t="e">
        <f t="shared" ca="1" si="64"/>
        <v>#NAME?</v>
      </c>
      <c r="Q521" s="134" t="e">
        <f t="shared" ca="1" si="64"/>
        <v>#NAME?</v>
      </c>
      <c r="R521" s="134" t="e">
        <f t="shared" ca="1" si="64"/>
        <v>#NAME?</v>
      </c>
      <c r="S521" s="134" t="e">
        <f t="shared" ca="1" si="63"/>
        <v>#NAME?</v>
      </c>
      <c r="T521" s="134" t="e" cm="1">
        <f t="array" aca="1" ref="T521" ca="1">U520-(U520*(0.5^(1/_xll.RiskNormal('SW7'!C$2,'SW7'!D$2,_xll.RiskTruncateP(0.05,0.95),_xll.RiskName("Halflife"),_xll.RiskUnits("d")))))</f>
        <v>#NAME?</v>
      </c>
      <c r="U521" s="134" t="e">
        <f t="shared" ca="1" si="68"/>
        <v>#NAME?</v>
      </c>
      <c r="V521" s="137" t="e" cm="1">
        <f t="array" aca="1" ref="V521" ca="1">(U521*_xll.RiskNormal('SW7'!C$3,'SW7'!D$3,_xll.RiskTruncateP(0.05,0.95),_xll.RiskName("PFAS MUSCLE FRAC"))/(B521*_xll.RiskNormal('SW7'!C$4,'SW7'!E$4,_xll.RiskTruncateP(0.05,0.95),_xll.RiskName("MUSCLE BW FRAC"))))/1000</f>
        <v>#NAME?</v>
      </c>
      <c r="W521" s="137" t="e" cm="1">
        <f t="array" aca="1" ref="W521" ca="1">V521/_xll.RiskNormal('SW7'!C$5,'SW7'!D$5,_xll.RiskTruncateP(0.05,0.95),_xll.RiskName("Serum Part"))</f>
        <v>#NAME?</v>
      </c>
    </row>
    <row r="522" spans="1:23" x14ac:dyDescent="0.35">
      <c r="A522" s="133">
        <f t="shared" si="65"/>
        <v>519</v>
      </c>
      <c r="B522" s="134" t="e" cm="1">
        <f t="array" aca="1" ref="B522" ca="1">B521+_xll.RiskNormal(0.5584 + 2*0.001787*A522 -3*0.00000155*A522^2 - 4*0.00000000133*A522^3,0.35*(0.5584 + 2*0.001787*A522 -3*0.00000155*A522^2 - 4*0.00000000133*A522^3),_xll.RiskTruncateP(0.05,0.95),_xll.RiskName("BW Gain"),_xll.RiskUnits("kg"))</f>
        <v>#NAME?</v>
      </c>
      <c r="C522" s="133" t="e" cm="1">
        <f t="array" aca="1" ref="C522" ca="1">_xll.RiskNormal(1200,1200*0.3941,_xll.RiskTruncateP(0.05,0.95),_xll.RiskName("Diet 3 Feed"),_xll.RiskUnits("ng/kg dry"))</f>
        <v>#NAME?</v>
      </c>
      <c r="D522" s="133">
        <v>0</v>
      </c>
      <c r="E522" s="163">
        <v>1.3</v>
      </c>
      <c r="F522" s="134"/>
      <c r="G522" s="134"/>
      <c r="H522" s="134"/>
      <c r="I522" s="134"/>
      <c r="J522" s="134"/>
      <c r="K522" s="134"/>
      <c r="L522" s="134" t="e" cm="1">
        <f t="array" aca="1" ref="L522" ca="1">_xll.RiskNormal(5.4702*LN(A522)-22.889,(5.4702*LN(A522)-22.889)*0.35,_xll.RiskTruncateP(0.05,0.95),_xll.RiskName("DMI"),_xll.RiskUnits("kg"))</f>
        <v>#NAME?</v>
      </c>
      <c r="M522" s="134" t="e" cm="1">
        <f t="array" aca="1" ref="M522" ca="1">_xll.RiskNormal(0.0243*L522,0.005*L522,_xll.RiskTruncateP(0.05,0.95),_xll.RiskName("Soil Intake"),_xll.RiskUnits("kg"))</f>
        <v>#NAME?</v>
      </c>
      <c r="N522" s="134" t="e">
        <f t="shared" ca="1" si="66"/>
        <v>#NAME?</v>
      </c>
      <c r="O522" s="134">
        <f t="shared" si="67"/>
        <v>0</v>
      </c>
      <c r="P522" s="134" t="e">
        <f t="shared" ca="1" si="64"/>
        <v>#NAME?</v>
      </c>
      <c r="Q522" s="134" t="e">
        <f t="shared" ca="1" si="64"/>
        <v>#NAME?</v>
      </c>
      <c r="R522" s="134" t="e">
        <f t="shared" ca="1" si="64"/>
        <v>#NAME?</v>
      </c>
      <c r="S522" s="134" t="e">
        <f t="shared" ca="1" si="63"/>
        <v>#NAME?</v>
      </c>
      <c r="T522" s="134" t="e" cm="1">
        <f t="array" aca="1" ref="T522" ca="1">U521-(U521*(0.5^(1/_xll.RiskNormal('SW7'!C$2,'SW7'!D$2,_xll.RiskTruncateP(0.05,0.95),_xll.RiskName("Halflife"),_xll.RiskUnits("d")))))</f>
        <v>#NAME?</v>
      </c>
      <c r="U522" s="134" t="e">
        <f t="shared" ca="1" si="68"/>
        <v>#NAME?</v>
      </c>
      <c r="V522" s="137" t="e" cm="1">
        <f t="array" aca="1" ref="V522" ca="1">(U522*_xll.RiskNormal('SW7'!C$3,'SW7'!D$3,_xll.RiskTruncateP(0.05,0.95),_xll.RiskName("PFAS MUSCLE FRAC"))/(B522*_xll.RiskNormal('SW7'!C$4,'SW7'!E$4,_xll.RiskTruncateP(0.05,0.95),_xll.RiskName("MUSCLE BW FRAC"))))/1000</f>
        <v>#NAME?</v>
      </c>
      <c r="W522" s="137" t="e" cm="1">
        <f t="array" aca="1" ref="W522" ca="1">V522/_xll.RiskNormal('SW7'!C$5,'SW7'!D$5,_xll.RiskTruncateP(0.05,0.95),_xll.RiskName("Serum Part"))</f>
        <v>#NAME?</v>
      </c>
    </row>
    <row r="523" spans="1:23" x14ac:dyDescent="0.35">
      <c r="A523" s="133">
        <f t="shared" si="65"/>
        <v>520</v>
      </c>
      <c r="B523" s="134" t="e" cm="1">
        <f t="array" aca="1" ref="B523" ca="1">B522+_xll.RiskNormal(0.5584 + 2*0.001787*A523 -3*0.00000155*A523^2 - 4*0.00000000133*A523^3,0.35*(0.5584 + 2*0.001787*A523 -3*0.00000155*A523^2 - 4*0.00000000133*A523^3),_xll.RiskTruncateP(0.05,0.95),_xll.RiskName("BW Gain"),_xll.RiskUnits("kg"))</f>
        <v>#NAME?</v>
      </c>
      <c r="C523" s="133" t="e" cm="1">
        <f t="array" aca="1" ref="C523" ca="1">_xll.RiskNormal(1200,1200*0.3941,_xll.RiskTruncateP(0.05,0.95),_xll.RiskName("Diet 3 Feed"),_xll.RiskUnits("ng/kg dry"))</f>
        <v>#NAME?</v>
      </c>
      <c r="D523" s="133">
        <v>0</v>
      </c>
      <c r="E523" s="163">
        <v>1.3</v>
      </c>
      <c r="F523" s="134"/>
      <c r="G523" s="134"/>
      <c r="H523" s="134"/>
      <c r="I523" s="134"/>
      <c r="J523" s="134"/>
      <c r="K523" s="134"/>
      <c r="L523" s="134" t="e" cm="1">
        <f t="array" aca="1" ref="L523" ca="1">_xll.RiskNormal(5.4702*LN(A523)-22.889,(5.4702*LN(A523)-22.889)*0.35,_xll.RiskTruncateP(0.05,0.95),_xll.RiskName("DMI"),_xll.RiskUnits("kg"))</f>
        <v>#NAME?</v>
      </c>
      <c r="M523" s="134" t="e" cm="1">
        <f t="array" aca="1" ref="M523" ca="1">_xll.RiskNormal(0.0243*L523,0.005*L523,_xll.RiskTruncateP(0.05,0.95),_xll.RiskName("Soil Intake"),_xll.RiskUnits("kg"))</f>
        <v>#NAME?</v>
      </c>
      <c r="N523" s="134" t="e">
        <f t="shared" ca="1" si="66"/>
        <v>#NAME?</v>
      </c>
      <c r="O523" s="134">
        <f t="shared" si="67"/>
        <v>0</v>
      </c>
      <c r="P523" s="134" t="e">
        <f t="shared" ca="1" si="64"/>
        <v>#NAME?</v>
      </c>
      <c r="Q523" s="134" t="e">
        <f t="shared" ca="1" si="64"/>
        <v>#NAME?</v>
      </c>
      <c r="R523" s="134" t="e">
        <f t="shared" ca="1" si="64"/>
        <v>#NAME?</v>
      </c>
      <c r="S523" s="134" t="e">
        <f t="shared" ca="1" si="63"/>
        <v>#NAME?</v>
      </c>
      <c r="T523" s="134" t="e" cm="1">
        <f t="array" aca="1" ref="T523" ca="1">U522-(U522*(0.5^(1/_xll.RiskNormal('SW7'!C$2,'SW7'!D$2,_xll.RiskTruncateP(0.05,0.95),_xll.RiskName("Halflife"),_xll.RiskUnits("d")))))</f>
        <v>#NAME?</v>
      </c>
      <c r="U523" s="134" t="e">
        <f t="shared" ca="1" si="68"/>
        <v>#NAME?</v>
      </c>
      <c r="V523" s="137" t="e" cm="1">
        <f t="array" aca="1" ref="V523" ca="1">(U523*_xll.RiskNormal('SW7'!C$3,'SW7'!D$3,_xll.RiskTruncateP(0.05,0.95),_xll.RiskName("PFAS MUSCLE FRAC"))/(B523*_xll.RiskNormal('SW7'!C$4,'SW7'!E$4,_xll.RiskTruncateP(0.05,0.95),_xll.RiskName("MUSCLE BW FRAC"))))/1000</f>
        <v>#NAME?</v>
      </c>
      <c r="W523" s="137" t="e" cm="1">
        <f t="array" aca="1" ref="W523" ca="1">V523/_xll.RiskNormal('SW7'!C$5,'SW7'!D$5,_xll.RiskTruncateP(0.05,0.95),_xll.RiskName("Serum Part"))</f>
        <v>#NAME?</v>
      </c>
    </row>
    <row r="524" spans="1:23" x14ac:dyDescent="0.35">
      <c r="A524" s="133">
        <f t="shared" si="65"/>
        <v>521</v>
      </c>
      <c r="B524" s="134" t="e" cm="1">
        <f t="array" aca="1" ref="B524" ca="1">B523+_xll.RiskNormal(0.5584 + 2*0.001787*A524 -3*0.00000155*A524^2 - 4*0.00000000133*A524^3,0.35*(0.5584 + 2*0.001787*A524 -3*0.00000155*A524^2 - 4*0.00000000133*A524^3),_xll.RiskTruncateP(0.05,0.95),_xll.RiskName("BW Gain"),_xll.RiskUnits("kg"))</f>
        <v>#NAME?</v>
      </c>
      <c r="C524" s="133" t="e" cm="1">
        <f t="array" aca="1" ref="C524" ca="1">_xll.RiskNormal(1200,1200*0.3941,_xll.RiskTruncateP(0.05,0.95),_xll.RiskName("Diet 3 Feed"),_xll.RiskUnits("ng/kg dry"))</f>
        <v>#NAME?</v>
      </c>
      <c r="D524" s="133">
        <v>0</v>
      </c>
      <c r="E524" s="163">
        <v>1.3</v>
      </c>
      <c r="F524" s="134"/>
      <c r="G524" s="134"/>
      <c r="H524" s="134"/>
      <c r="I524" s="134"/>
      <c r="J524" s="134"/>
      <c r="K524" s="134"/>
      <c r="L524" s="134" t="e" cm="1">
        <f t="array" aca="1" ref="L524" ca="1">_xll.RiskNormal(5.4702*LN(A524)-22.889,(5.4702*LN(A524)-22.889)*0.35,_xll.RiskTruncateP(0.05,0.95),_xll.RiskName("DMI"),_xll.RiskUnits("kg"))</f>
        <v>#NAME?</v>
      </c>
      <c r="M524" s="134" t="e" cm="1">
        <f t="array" aca="1" ref="M524" ca="1">_xll.RiskNormal(0.0243*L524,0.005*L524,_xll.RiskTruncateP(0.05,0.95),_xll.RiskName("Soil Intake"),_xll.RiskUnits("kg"))</f>
        <v>#NAME?</v>
      </c>
      <c r="N524" s="134" t="e">
        <f t="shared" ca="1" si="66"/>
        <v>#NAME?</v>
      </c>
      <c r="O524" s="134">
        <f t="shared" si="67"/>
        <v>0</v>
      </c>
      <c r="P524" s="134" t="e">
        <f t="shared" ca="1" si="64"/>
        <v>#NAME?</v>
      </c>
      <c r="Q524" s="134" t="e">
        <f t="shared" ca="1" si="64"/>
        <v>#NAME?</v>
      </c>
      <c r="R524" s="134" t="e">
        <f t="shared" ca="1" si="64"/>
        <v>#NAME?</v>
      </c>
      <c r="S524" s="134" t="e">
        <f t="shared" ca="1" si="63"/>
        <v>#NAME?</v>
      </c>
      <c r="T524" s="134" t="e" cm="1">
        <f t="array" aca="1" ref="T524" ca="1">U523-(U523*(0.5^(1/_xll.RiskNormal('SW7'!C$2,'SW7'!D$2,_xll.RiskTruncateP(0.05,0.95),_xll.RiskName("Halflife"),_xll.RiskUnits("d")))))</f>
        <v>#NAME?</v>
      </c>
      <c r="U524" s="134" t="e">
        <f t="shared" ca="1" si="68"/>
        <v>#NAME?</v>
      </c>
      <c r="V524" s="137" t="e" cm="1">
        <f t="array" aca="1" ref="V524" ca="1">(U524*_xll.RiskNormal('SW7'!C$3,'SW7'!D$3,_xll.RiskTruncateP(0.05,0.95),_xll.RiskName("PFAS MUSCLE FRAC"))/(B524*_xll.RiskNormal('SW7'!C$4,'SW7'!E$4,_xll.RiskTruncateP(0.05,0.95),_xll.RiskName("MUSCLE BW FRAC"))))/1000</f>
        <v>#NAME?</v>
      </c>
      <c r="W524" s="137" t="e" cm="1">
        <f t="array" aca="1" ref="W524" ca="1">V524/_xll.RiskNormal('SW7'!C$5,'SW7'!D$5,_xll.RiskTruncateP(0.05,0.95),_xll.RiskName("Serum Part"))</f>
        <v>#NAME?</v>
      </c>
    </row>
    <row r="525" spans="1:23" x14ac:dyDescent="0.35">
      <c r="A525" s="133">
        <f t="shared" si="65"/>
        <v>522</v>
      </c>
      <c r="B525" s="134" t="e" cm="1">
        <f t="array" aca="1" ref="B525" ca="1">B524+_xll.RiskNormal(0.5584 + 2*0.001787*A525 -3*0.00000155*A525^2 - 4*0.00000000133*A525^3,0.35*(0.5584 + 2*0.001787*A525 -3*0.00000155*A525^2 - 4*0.00000000133*A525^3),_xll.RiskTruncateP(0.05,0.95),_xll.RiskName("BW Gain"),_xll.RiskUnits("kg"))</f>
        <v>#NAME?</v>
      </c>
      <c r="C525" s="133" t="e" cm="1">
        <f t="array" aca="1" ref="C525" ca="1">_xll.RiskNormal(1200,1200*0.3941,_xll.RiskTruncateP(0.05,0.95),_xll.RiskName("Diet 3 Feed"),_xll.RiskUnits("ng/kg dry"))</f>
        <v>#NAME?</v>
      </c>
      <c r="D525" s="133">
        <v>0</v>
      </c>
      <c r="E525" s="163">
        <v>1.3</v>
      </c>
      <c r="F525" s="134"/>
      <c r="G525" s="134"/>
      <c r="H525" s="134"/>
      <c r="I525" s="134"/>
      <c r="J525" s="134"/>
      <c r="K525" s="134"/>
      <c r="L525" s="134" t="e" cm="1">
        <f t="array" aca="1" ref="L525" ca="1">_xll.RiskNormal(5.4702*LN(A525)-22.889,(5.4702*LN(A525)-22.889)*0.35,_xll.RiskTruncateP(0.05,0.95),_xll.RiskName("DMI"),_xll.RiskUnits("kg"))</f>
        <v>#NAME?</v>
      </c>
      <c r="M525" s="134" t="e" cm="1">
        <f t="array" aca="1" ref="M525" ca="1">_xll.RiskNormal(0.0243*L525,0.005*L525,_xll.RiskTruncateP(0.05,0.95),_xll.RiskName("Soil Intake"),_xll.RiskUnits("kg"))</f>
        <v>#NAME?</v>
      </c>
      <c r="N525" s="134" t="e">
        <f t="shared" ca="1" si="66"/>
        <v>#NAME?</v>
      </c>
      <c r="O525" s="134">
        <f t="shared" si="67"/>
        <v>0</v>
      </c>
      <c r="P525" s="134" t="e">
        <f t="shared" ca="1" si="64"/>
        <v>#NAME?</v>
      </c>
      <c r="Q525" s="134" t="e">
        <f t="shared" ca="1" si="64"/>
        <v>#NAME?</v>
      </c>
      <c r="R525" s="134" t="e">
        <f t="shared" ca="1" si="64"/>
        <v>#NAME?</v>
      </c>
      <c r="S525" s="134" t="e">
        <f t="shared" ca="1" si="63"/>
        <v>#NAME?</v>
      </c>
      <c r="T525" s="134" t="e" cm="1">
        <f t="array" aca="1" ref="T525" ca="1">U524-(U524*(0.5^(1/_xll.RiskNormal('SW7'!C$2,'SW7'!D$2,_xll.RiskTruncateP(0.05,0.95),_xll.RiskName("Halflife"),_xll.RiskUnits("d")))))</f>
        <v>#NAME?</v>
      </c>
      <c r="U525" s="134" t="e">
        <f t="shared" ca="1" si="68"/>
        <v>#NAME?</v>
      </c>
      <c r="V525" s="137" t="e" cm="1">
        <f t="array" aca="1" ref="V525" ca="1">(U525*_xll.RiskNormal('SW7'!C$3,'SW7'!D$3,_xll.RiskTruncateP(0.05,0.95),_xll.RiskName("PFAS MUSCLE FRAC"))/(B525*_xll.RiskNormal('SW7'!C$4,'SW7'!E$4,_xll.RiskTruncateP(0.05,0.95),_xll.RiskName("MUSCLE BW FRAC"))))/1000</f>
        <v>#NAME?</v>
      </c>
      <c r="W525" s="137" t="e" cm="1">
        <f t="array" aca="1" ref="W525" ca="1">V525/_xll.RiskNormal('SW7'!C$5,'SW7'!D$5,_xll.RiskTruncateP(0.05,0.95),_xll.RiskName("Serum Part"))</f>
        <v>#NAME?</v>
      </c>
    </row>
    <row r="526" spans="1:23" x14ac:dyDescent="0.35">
      <c r="A526" s="133">
        <f t="shared" si="65"/>
        <v>523</v>
      </c>
      <c r="B526" s="134" t="e" cm="1">
        <f t="array" aca="1" ref="B526" ca="1">B525+_xll.RiskNormal(0.5584 + 2*0.001787*A526 -3*0.00000155*A526^2 - 4*0.00000000133*A526^3,0.35*(0.5584 + 2*0.001787*A526 -3*0.00000155*A526^2 - 4*0.00000000133*A526^3),_xll.RiskTruncateP(0.05,0.95),_xll.RiskName("BW Gain"),_xll.RiskUnits("kg"))</f>
        <v>#NAME?</v>
      </c>
      <c r="C526" s="133" t="e" cm="1">
        <f t="array" aca="1" ref="C526" ca="1">_xll.RiskNormal(1200,1200*0.3941,_xll.RiskTruncateP(0.05,0.95),_xll.RiskName("Diet 3 Feed"),_xll.RiskUnits("ng/kg dry"))</f>
        <v>#NAME?</v>
      </c>
      <c r="D526" s="133">
        <v>0</v>
      </c>
      <c r="E526" s="163">
        <v>1.3</v>
      </c>
      <c r="F526" s="134"/>
      <c r="G526" s="134"/>
      <c r="H526" s="134"/>
      <c r="I526" s="134"/>
      <c r="J526" s="134"/>
      <c r="K526" s="134"/>
      <c r="L526" s="134" t="e" cm="1">
        <f t="array" aca="1" ref="L526" ca="1">_xll.RiskNormal(5.4702*LN(A526)-22.889,(5.4702*LN(A526)-22.889)*0.35,_xll.RiskTruncateP(0.05,0.95),_xll.RiskName("DMI"),_xll.RiskUnits("kg"))</f>
        <v>#NAME?</v>
      </c>
      <c r="M526" s="134" t="e" cm="1">
        <f t="array" aca="1" ref="M526" ca="1">_xll.RiskNormal(0.0243*L526,0.005*L526,_xll.RiskTruncateP(0.05,0.95),_xll.RiskName("Soil Intake"),_xll.RiskUnits("kg"))</f>
        <v>#NAME?</v>
      </c>
      <c r="N526" s="134" t="e">
        <f t="shared" ca="1" si="66"/>
        <v>#NAME?</v>
      </c>
      <c r="O526" s="134">
        <f t="shared" si="67"/>
        <v>0</v>
      </c>
      <c r="P526" s="134" t="e">
        <f t="shared" ca="1" si="64"/>
        <v>#NAME?</v>
      </c>
      <c r="Q526" s="134" t="e">
        <f t="shared" ca="1" si="64"/>
        <v>#NAME?</v>
      </c>
      <c r="R526" s="134" t="e">
        <f t="shared" ca="1" si="64"/>
        <v>#NAME?</v>
      </c>
      <c r="S526" s="134" t="e">
        <f t="shared" ca="1" si="63"/>
        <v>#NAME?</v>
      </c>
      <c r="T526" s="134" t="e" cm="1">
        <f t="array" aca="1" ref="T526" ca="1">U525-(U525*(0.5^(1/_xll.RiskNormal('SW7'!C$2,'SW7'!D$2,_xll.RiskTruncateP(0.05,0.95),_xll.RiskName("Halflife"),_xll.RiskUnits("d")))))</f>
        <v>#NAME?</v>
      </c>
      <c r="U526" s="134" t="e">
        <f t="shared" ca="1" si="68"/>
        <v>#NAME?</v>
      </c>
      <c r="V526" s="137" t="e" cm="1">
        <f t="array" aca="1" ref="V526" ca="1">(U526*_xll.RiskNormal('SW7'!C$3,'SW7'!D$3,_xll.RiskTruncateP(0.05,0.95),_xll.RiskName("PFAS MUSCLE FRAC"))/(B526*_xll.RiskNormal('SW7'!C$4,'SW7'!E$4,_xll.RiskTruncateP(0.05,0.95),_xll.RiskName("MUSCLE BW FRAC"))))/1000</f>
        <v>#NAME?</v>
      </c>
      <c r="W526" s="137" t="e" cm="1">
        <f t="array" aca="1" ref="W526" ca="1">V526/_xll.RiskNormal('SW7'!C$5,'SW7'!D$5,_xll.RiskTruncateP(0.05,0.95),_xll.RiskName("Serum Part"))</f>
        <v>#NAME?</v>
      </c>
    </row>
    <row r="527" spans="1:23" x14ac:dyDescent="0.35">
      <c r="A527" s="133">
        <f t="shared" si="65"/>
        <v>524</v>
      </c>
      <c r="B527" s="134" t="e" cm="1">
        <f t="array" aca="1" ref="B527" ca="1">B526+_xll.RiskNormal(0.5584 + 2*0.001787*A527 -3*0.00000155*A527^2 - 4*0.00000000133*A527^3,0.35*(0.5584 + 2*0.001787*A527 -3*0.00000155*A527^2 - 4*0.00000000133*A527^3),_xll.RiskTruncateP(0.05,0.95),_xll.RiskName("BW Gain"),_xll.RiskUnits("kg"))</f>
        <v>#NAME?</v>
      </c>
      <c r="C527" s="133" t="e" cm="1">
        <f t="array" aca="1" ref="C527" ca="1">_xll.RiskNormal(1200,1200*0.3941,_xll.RiskTruncateP(0.05,0.95),_xll.RiskName("Diet 3 Feed"),_xll.RiskUnits("ng/kg dry"))</f>
        <v>#NAME?</v>
      </c>
      <c r="D527" s="133">
        <v>0</v>
      </c>
      <c r="E527" s="163">
        <v>1.3</v>
      </c>
      <c r="F527" s="134"/>
      <c r="G527" s="134"/>
      <c r="H527" s="134"/>
      <c r="I527" s="134"/>
      <c r="J527" s="134"/>
      <c r="K527" s="134"/>
      <c r="L527" s="134" t="e" cm="1">
        <f t="array" aca="1" ref="L527" ca="1">_xll.RiskNormal(5.4702*LN(A527)-22.889,(5.4702*LN(A527)-22.889)*0.35,_xll.RiskTruncateP(0.05,0.95),_xll.RiskName("DMI"),_xll.RiskUnits("kg"))</f>
        <v>#NAME?</v>
      </c>
      <c r="M527" s="134" t="e" cm="1">
        <f t="array" aca="1" ref="M527" ca="1">_xll.RiskNormal(0.0243*L527,0.005*L527,_xll.RiskTruncateP(0.05,0.95),_xll.RiskName("Soil Intake"),_xll.RiskUnits("kg"))</f>
        <v>#NAME?</v>
      </c>
      <c r="N527" s="134" t="e">
        <f t="shared" ca="1" si="66"/>
        <v>#NAME?</v>
      </c>
      <c r="O527" s="134">
        <f t="shared" si="67"/>
        <v>0</v>
      </c>
      <c r="P527" s="134" t="e">
        <f t="shared" ca="1" si="64"/>
        <v>#NAME?</v>
      </c>
      <c r="Q527" s="134" t="e">
        <f t="shared" ca="1" si="64"/>
        <v>#NAME?</v>
      </c>
      <c r="R527" s="134" t="e">
        <f t="shared" ca="1" si="64"/>
        <v>#NAME?</v>
      </c>
      <c r="S527" s="134" t="e">
        <f t="shared" ref="S527:S590" ca="1" si="69">SUM(O527:R527)</f>
        <v>#NAME?</v>
      </c>
      <c r="T527" s="134" t="e" cm="1">
        <f t="array" aca="1" ref="T527" ca="1">U526-(U526*(0.5^(1/_xll.RiskNormal('SW7'!C$2,'SW7'!D$2,_xll.RiskTruncateP(0.05,0.95),_xll.RiskName("Halflife"),_xll.RiskUnits("d")))))</f>
        <v>#NAME?</v>
      </c>
      <c r="U527" s="134" t="e">
        <f t="shared" ca="1" si="68"/>
        <v>#NAME?</v>
      </c>
      <c r="V527" s="137" t="e" cm="1">
        <f t="array" aca="1" ref="V527" ca="1">(U527*_xll.RiskNormal('SW7'!C$3,'SW7'!D$3,_xll.RiskTruncateP(0.05,0.95),_xll.RiskName("PFAS MUSCLE FRAC"))/(B527*_xll.RiskNormal('SW7'!C$4,'SW7'!E$4,_xll.RiskTruncateP(0.05,0.95),_xll.RiskName("MUSCLE BW FRAC"))))/1000</f>
        <v>#NAME?</v>
      </c>
      <c r="W527" s="137" t="e" cm="1">
        <f t="array" aca="1" ref="W527" ca="1">V527/_xll.RiskNormal('SW7'!C$5,'SW7'!D$5,_xll.RiskTruncateP(0.05,0.95),_xll.RiskName("Serum Part"))</f>
        <v>#NAME?</v>
      </c>
    </row>
    <row r="528" spans="1:23" x14ac:dyDescent="0.35">
      <c r="A528" s="133">
        <f t="shared" si="65"/>
        <v>525</v>
      </c>
      <c r="B528" s="134" t="e" cm="1">
        <f t="array" aca="1" ref="B528" ca="1">B527+_xll.RiskNormal(0.5584 + 2*0.001787*A528 -3*0.00000155*A528^2 - 4*0.00000000133*A528^3,0.35*(0.5584 + 2*0.001787*A528 -3*0.00000155*A528^2 - 4*0.00000000133*A528^3),_xll.RiskTruncateP(0.05,0.95),_xll.RiskName("BW Gain"),_xll.RiskUnits("kg"))</f>
        <v>#NAME?</v>
      </c>
      <c r="C528" s="133" t="e" cm="1">
        <f t="array" aca="1" ref="C528" ca="1">_xll.RiskNormal(1200,1200*0.3941,_xll.RiskTruncateP(0.05,0.95),_xll.RiskName("Diet 3 Feed"),_xll.RiskUnits("ng/kg dry"))</f>
        <v>#NAME?</v>
      </c>
      <c r="D528" s="133">
        <v>0</v>
      </c>
      <c r="E528" s="163">
        <v>1.3</v>
      </c>
      <c r="F528" s="134"/>
      <c r="G528" s="134"/>
      <c r="H528" s="134"/>
      <c r="I528" s="134"/>
      <c r="J528" s="134"/>
      <c r="K528" s="134"/>
      <c r="L528" s="134" t="e" cm="1">
        <f t="array" aca="1" ref="L528" ca="1">_xll.RiskNormal(5.4702*LN(A528)-22.889,(5.4702*LN(A528)-22.889)*0.35,_xll.RiskTruncateP(0.05,0.95),_xll.RiskName("DMI"),_xll.RiskUnits("kg"))</f>
        <v>#NAME?</v>
      </c>
      <c r="M528" s="134" t="e" cm="1">
        <f t="array" aca="1" ref="M528" ca="1">_xll.RiskNormal(0.0243*L528,0.005*L528,_xll.RiskTruncateP(0.05,0.95),_xll.RiskName("Soil Intake"),_xll.RiskUnits("kg"))</f>
        <v>#NAME?</v>
      </c>
      <c r="N528" s="134" t="e">
        <f t="shared" ca="1" si="66"/>
        <v>#NAME?</v>
      </c>
      <c r="O528" s="134">
        <f t="shared" si="67"/>
        <v>0</v>
      </c>
      <c r="P528" s="134" t="e">
        <f t="shared" ca="1" si="64"/>
        <v>#NAME?</v>
      </c>
      <c r="Q528" s="134" t="e">
        <f t="shared" ca="1" si="64"/>
        <v>#NAME?</v>
      </c>
      <c r="R528" s="134" t="e">
        <f t="shared" ca="1" si="64"/>
        <v>#NAME?</v>
      </c>
      <c r="S528" s="134" t="e">
        <f t="shared" ca="1" si="69"/>
        <v>#NAME?</v>
      </c>
      <c r="T528" s="134" t="e" cm="1">
        <f t="array" aca="1" ref="T528" ca="1">U527-(U527*(0.5^(1/_xll.RiskNormal('SW7'!C$2,'SW7'!D$2,_xll.RiskTruncateP(0.05,0.95),_xll.RiskName("Halflife"),_xll.RiskUnits("d")))))</f>
        <v>#NAME?</v>
      </c>
      <c r="U528" s="134" t="e">
        <f t="shared" ca="1" si="68"/>
        <v>#NAME?</v>
      </c>
      <c r="V528" s="137" t="e" cm="1">
        <f t="array" aca="1" ref="V528" ca="1">(U528*_xll.RiskNormal('SW7'!C$3,'SW7'!D$3,_xll.RiskTruncateP(0.05,0.95),_xll.RiskName("PFAS MUSCLE FRAC"))/(B528*_xll.RiskNormal('SW7'!C$4,'SW7'!E$4,_xll.RiskTruncateP(0.05,0.95),_xll.RiskName("MUSCLE BW FRAC"))))/1000</f>
        <v>#NAME?</v>
      </c>
      <c r="W528" s="137" t="e" cm="1">
        <f t="array" aca="1" ref="W528" ca="1">V528/_xll.RiskNormal('SW7'!C$5,'SW7'!D$5,_xll.RiskTruncateP(0.05,0.95),_xll.RiskName("Serum Part"))</f>
        <v>#NAME?</v>
      </c>
    </row>
    <row r="529" spans="1:23" x14ac:dyDescent="0.35">
      <c r="A529" s="133">
        <f t="shared" si="65"/>
        <v>526</v>
      </c>
      <c r="B529" s="134" t="e" cm="1">
        <f t="array" aca="1" ref="B529" ca="1">B528+_xll.RiskNormal(0.5584 + 2*0.001787*A529 -3*0.00000155*A529^2 - 4*0.00000000133*A529^3,0.35*(0.5584 + 2*0.001787*A529 -3*0.00000155*A529^2 - 4*0.00000000133*A529^3),_xll.RiskTruncateP(0.05,0.95),_xll.RiskName("BW Gain"),_xll.RiskUnits("kg"))</f>
        <v>#NAME?</v>
      </c>
      <c r="C529" s="133" t="e" cm="1">
        <f t="array" aca="1" ref="C529" ca="1">_xll.RiskNormal(1200,1200*0.3941,_xll.RiskTruncateP(0.05,0.95),_xll.RiskName("Diet 3 Feed"),_xll.RiskUnits("ng/kg dry"))</f>
        <v>#NAME?</v>
      </c>
      <c r="D529" s="133">
        <v>0</v>
      </c>
      <c r="E529" s="163">
        <v>1.3</v>
      </c>
      <c r="F529" s="134"/>
      <c r="G529" s="134"/>
      <c r="H529" s="134"/>
      <c r="I529" s="134"/>
      <c r="J529" s="134"/>
      <c r="K529" s="134"/>
      <c r="L529" s="134" t="e" cm="1">
        <f t="array" aca="1" ref="L529" ca="1">_xll.RiskNormal(5.4702*LN(A529)-22.889,(5.4702*LN(A529)-22.889)*0.35,_xll.RiskTruncateP(0.05,0.95),_xll.RiskName("DMI"),_xll.RiskUnits("kg"))</f>
        <v>#NAME?</v>
      </c>
      <c r="M529" s="134" t="e" cm="1">
        <f t="array" aca="1" ref="M529" ca="1">_xll.RiskNormal(0.0243*L529,0.005*L529,_xll.RiskTruncateP(0.05,0.95),_xll.RiskName("Soil Intake"),_xll.RiskUnits("kg"))</f>
        <v>#NAME?</v>
      </c>
      <c r="N529" s="134" t="e">
        <f t="shared" ca="1" si="66"/>
        <v>#NAME?</v>
      </c>
      <c r="O529" s="134">
        <f t="shared" si="67"/>
        <v>0</v>
      </c>
      <c r="P529" s="134" t="e">
        <f t="shared" ca="1" si="64"/>
        <v>#NAME?</v>
      </c>
      <c r="Q529" s="134" t="e">
        <f t="shared" ca="1" si="64"/>
        <v>#NAME?</v>
      </c>
      <c r="R529" s="134" t="e">
        <f t="shared" ca="1" si="64"/>
        <v>#NAME?</v>
      </c>
      <c r="S529" s="134" t="e">
        <f t="shared" ca="1" si="69"/>
        <v>#NAME?</v>
      </c>
      <c r="T529" s="134" t="e" cm="1">
        <f t="array" aca="1" ref="T529" ca="1">U528-(U528*(0.5^(1/_xll.RiskNormal('SW7'!C$2,'SW7'!D$2,_xll.RiskTruncateP(0.05,0.95),_xll.RiskName("Halflife"),_xll.RiskUnits("d")))))</f>
        <v>#NAME?</v>
      </c>
      <c r="U529" s="134" t="e">
        <f t="shared" ca="1" si="68"/>
        <v>#NAME?</v>
      </c>
      <c r="V529" s="137" t="e" cm="1">
        <f t="array" aca="1" ref="V529" ca="1">(U529*_xll.RiskNormal('SW7'!C$3,'SW7'!D$3,_xll.RiskTruncateP(0.05,0.95),_xll.RiskName("PFAS MUSCLE FRAC"))/(B529*_xll.RiskNormal('SW7'!C$4,'SW7'!E$4,_xll.RiskTruncateP(0.05,0.95),_xll.RiskName("MUSCLE BW FRAC"))))/1000</f>
        <v>#NAME?</v>
      </c>
      <c r="W529" s="137" t="e" cm="1">
        <f t="array" aca="1" ref="W529" ca="1">V529/_xll.RiskNormal('SW7'!C$5,'SW7'!D$5,_xll.RiskTruncateP(0.05,0.95),_xll.RiskName("Serum Part"))</f>
        <v>#NAME?</v>
      </c>
    </row>
    <row r="530" spans="1:23" x14ac:dyDescent="0.35">
      <c r="A530" s="133">
        <f t="shared" si="65"/>
        <v>527</v>
      </c>
      <c r="B530" s="134" t="e" cm="1">
        <f t="array" aca="1" ref="B530" ca="1">B529+_xll.RiskNormal(0.5584 + 2*0.001787*A530 -3*0.00000155*A530^2 - 4*0.00000000133*A530^3,0.35*(0.5584 + 2*0.001787*A530 -3*0.00000155*A530^2 - 4*0.00000000133*A530^3),_xll.RiskTruncateP(0.05,0.95),_xll.RiskName("BW Gain"),_xll.RiskUnits("kg"))</f>
        <v>#NAME?</v>
      </c>
      <c r="C530" s="133" t="e" cm="1">
        <f t="array" aca="1" ref="C530" ca="1">_xll.RiskNormal(1200,1200*0.3941,_xll.RiskTruncateP(0.05,0.95),_xll.RiskName("Diet 3 Feed"),_xll.RiskUnits("ng/kg dry"))</f>
        <v>#NAME?</v>
      </c>
      <c r="D530" s="133">
        <v>0</v>
      </c>
      <c r="E530" s="163">
        <v>1.3</v>
      </c>
      <c r="F530" s="134"/>
      <c r="G530" s="134"/>
      <c r="H530" s="134"/>
      <c r="I530" s="134"/>
      <c r="J530" s="134"/>
      <c r="K530" s="134"/>
      <c r="L530" s="134" t="e" cm="1">
        <f t="array" aca="1" ref="L530" ca="1">_xll.RiskNormal(5.4702*LN(A530)-22.889,(5.4702*LN(A530)-22.889)*0.35,_xll.RiskTruncateP(0.05,0.95),_xll.RiskName("DMI"),_xll.RiskUnits("kg"))</f>
        <v>#NAME?</v>
      </c>
      <c r="M530" s="134" t="e" cm="1">
        <f t="array" aca="1" ref="M530" ca="1">_xll.RiskNormal(0.0243*L530,0.005*L530,_xll.RiskTruncateP(0.05,0.95),_xll.RiskName("Soil Intake"),_xll.RiskUnits("kg"))</f>
        <v>#NAME?</v>
      </c>
      <c r="N530" s="134" t="e">
        <f t="shared" ca="1" si="66"/>
        <v>#NAME?</v>
      </c>
      <c r="O530" s="134">
        <f t="shared" si="67"/>
        <v>0</v>
      </c>
      <c r="P530" s="134" t="e">
        <f t="shared" ca="1" si="64"/>
        <v>#NAME?</v>
      </c>
      <c r="Q530" s="134" t="e">
        <f t="shared" ca="1" si="64"/>
        <v>#NAME?</v>
      </c>
      <c r="R530" s="134" t="e">
        <f t="shared" ca="1" si="64"/>
        <v>#NAME?</v>
      </c>
      <c r="S530" s="134" t="e">
        <f t="shared" ca="1" si="69"/>
        <v>#NAME?</v>
      </c>
      <c r="T530" s="134" t="e" cm="1">
        <f t="array" aca="1" ref="T530" ca="1">U529-(U529*(0.5^(1/_xll.RiskNormal('SW7'!C$2,'SW7'!D$2,_xll.RiskTruncateP(0.05,0.95),_xll.RiskName("Halflife"),_xll.RiskUnits("d")))))</f>
        <v>#NAME?</v>
      </c>
      <c r="U530" s="134" t="e">
        <f t="shared" ca="1" si="68"/>
        <v>#NAME?</v>
      </c>
      <c r="V530" s="137" t="e" cm="1">
        <f t="array" aca="1" ref="V530" ca="1">(U530*_xll.RiskNormal('SW7'!C$3,'SW7'!D$3,_xll.RiskTruncateP(0.05,0.95),_xll.RiskName("PFAS MUSCLE FRAC"))/(B530*_xll.RiskNormal('SW7'!C$4,'SW7'!E$4,_xll.RiskTruncateP(0.05,0.95),_xll.RiskName("MUSCLE BW FRAC"))))/1000</f>
        <v>#NAME?</v>
      </c>
      <c r="W530" s="137" t="e" cm="1">
        <f t="array" aca="1" ref="W530" ca="1">V530/_xll.RiskNormal('SW7'!C$5,'SW7'!D$5,_xll.RiskTruncateP(0.05,0.95),_xll.RiskName("Serum Part"))</f>
        <v>#NAME?</v>
      </c>
    </row>
    <row r="531" spans="1:23" x14ac:dyDescent="0.35">
      <c r="A531" s="133">
        <f t="shared" si="65"/>
        <v>528</v>
      </c>
      <c r="B531" s="134" t="e" cm="1">
        <f t="array" aca="1" ref="B531" ca="1">B530+_xll.RiskNormal(0.5584 + 2*0.001787*A531 -3*0.00000155*A531^2 - 4*0.00000000133*A531^3,0.35*(0.5584 + 2*0.001787*A531 -3*0.00000155*A531^2 - 4*0.00000000133*A531^3),_xll.RiskTruncateP(0.05,0.95),_xll.RiskName("BW Gain"),_xll.RiskUnits("kg"))</f>
        <v>#NAME?</v>
      </c>
      <c r="C531" s="133" t="e" cm="1">
        <f t="array" aca="1" ref="C531" ca="1">_xll.RiskNormal(1200,1200*0.3941,_xll.RiskTruncateP(0.05,0.95),_xll.RiskName("Diet 3 Feed"),_xll.RiskUnits("ng/kg dry"))</f>
        <v>#NAME?</v>
      </c>
      <c r="D531" s="133">
        <v>0</v>
      </c>
      <c r="E531" s="163">
        <v>1.3</v>
      </c>
      <c r="F531" s="134"/>
      <c r="G531" s="134"/>
      <c r="H531" s="134"/>
      <c r="I531" s="134"/>
      <c r="J531" s="134"/>
      <c r="K531" s="134"/>
      <c r="L531" s="134" t="e" cm="1">
        <f t="array" aca="1" ref="L531" ca="1">_xll.RiskNormal(5.4702*LN(A531)-22.889,(5.4702*LN(A531)-22.889)*0.35,_xll.RiskTruncateP(0.05,0.95),_xll.RiskName("DMI"),_xll.RiskUnits("kg"))</f>
        <v>#NAME?</v>
      </c>
      <c r="M531" s="134" t="e" cm="1">
        <f t="array" aca="1" ref="M531" ca="1">_xll.RiskNormal(0.0243*L531,0.005*L531,_xll.RiskTruncateP(0.05,0.95),_xll.RiskName("Soil Intake"),_xll.RiskUnits("kg"))</f>
        <v>#NAME?</v>
      </c>
      <c r="N531" s="134" t="e">
        <f t="shared" ca="1" si="66"/>
        <v>#NAME?</v>
      </c>
      <c r="O531" s="134">
        <f t="shared" si="67"/>
        <v>0</v>
      </c>
      <c r="P531" s="134" t="e">
        <f t="shared" ca="1" si="64"/>
        <v>#NAME?</v>
      </c>
      <c r="Q531" s="134" t="e">
        <f t="shared" ca="1" si="64"/>
        <v>#NAME?</v>
      </c>
      <c r="R531" s="134" t="e">
        <f t="shared" ca="1" si="64"/>
        <v>#NAME?</v>
      </c>
      <c r="S531" s="134" t="e">
        <f t="shared" ca="1" si="69"/>
        <v>#NAME?</v>
      </c>
      <c r="T531" s="134" t="e" cm="1">
        <f t="array" aca="1" ref="T531" ca="1">U530-(U530*(0.5^(1/_xll.RiskNormal('SW7'!C$2,'SW7'!D$2,_xll.RiskTruncateP(0.05,0.95),_xll.RiskName("Halflife"),_xll.RiskUnits("d")))))</f>
        <v>#NAME?</v>
      </c>
      <c r="U531" s="134" t="e">
        <f t="shared" ca="1" si="68"/>
        <v>#NAME?</v>
      </c>
      <c r="V531" s="137" t="e" cm="1">
        <f t="array" aca="1" ref="V531" ca="1">(U531*_xll.RiskNormal('SW7'!C$3,'SW7'!D$3,_xll.RiskTruncateP(0.05,0.95),_xll.RiskName("PFAS MUSCLE FRAC"))/(B531*_xll.RiskNormal('SW7'!C$4,'SW7'!E$4,_xll.RiskTruncateP(0.05,0.95),_xll.RiskName("MUSCLE BW FRAC"))))/1000</f>
        <v>#NAME?</v>
      </c>
      <c r="W531" s="137" t="e" cm="1">
        <f t="array" aca="1" ref="W531" ca="1">V531/_xll.RiskNormal('SW7'!C$5,'SW7'!D$5,_xll.RiskTruncateP(0.05,0.95),_xll.RiskName("Serum Part"))</f>
        <v>#NAME?</v>
      </c>
    </row>
    <row r="532" spans="1:23" x14ac:dyDescent="0.35">
      <c r="A532" s="133">
        <f t="shared" si="65"/>
        <v>529</v>
      </c>
      <c r="B532" s="134" t="e" cm="1">
        <f t="array" aca="1" ref="B532" ca="1">B531+_xll.RiskNormal(0.5584 + 2*0.001787*A532 -3*0.00000155*A532^2 - 4*0.00000000133*A532^3,0.35*(0.5584 + 2*0.001787*A532 -3*0.00000155*A532^2 - 4*0.00000000133*A532^3),_xll.RiskTruncateP(0.05,0.95),_xll.RiskName("BW Gain"),_xll.RiskUnits("kg"))</f>
        <v>#NAME?</v>
      </c>
      <c r="C532" s="133" t="e" cm="1">
        <f t="array" aca="1" ref="C532" ca="1">_xll.RiskNormal(1200,1200*0.3941,_xll.RiskTruncateP(0.05,0.95),_xll.RiskName("Diet 3 Feed"),_xll.RiskUnits("ng/kg dry"))</f>
        <v>#NAME?</v>
      </c>
      <c r="D532" s="133">
        <v>0</v>
      </c>
      <c r="E532" s="163">
        <v>1.3</v>
      </c>
      <c r="F532" s="134"/>
      <c r="G532" s="134"/>
      <c r="H532" s="134"/>
      <c r="I532" s="134"/>
      <c r="J532" s="134"/>
      <c r="K532" s="134"/>
      <c r="L532" s="134" t="e" cm="1">
        <f t="array" aca="1" ref="L532" ca="1">_xll.RiskNormal(5.4702*LN(A532)-22.889,(5.4702*LN(A532)-22.889)*0.35,_xll.RiskTruncateP(0.05,0.95),_xll.RiskName("DMI"),_xll.RiskUnits("kg"))</f>
        <v>#NAME?</v>
      </c>
      <c r="M532" s="134" t="e" cm="1">
        <f t="array" aca="1" ref="M532" ca="1">_xll.RiskNormal(0.0243*L532,0.005*L532,_xll.RiskTruncateP(0.05,0.95),_xll.RiskName("Soil Intake"),_xll.RiskUnits("kg"))</f>
        <v>#NAME?</v>
      </c>
      <c r="N532" s="134" t="e">
        <f t="shared" ca="1" si="66"/>
        <v>#NAME?</v>
      </c>
      <c r="O532" s="134">
        <f t="shared" si="67"/>
        <v>0</v>
      </c>
      <c r="P532" s="134" t="e">
        <f t="shared" ca="1" si="64"/>
        <v>#NAME?</v>
      </c>
      <c r="Q532" s="134" t="e">
        <f t="shared" ca="1" si="64"/>
        <v>#NAME?</v>
      </c>
      <c r="R532" s="134" t="e">
        <f t="shared" ca="1" si="64"/>
        <v>#NAME?</v>
      </c>
      <c r="S532" s="134" t="e">
        <f t="shared" ca="1" si="69"/>
        <v>#NAME?</v>
      </c>
      <c r="T532" s="134" t="e" cm="1">
        <f t="array" aca="1" ref="T532" ca="1">U531-(U531*(0.5^(1/_xll.RiskNormal('SW7'!C$2,'SW7'!D$2,_xll.RiskTruncateP(0.05,0.95),_xll.RiskName("Halflife"),_xll.RiskUnits("d")))))</f>
        <v>#NAME?</v>
      </c>
      <c r="U532" s="134" t="e">
        <f t="shared" ca="1" si="68"/>
        <v>#NAME?</v>
      </c>
      <c r="V532" s="137" t="e" cm="1">
        <f t="array" aca="1" ref="V532" ca="1">(U532*_xll.RiskNormal('SW7'!C$3,'SW7'!D$3,_xll.RiskTruncateP(0.05,0.95),_xll.RiskName("PFAS MUSCLE FRAC"))/(B532*_xll.RiskNormal('SW7'!C$4,'SW7'!E$4,_xll.RiskTruncateP(0.05,0.95),_xll.RiskName("MUSCLE BW FRAC"))))/1000</f>
        <v>#NAME?</v>
      </c>
      <c r="W532" s="137" t="e" cm="1">
        <f t="array" aca="1" ref="W532" ca="1">V532/_xll.RiskNormal('SW7'!C$5,'SW7'!D$5,_xll.RiskTruncateP(0.05,0.95),_xll.RiskName("Serum Part"))</f>
        <v>#NAME?</v>
      </c>
    </row>
    <row r="533" spans="1:23" x14ac:dyDescent="0.35">
      <c r="A533" s="133">
        <f t="shared" si="65"/>
        <v>530</v>
      </c>
      <c r="B533" s="134" t="e" cm="1">
        <f t="array" aca="1" ref="B533" ca="1">B532+_xll.RiskNormal(0.5584 + 2*0.001787*A533 -3*0.00000155*A533^2 - 4*0.00000000133*A533^3,0.35*(0.5584 + 2*0.001787*A533 -3*0.00000155*A533^2 - 4*0.00000000133*A533^3),_xll.RiskTruncateP(0.05,0.95),_xll.RiskName("BW Gain"),_xll.RiskUnits("kg"))</f>
        <v>#NAME?</v>
      </c>
      <c r="C533" s="133" t="e" cm="1">
        <f t="array" aca="1" ref="C533" ca="1">_xll.RiskNormal(1200,1200*0.3941,_xll.RiskTruncateP(0.05,0.95),_xll.RiskName("Diet 3 Feed"),_xll.RiskUnits("ng/kg dry"))</f>
        <v>#NAME?</v>
      </c>
      <c r="D533" s="133">
        <v>0</v>
      </c>
      <c r="E533" s="163">
        <v>1.3</v>
      </c>
      <c r="F533" s="134"/>
      <c r="G533" s="134"/>
      <c r="H533" s="134"/>
      <c r="I533" s="134"/>
      <c r="J533" s="134"/>
      <c r="K533" s="134"/>
      <c r="L533" s="134" t="e" cm="1">
        <f t="array" aca="1" ref="L533" ca="1">_xll.RiskNormal(5.4702*LN(A533)-22.889,(5.4702*LN(A533)-22.889)*0.35,_xll.RiskTruncateP(0.05,0.95),_xll.RiskName("DMI"),_xll.RiskUnits("kg"))</f>
        <v>#NAME?</v>
      </c>
      <c r="M533" s="134" t="e" cm="1">
        <f t="array" aca="1" ref="M533" ca="1">_xll.RiskNormal(0.0243*L533,0.005*L533,_xll.RiskTruncateP(0.05,0.95),_xll.RiskName("Soil Intake"),_xll.RiskUnits("kg"))</f>
        <v>#NAME?</v>
      </c>
      <c r="N533" s="134" t="e">
        <f t="shared" ca="1" si="66"/>
        <v>#NAME?</v>
      </c>
      <c r="O533" s="134">
        <f t="shared" si="67"/>
        <v>0</v>
      </c>
      <c r="P533" s="134" t="e">
        <f t="shared" ca="1" si="64"/>
        <v>#NAME?</v>
      </c>
      <c r="Q533" s="134" t="e">
        <f t="shared" ca="1" si="64"/>
        <v>#NAME?</v>
      </c>
      <c r="R533" s="134" t="e">
        <f t="shared" ca="1" si="64"/>
        <v>#NAME?</v>
      </c>
      <c r="S533" s="134" t="e">
        <f t="shared" ca="1" si="69"/>
        <v>#NAME?</v>
      </c>
      <c r="T533" s="134" t="e" cm="1">
        <f t="array" aca="1" ref="T533" ca="1">U532-(U532*(0.5^(1/_xll.RiskNormal('SW7'!C$2,'SW7'!D$2,_xll.RiskTruncateP(0.05,0.95),_xll.RiskName("Halflife"),_xll.RiskUnits("d")))))</f>
        <v>#NAME?</v>
      </c>
      <c r="U533" s="134" t="e">
        <f t="shared" ca="1" si="68"/>
        <v>#NAME?</v>
      </c>
      <c r="V533" s="137" t="e" cm="1">
        <f t="array" aca="1" ref="V533" ca="1">(U533*_xll.RiskNormal('SW7'!C$3,'SW7'!D$3,_xll.RiskTruncateP(0.05,0.95),_xll.RiskName("PFAS MUSCLE FRAC"))/(B533*_xll.RiskNormal('SW7'!C$4,'SW7'!E$4,_xll.RiskTruncateP(0.05,0.95),_xll.RiskName("MUSCLE BW FRAC"))))/1000</f>
        <v>#NAME?</v>
      </c>
      <c r="W533" s="137" t="e" cm="1">
        <f t="array" aca="1" ref="W533" ca="1">V533/_xll.RiskNormal('SW7'!C$5,'SW7'!D$5,_xll.RiskTruncateP(0.05,0.95),_xll.RiskName("Serum Part"))</f>
        <v>#NAME?</v>
      </c>
    </row>
    <row r="534" spans="1:23" x14ac:dyDescent="0.35">
      <c r="A534" s="133">
        <f t="shared" si="65"/>
        <v>531</v>
      </c>
      <c r="B534" s="134" t="e" cm="1">
        <f t="array" aca="1" ref="B534" ca="1">B533+_xll.RiskNormal(0.5584 + 2*0.001787*A534 -3*0.00000155*A534^2 - 4*0.00000000133*A534^3,0.35*(0.5584 + 2*0.001787*A534 -3*0.00000155*A534^2 - 4*0.00000000133*A534^3),_xll.RiskTruncateP(0.05,0.95),_xll.RiskName("BW Gain"),_xll.RiskUnits("kg"))</f>
        <v>#NAME?</v>
      </c>
      <c r="C534" s="133" t="e" cm="1">
        <f t="array" aca="1" ref="C534" ca="1">_xll.RiskNormal(1200,1200*0.3941,_xll.RiskTruncateP(0.05,0.95),_xll.RiskName("Diet 3 Feed"),_xll.RiskUnits("ng/kg dry"))</f>
        <v>#NAME?</v>
      </c>
      <c r="D534" s="133">
        <v>0</v>
      </c>
      <c r="E534" s="163">
        <v>1.3</v>
      </c>
      <c r="F534" s="134"/>
      <c r="G534" s="134"/>
      <c r="H534" s="134"/>
      <c r="I534" s="134"/>
      <c r="J534" s="134"/>
      <c r="K534" s="134"/>
      <c r="L534" s="134" t="e" cm="1">
        <f t="array" aca="1" ref="L534" ca="1">_xll.RiskNormal(5.4702*LN(A534)-22.889,(5.4702*LN(A534)-22.889)*0.35,_xll.RiskTruncateP(0.05,0.95),_xll.RiskName("DMI"),_xll.RiskUnits("kg"))</f>
        <v>#NAME?</v>
      </c>
      <c r="M534" s="134" t="e" cm="1">
        <f t="array" aca="1" ref="M534" ca="1">_xll.RiskNormal(0.0243*L534,0.005*L534,_xll.RiskTruncateP(0.05,0.95),_xll.RiskName("Soil Intake"),_xll.RiskUnits("kg"))</f>
        <v>#NAME?</v>
      </c>
      <c r="N534" s="134" t="e">
        <f t="shared" ca="1" si="66"/>
        <v>#NAME?</v>
      </c>
      <c r="O534" s="134">
        <f t="shared" si="67"/>
        <v>0</v>
      </c>
      <c r="P534" s="134" t="e">
        <f t="shared" ca="1" si="64"/>
        <v>#NAME?</v>
      </c>
      <c r="Q534" s="134" t="e">
        <f t="shared" ca="1" si="64"/>
        <v>#NAME?</v>
      </c>
      <c r="R534" s="134" t="e">
        <f t="shared" ca="1" si="64"/>
        <v>#NAME?</v>
      </c>
      <c r="S534" s="134" t="e">
        <f t="shared" ca="1" si="69"/>
        <v>#NAME?</v>
      </c>
      <c r="T534" s="134" t="e" cm="1">
        <f t="array" aca="1" ref="T534" ca="1">U533-(U533*(0.5^(1/_xll.RiskNormal('SW7'!C$2,'SW7'!D$2,_xll.RiskTruncateP(0.05,0.95),_xll.RiskName("Halflife"),_xll.RiskUnits("d")))))</f>
        <v>#NAME?</v>
      </c>
      <c r="U534" s="134" t="e">
        <f t="shared" ca="1" si="68"/>
        <v>#NAME?</v>
      </c>
      <c r="V534" s="137" t="e" cm="1">
        <f t="array" aca="1" ref="V534" ca="1">(U534*_xll.RiskNormal('SW7'!C$3,'SW7'!D$3,_xll.RiskTruncateP(0.05,0.95),_xll.RiskName("PFAS MUSCLE FRAC"))/(B534*_xll.RiskNormal('SW7'!C$4,'SW7'!E$4,_xll.RiskTruncateP(0.05,0.95),_xll.RiskName("MUSCLE BW FRAC"))))/1000</f>
        <v>#NAME?</v>
      </c>
      <c r="W534" s="137" t="e" cm="1">
        <f t="array" aca="1" ref="W534" ca="1">V534/_xll.RiskNormal('SW7'!C$5,'SW7'!D$5,_xll.RiskTruncateP(0.05,0.95),_xll.RiskName("Serum Part"))</f>
        <v>#NAME?</v>
      </c>
    </row>
    <row r="535" spans="1:23" x14ac:dyDescent="0.35">
      <c r="A535" s="133">
        <f t="shared" si="65"/>
        <v>532</v>
      </c>
      <c r="B535" s="134" t="e" cm="1">
        <f t="array" aca="1" ref="B535" ca="1">B534+_xll.RiskNormal(0.5584 + 2*0.001787*A535 -3*0.00000155*A535^2 - 4*0.00000000133*A535^3,0.35*(0.5584 + 2*0.001787*A535 -3*0.00000155*A535^2 - 4*0.00000000133*A535^3),_xll.RiskTruncateP(0.05,0.95),_xll.RiskName("BW Gain"),_xll.RiskUnits("kg"))</f>
        <v>#NAME?</v>
      </c>
      <c r="C535" s="133" t="e" cm="1">
        <f t="array" aca="1" ref="C535" ca="1">_xll.RiskNormal(1200,1200*0.3941,_xll.RiskTruncateP(0.05,0.95),_xll.RiskName("Diet 3 Feed"),_xll.RiskUnits("ng/kg dry"))</f>
        <v>#NAME?</v>
      </c>
      <c r="D535" s="133">
        <v>0</v>
      </c>
      <c r="E535" s="163">
        <v>1.3</v>
      </c>
      <c r="F535" s="134"/>
      <c r="G535" s="134"/>
      <c r="H535" s="134"/>
      <c r="I535" s="134"/>
      <c r="J535" s="134"/>
      <c r="K535" s="134"/>
      <c r="L535" s="134" t="e" cm="1">
        <f t="array" aca="1" ref="L535" ca="1">_xll.RiskNormal(5.4702*LN(A535)-22.889,(5.4702*LN(A535)-22.889)*0.35,_xll.RiskTruncateP(0.05,0.95),_xll.RiskName("DMI"),_xll.RiskUnits("kg"))</f>
        <v>#NAME?</v>
      </c>
      <c r="M535" s="134" t="e" cm="1">
        <f t="array" aca="1" ref="M535" ca="1">_xll.RiskNormal(0.0243*L535,0.005*L535,_xll.RiskTruncateP(0.05,0.95),_xll.RiskName("Soil Intake"),_xll.RiskUnits("kg"))</f>
        <v>#NAME?</v>
      </c>
      <c r="N535" s="134" t="e">
        <f t="shared" ca="1" si="66"/>
        <v>#NAME?</v>
      </c>
      <c r="O535" s="134">
        <f t="shared" si="67"/>
        <v>0</v>
      </c>
      <c r="P535" s="134" t="e">
        <f t="shared" ca="1" si="64"/>
        <v>#NAME?</v>
      </c>
      <c r="Q535" s="134" t="e">
        <f t="shared" ca="1" si="64"/>
        <v>#NAME?</v>
      </c>
      <c r="R535" s="134" t="e">
        <f t="shared" ca="1" si="64"/>
        <v>#NAME?</v>
      </c>
      <c r="S535" s="134" t="e">
        <f t="shared" ca="1" si="69"/>
        <v>#NAME?</v>
      </c>
      <c r="T535" s="134" t="e" cm="1">
        <f t="array" aca="1" ref="T535" ca="1">U534-(U534*(0.5^(1/_xll.RiskNormal('SW7'!C$2,'SW7'!D$2,_xll.RiskTruncateP(0.05,0.95),_xll.RiskName("Halflife"),_xll.RiskUnits("d")))))</f>
        <v>#NAME?</v>
      </c>
      <c r="U535" s="134" t="e">
        <f t="shared" ca="1" si="68"/>
        <v>#NAME?</v>
      </c>
      <c r="V535" s="137" t="e" cm="1">
        <f t="array" aca="1" ref="V535" ca="1">(U535*_xll.RiskNormal('SW7'!C$3,'SW7'!D$3,_xll.RiskTruncateP(0.05,0.95),_xll.RiskName("PFAS MUSCLE FRAC"))/(B535*_xll.RiskNormal('SW7'!C$4,'SW7'!E$4,_xll.RiskTruncateP(0.05,0.95),_xll.RiskName("MUSCLE BW FRAC"))))/1000</f>
        <v>#NAME?</v>
      </c>
      <c r="W535" s="137" t="e" cm="1">
        <f t="array" aca="1" ref="W535" ca="1">V535/_xll.RiskNormal('SW7'!C$5,'SW7'!D$5,_xll.RiskTruncateP(0.05,0.95),_xll.RiskName("Serum Part"))</f>
        <v>#NAME?</v>
      </c>
    </row>
    <row r="536" spans="1:23" x14ac:dyDescent="0.35">
      <c r="A536" s="133">
        <f t="shared" si="65"/>
        <v>533</v>
      </c>
      <c r="B536" s="134" t="e" cm="1">
        <f t="array" aca="1" ref="B536" ca="1">B535+_xll.RiskNormal(0.5584 + 2*0.001787*A536 -3*0.00000155*A536^2 - 4*0.00000000133*A536^3,0.35*(0.5584 + 2*0.001787*A536 -3*0.00000155*A536^2 - 4*0.00000000133*A536^3),_xll.RiskTruncateP(0.05,0.95),_xll.RiskName("BW Gain"),_xll.RiskUnits("kg"))</f>
        <v>#NAME?</v>
      </c>
      <c r="C536" s="133" t="e" cm="1">
        <f t="array" aca="1" ref="C536" ca="1">_xll.RiskNormal(1200,1200*0.3941,_xll.RiskTruncateP(0.05,0.95),_xll.RiskName("Diet 3 Feed"),_xll.RiskUnits("ng/kg dry"))</f>
        <v>#NAME?</v>
      </c>
      <c r="D536" s="133">
        <v>0</v>
      </c>
      <c r="E536" s="163">
        <v>1.3</v>
      </c>
      <c r="F536" s="134"/>
      <c r="G536" s="134"/>
      <c r="H536" s="134"/>
      <c r="I536" s="134"/>
      <c r="J536" s="134"/>
      <c r="K536" s="134"/>
      <c r="L536" s="134" t="e" cm="1">
        <f t="array" aca="1" ref="L536" ca="1">_xll.RiskNormal(5.4702*LN(A536)-22.889,(5.4702*LN(A536)-22.889)*0.35,_xll.RiskTruncateP(0.05,0.95),_xll.RiskName("DMI"),_xll.RiskUnits("kg"))</f>
        <v>#NAME?</v>
      </c>
      <c r="M536" s="134" t="e" cm="1">
        <f t="array" aca="1" ref="M536" ca="1">_xll.RiskNormal(0.0243*L536,0.005*L536,_xll.RiskTruncateP(0.05,0.95),_xll.RiskName("Soil Intake"),_xll.RiskUnits("kg"))</f>
        <v>#NAME?</v>
      </c>
      <c r="N536" s="134" t="e">
        <f t="shared" ca="1" si="66"/>
        <v>#NAME?</v>
      </c>
      <c r="O536" s="134">
        <f t="shared" si="67"/>
        <v>0</v>
      </c>
      <c r="P536" s="134" t="e">
        <f t="shared" ca="1" si="64"/>
        <v>#NAME?</v>
      </c>
      <c r="Q536" s="134" t="e">
        <f t="shared" ca="1" si="64"/>
        <v>#NAME?</v>
      </c>
      <c r="R536" s="134" t="e">
        <f t="shared" ca="1" si="64"/>
        <v>#NAME?</v>
      </c>
      <c r="S536" s="134" t="e">
        <f t="shared" ca="1" si="69"/>
        <v>#NAME?</v>
      </c>
      <c r="T536" s="134" t="e" cm="1">
        <f t="array" aca="1" ref="T536" ca="1">U535-(U535*(0.5^(1/_xll.RiskNormal('SW7'!C$2,'SW7'!D$2,_xll.RiskTruncateP(0.05,0.95),_xll.RiskName("Halflife"),_xll.RiskUnits("d")))))</f>
        <v>#NAME?</v>
      </c>
      <c r="U536" s="134" t="e">
        <f t="shared" ca="1" si="68"/>
        <v>#NAME?</v>
      </c>
      <c r="V536" s="137" t="e" cm="1">
        <f t="array" aca="1" ref="V536" ca="1">(U536*_xll.RiskNormal('SW7'!C$3,'SW7'!D$3,_xll.RiskTruncateP(0.05,0.95),_xll.RiskName("PFAS MUSCLE FRAC"))/(B536*_xll.RiskNormal('SW7'!C$4,'SW7'!E$4,_xll.RiskTruncateP(0.05,0.95),_xll.RiskName("MUSCLE BW FRAC"))))/1000</f>
        <v>#NAME?</v>
      </c>
      <c r="W536" s="137" t="e" cm="1">
        <f t="array" aca="1" ref="W536" ca="1">V536/_xll.RiskNormal('SW7'!C$5,'SW7'!D$5,_xll.RiskTruncateP(0.05,0.95),_xll.RiskName("Serum Part"))</f>
        <v>#NAME?</v>
      </c>
    </row>
    <row r="537" spans="1:23" x14ac:dyDescent="0.35">
      <c r="A537" s="133">
        <f t="shared" si="65"/>
        <v>534</v>
      </c>
      <c r="B537" s="134" t="e" cm="1">
        <f t="array" aca="1" ref="B537" ca="1">B536+_xll.RiskNormal(0.5584 + 2*0.001787*A537 -3*0.00000155*A537^2 - 4*0.00000000133*A537^3,0.35*(0.5584 + 2*0.001787*A537 -3*0.00000155*A537^2 - 4*0.00000000133*A537^3),_xll.RiskTruncateP(0.05,0.95),_xll.RiskName("BW Gain"),_xll.RiskUnits("kg"))</f>
        <v>#NAME?</v>
      </c>
      <c r="C537" s="133" t="e" cm="1">
        <f t="array" aca="1" ref="C537" ca="1">_xll.RiskNormal(1200,1200*0.3941,_xll.RiskTruncateP(0.05,0.95),_xll.RiskName("Diet 3 Feed"),_xll.RiskUnits("ng/kg dry"))</f>
        <v>#NAME?</v>
      </c>
      <c r="D537" s="133">
        <v>0</v>
      </c>
      <c r="E537" s="163">
        <v>1.3</v>
      </c>
      <c r="F537" s="134"/>
      <c r="G537" s="134"/>
      <c r="H537" s="134"/>
      <c r="I537" s="134"/>
      <c r="J537" s="134"/>
      <c r="K537" s="134"/>
      <c r="L537" s="134" t="e" cm="1">
        <f t="array" aca="1" ref="L537" ca="1">_xll.RiskNormal(5.4702*LN(A537)-22.889,(5.4702*LN(A537)-22.889)*0.35,_xll.RiskTruncateP(0.05,0.95),_xll.RiskName("DMI"),_xll.RiskUnits("kg"))</f>
        <v>#NAME?</v>
      </c>
      <c r="M537" s="134" t="e" cm="1">
        <f t="array" aca="1" ref="M537" ca="1">_xll.RiskNormal(0.0243*L537,0.005*L537,_xll.RiskTruncateP(0.05,0.95),_xll.RiskName("Soil Intake"),_xll.RiskUnits("kg"))</f>
        <v>#NAME?</v>
      </c>
      <c r="N537" s="134" t="e">
        <f t="shared" ca="1" si="66"/>
        <v>#NAME?</v>
      </c>
      <c r="O537" s="134">
        <f t="shared" si="67"/>
        <v>0</v>
      </c>
      <c r="P537" s="134" t="e">
        <f t="shared" ca="1" si="64"/>
        <v>#NAME?</v>
      </c>
      <c r="Q537" s="134" t="e">
        <f t="shared" ca="1" si="64"/>
        <v>#NAME?</v>
      </c>
      <c r="R537" s="134" t="e">
        <f t="shared" ca="1" si="64"/>
        <v>#NAME?</v>
      </c>
      <c r="S537" s="134" t="e">
        <f t="shared" ca="1" si="69"/>
        <v>#NAME?</v>
      </c>
      <c r="T537" s="134" t="e" cm="1">
        <f t="array" aca="1" ref="T537" ca="1">U536-(U536*(0.5^(1/_xll.RiskNormal('SW7'!C$2,'SW7'!D$2,_xll.RiskTruncateP(0.05,0.95),_xll.RiskName("Halflife"),_xll.RiskUnits("d")))))</f>
        <v>#NAME?</v>
      </c>
      <c r="U537" s="134" t="e">
        <f t="shared" ca="1" si="68"/>
        <v>#NAME?</v>
      </c>
      <c r="V537" s="137" t="e" cm="1">
        <f t="array" aca="1" ref="V537" ca="1">(U537*_xll.RiskNormal('SW7'!C$3,'SW7'!D$3,_xll.RiskTruncateP(0.05,0.95),_xll.RiskName("PFAS MUSCLE FRAC"))/(B537*_xll.RiskNormal('SW7'!C$4,'SW7'!E$4,_xll.RiskTruncateP(0.05,0.95),_xll.RiskName("MUSCLE BW FRAC"))))/1000</f>
        <v>#NAME?</v>
      </c>
      <c r="W537" s="137" t="e" cm="1">
        <f t="array" aca="1" ref="W537" ca="1">V537/_xll.RiskNormal('SW7'!C$5,'SW7'!D$5,_xll.RiskTruncateP(0.05,0.95),_xll.RiskName("Serum Part"))</f>
        <v>#NAME?</v>
      </c>
    </row>
    <row r="538" spans="1:23" x14ac:dyDescent="0.35">
      <c r="A538" s="133">
        <f t="shared" si="65"/>
        <v>535</v>
      </c>
      <c r="B538" s="134" t="e" cm="1">
        <f t="array" aca="1" ref="B538" ca="1">B537+_xll.RiskNormal(0.5584 + 2*0.001787*A538 -3*0.00000155*A538^2 - 4*0.00000000133*A538^3,0.35*(0.5584 + 2*0.001787*A538 -3*0.00000155*A538^2 - 4*0.00000000133*A538^3),_xll.RiskTruncateP(0.05,0.95),_xll.RiskName("BW Gain"),_xll.RiskUnits("kg"))</f>
        <v>#NAME?</v>
      </c>
      <c r="C538" s="133" t="e" cm="1">
        <f t="array" aca="1" ref="C538" ca="1">_xll.RiskNormal(1200,1200*0.3941,_xll.RiskTruncateP(0.05,0.95),_xll.RiskName("Diet 3 Feed"),_xll.RiskUnits("ng/kg dry"))</f>
        <v>#NAME?</v>
      </c>
      <c r="D538" s="133">
        <v>0</v>
      </c>
      <c r="E538" s="163">
        <v>1.3</v>
      </c>
      <c r="F538" s="134"/>
      <c r="G538" s="134"/>
      <c r="H538" s="134"/>
      <c r="I538" s="134"/>
      <c r="J538" s="134"/>
      <c r="K538" s="134"/>
      <c r="L538" s="134" t="e" cm="1">
        <f t="array" aca="1" ref="L538" ca="1">_xll.RiskNormal(5.4702*LN(A538)-22.889,(5.4702*LN(A538)-22.889)*0.35,_xll.RiskTruncateP(0.05,0.95),_xll.RiskName("DMI"),_xll.RiskUnits("kg"))</f>
        <v>#NAME?</v>
      </c>
      <c r="M538" s="134" t="e" cm="1">
        <f t="array" aca="1" ref="M538" ca="1">_xll.RiskNormal(0.0243*L538,0.005*L538,_xll.RiskTruncateP(0.05,0.95),_xll.RiskName("Soil Intake"),_xll.RiskUnits("kg"))</f>
        <v>#NAME?</v>
      </c>
      <c r="N538" s="134" t="e">
        <f t="shared" ca="1" si="66"/>
        <v>#NAME?</v>
      </c>
      <c r="O538" s="134">
        <f t="shared" si="67"/>
        <v>0</v>
      </c>
      <c r="P538" s="134" t="e">
        <f t="shared" ca="1" si="64"/>
        <v>#NAME?</v>
      </c>
      <c r="Q538" s="134" t="e">
        <f t="shared" ca="1" si="64"/>
        <v>#NAME?</v>
      </c>
      <c r="R538" s="134" t="e">
        <f t="shared" ca="1" si="64"/>
        <v>#NAME?</v>
      </c>
      <c r="S538" s="134" t="e">
        <f t="shared" ca="1" si="69"/>
        <v>#NAME?</v>
      </c>
      <c r="T538" s="134" t="e" cm="1">
        <f t="array" aca="1" ref="T538" ca="1">U537-(U537*(0.5^(1/_xll.RiskNormal('SW7'!C$2,'SW7'!D$2,_xll.RiskTruncateP(0.05,0.95),_xll.RiskName("Halflife"),_xll.RiskUnits("d")))))</f>
        <v>#NAME?</v>
      </c>
      <c r="U538" s="134" t="e">
        <f t="shared" ca="1" si="68"/>
        <v>#NAME?</v>
      </c>
      <c r="V538" s="137" t="e" cm="1">
        <f t="array" aca="1" ref="V538" ca="1">(U538*_xll.RiskNormal('SW7'!C$3,'SW7'!D$3,_xll.RiskTruncateP(0.05,0.95),_xll.RiskName("PFAS MUSCLE FRAC"))/(B538*_xll.RiskNormal('SW7'!C$4,'SW7'!E$4,_xll.RiskTruncateP(0.05,0.95),_xll.RiskName("MUSCLE BW FRAC"))))/1000</f>
        <v>#NAME?</v>
      </c>
      <c r="W538" s="137" t="e" cm="1">
        <f t="array" aca="1" ref="W538" ca="1">V538/_xll.RiskNormal('SW7'!C$5,'SW7'!D$5,_xll.RiskTruncateP(0.05,0.95),_xll.RiskName("Serum Part"))</f>
        <v>#NAME?</v>
      </c>
    </row>
    <row r="539" spans="1:23" x14ac:dyDescent="0.35">
      <c r="A539" s="133">
        <f t="shared" si="65"/>
        <v>536</v>
      </c>
      <c r="B539" s="134" t="e" cm="1">
        <f t="array" aca="1" ref="B539" ca="1">B538+_xll.RiskNormal(0.5584 + 2*0.001787*A539 -3*0.00000155*A539^2 - 4*0.00000000133*A539^3,0.35*(0.5584 + 2*0.001787*A539 -3*0.00000155*A539^2 - 4*0.00000000133*A539^3),_xll.RiskTruncateP(0.05,0.95),_xll.RiskName("BW Gain"),_xll.RiskUnits("kg"))</f>
        <v>#NAME?</v>
      </c>
      <c r="C539" s="133" t="e" cm="1">
        <f t="array" aca="1" ref="C539" ca="1">_xll.RiskNormal(1200,1200*0.3941,_xll.RiskTruncateP(0.05,0.95),_xll.RiskName("Diet 3 Feed"),_xll.RiskUnits("ng/kg dry"))</f>
        <v>#NAME?</v>
      </c>
      <c r="D539" s="133">
        <v>0</v>
      </c>
      <c r="E539" s="163">
        <v>1.3</v>
      </c>
      <c r="F539" s="134"/>
      <c r="G539" s="134"/>
      <c r="H539" s="134"/>
      <c r="I539" s="134"/>
      <c r="J539" s="134"/>
      <c r="K539" s="134"/>
      <c r="L539" s="134" t="e" cm="1">
        <f t="array" aca="1" ref="L539" ca="1">_xll.RiskNormal(5.4702*LN(A539)-22.889,(5.4702*LN(A539)-22.889)*0.35,_xll.RiskTruncateP(0.05,0.95),_xll.RiskName("DMI"),_xll.RiskUnits("kg"))</f>
        <v>#NAME?</v>
      </c>
      <c r="M539" s="134" t="e" cm="1">
        <f t="array" aca="1" ref="M539" ca="1">_xll.RiskNormal(0.0243*L539,0.005*L539,_xll.RiskTruncateP(0.05,0.95),_xll.RiskName("Soil Intake"),_xll.RiskUnits("kg"))</f>
        <v>#NAME?</v>
      </c>
      <c r="N539" s="134" t="e">
        <f t="shared" ca="1" si="66"/>
        <v>#NAME?</v>
      </c>
      <c r="O539" s="134">
        <f t="shared" si="67"/>
        <v>0</v>
      </c>
      <c r="P539" s="134" t="e">
        <f t="shared" ca="1" si="64"/>
        <v>#NAME?</v>
      </c>
      <c r="Q539" s="134" t="e">
        <f t="shared" ca="1" si="64"/>
        <v>#NAME?</v>
      </c>
      <c r="R539" s="134" t="e">
        <f t="shared" ca="1" si="64"/>
        <v>#NAME?</v>
      </c>
      <c r="S539" s="134" t="e">
        <f t="shared" ca="1" si="69"/>
        <v>#NAME?</v>
      </c>
      <c r="T539" s="134" t="e" cm="1">
        <f t="array" aca="1" ref="T539" ca="1">U538-(U538*(0.5^(1/_xll.RiskNormal('SW7'!C$2,'SW7'!D$2,_xll.RiskTruncateP(0.05,0.95),_xll.RiskName("Halflife"),_xll.RiskUnits("d")))))</f>
        <v>#NAME?</v>
      </c>
      <c r="U539" s="134" t="e">
        <f t="shared" ca="1" si="68"/>
        <v>#NAME?</v>
      </c>
      <c r="V539" s="137" t="e" cm="1">
        <f t="array" aca="1" ref="V539" ca="1">(U539*_xll.RiskNormal('SW7'!C$3,'SW7'!D$3,_xll.RiskTruncateP(0.05,0.95),_xll.RiskName("PFAS MUSCLE FRAC"))/(B539*_xll.RiskNormal('SW7'!C$4,'SW7'!E$4,_xll.RiskTruncateP(0.05,0.95),_xll.RiskName("MUSCLE BW FRAC"))))/1000</f>
        <v>#NAME?</v>
      </c>
      <c r="W539" s="137" t="e" cm="1">
        <f t="array" aca="1" ref="W539" ca="1">V539/_xll.RiskNormal('SW7'!C$5,'SW7'!D$5,_xll.RiskTruncateP(0.05,0.95),_xll.RiskName("Serum Part"))</f>
        <v>#NAME?</v>
      </c>
    </row>
    <row r="540" spans="1:23" x14ac:dyDescent="0.35">
      <c r="A540" s="133">
        <f t="shared" si="65"/>
        <v>537</v>
      </c>
      <c r="B540" s="134" t="e" cm="1">
        <f t="array" aca="1" ref="B540" ca="1">B539+_xll.RiskNormal(0.5584 + 2*0.001787*A540 -3*0.00000155*A540^2 - 4*0.00000000133*A540^3,0.35*(0.5584 + 2*0.001787*A540 -3*0.00000155*A540^2 - 4*0.00000000133*A540^3),_xll.RiskTruncateP(0.05,0.95),_xll.RiskName("BW Gain"),_xll.RiskUnits("kg"))</f>
        <v>#NAME?</v>
      </c>
      <c r="C540" s="133" t="e" cm="1">
        <f t="array" aca="1" ref="C540" ca="1">_xll.RiskNormal(1200,1200*0.3941,_xll.RiskTruncateP(0.05,0.95),_xll.RiskName("Diet 3 Feed"),_xll.RiskUnits("ng/kg dry"))</f>
        <v>#NAME?</v>
      </c>
      <c r="D540" s="133">
        <v>0</v>
      </c>
      <c r="E540" s="163">
        <v>1.3</v>
      </c>
      <c r="F540" s="134"/>
      <c r="G540" s="134"/>
      <c r="H540" s="134"/>
      <c r="I540" s="134"/>
      <c r="J540" s="134"/>
      <c r="K540" s="134"/>
      <c r="L540" s="134" t="e" cm="1">
        <f t="array" aca="1" ref="L540" ca="1">_xll.RiskNormal(5.4702*LN(A540)-22.889,(5.4702*LN(A540)-22.889)*0.35,_xll.RiskTruncateP(0.05,0.95),_xll.RiskName("DMI"),_xll.RiskUnits("kg"))</f>
        <v>#NAME?</v>
      </c>
      <c r="M540" s="134" t="e" cm="1">
        <f t="array" aca="1" ref="M540" ca="1">_xll.RiskNormal(0.0243*L540,0.005*L540,_xll.RiskTruncateP(0.05,0.95),_xll.RiskName("Soil Intake"),_xll.RiskUnits("kg"))</f>
        <v>#NAME?</v>
      </c>
      <c r="N540" s="134" t="e">
        <f t="shared" ca="1" si="66"/>
        <v>#NAME?</v>
      </c>
      <c r="O540" s="134">
        <f t="shared" si="67"/>
        <v>0</v>
      </c>
      <c r="P540" s="134" t="e">
        <f t="shared" ca="1" si="64"/>
        <v>#NAME?</v>
      </c>
      <c r="Q540" s="134" t="e">
        <f t="shared" ca="1" si="64"/>
        <v>#NAME?</v>
      </c>
      <c r="R540" s="134" t="e">
        <f t="shared" ca="1" si="64"/>
        <v>#NAME?</v>
      </c>
      <c r="S540" s="134" t="e">
        <f t="shared" ca="1" si="69"/>
        <v>#NAME?</v>
      </c>
      <c r="T540" s="134" t="e" cm="1">
        <f t="array" aca="1" ref="T540" ca="1">U539-(U539*(0.5^(1/_xll.RiskNormal('SW7'!C$2,'SW7'!D$2,_xll.RiskTruncateP(0.05,0.95),_xll.RiskName("Halflife"),_xll.RiskUnits("d")))))</f>
        <v>#NAME?</v>
      </c>
      <c r="U540" s="134" t="e">
        <f t="shared" ca="1" si="68"/>
        <v>#NAME?</v>
      </c>
      <c r="V540" s="137" t="e" cm="1">
        <f t="array" aca="1" ref="V540" ca="1">(U540*_xll.RiskNormal('SW7'!C$3,'SW7'!D$3,_xll.RiskTruncateP(0.05,0.95),_xll.RiskName("PFAS MUSCLE FRAC"))/(B540*_xll.RiskNormal('SW7'!C$4,'SW7'!E$4,_xll.RiskTruncateP(0.05,0.95),_xll.RiskName("MUSCLE BW FRAC"))))/1000</f>
        <v>#NAME?</v>
      </c>
      <c r="W540" s="137" t="e" cm="1">
        <f t="array" aca="1" ref="W540" ca="1">V540/_xll.RiskNormal('SW7'!C$5,'SW7'!D$5,_xll.RiskTruncateP(0.05,0.95),_xll.RiskName("Serum Part"))</f>
        <v>#NAME?</v>
      </c>
    </row>
    <row r="541" spans="1:23" x14ac:dyDescent="0.35">
      <c r="A541" s="133">
        <f t="shared" si="65"/>
        <v>538</v>
      </c>
      <c r="B541" s="134" t="e" cm="1">
        <f t="array" aca="1" ref="B541" ca="1">B540+_xll.RiskNormal(0.5584 + 2*0.001787*A541 -3*0.00000155*A541^2 - 4*0.00000000133*A541^3,0.35*(0.5584 + 2*0.001787*A541 -3*0.00000155*A541^2 - 4*0.00000000133*A541^3),_xll.RiskTruncateP(0.05,0.95),_xll.RiskName("BW Gain"),_xll.RiskUnits("kg"))</f>
        <v>#NAME?</v>
      </c>
      <c r="C541" s="133" t="e" cm="1">
        <f t="array" aca="1" ref="C541" ca="1">_xll.RiskNormal(1200,1200*0.3941,_xll.RiskTruncateP(0.05,0.95),_xll.RiskName("Diet 3 Feed"),_xll.RiskUnits("ng/kg dry"))</f>
        <v>#NAME?</v>
      </c>
      <c r="D541" s="133">
        <v>0</v>
      </c>
      <c r="E541" s="163">
        <v>1.3</v>
      </c>
      <c r="F541" s="134"/>
      <c r="G541" s="134"/>
      <c r="H541" s="134"/>
      <c r="I541" s="134"/>
      <c r="J541" s="134"/>
      <c r="K541" s="134"/>
      <c r="L541" s="134" t="e" cm="1">
        <f t="array" aca="1" ref="L541" ca="1">_xll.RiskNormal(5.4702*LN(A541)-22.889,(5.4702*LN(A541)-22.889)*0.35,_xll.RiskTruncateP(0.05,0.95),_xll.RiskName("DMI"),_xll.RiskUnits("kg"))</f>
        <v>#NAME?</v>
      </c>
      <c r="M541" s="134" t="e" cm="1">
        <f t="array" aca="1" ref="M541" ca="1">_xll.RiskNormal(0.0243*L541,0.005*L541,_xll.RiskTruncateP(0.05,0.95),_xll.RiskName("Soil Intake"),_xll.RiskUnits("kg"))</f>
        <v>#NAME?</v>
      </c>
      <c r="N541" s="134" t="e">
        <f t="shared" ca="1" si="66"/>
        <v>#NAME?</v>
      </c>
      <c r="O541" s="134">
        <f t="shared" si="67"/>
        <v>0</v>
      </c>
      <c r="P541" s="134" t="e">
        <f t="shared" ca="1" si="64"/>
        <v>#NAME?</v>
      </c>
      <c r="Q541" s="134" t="e">
        <f t="shared" ca="1" si="64"/>
        <v>#NAME?</v>
      </c>
      <c r="R541" s="134" t="e">
        <f t="shared" ca="1" si="64"/>
        <v>#NAME?</v>
      </c>
      <c r="S541" s="134" t="e">
        <f t="shared" ca="1" si="69"/>
        <v>#NAME?</v>
      </c>
      <c r="T541" s="134" t="e" cm="1">
        <f t="array" aca="1" ref="T541" ca="1">U540-(U540*(0.5^(1/_xll.RiskNormal('SW7'!C$2,'SW7'!D$2,_xll.RiskTruncateP(0.05,0.95),_xll.RiskName("Halflife"),_xll.RiskUnits("d")))))</f>
        <v>#NAME?</v>
      </c>
      <c r="U541" s="134" t="e">
        <f t="shared" ca="1" si="68"/>
        <v>#NAME?</v>
      </c>
      <c r="V541" s="137" t="e" cm="1">
        <f t="array" aca="1" ref="V541" ca="1">(U541*_xll.RiskNormal('SW7'!C$3,'SW7'!D$3,_xll.RiskTruncateP(0.05,0.95),_xll.RiskName("PFAS MUSCLE FRAC"))/(B541*_xll.RiskNormal('SW7'!C$4,'SW7'!E$4,_xll.RiskTruncateP(0.05,0.95),_xll.RiskName("MUSCLE BW FRAC"))))/1000</f>
        <v>#NAME?</v>
      </c>
      <c r="W541" s="137" t="e" cm="1">
        <f t="array" aca="1" ref="W541" ca="1">V541/_xll.RiskNormal('SW7'!C$5,'SW7'!D$5,_xll.RiskTruncateP(0.05,0.95),_xll.RiskName("Serum Part"))</f>
        <v>#NAME?</v>
      </c>
    </row>
    <row r="542" spans="1:23" x14ac:dyDescent="0.35">
      <c r="A542" s="133">
        <f t="shared" si="65"/>
        <v>539</v>
      </c>
      <c r="B542" s="134" t="e" cm="1">
        <f t="array" aca="1" ref="B542" ca="1">B541+_xll.RiskNormal(0.5584 + 2*0.001787*A542 -3*0.00000155*A542^2 - 4*0.00000000133*A542^3,0.35*(0.5584 + 2*0.001787*A542 -3*0.00000155*A542^2 - 4*0.00000000133*A542^3),_xll.RiskTruncateP(0.05,0.95),_xll.RiskName("BW Gain"),_xll.RiskUnits("kg"))</f>
        <v>#NAME?</v>
      </c>
      <c r="C542" s="133" t="e" cm="1">
        <f t="array" aca="1" ref="C542" ca="1">_xll.RiskNormal(1200,1200*0.3941,_xll.RiskTruncateP(0.05,0.95),_xll.RiskName("Diet 3 Feed"),_xll.RiskUnits("ng/kg dry"))</f>
        <v>#NAME?</v>
      </c>
      <c r="D542" s="133">
        <v>0</v>
      </c>
      <c r="E542" s="163">
        <v>1.3</v>
      </c>
      <c r="F542" s="134"/>
      <c r="G542" s="134"/>
      <c r="H542" s="134"/>
      <c r="I542" s="134"/>
      <c r="J542" s="134"/>
      <c r="K542" s="134"/>
      <c r="L542" s="134" t="e" cm="1">
        <f t="array" aca="1" ref="L542" ca="1">_xll.RiskNormal(5.4702*LN(A542)-22.889,(5.4702*LN(A542)-22.889)*0.35,_xll.RiskTruncateP(0.05,0.95),_xll.RiskName("DMI"),_xll.RiskUnits("kg"))</f>
        <v>#NAME?</v>
      </c>
      <c r="M542" s="134" t="e" cm="1">
        <f t="array" aca="1" ref="M542" ca="1">_xll.RiskNormal(0.0243*L542,0.005*L542,_xll.RiskTruncateP(0.05,0.95),_xll.RiskName("Soil Intake"),_xll.RiskUnits("kg"))</f>
        <v>#NAME?</v>
      </c>
      <c r="N542" s="134" t="e">
        <f t="shared" ca="1" si="66"/>
        <v>#NAME?</v>
      </c>
      <c r="O542" s="134">
        <f t="shared" si="67"/>
        <v>0</v>
      </c>
      <c r="P542" s="134" t="e">
        <f t="shared" ca="1" si="64"/>
        <v>#NAME?</v>
      </c>
      <c r="Q542" s="134" t="e">
        <f t="shared" ca="1" si="64"/>
        <v>#NAME?</v>
      </c>
      <c r="R542" s="134" t="e">
        <f t="shared" ca="1" si="64"/>
        <v>#NAME?</v>
      </c>
      <c r="S542" s="134" t="e">
        <f t="shared" ca="1" si="69"/>
        <v>#NAME?</v>
      </c>
      <c r="T542" s="134" t="e" cm="1">
        <f t="array" aca="1" ref="T542" ca="1">U541-(U541*(0.5^(1/_xll.RiskNormal('SW7'!C$2,'SW7'!D$2,_xll.RiskTruncateP(0.05,0.95),_xll.RiskName("Halflife"),_xll.RiskUnits("d")))))</f>
        <v>#NAME?</v>
      </c>
      <c r="U542" s="134" t="e">
        <f t="shared" ca="1" si="68"/>
        <v>#NAME?</v>
      </c>
      <c r="V542" s="137" t="e" cm="1">
        <f t="array" aca="1" ref="V542" ca="1">(U542*_xll.RiskNormal('SW7'!C$3,'SW7'!D$3,_xll.RiskTruncateP(0.05,0.95),_xll.RiskName("PFAS MUSCLE FRAC"))/(B542*_xll.RiskNormal('SW7'!C$4,'SW7'!E$4,_xll.RiskTruncateP(0.05,0.95),_xll.RiskName("MUSCLE BW FRAC"))))/1000</f>
        <v>#NAME?</v>
      </c>
      <c r="W542" s="137" t="e" cm="1">
        <f t="array" aca="1" ref="W542" ca="1">V542/_xll.RiskNormal('SW7'!C$5,'SW7'!D$5,_xll.RiskTruncateP(0.05,0.95),_xll.RiskName("Serum Part"))</f>
        <v>#NAME?</v>
      </c>
    </row>
    <row r="543" spans="1:23" x14ac:dyDescent="0.35">
      <c r="A543" s="133">
        <f t="shared" si="65"/>
        <v>540</v>
      </c>
      <c r="B543" s="134" t="e" cm="1">
        <f t="array" aca="1" ref="B543" ca="1">B542+_xll.RiskNormal(0.32,0.112,_xll.RiskTruncateP(0.05,0.95),_xll.RiskName("BW Gain 2"),_xll.RiskUnits("kg"))</f>
        <v>#NAME?</v>
      </c>
      <c r="C543" s="133" t="e" cm="1">
        <f t="array" aca="1" ref="C543" ca="1">_xll.RiskNormal(1200,1200*0.3941,_xll.RiskTruncateP(0.05,0.95),_xll.RiskName("Diet 3 Feed"),_xll.RiskUnits("ng/kg dry"))</f>
        <v>#NAME?</v>
      </c>
      <c r="D543" s="133">
        <v>0</v>
      </c>
      <c r="E543" s="163">
        <v>1.3</v>
      </c>
      <c r="F543" s="134"/>
      <c r="G543" s="134"/>
      <c r="H543" s="134"/>
      <c r="I543" s="134"/>
      <c r="J543" s="134"/>
      <c r="K543" s="134"/>
      <c r="L543" s="134" t="e" cm="1">
        <f t="array" aca="1" ref="L543" ca="1">_xll.RiskNormal(5.4702*LN(A543)-22.889,(5.4702*LN(A543)-22.889)*0.35,_xll.RiskTruncateP(0.05,0.95),_xll.RiskName("DMI"),_xll.RiskUnits("kg"))</f>
        <v>#NAME?</v>
      </c>
      <c r="M543" s="134" t="e" cm="1">
        <f t="array" aca="1" ref="M543" ca="1">_xll.RiskNormal(0.0243*L543,0.005*L543,_xll.RiskTruncateP(0.05,0.95),_xll.RiskName("Soil Intake"),_xll.RiskUnits("kg"))</f>
        <v>#NAME?</v>
      </c>
      <c r="N543" s="134" t="e">
        <f t="shared" ca="1" si="66"/>
        <v>#NAME?</v>
      </c>
      <c r="O543" s="134">
        <f t="shared" si="67"/>
        <v>0</v>
      </c>
      <c r="P543" s="134" t="e">
        <f t="shared" ca="1" si="64"/>
        <v>#NAME?</v>
      </c>
      <c r="Q543" s="134" t="e">
        <f t="shared" ca="1" si="64"/>
        <v>#NAME?</v>
      </c>
      <c r="R543" s="134" t="e">
        <f t="shared" ca="1" si="64"/>
        <v>#NAME?</v>
      </c>
      <c r="S543" s="134" t="e">
        <f t="shared" ca="1" si="69"/>
        <v>#NAME?</v>
      </c>
      <c r="T543" s="134" t="e" cm="1">
        <f t="array" aca="1" ref="T543" ca="1">U542-(U542*(0.5^(1/_xll.RiskNormal('SW7'!C$2,'SW7'!D$2,_xll.RiskTruncateP(0.05,0.95),_xll.RiskName("Halflife"),_xll.RiskUnits("d")))))</f>
        <v>#NAME?</v>
      </c>
      <c r="U543" s="134" t="e">
        <f t="shared" ca="1" si="68"/>
        <v>#NAME?</v>
      </c>
      <c r="V543" s="137" t="e" cm="1">
        <f t="array" aca="1" ref="V543" ca="1">(U543*_xll.RiskNormal('SW7'!C$3,'SW7'!D$3,_xll.RiskTruncateP(0.05,0.95),_xll.RiskName("PFAS MUSCLE FRAC"))/(B543*_xll.RiskNormal('SW7'!C$4,'SW7'!E$4,_xll.RiskTruncateP(0.05,0.95),_xll.RiskName("MUSCLE BW FRAC"))))/1000</f>
        <v>#NAME?</v>
      </c>
      <c r="W543" s="137" t="e" cm="1">
        <f t="array" aca="1" ref="W543" ca="1">V543/_xll.RiskNormal('SW7'!C$5,'SW7'!D$5,_xll.RiskTruncateP(0.05,0.95),_xll.RiskName("Serum Part"))</f>
        <v>#NAME?</v>
      </c>
    </row>
    <row r="544" spans="1:23" x14ac:dyDescent="0.35">
      <c r="A544" s="133">
        <f t="shared" si="65"/>
        <v>541</v>
      </c>
      <c r="B544" s="134" t="e" cm="1">
        <f t="array" aca="1" ref="B544" ca="1">B543+_xll.RiskNormal(0.32,0.112,_xll.RiskTruncateP(0.05,0.95),_xll.RiskName("BW Gain 2"),_xll.RiskUnits("kg"))</f>
        <v>#NAME?</v>
      </c>
      <c r="C544" s="133" t="e" cm="1">
        <f t="array" aca="1" ref="C544" ca="1">_xll.RiskNormal(1200,1200*0.3941,_xll.RiskTruncateP(0.05,0.95),_xll.RiskName("Diet 3 Feed"),_xll.RiskUnits("ng/kg dry"))</f>
        <v>#NAME?</v>
      </c>
      <c r="D544" s="133">
        <v>0</v>
      </c>
      <c r="E544" s="163">
        <v>1.3</v>
      </c>
      <c r="F544" s="134"/>
      <c r="G544" s="134"/>
      <c r="H544" s="134"/>
      <c r="I544" s="134"/>
      <c r="J544" s="134"/>
      <c r="K544" s="134"/>
      <c r="L544" s="134" t="e" cm="1">
        <f t="array" aca="1" ref="L544" ca="1">_xll.RiskNormal(5.4702*LN(A544)-22.889,(5.4702*LN(A544)-22.889)*0.35,_xll.RiskTruncateP(0.05,0.95),_xll.RiskName("DMI"),_xll.RiskUnits("kg"))</f>
        <v>#NAME?</v>
      </c>
      <c r="M544" s="134" t="e" cm="1">
        <f t="array" aca="1" ref="M544" ca="1">_xll.RiskNormal(0.0243*L544,0.005*L544,_xll.RiskTruncateP(0.05,0.95),_xll.RiskName("Soil Intake"),_xll.RiskUnits("kg"))</f>
        <v>#NAME?</v>
      </c>
      <c r="N544" s="134" t="e">
        <f t="shared" ca="1" si="66"/>
        <v>#NAME?</v>
      </c>
      <c r="O544" s="134">
        <f t="shared" si="67"/>
        <v>0</v>
      </c>
      <c r="P544" s="134" t="e">
        <f t="shared" ca="1" si="64"/>
        <v>#NAME?</v>
      </c>
      <c r="Q544" s="134" t="e">
        <f t="shared" ca="1" si="64"/>
        <v>#NAME?</v>
      </c>
      <c r="R544" s="134" t="e">
        <f t="shared" ca="1" si="64"/>
        <v>#NAME?</v>
      </c>
      <c r="S544" s="134" t="e">
        <f t="shared" ca="1" si="69"/>
        <v>#NAME?</v>
      </c>
      <c r="T544" s="134" t="e" cm="1">
        <f t="array" aca="1" ref="T544" ca="1">U543-(U543*(0.5^(1/_xll.RiskNormal('SW7'!C$2,'SW7'!D$2,_xll.RiskTruncateP(0.05,0.95),_xll.RiskName("Halflife"),_xll.RiskUnits("d")))))</f>
        <v>#NAME?</v>
      </c>
      <c r="U544" s="134" t="e">
        <f t="shared" ca="1" si="68"/>
        <v>#NAME?</v>
      </c>
      <c r="V544" s="137" t="e" cm="1">
        <f t="array" aca="1" ref="V544" ca="1">(U544*_xll.RiskNormal('SW7'!C$3,'SW7'!D$3,_xll.RiskTruncateP(0.05,0.95),_xll.RiskName("PFAS MUSCLE FRAC"))/(B544*_xll.RiskNormal('SW7'!C$4,'SW7'!E$4,_xll.RiskTruncateP(0.05,0.95),_xll.RiskName("MUSCLE BW FRAC"))))/1000</f>
        <v>#NAME?</v>
      </c>
      <c r="W544" s="137" t="e" cm="1">
        <f t="array" aca="1" ref="W544" ca="1">V544/_xll.RiskNormal('SW7'!C$5,'SW7'!D$5,_xll.RiskTruncateP(0.05,0.95),_xll.RiskName("Serum Part"))</f>
        <v>#NAME?</v>
      </c>
    </row>
    <row r="545" spans="1:23" x14ac:dyDescent="0.35">
      <c r="A545" s="133">
        <f t="shared" si="65"/>
        <v>542</v>
      </c>
      <c r="B545" s="134" t="e" cm="1">
        <f t="array" aca="1" ref="B545" ca="1">B544+_xll.RiskNormal(0.32,0.112,_xll.RiskTruncateP(0.05,0.95),_xll.RiskName("BW Gain 2"),_xll.RiskUnits("kg"))</f>
        <v>#NAME?</v>
      </c>
      <c r="C545" s="133" t="e" cm="1">
        <f t="array" aca="1" ref="C545" ca="1">_xll.RiskNormal(1200,1200*0.3941,_xll.RiskTruncateP(0.05,0.95),_xll.RiskName("Diet 3 Feed"),_xll.RiskUnits("ng/kg dry"))</f>
        <v>#NAME?</v>
      </c>
      <c r="D545" s="133">
        <v>0</v>
      </c>
      <c r="E545" s="163">
        <v>1.3</v>
      </c>
      <c r="F545" s="134"/>
      <c r="G545" s="134"/>
      <c r="H545" s="134"/>
      <c r="I545" s="134"/>
      <c r="J545" s="134"/>
      <c r="K545" s="134"/>
      <c r="L545" s="134" t="e" cm="1">
        <f t="array" aca="1" ref="L545" ca="1">_xll.RiskNormal(5.4702*LN(A545)-22.889,(5.4702*LN(A545)-22.889)*0.35,_xll.RiskTruncateP(0.05,0.95),_xll.RiskName("DMI"),_xll.RiskUnits("kg"))</f>
        <v>#NAME?</v>
      </c>
      <c r="M545" s="134" t="e" cm="1">
        <f t="array" aca="1" ref="M545" ca="1">_xll.RiskNormal(0.0243*L545,0.005*L545,_xll.RiskTruncateP(0.05,0.95),_xll.RiskName("Soil Intake"),_xll.RiskUnits("kg"))</f>
        <v>#NAME?</v>
      </c>
      <c r="N545" s="134" t="e">
        <f t="shared" ca="1" si="66"/>
        <v>#NAME?</v>
      </c>
      <c r="O545" s="134">
        <f t="shared" si="67"/>
        <v>0</v>
      </c>
      <c r="P545" s="134" t="e">
        <f t="shared" ca="1" si="64"/>
        <v>#NAME?</v>
      </c>
      <c r="Q545" s="134" t="e">
        <f t="shared" ca="1" si="64"/>
        <v>#NAME?</v>
      </c>
      <c r="R545" s="134" t="e">
        <f t="shared" ca="1" si="64"/>
        <v>#NAME?</v>
      </c>
      <c r="S545" s="134" t="e">
        <f t="shared" ca="1" si="69"/>
        <v>#NAME?</v>
      </c>
      <c r="T545" s="134" t="e" cm="1">
        <f t="array" aca="1" ref="T545" ca="1">U544-(U544*(0.5^(1/_xll.RiskNormal('SW7'!C$2,'SW7'!D$2,_xll.RiskTruncateP(0.05,0.95),_xll.RiskName("Halflife"),_xll.RiskUnits("d")))))</f>
        <v>#NAME?</v>
      </c>
      <c r="U545" s="134" t="e">
        <f t="shared" ca="1" si="68"/>
        <v>#NAME?</v>
      </c>
      <c r="V545" s="137" t="e" cm="1">
        <f t="array" aca="1" ref="V545" ca="1">(U545*_xll.RiskNormal('SW7'!C$3,'SW7'!D$3,_xll.RiskTruncateP(0.05,0.95),_xll.RiskName("PFAS MUSCLE FRAC"))/(B545*_xll.RiskNormal('SW7'!C$4,'SW7'!E$4,_xll.RiskTruncateP(0.05,0.95),_xll.RiskName("MUSCLE BW FRAC"))))/1000</f>
        <v>#NAME?</v>
      </c>
      <c r="W545" s="137" t="e" cm="1">
        <f t="array" aca="1" ref="W545" ca="1">V545/_xll.RiskNormal('SW7'!C$5,'SW7'!D$5,_xll.RiskTruncateP(0.05,0.95),_xll.RiskName("Serum Part"))</f>
        <v>#NAME?</v>
      </c>
    </row>
    <row r="546" spans="1:23" x14ac:dyDescent="0.35">
      <c r="A546" s="133">
        <f t="shared" si="65"/>
        <v>543</v>
      </c>
      <c r="B546" s="134" t="e" cm="1">
        <f t="array" aca="1" ref="B546" ca="1">B545+_xll.RiskNormal(0.32,0.112,_xll.RiskTruncateP(0.05,0.95),_xll.RiskName("BW Gain 2"),_xll.RiskUnits("kg"))</f>
        <v>#NAME?</v>
      </c>
      <c r="C546" s="133" t="e" cm="1">
        <f t="array" aca="1" ref="C546" ca="1">_xll.RiskNormal(1200,1200*0.3941,_xll.RiskTruncateP(0.05,0.95),_xll.RiskName("Diet 3 Feed"),_xll.RiskUnits("ng/kg dry"))</f>
        <v>#NAME?</v>
      </c>
      <c r="D546" s="133">
        <v>0</v>
      </c>
      <c r="E546" s="163">
        <v>1.3</v>
      </c>
      <c r="F546" s="134"/>
      <c r="G546" s="134"/>
      <c r="H546" s="134"/>
      <c r="I546" s="134"/>
      <c r="J546" s="134"/>
      <c r="K546" s="134"/>
      <c r="L546" s="134" t="e" cm="1">
        <f t="array" aca="1" ref="L546" ca="1">_xll.RiskNormal(5.4702*LN(A546)-22.889,(5.4702*LN(A546)-22.889)*0.35,_xll.RiskTruncateP(0.05,0.95),_xll.RiskName("DMI"),_xll.RiskUnits("kg"))</f>
        <v>#NAME?</v>
      </c>
      <c r="M546" s="134" t="e" cm="1">
        <f t="array" aca="1" ref="M546" ca="1">_xll.RiskNormal(0.0243*L546,0.005*L546,_xll.RiskTruncateP(0.05,0.95),_xll.RiskName("Soil Intake"),_xll.RiskUnits("kg"))</f>
        <v>#NAME?</v>
      </c>
      <c r="N546" s="134" t="e">
        <f t="shared" ca="1" si="66"/>
        <v>#NAME?</v>
      </c>
      <c r="O546" s="134">
        <f t="shared" si="67"/>
        <v>0</v>
      </c>
      <c r="P546" s="134" t="e">
        <f t="shared" ref="P546:R609" ca="1" si="70">C546*L546</f>
        <v>#NAME?</v>
      </c>
      <c r="Q546" s="134" t="e">
        <f t="shared" ca="1" si="70"/>
        <v>#NAME?</v>
      </c>
      <c r="R546" s="134" t="e">
        <f t="shared" ca="1" si="70"/>
        <v>#NAME?</v>
      </c>
      <c r="S546" s="134" t="e">
        <f t="shared" ca="1" si="69"/>
        <v>#NAME?</v>
      </c>
      <c r="T546" s="134" t="e" cm="1">
        <f t="array" aca="1" ref="T546" ca="1">U545-(U545*(0.5^(1/_xll.RiskNormal('SW7'!C$2,'SW7'!D$2,_xll.RiskTruncateP(0.05,0.95),_xll.RiskName("Halflife"),_xll.RiskUnits("d")))))</f>
        <v>#NAME?</v>
      </c>
      <c r="U546" s="134" t="e">
        <f t="shared" ca="1" si="68"/>
        <v>#NAME?</v>
      </c>
      <c r="V546" s="137" t="e" cm="1">
        <f t="array" aca="1" ref="V546" ca="1">(U546*_xll.RiskNormal('SW7'!C$3,'SW7'!D$3,_xll.RiskTruncateP(0.05,0.95),_xll.RiskName("PFAS MUSCLE FRAC"))/(B546*_xll.RiskNormal('SW7'!C$4,'SW7'!E$4,_xll.RiskTruncateP(0.05,0.95),_xll.RiskName("MUSCLE BW FRAC"))))/1000</f>
        <v>#NAME?</v>
      </c>
      <c r="W546" s="137" t="e" cm="1">
        <f t="array" aca="1" ref="W546" ca="1">V546/_xll.RiskNormal('SW7'!C$5,'SW7'!D$5,_xll.RiskTruncateP(0.05,0.95),_xll.RiskName("Serum Part"))</f>
        <v>#NAME?</v>
      </c>
    </row>
    <row r="547" spans="1:23" x14ac:dyDescent="0.35">
      <c r="A547" s="133">
        <f t="shared" si="65"/>
        <v>544</v>
      </c>
      <c r="B547" s="134" t="e" cm="1">
        <f t="array" aca="1" ref="B547" ca="1">B546+_xll.RiskNormal(0.32,0.112,_xll.RiskTruncateP(0.05,0.95),_xll.RiskName("BW Gain 2"),_xll.RiskUnits("kg"))</f>
        <v>#NAME?</v>
      </c>
      <c r="C547" s="133" t="e" cm="1">
        <f t="array" aca="1" ref="C547" ca="1">_xll.RiskNormal(1200,1200*0.3941,_xll.RiskTruncateP(0.05,0.95),_xll.RiskName("Diet 3 Feed"),_xll.RiskUnits("ng/kg dry"))</f>
        <v>#NAME?</v>
      </c>
      <c r="D547" s="133">
        <v>0</v>
      </c>
      <c r="E547" s="163">
        <v>1.3</v>
      </c>
      <c r="F547" s="134"/>
      <c r="G547" s="134"/>
      <c r="H547" s="134"/>
      <c r="I547" s="134"/>
      <c r="J547" s="134"/>
      <c r="K547" s="134"/>
      <c r="L547" s="134" t="e" cm="1">
        <f t="array" aca="1" ref="L547" ca="1">_xll.RiskNormal(5.4702*LN(A547)-22.889,(5.4702*LN(A547)-22.889)*0.35,_xll.RiskTruncateP(0.05,0.95),_xll.RiskName("DMI"),_xll.RiskUnits("kg"))</f>
        <v>#NAME?</v>
      </c>
      <c r="M547" s="134" t="e" cm="1">
        <f t="array" aca="1" ref="M547" ca="1">_xll.RiskNormal(0.0243*L547,0.005*L547,_xll.RiskTruncateP(0.05,0.95),_xll.RiskName("Soil Intake"),_xll.RiskUnits("kg"))</f>
        <v>#NAME?</v>
      </c>
      <c r="N547" s="134" t="e">
        <f t="shared" ca="1" si="66"/>
        <v>#NAME?</v>
      </c>
      <c r="O547" s="134">
        <f t="shared" si="67"/>
        <v>0</v>
      </c>
      <c r="P547" s="134" t="e">
        <f t="shared" ca="1" si="70"/>
        <v>#NAME?</v>
      </c>
      <c r="Q547" s="134" t="e">
        <f t="shared" ca="1" si="70"/>
        <v>#NAME?</v>
      </c>
      <c r="R547" s="134" t="e">
        <f t="shared" ca="1" si="70"/>
        <v>#NAME?</v>
      </c>
      <c r="S547" s="134" t="e">
        <f t="shared" ca="1" si="69"/>
        <v>#NAME?</v>
      </c>
      <c r="T547" s="134" t="e" cm="1">
        <f t="array" aca="1" ref="T547" ca="1">U546-(U546*(0.5^(1/_xll.RiskNormal('SW7'!C$2,'SW7'!D$2,_xll.RiskTruncateP(0.05,0.95),_xll.RiskName("Halflife"),_xll.RiskUnits("d")))))</f>
        <v>#NAME?</v>
      </c>
      <c r="U547" s="134" t="e">
        <f t="shared" ca="1" si="68"/>
        <v>#NAME?</v>
      </c>
      <c r="V547" s="137" t="e" cm="1">
        <f t="array" aca="1" ref="V547" ca="1">(U547*_xll.RiskNormal('SW7'!C$3,'SW7'!D$3,_xll.RiskTruncateP(0.05,0.95),_xll.RiskName("PFAS MUSCLE FRAC"))/(B547*_xll.RiskNormal('SW7'!C$4,'SW7'!E$4,_xll.RiskTruncateP(0.05,0.95),_xll.RiskName("MUSCLE BW FRAC"))))/1000</f>
        <v>#NAME?</v>
      </c>
      <c r="W547" s="137" t="e" cm="1">
        <f t="array" aca="1" ref="W547" ca="1">V547/_xll.RiskNormal('SW7'!C$5,'SW7'!D$5,_xll.RiskTruncateP(0.05,0.95),_xll.RiskName("Serum Part"))</f>
        <v>#NAME?</v>
      </c>
    </row>
    <row r="548" spans="1:23" x14ac:dyDescent="0.35">
      <c r="A548" s="133">
        <f t="shared" si="65"/>
        <v>545</v>
      </c>
      <c r="B548" s="134" t="e" cm="1">
        <f t="array" aca="1" ref="B548" ca="1">B547+_xll.RiskNormal(0.32,0.112,_xll.RiskTruncateP(0.05,0.95),_xll.RiskName("BW Gain 2"),_xll.RiskUnits("kg"))</f>
        <v>#NAME?</v>
      </c>
      <c r="C548" s="133" t="e" cm="1">
        <f t="array" aca="1" ref="C548" ca="1">_xll.RiskNormal(1200,1200*0.3941,_xll.RiskTruncateP(0.05,0.95),_xll.RiskName("Diet 3 Feed"),_xll.RiskUnits("ng/kg dry"))</f>
        <v>#NAME?</v>
      </c>
      <c r="D548" s="133">
        <v>0</v>
      </c>
      <c r="E548" s="163">
        <v>1.3</v>
      </c>
      <c r="F548" s="134"/>
      <c r="G548" s="134"/>
      <c r="H548" s="134"/>
      <c r="I548" s="134"/>
      <c r="J548" s="134"/>
      <c r="K548" s="134"/>
      <c r="L548" s="134" t="e" cm="1">
        <f t="array" aca="1" ref="L548" ca="1">_xll.RiskNormal(5.4702*LN(A548)-22.889,(5.4702*LN(A548)-22.889)*0.35,_xll.RiskTruncateP(0.05,0.95),_xll.RiskName("DMI"),_xll.RiskUnits("kg"))</f>
        <v>#NAME?</v>
      </c>
      <c r="M548" s="134" t="e" cm="1">
        <f t="array" aca="1" ref="M548" ca="1">_xll.RiskNormal(0.0243*L548,0.005*L548,_xll.RiskTruncateP(0.05,0.95),_xll.RiskName("Soil Intake"),_xll.RiskUnits("kg"))</f>
        <v>#NAME?</v>
      </c>
      <c r="N548" s="134" t="e">
        <f t="shared" ca="1" si="66"/>
        <v>#NAME?</v>
      </c>
      <c r="O548" s="134">
        <f t="shared" si="67"/>
        <v>0</v>
      </c>
      <c r="P548" s="134" t="e">
        <f t="shared" ca="1" si="70"/>
        <v>#NAME?</v>
      </c>
      <c r="Q548" s="134" t="e">
        <f t="shared" ca="1" si="70"/>
        <v>#NAME?</v>
      </c>
      <c r="R548" s="134" t="e">
        <f t="shared" ca="1" si="70"/>
        <v>#NAME?</v>
      </c>
      <c r="S548" s="134" t="e">
        <f t="shared" ca="1" si="69"/>
        <v>#NAME?</v>
      </c>
      <c r="T548" s="134" t="e" cm="1">
        <f t="array" aca="1" ref="T548" ca="1">U547-(U547*(0.5^(1/_xll.RiskNormal('SW7'!C$2,'SW7'!D$2,_xll.RiskTruncateP(0.05,0.95),_xll.RiskName("Halflife"),_xll.RiskUnits("d")))))</f>
        <v>#NAME?</v>
      </c>
      <c r="U548" s="134" t="e">
        <f t="shared" ca="1" si="68"/>
        <v>#NAME?</v>
      </c>
      <c r="V548" s="137" t="e" cm="1">
        <f t="array" aca="1" ref="V548" ca="1">(U548*_xll.RiskNormal('SW7'!C$3,'SW7'!D$3,_xll.RiskTruncateP(0.05,0.95),_xll.RiskName("PFAS MUSCLE FRAC"))/(B548*_xll.RiskNormal('SW7'!C$4,'SW7'!E$4,_xll.RiskTruncateP(0.05,0.95),_xll.RiskName("MUSCLE BW FRAC"))))/1000</f>
        <v>#NAME?</v>
      </c>
      <c r="W548" s="137" t="e" cm="1">
        <f t="array" aca="1" ref="W548" ca="1">V548/_xll.RiskNormal('SW7'!C$5,'SW7'!D$5,_xll.RiskTruncateP(0.05,0.95),_xll.RiskName("Serum Part"))</f>
        <v>#NAME?</v>
      </c>
    </row>
    <row r="549" spans="1:23" x14ac:dyDescent="0.35">
      <c r="A549" s="133">
        <f t="shared" si="65"/>
        <v>546</v>
      </c>
      <c r="B549" s="134" t="e" cm="1">
        <f t="array" aca="1" ref="B549" ca="1">B548+_xll.RiskNormal(0.32,0.112,_xll.RiskTruncateP(0.05,0.95),_xll.RiskName("BW Gain 2"),_xll.RiskUnits("kg"))</f>
        <v>#NAME?</v>
      </c>
      <c r="C549" s="133" t="e" cm="1">
        <f t="array" aca="1" ref="C549" ca="1">_xll.RiskNormal(1200,1200*0.3941,_xll.RiskTruncateP(0.05,0.95),_xll.RiskName("Diet 3 Feed"),_xll.RiskUnits("ng/kg dry"))</f>
        <v>#NAME?</v>
      </c>
      <c r="D549" s="133">
        <v>0</v>
      </c>
      <c r="E549" s="163">
        <v>1.3</v>
      </c>
      <c r="F549" s="134"/>
      <c r="G549" s="134"/>
      <c r="H549" s="134"/>
      <c r="I549" s="134"/>
      <c r="J549" s="134"/>
      <c r="K549" s="134"/>
      <c r="L549" s="134" t="e" cm="1">
        <f t="array" aca="1" ref="L549" ca="1">_xll.RiskNormal(5.4702*LN(A549)-22.889,(5.4702*LN(A549)-22.889)*0.35,_xll.RiskTruncateP(0.05,0.95),_xll.RiskName("DMI"),_xll.RiskUnits("kg"))</f>
        <v>#NAME?</v>
      </c>
      <c r="M549" s="134" t="e" cm="1">
        <f t="array" aca="1" ref="M549" ca="1">_xll.RiskNormal(0.0243*L549,0.005*L549,_xll.RiskTruncateP(0.05,0.95),_xll.RiskName("Soil Intake"),_xll.RiskUnits("kg"))</f>
        <v>#NAME?</v>
      </c>
      <c r="N549" s="134" t="e">
        <f t="shared" ca="1" si="66"/>
        <v>#NAME?</v>
      </c>
      <c r="O549" s="134">
        <f t="shared" si="67"/>
        <v>0</v>
      </c>
      <c r="P549" s="134" t="e">
        <f t="shared" ca="1" si="70"/>
        <v>#NAME?</v>
      </c>
      <c r="Q549" s="134" t="e">
        <f t="shared" ca="1" si="70"/>
        <v>#NAME?</v>
      </c>
      <c r="R549" s="134" t="e">
        <f t="shared" ca="1" si="70"/>
        <v>#NAME?</v>
      </c>
      <c r="S549" s="134" t="e">
        <f t="shared" ca="1" si="69"/>
        <v>#NAME?</v>
      </c>
      <c r="T549" s="134" t="e" cm="1">
        <f t="array" aca="1" ref="T549" ca="1">U548-(U548*(0.5^(1/_xll.RiskNormal('SW7'!C$2,'SW7'!D$2,_xll.RiskTruncateP(0.05,0.95),_xll.RiskName("Halflife"),_xll.RiskUnits("d")))))</f>
        <v>#NAME?</v>
      </c>
      <c r="U549" s="134" t="e">
        <f t="shared" ca="1" si="68"/>
        <v>#NAME?</v>
      </c>
      <c r="V549" s="137" t="e" cm="1">
        <f t="array" aca="1" ref="V549" ca="1">(U549*_xll.RiskNormal('SW7'!C$3,'SW7'!D$3,_xll.RiskTruncateP(0.05,0.95),_xll.RiskName("PFAS MUSCLE FRAC"))/(B549*_xll.RiskNormal('SW7'!C$4,'SW7'!E$4,_xll.RiskTruncateP(0.05,0.95),_xll.RiskName("MUSCLE BW FRAC"))))/1000</f>
        <v>#NAME?</v>
      </c>
      <c r="W549" s="137" t="e" cm="1">
        <f t="array" aca="1" ref="W549" ca="1">V549/_xll.RiskNormal('SW7'!C$5,'SW7'!D$5,_xll.RiskTruncateP(0.05,0.95),_xll.RiskName("Serum Part"))</f>
        <v>#NAME?</v>
      </c>
    </row>
    <row r="550" spans="1:23" x14ac:dyDescent="0.35">
      <c r="A550" s="133">
        <f t="shared" si="65"/>
        <v>547</v>
      </c>
      <c r="B550" s="134" t="e" cm="1">
        <f t="array" aca="1" ref="B550" ca="1">B549+_xll.RiskNormal(0.32,0.112,_xll.RiskTruncateP(0.05,0.95),_xll.RiskName("BW Gain 2"),_xll.RiskUnits("kg"))</f>
        <v>#NAME?</v>
      </c>
      <c r="C550" s="133" t="e" cm="1">
        <f t="array" aca="1" ref="C550" ca="1">_xll.RiskNormal(1200,1200*0.3941,_xll.RiskTruncateP(0.05,0.95),_xll.RiskName("Diet 3 Feed"),_xll.RiskUnits("ng/kg dry"))</f>
        <v>#NAME?</v>
      </c>
      <c r="D550" s="133">
        <v>0</v>
      </c>
      <c r="E550" s="163">
        <v>1.3</v>
      </c>
      <c r="F550" s="134"/>
      <c r="G550" s="134"/>
      <c r="H550" s="134"/>
      <c r="I550" s="134"/>
      <c r="J550" s="134"/>
      <c r="K550" s="134"/>
      <c r="L550" s="134" t="e" cm="1">
        <f t="array" aca="1" ref="L550" ca="1">_xll.RiskNormal(5.4702*LN(A550)-22.889,(5.4702*LN(A550)-22.889)*0.35,_xll.RiskTruncateP(0.05,0.95),_xll.RiskName("DMI"),_xll.RiskUnits("kg"))</f>
        <v>#NAME?</v>
      </c>
      <c r="M550" s="134" t="e" cm="1">
        <f t="array" aca="1" ref="M550" ca="1">_xll.RiskNormal(0.0243*L550,0.005*L550,_xll.RiskTruncateP(0.05,0.95),_xll.RiskName("Soil Intake"),_xll.RiskUnits("kg"))</f>
        <v>#NAME?</v>
      </c>
      <c r="N550" s="134" t="e">
        <f t="shared" ca="1" si="66"/>
        <v>#NAME?</v>
      </c>
      <c r="O550" s="134">
        <f t="shared" si="67"/>
        <v>0</v>
      </c>
      <c r="P550" s="134" t="e">
        <f t="shared" ca="1" si="70"/>
        <v>#NAME?</v>
      </c>
      <c r="Q550" s="134" t="e">
        <f t="shared" ca="1" si="70"/>
        <v>#NAME?</v>
      </c>
      <c r="R550" s="134" t="e">
        <f t="shared" ca="1" si="70"/>
        <v>#NAME?</v>
      </c>
      <c r="S550" s="134" t="e">
        <f t="shared" ca="1" si="69"/>
        <v>#NAME?</v>
      </c>
      <c r="T550" s="134" t="e" cm="1">
        <f t="array" aca="1" ref="T550" ca="1">U549-(U549*(0.5^(1/_xll.RiskNormal('SW7'!C$2,'SW7'!D$2,_xll.RiskTruncateP(0.05,0.95),_xll.RiskName("Halflife"),_xll.RiskUnits("d")))))</f>
        <v>#NAME?</v>
      </c>
      <c r="U550" s="134" t="e">
        <f t="shared" ca="1" si="68"/>
        <v>#NAME?</v>
      </c>
      <c r="V550" s="137" t="e" cm="1">
        <f t="array" aca="1" ref="V550" ca="1">(U550*_xll.RiskNormal('SW7'!C$3,'SW7'!D$3,_xll.RiskTruncateP(0.05,0.95),_xll.RiskName("PFAS MUSCLE FRAC"))/(B550*_xll.RiskNormal('SW7'!C$4,'SW7'!E$4,_xll.RiskTruncateP(0.05,0.95),_xll.RiskName("MUSCLE BW FRAC"))))/1000</f>
        <v>#NAME?</v>
      </c>
      <c r="W550" s="137" t="e" cm="1">
        <f t="array" aca="1" ref="W550" ca="1">V550/_xll.RiskNormal('SW7'!C$5,'SW7'!D$5,_xll.RiskTruncateP(0.05,0.95),_xll.RiskName("Serum Part"))</f>
        <v>#NAME?</v>
      </c>
    </row>
    <row r="551" spans="1:23" x14ac:dyDescent="0.35">
      <c r="A551" s="133">
        <f t="shared" si="65"/>
        <v>548</v>
      </c>
      <c r="B551" s="134" t="e" cm="1">
        <f t="array" aca="1" ref="B551" ca="1">B550+_xll.RiskNormal(0.32,0.112,_xll.RiskTruncateP(0.05,0.95),_xll.RiskName("BW Gain 2"),_xll.RiskUnits("kg"))</f>
        <v>#NAME?</v>
      </c>
      <c r="C551" s="133" t="e" cm="1">
        <f t="array" aca="1" ref="C551" ca="1">_xll.RiskNormal(1200,1200*0.3941,_xll.RiskTruncateP(0.05,0.95),_xll.RiskName("Diet 3 Feed"),_xll.RiskUnits("ng/kg dry"))</f>
        <v>#NAME?</v>
      </c>
      <c r="D551" s="133">
        <v>0</v>
      </c>
      <c r="E551" s="163">
        <v>1.3</v>
      </c>
      <c r="F551" s="134"/>
      <c r="G551" s="134"/>
      <c r="H551" s="134"/>
      <c r="I551" s="134"/>
      <c r="J551" s="134"/>
      <c r="K551" s="134"/>
      <c r="L551" s="134" t="e" cm="1">
        <f t="array" aca="1" ref="L551" ca="1">_xll.RiskNormal(5.4702*LN(A551)-22.889,(5.4702*LN(A551)-22.889)*0.35,_xll.RiskTruncateP(0.05,0.95),_xll.RiskName("DMI"),_xll.RiskUnits("kg"))</f>
        <v>#NAME?</v>
      </c>
      <c r="M551" s="134" t="e" cm="1">
        <f t="array" aca="1" ref="M551" ca="1">_xll.RiskNormal(0.0243*L551,0.005*L551,_xll.RiskTruncateP(0.05,0.95),_xll.RiskName("Soil Intake"),_xll.RiskUnits("kg"))</f>
        <v>#NAME?</v>
      </c>
      <c r="N551" s="134" t="e">
        <f t="shared" ca="1" si="66"/>
        <v>#NAME?</v>
      </c>
      <c r="O551" s="134">
        <f t="shared" si="67"/>
        <v>0</v>
      </c>
      <c r="P551" s="134" t="e">
        <f t="shared" ca="1" si="70"/>
        <v>#NAME?</v>
      </c>
      <c r="Q551" s="134" t="e">
        <f t="shared" ca="1" si="70"/>
        <v>#NAME?</v>
      </c>
      <c r="R551" s="134" t="e">
        <f t="shared" ca="1" si="70"/>
        <v>#NAME?</v>
      </c>
      <c r="S551" s="134" t="e">
        <f t="shared" ca="1" si="69"/>
        <v>#NAME?</v>
      </c>
      <c r="T551" s="134" t="e" cm="1">
        <f t="array" aca="1" ref="T551" ca="1">U550-(U550*(0.5^(1/_xll.RiskNormal('SW7'!C$2,'SW7'!D$2,_xll.RiskTruncateP(0.05,0.95),_xll.RiskName("Halflife"),_xll.RiskUnits("d")))))</f>
        <v>#NAME?</v>
      </c>
      <c r="U551" s="134" t="e">
        <f t="shared" ca="1" si="68"/>
        <v>#NAME?</v>
      </c>
      <c r="V551" s="137" t="e" cm="1">
        <f t="array" aca="1" ref="V551" ca="1">(U551*_xll.RiskNormal('SW7'!C$3,'SW7'!D$3,_xll.RiskTruncateP(0.05,0.95),_xll.RiskName("PFAS MUSCLE FRAC"))/(B551*_xll.RiskNormal('SW7'!C$4,'SW7'!E$4,_xll.RiskTruncateP(0.05,0.95),_xll.RiskName("MUSCLE BW FRAC"))))/1000</f>
        <v>#NAME?</v>
      </c>
      <c r="W551" s="137" t="e" cm="1">
        <f t="array" aca="1" ref="W551" ca="1">V551/_xll.RiskNormal('SW7'!C$5,'SW7'!D$5,_xll.RiskTruncateP(0.05,0.95),_xll.RiskName("Serum Part"))</f>
        <v>#NAME?</v>
      </c>
    </row>
    <row r="552" spans="1:23" x14ac:dyDescent="0.35">
      <c r="A552" s="133">
        <f t="shared" si="65"/>
        <v>549</v>
      </c>
      <c r="B552" s="134" t="e" cm="1">
        <f t="array" aca="1" ref="B552" ca="1">B551+_xll.RiskNormal(0.32,0.112,_xll.RiskTruncateP(0.05,0.95),_xll.RiskName("BW Gain 2"),_xll.RiskUnits("kg"))</f>
        <v>#NAME?</v>
      </c>
      <c r="C552" s="133" t="e" cm="1">
        <f t="array" aca="1" ref="C552" ca="1">_xll.RiskNormal(1200,1200*0.3941,_xll.RiskTruncateP(0.05,0.95),_xll.RiskName("Diet 3 Feed"),_xll.RiskUnits("ng/kg dry"))</f>
        <v>#NAME?</v>
      </c>
      <c r="D552" s="133">
        <v>0</v>
      </c>
      <c r="E552" s="163">
        <v>1.3</v>
      </c>
      <c r="F552" s="134"/>
      <c r="G552" s="134"/>
      <c r="H552" s="134"/>
      <c r="I552" s="134"/>
      <c r="J552" s="134"/>
      <c r="K552" s="134"/>
      <c r="L552" s="134" t="e" cm="1">
        <f t="array" aca="1" ref="L552" ca="1">_xll.RiskNormal(5.4702*LN(A552)-22.889,(5.4702*LN(A552)-22.889)*0.35,_xll.RiskTruncateP(0.05,0.95),_xll.RiskName("DMI"),_xll.RiskUnits("kg"))</f>
        <v>#NAME?</v>
      </c>
      <c r="M552" s="134" t="e" cm="1">
        <f t="array" aca="1" ref="M552" ca="1">_xll.RiskNormal(0.0243*L552,0.005*L552,_xll.RiskTruncateP(0.05,0.95),_xll.RiskName("Soil Intake"),_xll.RiskUnits("kg"))</f>
        <v>#NAME?</v>
      </c>
      <c r="N552" s="134" t="e">
        <f t="shared" ca="1" si="66"/>
        <v>#NAME?</v>
      </c>
      <c r="O552" s="134">
        <f t="shared" si="67"/>
        <v>0</v>
      </c>
      <c r="P552" s="134" t="e">
        <f t="shared" ca="1" si="70"/>
        <v>#NAME?</v>
      </c>
      <c r="Q552" s="134" t="e">
        <f t="shared" ca="1" si="70"/>
        <v>#NAME?</v>
      </c>
      <c r="R552" s="134" t="e">
        <f t="shared" ca="1" si="70"/>
        <v>#NAME?</v>
      </c>
      <c r="S552" s="134" t="e">
        <f t="shared" ca="1" si="69"/>
        <v>#NAME?</v>
      </c>
      <c r="T552" s="134" t="e" cm="1">
        <f t="array" aca="1" ref="T552" ca="1">U551-(U551*(0.5^(1/_xll.RiskNormal('SW7'!C$2,'SW7'!D$2,_xll.RiskTruncateP(0.05,0.95),_xll.RiskName("Halflife"),_xll.RiskUnits("d")))))</f>
        <v>#NAME?</v>
      </c>
      <c r="U552" s="134" t="e">
        <f t="shared" ca="1" si="68"/>
        <v>#NAME?</v>
      </c>
      <c r="V552" s="137" t="e" cm="1">
        <f t="array" aca="1" ref="V552" ca="1">(U552*_xll.RiskNormal('SW7'!C$3,'SW7'!D$3,_xll.RiskTruncateP(0.05,0.95),_xll.RiskName("PFAS MUSCLE FRAC"))/(B552*_xll.RiskNormal('SW7'!C$4,'SW7'!E$4,_xll.RiskTruncateP(0.05,0.95),_xll.RiskName("MUSCLE BW FRAC"))))/1000</f>
        <v>#NAME?</v>
      </c>
      <c r="W552" s="137" t="e" cm="1">
        <f t="array" aca="1" ref="W552" ca="1">V552/_xll.RiskNormal('SW7'!C$5,'SW7'!D$5,_xll.RiskTruncateP(0.05,0.95),_xll.RiskName("Serum Part"))</f>
        <v>#NAME?</v>
      </c>
    </row>
    <row r="553" spans="1:23" x14ac:dyDescent="0.35">
      <c r="A553" s="133">
        <f t="shared" si="65"/>
        <v>550</v>
      </c>
      <c r="B553" s="134" t="e" cm="1">
        <f t="array" aca="1" ref="B553" ca="1">B552+_xll.RiskNormal(0.32,0.112,_xll.RiskTruncateP(0.05,0.95),_xll.RiskName("BW Gain 2"),_xll.RiskUnits("kg"))</f>
        <v>#NAME?</v>
      </c>
      <c r="C553" s="133" t="e" cm="1">
        <f t="array" aca="1" ref="C553" ca="1">_xll.RiskNormal(1200,1200*0.3941,_xll.RiskTruncateP(0.05,0.95),_xll.RiskName("Diet 3 Feed"),_xll.RiskUnits("ng/kg dry"))</f>
        <v>#NAME?</v>
      </c>
      <c r="D553" s="133">
        <v>0</v>
      </c>
      <c r="E553" s="163">
        <v>1.3</v>
      </c>
      <c r="F553" s="134"/>
      <c r="G553" s="134"/>
      <c r="H553" s="134"/>
      <c r="I553" s="134"/>
      <c r="J553" s="134"/>
      <c r="K553" s="134"/>
      <c r="L553" s="134" t="e" cm="1">
        <f t="array" aca="1" ref="L553" ca="1">_xll.RiskNormal(5.4702*LN(A553)-22.889,(5.4702*LN(A553)-22.889)*0.35,_xll.RiskTruncateP(0.05,0.95),_xll.RiskName("DMI"),_xll.RiskUnits("kg"))</f>
        <v>#NAME?</v>
      </c>
      <c r="M553" s="134" t="e" cm="1">
        <f t="array" aca="1" ref="M553" ca="1">_xll.RiskNormal(0.0243*L553,0.005*L553,_xll.RiskTruncateP(0.05,0.95),_xll.RiskName("Soil Intake"),_xll.RiskUnits("kg"))</f>
        <v>#NAME?</v>
      </c>
      <c r="N553" s="134" t="e">
        <f t="shared" ca="1" si="66"/>
        <v>#NAME?</v>
      </c>
      <c r="O553" s="134">
        <f t="shared" si="67"/>
        <v>0</v>
      </c>
      <c r="P553" s="134" t="e">
        <f t="shared" ca="1" si="70"/>
        <v>#NAME?</v>
      </c>
      <c r="Q553" s="134" t="e">
        <f t="shared" ca="1" si="70"/>
        <v>#NAME?</v>
      </c>
      <c r="R553" s="134" t="e">
        <f t="shared" ca="1" si="70"/>
        <v>#NAME?</v>
      </c>
      <c r="S553" s="134" t="e">
        <f t="shared" ca="1" si="69"/>
        <v>#NAME?</v>
      </c>
      <c r="T553" s="134" t="e" cm="1">
        <f t="array" aca="1" ref="T553" ca="1">U552-(U552*(0.5^(1/_xll.RiskNormal('SW7'!C$2,'SW7'!D$2,_xll.RiskTruncateP(0.05,0.95),_xll.RiskName("Halflife"),_xll.RiskUnits("d")))))</f>
        <v>#NAME?</v>
      </c>
      <c r="U553" s="134" t="e">
        <f t="shared" ca="1" si="68"/>
        <v>#NAME?</v>
      </c>
      <c r="V553" s="137" t="e" cm="1">
        <f t="array" aca="1" ref="V553" ca="1">(U553*_xll.RiskNormal('SW7'!C$3,'SW7'!D$3,_xll.RiskTruncateP(0.05,0.95),_xll.RiskName("PFAS MUSCLE FRAC"))/(B553*_xll.RiskNormal('SW7'!C$4,'SW7'!E$4,_xll.RiskTruncateP(0.05,0.95),_xll.RiskName("MUSCLE BW FRAC"))))/1000</f>
        <v>#NAME?</v>
      </c>
      <c r="W553" s="137" t="e" cm="1">
        <f t="array" aca="1" ref="W553" ca="1">V553/_xll.RiskNormal('SW7'!C$5,'SW7'!D$5,_xll.RiskTruncateP(0.05,0.95),_xll.RiskName("Serum Part"))</f>
        <v>#NAME?</v>
      </c>
    </row>
    <row r="554" spans="1:23" x14ac:dyDescent="0.35">
      <c r="A554" s="133">
        <f t="shared" si="65"/>
        <v>551</v>
      </c>
      <c r="B554" s="134" t="e" cm="1">
        <f t="array" aca="1" ref="B554" ca="1">B553+_xll.RiskNormal(0.32,0.112,_xll.RiskTruncateP(0.05,0.95),_xll.RiskName("BW Gain 2"),_xll.RiskUnits("kg"))</f>
        <v>#NAME?</v>
      </c>
      <c r="C554" s="133" t="e" cm="1">
        <f t="array" aca="1" ref="C554" ca="1">_xll.RiskNormal(1200,1200*0.3941,_xll.RiskTruncateP(0.05,0.95),_xll.RiskName("Diet 3 Feed"),_xll.RiskUnits("ng/kg dry"))</f>
        <v>#NAME?</v>
      </c>
      <c r="D554" s="133">
        <v>0</v>
      </c>
      <c r="E554" s="163">
        <v>1.3</v>
      </c>
      <c r="F554" s="134"/>
      <c r="G554" s="134"/>
      <c r="H554" s="134"/>
      <c r="I554" s="134"/>
      <c r="J554" s="134"/>
      <c r="K554" s="134"/>
      <c r="L554" s="134" t="e" cm="1">
        <f t="array" aca="1" ref="L554" ca="1">_xll.RiskNormal(5.4702*LN(A554)-22.889,(5.4702*LN(A554)-22.889)*0.35,_xll.RiskTruncateP(0.05,0.95),_xll.RiskName("DMI"),_xll.RiskUnits("kg"))</f>
        <v>#NAME?</v>
      </c>
      <c r="M554" s="134" t="e" cm="1">
        <f t="array" aca="1" ref="M554" ca="1">_xll.RiskNormal(0.0243*L554,0.005*L554,_xll.RiskTruncateP(0.05,0.95),_xll.RiskName("Soil Intake"),_xll.RiskUnits("kg"))</f>
        <v>#NAME?</v>
      </c>
      <c r="N554" s="134" t="e">
        <f t="shared" ca="1" si="66"/>
        <v>#NAME?</v>
      </c>
      <c r="O554" s="134">
        <f t="shared" si="67"/>
        <v>0</v>
      </c>
      <c r="P554" s="134" t="e">
        <f t="shared" ca="1" si="70"/>
        <v>#NAME?</v>
      </c>
      <c r="Q554" s="134" t="e">
        <f t="shared" ca="1" si="70"/>
        <v>#NAME?</v>
      </c>
      <c r="R554" s="134" t="e">
        <f t="shared" ca="1" si="70"/>
        <v>#NAME?</v>
      </c>
      <c r="S554" s="134" t="e">
        <f t="shared" ca="1" si="69"/>
        <v>#NAME?</v>
      </c>
      <c r="T554" s="134" t="e" cm="1">
        <f t="array" aca="1" ref="T554" ca="1">U553-(U553*(0.5^(1/_xll.RiskNormal('SW7'!C$2,'SW7'!D$2,_xll.RiskTruncateP(0.05,0.95),_xll.RiskName("Halflife"),_xll.RiskUnits("d")))))</f>
        <v>#NAME?</v>
      </c>
      <c r="U554" s="134" t="e">
        <f t="shared" ca="1" si="68"/>
        <v>#NAME?</v>
      </c>
      <c r="V554" s="137" t="e" cm="1">
        <f t="array" aca="1" ref="V554" ca="1">(U554*_xll.RiskNormal('SW7'!C$3,'SW7'!D$3,_xll.RiskTruncateP(0.05,0.95),_xll.RiskName("PFAS MUSCLE FRAC"))/(B554*_xll.RiskNormal('SW7'!C$4,'SW7'!E$4,_xll.RiskTruncateP(0.05,0.95),_xll.RiskName("MUSCLE BW FRAC"))))/1000</f>
        <v>#NAME?</v>
      </c>
      <c r="W554" s="137" t="e" cm="1">
        <f t="array" aca="1" ref="W554" ca="1">V554/_xll.RiskNormal('SW7'!C$5,'SW7'!D$5,_xll.RiskTruncateP(0.05,0.95),_xll.RiskName("Serum Part"))</f>
        <v>#NAME?</v>
      </c>
    </row>
    <row r="555" spans="1:23" x14ac:dyDescent="0.35">
      <c r="A555" s="133">
        <f t="shared" si="65"/>
        <v>552</v>
      </c>
      <c r="B555" s="134" t="e" cm="1">
        <f t="array" aca="1" ref="B555" ca="1">B554+_xll.RiskNormal(0.32,0.112,_xll.RiskTruncateP(0.05,0.95),_xll.RiskName("BW Gain 2"),_xll.RiskUnits("kg"))</f>
        <v>#NAME?</v>
      </c>
      <c r="C555" s="133" t="e" cm="1">
        <f t="array" aca="1" ref="C555" ca="1">_xll.RiskNormal(1200,1200*0.3941,_xll.RiskTruncateP(0.05,0.95),_xll.RiskName("Diet 3 Feed"),_xll.RiskUnits("ng/kg dry"))</f>
        <v>#NAME?</v>
      </c>
      <c r="D555" s="133">
        <v>0</v>
      </c>
      <c r="E555" s="163">
        <v>1.3</v>
      </c>
      <c r="F555" s="134"/>
      <c r="G555" s="134"/>
      <c r="H555" s="134"/>
      <c r="I555" s="134"/>
      <c r="J555" s="134"/>
      <c r="K555" s="134"/>
      <c r="L555" s="134" t="e" cm="1">
        <f t="array" aca="1" ref="L555" ca="1">_xll.RiskNormal(5.4702*LN(A555)-22.889,(5.4702*LN(A555)-22.889)*0.35,_xll.RiskTruncateP(0.05,0.95),_xll.RiskName("DMI"),_xll.RiskUnits("kg"))</f>
        <v>#NAME?</v>
      </c>
      <c r="M555" s="134" t="e" cm="1">
        <f t="array" aca="1" ref="M555" ca="1">_xll.RiskNormal(0.0243*L555,0.005*L555,_xll.RiskTruncateP(0.05,0.95),_xll.RiskName("Soil Intake"),_xll.RiskUnits("kg"))</f>
        <v>#NAME?</v>
      </c>
      <c r="N555" s="134" t="e">
        <f t="shared" ca="1" si="66"/>
        <v>#NAME?</v>
      </c>
      <c r="O555" s="134">
        <f t="shared" si="67"/>
        <v>0</v>
      </c>
      <c r="P555" s="134" t="e">
        <f t="shared" ca="1" si="70"/>
        <v>#NAME?</v>
      </c>
      <c r="Q555" s="134" t="e">
        <f t="shared" ca="1" si="70"/>
        <v>#NAME?</v>
      </c>
      <c r="R555" s="134" t="e">
        <f t="shared" ca="1" si="70"/>
        <v>#NAME?</v>
      </c>
      <c r="S555" s="134" t="e">
        <f t="shared" ca="1" si="69"/>
        <v>#NAME?</v>
      </c>
      <c r="T555" s="134" t="e" cm="1">
        <f t="array" aca="1" ref="T555" ca="1">U554-(U554*(0.5^(1/_xll.RiskNormal('SW7'!C$2,'SW7'!D$2,_xll.RiskTruncateP(0.05,0.95),_xll.RiskName("Halflife"),_xll.RiskUnits("d")))))</f>
        <v>#NAME?</v>
      </c>
      <c r="U555" s="134" t="e">
        <f t="shared" ca="1" si="68"/>
        <v>#NAME?</v>
      </c>
      <c r="V555" s="137" t="e" cm="1">
        <f t="array" aca="1" ref="V555" ca="1">(U555*_xll.RiskNormal('SW7'!C$3,'SW7'!D$3,_xll.RiskTruncateP(0.05,0.95),_xll.RiskName("PFAS MUSCLE FRAC"))/(B555*_xll.RiskNormal('SW7'!C$4,'SW7'!E$4,_xll.RiskTruncateP(0.05,0.95),_xll.RiskName("MUSCLE BW FRAC"))))/1000</f>
        <v>#NAME?</v>
      </c>
      <c r="W555" s="137" t="e" cm="1">
        <f t="array" aca="1" ref="W555" ca="1">V555/_xll.RiskNormal('SW7'!C$5,'SW7'!D$5,_xll.RiskTruncateP(0.05,0.95),_xll.RiskName("Serum Part"))</f>
        <v>#NAME?</v>
      </c>
    </row>
    <row r="556" spans="1:23" x14ac:dyDescent="0.35">
      <c r="A556" s="133">
        <f t="shared" si="65"/>
        <v>553</v>
      </c>
      <c r="B556" s="134" t="e" cm="1">
        <f t="array" aca="1" ref="B556" ca="1">B555+_xll.RiskNormal(0.32,0.112,_xll.RiskTruncateP(0.05,0.95),_xll.RiskName("BW Gain 2"),_xll.RiskUnits("kg"))</f>
        <v>#NAME?</v>
      </c>
      <c r="C556" s="133" t="e" cm="1">
        <f t="array" aca="1" ref="C556" ca="1">_xll.RiskNormal(1200,1200*0.3941,_xll.RiskTruncateP(0.05,0.95),_xll.RiskName("Diet 3 Feed"),_xll.RiskUnits("ng/kg dry"))</f>
        <v>#NAME?</v>
      </c>
      <c r="D556" s="133">
        <v>0</v>
      </c>
      <c r="E556" s="163">
        <v>1.3</v>
      </c>
      <c r="F556" s="134"/>
      <c r="G556" s="134"/>
      <c r="H556" s="134"/>
      <c r="I556" s="134"/>
      <c r="J556" s="134"/>
      <c r="K556" s="134"/>
      <c r="L556" s="134" t="e" cm="1">
        <f t="array" aca="1" ref="L556" ca="1">_xll.RiskNormal(5.4702*LN(A556)-22.889,(5.4702*LN(A556)-22.889)*0.35,_xll.RiskTruncateP(0.05,0.95),_xll.RiskName("DMI"),_xll.RiskUnits("kg"))</f>
        <v>#NAME?</v>
      </c>
      <c r="M556" s="134" t="e" cm="1">
        <f t="array" aca="1" ref="M556" ca="1">_xll.RiskNormal(0.0243*L556,0.005*L556,_xll.RiskTruncateP(0.05,0.95),_xll.RiskName("Soil Intake"),_xll.RiskUnits("kg"))</f>
        <v>#NAME?</v>
      </c>
      <c r="N556" s="134" t="e">
        <f t="shared" ca="1" si="66"/>
        <v>#NAME?</v>
      </c>
      <c r="O556" s="134">
        <f t="shared" si="67"/>
        <v>0</v>
      </c>
      <c r="P556" s="134" t="e">
        <f t="shared" ca="1" si="70"/>
        <v>#NAME?</v>
      </c>
      <c r="Q556" s="134" t="e">
        <f t="shared" ca="1" si="70"/>
        <v>#NAME?</v>
      </c>
      <c r="R556" s="134" t="e">
        <f t="shared" ca="1" si="70"/>
        <v>#NAME?</v>
      </c>
      <c r="S556" s="134" t="e">
        <f t="shared" ca="1" si="69"/>
        <v>#NAME?</v>
      </c>
      <c r="T556" s="134" t="e" cm="1">
        <f t="array" aca="1" ref="T556" ca="1">U555-(U555*(0.5^(1/_xll.RiskNormal('SW7'!C$2,'SW7'!D$2,_xll.RiskTruncateP(0.05,0.95),_xll.RiskName("Halflife"),_xll.RiskUnits("d")))))</f>
        <v>#NAME?</v>
      </c>
      <c r="U556" s="134" t="e">
        <f t="shared" ca="1" si="68"/>
        <v>#NAME?</v>
      </c>
      <c r="V556" s="137" t="e" cm="1">
        <f t="array" aca="1" ref="V556" ca="1">(U556*_xll.RiskNormal('SW7'!C$3,'SW7'!D$3,_xll.RiskTruncateP(0.05,0.95),_xll.RiskName("PFAS MUSCLE FRAC"))/(B556*_xll.RiskNormal('SW7'!C$4,'SW7'!E$4,_xll.RiskTruncateP(0.05,0.95),_xll.RiskName("MUSCLE BW FRAC"))))/1000</f>
        <v>#NAME?</v>
      </c>
      <c r="W556" s="137" t="e" cm="1">
        <f t="array" aca="1" ref="W556" ca="1">V556/_xll.RiskNormal('SW7'!C$5,'SW7'!D$5,_xll.RiskTruncateP(0.05,0.95),_xll.RiskName("Serum Part"))</f>
        <v>#NAME?</v>
      </c>
    </row>
    <row r="557" spans="1:23" x14ac:dyDescent="0.35">
      <c r="A557" s="133">
        <f t="shared" si="65"/>
        <v>554</v>
      </c>
      <c r="B557" s="134" t="e" cm="1">
        <f t="array" aca="1" ref="B557" ca="1">B556+_xll.RiskNormal(0.32,0.112,_xll.RiskTruncateP(0.05,0.95),_xll.RiskName("BW Gain 2"),_xll.RiskUnits("kg"))</f>
        <v>#NAME?</v>
      </c>
      <c r="C557" s="133" t="e" cm="1">
        <f t="array" aca="1" ref="C557" ca="1">_xll.RiskNormal(1200,1200*0.3941,_xll.RiskTruncateP(0.05,0.95),_xll.RiskName("Diet 3 Feed"),_xll.RiskUnits("ng/kg dry"))</f>
        <v>#NAME?</v>
      </c>
      <c r="D557" s="133">
        <v>0</v>
      </c>
      <c r="E557" s="163">
        <v>1.3</v>
      </c>
      <c r="F557" s="134"/>
      <c r="G557" s="134"/>
      <c r="H557" s="134"/>
      <c r="I557" s="134"/>
      <c r="J557" s="134"/>
      <c r="K557" s="134"/>
      <c r="L557" s="134" t="e" cm="1">
        <f t="array" aca="1" ref="L557" ca="1">_xll.RiskNormal(5.4702*LN(A557)-22.889,(5.4702*LN(A557)-22.889)*0.35,_xll.RiskTruncateP(0.05,0.95),_xll.RiskName("DMI"),_xll.RiskUnits("kg"))</f>
        <v>#NAME?</v>
      </c>
      <c r="M557" s="134" t="e" cm="1">
        <f t="array" aca="1" ref="M557" ca="1">_xll.RiskNormal(0.0243*L557,0.005*L557,_xll.RiskTruncateP(0.05,0.95),_xll.RiskName("Soil Intake"),_xll.RiskUnits("kg"))</f>
        <v>#NAME?</v>
      </c>
      <c r="N557" s="134" t="e">
        <f t="shared" ca="1" si="66"/>
        <v>#NAME?</v>
      </c>
      <c r="O557" s="134">
        <f t="shared" si="67"/>
        <v>0</v>
      </c>
      <c r="P557" s="134" t="e">
        <f t="shared" ca="1" si="70"/>
        <v>#NAME?</v>
      </c>
      <c r="Q557" s="134" t="e">
        <f t="shared" ca="1" si="70"/>
        <v>#NAME?</v>
      </c>
      <c r="R557" s="134" t="e">
        <f t="shared" ca="1" si="70"/>
        <v>#NAME?</v>
      </c>
      <c r="S557" s="134" t="e">
        <f t="shared" ca="1" si="69"/>
        <v>#NAME?</v>
      </c>
      <c r="T557" s="134" t="e" cm="1">
        <f t="array" aca="1" ref="T557" ca="1">U556-(U556*(0.5^(1/_xll.RiskNormal('SW7'!C$2,'SW7'!D$2,_xll.RiskTruncateP(0.05,0.95),_xll.RiskName("Halflife"),_xll.RiskUnits("d")))))</f>
        <v>#NAME?</v>
      </c>
      <c r="U557" s="134" t="e">
        <f t="shared" ca="1" si="68"/>
        <v>#NAME?</v>
      </c>
      <c r="V557" s="137" t="e" cm="1">
        <f t="array" aca="1" ref="V557" ca="1">(U557*_xll.RiskNormal('SW7'!C$3,'SW7'!D$3,_xll.RiskTruncateP(0.05,0.95),_xll.RiskName("PFAS MUSCLE FRAC"))/(B557*_xll.RiskNormal('SW7'!C$4,'SW7'!E$4,_xll.RiskTruncateP(0.05,0.95),_xll.RiskName("MUSCLE BW FRAC"))))/1000</f>
        <v>#NAME?</v>
      </c>
      <c r="W557" s="137" t="e" cm="1">
        <f t="array" aca="1" ref="W557" ca="1">V557/_xll.RiskNormal('SW7'!C$5,'SW7'!D$5,_xll.RiskTruncateP(0.05,0.95),_xll.RiskName("Serum Part"))</f>
        <v>#NAME?</v>
      </c>
    </row>
    <row r="558" spans="1:23" x14ac:dyDescent="0.35">
      <c r="A558" s="133">
        <f t="shared" si="65"/>
        <v>555</v>
      </c>
      <c r="B558" s="134" t="e" cm="1">
        <f t="array" aca="1" ref="B558" ca="1">B557+_xll.RiskNormal(0.32,0.112,_xll.RiskTruncateP(0.05,0.95),_xll.RiskName("BW Gain 2"),_xll.RiskUnits("kg"))</f>
        <v>#NAME?</v>
      </c>
      <c r="C558" s="133" t="e" cm="1">
        <f t="array" aca="1" ref="C558" ca="1">_xll.RiskNormal(1200,1200*0.3941,_xll.RiskTruncateP(0.05,0.95),_xll.RiskName("Diet 3 Feed"),_xll.RiskUnits("ng/kg dry"))</f>
        <v>#NAME?</v>
      </c>
      <c r="D558" s="133">
        <v>0</v>
      </c>
      <c r="E558" s="163">
        <v>1.3</v>
      </c>
      <c r="F558" s="134"/>
      <c r="G558" s="134"/>
      <c r="H558" s="134"/>
      <c r="I558" s="134"/>
      <c r="J558" s="134"/>
      <c r="K558" s="134"/>
      <c r="L558" s="134" t="e" cm="1">
        <f t="array" aca="1" ref="L558" ca="1">_xll.RiskNormal(5.4702*LN(A558)-22.889,(5.4702*LN(A558)-22.889)*0.35,_xll.RiskTruncateP(0.05,0.95),_xll.RiskName("DMI"),_xll.RiskUnits("kg"))</f>
        <v>#NAME?</v>
      </c>
      <c r="M558" s="134" t="e" cm="1">
        <f t="array" aca="1" ref="M558" ca="1">_xll.RiskNormal(0.0243*L558,0.005*L558,_xll.RiskTruncateP(0.05,0.95),_xll.RiskName("Soil Intake"),_xll.RiskUnits("kg"))</f>
        <v>#NAME?</v>
      </c>
      <c r="N558" s="134" t="e">
        <f t="shared" ca="1" si="66"/>
        <v>#NAME?</v>
      </c>
      <c r="O558" s="134">
        <f t="shared" si="67"/>
        <v>0</v>
      </c>
      <c r="P558" s="134" t="e">
        <f t="shared" ca="1" si="70"/>
        <v>#NAME?</v>
      </c>
      <c r="Q558" s="134" t="e">
        <f t="shared" ca="1" si="70"/>
        <v>#NAME?</v>
      </c>
      <c r="R558" s="134" t="e">
        <f t="shared" ca="1" si="70"/>
        <v>#NAME?</v>
      </c>
      <c r="S558" s="134" t="e">
        <f t="shared" ca="1" si="69"/>
        <v>#NAME?</v>
      </c>
      <c r="T558" s="134" t="e" cm="1">
        <f t="array" aca="1" ref="T558" ca="1">U557-(U557*(0.5^(1/_xll.RiskNormal('SW7'!C$2,'SW7'!D$2,_xll.RiskTruncateP(0.05,0.95),_xll.RiskName("Halflife"),_xll.RiskUnits("d")))))</f>
        <v>#NAME?</v>
      </c>
      <c r="U558" s="134" t="e">
        <f t="shared" ca="1" si="68"/>
        <v>#NAME?</v>
      </c>
      <c r="V558" s="137" t="e" cm="1">
        <f t="array" aca="1" ref="V558" ca="1">(U558*_xll.RiskNormal('SW7'!C$3,'SW7'!D$3,_xll.RiskTruncateP(0.05,0.95),_xll.RiskName("PFAS MUSCLE FRAC"))/(B558*_xll.RiskNormal('SW7'!C$4,'SW7'!E$4,_xll.RiskTruncateP(0.05,0.95),_xll.RiskName("MUSCLE BW FRAC"))))/1000</f>
        <v>#NAME?</v>
      </c>
      <c r="W558" s="137" t="e" cm="1">
        <f t="array" aca="1" ref="W558" ca="1">V558/_xll.RiskNormal('SW7'!C$5,'SW7'!D$5,_xll.RiskTruncateP(0.05,0.95),_xll.RiskName("Serum Part"))</f>
        <v>#NAME?</v>
      </c>
    </row>
    <row r="559" spans="1:23" x14ac:dyDescent="0.35">
      <c r="A559" s="133">
        <f t="shared" si="65"/>
        <v>556</v>
      </c>
      <c r="B559" s="134" t="e" cm="1">
        <f t="array" aca="1" ref="B559" ca="1">B558+_xll.RiskNormal(0.32,0.112,_xll.RiskTruncateP(0.05,0.95),_xll.RiskName("BW Gain 2"),_xll.RiskUnits("kg"))</f>
        <v>#NAME?</v>
      </c>
      <c r="C559" s="133" t="e" cm="1">
        <f t="array" aca="1" ref="C559" ca="1">_xll.RiskNormal(1200,1200*0.3941,_xll.RiskTruncateP(0.05,0.95),_xll.RiskName("Diet 3 Feed"),_xll.RiskUnits("ng/kg dry"))</f>
        <v>#NAME?</v>
      </c>
      <c r="D559" s="133">
        <v>0</v>
      </c>
      <c r="E559" s="163">
        <v>1.3</v>
      </c>
      <c r="F559" s="134"/>
      <c r="G559" s="134"/>
      <c r="H559" s="134"/>
      <c r="I559" s="134"/>
      <c r="J559" s="134"/>
      <c r="K559" s="134"/>
      <c r="L559" s="134" t="e" cm="1">
        <f t="array" aca="1" ref="L559" ca="1">_xll.RiskNormal(5.4702*LN(A559)-22.889,(5.4702*LN(A559)-22.889)*0.35,_xll.RiskTruncateP(0.05,0.95),_xll.RiskName("DMI"),_xll.RiskUnits("kg"))</f>
        <v>#NAME?</v>
      </c>
      <c r="M559" s="134" t="e" cm="1">
        <f t="array" aca="1" ref="M559" ca="1">_xll.RiskNormal(0.0243*L559,0.005*L559,_xll.RiskTruncateP(0.05,0.95),_xll.RiskName("Soil Intake"),_xll.RiskUnits("kg"))</f>
        <v>#NAME?</v>
      </c>
      <c r="N559" s="134" t="e">
        <f t="shared" ca="1" si="66"/>
        <v>#NAME?</v>
      </c>
      <c r="O559" s="134">
        <f t="shared" si="67"/>
        <v>0</v>
      </c>
      <c r="P559" s="134" t="e">
        <f t="shared" ca="1" si="70"/>
        <v>#NAME?</v>
      </c>
      <c r="Q559" s="134" t="e">
        <f t="shared" ca="1" si="70"/>
        <v>#NAME?</v>
      </c>
      <c r="R559" s="134" t="e">
        <f t="shared" ca="1" si="70"/>
        <v>#NAME?</v>
      </c>
      <c r="S559" s="134" t="e">
        <f t="shared" ca="1" si="69"/>
        <v>#NAME?</v>
      </c>
      <c r="T559" s="134" t="e" cm="1">
        <f t="array" aca="1" ref="T559" ca="1">U558-(U558*(0.5^(1/_xll.RiskNormal('SW7'!C$2,'SW7'!D$2,_xll.RiskTruncateP(0.05,0.95),_xll.RiskName("Halflife"),_xll.RiskUnits("d")))))</f>
        <v>#NAME?</v>
      </c>
      <c r="U559" s="134" t="e">
        <f t="shared" ca="1" si="68"/>
        <v>#NAME?</v>
      </c>
      <c r="V559" s="137" t="e" cm="1">
        <f t="array" aca="1" ref="V559" ca="1">(U559*_xll.RiskNormal('SW7'!C$3,'SW7'!D$3,_xll.RiskTruncateP(0.05,0.95),_xll.RiskName("PFAS MUSCLE FRAC"))/(B559*_xll.RiskNormal('SW7'!C$4,'SW7'!E$4,_xll.RiskTruncateP(0.05,0.95),_xll.RiskName("MUSCLE BW FRAC"))))/1000</f>
        <v>#NAME?</v>
      </c>
      <c r="W559" s="137" t="e" cm="1">
        <f t="array" aca="1" ref="W559" ca="1">V559/_xll.RiskNormal('SW7'!C$5,'SW7'!D$5,_xll.RiskTruncateP(0.05,0.95),_xll.RiskName("Serum Part"))</f>
        <v>#NAME?</v>
      </c>
    </row>
    <row r="560" spans="1:23" x14ac:dyDescent="0.35">
      <c r="A560" s="133">
        <f t="shared" si="65"/>
        <v>557</v>
      </c>
      <c r="B560" s="134" t="e" cm="1">
        <f t="array" aca="1" ref="B560" ca="1">B559+_xll.RiskNormal(0.32,0.112,_xll.RiskTruncateP(0.05,0.95),_xll.RiskName("BW Gain 2"),_xll.RiskUnits("kg"))</f>
        <v>#NAME?</v>
      </c>
      <c r="C560" s="133" t="e" cm="1">
        <f t="array" aca="1" ref="C560" ca="1">_xll.RiskNormal(1200,1200*0.3941,_xll.RiskTruncateP(0.05,0.95),_xll.RiskName("Diet 3 Feed"),_xll.RiskUnits("ng/kg dry"))</f>
        <v>#NAME?</v>
      </c>
      <c r="D560" s="133">
        <v>0</v>
      </c>
      <c r="E560" s="163">
        <v>1.3</v>
      </c>
      <c r="F560" s="134"/>
      <c r="G560" s="134"/>
      <c r="H560" s="134"/>
      <c r="I560" s="134"/>
      <c r="J560" s="134"/>
      <c r="K560" s="134"/>
      <c r="L560" s="134" t="e" cm="1">
        <f t="array" aca="1" ref="L560" ca="1">_xll.RiskNormal(5.4702*LN(A560)-22.889,(5.4702*LN(A560)-22.889)*0.35,_xll.RiskTruncateP(0.05,0.95),_xll.RiskName("DMI"),_xll.RiskUnits("kg"))</f>
        <v>#NAME?</v>
      </c>
      <c r="M560" s="134" t="e" cm="1">
        <f t="array" aca="1" ref="M560" ca="1">_xll.RiskNormal(0.0243*L560,0.005*L560,_xll.RiskTruncateP(0.05,0.95),_xll.RiskName("Soil Intake"),_xll.RiskUnits("kg"))</f>
        <v>#NAME?</v>
      </c>
      <c r="N560" s="134" t="e">
        <f t="shared" ca="1" si="66"/>
        <v>#NAME?</v>
      </c>
      <c r="O560" s="134">
        <f t="shared" si="67"/>
        <v>0</v>
      </c>
      <c r="P560" s="134" t="e">
        <f t="shared" ca="1" si="70"/>
        <v>#NAME?</v>
      </c>
      <c r="Q560" s="134" t="e">
        <f t="shared" ca="1" si="70"/>
        <v>#NAME?</v>
      </c>
      <c r="R560" s="134" t="e">
        <f t="shared" ca="1" si="70"/>
        <v>#NAME?</v>
      </c>
      <c r="S560" s="134" t="e">
        <f t="shared" ca="1" si="69"/>
        <v>#NAME?</v>
      </c>
      <c r="T560" s="134" t="e" cm="1">
        <f t="array" aca="1" ref="T560" ca="1">U559-(U559*(0.5^(1/_xll.RiskNormal('SW7'!C$2,'SW7'!D$2,_xll.RiskTruncateP(0.05,0.95),_xll.RiskName("Halflife"),_xll.RiskUnits("d")))))</f>
        <v>#NAME?</v>
      </c>
      <c r="U560" s="134" t="e">
        <f t="shared" ca="1" si="68"/>
        <v>#NAME?</v>
      </c>
      <c r="V560" s="137" t="e" cm="1">
        <f t="array" aca="1" ref="V560" ca="1">(U560*_xll.RiskNormal('SW7'!C$3,'SW7'!D$3,_xll.RiskTruncateP(0.05,0.95),_xll.RiskName("PFAS MUSCLE FRAC"))/(B560*_xll.RiskNormal('SW7'!C$4,'SW7'!E$4,_xll.RiskTruncateP(0.05,0.95),_xll.RiskName("MUSCLE BW FRAC"))))/1000</f>
        <v>#NAME?</v>
      </c>
      <c r="W560" s="137" t="e" cm="1">
        <f t="array" aca="1" ref="W560" ca="1">V560/_xll.RiskNormal('SW7'!C$5,'SW7'!D$5,_xll.RiskTruncateP(0.05,0.95),_xll.RiskName("Serum Part"))</f>
        <v>#NAME?</v>
      </c>
    </row>
    <row r="561" spans="1:23" x14ac:dyDescent="0.35">
      <c r="A561" s="133">
        <f t="shared" si="65"/>
        <v>558</v>
      </c>
      <c r="B561" s="134" t="e" cm="1">
        <f t="array" aca="1" ref="B561" ca="1">B560+_xll.RiskNormal(0.32,0.112,_xll.RiskTruncateP(0.05,0.95),_xll.RiskName("BW Gain 2"),_xll.RiskUnits("kg"))</f>
        <v>#NAME?</v>
      </c>
      <c r="C561" s="133" t="e" cm="1">
        <f t="array" aca="1" ref="C561" ca="1">_xll.RiskNormal(1200,1200*0.3941,_xll.RiskTruncateP(0.05,0.95),_xll.RiskName("Diet 3 Feed"),_xll.RiskUnits("ng/kg dry"))</f>
        <v>#NAME?</v>
      </c>
      <c r="D561" s="133">
        <v>0</v>
      </c>
      <c r="E561" s="163">
        <v>1.3</v>
      </c>
      <c r="F561" s="134"/>
      <c r="G561" s="134"/>
      <c r="H561" s="134"/>
      <c r="I561" s="134"/>
      <c r="J561" s="134"/>
      <c r="K561" s="134"/>
      <c r="L561" s="134" t="e" cm="1">
        <f t="array" aca="1" ref="L561" ca="1">_xll.RiskNormal(5.4702*LN(A561)-22.889,(5.4702*LN(A561)-22.889)*0.35,_xll.RiskTruncateP(0.05,0.95),_xll.RiskName("DMI"),_xll.RiskUnits("kg"))</f>
        <v>#NAME?</v>
      </c>
      <c r="M561" s="134" t="e" cm="1">
        <f t="array" aca="1" ref="M561" ca="1">_xll.RiskNormal(0.0243*L561,0.005*L561,_xll.RiskTruncateP(0.05,0.95),_xll.RiskName("Soil Intake"),_xll.RiskUnits("kg"))</f>
        <v>#NAME?</v>
      </c>
      <c r="N561" s="134" t="e">
        <f t="shared" ca="1" si="66"/>
        <v>#NAME?</v>
      </c>
      <c r="O561" s="134">
        <f t="shared" si="67"/>
        <v>0</v>
      </c>
      <c r="P561" s="134" t="e">
        <f t="shared" ca="1" si="70"/>
        <v>#NAME?</v>
      </c>
      <c r="Q561" s="134" t="e">
        <f t="shared" ca="1" si="70"/>
        <v>#NAME?</v>
      </c>
      <c r="R561" s="134" t="e">
        <f t="shared" ca="1" si="70"/>
        <v>#NAME?</v>
      </c>
      <c r="S561" s="134" t="e">
        <f t="shared" ca="1" si="69"/>
        <v>#NAME?</v>
      </c>
      <c r="T561" s="134" t="e" cm="1">
        <f t="array" aca="1" ref="T561" ca="1">U560-(U560*(0.5^(1/_xll.RiskNormal('SW7'!C$2,'SW7'!D$2,_xll.RiskTruncateP(0.05,0.95),_xll.RiskName("Halflife"),_xll.RiskUnits("d")))))</f>
        <v>#NAME?</v>
      </c>
      <c r="U561" s="134" t="e">
        <f t="shared" ca="1" si="68"/>
        <v>#NAME?</v>
      </c>
      <c r="V561" s="137" t="e" cm="1">
        <f t="array" aca="1" ref="V561" ca="1">(U561*_xll.RiskNormal('SW7'!C$3,'SW7'!D$3,_xll.RiskTruncateP(0.05,0.95),_xll.RiskName("PFAS MUSCLE FRAC"))/(B561*_xll.RiskNormal('SW7'!C$4,'SW7'!E$4,_xll.RiskTruncateP(0.05,0.95),_xll.RiskName("MUSCLE BW FRAC"))))/1000</f>
        <v>#NAME?</v>
      </c>
      <c r="W561" s="137" t="e" cm="1">
        <f t="array" aca="1" ref="W561" ca="1">V561/_xll.RiskNormal('SW7'!C$5,'SW7'!D$5,_xll.RiskTruncateP(0.05,0.95),_xll.RiskName("Serum Part"))</f>
        <v>#NAME?</v>
      </c>
    </row>
    <row r="562" spans="1:23" x14ac:dyDescent="0.35">
      <c r="A562" s="133">
        <f t="shared" si="65"/>
        <v>559</v>
      </c>
      <c r="B562" s="134" t="e" cm="1">
        <f t="array" aca="1" ref="B562" ca="1">B561+_xll.RiskNormal(0.32,0.112,_xll.RiskTruncateP(0.05,0.95),_xll.RiskName("BW Gain 2"),_xll.RiskUnits("kg"))</f>
        <v>#NAME?</v>
      </c>
      <c r="C562" s="133" t="e" cm="1">
        <f t="array" aca="1" ref="C562" ca="1">_xll.RiskNormal(1200,1200*0.3941,_xll.RiskTruncateP(0.05,0.95),_xll.RiskName("Diet 3 Feed"),_xll.RiskUnits("ng/kg dry"))</f>
        <v>#NAME?</v>
      </c>
      <c r="D562" s="133">
        <v>0</v>
      </c>
      <c r="E562" s="163">
        <v>1.3</v>
      </c>
      <c r="F562" s="134"/>
      <c r="G562" s="134"/>
      <c r="H562" s="134"/>
      <c r="I562" s="134"/>
      <c r="J562" s="134"/>
      <c r="K562" s="134"/>
      <c r="L562" s="134" t="e" cm="1">
        <f t="array" aca="1" ref="L562" ca="1">_xll.RiskNormal(5.4702*LN(A562)-22.889,(5.4702*LN(A562)-22.889)*0.35,_xll.RiskTruncateP(0.05,0.95),_xll.RiskName("DMI"),_xll.RiskUnits("kg"))</f>
        <v>#NAME?</v>
      </c>
      <c r="M562" s="134" t="e" cm="1">
        <f t="array" aca="1" ref="M562" ca="1">_xll.RiskNormal(0.0243*L562,0.005*L562,_xll.RiskTruncateP(0.05,0.95),_xll.RiskName("Soil Intake"),_xll.RiskUnits("kg"))</f>
        <v>#NAME?</v>
      </c>
      <c r="N562" s="134" t="e">
        <f t="shared" ca="1" si="66"/>
        <v>#NAME?</v>
      </c>
      <c r="O562" s="134">
        <f t="shared" si="67"/>
        <v>0</v>
      </c>
      <c r="P562" s="134" t="e">
        <f t="shared" ca="1" si="70"/>
        <v>#NAME?</v>
      </c>
      <c r="Q562" s="134" t="e">
        <f t="shared" ca="1" si="70"/>
        <v>#NAME?</v>
      </c>
      <c r="R562" s="134" t="e">
        <f t="shared" ca="1" si="70"/>
        <v>#NAME?</v>
      </c>
      <c r="S562" s="134" t="e">
        <f t="shared" ca="1" si="69"/>
        <v>#NAME?</v>
      </c>
      <c r="T562" s="134" t="e" cm="1">
        <f t="array" aca="1" ref="T562" ca="1">U561-(U561*(0.5^(1/_xll.RiskNormal('SW7'!C$2,'SW7'!D$2,_xll.RiskTruncateP(0.05,0.95),_xll.RiskName("Halflife"),_xll.RiskUnits("d")))))</f>
        <v>#NAME?</v>
      </c>
      <c r="U562" s="134" t="e">
        <f t="shared" ca="1" si="68"/>
        <v>#NAME?</v>
      </c>
      <c r="V562" s="137" t="e" cm="1">
        <f t="array" aca="1" ref="V562" ca="1">(U562*_xll.RiskNormal('SW7'!C$3,'SW7'!D$3,_xll.RiskTruncateP(0.05,0.95),_xll.RiskName("PFAS MUSCLE FRAC"))/(B562*_xll.RiskNormal('SW7'!C$4,'SW7'!E$4,_xll.RiskTruncateP(0.05,0.95),_xll.RiskName("MUSCLE BW FRAC"))))/1000</f>
        <v>#NAME?</v>
      </c>
      <c r="W562" s="137" t="e" cm="1">
        <f t="array" aca="1" ref="W562" ca="1">V562/_xll.RiskNormal('SW7'!C$5,'SW7'!D$5,_xll.RiskTruncateP(0.05,0.95),_xll.RiskName("Serum Part"))</f>
        <v>#NAME?</v>
      </c>
    </row>
    <row r="563" spans="1:23" x14ac:dyDescent="0.35">
      <c r="A563" s="133">
        <f t="shared" si="65"/>
        <v>560</v>
      </c>
      <c r="B563" s="134" t="e" cm="1">
        <f t="array" aca="1" ref="B563" ca="1">B562+_xll.RiskNormal(0.32,0.112,_xll.RiskTruncateP(0.05,0.95),_xll.RiskName("BW Gain 2"),_xll.RiskUnits("kg"))</f>
        <v>#NAME?</v>
      </c>
      <c r="C563" s="133" t="e" cm="1">
        <f t="array" aca="1" ref="C563" ca="1">_xll.RiskNormal(1200,1200*0.3941,_xll.RiskTruncateP(0.05,0.95),_xll.RiskName("Diet 3 Feed"),_xll.RiskUnits("ng/kg dry"))</f>
        <v>#NAME?</v>
      </c>
      <c r="D563" s="133">
        <v>0</v>
      </c>
      <c r="E563" s="163">
        <v>1.3</v>
      </c>
      <c r="F563" s="134"/>
      <c r="G563" s="134"/>
      <c r="H563" s="134"/>
      <c r="I563" s="134"/>
      <c r="J563" s="134"/>
      <c r="K563" s="134"/>
      <c r="L563" s="134" t="e" cm="1">
        <f t="array" aca="1" ref="L563" ca="1">_xll.RiskNormal(5.4702*LN(A563)-22.889,(5.4702*LN(A563)-22.889)*0.35,_xll.RiskTruncateP(0.05,0.95),_xll.RiskName("DMI"),_xll.RiskUnits("kg"))</f>
        <v>#NAME?</v>
      </c>
      <c r="M563" s="134" t="e" cm="1">
        <f t="array" aca="1" ref="M563" ca="1">_xll.RiskNormal(0.0243*L563,0.005*L563,_xll.RiskTruncateP(0.05,0.95),_xll.RiskName("Soil Intake"),_xll.RiskUnits("kg"))</f>
        <v>#NAME?</v>
      </c>
      <c r="N563" s="134" t="e">
        <f t="shared" ca="1" si="66"/>
        <v>#NAME?</v>
      </c>
      <c r="O563" s="134">
        <f t="shared" si="67"/>
        <v>0</v>
      </c>
      <c r="P563" s="134" t="e">
        <f t="shared" ca="1" si="70"/>
        <v>#NAME?</v>
      </c>
      <c r="Q563" s="134" t="e">
        <f t="shared" ca="1" si="70"/>
        <v>#NAME?</v>
      </c>
      <c r="R563" s="134" t="e">
        <f t="shared" ca="1" si="70"/>
        <v>#NAME?</v>
      </c>
      <c r="S563" s="134" t="e">
        <f t="shared" ca="1" si="69"/>
        <v>#NAME?</v>
      </c>
      <c r="T563" s="134" t="e" cm="1">
        <f t="array" aca="1" ref="T563" ca="1">U562-(U562*(0.5^(1/_xll.RiskNormal('SW7'!C$2,'SW7'!D$2,_xll.RiskTruncateP(0.05,0.95),_xll.RiskName("Halflife"),_xll.RiskUnits("d")))))</f>
        <v>#NAME?</v>
      </c>
      <c r="U563" s="134" t="e">
        <f t="shared" ca="1" si="68"/>
        <v>#NAME?</v>
      </c>
      <c r="V563" s="137" t="e" cm="1">
        <f t="array" aca="1" ref="V563" ca="1">(U563*_xll.RiskNormal('SW7'!C$3,'SW7'!D$3,_xll.RiskTruncateP(0.05,0.95),_xll.RiskName("PFAS MUSCLE FRAC"))/(B563*_xll.RiskNormal('SW7'!C$4,'SW7'!E$4,_xll.RiskTruncateP(0.05,0.95),_xll.RiskName("MUSCLE BW FRAC"))))/1000</f>
        <v>#NAME?</v>
      </c>
      <c r="W563" s="137" t="e" cm="1">
        <f t="array" aca="1" ref="W563" ca="1">V563/_xll.RiskNormal('SW7'!C$5,'SW7'!D$5,_xll.RiskTruncateP(0.05,0.95),_xll.RiskName("Serum Part"))</f>
        <v>#NAME?</v>
      </c>
    </row>
    <row r="564" spans="1:23" x14ac:dyDescent="0.35">
      <c r="A564" s="133">
        <f t="shared" si="65"/>
        <v>561</v>
      </c>
      <c r="B564" s="134" t="e" cm="1">
        <f t="array" aca="1" ref="B564" ca="1">B563+_xll.RiskNormal(0.32,0.112,_xll.RiskTruncateP(0.05,0.95),_xll.RiskName("BW Gain 2"),_xll.RiskUnits("kg"))</f>
        <v>#NAME?</v>
      </c>
      <c r="C564" s="133" t="e" cm="1">
        <f t="array" aca="1" ref="C564" ca="1">_xll.RiskNormal(1200,1200*0.3941,_xll.RiskTruncateP(0.05,0.95),_xll.RiskName("Diet 3 Feed"),_xll.RiskUnits("ng/kg dry"))</f>
        <v>#NAME?</v>
      </c>
      <c r="D564" s="133">
        <v>0</v>
      </c>
      <c r="E564" s="163">
        <v>1.3</v>
      </c>
      <c r="F564" s="134"/>
      <c r="G564" s="134"/>
      <c r="H564" s="134"/>
      <c r="I564" s="134"/>
      <c r="J564" s="134"/>
      <c r="K564" s="134"/>
      <c r="L564" s="134" t="e" cm="1">
        <f t="array" aca="1" ref="L564" ca="1">_xll.RiskNormal(5.4702*LN(A564)-22.889,(5.4702*LN(A564)-22.889)*0.35,_xll.RiskTruncateP(0.05,0.95),_xll.RiskName("DMI"),_xll.RiskUnits("kg"))</f>
        <v>#NAME?</v>
      </c>
      <c r="M564" s="134" t="e" cm="1">
        <f t="array" aca="1" ref="M564" ca="1">_xll.RiskNormal(0.0243*L564,0.005*L564,_xll.RiskTruncateP(0.05,0.95),_xll.RiskName("Soil Intake"),_xll.RiskUnits("kg"))</f>
        <v>#NAME?</v>
      </c>
      <c r="N564" s="134" t="e">
        <f t="shared" ca="1" si="66"/>
        <v>#NAME?</v>
      </c>
      <c r="O564" s="134">
        <f t="shared" si="67"/>
        <v>0</v>
      </c>
      <c r="P564" s="134" t="e">
        <f t="shared" ca="1" si="70"/>
        <v>#NAME?</v>
      </c>
      <c r="Q564" s="134" t="e">
        <f t="shared" ca="1" si="70"/>
        <v>#NAME?</v>
      </c>
      <c r="R564" s="134" t="e">
        <f t="shared" ca="1" si="70"/>
        <v>#NAME?</v>
      </c>
      <c r="S564" s="134" t="e">
        <f t="shared" ca="1" si="69"/>
        <v>#NAME?</v>
      </c>
      <c r="T564" s="134" t="e" cm="1">
        <f t="array" aca="1" ref="T564" ca="1">U563-(U563*(0.5^(1/_xll.RiskNormal('SW7'!C$2,'SW7'!D$2,_xll.RiskTruncateP(0.05,0.95),_xll.RiskName("Halflife"),_xll.RiskUnits("d")))))</f>
        <v>#NAME?</v>
      </c>
      <c r="U564" s="134" t="e">
        <f t="shared" ca="1" si="68"/>
        <v>#NAME?</v>
      </c>
      <c r="V564" s="137" t="e" cm="1">
        <f t="array" aca="1" ref="V564" ca="1">(U564*_xll.RiskNormal('SW7'!C$3,'SW7'!D$3,_xll.RiskTruncateP(0.05,0.95),_xll.RiskName("PFAS MUSCLE FRAC"))/(B564*_xll.RiskNormal('SW7'!C$4,'SW7'!E$4,_xll.RiskTruncateP(0.05,0.95),_xll.RiskName("MUSCLE BW FRAC"))))/1000</f>
        <v>#NAME?</v>
      </c>
      <c r="W564" s="137" t="e" cm="1">
        <f t="array" aca="1" ref="W564" ca="1">V564/_xll.RiskNormal('SW7'!C$5,'SW7'!D$5,_xll.RiskTruncateP(0.05,0.95),_xll.RiskName("Serum Part"))</f>
        <v>#NAME?</v>
      </c>
    </row>
    <row r="565" spans="1:23" x14ac:dyDescent="0.35">
      <c r="A565" s="133">
        <f t="shared" si="65"/>
        <v>562</v>
      </c>
      <c r="B565" s="134" t="e" cm="1">
        <f t="array" aca="1" ref="B565" ca="1">B564+_xll.RiskNormal(0.32,0.112,_xll.RiskTruncateP(0.05,0.95),_xll.RiskName("BW Gain 2"),_xll.RiskUnits("kg"))</f>
        <v>#NAME?</v>
      </c>
      <c r="C565" s="133" t="e" cm="1">
        <f t="array" aca="1" ref="C565" ca="1">_xll.RiskNormal(1200,1200*0.3941,_xll.RiskTruncateP(0.05,0.95),_xll.RiskName("Diet 3 Feed"),_xll.RiskUnits("ng/kg dry"))</f>
        <v>#NAME?</v>
      </c>
      <c r="D565" s="133">
        <v>0</v>
      </c>
      <c r="E565" s="163">
        <v>1.3</v>
      </c>
      <c r="F565" s="134"/>
      <c r="G565" s="134"/>
      <c r="H565" s="134"/>
      <c r="I565" s="134"/>
      <c r="J565" s="134"/>
      <c r="K565" s="134"/>
      <c r="L565" s="134" t="e" cm="1">
        <f t="array" aca="1" ref="L565" ca="1">_xll.RiskNormal(5.4702*LN(A565)-22.889,(5.4702*LN(A565)-22.889)*0.35,_xll.RiskTruncateP(0.05,0.95),_xll.RiskName("DMI"),_xll.RiskUnits("kg"))</f>
        <v>#NAME?</v>
      </c>
      <c r="M565" s="134" t="e" cm="1">
        <f t="array" aca="1" ref="M565" ca="1">_xll.RiskNormal(0.0243*L565,0.005*L565,_xll.RiskTruncateP(0.05,0.95),_xll.RiskName("Soil Intake"),_xll.RiskUnits("kg"))</f>
        <v>#NAME?</v>
      </c>
      <c r="N565" s="134" t="e">
        <f t="shared" ca="1" si="66"/>
        <v>#NAME?</v>
      </c>
      <c r="O565" s="134">
        <f t="shared" si="67"/>
        <v>0</v>
      </c>
      <c r="P565" s="134" t="e">
        <f t="shared" ca="1" si="70"/>
        <v>#NAME?</v>
      </c>
      <c r="Q565" s="134" t="e">
        <f t="shared" ca="1" si="70"/>
        <v>#NAME?</v>
      </c>
      <c r="R565" s="134" t="e">
        <f t="shared" ca="1" si="70"/>
        <v>#NAME?</v>
      </c>
      <c r="S565" s="134" t="e">
        <f t="shared" ca="1" si="69"/>
        <v>#NAME?</v>
      </c>
      <c r="T565" s="134" t="e" cm="1">
        <f t="array" aca="1" ref="T565" ca="1">U564-(U564*(0.5^(1/_xll.RiskNormal('SW7'!C$2,'SW7'!D$2,_xll.RiskTruncateP(0.05,0.95),_xll.RiskName("Halflife"),_xll.RiskUnits("d")))))</f>
        <v>#NAME?</v>
      </c>
      <c r="U565" s="134" t="e">
        <f t="shared" ca="1" si="68"/>
        <v>#NAME?</v>
      </c>
      <c r="V565" s="137" t="e" cm="1">
        <f t="array" aca="1" ref="V565" ca="1">(U565*_xll.RiskNormal('SW7'!C$3,'SW7'!D$3,_xll.RiskTruncateP(0.05,0.95),_xll.RiskName("PFAS MUSCLE FRAC"))/(B565*_xll.RiskNormal('SW7'!C$4,'SW7'!E$4,_xll.RiskTruncateP(0.05,0.95),_xll.RiskName("MUSCLE BW FRAC"))))/1000</f>
        <v>#NAME?</v>
      </c>
      <c r="W565" s="137" t="e" cm="1">
        <f t="array" aca="1" ref="W565" ca="1">V565/_xll.RiskNormal('SW7'!C$5,'SW7'!D$5,_xll.RiskTruncateP(0.05,0.95),_xll.RiskName("Serum Part"))</f>
        <v>#NAME?</v>
      </c>
    </row>
    <row r="566" spans="1:23" x14ac:dyDescent="0.35">
      <c r="A566" s="133">
        <f t="shared" si="65"/>
        <v>563</v>
      </c>
      <c r="B566" s="134" t="e" cm="1">
        <f t="array" aca="1" ref="B566" ca="1">B565+_xll.RiskNormal(0.32,0.112,_xll.RiskTruncateP(0.05,0.95),_xll.RiskName("BW Gain 2"),_xll.RiskUnits("kg"))</f>
        <v>#NAME?</v>
      </c>
      <c r="C566" s="133" t="e" cm="1">
        <f t="array" aca="1" ref="C566" ca="1">_xll.RiskNormal(1200,1200*0.3941,_xll.RiskTruncateP(0.05,0.95),_xll.RiskName("Diet 3 Feed"),_xll.RiskUnits("ng/kg dry"))</f>
        <v>#NAME?</v>
      </c>
      <c r="D566" s="133">
        <v>0</v>
      </c>
      <c r="E566" s="163">
        <v>1.3</v>
      </c>
      <c r="F566" s="134"/>
      <c r="G566" s="134"/>
      <c r="H566" s="134"/>
      <c r="I566" s="134"/>
      <c r="J566" s="134"/>
      <c r="K566" s="134"/>
      <c r="L566" s="134" t="e" cm="1">
        <f t="array" aca="1" ref="L566" ca="1">_xll.RiskNormal(5.4702*LN(A566)-22.889,(5.4702*LN(A566)-22.889)*0.35,_xll.RiskTruncateP(0.05,0.95),_xll.RiskName("DMI"),_xll.RiskUnits("kg"))</f>
        <v>#NAME?</v>
      </c>
      <c r="M566" s="134" t="e" cm="1">
        <f t="array" aca="1" ref="M566" ca="1">_xll.RiskNormal(0.0243*L566,0.005*L566,_xll.RiskTruncateP(0.05,0.95),_xll.RiskName("Soil Intake"),_xll.RiskUnits("kg"))</f>
        <v>#NAME?</v>
      </c>
      <c r="N566" s="134" t="e">
        <f t="shared" ca="1" si="66"/>
        <v>#NAME?</v>
      </c>
      <c r="O566" s="134">
        <f t="shared" si="67"/>
        <v>0</v>
      </c>
      <c r="P566" s="134" t="e">
        <f t="shared" ca="1" si="70"/>
        <v>#NAME?</v>
      </c>
      <c r="Q566" s="134" t="e">
        <f t="shared" ca="1" si="70"/>
        <v>#NAME?</v>
      </c>
      <c r="R566" s="134" t="e">
        <f t="shared" ca="1" si="70"/>
        <v>#NAME?</v>
      </c>
      <c r="S566" s="134" t="e">
        <f t="shared" ca="1" si="69"/>
        <v>#NAME?</v>
      </c>
      <c r="T566" s="134" t="e" cm="1">
        <f t="array" aca="1" ref="T566" ca="1">U565-(U565*(0.5^(1/_xll.RiskNormal('SW7'!C$2,'SW7'!D$2,_xll.RiskTruncateP(0.05,0.95),_xll.RiskName("Halflife"),_xll.RiskUnits("d")))))</f>
        <v>#NAME?</v>
      </c>
      <c r="U566" s="134" t="e">
        <f t="shared" ca="1" si="68"/>
        <v>#NAME?</v>
      </c>
      <c r="V566" s="137" t="e" cm="1">
        <f t="array" aca="1" ref="V566" ca="1">(U566*_xll.RiskNormal('SW7'!C$3,'SW7'!D$3,_xll.RiskTruncateP(0.05,0.95),_xll.RiskName("PFAS MUSCLE FRAC"))/(B566*_xll.RiskNormal('SW7'!C$4,'SW7'!E$4,_xll.RiskTruncateP(0.05,0.95),_xll.RiskName("MUSCLE BW FRAC"))))/1000</f>
        <v>#NAME?</v>
      </c>
      <c r="W566" s="137" t="e" cm="1">
        <f t="array" aca="1" ref="W566" ca="1">V566/_xll.RiskNormal('SW7'!C$5,'SW7'!D$5,_xll.RiskTruncateP(0.05,0.95),_xll.RiskName("Serum Part"))</f>
        <v>#NAME?</v>
      </c>
    </row>
    <row r="567" spans="1:23" x14ac:dyDescent="0.35">
      <c r="A567" s="133">
        <f t="shared" si="65"/>
        <v>564</v>
      </c>
      <c r="B567" s="134" t="e" cm="1">
        <f t="array" aca="1" ref="B567" ca="1">B566+_xll.RiskNormal(0.32,0.112,_xll.RiskTruncateP(0.05,0.95),_xll.RiskName("BW Gain 2"),_xll.RiskUnits("kg"))</f>
        <v>#NAME?</v>
      </c>
      <c r="C567" s="133" t="e" cm="1">
        <f t="array" aca="1" ref="C567" ca="1">_xll.RiskNormal(1200,1200*0.3941,_xll.RiskTruncateP(0.05,0.95),_xll.RiskName("Diet 3 Feed"),_xll.RiskUnits("ng/kg dry"))</f>
        <v>#NAME?</v>
      </c>
      <c r="D567" s="133">
        <v>0</v>
      </c>
      <c r="E567" s="163">
        <v>1.3</v>
      </c>
      <c r="F567" s="134"/>
      <c r="G567" s="134"/>
      <c r="H567" s="134"/>
      <c r="I567" s="134"/>
      <c r="J567" s="134"/>
      <c r="K567" s="134"/>
      <c r="L567" s="134" t="e" cm="1">
        <f t="array" aca="1" ref="L567" ca="1">_xll.RiskNormal(5.4702*LN(A567)-22.889,(5.4702*LN(A567)-22.889)*0.35,_xll.RiskTruncateP(0.05,0.95),_xll.RiskName("DMI"),_xll.RiskUnits("kg"))</f>
        <v>#NAME?</v>
      </c>
      <c r="M567" s="134" t="e" cm="1">
        <f t="array" aca="1" ref="M567" ca="1">_xll.RiskNormal(0.0243*L567,0.005*L567,_xll.RiskTruncateP(0.05,0.95),_xll.RiskName("Soil Intake"),_xll.RiskUnits("kg"))</f>
        <v>#NAME?</v>
      </c>
      <c r="N567" s="134" t="e">
        <f t="shared" ca="1" si="66"/>
        <v>#NAME?</v>
      </c>
      <c r="O567" s="134">
        <f t="shared" si="67"/>
        <v>0</v>
      </c>
      <c r="P567" s="134" t="e">
        <f t="shared" ca="1" si="70"/>
        <v>#NAME?</v>
      </c>
      <c r="Q567" s="134" t="e">
        <f t="shared" ca="1" si="70"/>
        <v>#NAME?</v>
      </c>
      <c r="R567" s="134" t="e">
        <f t="shared" ca="1" si="70"/>
        <v>#NAME?</v>
      </c>
      <c r="S567" s="134" t="e">
        <f t="shared" ca="1" si="69"/>
        <v>#NAME?</v>
      </c>
      <c r="T567" s="134" t="e" cm="1">
        <f t="array" aca="1" ref="T567" ca="1">U566-(U566*(0.5^(1/_xll.RiskNormal('SW7'!C$2,'SW7'!D$2,_xll.RiskTruncateP(0.05,0.95),_xll.RiskName("Halflife"),_xll.RiskUnits("d")))))</f>
        <v>#NAME?</v>
      </c>
      <c r="U567" s="134" t="e">
        <f t="shared" ca="1" si="68"/>
        <v>#NAME?</v>
      </c>
      <c r="V567" s="137" t="e" cm="1">
        <f t="array" aca="1" ref="V567" ca="1">(U567*_xll.RiskNormal('SW7'!C$3,'SW7'!D$3,_xll.RiskTruncateP(0.05,0.95),_xll.RiskName("PFAS MUSCLE FRAC"))/(B567*_xll.RiskNormal('SW7'!C$4,'SW7'!E$4,_xll.RiskTruncateP(0.05,0.95),_xll.RiskName("MUSCLE BW FRAC"))))/1000</f>
        <v>#NAME?</v>
      </c>
      <c r="W567" s="137" t="e" cm="1">
        <f t="array" aca="1" ref="W567" ca="1">V567/_xll.RiskNormal('SW7'!C$5,'SW7'!D$5,_xll.RiskTruncateP(0.05,0.95),_xll.RiskName("Serum Part"))</f>
        <v>#NAME?</v>
      </c>
    </row>
    <row r="568" spans="1:23" x14ac:dyDescent="0.35">
      <c r="A568" s="133">
        <f t="shared" si="65"/>
        <v>565</v>
      </c>
      <c r="B568" s="134" t="e" cm="1">
        <f t="array" aca="1" ref="B568" ca="1">B567+_xll.RiskNormal(0.32,0.112,_xll.RiskTruncateP(0.05,0.95),_xll.RiskName("BW Gain 2"),_xll.RiskUnits("kg"))</f>
        <v>#NAME?</v>
      </c>
      <c r="C568" s="133" t="e" cm="1">
        <f t="array" aca="1" ref="C568" ca="1">_xll.RiskNormal(1200,1200*0.3941,_xll.RiskTruncateP(0.05,0.95),_xll.RiskName("Diet 3 Feed"),_xll.RiskUnits("ng/kg dry"))</f>
        <v>#NAME?</v>
      </c>
      <c r="D568" s="133">
        <v>0</v>
      </c>
      <c r="E568" s="163">
        <v>1.3</v>
      </c>
      <c r="F568" s="134"/>
      <c r="G568" s="134"/>
      <c r="H568" s="134"/>
      <c r="I568" s="134"/>
      <c r="J568" s="134"/>
      <c r="K568" s="134"/>
      <c r="L568" s="134" t="e" cm="1">
        <f t="array" aca="1" ref="L568" ca="1">_xll.RiskNormal(5.4702*LN(A568)-22.889,(5.4702*LN(A568)-22.889)*0.35,_xll.RiskTruncateP(0.05,0.95),_xll.RiskName("DMI"),_xll.RiskUnits("kg"))</f>
        <v>#NAME?</v>
      </c>
      <c r="M568" s="134" t="e" cm="1">
        <f t="array" aca="1" ref="M568" ca="1">_xll.RiskNormal(0.0243*L568,0.005*L568,_xll.RiskTruncateP(0.05,0.95),_xll.RiskName("Soil Intake"),_xll.RiskUnits("kg"))</f>
        <v>#NAME?</v>
      </c>
      <c r="N568" s="134" t="e">
        <f t="shared" ca="1" si="66"/>
        <v>#NAME?</v>
      </c>
      <c r="O568" s="134">
        <f t="shared" si="67"/>
        <v>0</v>
      </c>
      <c r="P568" s="134" t="e">
        <f t="shared" ca="1" si="70"/>
        <v>#NAME?</v>
      </c>
      <c r="Q568" s="134" t="e">
        <f t="shared" ca="1" si="70"/>
        <v>#NAME?</v>
      </c>
      <c r="R568" s="134" t="e">
        <f t="shared" ca="1" si="70"/>
        <v>#NAME?</v>
      </c>
      <c r="S568" s="134" t="e">
        <f t="shared" ca="1" si="69"/>
        <v>#NAME?</v>
      </c>
      <c r="T568" s="134" t="e" cm="1">
        <f t="array" aca="1" ref="T568" ca="1">U567-(U567*(0.5^(1/_xll.RiskNormal('SW7'!C$2,'SW7'!D$2,_xll.RiskTruncateP(0.05,0.95),_xll.RiskName("Halflife"),_xll.RiskUnits("d")))))</f>
        <v>#NAME?</v>
      </c>
      <c r="U568" s="134" t="e">
        <f t="shared" ca="1" si="68"/>
        <v>#NAME?</v>
      </c>
      <c r="V568" s="137" t="e" cm="1">
        <f t="array" aca="1" ref="V568" ca="1">(U568*_xll.RiskNormal('SW7'!C$3,'SW7'!D$3,_xll.RiskTruncateP(0.05,0.95),_xll.RiskName("PFAS MUSCLE FRAC"))/(B568*_xll.RiskNormal('SW7'!C$4,'SW7'!E$4,_xll.RiskTruncateP(0.05,0.95),_xll.RiskName("MUSCLE BW FRAC"))))/1000</f>
        <v>#NAME?</v>
      </c>
      <c r="W568" s="137" t="e" cm="1">
        <f t="array" aca="1" ref="W568" ca="1">V568/_xll.RiskNormal('SW7'!C$5,'SW7'!D$5,_xll.RiskTruncateP(0.05,0.95),_xll.RiskName("Serum Part"))</f>
        <v>#NAME?</v>
      </c>
    </row>
    <row r="569" spans="1:23" x14ac:dyDescent="0.35">
      <c r="A569" s="133">
        <f t="shared" si="65"/>
        <v>566</v>
      </c>
      <c r="B569" s="134" t="e" cm="1">
        <f t="array" aca="1" ref="B569" ca="1">B568+_xll.RiskNormal(0.32,0.112,_xll.RiskTruncateP(0.05,0.95),_xll.RiskName("BW Gain 2"),_xll.RiskUnits("kg"))</f>
        <v>#NAME?</v>
      </c>
      <c r="C569" s="133" t="e" cm="1">
        <f t="array" aca="1" ref="C569" ca="1">_xll.RiskNormal(1200,1200*0.3941,_xll.RiskTruncateP(0.05,0.95),_xll.RiskName("Diet 3 Feed"),_xll.RiskUnits("ng/kg dry"))</f>
        <v>#NAME?</v>
      </c>
      <c r="D569" s="133">
        <v>0</v>
      </c>
      <c r="E569" s="163">
        <v>1.3</v>
      </c>
      <c r="F569" s="134"/>
      <c r="G569" s="134"/>
      <c r="H569" s="134"/>
      <c r="I569" s="134"/>
      <c r="J569" s="134"/>
      <c r="K569" s="134"/>
      <c r="L569" s="134" t="e" cm="1">
        <f t="array" aca="1" ref="L569" ca="1">_xll.RiskNormal(5.4702*LN(A569)-22.889,(5.4702*LN(A569)-22.889)*0.35,_xll.RiskTruncateP(0.05,0.95),_xll.RiskName("DMI"),_xll.RiskUnits("kg"))</f>
        <v>#NAME?</v>
      </c>
      <c r="M569" s="134" t="e" cm="1">
        <f t="array" aca="1" ref="M569" ca="1">_xll.RiskNormal(0.0243*L569,0.005*L569,_xll.RiskTruncateP(0.05,0.95),_xll.RiskName("Soil Intake"),_xll.RiskUnits("kg"))</f>
        <v>#NAME?</v>
      </c>
      <c r="N569" s="134" t="e">
        <f t="shared" ca="1" si="66"/>
        <v>#NAME?</v>
      </c>
      <c r="O569" s="134">
        <f t="shared" si="67"/>
        <v>0</v>
      </c>
      <c r="P569" s="134" t="e">
        <f t="shared" ca="1" si="70"/>
        <v>#NAME?</v>
      </c>
      <c r="Q569" s="134" t="e">
        <f t="shared" ca="1" si="70"/>
        <v>#NAME?</v>
      </c>
      <c r="R569" s="134" t="e">
        <f t="shared" ca="1" si="70"/>
        <v>#NAME?</v>
      </c>
      <c r="S569" s="134" t="e">
        <f t="shared" ca="1" si="69"/>
        <v>#NAME?</v>
      </c>
      <c r="T569" s="134" t="e" cm="1">
        <f t="array" aca="1" ref="T569" ca="1">U568-(U568*(0.5^(1/_xll.RiskNormal('SW7'!C$2,'SW7'!D$2,_xll.RiskTruncateP(0.05,0.95),_xll.RiskName("Halflife"),_xll.RiskUnits("d")))))</f>
        <v>#NAME?</v>
      </c>
      <c r="U569" s="134" t="e">
        <f t="shared" ca="1" si="68"/>
        <v>#NAME?</v>
      </c>
      <c r="V569" s="137" t="e" cm="1">
        <f t="array" aca="1" ref="V569" ca="1">(U569*_xll.RiskNormal('SW7'!C$3,'SW7'!D$3,_xll.RiskTruncateP(0.05,0.95),_xll.RiskName("PFAS MUSCLE FRAC"))/(B569*_xll.RiskNormal('SW7'!C$4,'SW7'!E$4,_xll.RiskTruncateP(0.05,0.95),_xll.RiskName("MUSCLE BW FRAC"))))/1000</f>
        <v>#NAME?</v>
      </c>
      <c r="W569" s="137" t="e" cm="1">
        <f t="array" aca="1" ref="W569" ca="1">V569/_xll.RiskNormal('SW7'!C$5,'SW7'!D$5,_xll.RiskTruncateP(0.05,0.95),_xll.RiskName("Serum Part"))</f>
        <v>#NAME?</v>
      </c>
    </row>
    <row r="570" spans="1:23" x14ac:dyDescent="0.35">
      <c r="A570" s="133">
        <f t="shared" si="65"/>
        <v>567</v>
      </c>
      <c r="B570" s="134" t="e" cm="1">
        <f t="array" aca="1" ref="B570" ca="1">B569+_xll.RiskNormal(0.32,0.112,_xll.RiskTruncateP(0.05,0.95),_xll.RiskName("BW Gain 2"),_xll.RiskUnits("kg"))</f>
        <v>#NAME?</v>
      </c>
      <c r="C570" s="133" t="e" cm="1">
        <f t="array" aca="1" ref="C570" ca="1">_xll.RiskNormal(1200,1200*0.3941,_xll.RiskTruncateP(0.05,0.95),_xll.RiskName("Diet 3 Feed"),_xll.RiskUnits("ng/kg dry"))</f>
        <v>#NAME?</v>
      </c>
      <c r="D570" s="133">
        <v>0</v>
      </c>
      <c r="E570" s="163">
        <v>1.3</v>
      </c>
      <c r="F570" s="134"/>
      <c r="G570" s="134"/>
      <c r="H570" s="134"/>
      <c r="I570" s="134"/>
      <c r="J570" s="134"/>
      <c r="K570" s="134"/>
      <c r="L570" s="134" t="e" cm="1">
        <f t="array" aca="1" ref="L570" ca="1">_xll.RiskNormal(5.4702*LN(A570)-22.889,(5.4702*LN(A570)-22.889)*0.35,_xll.RiskTruncateP(0.05,0.95),_xll.RiskName("DMI"),_xll.RiskUnits("kg"))</f>
        <v>#NAME?</v>
      </c>
      <c r="M570" s="134" t="e" cm="1">
        <f t="array" aca="1" ref="M570" ca="1">_xll.RiskNormal(0.0243*L570,0.005*L570,_xll.RiskTruncateP(0.05,0.95),_xll.RiskName("Soil Intake"),_xll.RiskUnits("kg"))</f>
        <v>#NAME?</v>
      </c>
      <c r="N570" s="134" t="e">
        <f t="shared" ca="1" si="66"/>
        <v>#NAME?</v>
      </c>
      <c r="O570" s="134">
        <f t="shared" si="67"/>
        <v>0</v>
      </c>
      <c r="P570" s="134" t="e">
        <f t="shared" ca="1" si="70"/>
        <v>#NAME?</v>
      </c>
      <c r="Q570" s="134" t="e">
        <f t="shared" ca="1" si="70"/>
        <v>#NAME?</v>
      </c>
      <c r="R570" s="134" t="e">
        <f t="shared" ca="1" si="70"/>
        <v>#NAME?</v>
      </c>
      <c r="S570" s="134" t="e">
        <f t="shared" ca="1" si="69"/>
        <v>#NAME?</v>
      </c>
      <c r="T570" s="134" t="e" cm="1">
        <f t="array" aca="1" ref="T570" ca="1">U569-(U569*(0.5^(1/_xll.RiskNormal('SW7'!C$2,'SW7'!D$2,_xll.RiskTruncateP(0.05,0.95),_xll.RiskName("Halflife"),_xll.RiskUnits("d")))))</f>
        <v>#NAME?</v>
      </c>
      <c r="U570" s="134" t="e">
        <f t="shared" ca="1" si="68"/>
        <v>#NAME?</v>
      </c>
      <c r="V570" s="137" t="e" cm="1">
        <f t="array" aca="1" ref="V570" ca="1">(U570*_xll.RiskNormal('SW7'!C$3,'SW7'!D$3,_xll.RiskTruncateP(0.05,0.95),_xll.RiskName("PFAS MUSCLE FRAC"))/(B570*_xll.RiskNormal('SW7'!C$4,'SW7'!E$4,_xll.RiskTruncateP(0.05,0.95),_xll.RiskName("MUSCLE BW FRAC"))))/1000</f>
        <v>#NAME?</v>
      </c>
      <c r="W570" s="137" t="e" cm="1">
        <f t="array" aca="1" ref="W570" ca="1">V570/_xll.RiskNormal('SW7'!C$5,'SW7'!D$5,_xll.RiskTruncateP(0.05,0.95),_xll.RiskName("Serum Part"))</f>
        <v>#NAME?</v>
      </c>
    </row>
    <row r="571" spans="1:23" x14ac:dyDescent="0.35">
      <c r="A571" s="133">
        <f t="shared" si="65"/>
        <v>568</v>
      </c>
      <c r="B571" s="134" t="e" cm="1">
        <f t="array" aca="1" ref="B571" ca="1">B570+_xll.RiskNormal(0.32,0.112,_xll.RiskTruncateP(0.05,0.95),_xll.RiskName("BW Gain 2"),_xll.RiskUnits("kg"))</f>
        <v>#NAME?</v>
      </c>
      <c r="C571" s="133" t="e" cm="1">
        <f t="array" aca="1" ref="C571" ca="1">_xll.RiskNormal(1200,1200*0.3941,_xll.RiskTruncateP(0.05,0.95),_xll.RiskName("Diet 3 Feed"),_xll.RiskUnits("ng/kg dry"))</f>
        <v>#NAME?</v>
      </c>
      <c r="D571" s="133">
        <v>0</v>
      </c>
      <c r="E571" s="163">
        <v>1.3</v>
      </c>
      <c r="F571" s="134"/>
      <c r="G571" s="134"/>
      <c r="H571" s="134"/>
      <c r="I571" s="134"/>
      <c r="J571" s="134"/>
      <c r="K571" s="134"/>
      <c r="L571" s="134" t="e" cm="1">
        <f t="array" aca="1" ref="L571" ca="1">_xll.RiskNormal(5.4702*LN(A571)-22.889,(5.4702*LN(A571)-22.889)*0.35,_xll.RiskTruncateP(0.05,0.95),_xll.RiskName("DMI"),_xll.RiskUnits("kg"))</f>
        <v>#NAME?</v>
      </c>
      <c r="M571" s="134" t="e" cm="1">
        <f t="array" aca="1" ref="M571" ca="1">_xll.RiskNormal(0.0243*L571,0.005*L571,_xll.RiskTruncateP(0.05,0.95),_xll.RiskName("Soil Intake"),_xll.RiskUnits("kg"))</f>
        <v>#NAME?</v>
      </c>
      <c r="N571" s="134" t="e">
        <f t="shared" ca="1" si="66"/>
        <v>#NAME?</v>
      </c>
      <c r="O571" s="134">
        <f t="shared" si="67"/>
        <v>0</v>
      </c>
      <c r="P571" s="134" t="e">
        <f t="shared" ca="1" si="70"/>
        <v>#NAME?</v>
      </c>
      <c r="Q571" s="134" t="e">
        <f t="shared" ca="1" si="70"/>
        <v>#NAME?</v>
      </c>
      <c r="R571" s="134" t="e">
        <f t="shared" ca="1" si="70"/>
        <v>#NAME?</v>
      </c>
      <c r="S571" s="134" t="e">
        <f t="shared" ca="1" si="69"/>
        <v>#NAME?</v>
      </c>
      <c r="T571" s="134" t="e" cm="1">
        <f t="array" aca="1" ref="T571" ca="1">U570-(U570*(0.5^(1/_xll.RiskNormal('SW7'!C$2,'SW7'!D$2,_xll.RiskTruncateP(0.05,0.95),_xll.RiskName("Halflife"),_xll.RiskUnits("d")))))</f>
        <v>#NAME?</v>
      </c>
      <c r="U571" s="134" t="e">
        <f t="shared" ca="1" si="68"/>
        <v>#NAME?</v>
      </c>
      <c r="V571" s="137" t="e" cm="1">
        <f t="array" aca="1" ref="V571" ca="1">(U571*_xll.RiskNormal('SW7'!C$3,'SW7'!D$3,_xll.RiskTruncateP(0.05,0.95),_xll.RiskName("PFAS MUSCLE FRAC"))/(B571*_xll.RiskNormal('SW7'!C$4,'SW7'!E$4,_xll.RiskTruncateP(0.05,0.95),_xll.RiskName("MUSCLE BW FRAC"))))/1000</f>
        <v>#NAME?</v>
      </c>
      <c r="W571" s="137" t="e" cm="1">
        <f t="array" aca="1" ref="W571" ca="1">V571/_xll.RiskNormal('SW7'!C$5,'SW7'!D$5,_xll.RiskTruncateP(0.05,0.95),_xll.RiskName("Serum Part"))</f>
        <v>#NAME?</v>
      </c>
    </row>
    <row r="572" spans="1:23" x14ac:dyDescent="0.35">
      <c r="A572" s="133">
        <f t="shared" si="65"/>
        <v>569</v>
      </c>
      <c r="B572" s="134" t="e" cm="1">
        <f t="array" aca="1" ref="B572" ca="1">B571+_xll.RiskNormal(0.32,0.112,_xll.RiskTruncateP(0.05,0.95),_xll.RiskName("BW Gain 2"),_xll.RiskUnits("kg"))</f>
        <v>#NAME?</v>
      </c>
      <c r="C572" s="133" t="e" cm="1">
        <f t="array" aca="1" ref="C572" ca="1">_xll.RiskNormal(1200,1200*0.3941,_xll.RiskTruncateP(0.05,0.95),_xll.RiskName("Diet 3 Feed"),_xll.RiskUnits("ng/kg dry"))</f>
        <v>#NAME?</v>
      </c>
      <c r="D572" s="133">
        <v>0</v>
      </c>
      <c r="E572" s="163">
        <v>1.3</v>
      </c>
      <c r="F572" s="134"/>
      <c r="G572" s="134"/>
      <c r="H572" s="134"/>
      <c r="I572" s="134"/>
      <c r="J572" s="134"/>
      <c r="K572" s="134"/>
      <c r="L572" s="134" t="e" cm="1">
        <f t="array" aca="1" ref="L572" ca="1">_xll.RiskNormal(5.4702*LN(A572)-22.889,(5.4702*LN(A572)-22.889)*0.35,_xll.RiskTruncateP(0.05,0.95),_xll.RiskName("DMI"),_xll.RiskUnits("kg"))</f>
        <v>#NAME?</v>
      </c>
      <c r="M572" s="134" t="e" cm="1">
        <f t="array" aca="1" ref="M572" ca="1">_xll.RiskNormal(0.0243*L572,0.005*L572,_xll.RiskTruncateP(0.05,0.95),_xll.RiskName("Soil Intake"),_xll.RiskUnits("kg"))</f>
        <v>#NAME?</v>
      </c>
      <c r="N572" s="134" t="e">
        <f t="shared" ca="1" si="66"/>
        <v>#NAME?</v>
      </c>
      <c r="O572" s="134">
        <f t="shared" si="67"/>
        <v>0</v>
      </c>
      <c r="P572" s="134" t="e">
        <f t="shared" ca="1" si="70"/>
        <v>#NAME?</v>
      </c>
      <c r="Q572" s="134" t="e">
        <f t="shared" ca="1" si="70"/>
        <v>#NAME?</v>
      </c>
      <c r="R572" s="134" t="e">
        <f t="shared" ca="1" si="70"/>
        <v>#NAME?</v>
      </c>
      <c r="S572" s="134" t="e">
        <f t="shared" ca="1" si="69"/>
        <v>#NAME?</v>
      </c>
      <c r="T572" s="134" t="e" cm="1">
        <f t="array" aca="1" ref="T572" ca="1">U571-(U571*(0.5^(1/_xll.RiskNormal('SW7'!C$2,'SW7'!D$2,_xll.RiskTruncateP(0.05,0.95),_xll.RiskName("Halflife"),_xll.RiskUnits("d")))))</f>
        <v>#NAME?</v>
      </c>
      <c r="U572" s="134" t="e">
        <f t="shared" ca="1" si="68"/>
        <v>#NAME?</v>
      </c>
      <c r="V572" s="137" t="e" cm="1">
        <f t="array" aca="1" ref="V572" ca="1">(U572*_xll.RiskNormal('SW7'!C$3,'SW7'!D$3,_xll.RiskTruncateP(0.05,0.95),_xll.RiskName("PFAS MUSCLE FRAC"))/(B572*_xll.RiskNormal('SW7'!C$4,'SW7'!E$4,_xll.RiskTruncateP(0.05,0.95),_xll.RiskName("MUSCLE BW FRAC"))))/1000</f>
        <v>#NAME?</v>
      </c>
      <c r="W572" s="137" t="e" cm="1">
        <f t="array" aca="1" ref="W572" ca="1">V572/_xll.RiskNormal('SW7'!C$5,'SW7'!D$5,_xll.RiskTruncateP(0.05,0.95),_xll.RiskName("Serum Part"))</f>
        <v>#NAME?</v>
      </c>
    </row>
    <row r="573" spans="1:23" x14ac:dyDescent="0.35">
      <c r="A573" s="133">
        <f t="shared" si="65"/>
        <v>570</v>
      </c>
      <c r="B573" s="134" t="e" cm="1">
        <f t="array" aca="1" ref="B573" ca="1">B572+_xll.RiskNormal(0.32,0.112,_xll.RiskTruncateP(0.05,0.95),_xll.RiskName("BW Gain 2"),_xll.RiskUnits("kg"))</f>
        <v>#NAME?</v>
      </c>
      <c r="C573" s="133" t="e" cm="1">
        <f t="array" aca="1" ref="C573" ca="1">_xll.RiskNormal(1200,1200*0.3941,_xll.RiskTruncateP(0.05,0.95),_xll.RiskName("Diet 3 Feed"),_xll.RiskUnits("ng/kg dry"))</f>
        <v>#NAME?</v>
      </c>
      <c r="D573" s="133">
        <v>0</v>
      </c>
      <c r="E573" s="163">
        <v>1.3</v>
      </c>
      <c r="F573" s="134"/>
      <c r="G573" s="134"/>
      <c r="H573" s="134"/>
      <c r="I573" s="134"/>
      <c r="J573" s="134"/>
      <c r="K573" s="134"/>
      <c r="L573" s="134" t="e" cm="1">
        <f t="array" aca="1" ref="L573" ca="1">_xll.RiskNormal(5.4702*LN(A573)-22.889,(5.4702*LN(A573)-22.889)*0.35,_xll.RiskTruncateP(0.05,0.95),_xll.RiskName("DMI"),_xll.RiskUnits("kg"))</f>
        <v>#NAME?</v>
      </c>
      <c r="M573" s="134" t="e" cm="1">
        <f t="array" aca="1" ref="M573" ca="1">_xll.RiskNormal(0.0243*L573,0.005*L573,_xll.RiskTruncateP(0.05,0.95),_xll.RiskName("Soil Intake"),_xll.RiskUnits("kg"))</f>
        <v>#NAME?</v>
      </c>
      <c r="N573" s="134" t="e">
        <f t="shared" ca="1" si="66"/>
        <v>#NAME?</v>
      </c>
      <c r="O573" s="134">
        <f t="shared" si="67"/>
        <v>0</v>
      </c>
      <c r="P573" s="134" t="e">
        <f t="shared" ca="1" si="70"/>
        <v>#NAME?</v>
      </c>
      <c r="Q573" s="134" t="e">
        <f t="shared" ca="1" si="70"/>
        <v>#NAME?</v>
      </c>
      <c r="R573" s="134" t="e">
        <f t="shared" ca="1" si="70"/>
        <v>#NAME?</v>
      </c>
      <c r="S573" s="134" t="e">
        <f t="shared" ca="1" si="69"/>
        <v>#NAME?</v>
      </c>
      <c r="T573" s="134" t="e" cm="1">
        <f t="array" aca="1" ref="T573" ca="1">U572-(U572*(0.5^(1/_xll.RiskNormal('SW7'!C$2,'SW7'!D$2,_xll.RiskTruncateP(0.05,0.95),_xll.RiskName("Halflife"),_xll.RiskUnits("d")))))</f>
        <v>#NAME?</v>
      </c>
      <c r="U573" s="134" t="e">
        <f t="shared" ca="1" si="68"/>
        <v>#NAME?</v>
      </c>
      <c r="V573" s="137" t="e" cm="1">
        <f t="array" aca="1" ref="V573" ca="1">(U573*_xll.RiskNormal('SW7'!C$3,'SW7'!D$3,_xll.RiskTruncateP(0.05,0.95),_xll.RiskName("PFAS MUSCLE FRAC"))/(B573*_xll.RiskNormal('SW7'!C$4,'SW7'!E$4,_xll.RiskTruncateP(0.05,0.95),_xll.RiskName("MUSCLE BW FRAC"))))/1000</f>
        <v>#NAME?</v>
      </c>
      <c r="W573" s="137" t="e" cm="1">
        <f t="array" aca="1" ref="W573" ca="1">V573/_xll.RiskNormal('SW7'!C$5,'SW7'!D$5,_xll.RiskTruncateP(0.05,0.95),_xll.RiskName("Serum Part"))</f>
        <v>#NAME?</v>
      </c>
    </row>
    <row r="574" spans="1:23" x14ac:dyDescent="0.35">
      <c r="A574" s="133">
        <f t="shared" si="65"/>
        <v>571</v>
      </c>
      <c r="B574" s="134" t="e" cm="1">
        <f t="array" aca="1" ref="B574" ca="1">B573+_xll.RiskNormal(0.32,0.112,_xll.RiskTruncateP(0.05,0.95),_xll.RiskName("BW Gain 2"),_xll.RiskUnits("kg"))</f>
        <v>#NAME?</v>
      </c>
      <c r="C574" s="133" t="e" cm="1">
        <f t="array" aca="1" ref="C574" ca="1">_xll.RiskNormal(1200,1200*0.3941,_xll.RiskTruncateP(0.05,0.95),_xll.RiskName("Diet 3 Feed"),_xll.RiskUnits("ng/kg dry"))</f>
        <v>#NAME?</v>
      </c>
      <c r="D574" s="133">
        <v>0</v>
      </c>
      <c r="E574" s="163">
        <v>1.3</v>
      </c>
      <c r="F574" s="134"/>
      <c r="G574" s="134"/>
      <c r="H574" s="134"/>
      <c r="I574" s="134"/>
      <c r="J574" s="134"/>
      <c r="K574" s="134"/>
      <c r="L574" s="134" t="e" cm="1">
        <f t="array" aca="1" ref="L574" ca="1">_xll.RiskNormal(5.4702*LN(A574)-22.889,(5.4702*LN(A574)-22.889)*0.35,_xll.RiskTruncateP(0.05,0.95),_xll.RiskName("DMI"),_xll.RiskUnits("kg"))</f>
        <v>#NAME?</v>
      </c>
      <c r="M574" s="134" t="e" cm="1">
        <f t="array" aca="1" ref="M574" ca="1">_xll.RiskNormal(0.0243*L574,0.005*L574,_xll.RiskTruncateP(0.05,0.95),_xll.RiskName("Soil Intake"),_xll.RiskUnits("kg"))</f>
        <v>#NAME?</v>
      </c>
      <c r="N574" s="134" t="e">
        <f t="shared" ca="1" si="66"/>
        <v>#NAME?</v>
      </c>
      <c r="O574" s="134">
        <f t="shared" si="67"/>
        <v>0</v>
      </c>
      <c r="P574" s="134" t="e">
        <f t="shared" ca="1" si="70"/>
        <v>#NAME?</v>
      </c>
      <c r="Q574" s="134" t="e">
        <f t="shared" ca="1" si="70"/>
        <v>#NAME?</v>
      </c>
      <c r="R574" s="134" t="e">
        <f t="shared" ca="1" si="70"/>
        <v>#NAME?</v>
      </c>
      <c r="S574" s="134" t="e">
        <f t="shared" ca="1" si="69"/>
        <v>#NAME?</v>
      </c>
      <c r="T574" s="134" t="e" cm="1">
        <f t="array" aca="1" ref="T574" ca="1">U573-(U573*(0.5^(1/_xll.RiskNormal('SW7'!C$2,'SW7'!D$2,_xll.RiskTruncateP(0.05,0.95),_xll.RiskName("Halflife"),_xll.RiskUnits("d")))))</f>
        <v>#NAME?</v>
      </c>
      <c r="U574" s="134" t="e">
        <f t="shared" ca="1" si="68"/>
        <v>#NAME?</v>
      </c>
      <c r="V574" s="137" t="e" cm="1">
        <f t="array" aca="1" ref="V574" ca="1">(U574*_xll.RiskNormal('SW7'!C$3,'SW7'!D$3,_xll.RiskTruncateP(0.05,0.95),_xll.RiskName("PFAS MUSCLE FRAC"))/(B574*_xll.RiskNormal('SW7'!C$4,'SW7'!E$4,_xll.RiskTruncateP(0.05,0.95),_xll.RiskName("MUSCLE BW FRAC"))))/1000</f>
        <v>#NAME?</v>
      </c>
      <c r="W574" s="137" t="e" cm="1">
        <f t="array" aca="1" ref="W574" ca="1">V574/_xll.RiskNormal('SW7'!C$5,'SW7'!D$5,_xll.RiskTruncateP(0.05,0.95),_xll.RiskName("Serum Part"))</f>
        <v>#NAME?</v>
      </c>
    </row>
    <row r="575" spans="1:23" x14ac:dyDescent="0.35">
      <c r="A575" s="133">
        <f t="shared" si="65"/>
        <v>572</v>
      </c>
      <c r="B575" s="134" t="e" cm="1">
        <f t="array" aca="1" ref="B575" ca="1">B574+_xll.RiskNormal(0.32,0.112,_xll.RiskTruncateP(0.05,0.95),_xll.RiskName("BW Gain 2"),_xll.RiskUnits("kg"))</f>
        <v>#NAME?</v>
      </c>
      <c r="C575" s="133" t="e" cm="1">
        <f t="array" aca="1" ref="C575" ca="1">_xll.RiskNormal(1200,1200*0.3941,_xll.RiskTruncateP(0.05,0.95),_xll.RiskName("Diet 3 Feed"),_xll.RiskUnits("ng/kg dry"))</f>
        <v>#NAME?</v>
      </c>
      <c r="D575" s="133">
        <v>0</v>
      </c>
      <c r="E575" s="163">
        <v>1.3</v>
      </c>
      <c r="F575" s="134"/>
      <c r="G575" s="134"/>
      <c r="H575" s="134"/>
      <c r="I575" s="134"/>
      <c r="J575" s="134"/>
      <c r="K575" s="134"/>
      <c r="L575" s="134" t="e" cm="1">
        <f t="array" aca="1" ref="L575" ca="1">_xll.RiskNormal(5.4702*LN(A575)-22.889,(5.4702*LN(A575)-22.889)*0.35,_xll.RiskTruncateP(0.05,0.95),_xll.RiskName("DMI"),_xll.RiskUnits("kg"))</f>
        <v>#NAME?</v>
      </c>
      <c r="M575" s="134" t="e" cm="1">
        <f t="array" aca="1" ref="M575" ca="1">_xll.RiskNormal(0.0243*L575,0.005*L575,_xll.RiskTruncateP(0.05,0.95),_xll.RiskName("Soil Intake"),_xll.RiskUnits("kg"))</f>
        <v>#NAME?</v>
      </c>
      <c r="N575" s="134" t="e">
        <f t="shared" ca="1" si="66"/>
        <v>#NAME?</v>
      </c>
      <c r="O575" s="134">
        <f t="shared" si="67"/>
        <v>0</v>
      </c>
      <c r="P575" s="134" t="e">
        <f t="shared" ca="1" si="70"/>
        <v>#NAME?</v>
      </c>
      <c r="Q575" s="134" t="e">
        <f t="shared" ca="1" si="70"/>
        <v>#NAME?</v>
      </c>
      <c r="R575" s="134" t="e">
        <f t="shared" ca="1" si="70"/>
        <v>#NAME?</v>
      </c>
      <c r="S575" s="134" t="e">
        <f t="shared" ca="1" si="69"/>
        <v>#NAME?</v>
      </c>
      <c r="T575" s="134" t="e" cm="1">
        <f t="array" aca="1" ref="T575" ca="1">U574-(U574*(0.5^(1/_xll.RiskNormal('SW7'!C$2,'SW7'!D$2,_xll.RiskTruncateP(0.05,0.95),_xll.RiskName("Halflife"),_xll.RiskUnits("d")))))</f>
        <v>#NAME?</v>
      </c>
      <c r="U575" s="134" t="e">
        <f t="shared" ca="1" si="68"/>
        <v>#NAME?</v>
      </c>
      <c r="V575" s="137" t="e" cm="1">
        <f t="array" aca="1" ref="V575" ca="1">(U575*_xll.RiskNormal('SW7'!C$3,'SW7'!D$3,_xll.RiskTruncateP(0.05,0.95),_xll.RiskName("PFAS MUSCLE FRAC"))/(B575*_xll.RiskNormal('SW7'!C$4,'SW7'!E$4,_xll.RiskTruncateP(0.05,0.95),_xll.RiskName("MUSCLE BW FRAC"))))/1000</f>
        <v>#NAME?</v>
      </c>
      <c r="W575" s="137" t="e" cm="1">
        <f t="array" aca="1" ref="W575" ca="1">V575/_xll.RiskNormal('SW7'!C$5,'SW7'!D$5,_xll.RiskTruncateP(0.05,0.95),_xll.RiskName("Serum Part"))</f>
        <v>#NAME?</v>
      </c>
    </row>
    <row r="576" spans="1:23" x14ac:dyDescent="0.35">
      <c r="A576" s="133">
        <f t="shared" si="65"/>
        <v>573</v>
      </c>
      <c r="B576" s="134" t="e" cm="1">
        <f t="array" aca="1" ref="B576" ca="1">B575+_xll.RiskNormal(0.32,0.112,_xll.RiskTruncateP(0.05,0.95),_xll.RiskName("BW Gain 2"),_xll.RiskUnits("kg"))</f>
        <v>#NAME?</v>
      </c>
      <c r="C576" s="133" t="e" cm="1">
        <f t="array" aca="1" ref="C576" ca="1">_xll.RiskNormal(1200,1200*0.3941,_xll.RiskTruncateP(0.05,0.95),_xll.RiskName("Diet 3 Feed"),_xll.RiskUnits("ng/kg dry"))</f>
        <v>#NAME?</v>
      </c>
      <c r="D576" s="133">
        <v>0</v>
      </c>
      <c r="E576" s="163">
        <v>1.3</v>
      </c>
      <c r="F576" s="134"/>
      <c r="G576" s="134"/>
      <c r="H576" s="134"/>
      <c r="I576" s="134"/>
      <c r="J576" s="134"/>
      <c r="K576" s="134"/>
      <c r="L576" s="134" t="e" cm="1">
        <f t="array" aca="1" ref="L576" ca="1">_xll.RiskNormal(5.4702*LN(A576)-22.889,(5.4702*LN(A576)-22.889)*0.35,_xll.RiskTruncateP(0.05,0.95),_xll.RiskName("DMI"),_xll.RiskUnits("kg"))</f>
        <v>#NAME?</v>
      </c>
      <c r="M576" s="134" t="e" cm="1">
        <f t="array" aca="1" ref="M576" ca="1">_xll.RiskNormal(0.0243*L576,0.005*L576,_xll.RiskTruncateP(0.05,0.95),_xll.RiskName("Soil Intake"),_xll.RiskUnits("kg"))</f>
        <v>#NAME?</v>
      </c>
      <c r="N576" s="134" t="e">
        <f t="shared" ca="1" si="66"/>
        <v>#NAME?</v>
      </c>
      <c r="O576" s="134">
        <f t="shared" si="67"/>
        <v>0</v>
      </c>
      <c r="P576" s="134" t="e">
        <f t="shared" ca="1" si="70"/>
        <v>#NAME?</v>
      </c>
      <c r="Q576" s="134" t="e">
        <f t="shared" ca="1" si="70"/>
        <v>#NAME?</v>
      </c>
      <c r="R576" s="134" t="e">
        <f t="shared" ca="1" si="70"/>
        <v>#NAME?</v>
      </c>
      <c r="S576" s="134" t="e">
        <f t="shared" ca="1" si="69"/>
        <v>#NAME?</v>
      </c>
      <c r="T576" s="134" t="e" cm="1">
        <f t="array" aca="1" ref="T576" ca="1">U575-(U575*(0.5^(1/_xll.RiskNormal('SW7'!C$2,'SW7'!D$2,_xll.RiskTruncateP(0.05,0.95),_xll.RiskName("Halflife"),_xll.RiskUnits("d")))))</f>
        <v>#NAME?</v>
      </c>
      <c r="U576" s="134" t="e">
        <f t="shared" ca="1" si="68"/>
        <v>#NAME?</v>
      </c>
      <c r="V576" s="137" t="e" cm="1">
        <f t="array" aca="1" ref="V576" ca="1">(U576*_xll.RiskNormal('SW7'!C$3,'SW7'!D$3,_xll.RiskTruncateP(0.05,0.95),_xll.RiskName("PFAS MUSCLE FRAC"))/(B576*_xll.RiskNormal('SW7'!C$4,'SW7'!E$4,_xll.RiskTruncateP(0.05,0.95),_xll.RiskName("MUSCLE BW FRAC"))))/1000</f>
        <v>#NAME?</v>
      </c>
      <c r="W576" s="137" t="e" cm="1">
        <f t="array" aca="1" ref="W576" ca="1">V576/_xll.RiskNormal('SW7'!C$5,'SW7'!D$5,_xll.RiskTruncateP(0.05,0.95),_xll.RiskName("Serum Part"))</f>
        <v>#NAME?</v>
      </c>
    </row>
    <row r="577" spans="1:23" x14ac:dyDescent="0.35">
      <c r="A577" s="133">
        <f t="shared" si="65"/>
        <v>574</v>
      </c>
      <c r="B577" s="134" t="e" cm="1">
        <f t="array" aca="1" ref="B577" ca="1">B576+_xll.RiskNormal(0.32,0.112,_xll.RiskTruncateP(0.05,0.95),_xll.RiskName("BW Gain 2"),_xll.RiskUnits("kg"))</f>
        <v>#NAME?</v>
      </c>
      <c r="C577" s="133" t="e" cm="1">
        <f t="array" aca="1" ref="C577" ca="1">_xll.RiskNormal(1200,1200*0.3941,_xll.RiskTruncateP(0.05,0.95),_xll.RiskName("Diet 3 Feed"),_xll.RiskUnits("ng/kg dry"))</f>
        <v>#NAME?</v>
      </c>
      <c r="D577" s="133">
        <v>0</v>
      </c>
      <c r="E577" s="163">
        <v>1.3</v>
      </c>
      <c r="F577" s="134"/>
      <c r="G577" s="134"/>
      <c r="H577" s="134"/>
      <c r="I577" s="134"/>
      <c r="J577" s="134"/>
      <c r="K577" s="134"/>
      <c r="L577" s="134" t="e" cm="1">
        <f t="array" aca="1" ref="L577" ca="1">_xll.RiskNormal(5.4702*LN(A577)-22.889,(5.4702*LN(A577)-22.889)*0.35,_xll.RiskTruncateP(0.05,0.95),_xll.RiskName("DMI"),_xll.RiskUnits("kg"))</f>
        <v>#NAME?</v>
      </c>
      <c r="M577" s="134" t="e" cm="1">
        <f t="array" aca="1" ref="M577" ca="1">_xll.RiskNormal(0.0243*L577,0.005*L577,_xll.RiskTruncateP(0.05,0.95),_xll.RiskName("Soil Intake"),_xll.RiskUnits("kg"))</f>
        <v>#NAME?</v>
      </c>
      <c r="N577" s="134" t="e">
        <f t="shared" ca="1" si="66"/>
        <v>#NAME?</v>
      </c>
      <c r="O577" s="134">
        <f t="shared" si="67"/>
        <v>0</v>
      </c>
      <c r="P577" s="134" t="e">
        <f t="shared" ca="1" si="70"/>
        <v>#NAME?</v>
      </c>
      <c r="Q577" s="134" t="e">
        <f t="shared" ca="1" si="70"/>
        <v>#NAME?</v>
      </c>
      <c r="R577" s="134" t="e">
        <f t="shared" ca="1" si="70"/>
        <v>#NAME?</v>
      </c>
      <c r="S577" s="134" t="e">
        <f t="shared" ca="1" si="69"/>
        <v>#NAME?</v>
      </c>
      <c r="T577" s="134" t="e" cm="1">
        <f t="array" aca="1" ref="T577" ca="1">U576-(U576*(0.5^(1/_xll.RiskNormal('SW7'!C$2,'SW7'!D$2,_xll.RiskTruncateP(0.05,0.95),_xll.RiskName("Halflife"),_xll.RiskUnits("d")))))</f>
        <v>#NAME?</v>
      </c>
      <c r="U577" s="134" t="e">
        <f t="shared" ca="1" si="68"/>
        <v>#NAME?</v>
      </c>
      <c r="V577" s="137" t="e" cm="1">
        <f t="array" aca="1" ref="V577" ca="1">(U577*_xll.RiskNormal('SW7'!C$3,'SW7'!D$3,_xll.RiskTruncateP(0.05,0.95),_xll.RiskName("PFAS MUSCLE FRAC"))/(B577*_xll.RiskNormal('SW7'!C$4,'SW7'!E$4,_xll.RiskTruncateP(0.05,0.95),_xll.RiskName("MUSCLE BW FRAC"))))/1000</f>
        <v>#NAME?</v>
      </c>
      <c r="W577" s="137" t="e" cm="1">
        <f t="array" aca="1" ref="W577" ca="1">V577/_xll.RiskNormal('SW7'!C$5,'SW7'!D$5,_xll.RiskTruncateP(0.05,0.95),_xll.RiskName("Serum Part"))</f>
        <v>#NAME?</v>
      </c>
    </row>
    <row r="578" spans="1:23" x14ac:dyDescent="0.35">
      <c r="A578" s="133">
        <f t="shared" si="65"/>
        <v>575</v>
      </c>
      <c r="B578" s="134" t="e" cm="1">
        <f t="array" aca="1" ref="B578" ca="1">B577+_xll.RiskNormal(0.32,0.112,_xll.RiskTruncateP(0.05,0.95),_xll.RiskName("BW Gain 2"),_xll.RiskUnits("kg"))</f>
        <v>#NAME?</v>
      </c>
      <c r="C578" s="133" t="e" cm="1">
        <f t="array" aca="1" ref="C578" ca="1">_xll.RiskNormal(1200,1200*0.3941,_xll.RiskTruncateP(0.05,0.95),_xll.RiskName("Diet 3 Feed"),_xll.RiskUnits("ng/kg dry"))</f>
        <v>#NAME?</v>
      </c>
      <c r="D578" s="133">
        <v>0</v>
      </c>
      <c r="E578" s="163">
        <v>1.3</v>
      </c>
      <c r="F578" s="134"/>
      <c r="G578" s="134"/>
      <c r="H578" s="134"/>
      <c r="I578" s="134"/>
      <c r="J578" s="134"/>
      <c r="K578" s="134"/>
      <c r="L578" s="134" t="e" cm="1">
        <f t="array" aca="1" ref="L578" ca="1">_xll.RiskNormal(5.4702*LN(A578)-22.889,(5.4702*LN(A578)-22.889)*0.35,_xll.RiskTruncateP(0.05,0.95),_xll.RiskName("DMI"),_xll.RiskUnits("kg"))</f>
        <v>#NAME?</v>
      </c>
      <c r="M578" s="134" t="e" cm="1">
        <f t="array" aca="1" ref="M578" ca="1">_xll.RiskNormal(0.0243*L578,0.005*L578,_xll.RiskTruncateP(0.05,0.95),_xll.RiskName("Soil Intake"),_xll.RiskUnits("kg"))</f>
        <v>#NAME?</v>
      </c>
      <c r="N578" s="134" t="e">
        <f t="shared" ca="1" si="66"/>
        <v>#NAME?</v>
      </c>
      <c r="O578" s="134">
        <f t="shared" si="67"/>
        <v>0</v>
      </c>
      <c r="P578" s="134" t="e">
        <f t="shared" ca="1" si="70"/>
        <v>#NAME?</v>
      </c>
      <c r="Q578" s="134" t="e">
        <f t="shared" ca="1" si="70"/>
        <v>#NAME?</v>
      </c>
      <c r="R578" s="134" t="e">
        <f t="shared" ca="1" si="70"/>
        <v>#NAME?</v>
      </c>
      <c r="S578" s="134" t="e">
        <f t="shared" ca="1" si="69"/>
        <v>#NAME?</v>
      </c>
      <c r="T578" s="134" t="e" cm="1">
        <f t="array" aca="1" ref="T578" ca="1">U577-(U577*(0.5^(1/_xll.RiskNormal('SW7'!C$2,'SW7'!D$2,_xll.RiskTruncateP(0.05,0.95),_xll.RiskName("Halflife"),_xll.RiskUnits("d")))))</f>
        <v>#NAME?</v>
      </c>
      <c r="U578" s="134" t="e">
        <f t="shared" ca="1" si="68"/>
        <v>#NAME?</v>
      </c>
      <c r="V578" s="137" t="e" cm="1">
        <f t="array" aca="1" ref="V578" ca="1">(U578*_xll.RiskNormal('SW7'!C$3,'SW7'!D$3,_xll.RiskTruncateP(0.05,0.95),_xll.RiskName("PFAS MUSCLE FRAC"))/(B578*_xll.RiskNormal('SW7'!C$4,'SW7'!E$4,_xll.RiskTruncateP(0.05,0.95),_xll.RiskName("MUSCLE BW FRAC"))))/1000</f>
        <v>#NAME?</v>
      </c>
      <c r="W578" s="137" t="e" cm="1">
        <f t="array" aca="1" ref="W578" ca="1">V578/_xll.RiskNormal('SW7'!C$5,'SW7'!D$5,_xll.RiskTruncateP(0.05,0.95),_xll.RiskName("Serum Part"))</f>
        <v>#NAME?</v>
      </c>
    </row>
    <row r="579" spans="1:23" x14ac:dyDescent="0.35">
      <c r="A579" s="133">
        <f t="shared" si="65"/>
        <v>576</v>
      </c>
      <c r="B579" s="134" t="e" cm="1">
        <f t="array" aca="1" ref="B579" ca="1">B578+_xll.RiskNormal(0.32,0.112,_xll.RiskTruncateP(0.05,0.95),_xll.RiskName("BW Gain 2"),_xll.RiskUnits("kg"))</f>
        <v>#NAME?</v>
      </c>
      <c r="C579" s="133" t="e" cm="1">
        <f t="array" aca="1" ref="C579" ca="1">_xll.RiskNormal(1200,1200*0.3941,_xll.RiskTruncateP(0.05,0.95),_xll.RiskName("Diet 3 Feed"),_xll.RiskUnits("ng/kg dry"))</f>
        <v>#NAME?</v>
      </c>
      <c r="D579" s="133">
        <v>0</v>
      </c>
      <c r="E579" s="163">
        <v>1.3</v>
      </c>
      <c r="F579" s="134"/>
      <c r="G579" s="134"/>
      <c r="H579" s="134"/>
      <c r="I579" s="134"/>
      <c r="J579" s="134"/>
      <c r="K579" s="134"/>
      <c r="L579" s="134" t="e" cm="1">
        <f t="array" aca="1" ref="L579" ca="1">_xll.RiskNormal(5.4702*LN(A579)-22.889,(5.4702*LN(A579)-22.889)*0.35,_xll.RiskTruncateP(0.05,0.95),_xll.RiskName("DMI"),_xll.RiskUnits("kg"))</f>
        <v>#NAME?</v>
      </c>
      <c r="M579" s="134" t="e" cm="1">
        <f t="array" aca="1" ref="M579" ca="1">_xll.RiskNormal(0.0243*L579,0.005*L579,_xll.RiskTruncateP(0.05,0.95),_xll.RiskName("Soil Intake"),_xll.RiskUnits("kg"))</f>
        <v>#NAME?</v>
      </c>
      <c r="N579" s="134" t="e">
        <f t="shared" ca="1" si="66"/>
        <v>#NAME?</v>
      </c>
      <c r="O579" s="134">
        <f t="shared" si="67"/>
        <v>0</v>
      </c>
      <c r="P579" s="134" t="e">
        <f t="shared" ca="1" si="70"/>
        <v>#NAME?</v>
      </c>
      <c r="Q579" s="134" t="e">
        <f t="shared" ca="1" si="70"/>
        <v>#NAME?</v>
      </c>
      <c r="R579" s="134" t="e">
        <f t="shared" ca="1" si="70"/>
        <v>#NAME?</v>
      </c>
      <c r="S579" s="134" t="e">
        <f t="shared" ca="1" si="69"/>
        <v>#NAME?</v>
      </c>
      <c r="T579" s="134" t="e" cm="1">
        <f t="array" aca="1" ref="T579" ca="1">U578-(U578*(0.5^(1/_xll.RiskNormal('SW7'!C$2,'SW7'!D$2,_xll.RiskTruncateP(0.05,0.95),_xll.RiskName("Halflife"),_xll.RiskUnits("d")))))</f>
        <v>#NAME?</v>
      </c>
      <c r="U579" s="134" t="e">
        <f t="shared" ca="1" si="68"/>
        <v>#NAME?</v>
      </c>
      <c r="V579" s="137" t="e" cm="1">
        <f t="array" aca="1" ref="V579" ca="1">(U579*_xll.RiskNormal('SW7'!C$3,'SW7'!D$3,_xll.RiskTruncateP(0.05,0.95),_xll.RiskName("PFAS MUSCLE FRAC"))/(B579*_xll.RiskNormal('SW7'!C$4,'SW7'!E$4,_xll.RiskTruncateP(0.05,0.95),_xll.RiskName("MUSCLE BW FRAC"))))/1000</f>
        <v>#NAME?</v>
      </c>
      <c r="W579" s="137" t="e" cm="1">
        <f t="array" aca="1" ref="W579" ca="1">V579/_xll.RiskNormal('SW7'!C$5,'SW7'!D$5,_xll.RiskTruncateP(0.05,0.95),_xll.RiskName("Serum Part"))</f>
        <v>#NAME?</v>
      </c>
    </row>
    <row r="580" spans="1:23" x14ac:dyDescent="0.35">
      <c r="A580" s="133">
        <f t="shared" si="65"/>
        <v>577</v>
      </c>
      <c r="B580" s="134" t="e" cm="1">
        <f t="array" aca="1" ref="B580" ca="1">B579+_xll.RiskNormal(0.32,0.112,_xll.RiskTruncateP(0.05,0.95),_xll.RiskName("BW Gain 2"),_xll.RiskUnits("kg"))</f>
        <v>#NAME?</v>
      </c>
      <c r="C580" s="133" t="e" cm="1">
        <f t="array" aca="1" ref="C580" ca="1">_xll.RiskNormal(1200,1200*0.3941,_xll.RiskTruncateP(0.05,0.95),_xll.RiskName("Diet 3 Feed"),_xll.RiskUnits("ng/kg dry"))</f>
        <v>#NAME?</v>
      </c>
      <c r="D580" s="133">
        <v>0</v>
      </c>
      <c r="E580" s="163">
        <v>1.3</v>
      </c>
      <c r="F580" s="134"/>
      <c r="G580" s="134"/>
      <c r="H580" s="134"/>
      <c r="I580" s="134"/>
      <c r="J580" s="134"/>
      <c r="K580" s="134"/>
      <c r="L580" s="134" t="e" cm="1">
        <f t="array" aca="1" ref="L580" ca="1">_xll.RiskNormal(5.4702*LN(A580)-22.889,(5.4702*LN(A580)-22.889)*0.35,_xll.RiskTruncateP(0.05,0.95),_xll.RiskName("DMI"),_xll.RiskUnits("kg"))</f>
        <v>#NAME?</v>
      </c>
      <c r="M580" s="134" t="e" cm="1">
        <f t="array" aca="1" ref="M580" ca="1">_xll.RiskNormal(0.0243*L580,0.005*L580,_xll.RiskTruncateP(0.05,0.95),_xll.RiskName("Soil Intake"),_xll.RiskUnits("kg"))</f>
        <v>#NAME?</v>
      </c>
      <c r="N580" s="134" t="e">
        <f t="shared" ca="1" si="66"/>
        <v>#NAME?</v>
      </c>
      <c r="O580" s="134">
        <f t="shared" si="67"/>
        <v>0</v>
      </c>
      <c r="P580" s="134" t="e">
        <f t="shared" ca="1" si="70"/>
        <v>#NAME?</v>
      </c>
      <c r="Q580" s="134" t="e">
        <f t="shared" ca="1" si="70"/>
        <v>#NAME?</v>
      </c>
      <c r="R580" s="134" t="e">
        <f t="shared" ca="1" si="70"/>
        <v>#NAME?</v>
      </c>
      <c r="S580" s="134" t="e">
        <f t="shared" ca="1" si="69"/>
        <v>#NAME?</v>
      </c>
      <c r="T580" s="134" t="e" cm="1">
        <f t="array" aca="1" ref="T580" ca="1">U579-(U579*(0.5^(1/_xll.RiskNormal('SW7'!C$2,'SW7'!D$2,_xll.RiskTruncateP(0.05,0.95),_xll.RiskName("Halflife"),_xll.RiskUnits("d")))))</f>
        <v>#NAME?</v>
      </c>
      <c r="U580" s="134" t="e">
        <f t="shared" ca="1" si="68"/>
        <v>#NAME?</v>
      </c>
      <c r="V580" s="137" t="e" cm="1">
        <f t="array" aca="1" ref="V580" ca="1">(U580*_xll.RiskNormal('SW7'!C$3,'SW7'!D$3,_xll.RiskTruncateP(0.05,0.95),_xll.RiskName("PFAS MUSCLE FRAC"))/(B580*_xll.RiskNormal('SW7'!C$4,'SW7'!E$4,_xll.RiskTruncateP(0.05,0.95),_xll.RiskName("MUSCLE BW FRAC"))))/1000</f>
        <v>#NAME?</v>
      </c>
      <c r="W580" s="137" t="e" cm="1">
        <f t="array" aca="1" ref="W580" ca="1">V580/_xll.RiskNormal('SW7'!C$5,'SW7'!D$5,_xll.RiskTruncateP(0.05,0.95),_xll.RiskName("Serum Part"))</f>
        <v>#NAME?</v>
      </c>
    </row>
    <row r="581" spans="1:23" x14ac:dyDescent="0.35">
      <c r="A581" s="133">
        <f t="shared" ref="A581:A644" si="71">A580+1</f>
        <v>578</v>
      </c>
      <c r="B581" s="134" t="e" cm="1">
        <f t="array" aca="1" ref="B581" ca="1">B580+_xll.RiskNormal(0.32,0.112,_xll.RiskTruncateP(0.05,0.95),_xll.RiskName("BW Gain 2"),_xll.RiskUnits("kg"))</f>
        <v>#NAME?</v>
      </c>
      <c r="C581" s="133" t="e" cm="1">
        <f t="array" aca="1" ref="C581" ca="1">_xll.RiskNormal(1200,1200*0.3941,_xll.RiskTruncateP(0.05,0.95),_xll.RiskName("Diet 3 Feed"),_xll.RiskUnits("ng/kg dry"))</f>
        <v>#NAME?</v>
      </c>
      <c r="D581" s="133">
        <v>0</v>
      </c>
      <c r="E581" s="163">
        <v>1.3</v>
      </c>
      <c r="F581" s="134"/>
      <c r="G581" s="134"/>
      <c r="H581" s="134"/>
      <c r="I581" s="134"/>
      <c r="J581" s="134"/>
      <c r="K581" s="134"/>
      <c r="L581" s="134" t="e" cm="1">
        <f t="array" aca="1" ref="L581" ca="1">_xll.RiskNormal(5.4702*LN(A581)-22.889,(5.4702*LN(A581)-22.889)*0.35,_xll.RiskTruncateP(0.05,0.95),_xll.RiskName("DMI"),_xll.RiskUnits("kg"))</f>
        <v>#NAME?</v>
      </c>
      <c r="M581" s="134" t="e" cm="1">
        <f t="array" aca="1" ref="M581" ca="1">_xll.RiskNormal(0.0243*L581,0.005*L581,_xll.RiskTruncateP(0.05,0.95),_xll.RiskName("Soil Intake"),_xll.RiskUnits("kg"))</f>
        <v>#NAME?</v>
      </c>
      <c r="N581" s="134" t="e">
        <f t="shared" ref="N581:N644" ca="1" si="72">4*L581</f>
        <v>#NAME?</v>
      </c>
      <c r="O581" s="134">
        <f t="shared" ref="O581:O644" si="73">J581*K581</f>
        <v>0</v>
      </c>
      <c r="P581" s="134" t="e">
        <f t="shared" ca="1" si="70"/>
        <v>#NAME?</v>
      </c>
      <c r="Q581" s="134" t="e">
        <f t="shared" ca="1" si="70"/>
        <v>#NAME?</v>
      </c>
      <c r="R581" s="134" t="e">
        <f t="shared" ca="1" si="70"/>
        <v>#NAME?</v>
      </c>
      <c r="S581" s="134" t="e">
        <f t="shared" ca="1" si="69"/>
        <v>#NAME?</v>
      </c>
      <c r="T581" s="134" t="e" cm="1">
        <f t="array" aca="1" ref="T581" ca="1">U580-(U580*(0.5^(1/_xll.RiskNormal('SW7'!C$2,'SW7'!D$2,_xll.RiskTruncateP(0.05,0.95),_xll.RiskName("Halflife"),_xll.RiskUnits("d")))))</f>
        <v>#NAME?</v>
      </c>
      <c r="U581" s="134" t="e">
        <f t="shared" ref="U581:U644" ca="1" si="74">U580+S580-T580</f>
        <v>#NAME?</v>
      </c>
      <c r="V581" s="137" t="e" cm="1">
        <f t="array" aca="1" ref="V581" ca="1">(U581*_xll.RiskNormal('SW7'!C$3,'SW7'!D$3,_xll.RiskTruncateP(0.05,0.95),_xll.RiskName("PFAS MUSCLE FRAC"))/(B581*_xll.RiskNormal('SW7'!C$4,'SW7'!E$4,_xll.RiskTruncateP(0.05,0.95),_xll.RiskName("MUSCLE BW FRAC"))))/1000</f>
        <v>#NAME?</v>
      </c>
      <c r="W581" s="137" t="e" cm="1">
        <f t="array" aca="1" ref="W581" ca="1">V581/_xll.RiskNormal('SW7'!C$5,'SW7'!D$5,_xll.RiskTruncateP(0.05,0.95),_xll.RiskName("Serum Part"))</f>
        <v>#NAME?</v>
      </c>
    </row>
    <row r="582" spans="1:23" x14ac:dyDescent="0.35">
      <c r="A582" s="133">
        <f t="shared" si="71"/>
        <v>579</v>
      </c>
      <c r="B582" s="134" t="e" cm="1">
        <f t="array" aca="1" ref="B582" ca="1">B581+_xll.RiskNormal(0.32,0.112,_xll.RiskTruncateP(0.05,0.95),_xll.RiskName("BW Gain 2"),_xll.RiskUnits("kg"))</f>
        <v>#NAME?</v>
      </c>
      <c r="C582" s="133" t="e" cm="1">
        <f t="array" aca="1" ref="C582" ca="1">_xll.RiskNormal(1200,1200*0.3941,_xll.RiskTruncateP(0.05,0.95),_xll.RiskName("Diet 3 Feed"),_xll.RiskUnits("ng/kg dry"))</f>
        <v>#NAME?</v>
      </c>
      <c r="D582" s="133">
        <v>0</v>
      </c>
      <c r="E582" s="163">
        <v>1.3</v>
      </c>
      <c r="F582" s="134"/>
      <c r="G582" s="134"/>
      <c r="H582" s="134"/>
      <c r="I582" s="134"/>
      <c r="J582" s="134"/>
      <c r="K582" s="134"/>
      <c r="L582" s="134" t="e" cm="1">
        <f t="array" aca="1" ref="L582" ca="1">_xll.RiskNormal(5.4702*LN(A582)-22.889,(5.4702*LN(A582)-22.889)*0.35,_xll.RiskTruncateP(0.05,0.95),_xll.RiskName("DMI"),_xll.RiskUnits("kg"))</f>
        <v>#NAME?</v>
      </c>
      <c r="M582" s="134" t="e" cm="1">
        <f t="array" aca="1" ref="M582" ca="1">_xll.RiskNormal(0.0243*L582,0.005*L582,_xll.RiskTruncateP(0.05,0.95),_xll.RiskName("Soil Intake"),_xll.RiskUnits("kg"))</f>
        <v>#NAME?</v>
      </c>
      <c r="N582" s="134" t="e">
        <f t="shared" ca="1" si="72"/>
        <v>#NAME?</v>
      </c>
      <c r="O582" s="134">
        <f t="shared" si="73"/>
        <v>0</v>
      </c>
      <c r="P582" s="134" t="e">
        <f t="shared" ca="1" si="70"/>
        <v>#NAME?</v>
      </c>
      <c r="Q582" s="134" t="e">
        <f t="shared" ca="1" si="70"/>
        <v>#NAME?</v>
      </c>
      <c r="R582" s="134" t="e">
        <f t="shared" ca="1" si="70"/>
        <v>#NAME?</v>
      </c>
      <c r="S582" s="134" t="e">
        <f t="shared" ca="1" si="69"/>
        <v>#NAME?</v>
      </c>
      <c r="T582" s="134" t="e" cm="1">
        <f t="array" aca="1" ref="T582" ca="1">U581-(U581*(0.5^(1/_xll.RiskNormal('SW7'!C$2,'SW7'!D$2,_xll.RiskTruncateP(0.05,0.95),_xll.RiskName("Halflife"),_xll.RiskUnits("d")))))</f>
        <v>#NAME?</v>
      </c>
      <c r="U582" s="134" t="e">
        <f t="shared" ca="1" si="74"/>
        <v>#NAME?</v>
      </c>
      <c r="V582" s="137" t="e" cm="1">
        <f t="array" aca="1" ref="V582" ca="1">(U582*_xll.RiskNormal('SW7'!C$3,'SW7'!D$3,_xll.RiskTruncateP(0.05,0.95),_xll.RiskName("PFAS MUSCLE FRAC"))/(B582*_xll.RiskNormal('SW7'!C$4,'SW7'!E$4,_xll.RiskTruncateP(0.05,0.95),_xll.RiskName("MUSCLE BW FRAC"))))/1000</f>
        <v>#NAME?</v>
      </c>
      <c r="W582" s="137" t="e" cm="1">
        <f t="array" aca="1" ref="W582" ca="1">V582/_xll.RiskNormal('SW7'!C$5,'SW7'!D$5,_xll.RiskTruncateP(0.05,0.95),_xll.RiskName("Serum Part"))</f>
        <v>#NAME?</v>
      </c>
    </row>
    <row r="583" spans="1:23" x14ac:dyDescent="0.35">
      <c r="A583" s="133">
        <f t="shared" si="71"/>
        <v>580</v>
      </c>
      <c r="B583" s="134" t="e" cm="1">
        <f t="array" aca="1" ref="B583" ca="1">B582+_xll.RiskNormal(0.32,0.112,_xll.RiskTruncateP(0.05,0.95),_xll.RiskName("BW Gain 2"),_xll.RiskUnits("kg"))</f>
        <v>#NAME?</v>
      </c>
      <c r="C583" s="133" t="e" cm="1">
        <f t="array" aca="1" ref="C583" ca="1">_xll.RiskNormal(1200,1200*0.3941,_xll.RiskTruncateP(0.05,0.95),_xll.RiskName("Diet 3 Feed"),_xll.RiskUnits("ng/kg dry"))</f>
        <v>#NAME?</v>
      </c>
      <c r="D583" s="133">
        <v>0</v>
      </c>
      <c r="E583" s="163">
        <v>1.3</v>
      </c>
      <c r="F583" s="134"/>
      <c r="G583" s="134"/>
      <c r="H583" s="134"/>
      <c r="I583" s="134"/>
      <c r="J583" s="134"/>
      <c r="K583" s="134"/>
      <c r="L583" s="134" t="e" cm="1">
        <f t="array" aca="1" ref="L583" ca="1">_xll.RiskNormal(5.4702*LN(A583)-22.889,(5.4702*LN(A583)-22.889)*0.35,_xll.RiskTruncateP(0.05,0.95),_xll.RiskName("DMI"),_xll.RiskUnits("kg"))</f>
        <v>#NAME?</v>
      </c>
      <c r="M583" s="134" t="e" cm="1">
        <f t="array" aca="1" ref="M583" ca="1">_xll.RiskNormal(0.0243*L583,0.005*L583,_xll.RiskTruncateP(0.05,0.95),_xll.RiskName("Soil Intake"),_xll.RiskUnits("kg"))</f>
        <v>#NAME?</v>
      </c>
      <c r="N583" s="134" t="e">
        <f t="shared" ca="1" si="72"/>
        <v>#NAME?</v>
      </c>
      <c r="O583" s="134">
        <f t="shared" si="73"/>
        <v>0</v>
      </c>
      <c r="P583" s="134" t="e">
        <f t="shared" ca="1" si="70"/>
        <v>#NAME?</v>
      </c>
      <c r="Q583" s="134" t="e">
        <f t="shared" ca="1" si="70"/>
        <v>#NAME?</v>
      </c>
      <c r="R583" s="134" t="e">
        <f t="shared" ca="1" si="70"/>
        <v>#NAME?</v>
      </c>
      <c r="S583" s="134" t="e">
        <f t="shared" ca="1" si="69"/>
        <v>#NAME?</v>
      </c>
      <c r="T583" s="134" t="e" cm="1">
        <f t="array" aca="1" ref="T583" ca="1">U582-(U582*(0.5^(1/_xll.RiskNormal('SW7'!C$2,'SW7'!D$2,_xll.RiskTruncateP(0.05,0.95),_xll.RiskName("Halflife"),_xll.RiskUnits("d")))))</f>
        <v>#NAME?</v>
      </c>
      <c r="U583" s="134" t="e">
        <f t="shared" ca="1" si="74"/>
        <v>#NAME?</v>
      </c>
      <c r="V583" s="137" t="e" cm="1">
        <f t="array" aca="1" ref="V583" ca="1">(U583*_xll.RiskNormal('SW7'!C$3,'SW7'!D$3,_xll.RiskTruncateP(0.05,0.95),_xll.RiskName("PFAS MUSCLE FRAC"))/(B583*_xll.RiskNormal('SW7'!C$4,'SW7'!E$4,_xll.RiskTruncateP(0.05,0.95),_xll.RiskName("MUSCLE BW FRAC"))))/1000</f>
        <v>#NAME?</v>
      </c>
      <c r="W583" s="137" t="e" cm="1">
        <f t="array" aca="1" ref="W583" ca="1">V583/_xll.RiskNormal('SW7'!C$5,'SW7'!D$5,_xll.RiskTruncateP(0.05,0.95),_xll.RiskName("Serum Part"))</f>
        <v>#NAME?</v>
      </c>
    </row>
    <row r="584" spans="1:23" x14ac:dyDescent="0.35">
      <c r="A584" s="133">
        <f t="shared" si="71"/>
        <v>581</v>
      </c>
      <c r="B584" s="134" t="e" cm="1">
        <f t="array" aca="1" ref="B584" ca="1">B583+_xll.RiskNormal(0.32,0.112,_xll.RiskTruncateP(0.05,0.95),_xll.RiskName("BW Gain 2"),_xll.RiskUnits("kg"))</f>
        <v>#NAME?</v>
      </c>
      <c r="C584" s="133" t="e" cm="1">
        <f t="array" aca="1" ref="C584" ca="1">_xll.RiskNormal(1200,1200*0.3941,_xll.RiskTruncateP(0.05,0.95),_xll.RiskName("Diet 3 Feed"),_xll.RiskUnits("ng/kg dry"))</f>
        <v>#NAME?</v>
      </c>
      <c r="D584" s="133">
        <v>0</v>
      </c>
      <c r="E584" s="163">
        <v>1.3</v>
      </c>
      <c r="F584" s="134"/>
      <c r="G584" s="134"/>
      <c r="H584" s="134"/>
      <c r="I584" s="134"/>
      <c r="J584" s="134"/>
      <c r="K584" s="134"/>
      <c r="L584" s="134" t="e" cm="1">
        <f t="array" aca="1" ref="L584" ca="1">_xll.RiskNormal(5.4702*LN(A584)-22.889,(5.4702*LN(A584)-22.889)*0.35,_xll.RiskTruncateP(0.05,0.95),_xll.RiskName("DMI"),_xll.RiskUnits("kg"))</f>
        <v>#NAME?</v>
      </c>
      <c r="M584" s="134" t="e" cm="1">
        <f t="array" aca="1" ref="M584" ca="1">_xll.RiskNormal(0.0243*L584,0.005*L584,_xll.RiskTruncateP(0.05,0.95),_xll.RiskName("Soil Intake"),_xll.RiskUnits("kg"))</f>
        <v>#NAME?</v>
      </c>
      <c r="N584" s="134" t="e">
        <f t="shared" ca="1" si="72"/>
        <v>#NAME?</v>
      </c>
      <c r="O584" s="134">
        <f t="shared" si="73"/>
        <v>0</v>
      </c>
      <c r="P584" s="134" t="e">
        <f t="shared" ca="1" si="70"/>
        <v>#NAME?</v>
      </c>
      <c r="Q584" s="134" t="e">
        <f t="shared" ca="1" si="70"/>
        <v>#NAME?</v>
      </c>
      <c r="R584" s="134" t="e">
        <f t="shared" ca="1" si="70"/>
        <v>#NAME?</v>
      </c>
      <c r="S584" s="134" t="e">
        <f t="shared" ca="1" si="69"/>
        <v>#NAME?</v>
      </c>
      <c r="T584" s="134" t="e" cm="1">
        <f t="array" aca="1" ref="T584" ca="1">U583-(U583*(0.5^(1/_xll.RiskNormal('SW7'!C$2,'SW7'!D$2,_xll.RiskTruncateP(0.05,0.95),_xll.RiskName("Halflife"),_xll.RiskUnits("d")))))</f>
        <v>#NAME?</v>
      </c>
      <c r="U584" s="134" t="e">
        <f t="shared" ca="1" si="74"/>
        <v>#NAME?</v>
      </c>
      <c r="V584" s="137" t="e" cm="1">
        <f t="array" aca="1" ref="V584" ca="1">(U584*_xll.RiskNormal('SW7'!C$3,'SW7'!D$3,_xll.RiskTruncateP(0.05,0.95),_xll.RiskName("PFAS MUSCLE FRAC"))/(B584*_xll.RiskNormal('SW7'!C$4,'SW7'!E$4,_xll.RiskTruncateP(0.05,0.95),_xll.RiskName("MUSCLE BW FRAC"))))/1000</f>
        <v>#NAME?</v>
      </c>
      <c r="W584" s="137" t="e" cm="1">
        <f t="array" aca="1" ref="W584" ca="1">V584/_xll.RiskNormal('SW7'!C$5,'SW7'!D$5,_xll.RiskTruncateP(0.05,0.95),_xll.RiskName("Serum Part"))</f>
        <v>#NAME?</v>
      </c>
    </row>
    <row r="585" spans="1:23" x14ac:dyDescent="0.35">
      <c r="A585" s="133">
        <f t="shared" si="71"/>
        <v>582</v>
      </c>
      <c r="B585" s="134" t="e" cm="1">
        <f t="array" aca="1" ref="B585" ca="1">B584+_xll.RiskNormal(0.32,0.112,_xll.RiskTruncateP(0.05,0.95),_xll.RiskName("BW Gain 2"),_xll.RiskUnits("kg"))</f>
        <v>#NAME?</v>
      </c>
      <c r="C585" s="133" t="e" cm="1">
        <f t="array" aca="1" ref="C585" ca="1">_xll.RiskNormal(1200,1200*0.3941,_xll.RiskTruncateP(0.05,0.95),_xll.RiskName("Diet 3 Feed"),_xll.RiskUnits("ng/kg dry"))</f>
        <v>#NAME?</v>
      </c>
      <c r="D585" s="133">
        <v>0</v>
      </c>
      <c r="E585" s="163">
        <v>1.3</v>
      </c>
      <c r="F585" s="134"/>
      <c r="G585" s="134"/>
      <c r="H585" s="134"/>
      <c r="I585" s="134"/>
      <c r="J585" s="134"/>
      <c r="K585" s="134"/>
      <c r="L585" s="134" t="e" cm="1">
        <f t="array" aca="1" ref="L585" ca="1">_xll.RiskNormal(5.4702*LN(A585)-22.889,(5.4702*LN(A585)-22.889)*0.35,_xll.RiskTruncateP(0.05,0.95),_xll.RiskName("DMI"),_xll.RiskUnits("kg"))</f>
        <v>#NAME?</v>
      </c>
      <c r="M585" s="134" t="e" cm="1">
        <f t="array" aca="1" ref="M585" ca="1">_xll.RiskNormal(0.0243*L585,0.005*L585,_xll.RiskTruncateP(0.05,0.95),_xll.RiskName("Soil Intake"),_xll.RiskUnits("kg"))</f>
        <v>#NAME?</v>
      </c>
      <c r="N585" s="134" t="e">
        <f t="shared" ca="1" si="72"/>
        <v>#NAME?</v>
      </c>
      <c r="O585" s="134">
        <f t="shared" si="73"/>
        <v>0</v>
      </c>
      <c r="P585" s="134" t="e">
        <f t="shared" ca="1" si="70"/>
        <v>#NAME?</v>
      </c>
      <c r="Q585" s="134" t="e">
        <f t="shared" ca="1" si="70"/>
        <v>#NAME?</v>
      </c>
      <c r="R585" s="134" t="e">
        <f t="shared" ca="1" si="70"/>
        <v>#NAME?</v>
      </c>
      <c r="S585" s="134" t="e">
        <f t="shared" ca="1" si="69"/>
        <v>#NAME?</v>
      </c>
      <c r="T585" s="134" t="e" cm="1">
        <f t="array" aca="1" ref="T585" ca="1">U584-(U584*(0.5^(1/_xll.RiskNormal('SW7'!C$2,'SW7'!D$2,_xll.RiskTruncateP(0.05,0.95),_xll.RiskName("Halflife"),_xll.RiskUnits("d")))))</f>
        <v>#NAME?</v>
      </c>
      <c r="U585" s="134" t="e">
        <f t="shared" ca="1" si="74"/>
        <v>#NAME?</v>
      </c>
      <c r="V585" s="137" t="e" cm="1">
        <f t="array" aca="1" ref="V585" ca="1">(U585*_xll.RiskNormal('SW7'!C$3,'SW7'!D$3,_xll.RiskTruncateP(0.05,0.95),_xll.RiskName("PFAS MUSCLE FRAC"))/(B585*_xll.RiskNormal('SW7'!C$4,'SW7'!E$4,_xll.RiskTruncateP(0.05,0.95),_xll.RiskName("MUSCLE BW FRAC"))))/1000</f>
        <v>#NAME?</v>
      </c>
      <c r="W585" s="137" t="e" cm="1">
        <f t="array" aca="1" ref="W585" ca="1">V585/_xll.RiskNormal('SW7'!C$5,'SW7'!D$5,_xll.RiskTruncateP(0.05,0.95),_xll.RiskName("Serum Part"))</f>
        <v>#NAME?</v>
      </c>
    </row>
    <row r="586" spans="1:23" x14ac:dyDescent="0.35">
      <c r="A586" s="133">
        <f t="shared" si="71"/>
        <v>583</v>
      </c>
      <c r="B586" s="134" t="e" cm="1">
        <f t="array" aca="1" ref="B586" ca="1">B585+_xll.RiskNormal(0.32,0.112,_xll.RiskTruncateP(0.05,0.95),_xll.RiskName("BW Gain 2"),_xll.RiskUnits("kg"))</f>
        <v>#NAME?</v>
      </c>
      <c r="C586" s="133" t="e" cm="1">
        <f t="array" aca="1" ref="C586" ca="1">_xll.RiskNormal(1200,1200*0.3941,_xll.RiskTruncateP(0.05,0.95),_xll.RiskName("Diet 3 Feed"),_xll.RiskUnits("ng/kg dry"))</f>
        <v>#NAME?</v>
      </c>
      <c r="D586" s="133">
        <v>0</v>
      </c>
      <c r="E586" s="163">
        <v>1.3</v>
      </c>
      <c r="F586" s="134"/>
      <c r="G586" s="134"/>
      <c r="H586" s="134"/>
      <c r="I586" s="134"/>
      <c r="J586" s="134"/>
      <c r="K586" s="134"/>
      <c r="L586" s="134" t="e" cm="1">
        <f t="array" aca="1" ref="L586" ca="1">_xll.RiskNormal(5.4702*LN(A586)-22.889,(5.4702*LN(A586)-22.889)*0.35,_xll.RiskTruncateP(0.05,0.95),_xll.RiskName("DMI"),_xll.RiskUnits("kg"))</f>
        <v>#NAME?</v>
      </c>
      <c r="M586" s="134" t="e" cm="1">
        <f t="array" aca="1" ref="M586" ca="1">_xll.RiskNormal(0.0243*L586,0.005*L586,_xll.RiskTruncateP(0.05,0.95),_xll.RiskName("Soil Intake"),_xll.RiskUnits("kg"))</f>
        <v>#NAME?</v>
      </c>
      <c r="N586" s="134" t="e">
        <f t="shared" ca="1" si="72"/>
        <v>#NAME?</v>
      </c>
      <c r="O586" s="134">
        <f t="shared" si="73"/>
        <v>0</v>
      </c>
      <c r="P586" s="134" t="e">
        <f t="shared" ca="1" si="70"/>
        <v>#NAME?</v>
      </c>
      <c r="Q586" s="134" t="e">
        <f t="shared" ca="1" si="70"/>
        <v>#NAME?</v>
      </c>
      <c r="R586" s="134" t="e">
        <f t="shared" ca="1" si="70"/>
        <v>#NAME?</v>
      </c>
      <c r="S586" s="134" t="e">
        <f t="shared" ca="1" si="69"/>
        <v>#NAME?</v>
      </c>
      <c r="T586" s="134" t="e" cm="1">
        <f t="array" aca="1" ref="T586" ca="1">U585-(U585*(0.5^(1/_xll.RiskNormal('SW7'!C$2,'SW7'!D$2,_xll.RiskTruncateP(0.05,0.95),_xll.RiskName("Halflife"),_xll.RiskUnits("d")))))</f>
        <v>#NAME?</v>
      </c>
      <c r="U586" s="134" t="e">
        <f t="shared" ca="1" si="74"/>
        <v>#NAME?</v>
      </c>
      <c r="V586" s="137" t="e" cm="1">
        <f t="array" aca="1" ref="V586" ca="1">(U586*_xll.RiskNormal('SW7'!C$3,'SW7'!D$3,_xll.RiskTruncateP(0.05,0.95),_xll.RiskName("PFAS MUSCLE FRAC"))/(B586*_xll.RiskNormal('SW7'!C$4,'SW7'!E$4,_xll.RiskTruncateP(0.05,0.95),_xll.RiskName("MUSCLE BW FRAC"))))/1000</f>
        <v>#NAME?</v>
      </c>
      <c r="W586" s="137" t="e" cm="1">
        <f t="array" aca="1" ref="W586" ca="1">V586/_xll.RiskNormal('SW7'!C$5,'SW7'!D$5,_xll.RiskTruncateP(0.05,0.95),_xll.RiskName("Serum Part"))</f>
        <v>#NAME?</v>
      </c>
    </row>
    <row r="587" spans="1:23" x14ac:dyDescent="0.35">
      <c r="A587" s="133">
        <f t="shared" si="71"/>
        <v>584</v>
      </c>
      <c r="B587" s="134" t="e" cm="1">
        <f t="array" aca="1" ref="B587" ca="1">B586+_xll.RiskNormal(0.32,0.112,_xll.RiskTruncateP(0.05,0.95),_xll.RiskName("BW Gain 2"),_xll.RiskUnits("kg"))</f>
        <v>#NAME?</v>
      </c>
      <c r="C587" s="133" t="e" cm="1">
        <f t="array" aca="1" ref="C587" ca="1">_xll.RiskNormal(1200,1200*0.3941,_xll.RiskTruncateP(0.05,0.95),_xll.RiskName("Diet 3 Feed"),_xll.RiskUnits("ng/kg dry"))</f>
        <v>#NAME?</v>
      </c>
      <c r="D587" s="133">
        <v>0</v>
      </c>
      <c r="E587" s="163">
        <v>1.3</v>
      </c>
      <c r="F587" s="134"/>
      <c r="G587" s="134"/>
      <c r="H587" s="134"/>
      <c r="I587" s="134"/>
      <c r="J587" s="134"/>
      <c r="K587" s="134"/>
      <c r="L587" s="134" t="e" cm="1">
        <f t="array" aca="1" ref="L587" ca="1">_xll.RiskNormal(5.4702*LN(A587)-22.889,(5.4702*LN(A587)-22.889)*0.35,_xll.RiskTruncateP(0.05,0.95),_xll.RiskName("DMI"),_xll.RiskUnits("kg"))</f>
        <v>#NAME?</v>
      </c>
      <c r="M587" s="134" t="e" cm="1">
        <f t="array" aca="1" ref="M587" ca="1">_xll.RiskNormal(0.0243*L587,0.005*L587,_xll.RiskTruncateP(0.05,0.95),_xll.RiskName("Soil Intake"),_xll.RiskUnits("kg"))</f>
        <v>#NAME?</v>
      </c>
      <c r="N587" s="134" t="e">
        <f t="shared" ca="1" si="72"/>
        <v>#NAME?</v>
      </c>
      <c r="O587" s="134">
        <f t="shared" si="73"/>
        <v>0</v>
      </c>
      <c r="P587" s="134" t="e">
        <f t="shared" ca="1" si="70"/>
        <v>#NAME?</v>
      </c>
      <c r="Q587" s="134" t="e">
        <f t="shared" ca="1" si="70"/>
        <v>#NAME?</v>
      </c>
      <c r="R587" s="134" t="e">
        <f t="shared" ca="1" si="70"/>
        <v>#NAME?</v>
      </c>
      <c r="S587" s="134" t="e">
        <f t="shared" ca="1" si="69"/>
        <v>#NAME?</v>
      </c>
      <c r="T587" s="134" t="e" cm="1">
        <f t="array" aca="1" ref="T587" ca="1">U586-(U586*(0.5^(1/_xll.RiskNormal('SW7'!C$2,'SW7'!D$2,_xll.RiskTruncateP(0.05,0.95),_xll.RiskName("Halflife"),_xll.RiskUnits("d")))))</f>
        <v>#NAME?</v>
      </c>
      <c r="U587" s="134" t="e">
        <f t="shared" ca="1" si="74"/>
        <v>#NAME?</v>
      </c>
      <c r="V587" s="137" t="e" cm="1">
        <f t="array" aca="1" ref="V587" ca="1">(U587*_xll.RiskNormal('SW7'!C$3,'SW7'!D$3,_xll.RiskTruncateP(0.05,0.95),_xll.RiskName("PFAS MUSCLE FRAC"))/(B587*_xll.RiskNormal('SW7'!C$4,'SW7'!E$4,_xll.RiskTruncateP(0.05,0.95),_xll.RiskName("MUSCLE BW FRAC"))))/1000</f>
        <v>#NAME?</v>
      </c>
      <c r="W587" s="137" t="e" cm="1">
        <f t="array" aca="1" ref="W587" ca="1">V587/_xll.RiskNormal('SW7'!C$5,'SW7'!D$5,_xll.RiskTruncateP(0.05,0.95),_xll.RiskName("Serum Part"))</f>
        <v>#NAME?</v>
      </c>
    </row>
    <row r="588" spans="1:23" x14ac:dyDescent="0.35">
      <c r="A588" s="133">
        <f t="shared" si="71"/>
        <v>585</v>
      </c>
      <c r="B588" s="134" t="e" cm="1">
        <f t="array" aca="1" ref="B588" ca="1">B587+_xll.RiskNormal(0.32,0.112,_xll.RiskTruncateP(0.05,0.95),_xll.RiskName("BW Gain 2"),_xll.RiskUnits("kg"))</f>
        <v>#NAME?</v>
      </c>
      <c r="C588" s="133" t="e" cm="1">
        <f t="array" aca="1" ref="C588" ca="1">_xll.RiskNormal(1200,1200*0.3941,_xll.RiskTruncateP(0.05,0.95),_xll.RiskName("Diet 3 Feed"),_xll.RiskUnits("ng/kg dry"))</f>
        <v>#NAME?</v>
      </c>
      <c r="D588" s="133">
        <v>0</v>
      </c>
      <c r="E588" s="163">
        <v>1.3</v>
      </c>
      <c r="F588" s="134"/>
      <c r="G588" s="134"/>
      <c r="H588" s="134"/>
      <c r="I588" s="134"/>
      <c r="J588" s="134"/>
      <c r="K588" s="134"/>
      <c r="L588" s="134" t="e" cm="1">
        <f t="array" aca="1" ref="L588" ca="1">_xll.RiskNormal(5.4702*LN(A588)-22.889,(5.4702*LN(A588)-22.889)*0.35,_xll.RiskTruncateP(0.05,0.95),_xll.RiskName("DMI"),_xll.RiskUnits("kg"))</f>
        <v>#NAME?</v>
      </c>
      <c r="M588" s="134" t="e" cm="1">
        <f t="array" aca="1" ref="M588" ca="1">_xll.RiskNormal(0.0243*L588,0.005*L588,_xll.RiskTruncateP(0.05,0.95),_xll.RiskName("Soil Intake"),_xll.RiskUnits("kg"))</f>
        <v>#NAME?</v>
      </c>
      <c r="N588" s="134" t="e">
        <f t="shared" ca="1" si="72"/>
        <v>#NAME?</v>
      </c>
      <c r="O588" s="134">
        <f t="shared" si="73"/>
        <v>0</v>
      </c>
      <c r="P588" s="134" t="e">
        <f t="shared" ca="1" si="70"/>
        <v>#NAME?</v>
      </c>
      <c r="Q588" s="134" t="e">
        <f t="shared" ca="1" si="70"/>
        <v>#NAME?</v>
      </c>
      <c r="R588" s="134" t="e">
        <f t="shared" ca="1" si="70"/>
        <v>#NAME?</v>
      </c>
      <c r="S588" s="134" t="e">
        <f t="shared" ca="1" si="69"/>
        <v>#NAME?</v>
      </c>
      <c r="T588" s="134" t="e" cm="1">
        <f t="array" aca="1" ref="T588" ca="1">U587-(U587*(0.5^(1/_xll.RiskNormal('SW7'!C$2,'SW7'!D$2,_xll.RiskTruncateP(0.05,0.95),_xll.RiskName("Halflife"),_xll.RiskUnits("d")))))</f>
        <v>#NAME?</v>
      </c>
      <c r="U588" s="134" t="e">
        <f t="shared" ca="1" si="74"/>
        <v>#NAME?</v>
      </c>
      <c r="V588" s="137" t="e" cm="1">
        <f t="array" aca="1" ref="V588" ca="1">(U588*_xll.RiskNormal('SW7'!C$3,'SW7'!D$3,_xll.RiskTruncateP(0.05,0.95),_xll.RiskName("PFAS MUSCLE FRAC"))/(B588*_xll.RiskNormal('SW7'!C$4,'SW7'!E$4,_xll.RiskTruncateP(0.05,0.95),_xll.RiskName("MUSCLE BW FRAC"))))/1000</f>
        <v>#NAME?</v>
      </c>
      <c r="W588" s="137" t="e" cm="1">
        <f t="array" aca="1" ref="W588" ca="1">V588/_xll.RiskNormal('SW7'!C$5,'SW7'!D$5,_xll.RiskTruncateP(0.05,0.95),_xll.RiskName("Serum Part"))</f>
        <v>#NAME?</v>
      </c>
    </row>
    <row r="589" spans="1:23" x14ac:dyDescent="0.35">
      <c r="A589" s="133">
        <f t="shared" si="71"/>
        <v>586</v>
      </c>
      <c r="B589" s="134" t="e" cm="1">
        <f t="array" aca="1" ref="B589" ca="1">B588+_xll.RiskNormal(0.32,0.112,_xll.RiskTruncateP(0.05,0.95),_xll.RiskName("BW Gain 2"),_xll.RiskUnits("kg"))</f>
        <v>#NAME?</v>
      </c>
      <c r="C589" s="133" t="e" cm="1">
        <f t="array" aca="1" ref="C589" ca="1">_xll.RiskNormal(1200,1200*0.3941,_xll.RiskTruncateP(0.05,0.95),_xll.RiskName("Diet 3 Feed"),_xll.RiskUnits("ng/kg dry"))</f>
        <v>#NAME?</v>
      </c>
      <c r="D589" s="133">
        <v>0</v>
      </c>
      <c r="E589" s="163">
        <v>1.3</v>
      </c>
      <c r="F589" s="134"/>
      <c r="G589" s="134"/>
      <c r="H589" s="134"/>
      <c r="I589" s="134"/>
      <c r="J589" s="134"/>
      <c r="K589" s="134"/>
      <c r="L589" s="134" t="e" cm="1">
        <f t="array" aca="1" ref="L589" ca="1">_xll.RiskNormal(5.4702*LN(A589)-22.889,(5.4702*LN(A589)-22.889)*0.35,_xll.RiskTruncateP(0.05,0.95),_xll.RiskName("DMI"),_xll.RiskUnits("kg"))</f>
        <v>#NAME?</v>
      </c>
      <c r="M589" s="134" t="e" cm="1">
        <f t="array" aca="1" ref="M589" ca="1">_xll.RiskNormal(0.0243*L589,0.005*L589,_xll.RiskTruncateP(0.05,0.95),_xll.RiskName("Soil Intake"),_xll.RiskUnits("kg"))</f>
        <v>#NAME?</v>
      </c>
      <c r="N589" s="134" t="e">
        <f t="shared" ca="1" si="72"/>
        <v>#NAME?</v>
      </c>
      <c r="O589" s="134">
        <f t="shared" si="73"/>
        <v>0</v>
      </c>
      <c r="P589" s="134" t="e">
        <f t="shared" ca="1" si="70"/>
        <v>#NAME?</v>
      </c>
      <c r="Q589" s="134" t="e">
        <f t="shared" ca="1" si="70"/>
        <v>#NAME?</v>
      </c>
      <c r="R589" s="134" t="e">
        <f t="shared" ca="1" si="70"/>
        <v>#NAME?</v>
      </c>
      <c r="S589" s="134" t="e">
        <f t="shared" ca="1" si="69"/>
        <v>#NAME?</v>
      </c>
      <c r="T589" s="134" t="e" cm="1">
        <f t="array" aca="1" ref="T589" ca="1">U588-(U588*(0.5^(1/_xll.RiskNormal('SW7'!C$2,'SW7'!D$2,_xll.RiskTruncateP(0.05,0.95),_xll.RiskName("Halflife"),_xll.RiskUnits("d")))))</f>
        <v>#NAME?</v>
      </c>
      <c r="U589" s="134" t="e">
        <f t="shared" ca="1" si="74"/>
        <v>#NAME?</v>
      </c>
      <c r="V589" s="137" t="e" cm="1">
        <f t="array" aca="1" ref="V589" ca="1">(U589*_xll.RiskNormal('SW7'!C$3,'SW7'!D$3,_xll.RiskTruncateP(0.05,0.95),_xll.RiskName("PFAS MUSCLE FRAC"))/(B589*_xll.RiskNormal('SW7'!C$4,'SW7'!E$4,_xll.RiskTruncateP(0.05,0.95),_xll.RiskName("MUSCLE BW FRAC"))))/1000</f>
        <v>#NAME?</v>
      </c>
      <c r="W589" s="137" t="e" cm="1">
        <f t="array" aca="1" ref="W589" ca="1">V589/_xll.RiskNormal('SW7'!C$5,'SW7'!D$5,_xll.RiskTruncateP(0.05,0.95),_xll.RiskName("Serum Part"))</f>
        <v>#NAME?</v>
      </c>
    </row>
    <row r="590" spans="1:23" x14ac:dyDescent="0.35">
      <c r="A590" s="133">
        <f t="shared" si="71"/>
        <v>587</v>
      </c>
      <c r="B590" s="134" t="e" cm="1">
        <f t="array" aca="1" ref="B590" ca="1">B589+_xll.RiskNormal(0.32,0.112,_xll.RiskTruncateP(0.05,0.95),_xll.RiskName("BW Gain 2"),_xll.RiskUnits("kg"))</f>
        <v>#NAME?</v>
      </c>
      <c r="C590" s="133" t="e" cm="1">
        <f t="array" aca="1" ref="C590" ca="1">_xll.RiskNormal(1200,1200*0.3941,_xll.RiskTruncateP(0.05,0.95),_xll.RiskName("Diet 3 Feed"),_xll.RiskUnits("ng/kg dry"))</f>
        <v>#NAME?</v>
      </c>
      <c r="D590" s="133">
        <v>0</v>
      </c>
      <c r="E590" s="163">
        <v>1.3</v>
      </c>
      <c r="F590" s="134"/>
      <c r="G590" s="134"/>
      <c r="H590" s="134"/>
      <c r="I590" s="134"/>
      <c r="J590" s="134"/>
      <c r="K590" s="134"/>
      <c r="L590" s="134" t="e" cm="1">
        <f t="array" aca="1" ref="L590" ca="1">_xll.RiskNormal(5.4702*LN(A590)-22.889,(5.4702*LN(A590)-22.889)*0.35,_xll.RiskTruncateP(0.05,0.95),_xll.RiskName("DMI"),_xll.RiskUnits("kg"))</f>
        <v>#NAME?</v>
      </c>
      <c r="M590" s="134" t="e" cm="1">
        <f t="array" aca="1" ref="M590" ca="1">_xll.RiskNormal(0.0243*L590,0.005*L590,_xll.RiskTruncateP(0.05,0.95),_xll.RiskName("Soil Intake"),_xll.RiskUnits("kg"))</f>
        <v>#NAME?</v>
      </c>
      <c r="N590" s="134" t="e">
        <f t="shared" ca="1" si="72"/>
        <v>#NAME?</v>
      </c>
      <c r="O590" s="134">
        <f t="shared" si="73"/>
        <v>0</v>
      </c>
      <c r="P590" s="134" t="e">
        <f t="shared" ca="1" si="70"/>
        <v>#NAME?</v>
      </c>
      <c r="Q590" s="134" t="e">
        <f t="shared" ca="1" si="70"/>
        <v>#NAME?</v>
      </c>
      <c r="R590" s="134" t="e">
        <f t="shared" ca="1" si="70"/>
        <v>#NAME?</v>
      </c>
      <c r="S590" s="134" t="e">
        <f t="shared" ca="1" si="69"/>
        <v>#NAME?</v>
      </c>
      <c r="T590" s="134" t="e" cm="1">
        <f t="array" aca="1" ref="T590" ca="1">U589-(U589*(0.5^(1/_xll.RiskNormal('SW7'!C$2,'SW7'!D$2,_xll.RiskTruncateP(0.05,0.95),_xll.RiskName("Halflife"),_xll.RiskUnits("d")))))</f>
        <v>#NAME?</v>
      </c>
      <c r="U590" s="134" t="e">
        <f t="shared" ca="1" si="74"/>
        <v>#NAME?</v>
      </c>
      <c r="V590" s="137" t="e" cm="1">
        <f t="array" aca="1" ref="V590" ca="1">(U590*_xll.RiskNormal('SW7'!C$3,'SW7'!D$3,_xll.RiskTruncateP(0.05,0.95),_xll.RiskName("PFAS MUSCLE FRAC"))/(B590*_xll.RiskNormal('SW7'!C$4,'SW7'!E$4,_xll.RiskTruncateP(0.05,0.95),_xll.RiskName("MUSCLE BW FRAC"))))/1000</f>
        <v>#NAME?</v>
      </c>
      <c r="W590" s="137" t="e" cm="1">
        <f t="array" aca="1" ref="W590" ca="1">V590/_xll.RiskNormal('SW7'!C$5,'SW7'!D$5,_xll.RiskTruncateP(0.05,0.95),_xll.RiskName("Serum Part"))</f>
        <v>#NAME?</v>
      </c>
    </row>
    <row r="591" spans="1:23" x14ac:dyDescent="0.35">
      <c r="A591" s="133">
        <f t="shared" si="71"/>
        <v>588</v>
      </c>
      <c r="B591" s="134" t="e" cm="1">
        <f t="array" aca="1" ref="B591" ca="1">B590+_xll.RiskNormal(0.32,0.112,_xll.RiskTruncateP(0.05,0.95),_xll.RiskName("BW Gain 2"),_xll.RiskUnits("kg"))</f>
        <v>#NAME?</v>
      </c>
      <c r="C591" s="133" t="e" cm="1">
        <f t="array" aca="1" ref="C591" ca="1">_xll.RiskNormal(1200,1200*0.3941,_xll.RiskTruncateP(0.05,0.95),_xll.RiskName("Diet 3 Feed"),_xll.RiskUnits("ng/kg dry"))</f>
        <v>#NAME?</v>
      </c>
      <c r="D591" s="133">
        <v>0</v>
      </c>
      <c r="E591" s="163">
        <v>1.3</v>
      </c>
      <c r="F591" s="134"/>
      <c r="G591" s="134"/>
      <c r="H591" s="134"/>
      <c r="I591" s="134"/>
      <c r="J591" s="134"/>
      <c r="K591" s="134"/>
      <c r="L591" s="134" t="e" cm="1">
        <f t="array" aca="1" ref="L591" ca="1">_xll.RiskNormal(5.4702*LN(A591)-22.889,(5.4702*LN(A591)-22.889)*0.35,_xll.RiskTruncateP(0.05,0.95),_xll.RiskName("DMI"),_xll.RiskUnits("kg"))</f>
        <v>#NAME?</v>
      </c>
      <c r="M591" s="134" t="e" cm="1">
        <f t="array" aca="1" ref="M591" ca="1">_xll.RiskNormal(0.0243*L591,0.005*L591,_xll.RiskTruncateP(0.05,0.95),_xll.RiskName("Soil Intake"),_xll.RiskUnits("kg"))</f>
        <v>#NAME?</v>
      </c>
      <c r="N591" s="134" t="e">
        <f t="shared" ca="1" si="72"/>
        <v>#NAME?</v>
      </c>
      <c r="O591" s="134">
        <f t="shared" si="73"/>
        <v>0</v>
      </c>
      <c r="P591" s="134" t="e">
        <f t="shared" ca="1" si="70"/>
        <v>#NAME?</v>
      </c>
      <c r="Q591" s="134" t="e">
        <f t="shared" ca="1" si="70"/>
        <v>#NAME?</v>
      </c>
      <c r="R591" s="134" t="e">
        <f t="shared" ca="1" si="70"/>
        <v>#NAME?</v>
      </c>
      <c r="S591" s="134" t="e">
        <f t="shared" ref="S591:S654" ca="1" si="75">SUM(O591:R591)</f>
        <v>#NAME?</v>
      </c>
      <c r="T591" s="134" t="e" cm="1">
        <f t="array" aca="1" ref="T591" ca="1">U590-(U590*(0.5^(1/_xll.RiskNormal('SW7'!C$2,'SW7'!D$2,_xll.RiskTruncateP(0.05,0.95),_xll.RiskName("Halflife"),_xll.RiskUnits("d")))))</f>
        <v>#NAME?</v>
      </c>
      <c r="U591" s="134" t="e">
        <f t="shared" ca="1" si="74"/>
        <v>#NAME?</v>
      </c>
      <c r="V591" s="137" t="e" cm="1">
        <f t="array" aca="1" ref="V591" ca="1">(U591*_xll.RiskNormal('SW7'!C$3,'SW7'!D$3,_xll.RiskTruncateP(0.05,0.95),_xll.RiskName("PFAS MUSCLE FRAC"))/(B591*_xll.RiskNormal('SW7'!C$4,'SW7'!E$4,_xll.RiskTruncateP(0.05,0.95),_xll.RiskName("MUSCLE BW FRAC"))))/1000</f>
        <v>#NAME?</v>
      </c>
      <c r="W591" s="137" t="e" cm="1">
        <f t="array" aca="1" ref="W591" ca="1">V591/_xll.RiskNormal('SW7'!C$5,'SW7'!D$5,_xll.RiskTruncateP(0.05,0.95),_xll.RiskName("Serum Part"))</f>
        <v>#NAME?</v>
      </c>
    </row>
    <row r="592" spans="1:23" x14ac:dyDescent="0.35">
      <c r="A592" s="133">
        <f t="shared" si="71"/>
        <v>589</v>
      </c>
      <c r="B592" s="134" t="e" cm="1">
        <f t="array" aca="1" ref="B592" ca="1">B591+_xll.RiskNormal(0.32,0.112,_xll.RiskTruncateP(0.05,0.95),_xll.RiskName("BW Gain 2"),_xll.RiskUnits("kg"))</f>
        <v>#NAME?</v>
      </c>
      <c r="C592" s="133" t="e" cm="1">
        <f t="array" aca="1" ref="C592" ca="1">_xll.RiskNormal(1200,1200*0.3941,_xll.RiskTruncateP(0.05,0.95),_xll.RiskName("Diet 3 Feed"),_xll.RiskUnits("ng/kg dry"))</f>
        <v>#NAME?</v>
      </c>
      <c r="D592" s="133">
        <v>0</v>
      </c>
      <c r="E592" s="163">
        <v>1.3</v>
      </c>
      <c r="F592" s="134"/>
      <c r="G592" s="134"/>
      <c r="H592" s="134"/>
      <c r="I592" s="134"/>
      <c r="J592" s="134"/>
      <c r="K592" s="134"/>
      <c r="L592" s="134" t="e" cm="1">
        <f t="array" aca="1" ref="L592" ca="1">_xll.RiskNormal(5.4702*LN(A592)-22.889,(5.4702*LN(A592)-22.889)*0.35,_xll.RiskTruncateP(0.05,0.95),_xll.RiskName("DMI"),_xll.RiskUnits("kg"))</f>
        <v>#NAME?</v>
      </c>
      <c r="M592" s="134" t="e" cm="1">
        <f t="array" aca="1" ref="M592" ca="1">_xll.RiskNormal(0.0243*L592,0.005*L592,_xll.RiskTruncateP(0.05,0.95),_xll.RiskName("Soil Intake"),_xll.RiskUnits("kg"))</f>
        <v>#NAME?</v>
      </c>
      <c r="N592" s="134" t="e">
        <f t="shared" ca="1" si="72"/>
        <v>#NAME?</v>
      </c>
      <c r="O592" s="134">
        <f t="shared" si="73"/>
        <v>0</v>
      </c>
      <c r="P592" s="134" t="e">
        <f t="shared" ca="1" si="70"/>
        <v>#NAME?</v>
      </c>
      <c r="Q592" s="134" t="e">
        <f t="shared" ca="1" si="70"/>
        <v>#NAME?</v>
      </c>
      <c r="R592" s="134" t="e">
        <f t="shared" ca="1" si="70"/>
        <v>#NAME?</v>
      </c>
      <c r="S592" s="134" t="e">
        <f t="shared" ca="1" si="75"/>
        <v>#NAME?</v>
      </c>
      <c r="T592" s="134" t="e" cm="1">
        <f t="array" aca="1" ref="T592" ca="1">U591-(U591*(0.5^(1/_xll.RiskNormal('SW7'!C$2,'SW7'!D$2,_xll.RiskTruncateP(0.05,0.95),_xll.RiskName("Halflife"),_xll.RiskUnits("d")))))</f>
        <v>#NAME?</v>
      </c>
      <c r="U592" s="134" t="e">
        <f t="shared" ca="1" si="74"/>
        <v>#NAME?</v>
      </c>
      <c r="V592" s="137" t="e" cm="1">
        <f t="array" aca="1" ref="V592" ca="1">(U592*_xll.RiskNormal('SW7'!C$3,'SW7'!D$3,_xll.RiskTruncateP(0.05,0.95),_xll.RiskName("PFAS MUSCLE FRAC"))/(B592*_xll.RiskNormal('SW7'!C$4,'SW7'!E$4,_xll.RiskTruncateP(0.05,0.95),_xll.RiskName("MUSCLE BW FRAC"))))/1000</f>
        <v>#NAME?</v>
      </c>
      <c r="W592" s="137" t="e" cm="1">
        <f t="array" aca="1" ref="W592" ca="1">V592/_xll.RiskNormal('SW7'!C$5,'SW7'!D$5,_xll.RiskTruncateP(0.05,0.95),_xll.RiskName("Serum Part"))</f>
        <v>#NAME?</v>
      </c>
    </row>
    <row r="593" spans="1:23" x14ac:dyDescent="0.35">
      <c r="A593" s="133">
        <f t="shared" si="71"/>
        <v>590</v>
      </c>
      <c r="B593" s="134" t="e" cm="1">
        <f t="array" aca="1" ref="B593" ca="1">B592+_xll.RiskNormal(0.32,0.112,_xll.RiskTruncateP(0.05,0.95),_xll.RiskName("BW Gain 2"),_xll.RiskUnits("kg"))</f>
        <v>#NAME?</v>
      </c>
      <c r="C593" s="133" t="e" cm="1">
        <f t="array" aca="1" ref="C593" ca="1">_xll.RiskNormal(1200,1200*0.3941,_xll.RiskTruncateP(0.05,0.95),_xll.RiskName("Diet 3 Feed"),_xll.RiskUnits("ng/kg dry"))</f>
        <v>#NAME?</v>
      </c>
      <c r="D593" s="133">
        <v>0</v>
      </c>
      <c r="E593" s="163">
        <v>1.3</v>
      </c>
      <c r="F593" s="134"/>
      <c r="G593" s="134"/>
      <c r="H593" s="134"/>
      <c r="I593" s="134"/>
      <c r="J593" s="134"/>
      <c r="K593" s="134"/>
      <c r="L593" s="134" t="e" cm="1">
        <f t="array" aca="1" ref="L593" ca="1">_xll.RiskNormal(5.4702*LN(A593)-22.889,(5.4702*LN(A593)-22.889)*0.35,_xll.RiskTruncateP(0.05,0.95),_xll.RiskName("DMI"),_xll.RiskUnits("kg"))</f>
        <v>#NAME?</v>
      </c>
      <c r="M593" s="134" t="e" cm="1">
        <f t="array" aca="1" ref="M593" ca="1">_xll.RiskNormal(0.0243*L593,0.005*L593,_xll.RiskTruncateP(0.05,0.95),_xll.RiskName("Soil Intake"),_xll.RiskUnits("kg"))</f>
        <v>#NAME?</v>
      </c>
      <c r="N593" s="134" t="e">
        <f t="shared" ca="1" si="72"/>
        <v>#NAME?</v>
      </c>
      <c r="O593" s="134">
        <f t="shared" si="73"/>
        <v>0</v>
      </c>
      <c r="P593" s="134" t="e">
        <f t="shared" ca="1" si="70"/>
        <v>#NAME?</v>
      </c>
      <c r="Q593" s="134" t="e">
        <f t="shared" ca="1" si="70"/>
        <v>#NAME?</v>
      </c>
      <c r="R593" s="134" t="e">
        <f t="shared" ca="1" si="70"/>
        <v>#NAME?</v>
      </c>
      <c r="S593" s="134" t="e">
        <f t="shared" ca="1" si="75"/>
        <v>#NAME?</v>
      </c>
      <c r="T593" s="134" t="e" cm="1">
        <f t="array" aca="1" ref="T593" ca="1">U592-(U592*(0.5^(1/_xll.RiskNormal('SW7'!C$2,'SW7'!D$2,_xll.RiskTruncateP(0.05,0.95),_xll.RiskName("Halflife"),_xll.RiskUnits("d")))))</f>
        <v>#NAME?</v>
      </c>
      <c r="U593" s="134" t="e">
        <f t="shared" ca="1" si="74"/>
        <v>#NAME?</v>
      </c>
      <c r="V593" s="137" t="e" cm="1">
        <f t="array" aca="1" ref="V593" ca="1">(U593*_xll.RiskNormal('SW7'!C$3,'SW7'!D$3,_xll.RiskTruncateP(0.05,0.95),_xll.RiskName("PFAS MUSCLE FRAC"))/(B593*_xll.RiskNormal('SW7'!C$4,'SW7'!E$4,_xll.RiskTruncateP(0.05,0.95),_xll.RiskName("MUSCLE BW FRAC"))))/1000</f>
        <v>#NAME?</v>
      </c>
      <c r="W593" s="137" t="e" cm="1">
        <f t="array" aca="1" ref="W593" ca="1">V593/_xll.RiskNormal('SW7'!C$5,'SW7'!D$5,_xll.RiskTruncateP(0.05,0.95),_xll.RiskName("Serum Part"))</f>
        <v>#NAME?</v>
      </c>
    </row>
    <row r="594" spans="1:23" x14ac:dyDescent="0.35">
      <c r="A594" s="133">
        <f t="shared" si="71"/>
        <v>591</v>
      </c>
      <c r="B594" s="134" t="e" cm="1">
        <f t="array" aca="1" ref="B594" ca="1">B593+_xll.RiskNormal(0.32,0.112,_xll.RiskTruncateP(0.05,0.95),_xll.RiskName("BW Gain 2"),_xll.RiskUnits("kg"))</f>
        <v>#NAME?</v>
      </c>
      <c r="C594" s="133" t="e" cm="1">
        <f t="array" aca="1" ref="C594" ca="1">_xll.RiskNormal(1200,1200*0.3941,_xll.RiskTruncateP(0.05,0.95),_xll.RiskName("Diet 3 Feed"),_xll.RiskUnits("ng/kg dry"))</f>
        <v>#NAME?</v>
      </c>
      <c r="D594" s="133">
        <v>0</v>
      </c>
      <c r="E594" s="163">
        <v>1.3</v>
      </c>
      <c r="F594" s="134"/>
      <c r="G594" s="134"/>
      <c r="H594" s="134"/>
      <c r="I594" s="134"/>
      <c r="J594" s="134"/>
      <c r="K594" s="134"/>
      <c r="L594" s="134" t="e" cm="1">
        <f t="array" aca="1" ref="L594" ca="1">_xll.RiskNormal(5.4702*LN(A594)-22.889,(5.4702*LN(A594)-22.889)*0.35,_xll.RiskTruncateP(0.05,0.95),_xll.RiskName("DMI"),_xll.RiskUnits("kg"))</f>
        <v>#NAME?</v>
      </c>
      <c r="M594" s="134" t="e" cm="1">
        <f t="array" aca="1" ref="M594" ca="1">_xll.RiskNormal(0.0243*L594,0.005*L594,_xll.RiskTruncateP(0.05,0.95),_xll.RiskName("Soil Intake"),_xll.RiskUnits("kg"))</f>
        <v>#NAME?</v>
      </c>
      <c r="N594" s="134" t="e">
        <f t="shared" ca="1" si="72"/>
        <v>#NAME?</v>
      </c>
      <c r="O594" s="134">
        <f t="shared" si="73"/>
        <v>0</v>
      </c>
      <c r="P594" s="134" t="e">
        <f t="shared" ca="1" si="70"/>
        <v>#NAME?</v>
      </c>
      <c r="Q594" s="134" t="e">
        <f t="shared" ca="1" si="70"/>
        <v>#NAME?</v>
      </c>
      <c r="R594" s="134" t="e">
        <f t="shared" ca="1" si="70"/>
        <v>#NAME?</v>
      </c>
      <c r="S594" s="134" t="e">
        <f t="shared" ca="1" si="75"/>
        <v>#NAME?</v>
      </c>
      <c r="T594" s="134" t="e" cm="1">
        <f t="array" aca="1" ref="T594" ca="1">U593-(U593*(0.5^(1/_xll.RiskNormal('SW7'!C$2,'SW7'!D$2,_xll.RiskTruncateP(0.05,0.95),_xll.RiskName("Halflife"),_xll.RiskUnits("d")))))</f>
        <v>#NAME?</v>
      </c>
      <c r="U594" s="134" t="e">
        <f t="shared" ca="1" si="74"/>
        <v>#NAME?</v>
      </c>
      <c r="V594" s="137" t="e" cm="1">
        <f t="array" aca="1" ref="V594" ca="1">(U594*_xll.RiskNormal('SW7'!C$3,'SW7'!D$3,_xll.RiskTruncateP(0.05,0.95),_xll.RiskName("PFAS MUSCLE FRAC"))/(B594*_xll.RiskNormal('SW7'!C$4,'SW7'!E$4,_xll.RiskTruncateP(0.05,0.95),_xll.RiskName("MUSCLE BW FRAC"))))/1000</f>
        <v>#NAME?</v>
      </c>
      <c r="W594" s="137" t="e" cm="1">
        <f t="array" aca="1" ref="W594" ca="1">V594/_xll.RiskNormal('SW7'!C$5,'SW7'!D$5,_xll.RiskTruncateP(0.05,0.95),_xll.RiskName("Serum Part"))</f>
        <v>#NAME?</v>
      </c>
    </row>
    <row r="595" spans="1:23" x14ac:dyDescent="0.35">
      <c r="A595" s="133">
        <f t="shared" si="71"/>
        <v>592</v>
      </c>
      <c r="B595" s="134" t="e" cm="1">
        <f t="array" aca="1" ref="B595" ca="1">B594+_xll.RiskNormal(0.32,0.112,_xll.RiskTruncateP(0.05,0.95),_xll.RiskName("BW Gain 2"),_xll.RiskUnits("kg"))</f>
        <v>#NAME?</v>
      </c>
      <c r="C595" s="133" t="e" cm="1">
        <f t="array" aca="1" ref="C595" ca="1">_xll.RiskNormal(1200,1200*0.3941,_xll.RiskTruncateP(0.05,0.95),_xll.RiskName("Diet 3 Feed"),_xll.RiskUnits("ng/kg dry"))</f>
        <v>#NAME?</v>
      </c>
      <c r="D595" s="133">
        <v>0</v>
      </c>
      <c r="E595" s="163">
        <v>1.3</v>
      </c>
      <c r="F595" s="134"/>
      <c r="G595" s="134"/>
      <c r="H595" s="134"/>
      <c r="I595" s="134"/>
      <c r="J595" s="134"/>
      <c r="K595" s="134"/>
      <c r="L595" s="134" t="e" cm="1">
        <f t="array" aca="1" ref="L595" ca="1">_xll.RiskNormal(5.4702*LN(A595)-22.889,(5.4702*LN(A595)-22.889)*0.35,_xll.RiskTruncateP(0.05,0.95),_xll.RiskName("DMI"),_xll.RiskUnits("kg"))</f>
        <v>#NAME?</v>
      </c>
      <c r="M595" s="134" t="e" cm="1">
        <f t="array" aca="1" ref="M595" ca="1">_xll.RiskNormal(0.0243*L595,0.005*L595,_xll.RiskTruncateP(0.05,0.95),_xll.RiskName("Soil Intake"),_xll.RiskUnits("kg"))</f>
        <v>#NAME?</v>
      </c>
      <c r="N595" s="134" t="e">
        <f t="shared" ca="1" si="72"/>
        <v>#NAME?</v>
      </c>
      <c r="O595" s="134">
        <f t="shared" si="73"/>
        <v>0</v>
      </c>
      <c r="P595" s="134" t="e">
        <f t="shared" ca="1" si="70"/>
        <v>#NAME?</v>
      </c>
      <c r="Q595" s="134" t="e">
        <f t="shared" ca="1" si="70"/>
        <v>#NAME?</v>
      </c>
      <c r="R595" s="134" t="e">
        <f t="shared" ca="1" si="70"/>
        <v>#NAME?</v>
      </c>
      <c r="S595" s="134" t="e">
        <f t="shared" ca="1" si="75"/>
        <v>#NAME?</v>
      </c>
      <c r="T595" s="134" t="e" cm="1">
        <f t="array" aca="1" ref="T595" ca="1">U594-(U594*(0.5^(1/_xll.RiskNormal('SW7'!C$2,'SW7'!D$2,_xll.RiskTruncateP(0.05,0.95),_xll.RiskName("Halflife"),_xll.RiskUnits("d")))))</f>
        <v>#NAME?</v>
      </c>
      <c r="U595" s="134" t="e">
        <f t="shared" ca="1" si="74"/>
        <v>#NAME?</v>
      </c>
      <c r="V595" s="137" t="e" cm="1">
        <f t="array" aca="1" ref="V595" ca="1">(U595*_xll.RiskNormal('SW7'!C$3,'SW7'!D$3,_xll.RiskTruncateP(0.05,0.95),_xll.RiskName("PFAS MUSCLE FRAC"))/(B595*_xll.RiskNormal('SW7'!C$4,'SW7'!E$4,_xll.RiskTruncateP(0.05,0.95),_xll.RiskName("MUSCLE BW FRAC"))))/1000</f>
        <v>#NAME?</v>
      </c>
      <c r="W595" s="137" t="e" cm="1">
        <f t="array" aca="1" ref="W595" ca="1">V595/_xll.RiskNormal('SW7'!C$5,'SW7'!D$5,_xll.RiskTruncateP(0.05,0.95),_xll.RiskName("Serum Part"))</f>
        <v>#NAME?</v>
      </c>
    </row>
    <row r="596" spans="1:23" x14ac:dyDescent="0.35">
      <c r="A596" s="133">
        <f t="shared" si="71"/>
        <v>593</v>
      </c>
      <c r="B596" s="134" t="e" cm="1">
        <f t="array" aca="1" ref="B596" ca="1">B595+_xll.RiskNormal(0.32,0.112,_xll.RiskTruncateP(0.05,0.95),_xll.RiskName("BW Gain 2"),_xll.RiskUnits("kg"))</f>
        <v>#NAME?</v>
      </c>
      <c r="C596" s="133" t="e" cm="1">
        <f t="array" aca="1" ref="C596" ca="1">_xll.RiskNormal(1200,1200*0.3941,_xll.RiskTruncateP(0.05,0.95),_xll.RiskName("Diet 3 Feed"),_xll.RiskUnits("ng/kg dry"))</f>
        <v>#NAME?</v>
      </c>
      <c r="D596" s="133">
        <v>0</v>
      </c>
      <c r="E596" s="163">
        <v>1.3</v>
      </c>
      <c r="F596" s="134"/>
      <c r="G596" s="134"/>
      <c r="H596" s="134"/>
      <c r="I596" s="134"/>
      <c r="J596" s="134"/>
      <c r="K596" s="134"/>
      <c r="L596" s="134" t="e" cm="1">
        <f t="array" aca="1" ref="L596" ca="1">_xll.RiskNormal(5.4702*LN(A596)-22.889,(5.4702*LN(A596)-22.889)*0.35,_xll.RiskTruncateP(0.05,0.95),_xll.RiskName("DMI"),_xll.RiskUnits("kg"))</f>
        <v>#NAME?</v>
      </c>
      <c r="M596" s="134" t="e" cm="1">
        <f t="array" aca="1" ref="M596" ca="1">_xll.RiskNormal(0.0243*L596,0.005*L596,_xll.RiskTruncateP(0.05,0.95),_xll.RiskName("Soil Intake"),_xll.RiskUnits("kg"))</f>
        <v>#NAME?</v>
      </c>
      <c r="N596" s="134" t="e">
        <f t="shared" ca="1" si="72"/>
        <v>#NAME?</v>
      </c>
      <c r="O596" s="134">
        <f t="shared" si="73"/>
        <v>0</v>
      </c>
      <c r="P596" s="134" t="e">
        <f t="shared" ca="1" si="70"/>
        <v>#NAME?</v>
      </c>
      <c r="Q596" s="134" t="e">
        <f t="shared" ca="1" si="70"/>
        <v>#NAME?</v>
      </c>
      <c r="R596" s="134" t="e">
        <f t="shared" ca="1" si="70"/>
        <v>#NAME?</v>
      </c>
      <c r="S596" s="134" t="e">
        <f t="shared" ca="1" si="75"/>
        <v>#NAME?</v>
      </c>
      <c r="T596" s="134" t="e" cm="1">
        <f t="array" aca="1" ref="T596" ca="1">U595-(U595*(0.5^(1/_xll.RiskNormal('SW7'!C$2,'SW7'!D$2,_xll.RiskTruncateP(0.05,0.95),_xll.RiskName("Halflife"),_xll.RiskUnits("d")))))</f>
        <v>#NAME?</v>
      </c>
      <c r="U596" s="134" t="e">
        <f t="shared" ca="1" si="74"/>
        <v>#NAME?</v>
      </c>
      <c r="V596" s="137" t="e" cm="1">
        <f t="array" aca="1" ref="V596" ca="1">(U596*_xll.RiskNormal('SW7'!C$3,'SW7'!D$3,_xll.RiskTruncateP(0.05,0.95),_xll.RiskName("PFAS MUSCLE FRAC"))/(B596*_xll.RiskNormal('SW7'!C$4,'SW7'!E$4,_xll.RiskTruncateP(0.05,0.95),_xll.RiskName("MUSCLE BW FRAC"))))/1000</f>
        <v>#NAME?</v>
      </c>
      <c r="W596" s="137" t="e" cm="1">
        <f t="array" aca="1" ref="W596" ca="1">V596/_xll.RiskNormal('SW7'!C$5,'SW7'!D$5,_xll.RiskTruncateP(0.05,0.95),_xll.RiskName("Serum Part"))</f>
        <v>#NAME?</v>
      </c>
    </row>
    <row r="597" spans="1:23" x14ac:dyDescent="0.35">
      <c r="A597" s="133">
        <f t="shared" si="71"/>
        <v>594</v>
      </c>
      <c r="B597" s="134" t="e" cm="1">
        <f t="array" aca="1" ref="B597" ca="1">B596+_xll.RiskNormal(0.32,0.112,_xll.RiskTruncateP(0.05,0.95),_xll.RiskName("BW Gain 2"),_xll.RiskUnits("kg"))</f>
        <v>#NAME?</v>
      </c>
      <c r="C597" s="133" t="e" cm="1">
        <f t="array" aca="1" ref="C597" ca="1">_xll.RiskNormal(1200,1200*0.3941,_xll.RiskTruncateP(0.05,0.95),_xll.RiskName("Diet 3 Feed"),_xll.RiskUnits("ng/kg dry"))</f>
        <v>#NAME?</v>
      </c>
      <c r="D597" s="133">
        <v>0</v>
      </c>
      <c r="E597" s="163">
        <v>1.3</v>
      </c>
      <c r="F597" s="134"/>
      <c r="G597" s="134"/>
      <c r="H597" s="134"/>
      <c r="I597" s="134"/>
      <c r="J597" s="134"/>
      <c r="K597" s="134"/>
      <c r="L597" s="134" t="e" cm="1">
        <f t="array" aca="1" ref="L597" ca="1">_xll.RiskNormal(5.4702*LN(A597)-22.889,(5.4702*LN(A597)-22.889)*0.35,_xll.RiskTruncateP(0.05,0.95),_xll.RiskName("DMI"),_xll.RiskUnits("kg"))</f>
        <v>#NAME?</v>
      </c>
      <c r="M597" s="134" t="e" cm="1">
        <f t="array" aca="1" ref="M597" ca="1">_xll.RiskNormal(0.0243*L597,0.005*L597,_xll.RiskTruncateP(0.05,0.95),_xll.RiskName("Soil Intake"),_xll.RiskUnits("kg"))</f>
        <v>#NAME?</v>
      </c>
      <c r="N597" s="134" t="e">
        <f t="shared" ca="1" si="72"/>
        <v>#NAME?</v>
      </c>
      <c r="O597" s="134">
        <f t="shared" si="73"/>
        <v>0</v>
      </c>
      <c r="P597" s="134" t="e">
        <f t="shared" ca="1" si="70"/>
        <v>#NAME?</v>
      </c>
      <c r="Q597" s="134" t="e">
        <f t="shared" ca="1" si="70"/>
        <v>#NAME?</v>
      </c>
      <c r="R597" s="134" t="e">
        <f t="shared" ca="1" si="70"/>
        <v>#NAME?</v>
      </c>
      <c r="S597" s="134" t="e">
        <f t="shared" ca="1" si="75"/>
        <v>#NAME?</v>
      </c>
      <c r="T597" s="134" t="e" cm="1">
        <f t="array" aca="1" ref="T597" ca="1">U596-(U596*(0.5^(1/_xll.RiskNormal('SW7'!C$2,'SW7'!D$2,_xll.RiskTruncateP(0.05,0.95),_xll.RiskName("Halflife"),_xll.RiskUnits("d")))))</f>
        <v>#NAME?</v>
      </c>
      <c r="U597" s="134" t="e">
        <f t="shared" ca="1" si="74"/>
        <v>#NAME?</v>
      </c>
      <c r="V597" s="137" t="e" cm="1">
        <f t="array" aca="1" ref="V597" ca="1">(U597*_xll.RiskNormal('SW7'!C$3,'SW7'!D$3,_xll.RiskTruncateP(0.05,0.95),_xll.RiskName("PFAS MUSCLE FRAC"))/(B597*_xll.RiskNormal('SW7'!C$4,'SW7'!E$4,_xll.RiskTruncateP(0.05,0.95),_xll.RiskName("MUSCLE BW FRAC"))))/1000</f>
        <v>#NAME?</v>
      </c>
      <c r="W597" s="137" t="e" cm="1">
        <f t="array" aca="1" ref="W597" ca="1">V597/_xll.RiskNormal('SW7'!C$5,'SW7'!D$5,_xll.RiskTruncateP(0.05,0.95),_xll.RiskName("Serum Part"))</f>
        <v>#NAME?</v>
      </c>
    </row>
    <row r="598" spans="1:23" x14ac:dyDescent="0.35">
      <c r="A598" s="133">
        <f t="shared" si="71"/>
        <v>595</v>
      </c>
      <c r="B598" s="134" t="e" cm="1">
        <f t="array" aca="1" ref="B598" ca="1">B597+_xll.RiskNormal(0.32,0.112,_xll.RiskTruncateP(0.05,0.95),_xll.RiskName("BW Gain 2"),_xll.RiskUnits("kg"))</f>
        <v>#NAME?</v>
      </c>
      <c r="C598" s="133" t="e" cm="1">
        <f t="array" aca="1" ref="C598" ca="1">_xll.RiskNormal(1200,1200*0.3941,_xll.RiskTruncateP(0.05,0.95),_xll.RiskName("Diet 3 Feed"),_xll.RiskUnits("ng/kg dry"))</f>
        <v>#NAME?</v>
      </c>
      <c r="D598" s="133">
        <v>0</v>
      </c>
      <c r="E598" s="163">
        <v>1.3</v>
      </c>
      <c r="F598" s="134"/>
      <c r="G598" s="134"/>
      <c r="H598" s="134"/>
      <c r="I598" s="134"/>
      <c r="J598" s="134"/>
      <c r="K598" s="134"/>
      <c r="L598" s="134" t="e" cm="1">
        <f t="array" aca="1" ref="L598" ca="1">_xll.RiskNormal(5.4702*LN(A598)-22.889,(5.4702*LN(A598)-22.889)*0.35,_xll.RiskTruncateP(0.05,0.95),_xll.RiskName("DMI"),_xll.RiskUnits("kg"))</f>
        <v>#NAME?</v>
      </c>
      <c r="M598" s="134" t="e" cm="1">
        <f t="array" aca="1" ref="M598" ca="1">_xll.RiskNormal(0.0243*L598,0.005*L598,_xll.RiskTruncateP(0.05,0.95),_xll.RiskName("Soil Intake"),_xll.RiskUnits("kg"))</f>
        <v>#NAME?</v>
      </c>
      <c r="N598" s="134" t="e">
        <f t="shared" ca="1" si="72"/>
        <v>#NAME?</v>
      </c>
      <c r="O598" s="134">
        <f t="shared" si="73"/>
        <v>0</v>
      </c>
      <c r="P598" s="134" t="e">
        <f t="shared" ca="1" si="70"/>
        <v>#NAME?</v>
      </c>
      <c r="Q598" s="134" t="e">
        <f t="shared" ca="1" si="70"/>
        <v>#NAME?</v>
      </c>
      <c r="R598" s="134" t="e">
        <f t="shared" ca="1" si="70"/>
        <v>#NAME?</v>
      </c>
      <c r="S598" s="134" t="e">
        <f t="shared" ca="1" si="75"/>
        <v>#NAME?</v>
      </c>
      <c r="T598" s="134" t="e" cm="1">
        <f t="array" aca="1" ref="T598" ca="1">U597-(U597*(0.5^(1/_xll.RiskNormal('SW7'!C$2,'SW7'!D$2,_xll.RiskTruncateP(0.05,0.95),_xll.RiskName("Halflife"),_xll.RiskUnits("d")))))</f>
        <v>#NAME?</v>
      </c>
      <c r="U598" s="134" t="e">
        <f t="shared" ca="1" si="74"/>
        <v>#NAME?</v>
      </c>
      <c r="V598" s="137" t="e" cm="1">
        <f t="array" aca="1" ref="V598" ca="1">(U598*_xll.RiskNormal('SW7'!C$3,'SW7'!D$3,_xll.RiskTruncateP(0.05,0.95),_xll.RiskName("PFAS MUSCLE FRAC"))/(B598*_xll.RiskNormal('SW7'!C$4,'SW7'!E$4,_xll.RiskTruncateP(0.05,0.95),_xll.RiskName("MUSCLE BW FRAC"))))/1000</f>
        <v>#NAME?</v>
      </c>
      <c r="W598" s="137" t="e" cm="1">
        <f t="array" aca="1" ref="W598" ca="1">V598/_xll.RiskNormal('SW7'!C$5,'SW7'!D$5,_xll.RiskTruncateP(0.05,0.95),_xll.RiskName("Serum Part"))</f>
        <v>#NAME?</v>
      </c>
    </row>
    <row r="599" spans="1:23" x14ac:dyDescent="0.35">
      <c r="A599" s="133">
        <f t="shared" si="71"/>
        <v>596</v>
      </c>
      <c r="B599" s="134" t="e" cm="1">
        <f t="array" aca="1" ref="B599" ca="1">B598+_xll.RiskNormal(0.32,0.112,_xll.RiskTruncateP(0.05,0.95),_xll.RiskName("BW Gain 2"),_xll.RiskUnits("kg"))</f>
        <v>#NAME?</v>
      </c>
      <c r="C599" s="133" t="e" cm="1">
        <f t="array" aca="1" ref="C599" ca="1">_xll.RiskNormal(1200,1200*0.3941,_xll.RiskTruncateP(0.05,0.95),_xll.RiskName("Diet 3 Feed"),_xll.RiskUnits("ng/kg dry"))</f>
        <v>#NAME?</v>
      </c>
      <c r="D599" s="133">
        <v>0</v>
      </c>
      <c r="E599" s="163">
        <v>1.3</v>
      </c>
      <c r="F599" s="134"/>
      <c r="G599" s="134"/>
      <c r="H599" s="134"/>
      <c r="I599" s="134"/>
      <c r="J599" s="134"/>
      <c r="K599" s="134"/>
      <c r="L599" s="134" t="e" cm="1">
        <f t="array" aca="1" ref="L599" ca="1">_xll.RiskNormal(5.4702*LN(A599)-22.889,(5.4702*LN(A599)-22.889)*0.35,_xll.RiskTruncateP(0.05,0.95),_xll.RiskName("DMI"),_xll.RiskUnits("kg"))</f>
        <v>#NAME?</v>
      </c>
      <c r="M599" s="134" t="e" cm="1">
        <f t="array" aca="1" ref="M599" ca="1">_xll.RiskNormal(0.0243*L599,0.005*L599,_xll.RiskTruncateP(0.05,0.95),_xll.RiskName("Soil Intake"),_xll.RiskUnits("kg"))</f>
        <v>#NAME?</v>
      </c>
      <c r="N599" s="134" t="e">
        <f t="shared" ca="1" si="72"/>
        <v>#NAME?</v>
      </c>
      <c r="O599" s="134">
        <f t="shared" si="73"/>
        <v>0</v>
      </c>
      <c r="P599" s="134" t="e">
        <f t="shared" ca="1" si="70"/>
        <v>#NAME?</v>
      </c>
      <c r="Q599" s="134" t="e">
        <f t="shared" ca="1" si="70"/>
        <v>#NAME?</v>
      </c>
      <c r="R599" s="134" t="e">
        <f t="shared" ca="1" si="70"/>
        <v>#NAME?</v>
      </c>
      <c r="S599" s="134" t="e">
        <f t="shared" ca="1" si="75"/>
        <v>#NAME?</v>
      </c>
      <c r="T599" s="134" t="e" cm="1">
        <f t="array" aca="1" ref="T599" ca="1">U598-(U598*(0.5^(1/_xll.RiskNormal('SW7'!C$2,'SW7'!D$2,_xll.RiskTruncateP(0.05,0.95),_xll.RiskName("Halflife"),_xll.RiskUnits("d")))))</f>
        <v>#NAME?</v>
      </c>
      <c r="U599" s="134" t="e">
        <f t="shared" ca="1" si="74"/>
        <v>#NAME?</v>
      </c>
      <c r="V599" s="137" t="e" cm="1">
        <f t="array" aca="1" ref="V599" ca="1">(U599*_xll.RiskNormal('SW7'!C$3,'SW7'!D$3,_xll.RiskTruncateP(0.05,0.95),_xll.RiskName("PFAS MUSCLE FRAC"))/(B599*_xll.RiskNormal('SW7'!C$4,'SW7'!E$4,_xll.RiskTruncateP(0.05,0.95),_xll.RiskName("MUSCLE BW FRAC"))))/1000</f>
        <v>#NAME?</v>
      </c>
      <c r="W599" s="137" t="e" cm="1">
        <f t="array" aca="1" ref="W599" ca="1">V599/_xll.RiskNormal('SW7'!C$5,'SW7'!D$5,_xll.RiskTruncateP(0.05,0.95),_xll.RiskName("Serum Part"))</f>
        <v>#NAME?</v>
      </c>
    </row>
    <row r="600" spans="1:23" x14ac:dyDescent="0.35">
      <c r="A600" s="133">
        <f t="shared" si="71"/>
        <v>597</v>
      </c>
      <c r="B600" s="134" t="e" cm="1">
        <f t="array" aca="1" ref="B600" ca="1">B599+_xll.RiskNormal(0.32,0.112,_xll.RiskTruncateP(0.05,0.95),_xll.RiskName("BW Gain 2"),_xll.RiskUnits("kg"))</f>
        <v>#NAME?</v>
      </c>
      <c r="C600" s="133" t="e" cm="1">
        <f t="array" aca="1" ref="C600" ca="1">_xll.RiskNormal(1200,1200*0.3941,_xll.RiskTruncateP(0.05,0.95),_xll.RiskName("Diet 3 Feed"),_xll.RiskUnits("ng/kg dry"))</f>
        <v>#NAME?</v>
      </c>
      <c r="D600" s="133">
        <v>0</v>
      </c>
      <c r="E600" s="163">
        <v>1.3</v>
      </c>
      <c r="F600" s="134"/>
      <c r="G600" s="134"/>
      <c r="H600" s="134"/>
      <c r="I600" s="134"/>
      <c r="J600" s="134"/>
      <c r="K600" s="134"/>
      <c r="L600" s="134" t="e" cm="1">
        <f t="array" aca="1" ref="L600" ca="1">_xll.RiskNormal(5.4702*LN(A600)-22.889,(5.4702*LN(A600)-22.889)*0.35,_xll.RiskTruncateP(0.05,0.95),_xll.RiskName("DMI"),_xll.RiskUnits("kg"))</f>
        <v>#NAME?</v>
      </c>
      <c r="M600" s="134" t="e" cm="1">
        <f t="array" aca="1" ref="M600" ca="1">_xll.RiskNormal(0.0243*L600,0.005*L600,_xll.RiskTruncateP(0.05,0.95),_xll.RiskName("Soil Intake"),_xll.RiskUnits("kg"))</f>
        <v>#NAME?</v>
      </c>
      <c r="N600" s="134" t="e">
        <f t="shared" ca="1" si="72"/>
        <v>#NAME?</v>
      </c>
      <c r="O600" s="134">
        <f t="shared" si="73"/>
        <v>0</v>
      </c>
      <c r="P600" s="134" t="e">
        <f t="shared" ca="1" si="70"/>
        <v>#NAME?</v>
      </c>
      <c r="Q600" s="134" t="e">
        <f t="shared" ca="1" si="70"/>
        <v>#NAME?</v>
      </c>
      <c r="R600" s="134" t="e">
        <f t="shared" ca="1" si="70"/>
        <v>#NAME?</v>
      </c>
      <c r="S600" s="134" t="e">
        <f t="shared" ca="1" si="75"/>
        <v>#NAME?</v>
      </c>
      <c r="T600" s="134" t="e" cm="1">
        <f t="array" aca="1" ref="T600" ca="1">U599-(U599*(0.5^(1/_xll.RiskNormal('SW7'!C$2,'SW7'!D$2,_xll.RiskTruncateP(0.05,0.95),_xll.RiskName("Halflife"),_xll.RiskUnits("d")))))</f>
        <v>#NAME?</v>
      </c>
      <c r="U600" s="134" t="e">
        <f t="shared" ca="1" si="74"/>
        <v>#NAME?</v>
      </c>
      <c r="V600" s="137" t="e" cm="1">
        <f t="array" aca="1" ref="V600" ca="1">(U600*_xll.RiskNormal('SW7'!C$3,'SW7'!D$3,_xll.RiskTruncateP(0.05,0.95),_xll.RiskName("PFAS MUSCLE FRAC"))/(B600*_xll.RiskNormal('SW7'!C$4,'SW7'!E$4,_xll.RiskTruncateP(0.05,0.95),_xll.RiskName("MUSCLE BW FRAC"))))/1000</f>
        <v>#NAME?</v>
      </c>
      <c r="W600" s="137" t="e" cm="1">
        <f t="array" aca="1" ref="W600" ca="1">V600/_xll.RiskNormal('SW7'!C$5,'SW7'!D$5,_xll.RiskTruncateP(0.05,0.95),_xll.RiskName("Serum Part"))</f>
        <v>#NAME?</v>
      </c>
    </row>
    <row r="601" spans="1:23" x14ac:dyDescent="0.35">
      <c r="A601" s="133">
        <f t="shared" si="71"/>
        <v>598</v>
      </c>
      <c r="B601" s="134" t="e" cm="1">
        <f t="array" aca="1" ref="B601" ca="1">B600+_xll.RiskNormal(0.32,0.112,_xll.RiskTruncateP(0.05,0.95),_xll.RiskName("BW Gain 2"),_xll.RiskUnits("kg"))</f>
        <v>#NAME?</v>
      </c>
      <c r="C601" s="133" t="e" cm="1">
        <f t="array" aca="1" ref="C601" ca="1">_xll.RiskNormal(1200,1200*0.3941,_xll.RiskTruncateP(0.05,0.95),_xll.RiskName("Diet 3 Feed"),_xll.RiskUnits("ng/kg dry"))</f>
        <v>#NAME?</v>
      </c>
      <c r="D601" s="133">
        <v>0</v>
      </c>
      <c r="E601" s="163">
        <v>1.3</v>
      </c>
      <c r="F601" s="134"/>
      <c r="G601" s="134"/>
      <c r="H601" s="134"/>
      <c r="I601" s="134"/>
      <c r="J601" s="134"/>
      <c r="K601" s="134"/>
      <c r="L601" s="134" t="e" cm="1">
        <f t="array" aca="1" ref="L601" ca="1">_xll.RiskNormal(5.4702*LN(A601)-22.889,(5.4702*LN(A601)-22.889)*0.35,_xll.RiskTruncateP(0.05,0.95),_xll.RiskName("DMI"),_xll.RiskUnits("kg"))</f>
        <v>#NAME?</v>
      </c>
      <c r="M601" s="134" t="e" cm="1">
        <f t="array" aca="1" ref="M601" ca="1">_xll.RiskNormal(0.0243*L601,0.005*L601,_xll.RiskTruncateP(0.05,0.95),_xll.RiskName("Soil Intake"),_xll.RiskUnits("kg"))</f>
        <v>#NAME?</v>
      </c>
      <c r="N601" s="134" t="e">
        <f t="shared" ca="1" si="72"/>
        <v>#NAME?</v>
      </c>
      <c r="O601" s="134">
        <f t="shared" si="73"/>
        <v>0</v>
      </c>
      <c r="P601" s="134" t="e">
        <f t="shared" ca="1" si="70"/>
        <v>#NAME?</v>
      </c>
      <c r="Q601" s="134" t="e">
        <f t="shared" ca="1" si="70"/>
        <v>#NAME?</v>
      </c>
      <c r="R601" s="134" t="e">
        <f t="shared" ca="1" si="70"/>
        <v>#NAME?</v>
      </c>
      <c r="S601" s="134" t="e">
        <f t="shared" ca="1" si="75"/>
        <v>#NAME?</v>
      </c>
      <c r="T601" s="134" t="e" cm="1">
        <f t="array" aca="1" ref="T601" ca="1">U600-(U600*(0.5^(1/_xll.RiskNormal('SW7'!C$2,'SW7'!D$2,_xll.RiskTruncateP(0.05,0.95),_xll.RiskName("Halflife"),_xll.RiskUnits("d")))))</f>
        <v>#NAME?</v>
      </c>
      <c r="U601" s="134" t="e">
        <f t="shared" ca="1" si="74"/>
        <v>#NAME?</v>
      </c>
      <c r="V601" s="137" t="e" cm="1">
        <f t="array" aca="1" ref="V601" ca="1">(U601*_xll.RiskNormal('SW7'!C$3,'SW7'!D$3,_xll.RiskTruncateP(0.05,0.95),_xll.RiskName("PFAS MUSCLE FRAC"))/(B601*_xll.RiskNormal('SW7'!C$4,'SW7'!E$4,_xll.RiskTruncateP(0.05,0.95),_xll.RiskName("MUSCLE BW FRAC"))))/1000</f>
        <v>#NAME?</v>
      </c>
      <c r="W601" s="137" t="e" cm="1">
        <f t="array" aca="1" ref="W601" ca="1">V601/_xll.RiskNormal('SW7'!C$5,'SW7'!D$5,_xll.RiskTruncateP(0.05,0.95),_xll.RiskName("Serum Part"))</f>
        <v>#NAME?</v>
      </c>
    </row>
    <row r="602" spans="1:23" x14ac:dyDescent="0.35">
      <c r="A602" s="133">
        <f t="shared" si="71"/>
        <v>599</v>
      </c>
      <c r="B602" s="134" t="e" cm="1">
        <f t="array" aca="1" ref="B602" ca="1">B601+_xll.RiskNormal(0.32,0.112,_xll.RiskTruncateP(0.05,0.95),_xll.RiskName("BW Gain 2"),_xll.RiskUnits("kg"))</f>
        <v>#NAME?</v>
      </c>
      <c r="C602" s="133" t="e" cm="1">
        <f t="array" aca="1" ref="C602" ca="1">_xll.RiskNormal(1200,1200*0.3941,_xll.RiskTruncateP(0.05,0.95),_xll.RiskName("Diet 3 Feed"),_xll.RiskUnits("ng/kg dry"))</f>
        <v>#NAME?</v>
      </c>
      <c r="D602" s="133">
        <v>0</v>
      </c>
      <c r="E602" s="163">
        <v>1.3</v>
      </c>
      <c r="F602" s="134"/>
      <c r="G602" s="134"/>
      <c r="H602" s="134"/>
      <c r="I602" s="134"/>
      <c r="J602" s="134"/>
      <c r="K602" s="134"/>
      <c r="L602" s="134" t="e" cm="1">
        <f t="array" aca="1" ref="L602" ca="1">_xll.RiskNormal(5.4702*LN(A602)-22.889,(5.4702*LN(A602)-22.889)*0.35,_xll.RiskTruncateP(0.05,0.95),_xll.RiskName("DMI"),_xll.RiskUnits("kg"))</f>
        <v>#NAME?</v>
      </c>
      <c r="M602" s="134" t="e" cm="1">
        <f t="array" aca="1" ref="M602" ca="1">_xll.RiskNormal(0.0243*L602,0.005*L602,_xll.RiskTruncateP(0.05,0.95),_xll.RiskName("Soil Intake"),_xll.RiskUnits("kg"))</f>
        <v>#NAME?</v>
      </c>
      <c r="N602" s="134" t="e">
        <f t="shared" ca="1" si="72"/>
        <v>#NAME?</v>
      </c>
      <c r="O602" s="134">
        <f t="shared" si="73"/>
        <v>0</v>
      </c>
      <c r="P602" s="134" t="e">
        <f t="shared" ca="1" si="70"/>
        <v>#NAME?</v>
      </c>
      <c r="Q602" s="134" t="e">
        <f t="shared" ca="1" si="70"/>
        <v>#NAME?</v>
      </c>
      <c r="R602" s="134" t="e">
        <f t="shared" ca="1" si="70"/>
        <v>#NAME?</v>
      </c>
      <c r="S602" s="134" t="e">
        <f t="shared" ca="1" si="75"/>
        <v>#NAME?</v>
      </c>
      <c r="T602" s="134" t="e" cm="1">
        <f t="array" aca="1" ref="T602" ca="1">U601-(U601*(0.5^(1/_xll.RiskNormal('SW7'!C$2,'SW7'!D$2,_xll.RiskTruncateP(0.05,0.95),_xll.RiskName("Halflife"),_xll.RiskUnits("d")))))</f>
        <v>#NAME?</v>
      </c>
      <c r="U602" s="134" t="e">
        <f t="shared" ca="1" si="74"/>
        <v>#NAME?</v>
      </c>
      <c r="V602" s="137" t="e" cm="1">
        <f t="array" aca="1" ref="V602" ca="1">(U602*_xll.RiskNormal('SW7'!C$3,'SW7'!D$3,_xll.RiskTruncateP(0.05,0.95),_xll.RiskName("PFAS MUSCLE FRAC"))/(B602*_xll.RiskNormal('SW7'!C$4,'SW7'!E$4,_xll.RiskTruncateP(0.05,0.95),_xll.RiskName("MUSCLE BW FRAC"))))/1000</f>
        <v>#NAME?</v>
      </c>
      <c r="W602" s="137" t="e" cm="1">
        <f t="array" aca="1" ref="W602" ca="1">V602/_xll.RiskNormal('SW7'!C$5,'SW7'!D$5,_xll.RiskTruncateP(0.05,0.95),_xll.RiskName("Serum Part"))</f>
        <v>#NAME?</v>
      </c>
    </row>
    <row r="603" spans="1:23" x14ac:dyDescent="0.35">
      <c r="A603" s="133">
        <f t="shared" si="71"/>
        <v>600</v>
      </c>
      <c r="B603" s="134" t="e" cm="1">
        <f t="array" aca="1" ref="B603" ca="1">B602+_xll.RiskNormal(0.32,0.112,_xll.RiskTruncateP(0.05,0.95),_xll.RiskName("BW Gain 2"),_xll.RiskUnits("kg"))</f>
        <v>#NAME?</v>
      </c>
      <c r="C603" s="133" t="e" cm="1">
        <f t="array" aca="1" ref="C603" ca="1">_xll.RiskNormal(1200,1200*0.3941,_xll.RiskTruncateP(0.05,0.95),_xll.RiskName("Diet 3 Feed"),_xll.RiskUnits("ng/kg dry"))</f>
        <v>#NAME?</v>
      </c>
      <c r="D603" s="133">
        <v>0</v>
      </c>
      <c r="E603" s="163">
        <v>1.3</v>
      </c>
      <c r="F603" s="134"/>
      <c r="G603" s="134"/>
      <c r="H603" s="134"/>
      <c r="I603" s="134"/>
      <c r="J603" s="134"/>
      <c r="K603" s="134"/>
      <c r="L603" s="134" t="e" cm="1">
        <f t="array" aca="1" ref="L603" ca="1">_xll.RiskNormal(5.4702*LN(A603)-22.889,(5.4702*LN(A603)-22.889)*0.35,_xll.RiskTruncateP(0.05,0.95),_xll.RiskName("DMI"),_xll.RiskUnits("kg"))</f>
        <v>#NAME?</v>
      </c>
      <c r="M603" s="134" t="e" cm="1">
        <f t="array" aca="1" ref="M603" ca="1">_xll.RiskNormal(0.0243*L603,0.005*L603,_xll.RiskTruncateP(0.05,0.95),_xll.RiskName("Soil Intake"),_xll.RiskUnits("kg"))</f>
        <v>#NAME?</v>
      </c>
      <c r="N603" s="134" t="e">
        <f t="shared" ca="1" si="72"/>
        <v>#NAME?</v>
      </c>
      <c r="O603" s="134">
        <f t="shared" si="73"/>
        <v>0</v>
      </c>
      <c r="P603" s="134" t="e">
        <f t="shared" ca="1" si="70"/>
        <v>#NAME?</v>
      </c>
      <c r="Q603" s="134" t="e">
        <f t="shared" ca="1" si="70"/>
        <v>#NAME?</v>
      </c>
      <c r="R603" s="134" t="e">
        <f t="shared" ca="1" si="70"/>
        <v>#NAME?</v>
      </c>
      <c r="S603" s="134" t="e">
        <f t="shared" ca="1" si="75"/>
        <v>#NAME?</v>
      </c>
      <c r="T603" s="134" t="e" cm="1">
        <f t="array" aca="1" ref="T603" ca="1">U602-(U602*(0.5^(1/_xll.RiskNormal('SW7'!C$2,'SW7'!D$2,_xll.RiskTruncateP(0.05,0.95),_xll.RiskName("Halflife"),_xll.RiskUnits("d")))))</f>
        <v>#NAME?</v>
      </c>
      <c r="U603" s="134" t="e">
        <f t="shared" ca="1" si="74"/>
        <v>#NAME?</v>
      </c>
      <c r="V603" s="137" t="e" cm="1">
        <f t="array" aca="1" ref="V603" ca="1">(U603*_xll.RiskNormal('SW7'!C$3,'SW7'!D$3,_xll.RiskTruncateP(0.05,0.95),_xll.RiskName("PFAS MUSCLE FRAC"))/(B603*_xll.RiskNormal('SW7'!C$4,'SW7'!E$4,_xll.RiskTruncateP(0.05,0.95),_xll.RiskName("MUSCLE BW FRAC"))))/1000</f>
        <v>#NAME?</v>
      </c>
      <c r="W603" s="137" t="e" cm="1">
        <f t="array" aca="1" ref="W603" ca="1">V603/_xll.RiskNormal('SW7'!C$5,'SW7'!D$5,_xll.RiskTruncateP(0.05,0.95),_xll.RiskName("Serum Part"))</f>
        <v>#NAME?</v>
      </c>
    </row>
    <row r="604" spans="1:23" x14ac:dyDescent="0.35">
      <c r="A604" s="133">
        <f t="shared" si="71"/>
        <v>601</v>
      </c>
      <c r="B604" s="134" t="e" cm="1">
        <f t="array" aca="1" ref="B604" ca="1">B603+_xll.RiskNormal(0.32,0.112,_xll.RiskTruncateP(0.05,0.95),_xll.RiskName("BW Gain 2"),_xll.RiskUnits("kg"))</f>
        <v>#NAME?</v>
      </c>
      <c r="C604" s="133" t="e" cm="1">
        <f t="array" aca="1" ref="C604" ca="1">_xll.RiskNormal(1200,1200*0.3941,_xll.RiskTruncateP(0.05,0.95),_xll.RiskName("Diet 3 Feed"),_xll.RiskUnits("ng/kg dry"))</f>
        <v>#NAME?</v>
      </c>
      <c r="D604" s="133">
        <v>0</v>
      </c>
      <c r="E604" s="163">
        <v>1.3</v>
      </c>
      <c r="F604" s="134"/>
      <c r="G604" s="134"/>
      <c r="H604" s="134"/>
      <c r="I604" s="134"/>
      <c r="J604" s="134"/>
      <c r="K604" s="134"/>
      <c r="L604" s="134" t="e" cm="1">
        <f t="array" aca="1" ref="L604" ca="1">_xll.RiskNormal(5.4702*LN(A604)-22.889,(5.4702*LN(A604)-22.889)*0.35,_xll.RiskTruncateP(0.05,0.95),_xll.RiskName("DMI"),_xll.RiskUnits("kg"))</f>
        <v>#NAME?</v>
      </c>
      <c r="M604" s="134" t="e" cm="1">
        <f t="array" aca="1" ref="M604" ca="1">_xll.RiskNormal(0.0243*L604,0.005*L604,_xll.RiskTruncateP(0.05,0.95),_xll.RiskName("Soil Intake"),_xll.RiskUnits("kg"))</f>
        <v>#NAME?</v>
      </c>
      <c r="N604" s="134" t="e">
        <f t="shared" ca="1" si="72"/>
        <v>#NAME?</v>
      </c>
      <c r="O604" s="134">
        <f t="shared" si="73"/>
        <v>0</v>
      </c>
      <c r="P604" s="134" t="e">
        <f t="shared" ca="1" si="70"/>
        <v>#NAME?</v>
      </c>
      <c r="Q604" s="134" t="e">
        <f t="shared" ca="1" si="70"/>
        <v>#NAME?</v>
      </c>
      <c r="R604" s="134" t="e">
        <f t="shared" ca="1" si="70"/>
        <v>#NAME?</v>
      </c>
      <c r="S604" s="134" t="e">
        <f t="shared" ca="1" si="75"/>
        <v>#NAME?</v>
      </c>
      <c r="T604" s="134" t="e" cm="1">
        <f t="array" aca="1" ref="T604" ca="1">U603-(U603*(0.5^(1/_xll.RiskNormal('SW7'!C$2,'SW7'!D$2,_xll.RiskTruncateP(0.05,0.95),_xll.RiskName("Halflife"),_xll.RiskUnits("d")))))</f>
        <v>#NAME?</v>
      </c>
      <c r="U604" s="134" t="e">
        <f t="shared" ca="1" si="74"/>
        <v>#NAME?</v>
      </c>
      <c r="V604" s="137" t="e" cm="1">
        <f t="array" aca="1" ref="V604" ca="1">(U604*_xll.RiskNormal('SW7'!C$3,'SW7'!D$3,_xll.RiskTruncateP(0.05,0.95),_xll.RiskName("PFAS MUSCLE FRAC"))/(B604*_xll.RiskNormal('SW7'!C$4,'SW7'!E$4,_xll.RiskTruncateP(0.05,0.95),_xll.RiskName("MUSCLE BW FRAC"))))/1000</f>
        <v>#NAME?</v>
      </c>
      <c r="W604" s="137" t="e" cm="1">
        <f t="array" aca="1" ref="W604" ca="1">V604/_xll.RiskNormal('SW7'!C$5,'SW7'!D$5,_xll.RiskTruncateP(0.05,0.95),_xll.RiskName("Serum Part"))</f>
        <v>#NAME?</v>
      </c>
    </row>
    <row r="605" spans="1:23" x14ac:dyDescent="0.35">
      <c r="A605" s="133">
        <f t="shared" si="71"/>
        <v>602</v>
      </c>
      <c r="B605" s="134" t="e" cm="1">
        <f t="array" aca="1" ref="B605" ca="1">B604+_xll.RiskNormal(0.32,0.112,_xll.RiskTruncateP(0.05,0.95),_xll.RiskName("BW Gain 2"),_xll.RiskUnits("kg"))</f>
        <v>#NAME?</v>
      </c>
      <c r="C605" s="133" t="e" cm="1">
        <f t="array" aca="1" ref="C605" ca="1">_xll.RiskNormal(1200,1200*0.3941,_xll.RiskTruncateP(0.05,0.95),_xll.RiskName("Diet 3 Feed"),_xll.RiskUnits("ng/kg dry"))</f>
        <v>#NAME?</v>
      </c>
      <c r="D605" s="133">
        <v>0</v>
      </c>
      <c r="E605" s="163">
        <v>1.3</v>
      </c>
      <c r="F605" s="134"/>
      <c r="G605" s="134"/>
      <c r="H605" s="134"/>
      <c r="I605" s="134"/>
      <c r="J605" s="134"/>
      <c r="K605" s="134"/>
      <c r="L605" s="134" t="e" cm="1">
        <f t="array" aca="1" ref="L605" ca="1">_xll.RiskNormal(5.4702*LN(A605)-22.889,(5.4702*LN(A605)-22.889)*0.35,_xll.RiskTruncateP(0.05,0.95),_xll.RiskName("DMI"),_xll.RiskUnits("kg"))</f>
        <v>#NAME?</v>
      </c>
      <c r="M605" s="134" t="e" cm="1">
        <f t="array" aca="1" ref="M605" ca="1">_xll.RiskNormal(0.0243*L605,0.005*L605,_xll.RiskTruncateP(0.05,0.95),_xll.RiskName("Soil Intake"),_xll.RiskUnits("kg"))</f>
        <v>#NAME?</v>
      </c>
      <c r="N605" s="134" t="e">
        <f t="shared" ca="1" si="72"/>
        <v>#NAME?</v>
      </c>
      <c r="O605" s="134">
        <f t="shared" si="73"/>
        <v>0</v>
      </c>
      <c r="P605" s="134" t="e">
        <f t="shared" ca="1" si="70"/>
        <v>#NAME?</v>
      </c>
      <c r="Q605" s="134" t="e">
        <f t="shared" ca="1" si="70"/>
        <v>#NAME?</v>
      </c>
      <c r="R605" s="134" t="e">
        <f t="shared" ca="1" si="70"/>
        <v>#NAME?</v>
      </c>
      <c r="S605" s="134" t="e">
        <f t="shared" ca="1" si="75"/>
        <v>#NAME?</v>
      </c>
      <c r="T605" s="134" t="e" cm="1">
        <f t="array" aca="1" ref="T605" ca="1">U604-(U604*(0.5^(1/_xll.RiskNormal('SW7'!C$2,'SW7'!D$2,_xll.RiskTruncateP(0.05,0.95),_xll.RiskName("Halflife"),_xll.RiskUnits("d")))))</f>
        <v>#NAME?</v>
      </c>
      <c r="U605" s="134" t="e">
        <f t="shared" ca="1" si="74"/>
        <v>#NAME?</v>
      </c>
      <c r="V605" s="137" t="e" cm="1">
        <f t="array" aca="1" ref="V605" ca="1">(U605*_xll.RiskNormal('SW7'!C$3,'SW7'!D$3,_xll.RiskTruncateP(0.05,0.95),_xll.RiskName("PFAS MUSCLE FRAC"))/(B605*_xll.RiskNormal('SW7'!C$4,'SW7'!E$4,_xll.RiskTruncateP(0.05,0.95),_xll.RiskName("MUSCLE BW FRAC"))))/1000</f>
        <v>#NAME?</v>
      </c>
      <c r="W605" s="137" t="e" cm="1">
        <f t="array" aca="1" ref="W605" ca="1">V605/_xll.RiskNormal('SW7'!C$5,'SW7'!D$5,_xll.RiskTruncateP(0.05,0.95),_xll.RiskName("Serum Part"))</f>
        <v>#NAME?</v>
      </c>
    </row>
    <row r="606" spans="1:23" x14ac:dyDescent="0.35">
      <c r="A606" s="133">
        <f t="shared" si="71"/>
        <v>603</v>
      </c>
      <c r="B606" s="134" t="e" cm="1">
        <f t="array" aca="1" ref="B606" ca="1">B605+_xll.RiskNormal(0.32,0.112,_xll.RiskTruncateP(0.05,0.95),_xll.RiskName("BW Gain 2"),_xll.RiskUnits("kg"))</f>
        <v>#NAME?</v>
      </c>
      <c r="C606" s="133" t="e" cm="1">
        <f t="array" aca="1" ref="C606" ca="1">_xll.RiskNormal(1200,1200*0.3941,_xll.RiskTruncateP(0.05,0.95),_xll.RiskName("Diet 3 Feed"),_xll.RiskUnits("ng/kg dry"))</f>
        <v>#NAME?</v>
      </c>
      <c r="D606" s="133">
        <v>0</v>
      </c>
      <c r="E606" s="163">
        <v>1.3</v>
      </c>
      <c r="F606" s="134"/>
      <c r="G606" s="134"/>
      <c r="H606" s="134"/>
      <c r="I606" s="134"/>
      <c r="J606" s="134"/>
      <c r="K606" s="134"/>
      <c r="L606" s="134" t="e" cm="1">
        <f t="array" aca="1" ref="L606" ca="1">_xll.RiskNormal(5.4702*LN(A606)-22.889,(5.4702*LN(A606)-22.889)*0.35,_xll.RiskTruncateP(0.05,0.95),_xll.RiskName("DMI"),_xll.RiskUnits("kg"))</f>
        <v>#NAME?</v>
      </c>
      <c r="M606" s="134" t="e" cm="1">
        <f t="array" aca="1" ref="M606" ca="1">_xll.RiskNormal(0.0243*L606,0.005*L606,_xll.RiskTruncateP(0.05,0.95),_xll.RiskName("Soil Intake"),_xll.RiskUnits("kg"))</f>
        <v>#NAME?</v>
      </c>
      <c r="N606" s="134" t="e">
        <f t="shared" ca="1" si="72"/>
        <v>#NAME?</v>
      </c>
      <c r="O606" s="134">
        <f t="shared" si="73"/>
        <v>0</v>
      </c>
      <c r="P606" s="134" t="e">
        <f t="shared" ca="1" si="70"/>
        <v>#NAME?</v>
      </c>
      <c r="Q606" s="134" t="e">
        <f t="shared" ca="1" si="70"/>
        <v>#NAME?</v>
      </c>
      <c r="R606" s="134" t="e">
        <f t="shared" ca="1" si="70"/>
        <v>#NAME?</v>
      </c>
      <c r="S606" s="134" t="e">
        <f t="shared" ca="1" si="75"/>
        <v>#NAME?</v>
      </c>
      <c r="T606" s="134" t="e" cm="1">
        <f t="array" aca="1" ref="T606" ca="1">U605-(U605*(0.5^(1/_xll.RiskNormal('SW7'!C$2,'SW7'!D$2,_xll.RiskTruncateP(0.05,0.95),_xll.RiskName("Halflife"),_xll.RiskUnits("d")))))</f>
        <v>#NAME?</v>
      </c>
      <c r="U606" s="134" t="e">
        <f t="shared" ca="1" si="74"/>
        <v>#NAME?</v>
      </c>
      <c r="V606" s="137" t="e" cm="1">
        <f t="array" aca="1" ref="V606" ca="1">(U606*_xll.RiskNormal('SW7'!C$3,'SW7'!D$3,_xll.RiskTruncateP(0.05,0.95),_xll.RiskName("PFAS MUSCLE FRAC"))/(B606*_xll.RiskNormal('SW7'!C$4,'SW7'!E$4,_xll.RiskTruncateP(0.05,0.95),_xll.RiskName("MUSCLE BW FRAC"))))/1000</f>
        <v>#NAME?</v>
      </c>
      <c r="W606" s="137" t="e" cm="1">
        <f t="array" aca="1" ref="W606" ca="1">V606/_xll.RiskNormal('SW7'!C$5,'SW7'!D$5,_xll.RiskTruncateP(0.05,0.95),_xll.RiskName("Serum Part"))</f>
        <v>#NAME?</v>
      </c>
    </row>
    <row r="607" spans="1:23" x14ac:dyDescent="0.35">
      <c r="A607" s="133">
        <f t="shared" si="71"/>
        <v>604</v>
      </c>
      <c r="B607" s="134" t="e" cm="1">
        <f t="array" aca="1" ref="B607" ca="1">B606+_xll.RiskNormal(0.32,0.112,_xll.RiskTruncateP(0.05,0.95),_xll.RiskName("BW Gain 2"),_xll.RiskUnits("kg"))</f>
        <v>#NAME?</v>
      </c>
      <c r="C607" s="133" t="e" cm="1">
        <f t="array" aca="1" ref="C607" ca="1">_xll.RiskNormal(1200,1200*0.3941,_xll.RiskTruncateP(0.05,0.95),_xll.RiskName("Diet 3 Feed"),_xll.RiskUnits("ng/kg dry"))</f>
        <v>#NAME?</v>
      </c>
      <c r="D607" s="133">
        <v>0</v>
      </c>
      <c r="E607" s="163">
        <v>1.3</v>
      </c>
      <c r="F607" s="134"/>
      <c r="G607" s="134"/>
      <c r="H607" s="134"/>
      <c r="I607" s="134"/>
      <c r="J607" s="134"/>
      <c r="K607" s="134"/>
      <c r="L607" s="134" t="e" cm="1">
        <f t="array" aca="1" ref="L607" ca="1">_xll.RiskNormal(5.4702*LN(A607)-22.889,(5.4702*LN(A607)-22.889)*0.35,_xll.RiskTruncateP(0.05,0.95),_xll.RiskName("DMI"),_xll.RiskUnits("kg"))</f>
        <v>#NAME?</v>
      </c>
      <c r="M607" s="134" t="e" cm="1">
        <f t="array" aca="1" ref="M607" ca="1">_xll.RiskNormal(0.0243*L607,0.005*L607,_xll.RiskTruncateP(0.05,0.95),_xll.RiskName("Soil Intake"),_xll.RiskUnits("kg"))</f>
        <v>#NAME?</v>
      </c>
      <c r="N607" s="134" t="e">
        <f t="shared" ca="1" si="72"/>
        <v>#NAME?</v>
      </c>
      <c r="O607" s="134">
        <f t="shared" si="73"/>
        <v>0</v>
      </c>
      <c r="P607" s="134" t="e">
        <f t="shared" ca="1" si="70"/>
        <v>#NAME?</v>
      </c>
      <c r="Q607" s="134" t="e">
        <f t="shared" ca="1" si="70"/>
        <v>#NAME?</v>
      </c>
      <c r="R607" s="134" t="e">
        <f t="shared" ca="1" si="70"/>
        <v>#NAME?</v>
      </c>
      <c r="S607" s="134" t="e">
        <f t="shared" ca="1" si="75"/>
        <v>#NAME?</v>
      </c>
      <c r="T607" s="134" t="e" cm="1">
        <f t="array" aca="1" ref="T607" ca="1">U606-(U606*(0.5^(1/_xll.RiskNormal('SW7'!C$2,'SW7'!D$2,_xll.RiskTruncateP(0.05,0.95),_xll.RiskName("Halflife"),_xll.RiskUnits("d")))))</f>
        <v>#NAME?</v>
      </c>
      <c r="U607" s="134" t="e">
        <f t="shared" ca="1" si="74"/>
        <v>#NAME?</v>
      </c>
      <c r="V607" s="137" t="e" cm="1">
        <f t="array" aca="1" ref="V607" ca="1">(U607*_xll.RiskNormal('SW7'!C$3,'SW7'!D$3,_xll.RiskTruncateP(0.05,0.95),_xll.RiskName("PFAS MUSCLE FRAC"))/(B607*_xll.RiskNormal('SW7'!C$4,'SW7'!E$4,_xll.RiskTruncateP(0.05,0.95),_xll.RiskName("MUSCLE BW FRAC"))))/1000</f>
        <v>#NAME?</v>
      </c>
      <c r="W607" s="137" t="e" cm="1">
        <f t="array" aca="1" ref="W607" ca="1">V607/_xll.RiskNormal('SW7'!C$5,'SW7'!D$5,_xll.RiskTruncateP(0.05,0.95),_xll.RiskName("Serum Part"))</f>
        <v>#NAME?</v>
      </c>
    </row>
    <row r="608" spans="1:23" x14ac:dyDescent="0.35">
      <c r="A608" s="133">
        <f t="shared" si="71"/>
        <v>605</v>
      </c>
      <c r="B608" s="134" t="e" cm="1">
        <f t="array" aca="1" ref="B608" ca="1">B607+_xll.RiskNormal(0.32,0.112,_xll.RiskTruncateP(0.05,0.95),_xll.RiskName("BW Gain 2"),_xll.RiskUnits("kg"))</f>
        <v>#NAME?</v>
      </c>
      <c r="C608" s="133" t="e" cm="1">
        <f t="array" aca="1" ref="C608" ca="1">_xll.RiskNormal(1200,1200*0.3941,_xll.RiskTruncateP(0.05,0.95),_xll.RiskName("Diet 3 Feed"),_xll.RiskUnits("ng/kg dry"))</f>
        <v>#NAME?</v>
      </c>
      <c r="D608" s="133">
        <v>0</v>
      </c>
      <c r="E608" s="163">
        <v>1.3</v>
      </c>
      <c r="F608" s="134"/>
      <c r="G608" s="134"/>
      <c r="H608" s="134"/>
      <c r="I608" s="134"/>
      <c r="J608" s="134"/>
      <c r="K608" s="134"/>
      <c r="L608" s="134" t="e" cm="1">
        <f t="array" aca="1" ref="L608" ca="1">_xll.RiskNormal(5.4702*LN(A608)-22.889,(5.4702*LN(A608)-22.889)*0.35,_xll.RiskTruncateP(0.05,0.95),_xll.RiskName("DMI"),_xll.RiskUnits("kg"))</f>
        <v>#NAME?</v>
      </c>
      <c r="M608" s="134" t="e" cm="1">
        <f t="array" aca="1" ref="M608" ca="1">_xll.RiskNormal(0.0243*L608,0.005*L608,_xll.RiskTruncateP(0.05,0.95),_xll.RiskName("Soil Intake"),_xll.RiskUnits("kg"))</f>
        <v>#NAME?</v>
      </c>
      <c r="N608" s="134" t="e">
        <f t="shared" ca="1" si="72"/>
        <v>#NAME?</v>
      </c>
      <c r="O608" s="134">
        <f t="shared" si="73"/>
        <v>0</v>
      </c>
      <c r="P608" s="134" t="e">
        <f t="shared" ca="1" si="70"/>
        <v>#NAME?</v>
      </c>
      <c r="Q608" s="134" t="e">
        <f t="shared" ca="1" si="70"/>
        <v>#NAME?</v>
      </c>
      <c r="R608" s="134" t="e">
        <f t="shared" ca="1" si="70"/>
        <v>#NAME?</v>
      </c>
      <c r="S608" s="134" t="e">
        <f t="shared" ca="1" si="75"/>
        <v>#NAME?</v>
      </c>
      <c r="T608" s="134" t="e" cm="1">
        <f t="array" aca="1" ref="T608" ca="1">U607-(U607*(0.5^(1/_xll.RiskNormal('SW7'!C$2,'SW7'!D$2,_xll.RiskTruncateP(0.05,0.95),_xll.RiskName("Halflife"),_xll.RiskUnits("d")))))</f>
        <v>#NAME?</v>
      </c>
      <c r="U608" s="134" t="e">
        <f t="shared" ca="1" si="74"/>
        <v>#NAME?</v>
      </c>
      <c r="V608" s="137" t="e" cm="1">
        <f t="array" aca="1" ref="V608" ca="1">(U608*_xll.RiskNormal('SW7'!C$3,'SW7'!D$3,_xll.RiskTruncateP(0.05,0.95),_xll.RiskName("PFAS MUSCLE FRAC"))/(B608*_xll.RiskNormal('SW7'!C$4,'SW7'!E$4,_xll.RiskTruncateP(0.05,0.95),_xll.RiskName("MUSCLE BW FRAC"))))/1000</f>
        <v>#NAME?</v>
      </c>
      <c r="W608" s="137" t="e" cm="1">
        <f t="array" aca="1" ref="W608" ca="1">V608/_xll.RiskNormal('SW7'!C$5,'SW7'!D$5,_xll.RiskTruncateP(0.05,0.95),_xll.RiskName("Serum Part"))</f>
        <v>#NAME?</v>
      </c>
    </row>
    <row r="609" spans="1:23" x14ac:dyDescent="0.35">
      <c r="A609" s="133">
        <f t="shared" si="71"/>
        <v>606</v>
      </c>
      <c r="B609" s="134" t="e" cm="1">
        <f t="array" aca="1" ref="B609" ca="1">B608+_xll.RiskNormal(0.32,0.112,_xll.RiskTruncateP(0.05,0.95),_xll.RiskName("BW Gain 2"),_xll.RiskUnits("kg"))</f>
        <v>#NAME?</v>
      </c>
      <c r="C609" s="133" t="e" cm="1">
        <f t="array" aca="1" ref="C609" ca="1">_xll.RiskNormal(1200,1200*0.3941,_xll.RiskTruncateP(0.05,0.95),_xll.RiskName("Diet 3 Feed"),_xll.RiskUnits("ng/kg dry"))</f>
        <v>#NAME?</v>
      </c>
      <c r="D609" s="133">
        <v>0</v>
      </c>
      <c r="E609" s="163">
        <v>1.3</v>
      </c>
      <c r="F609" s="134"/>
      <c r="G609" s="134"/>
      <c r="H609" s="134"/>
      <c r="I609" s="134"/>
      <c r="J609" s="134"/>
      <c r="K609" s="134"/>
      <c r="L609" s="134" t="e" cm="1">
        <f t="array" aca="1" ref="L609" ca="1">_xll.RiskNormal(5.4702*LN(A609)-22.889,(5.4702*LN(A609)-22.889)*0.35,_xll.RiskTruncateP(0.05,0.95),_xll.RiskName("DMI"),_xll.RiskUnits("kg"))</f>
        <v>#NAME?</v>
      </c>
      <c r="M609" s="134" t="e" cm="1">
        <f t="array" aca="1" ref="M609" ca="1">_xll.RiskNormal(0.0243*L609,0.005*L609,_xll.RiskTruncateP(0.05,0.95),_xll.RiskName("Soil Intake"),_xll.RiskUnits("kg"))</f>
        <v>#NAME?</v>
      </c>
      <c r="N609" s="134" t="e">
        <f t="shared" ca="1" si="72"/>
        <v>#NAME?</v>
      </c>
      <c r="O609" s="134">
        <f t="shared" si="73"/>
        <v>0</v>
      </c>
      <c r="P609" s="134" t="e">
        <f t="shared" ca="1" si="70"/>
        <v>#NAME?</v>
      </c>
      <c r="Q609" s="134" t="e">
        <f t="shared" ca="1" si="70"/>
        <v>#NAME?</v>
      </c>
      <c r="R609" s="134" t="e">
        <f t="shared" ca="1" si="70"/>
        <v>#NAME?</v>
      </c>
      <c r="S609" s="134" t="e">
        <f t="shared" ca="1" si="75"/>
        <v>#NAME?</v>
      </c>
      <c r="T609" s="134" t="e" cm="1">
        <f t="array" aca="1" ref="T609" ca="1">U608-(U608*(0.5^(1/_xll.RiskNormal('SW7'!C$2,'SW7'!D$2,_xll.RiskTruncateP(0.05,0.95),_xll.RiskName("Halflife"),_xll.RiskUnits("d")))))</f>
        <v>#NAME?</v>
      </c>
      <c r="U609" s="134" t="e">
        <f t="shared" ca="1" si="74"/>
        <v>#NAME?</v>
      </c>
      <c r="V609" s="137" t="e" cm="1">
        <f t="array" aca="1" ref="V609" ca="1">(U609*_xll.RiskNormal('SW7'!C$3,'SW7'!D$3,_xll.RiskTruncateP(0.05,0.95),_xll.RiskName("PFAS MUSCLE FRAC"))/(B609*_xll.RiskNormal('SW7'!C$4,'SW7'!E$4,_xll.RiskTruncateP(0.05,0.95),_xll.RiskName("MUSCLE BW FRAC"))))/1000</f>
        <v>#NAME?</v>
      </c>
      <c r="W609" s="137" t="e" cm="1">
        <f t="array" aca="1" ref="W609" ca="1">V609/_xll.RiskNormal('SW7'!C$5,'SW7'!D$5,_xll.RiskTruncateP(0.05,0.95),_xll.RiskName("Serum Part"))</f>
        <v>#NAME?</v>
      </c>
    </row>
    <row r="610" spans="1:23" x14ac:dyDescent="0.35">
      <c r="A610" s="133">
        <f t="shared" si="71"/>
        <v>607</v>
      </c>
      <c r="B610" s="134" t="e" cm="1">
        <f t="array" aca="1" ref="B610" ca="1">B609+_xll.RiskNormal(0.32,0.112,_xll.RiskTruncateP(0.05,0.95),_xll.RiskName("BW Gain 2"),_xll.RiskUnits("kg"))</f>
        <v>#NAME?</v>
      </c>
      <c r="C610" s="133" t="e" cm="1">
        <f t="array" aca="1" ref="C610" ca="1">_xll.RiskNormal(1200,1200*0.3941,_xll.RiskTruncateP(0.05,0.95),_xll.RiskName("Diet 3 Feed"),_xll.RiskUnits("ng/kg dry"))</f>
        <v>#NAME?</v>
      </c>
      <c r="D610" s="133">
        <v>0</v>
      </c>
      <c r="E610" s="163">
        <v>1.3</v>
      </c>
      <c r="F610" s="134"/>
      <c r="G610" s="134"/>
      <c r="H610" s="134"/>
      <c r="I610" s="134"/>
      <c r="J610" s="134"/>
      <c r="K610" s="134"/>
      <c r="L610" s="134" t="e" cm="1">
        <f t="array" aca="1" ref="L610" ca="1">_xll.RiskNormal(5.4702*LN(A610)-22.889,(5.4702*LN(A610)-22.889)*0.35,_xll.RiskTruncateP(0.05,0.95),_xll.RiskName("DMI"),_xll.RiskUnits("kg"))</f>
        <v>#NAME?</v>
      </c>
      <c r="M610" s="134" t="e" cm="1">
        <f t="array" aca="1" ref="M610" ca="1">_xll.RiskNormal(0.0243*L610,0.005*L610,_xll.RiskTruncateP(0.05,0.95),_xll.RiskName("Soil Intake"),_xll.RiskUnits("kg"))</f>
        <v>#NAME?</v>
      </c>
      <c r="N610" s="134" t="e">
        <f t="shared" ca="1" si="72"/>
        <v>#NAME?</v>
      </c>
      <c r="O610" s="134">
        <f t="shared" si="73"/>
        <v>0</v>
      </c>
      <c r="P610" s="134" t="e">
        <f t="shared" ref="P610:R673" ca="1" si="76">C610*L610</f>
        <v>#NAME?</v>
      </c>
      <c r="Q610" s="134" t="e">
        <f t="shared" ca="1" si="76"/>
        <v>#NAME?</v>
      </c>
      <c r="R610" s="134" t="e">
        <f t="shared" ca="1" si="76"/>
        <v>#NAME?</v>
      </c>
      <c r="S610" s="134" t="e">
        <f t="shared" ca="1" si="75"/>
        <v>#NAME?</v>
      </c>
      <c r="T610" s="134" t="e" cm="1">
        <f t="array" aca="1" ref="T610" ca="1">U609-(U609*(0.5^(1/_xll.RiskNormal('SW7'!C$2,'SW7'!D$2,_xll.RiskTruncateP(0.05,0.95),_xll.RiskName("Halflife"),_xll.RiskUnits("d")))))</f>
        <v>#NAME?</v>
      </c>
      <c r="U610" s="134" t="e">
        <f t="shared" ca="1" si="74"/>
        <v>#NAME?</v>
      </c>
      <c r="V610" s="137" t="e" cm="1">
        <f t="array" aca="1" ref="V610" ca="1">(U610*_xll.RiskNormal('SW7'!C$3,'SW7'!D$3,_xll.RiskTruncateP(0.05,0.95),_xll.RiskName("PFAS MUSCLE FRAC"))/(B610*_xll.RiskNormal('SW7'!C$4,'SW7'!E$4,_xll.RiskTruncateP(0.05,0.95),_xll.RiskName("MUSCLE BW FRAC"))))/1000</f>
        <v>#NAME?</v>
      </c>
      <c r="W610" s="137" t="e" cm="1">
        <f t="array" aca="1" ref="W610" ca="1">V610/_xll.RiskNormal('SW7'!C$5,'SW7'!D$5,_xll.RiskTruncateP(0.05,0.95),_xll.RiskName("Serum Part"))</f>
        <v>#NAME?</v>
      </c>
    </row>
    <row r="611" spans="1:23" x14ac:dyDescent="0.35">
      <c r="A611" s="133">
        <f t="shared" si="71"/>
        <v>608</v>
      </c>
      <c r="B611" s="134" t="e" cm="1">
        <f t="array" aca="1" ref="B611" ca="1">B610+_xll.RiskNormal(0.32,0.112,_xll.RiskTruncateP(0.05,0.95),_xll.RiskName("BW Gain 2"),_xll.RiskUnits("kg"))</f>
        <v>#NAME?</v>
      </c>
      <c r="C611" s="133" t="e" cm="1">
        <f t="array" aca="1" ref="C611" ca="1">_xll.RiskNormal(1200,1200*0.3941,_xll.RiskTruncateP(0.05,0.95),_xll.RiskName("Diet 3 Feed"),_xll.RiskUnits("ng/kg dry"))</f>
        <v>#NAME?</v>
      </c>
      <c r="D611" s="133">
        <v>0</v>
      </c>
      <c r="E611" s="163">
        <v>1.3</v>
      </c>
      <c r="F611" s="134"/>
      <c r="G611" s="134"/>
      <c r="H611" s="134"/>
      <c r="I611" s="134"/>
      <c r="J611" s="134"/>
      <c r="K611" s="134"/>
      <c r="L611" s="134" t="e" cm="1">
        <f t="array" aca="1" ref="L611" ca="1">_xll.RiskNormal(5.4702*LN(A611)-22.889,(5.4702*LN(A611)-22.889)*0.35,_xll.RiskTruncateP(0.05,0.95),_xll.RiskName("DMI"),_xll.RiskUnits("kg"))</f>
        <v>#NAME?</v>
      </c>
      <c r="M611" s="134" t="e" cm="1">
        <f t="array" aca="1" ref="M611" ca="1">_xll.RiskNormal(0.0243*L611,0.005*L611,_xll.RiskTruncateP(0.05,0.95),_xll.RiskName("Soil Intake"),_xll.RiskUnits("kg"))</f>
        <v>#NAME?</v>
      </c>
      <c r="N611" s="134" t="e">
        <f t="shared" ca="1" si="72"/>
        <v>#NAME?</v>
      </c>
      <c r="O611" s="134">
        <f t="shared" si="73"/>
        <v>0</v>
      </c>
      <c r="P611" s="134" t="e">
        <f t="shared" ca="1" si="76"/>
        <v>#NAME?</v>
      </c>
      <c r="Q611" s="134" t="e">
        <f t="shared" ca="1" si="76"/>
        <v>#NAME?</v>
      </c>
      <c r="R611" s="134" t="e">
        <f t="shared" ca="1" si="76"/>
        <v>#NAME?</v>
      </c>
      <c r="S611" s="134" t="e">
        <f t="shared" ca="1" si="75"/>
        <v>#NAME?</v>
      </c>
      <c r="T611" s="134" t="e" cm="1">
        <f t="array" aca="1" ref="T611" ca="1">U610-(U610*(0.5^(1/_xll.RiskNormal('SW7'!C$2,'SW7'!D$2,_xll.RiskTruncateP(0.05,0.95),_xll.RiskName("Halflife"),_xll.RiskUnits("d")))))</f>
        <v>#NAME?</v>
      </c>
      <c r="U611" s="134" t="e">
        <f t="shared" ca="1" si="74"/>
        <v>#NAME?</v>
      </c>
      <c r="V611" s="137" t="e" cm="1">
        <f t="array" aca="1" ref="V611" ca="1">(U611*_xll.RiskNormal('SW7'!C$3,'SW7'!D$3,_xll.RiskTruncateP(0.05,0.95),_xll.RiskName("PFAS MUSCLE FRAC"))/(B611*_xll.RiskNormal('SW7'!C$4,'SW7'!E$4,_xll.RiskTruncateP(0.05,0.95),_xll.RiskName("MUSCLE BW FRAC"))))/1000</f>
        <v>#NAME?</v>
      </c>
      <c r="W611" s="137" t="e" cm="1">
        <f t="array" aca="1" ref="W611" ca="1">V611/_xll.RiskNormal('SW7'!C$5,'SW7'!D$5,_xll.RiskTruncateP(0.05,0.95),_xll.RiskName("Serum Part"))</f>
        <v>#NAME?</v>
      </c>
    </row>
    <row r="612" spans="1:23" x14ac:dyDescent="0.35">
      <c r="A612" s="133">
        <f t="shared" si="71"/>
        <v>609</v>
      </c>
      <c r="B612" s="134" t="e" cm="1">
        <f t="array" aca="1" ref="B612" ca="1">B611+_xll.RiskNormal(0.32,0.112,_xll.RiskTruncateP(0.05,0.95),_xll.RiskName("BW Gain 2"),_xll.RiskUnits("kg"))</f>
        <v>#NAME?</v>
      </c>
      <c r="C612" s="133" t="e" cm="1">
        <f t="array" aca="1" ref="C612" ca="1">_xll.RiskNormal(1200,1200*0.3941,_xll.RiskTruncateP(0.05,0.95),_xll.RiskName("Diet 3 Feed"),_xll.RiskUnits("ng/kg dry"))</f>
        <v>#NAME?</v>
      </c>
      <c r="D612" s="133">
        <v>0</v>
      </c>
      <c r="E612" s="163">
        <v>1.3</v>
      </c>
      <c r="F612" s="134"/>
      <c r="G612" s="134"/>
      <c r="H612" s="134"/>
      <c r="I612" s="134"/>
      <c r="J612" s="134"/>
      <c r="K612" s="134"/>
      <c r="L612" s="134" t="e" cm="1">
        <f t="array" aca="1" ref="L612" ca="1">_xll.RiskNormal(5.4702*LN(A612)-22.889,(5.4702*LN(A612)-22.889)*0.35,_xll.RiskTruncateP(0.05,0.95),_xll.RiskName("DMI"),_xll.RiskUnits("kg"))</f>
        <v>#NAME?</v>
      </c>
      <c r="M612" s="134" t="e" cm="1">
        <f t="array" aca="1" ref="M612" ca="1">_xll.RiskNormal(0.0243*L612,0.005*L612,_xll.RiskTruncateP(0.05,0.95),_xll.RiskName("Soil Intake"),_xll.RiskUnits("kg"))</f>
        <v>#NAME?</v>
      </c>
      <c r="N612" s="134" t="e">
        <f t="shared" ca="1" si="72"/>
        <v>#NAME?</v>
      </c>
      <c r="O612" s="134">
        <f t="shared" si="73"/>
        <v>0</v>
      </c>
      <c r="P612" s="134" t="e">
        <f t="shared" ca="1" si="76"/>
        <v>#NAME?</v>
      </c>
      <c r="Q612" s="134" t="e">
        <f t="shared" ca="1" si="76"/>
        <v>#NAME?</v>
      </c>
      <c r="R612" s="134" t="e">
        <f t="shared" ca="1" si="76"/>
        <v>#NAME?</v>
      </c>
      <c r="S612" s="134" t="e">
        <f t="shared" ca="1" si="75"/>
        <v>#NAME?</v>
      </c>
      <c r="T612" s="134" t="e" cm="1">
        <f t="array" aca="1" ref="T612" ca="1">U611-(U611*(0.5^(1/_xll.RiskNormal('SW7'!C$2,'SW7'!D$2,_xll.RiskTruncateP(0.05,0.95),_xll.RiskName("Halflife"),_xll.RiskUnits("d")))))</f>
        <v>#NAME?</v>
      </c>
      <c r="U612" s="134" t="e">
        <f t="shared" ca="1" si="74"/>
        <v>#NAME?</v>
      </c>
      <c r="V612" s="137" t="e" cm="1">
        <f t="array" aca="1" ref="V612" ca="1">(U612*_xll.RiskNormal('SW7'!C$3,'SW7'!D$3,_xll.RiskTruncateP(0.05,0.95),_xll.RiskName("PFAS MUSCLE FRAC"))/(B612*_xll.RiskNormal('SW7'!C$4,'SW7'!E$4,_xll.RiskTruncateP(0.05,0.95),_xll.RiskName("MUSCLE BW FRAC"))))/1000</f>
        <v>#NAME?</v>
      </c>
      <c r="W612" s="137" t="e" cm="1">
        <f t="array" aca="1" ref="W612" ca="1">V612/_xll.RiskNormal('SW7'!C$5,'SW7'!D$5,_xll.RiskTruncateP(0.05,0.95),_xll.RiskName("Serum Part"))</f>
        <v>#NAME?</v>
      </c>
    </row>
    <row r="613" spans="1:23" x14ac:dyDescent="0.35">
      <c r="A613" s="133">
        <f t="shared" si="71"/>
        <v>610</v>
      </c>
      <c r="B613" s="134" t="e" cm="1">
        <f t="array" aca="1" ref="B613" ca="1">B612+_xll.RiskNormal(0.32,0.112,_xll.RiskTruncateP(0.05,0.95),_xll.RiskName("BW Gain 2"),_xll.RiskUnits("kg"))</f>
        <v>#NAME?</v>
      </c>
      <c r="C613" s="133" t="e" cm="1">
        <f t="array" aca="1" ref="C613" ca="1">_xll.RiskNormal(1200,1200*0.3941,_xll.RiskTruncateP(0.05,0.95),_xll.RiskName("Diet 3 Feed"),_xll.RiskUnits("ng/kg dry"))</f>
        <v>#NAME?</v>
      </c>
      <c r="D613" s="133">
        <v>0</v>
      </c>
      <c r="E613" s="163">
        <v>1.3</v>
      </c>
      <c r="F613" s="134"/>
      <c r="G613" s="134"/>
      <c r="H613" s="134"/>
      <c r="I613" s="134"/>
      <c r="J613" s="134"/>
      <c r="K613" s="134"/>
      <c r="L613" s="134" t="e" cm="1">
        <f t="array" aca="1" ref="L613" ca="1">_xll.RiskNormal(5.4702*LN(A613)-22.889,(5.4702*LN(A613)-22.889)*0.35,_xll.RiskTruncateP(0.05,0.95),_xll.RiskName("DMI"),_xll.RiskUnits("kg"))</f>
        <v>#NAME?</v>
      </c>
      <c r="M613" s="134" t="e" cm="1">
        <f t="array" aca="1" ref="M613" ca="1">_xll.RiskNormal(0.0243*L613,0.005*L613,_xll.RiskTruncateP(0.05,0.95),_xll.RiskName("Soil Intake"),_xll.RiskUnits("kg"))</f>
        <v>#NAME?</v>
      </c>
      <c r="N613" s="134" t="e">
        <f t="shared" ca="1" si="72"/>
        <v>#NAME?</v>
      </c>
      <c r="O613" s="134">
        <f t="shared" si="73"/>
        <v>0</v>
      </c>
      <c r="P613" s="134" t="e">
        <f t="shared" ca="1" si="76"/>
        <v>#NAME?</v>
      </c>
      <c r="Q613" s="134" t="e">
        <f t="shared" ca="1" si="76"/>
        <v>#NAME?</v>
      </c>
      <c r="R613" s="134" t="e">
        <f t="shared" ca="1" si="76"/>
        <v>#NAME?</v>
      </c>
      <c r="S613" s="134" t="e">
        <f t="shared" ca="1" si="75"/>
        <v>#NAME?</v>
      </c>
      <c r="T613" s="134" t="e" cm="1">
        <f t="array" aca="1" ref="T613" ca="1">U612-(U612*(0.5^(1/_xll.RiskNormal('SW7'!C$2,'SW7'!D$2,_xll.RiskTruncateP(0.05,0.95),_xll.RiskName("Halflife"),_xll.RiskUnits("d")))))</f>
        <v>#NAME?</v>
      </c>
      <c r="U613" s="134" t="e">
        <f t="shared" ca="1" si="74"/>
        <v>#NAME?</v>
      </c>
      <c r="V613" s="137" t="e" cm="1">
        <f t="array" aca="1" ref="V613" ca="1">(U613*_xll.RiskNormal('SW7'!C$3,'SW7'!D$3,_xll.RiskTruncateP(0.05,0.95),_xll.RiskName("PFAS MUSCLE FRAC"))/(B613*_xll.RiskNormal('SW7'!C$4,'SW7'!E$4,_xll.RiskTruncateP(0.05,0.95),_xll.RiskName("MUSCLE BW FRAC"))))/1000</f>
        <v>#NAME?</v>
      </c>
      <c r="W613" s="137" t="e" cm="1">
        <f t="array" aca="1" ref="W613" ca="1">V613/_xll.RiskNormal('SW7'!C$5,'SW7'!D$5,_xll.RiskTruncateP(0.05,0.95),_xll.RiskName("Serum Part"))</f>
        <v>#NAME?</v>
      </c>
    </row>
    <row r="614" spans="1:23" x14ac:dyDescent="0.35">
      <c r="A614" s="133">
        <f t="shared" si="71"/>
        <v>611</v>
      </c>
      <c r="B614" s="134" t="e" cm="1">
        <f t="array" aca="1" ref="B614" ca="1">B613+_xll.RiskNormal(0.32,0.112,_xll.RiskTruncateP(0.05,0.95),_xll.RiskName("BW Gain 2"),_xll.RiskUnits("kg"))</f>
        <v>#NAME?</v>
      </c>
      <c r="C614" s="133" t="e" cm="1">
        <f t="array" aca="1" ref="C614" ca="1">_xll.RiskNormal(1200,1200*0.3941,_xll.RiskTruncateP(0.05,0.95),_xll.RiskName("Diet 3 Feed"),_xll.RiskUnits("ng/kg dry"))</f>
        <v>#NAME?</v>
      </c>
      <c r="D614" s="133">
        <v>0</v>
      </c>
      <c r="E614" s="163">
        <v>1.3</v>
      </c>
      <c r="F614" s="134"/>
      <c r="G614" s="134"/>
      <c r="H614" s="134"/>
      <c r="I614" s="134"/>
      <c r="J614" s="134"/>
      <c r="K614" s="134"/>
      <c r="L614" s="134" t="e" cm="1">
        <f t="array" aca="1" ref="L614" ca="1">_xll.RiskNormal(5.4702*LN(A614)-22.889,(5.4702*LN(A614)-22.889)*0.35,_xll.RiskTruncateP(0.05,0.95),_xll.RiskName("DMI"),_xll.RiskUnits("kg"))</f>
        <v>#NAME?</v>
      </c>
      <c r="M614" s="134" t="e" cm="1">
        <f t="array" aca="1" ref="M614" ca="1">_xll.RiskNormal(0.0243*L614,0.005*L614,_xll.RiskTruncateP(0.05,0.95),_xll.RiskName("Soil Intake"),_xll.RiskUnits("kg"))</f>
        <v>#NAME?</v>
      </c>
      <c r="N614" s="134" t="e">
        <f t="shared" ca="1" si="72"/>
        <v>#NAME?</v>
      </c>
      <c r="O614" s="134">
        <f t="shared" si="73"/>
        <v>0</v>
      </c>
      <c r="P614" s="134" t="e">
        <f t="shared" ca="1" si="76"/>
        <v>#NAME?</v>
      </c>
      <c r="Q614" s="134" t="e">
        <f t="shared" ca="1" si="76"/>
        <v>#NAME?</v>
      </c>
      <c r="R614" s="134" t="e">
        <f t="shared" ca="1" si="76"/>
        <v>#NAME?</v>
      </c>
      <c r="S614" s="134" t="e">
        <f t="shared" ca="1" si="75"/>
        <v>#NAME?</v>
      </c>
      <c r="T614" s="134" t="e" cm="1">
        <f t="array" aca="1" ref="T614" ca="1">U613-(U613*(0.5^(1/_xll.RiskNormal('SW7'!C$2,'SW7'!D$2,_xll.RiskTruncateP(0.05,0.95),_xll.RiskName("Halflife"),_xll.RiskUnits("d")))))</f>
        <v>#NAME?</v>
      </c>
      <c r="U614" s="134" t="e">
        <f t="shared" ca="1" si="74"/>
        <v>#NAME?</v>
      </c>
      <c r="V614" s="137" t="e" cm="1">
        <f t="array" aca="1" ref="V614" ca="1">(U614*_xll.RiskNormal('SW7'!C$3,'SW7'!D$3,_xll.RiskTruncateP(0.05,0.95),_xll.RiskName("PFAS MUSCLE FRAC"))/(B614*_xll.RiskNormal('SW7'!C$4,'SW7'!E$4,_xll.RiskTruncateP(0.05,0.95),_xll.RiskName("MUSCLE BW FRAC"))))/1000</f>
        <v>#NAME?</v>
      </c>
      <c r="W614" s="137" t="e" cm="1">
        <f t="array" aca="1" ref="W614" ca="1">V614/_xll.RiskNormal('SW7'!C$5,'SW7'!D$5,_xll.RiskTruncateP(0.05,0.95),_xll.RiskName("Serum Part"))</f>
        <v>#NAME?</v>
      </c>
    </row>
    <row r="615" spans="1:23" x14ac:dyDescent="0.35">
      <c r="A615" s="133">
        <f t="shared" si="71"/>
        <v>612</v>
      </c>
      <c r="B615" s="134" t="e" cm="1">
        <f t="array" aca="1" ref="B615" ca="1">B614+_xll.RiskNormal(0.32,0.112,_xll.RiskTruncateP(0.05,0.95),_xll.RiskName("BW Gain 2"),_xll.RiskUnits("kg"))</f>
        <v>#NAME?</v>
      </c>
      <c r="C615" s="133" t="e" cm="1">
        <f t="array" aca="1" ref="C615" ca="1">_xll.RiskNormal(1200,1200*0.3941,_xll.RiskTruncateP(0.05,0.95),_xll.RiskName("Diet 3 Feed"),_xll.RiskUnits("ng/kg dry"))</f>
        <v>#NAME?</v>
      </c>
      <c r="D615" s="133">
        <v>0</v>
      </c>
      <c r="E615" s="163">
        <v>1.3</v>
      </c>
      <c r="F615" s="134"/>
      <c r="G615" s="134"/>
      <c r="H615" s="134"/>
      <c r="I615" s="134"/>
      <c r="J615" s="134"/>
      <c r="K615" s="134"/>
      <c r="L615" s="134" t="e" cm="1">
        <f t="array" aca="1" ref="L615" ca="1">_xll.RiskNormal(5.4702*LN(A615)-22.889,(5.4702*LN(A615)-22.889)*0.35,_xll.RiskTruncateP(0.05,0.95),_xll.RiskName("DMI"),_xll.RiskUnits("kg"))</f>
        <v>#NAME?</v>
      </c>
      <c r="M615" s="134" t="e" cm="1">
        <f t="array" aca="1" ref="M615" ca="1">_xll.RiskNormal(0.0243*L615,0.005*L615,_xll.RiskTruncateP(0.05,0.95),_xll.RiskName("Soil Intake"),_xll.RiskUnits("kg"))</f>
        <v>#NAME?</v>
      </c>
      <c r="N615" s="134" t="e">
        <f t="shared" ca="1" si="72"/>
        <v>#NAME?</v>
      </c>
      <c r="O615" s="134">
        <f t="shared" si="73"/>
        <v>0</v>
      </c>
      <c r="P615" s="134" t="e">
        <f t="shared" ca="1" si="76"/>
        <v>#NAME?</v>
      </c>
      <c r="Q615" s="134" t="e">
        <f t="shared" ca="1" si="76"/>
        <v>#NAME?</v>
      </c>
      <c r="R615" s="134" t="e">
        <f t="shared" ca="1" si="76"/>
        <v>#NAME?</v>
      </c>
      <c r="S615" s="134" t="e">
        <f t="shared" ca="1" si="75"/>
        <v>#NAME?</v>
      </c>
      <c r="T615" s="134" t="e" cm="1">
        <f t="array" aca="1" ref="T615" ca="1">U614-(U614*(0.5^(1/_xll.RiskNormal('SW7'!C$2,'SW7'!D$2,_xll.RiskTruncateP(0.05,0.95),_xll.RiskName("Halflife"),_xll.RiskUnits("d")))))</f>
        <v>#NAME?</v>
      </c>
      <c r="U615" s="134" t="e">
        <f t="shared" ca="1" si="74"/>
        <v>#NAME?</v>
      </c>
      <c r="V615" s="137" t="e" cm="1">
        <f t="array" aca="1" ref="V615" ca="1">(U615*_xll.RiskNormal('SW7'!C$3,'SW7'!D$3,_xll.RiskTruncateP(0.05,0.95),_xll.RiskName("PFAS MUSCLE FRAC"))/(B615*_xll.RiskNormal('SW7'!C$4,'SW7'!E$4,_xll.RiskTruncateP(0.05,0.95),_xll.RiskName("MUSCLE BW FRAC"))))/1000</f>
        <v>#NAME?</v>
      </c>
      <c r="W615" s="137" t="e" cm="1">
        <f t="array" aca="1" ref="W615" ca="1">V615/_xll.RiskNormal('SW7'!C$5,'SW7'!D$5,_xll.RiskTruncateP(0.05,0.95),_xll.RiskName("Serum Part"))</f>
        <v>#NAME?</v>
      </c>
    </row>
    <row r="616" spans="1:23" x14ac:dyDescent="0.35">
      <c r="A616" s="133">
        <f t="shared" si="71"/>
        <v>613</v>
      </c>
      <c r="B616" s="134" t="e" cm="1">
        <f t="array" aca="1" ref="B616" ca="1">B615+_xll.RiskNormal(0.32,0.112,_xll.RiskTruncateP(0.05,0.95),_xll.RiskName("BW Gain 2"),_xll.RiskUnits("kg"))</f>
        <v>#NAME?</v>
      </c>
      <c r="C616" s="133" t="e" cm="1">
        <f t="array" aca="1" ref="C616" ca="1">_xll.RiskNormal(1200,1200*0.3941,_xll.RiskTruncateP(0.05,0.95),_xll.RiskName("Diet 3 Feed"),_xll.RiskUnits("ng/kg dry"))</f>
        <v>#NAME?</v>
      </c>
      <c r="D616" s="133">
        <v>0</v>
      </c>
      <c r="E616" s="163">
        <v>1.3</v>
      </c>
      <c r="F616" s="134"/>
      <c r="G616" s="134"/>
      <c r="H616" s="134"/>
      <c r="I616" s="134"/>
      <c r="J616" s="134"/>
      <c r="K616" s="134"/>
      <c r="L616" s="134" t="e" cm="1">
        <f t="array" aca="1" ref="L616" ca="1">_xll.RiskNormal(5.4702*LN(A616)-22.889,(5.4702*LN(A616)-22.889)*0.35,_xll.RiskTruncateP(0.05,0.95),_xll.RiskName("DMI"),_xll.RiskUnits("kg"))</f>
        <v>#NAME?</v>
      </c>
      <c r="M616" s="134" t="e" cm="1">
        <f t="array" aca="1" ref="M616" ca="1">_xll.RiskNormal(0.0243*L616,0.005*L616,_xll.RiskTruncateP(0.05,0.95),_xll.RiskName("Soil Intake"),_xll.RiskUnits("kg"))</f>
        <v>#NAME?</v>
      </c>
      <c r="N616" s="134" t="e">
        <f t="shared" ca="1" si="72"/>
        <v>#NAME?</v>
      </c>
      <c r="O616" s="134">
        <f t="shared" si="73"/>
        <v>0</v>
      </c>
      <c r="P616" s="134" t="e">
        <f t="shared" ca="1" si="76"/>
        <v>#NAME?</v>
      </c>
      <c r="Q616" s="134" t="e">
        <f t="shared" ca="1" si="76"/>
        <v>#NAME?</v>
      </c>
      <c r="R616" s="134" t="e">
        <f t="shared" ca="1" si="76"/>
        <v>#NAME?</v>
      </c>
      <c r="S616" s="134" t="e">
        <f t="shared" ca="1" si="75"/>
        <v>#NAME?</v>
      </c>
      <c r="T616" s="134" t="e" cm="1">
        <f t="array" aca="1" ref="T616" ca="1">U615-(U615*(0.5^(1/_xll.RiskNormal('SW7'!C$2,'SW7'!D$2,_xll.RiskTruncateP(0.05,0.95),_xll.RiskName("Halflife"),_xll.RiskUnits("d")))))</f>
        <v>#NAME?</v>
      </c>
      <c r="U616" s="134" t="e">
        <f t="shared" ca="1" si="74"/>
        <v>#NAME?</v>
      </c>
      <c r="V616" s="137" t="e" cm="1">
        <f t="array" aca="1" ref="V616" ca="1">(U616*_xll.RiskNormal('SW7'!C$3,'SW7'!D$3,_xll.RiskTruncateP(0.05,0.95),_xll.RiskName("PFAS MUSCLE FRAC"))/(B616*_xll.RiskNormal('SW7'!C$4,'SW7'!E$4,_xll.RiskTruncateP(0.05,0.95),_xll.RiskName("MUSCLE BW FRAC"))))/1000</f>
        <v>#NAME?</v>
      </c>
      <c r="W616" s="137" t="e" cm="1">
        <f t="array" aca="1" ref="W616" ca="1">V616/_xll.RiskNormal('SW7'!C$5,'SW7'!D$5,_xll.RiskTruncateP(0.05,0.95),_xll.RiskName("Serum Part"))</f>
        <v>#NAME?</v>
      </c>
    </row>
    <row r="617" spans="1:23" x14ac:dyDescent="0.35">
      <c r="A617" s="133">
        <f t="shared" si="71"/>
        <v>614</v>
      </c>
      <c r="B617" s="134" t="e" cm="1">
        <f t="array" aca="1" ref="B617" ca="1">B616+_xll.RiskNormal(0.32,0.112,_xll.RiskTruncateP(0.05,0.95),_xll.RiskName("BW Gain 2"),_xll.RiskUnits("kg"))</f>
        <v>#NAME?</v>
      </c>
      <c r="C617" s="133" t="e" cm="1">
        <f t="array" aca="1" ref="C617" ca="1">_xll.RiskNormal(1200,1200*0.3941,_xll.RiskTruncateP(0.05,0.95),_xll.RiskName("Diet 3 Feed"),_xll.RiskUnits("ng/kg dry"))</f>
        <v>#NAME?</v>
      </c>
      <c r="D617" s="133">
        <v>0</v>
      </c>
      <c r="E617" s="163">
        <v>1.3</v>
      </c>
      <c r="F617" s="134"/>
      <c r="G617" s="134"/>
      <c r="H617" s="134"/>
      <c r="I617" s="134"/>
      <c r="J617" s="134"/>
      <c r="K617" s="134"/>
      <c r="L617" s="134" t="e" cm="1">
        <f t="array" aca="1" ref="L617" ca="1">_xll.RiskNormal(5.4702*LN(A617)-22.889,(5.4702*LN(A617)-22.889)*0.35,_xll.RiskTruncateP(0.05,0.95),_xll.RiskName("DMI"),_xll.RiskUnits("kg"))</f>
        <v>#NAME?</v>
      </c>
      <c r="M617" s="134" t="e" cm="1">
        <f t="array" aca="1" ref="M617" ca="1">_xll.RiskNormal(0.0243*L617,0.005*L617,_xll.RiskTruncateP(0.05,0.95),_xll.RiskName("Soil Intake"),_xll.RiskUnits("kg"))</f>
        <v>#NAME?</v>
      </c>
      <c r="N617" s="134" t="e">
        <f t="shared" ca="1" si="72"/>
        <v>#NAME?</v>
      </c>
      <c r="O617" s="134">
        <f t="shared" si="73"/>
        <v>0</v>
      </c>
      <c r="P617" s="134" t="e">
        <f t="shared" ca="1" si="76"/>
        <v>#NAME?</v>
      </c>
      <c r="Q617" s="134" t="e">
        <f t="shared" ca="1" si="76"/>
        <v>#NAME?</v>
      </c>
      <c r="R617" s="134" t="e">
        <f t="shared" ca="1" si="76"/>
        <v>#NAME?</v>
      </c>
      <c r="S617" s="134" t="e">
        <f t="shared" ca="1" si="75"/>
        <v>#NAME?</v>
      </c>
      <c r="T617" s="134" t="e" cm="1">
        <f t="array" aca="1" ref="T617" ca="1">U616-(U616*(0.5^(1/_xll.RiskNormal('SW7'!C$2,'SW7'!D$2,_xll.RiskTruncateP(0.05,0.95),_xll.RiskName("Halflife"),_xll.RiskUnits("d")))))</f>
        <v>#NAME?</v>
      </c>
      <c r="U617" s="134" t="e">
        <f t="shared" ca="1" si="74"/>
        <v>#NAME?</v>
      </c>
      <c r="V617" s="137" t="e" cm="1">
        <f t="array" aca="1" ref="V617" ca="1">(U617*_xll.RiskNormal('SW7'!C$3,'SW7'!D$3,_xll.RiskTruncateP(0.05,0.95),_xll.RiskName("PFAS MUSCLE FRAC"))/(B617*_xll.RiskNormal('SW7'!C$4,'SW7'!E$4,_xll.RiskTruncateP(0.05,0.95),_xll.RiskName("MUSCLE BW FRAC"))))/1000</f>
        <v>#NAME?</v>
      </c>
      <c r="W617" s="137" t="e" cm="1">
        <f t="array" aca="1" ref="W617" ca="1">V617/_xll.RiskNormal('SW7'!C$5,'SW7'!D$5,_xll.RiskTruncateP(0.05,0.95),_xll.RiskName("Serum Part"))</f>
        <v>#NAME?</v>
      </c>
    </row>
    <row r="618" spans="1:23" x14ac:dyDescent="0.35">
      <c r="A618" s="133">
        <f t="shared" si="71"/>
        <v>615</v>
      </c>
      <c r="B618" s="134" t="e" cm="1">
        <f t="array" aca="1" ref="B618" ca="1">B617+_xll.RiskNormal(0.32,0.112,_xll.RiskTruncateP(0.05,0.95),_xll.RiskName("BW Gain 2"),_xll.RiskUnits("kg"))</f>
        <v>#NAME?</v>
      </c>
      <c r="C618" s="133" t="e" cm="1">
        <f t="array" aca="1" ref="C618" ca="1">_xll.RiskNormal(1200,1200*0.3941,_xll.RiskTruncateP(0.05,0.95),_xll.RiskName("Diet 3 Feed"),_xll.RiskUnits("ng/kg dry"))</f>
        <v>#NAME?</v>
      </c>
      <c r="D618" s="133">
        <v>0</v>
      </c>
      <c r="E618" s="163">
        <v>1.3</v>
      </c>
      <c r="F618" s="134"/>
      <c r="G618" s="134"/>
      <c r="H618" s="134"/>
      <c r="I618" s="134"/>
      <c r="J618" s="134"/>
      <c r="K618" s="134"/>
      <c r="L618" s="134" t="e" cm="1">
        <f t="array" aca="1" ref="L618" ca="1">_xll.RiskNormal(5.4702*LN(A618)-22.889,(5.4702*LN(A618)-22.889)*0.35,_xll.RiskTruncateP(0.05,0.95),_xll.RiskName("DMI"),_xll.RiskUnits("kg"))</f>
        <v>#NAME?</v>
      </c>
      <c r="M618" s="134" t="e" cm="1">
        <f t="array" aca="1" ref="M618" ca="1">_xll.RiskNormal(0.0243*L618,0.005*L618,_xll.RiskTruncateP(0.05,0.95),_xll.RiskName("Soil Intake"),_xll.RiskUnits("kg"))</f>
        <v>#NAME?</v>
      </c>
      <c r="N618" s="134" t="e">
        <f t="shared" ca="1" si="72"/>
        <v>#NAME?</v>
      </c>
      <c r="O618" s="134">
        <f t="shared" si="73"/>
        <v>0</v>
      </c>
      <c r="P618" s="134" t="e">
        <f t="shared" ca="1" si="76"/>
        <v>#NAME?</v>
      </c>
      <c r="Q618" s="134" t="e">
        <f t="shared" ca="1" si="76"/>
        <v>#NAME?</v>
      </c>
      <c r="R618" s="134" t="e">
        <f t="shared" ca="1" si="76"/>
        <v>#NAME?</v>
      </c>
      <c r="S618" s="134" t="e">
        <f t="shared" ca="1" si="75"/>
        <v>#NAME?</v>
      </c>
      <c r="T618" s="134" t="e" cm="1">
        <f t="array" aca="1" ref="T618" ca="1">U617-(U617*(0.5^(1/_xll.RiskNormal('SW7'!C$2,'SW7'!D$2,_xll.RiskTruncateP(0.05,0.95),_xll.RiskName("Halflife"),_xll.RiskUnits("d")))))</f>
        <v>#NAME?</v>
      </c>
      <c r="U618" s="134" t="e">
        <f t="shared" ca="1" si="74"/>
        <v>#NAME?</v>
      </c>
      <c r="V618" s="137" t="e" cm="1">
        <f t="array" aca="1" ref="V618" ca="1">(U618*_xll.RiskNormal('SW7'!C$3,'SW7'!D$3,_xll.RiskTruncateP(0.05,0.95),_xll.RiskName("PFAS MUSCLE FRAC"))/(B618*_xll.RiskNormal('SW7'!C$4,'SW7'!E$4,_xll.RiskTruncateP(0.05,0.95),_xll.RiskName("MUSCLE BW FRAC"))))/1000</f>
        <v>#NAME?</v>
      </c>
      <c r="W618" s="137" t="e" cm="1">
        <f t="array" aca="1" ref="W618" ca="1">V618/_xll.RiskNormal('SW7'!C$5,'SW7'!D$5,_xll.RiskTruncateP(0.05,0.95),_xll.RiskName("Serum Part"))</f>
        <v>#NAME?</v>
      </c>
    </row>
    <row r="619" spans="1:23" x14ac:dyDescent="0.35">
      <c r="A619" s="133">
        <f t="shared" si="71"/>
        <v>616</v>
      </c>
      <c r="B619" s="134" t="e" cm="1">
        <f t="array" aca="1" ref="B619" ca="1">B618+_xll.RiskNormal(0.32,0.112,_xll.RiskTruncateP(0.05,0.95),_xll.RiskName("BW Gain 2"),_xll.RiskUnits("kg"))</f>
        <v>#NAME?</v>
      </c>
      <c r="C619" s="133" t="e" cm="1">
        <f t="array" aca="1" ref="C619" ca="1">_xll.RiskNormal(1200,1200*0.3941,_xll.RiskTruncateP(0.05,0.95),_xll.RiskName("Diet 3 Feed"),_xll.RiskUnits("ng/kg dry"))</f>
        <v>#NAME?</v>
      </c>
      <c r="D619" s="133">
        <v>0</v>
      </c>
      <c r="E619" s="163">
        <v>1.3</v>
      </c>
      <c r="F619" s="134"/>
      <c r="G619" s="134"/>
      <c r="H619" s="134"/>
      <c r="I619" s="134"/>
      <c r="J619" s="134"/>
      <c r="K619" s="134"/>
      <c r="L619" s="134" t="e" cm="1">
        <f t="array" aca="1" ref="L619" ca="1">_xll.RiskNormal(5.4702*LN(A619)-22.889,(5.4702*LN(A619)-22.889)*0.35,_xll.RiskTruncateP(0.05,0.95),_xll.RiskName("DMI"),_xll.RiskUnits("kg"))</f>
        <v>#NAME?</v>
      </c>
      <c r="M619" s="134" t="e" cm="1">
        <f t="array" aca="1" ref="M619" ca="1">_xll.RiskNormal(0.0243*L619,0.005*L619,_xll.RiskTruncateP(0.05,0.95),_xll.RiskName("Soil Intake"),_xll.RiskUnits("kg"))</f>
        <v>#NAME?</v>
      </c>
      <c r="N619" s="134" t="e">
        <f t="shared" ca="1" si="72"/>
        <v>#NAME?</v>
      </c>
      <c r="O619" s="134">
        <f t="shared" si="73"/>
        <v>0</v>
      </c>
      <c r="P619" s="134" t="e">
        <f t="shared" ca="1" si="76"/>
        <v>#NAME?</v>
      </c>
      <c r="Q619" s="134" t="e">
        <f t="shared" ca="1" si="76"/>
        <v>#NAME?</v>
      </c>
      <c r="R619" s="134" t="e">
        <f t="shared" ca="1" si="76"/>
        <v>#NAME?</v>
      </c>
      <c r="S619" s="134" t="e">
        <f t="shared" ca="1" si="75"/>
        <v>#NAME?</v>
      </c>
      <c r="T619" s="134" t="e" cm="1">
        <f t="array" aca="1" ref="T619" ca="1">U618-(U618*(0.5^(1/_xll.RiskNormal('SW7'!C$2,'SW7'!D$2,_xll.RiskTruncateP(0.05,0.95),_xll.RiskName("Halflife"),_xll.RiskUnits("d")))))</f>
        <v>#NAME?</v>
      </c>
      <c r="U619" s="134" t="e">
        <f t="shared" ca="1" si="74"/>
        <v>#NAME?</v>
      </c>
      <c r="V619" s="137" t="e" cm="1">
        <f t="array" aca="1" ref="V619" ca="1">(U619*_xll.RiskNormal('SW7'!C$3,'SW7'!D$3,_xll.RiskTruncateP(0.05,0.95),_xll.RiskName("PFAS MUSCLE FRAC"))/(B619*_xll.RiskNormal('SW7'!C$4,'SW7'!E$4,_xll.RiskTruncateP(0.05,0.95),_xll.RiskName("MUSCLE BW FRAC"))))/1000</f>
        <v>#NAME?</v>
      </c>
      <c r="W619" s="137" t="e" cm="1">
        <f t="array" aca="1" ref="W619" ca="1">V619/_xll.RiskNormal('SW7'!C$5,'SW7'!D$5,_xll.RiskTruncateP(0.05,0.95),_xll.RiskName("Serum Part"))</f>
        <v>#NAME?</v>
      </c>
    </row>
    <row r="620" spans="1:23" x14ac:dyDescent="0.35">
      <c r="A620" s="133">
        <f t="shared" si="71"/>
        <v>617</v>
      </c>
      <c r="B620" s="134" t="e" cm="1">
        <f t="array" aca="1" ref="B620" ca="1">B619+_xll.RiskNormal(0.32,0.112,_xll.RiskTruncateP(0.05,0.95),_xll.RiskName("BW Gain 2"),_xll.RiskUnits("kg"))</f>
        <v>#NAME?</v>
      </c>
      <c r="C620" s="133" t="e" cm="1">
        <f t="array" aca="1" ref="C620" ca="1">_xll.RiskNormal(1200,1200*0.3941,_xll.RiskTruncateP(0.05,0.95),_xll.RiskName("Diet 3 Feed"),_xll.RiskUnits("ng/kg dry"))</f>
        <v>#NAME?</v>
      </c>
      <c r="D620" s="133">
        <v>0</v>
      </c>
      <c r="E620" s="163">
        <v>1.3</v>
      </c>
      <c r="F620" s="134"/>
      <c r="G620" s="134"/>
      <c r="H620" s="134"/>
      <c r="I620" s="134"/>
      <c r="J620" s="134"/>
      <c r="K620" s="134"/>
      <c r="L620" s="134" t="e" cm="1">
        <f t="array" aca="1" ref="L620" ca="1">_xll.RiskNormal(5.4702*LN(A620)-22.889,(5.4702*LN(A620)-22.889)*0.35,_xll.RiskTruncateP(0.05,0.95),_xll.RiskName("DMI"),_xll.RiskUnits("kg"))</f>
        <v>#NAME?</v>
      </c>
      <c r="M620" s="134" t="e" cm="1">
        <f t="array" aca="1" ref="M620" ca="1">_xll.RiskNormal(0.0243*L620,0.005*L620,_xll.RiskTruncateP(0.05,0.95),_xll.RiskName("Soil Intake"),_xll.RiskUnits("kg"))</f>
        <v>#NAME?</v>
      </c>
      <c r="N620" s="134" t="e">
        <f t="shared" ca="1" si="72"/>
        <v>#NAME?</v>
      </c>
      <c r="O620" s="134">
        <f t="shared" si="73"/>
        <v>0</v>
      </c>
      <c r="P620" s="134" t="e">
        <f t="shared" ca="1" si="76"/>
        <v>#NAME?</v>
      </c>
      <c r="Q620" s="134" t="e">
        <f t="shared" ca="1" si="76"/>
        <v>#NAME?</v>
      </c>
      <c r="R620" s="134" t="e">
        <f t="shared" ca="1" si="76"/>
        <v>#NAME?</v>
      </c>
      <c r="S620" s="134" t="e">
        <f t="shared" ca="1" si="75"/>
        <v>#NAME?</v>
      </c>
      <c r="T620" s="134" t="e" cm="1">
        <f t="array" aca="1" ref="T620" ca="1">U619-(U619*(0.5^(1/_xll.RiskNormal('SW7'!C$2,'SW7'!D$2,_xll.RiskTruncateP(0.05,0.95),_xll.RiskName("Halflife"),_xll.RiskUnits("d")))))</f>
        <v>#NAME?</v>
      </c>
      <c r="U620" s="134" t="e">
        <f t="shared" ca="1" si="74"/>
        <v>#NAME?</v>
      </c>
      <c r="V620" s="137" t="e" cm="1">
        <f t="array" aca="1" ref="V620" ca="1">(U620*_xll.RiskNormal('SW7'!C$3,'SW7'!D$3,_xll.RiskTruncateP(0.05,0.95),_xll.RiskName("PFAS MUSCLE FRAC"))/(B620*_xll.RiskNormal('SW7'!C$4,'SW7'!E$4,_xll.RiskTruncateP(0.05,0.95),_xll.RiskName("MUSCLE BW FRAC"))))/1000</f>
        <v>#NAME?</v>
      </c>
      <c r="W620" s="137" t="e" cm="1">
        <f t="array" aca="1" ref="W620" ca="1">V620/_xll.RiskNormal('SW7'!C$5,'SW7'!D$5,_xll.RiskTruncateP(0.05,0.95),_xll.RiskName("Serum Part"))</f>
        <v>#NAME?</v>
      </c>
    </row>
    <row r="621" spans="1:23" x14ac:dyDescent="0.35">
      <c r="A621" s="133">
        <f t="shared" si="71"/>
        <v>618</v>
      </c>
      <c r="B621" s="134" t="e" cm="1">
        <f t="array" aca="1" ref="B621" ca="1">B620+_xll.RiskNormal(0.32,0.112,_xll.RiskTruncateP(0.05,0.95),_xll.RiskName("BW Gain 2"),_xll.RiskUnits("kg"))</f>
        <v>#NAME?</v>
      </c>
      <c r="C621" s="133" t="e" cm="1">
        <f t="array" aca="1" ref="C621" ca="1">_xll.RiskNormal(1200,1200*0.3941,_xll.RiskTruncateP(0.05,0.95),_xll.RiskName("Diet 3 Feed"),_xll.RiskUnits("ng/kg dry"))</f>
        <v>#NAME?</v>
      </c>
      <c r="D621" s="133">
        <v>0</v>
      </c>
      <c r="E621" s="163">
        <v>1.3</v>
      </c>
      <c r="F621" s="134"/>
      <c r="G621" s="134"/>
      <c r="H621" s="134"/>
      <c r="I621" s="134"/>
      <c r="J621" s="134"/>
      <c r="K621" s="134"/>
      <c r="L621" s="134" t="e" cm="1">
        <f t="array" aca="1" ref="L621" ca="1">_xll.RiskNormal(5.4702*LN(A621)-22.889,(5.4702*LN(A621)-22.889)*0.35,_xll.RiskTruncateP(0.05,0.95),_xll.RiskName("DMI"),_xll.RiskUnits("kg"))</f>
        <v>#NAME?</v>
      </c>
      <c r="M621" s="134" t="e" cm="1">
        <f t="array" aca="1" ref="M621" ca="1">_xll.RiskNormal(0.0243*L621,0.005*L621,_xll.RiskTruncateP(0.05,0.95),_xll.RiskName("Soil Intake"),_xll.RiskUnits("kg"))</f>
        <v>#NAME?</v>
      </c>
      <c r="N621" s="134" t="e">
        <f t="shared" ca="1" si="72"/>
        <v>#NAME?</v>
      </c>
      <c r="O621" s="134">
        <f t="shared" si="73"/>
        <v>0</v>
      </c>
      <c r="P621" s="134" t="e">
        <f t="shared" ca="1" si="76"/>
        <v>#NAME?</v>
      </c>
      <c r="Q621" s="134" t="e">
        <f t="shared" ca="1" si="76"/>
        <v>#NAME?</v>
      </c>
      <c r="R621" s="134" t="e">
        <f t="shared" ca="1" si="76"/>
        <v>#NAME?</v>
      </c>
      <c r="S621" s="134" t="e">
        <f t="shared" ca="1" si="75"/>
        <v>#NAME?</v>
      </c>
      <c r="T621" s="134" t="e" cm="1">
        <f t="array" aca="1" ref="T621" ca="1">U620-(U620*(0.5^(1/_xll.RiskNormal('SW7'!C$2,'SW7'!D$2,_xll.RiskTruncateP(0.05,0.95),_xll.RiskName("Halflife"),_xll.RiskUnits("d")))))</f>
        <v>#NAME?</v>
      </c>
      <c r="U621" s="134" t="e">
        <f t="shared" ca="1" si="74"/>
        <v>#NAME?</v>
      </c>
      <c r="V621" s="137" t="e" cm="1">
        <f t="array" aca="1" ref="V621" ca="1">(U621*_xll.RiskNormal('SW7'!C$3,'SW7'!D$3,_xll.RiskTruncateP(0.05,0.95),_xll.RiskName("PFAS MUSCLE FRAC"))/(B621*_xll.RiskNormal('SW7'!C$4,'SW7'!E$4,_xll.RiskTruncateP(0.05,0.95),_xll.RiskName("MUSCLE BW FRAC"))))/1000</f>
        <v>#NAME?</v>
      </c>
      <c r="W621" s="137" t="e" cm="1">
        <f t="array" aca="1" ref="W621" ca="1">V621/_xll.RiskNormal('SW7'!C$5,'SW7'!D$5,_xll.RiskTruncateP(0.05,0.95),_xll.RiskName("Serum Part"))</f>
        <v>#NAME?</v>
      </c>
    </row>
    <row r="622" spans="1:23" x14ac:dyDescent="0.35">
      <c r="A622" s="133">
        <f t="shared" si="71"/>
        <v>619</v>
      </c>
      <c r="B622" s="134" t="e" cm="1">
        <f t="array" aca="1" ref="B622" ca="1">B621+_xll.RiskNormal(0.32,0.112,_xll.RiskTruncateP(0.05,0.95),_xll.RiskName("BW Gain 2"),_xll.RiskUnits("kg"))</f>
        <v>#NAME?</v>
      </c>
      <c r="C622" s="133" t="e" cm="1">
        <f t="array" aca="1" ref="C622" ca="1">_xll.RiskNormal(1200,1200*0.3941,_xll.RiskTruncateP(0.05,0.95),_xll.RiskName("Diet 3 Feed"),_xll.RiskUnits("ng/kg dry"))</f>
        <v>#NAME?</v>
      </c>
      <c r="D622" s="133">
        <v>0</v>
      </c>
      <c r="E622" s="163">
        <v>1.3</v>
      </c>
      <c r="F622" s="134"/>
      <c r="G622" s="134"/>
      <c r="H622" s="134"/>
      <c r="I622" s="134"/>
      <c r="J622" s="134"/>
      <c r="K622" s="134"/>
      <c r="L622" s="134" t="e" cm="1">
        <f t="array" aca="1" ref="L622" ca="1">_xll.RiskNormal(5.4702*LN(A622)-22.889,(5.4702*LN(A622)-22.889)*0.35,_xll.RiskTruncateP(0.05,0.95),_xll.RiskName("DMI"),_xll.RiskUnits("kg"))</f>
        <v>#NAME?</v>
      </c>
      <c r="M622" s="134" t="e" cm="1">
        <f t="array" aca="1" ref="M622" ca="1">_xll.RiskNormal(0.0243*L622,0.005*L622,_xll.RiskTruncateP(0.05,0.95),_xll.RiskName("Soil Intake"),_xll.RiskUnits("kg"))</f>
        <v>#NAME?</v>
      </c>
      <c r="N622" s="134" t="e">
        <f t="shared" ca="1" si="72"/>
        <v>#NAME?</v>
      </c>
      <c r="O622" s="134">
        <f t="shared" si="73"/>
        <v>0</v>
      </c>
      <c r="P622" s="134" t="e">
        <f t="shared" ca="1" si="76"/>
        <v>#NAME?</v>
      </c>
      <c r="Q622" s="134" t="e">
        <f t="shared" ca="1" si="76"/>
        <v>#NAME?</v>
      </c>
      <c r="R622" s="134" t="e">
        <f t="shared" ca="1" si="76"/>
        <v>#NAME?</v>
      </c>
      <c r="S622" s="134" t="e">
        <f t="shared" ca="1" si="75"/>
        <v>#NAME?</v>
      </c>
      <c r="T622" s="134" t="e" cm="1">
        <f t="array" aca="1" ref="T622" ca="1">U621-(U621*(0.5^(1/_xll.RiskNormal('SW7'!C$2,'SW7'!D$2,_xll.RiskTruncateP(0.05,0.95),_xll.RiskName("Halflife"),_xll.RiskUnits("d")))))</f>
        <v>#NAME?</v>
      </c>
      <c r="U622" s="134" t="e">
        <f t="shared" ca="1" si="74"/>
        <v>#NAME?</v>
      </c>
      <c r="V622" s="137" t="e" cm="1">
        <f t="array" aca="1" ref="V622" ca="1">(U622*_xll.RiskNormal('SW7'!C$3,'SW7'!D$3,_xll.RiskTruncateP(0.05,0.95),_xll.RiskName("PFAS MUSCLE FRAC"))/(B622*_xll.RiskNormal('SW7'!C$4,'SW7'!E$4,_xll.RiskTruncateP(0.05,0.95),_xll.RiskName("MUSCLE BW FRAC"))))/1000</f>
        <v>#NAME?</v>
      </c>
      <c r="W622" s="137" t="e" cm="1">
        <f t="array" aca="1" ref="W622" ca="1">V622/_xll.RiskNormal('SW7'!C$5,'SW7'!D$5,_xll.RiskTruncateP(0.05,0.95),_xll.RiskName("Serum Part"))</f>
        <v>#NAME?</v>
      </c>
    </row>
    <row r="623" spans="1:23" x14ac:dyDescent="0.35">
      <c r="A623" s="133">
        <f t="shared" si="71"/>
        <v>620</v>
      </c>
      <c r="B623" s="134" t="e" cm="1">
        <f t="array" aca="1" ref="B623" ca="1">B622+_xll.RiskNormal(0.32,0.112,_xll.RiskTruncateP(0.05,0.95),_xll.RiskName("BW Gain 2"),_xll.RiskUnits("kg"))</f>
        <v>#NAME?</v>
      </c>
      <c r="C623" s="133" t="e" cm="1">
        <f t="array" aca="1" ref="C623" ca="1">_xll.RiskNormal(1200,1200*0.3941,_xll.RiskTruncateP(0.05,0.95),_xll.RiskName("Diet 3 Feed"),_xll.RiskUnits("ng/kg dry"))</f>
        <v>#NAME?</v>
      </c>
      <c r="D623" s="133">
        <v>0</v>
      </c>
      <c r="E623" s="163">
        <v>1.3</v>
      </c>
      <c r="F623" s="134"/>
      <c r="G623" s="134"/>
      <c r="H623" s="134"/>
      <c r="I623" s="134"/>
      <c r="J623" s="134"/>
      <c r="K623" s="134"/>
      <c r="L623" s="134" t="e" cm="1">
        <f t="array" aca="1" ref="L623" ca="1">_xll.RiskNormal(5.4702*LN(A623)-22.889,(5.4702*LN(A623)-22.889)*0.35,_xll.RiskTruncateP(0.05,0.95),_xll.RiskName("DMI"),_xll.RiskUnits("kg"))</f>
        <v>#NAME?</v>
      </c>
      <c r="M623" s="134" t="e" cm="1">
        <f t="array" aca="1" ref="M623" ca="1">_xll.RiskNormal(0.0243*L623,0.005*L623,_xll.RiskTruncateP(0.05,0.95),_xll.RiskName("Soil Intake"),_xll.RiskUnits("kg"))</f>
        <v>#NAME?</v>
      </c>
      <c r="N623" s="134" t="e">
        <f t="shared" ca="1" si="72"/>
        <v>#NAME?</v>
      </c>
      <c r="O623" s="134">
        <f t="shared" si="73"/>
        <v>0</v>
      </c>
      <c r="P623" s="134" t="e">
        <f t="shared" ca="1" si="76"/>
        <v>#NAME?</v>
      </c>
      <c r="Q623" s="134" t="e">
        <f t="shared" ca="1" si="76"/>
        <v>#NAME?</v>
      </c>
      <c r="R623" s="134" t="e">
        <f t="shared" ca="1" si="76"/>
        <v>#NAME?</v>
      </c>
      <c r="S623" s="134" t="e">
        <f t="shared" ca="1" si="75"/>
        <v>#NAME?</v>
      </c>
      <c r="T623" s="134" t="e" cm="1">
        <f t="array" aca="1" ref="T623" ca="1">U622-(U622*(0.5^(1/_xll.RiskNormal('SW7'!C$2,'SW7'!D$2,_xll.RiskTruncateP(0.05,0.95),_xll.RiskName("Halflife"),_xll.RiskUnits("d")))))</f>
        <v>#NAME?</v>
      </c>
      <c r="U623" s="134" t="e">
        <f t="shared" ca="1" si="74"/>
        <v>#NAME?</v>
      </c>
      <c r="V623" s="137" t="e" cm="1">
        <f t="array" aca="1" ref="V623" ca="1">(U623*_xll.RiskNormal('SW7'!C$3,'SW7'!D$3,_xll.RiskTruncateP(0.05,0.95),_xll.RiskName("PFAS MUSCLE FRAC"))/(B623*_xll.RiskNormal('SW7'!C$4,'SW7'!E$4,_xll.RiskTruncateP(0.05,0.95),_xll.RiskName("MUSCLE BW FRAC"))))/1000</f>
        <v>#NAME?</v>
      </c>
      <c r="W623" s="137" t="e" cm="1">
        <f t="array" aca="1" ref="W623" ca="1">V623/_xll.RiskNormal('SW7'!C$5,'SW7'!D$5,_xll.RiskTruncateP(0.05,0.95),_xll.RiskName("Serum Part"))</f>
        <v>#NAME?</v>
      </c>
    </row>
    <row r="624" spans="1:23" x14ac:dyDescent="0.35">
      <c r="A624" s="133">
        <f t="shared" si="71"/>
        <v>621</v>
      </c>
      <c r="B624" s="134" t="e" cm="1">
        <f t="array" aca="1" ref="B624" ca="1">B623+_xll.RiskNormal(0.32,0.112,_xll.RiskTruncateP(0.05,0.95),_xll.RiskName("BW Gain 2"),_xll.RiskUnits("kg"))</f>
        <v>#NAME?</v>
      </c>
      <c r="C624" s="133" t="e" cm="1">
        <f t="array" aca="1" ref="C624" ca="1">_xll.RiskNormal(1200,1200*0.3941,_xll.RiskTruncateP(0.05,0.95),_xll.RiskName("Diet 3 Feed"),_xll.RiskUnits("ng/kg dry"))</f>
        <v>#NAME?</v>
      </c>
      <c r="D624" s="133">
        <v>0</v>
      </c>
      <c r="E624" s="163">
        <v>1.3</v>
      </c>
      <c r="F624" s="134"/>
      <c r="G624" s="134"/>
      <c r="H624" s="134"/>
      <c r="I624" s="134"/>
      <c r="J624" s="134"/>
      <c r="K624" s="134"/>
      <c r="L624" s="134" t="e" cm="1">
        <f t="array" aca="1" ref="L624" ca="1">_xll.RiskNormal(5.4702*LN(A624)-22.889,(5.4702*LN(A624)-22.889)*0.35,_xll.RiskTruncateP(0.05,0.95),_xll.RiskName("DMI"),_xll.RiskUnits("kg"))</f>
        <v>#NAME?</v>
      </c>
      <c r="M624" s="134" t="e" cm="1">
        <f t="array" aca="1" ref="M624" ca="1">_xll.RiskNormal(0.0243*L624,0.005*L624,_xll.RiskTruncateP(0.05,0.95),_xll.RiskName("Soil Intake"),_xll.RiskUnits("kg"))</f>
        <v>#NAME?</v>
      </c>
      <c r="N624" s="134" t="e">
        <f t="shared" ca="1" si="72"/>
        <v>#NAME?</v>
      </c>
      <c r="O624" s="134">
        <f t="shared" si="73"/>
        <v>0</v>
      </c>
      <c r="P624" s="134" t="e">
        <f t="shared" ca="1" si="76"/>
        <v>#NAME?</v>
      </c>
      <c r="Q624" s="134" t="e">
        <f t="shared" ca="1" si="76"/>
        <v>#NAME?</v>
      </c>
      <c r="R624" s="134" t="e">
        <f t="shared" ca="1" si="76"/>
        <v>#NAME?</v>
      </c>
      <c r="S624" s="134" t="e">
        <f t="shared" ca="1" si="75"/>
        <v>#NAME?</v>
      </c>
      <c r="T624" s="134" t="e" cm="1">
        <f t="array" aca="1" ref="T624" ca="1">U623-(U623*(0.5^(1/_xll.RiskNormal('SW7'!C$2,'SW7'!D$2,_xll.RiskTruncateP(0.05,0.95),_xll.RiskName("Halflife"),_xll.RiskUnits("d")))))</f>
        <v>#NAME?</v>
      </c>
      <c r="U624" s="134" t="e">
        <f t="shared" ca="1" si="74"/>
        <v>#NAME?</v>
      </c>
      <c r="V624" s="137" t="e" cm="1">
        <f t="array" aca="1" ref="V624" ca="1">(U624*_xll.RiskNormal('SW7'!C$3,'SW7'!D$3,_xll.RiskTruncateP(0.05,0.95),_xll.RiskName("PFAS MUSCLE FRAC"))/(B624*_xll.RiskNormal('SW7'!C$4,'SW7'!E$4,_xll.RiskTruncateP(0.05,0.95),_xll.RiskName("MUSCLE BW FRAC"))))/1000</f>
        <v>#NAME?</v>
      </c>
      <c r="W624" s="137" t="e" cm="1">
        <f t="array" aca="1" ref="W624" ca="1">V624/_xll.RiskNormal('SW7'!C$5,'SW7'!D$5,_xll.RiskTruncateP(0.05,0.95),_xll.RiskName("Serum Part"))</f>
        <v>#NAME?</v>
      </c>
    </row>
    <row r="625" spans="1:23" x14ac:dyDescent="0.35">
      <c r="A625" s="133">
        <f t="shared" si="71"/>
        <v>622</v>
      </c>
      <c r="B625" s="134" t="e" cm="1">
        <f t="array" aca="1" ref="B625" ca="1">B624+_xll.RiskNormal(0.32,0.112,_xll.RiskTruncateP(0.05,0.95),_xll.RiskName("BW Gain 2"),_xll.RiskUnits("kg"))</f>
        <v>#NAME?</v>
      </c>
      <c r="C625" s="133" t="e" cm="1">
        <f t="array" aca="1" ref="C625" ca="1">_xll.RiskNormal(1200,1200*0.3941,_xll.RiskTruncateP(0.05,0.95),_xll.RiskName("Diet 3 Feed"),_xll.RiskUnits("ng/kg dry"))</f>
        <v>#NAME?</v>
      </c>
      <c r="D625" s="133">
        <v>0</v>
      </c>
      <c r="E625" s="163">
        <v>1.3</v>
      </c>
      <c r="F625" s="134"/>
      <c r="G625" s="134"/>
      <c r="H625" s="134"/>
      <c r="I625" s="134"/>
      <c r="J625" s="134"/>
      <c r="K625" s="134"/>
      <c r="L625" s="134" t="e" cm="1">
        <f t="array" aca="1" ref="L625" ca="1">_xll.RiskNormal(5.4702*LN(A625)-22.889,(5.4702*LN(A625)-22.889)*0.35,_xll.RiskTruncateP(0.05,0.95),_xll.RiskName("DMI"),_xll.RiskUnits("kg"))</f>
        <v>#NAME?</v>
      </c>
      <c r="M625" s="134" t="e" cm="1">
        <f t="array" aca="1" ref="M625" ca="1">_xll.RiskNormal(0.0243*L625,0.005*L625,_xll.RiskTruncateP(0.05,0.95),_xll.RiskName("Soil Intake"),_xll.RiskUnits("kg"))</f>
        <v>#NAME?</v>
      </c>
      <c r="N625" s="134" t="e">
        <f t="shared" ca="1" si="72"/>
        <v>#NAME?</v>
      </c>
      <c r="O625" s="134">
        <f t="shared" si="73"/>
        <v>0</v>
      </c>
      <c r="P625" s="134" t="e">
        <f t="shared" ca="1" si="76"/>
        <v>#NAME?</v>
      </c>
      <c r="Q625" s="134" t="e">
        <f t="shared" ca="1" si="76"/>
        <v>#NAME?</v>
      </c>
      <c r="R625" s="134" t="e">
        <f t="shared" ca="1" si="76"/>
        <v>#NAME?</v>
      </c>
      <c r="S625" s="134" t="e">
        <f t="shared" ca="1" si="75"/>
        <v>#NAME?</v>
      </c>
      <c r="T625" s="134" t="e" cm="1">
        <f t="array" aca="1" ref="T625" ca="1">U624-(U624*(0.5^(1/_xll.RiskNormal('SW7'!C$2,'SW7'!D$2,_xll.RiskTruncateP(0.05,0.95),_xll.RiskName("Halflife"),_xll.RiskUnits("d")))))</f>
        <v>#NAME?</v>
      </c>
      <c r="U625" s="134" t="e">
        <f t="shared" ca="1" si="74"/>
        <v>#NAME?</v>
      </c>
      <c r="V625" s="137" t="e" cm="1">
        <f t="array" aca="1" ref="V625" ca="1">(U625*_xll.RiskNormal('SW7'!C$3,'SW7'!D$3,_xll.RiskTruncateP(0.05,0.95),_xll.RiskName("PFAS MUSCLE FRAC"))/(B625*_xll.RiskNormal('SW7'!C$4,'SW7'!E$4,_xll.RiskTruncateP(0.05,0.95),_xll.RiskName("MUSCLE BW FRAC"))))/1000</f>
        <v>#NAME?</v>
      </c>
      <c r="W625" s="137" t="e" cm="1">
        <f t="array" aca="1" ref="W625" ca="1">V625/_xll.RiskNormal('SW7'!C$5,'SW7'!D$5,_xll.RiskTruncateP(0.05,0.95),_xll.RiskName("Serum Part"))</f>
        <v>#NAME?</v>
      </c>
    </row>
    <row r="626" spans="1:23" x14ac:dyDescent="0.35">
      <c r="A626" s="133">
        <f t="shared" si="71"/>
        <v>623</v>
      </c>
      <c r="B626" s="134" t="e" cm="1">
        <f t="array" aca="1" ref="B626" ca="1">B625+_xll.RiskNormal(0.32,0.112,_xll.RiskTruncateP(0.05,0.95),_xll.RiskName("BW Gain 2"),_xll.RiskUnits("kg"))</f>
        <v>#NAME?</v>
      </c>
      <c r="C626" s="133" t="e" cm="1">
        <f t="array" aca="1" ref="C626" ca="1">_xll.RiskNormal(1200,1200*0.3941,_xll.RiskTruncateP(0.05,0.95),_xll.RiskName("Diet 3 Feed"),_xll.RiskUnits("ng/kg dry"))</f>
        <v>#NAME?</v>
      </c>
      <c r="D626" s="133">
        <v>0</v>
      </c>
      <c r="E626" s="163">
        <v>1.3</v>
      </c>
      <c r="F626" s="134"/>
      <c r="G626" s="134"/>
      <c r="H626" s="134"/>
      <c r="I626" s="134"/>
      <c r="J626" s="134"/>
      <c r="K626" s="134"/>
      <c r="L626" s="134" t="e" cm="1">
        <f t="array" aca="1" ref="L626" ca="1">_xll.RiskNormal(5.4702*LN(A626)-22.889,(5.4702*LN(A626)-22.889)*0.35,_xll.RiskTruncateP(0.05,0.95),_xll.RiskName("DMI"),_xll.RiskUnits("kg"))</f>
        <v>#NAME?</v>
      </c>
      <c r="M626" s="134" t="e" cm="1">
        <f t="array" aca="1" ref="M626" ca="1">_xll.RiskNormal(0.0243*L626,0.005*L626,_xll.RiskTruncateP(0.05,0.95),_xll.RiskName("Soil Intake"),_xll.RiskUnits("kg"))</f>
        <v>#NAME?</v>
      </c>
      <c r="N626" s="134" t="e">
        <f t="shared" ca="1" si="72"/>
        <v>#NAME?</v>
      </c>
      <c r="O626" s="134">
        <f t="shared" si="73"/>
        <v>0</v>
      </c>
      <c r="P626" s="134" t="e">
        <f t="shared" ca="1" si="76"/>
        <v>#NAME?</v>
      </c>
      <c r="Q626" s="134" t="e">
        <f t="shared" ca="1" si="76"/>
        <v>#NAME?</v>
      </c>
      <c r="R626" s="134" t="e">
        <f t="shared" ca="1" si="76"/>
        <v>#NAME?</v>
      </c>
      <c r="S626" s="134" t="e">
        <f t="shared" ca="1" si="75"/>
        <v>#NAME?</v>
      </c>
      <c r="T626" s="134" t="e" cm="1">
        <f t="array" aca="1" ref="T626" ca="1">U625-(U625*(0.5^(1/_xll.RiskNormal('SW7'!C$2,'SW7'!D$2,_xll.RiskTruncateP(0.05,0.95),_xll.RiskName("Halflife"),_xll.RiskUnits("d")))))</f>
        <v>#NAME?</v>
      </c>
      <c r="U626" s="134" t="e">
        <f t="shared" ca="1" si="74"/>
        <v>#NAME?</v>
      </c>
      <c r="V626" s="137" t="e" cm="1">
        <f t="array" aca="1" ref="V626" ca="1">(U626*_xll.RiskNormal('SW7'!C$3,'SW7'!D$3,_xll.RiskTruncateP(0.05,0.95),_xll.RiskName("PFAS MUSCLE FRAC"))/(B626*_xll.RiskNormal('SW7'!C$4,'SW7'!E$4,_xll.RiskTruncateP(0.05,0.95),_xll.RiskName("MUSCLE BW FRAC"))))/1000</f>
        <v>#NAME?</v>
      </c>
      <c r="W626" s="137" t="e" cm="1">
        <f t="array" aca="1" ref="W626" ca="1">V626/_xll.RiskNormal('SW7'!C$5,'SW7'!D$5,_xll.RiskTruncateP(0.05,0.95),_xll.RiskName("Serum Part"))</f>
        <v>#NAME?</v>
      </c>
    </row>
    <row r="627" spans="1:23" x14ac:dyDescent="0.35">
      <c r="A627" s="133">
        <f t="shared" si="71"/>
        <v>624</v>
      </c>
      <c r="B627" s="134" t="e" cm="1">
        <f t="array" aca="1" ref="B627" ca="1">B626+_xll.RiskNormal(0.32,0.112,_xll.RiskTruncateP(0.05,0.95),_xll.RiskName("BW Gain 2"),_xll.RiskUnits("kg"))</f>
        <v>#NAME?</v>
      </c>
      <c r="C627" s="133" t="e" cm="1">
        <f t="array" aca="1" ref="C627" ca="1">_xll.RiskNormal(1200,1200*0.3941,_xll.RiskTruncateP(0.05,0.95),_xll.RiskName("Diet 3 Feed"),_xll.RiskUnits("ng/kg dry"))</f>
        <v>#NAME?</v>
      </c>
      <c r="D627" s="133">
        <v>0</v>
      </c>
      <c r="E627" s="163">
        <v>1.3</v>
      </c>
      <c r="F627" s="134"/>
      <c r="G627" s="134"/>
      <c r="H627" s="134"/>
      <c r="I627" s="134"/>
      <c r="J627" s="134"/>
      <c r="K627" s="134"/>
      <c r="L627" s="134" t="e" cm="1">
        <f t="array" aca="1" ref="L627" ca="1">_xll.RiskNormal(5.4702*LN(A627)-22.889,(5.4702*LN(A627)-22.889)*0.35,_xll.RiskTruncateP(0.05,0.95),_xll.RiskName("DMI"),_xll.RiskUnits("kg"))</f>
        <v>#NAME?</v>
      </c>
      <c r="M627" s="134" t="e" cm="1">
        <f t="array" aca="1" ref="M627" ca="1">_xll.RiskNormal(0.0243*L627,0.005*L627,_xll.RiskTruncateP(0.05,0.95),_xll.RiskName("Soil Intake"),_xll.RiskUnits("kg"))</f>
        <v>#NAME?</v>
      </c>
      <c r="N627" s="134" t="e">
        <f t="shared" ca="1" si="72"/>
        <v>#NAME?</v>
      </c>
      <c r="O627" s="134">
        <f t="shared" si="73"/>
        <v>0</v>
      </c>
      <c r="P627" s="134" t="e">
        <f t="shared" ca="1" si="76"/>
        <v>#NAME?</v>
      </c>
      <c r="Q627" s="134" t="e">
        <f t="shared" ca="1" si="76"/>
        <v>#NAME?</v>
      </c>
      <c r="R627" s="134" t="e">
        <f t="shared" ca="1" si="76"/>
        <v>#NAME?</v>
      </c>
      <c r="S627" s="134" t="e">
        <f t="shared" ca="1" si="75"/>
        <v>#NAME?</v>
      </c>
      <c r="T627" s="134" t="e" cm="1">
        <f t="array" aca="1" ref="T627" ca="1">U626-(U626*(0.5^(1/_xll.RiskNormal('SW7'!C$2,'SW7'!D$2,_xll.RiskTruncateP(0.05,0.95),_xll.RiskName("Halflife"),_xll.RiskUnits("d")))))</f>
        <v>#NAME?</v>
      </c>
      <c r="U627" s="134" t="e">
        <f t="shared" ca="1" si="74"/>
        <v>#NAME?</v>
      </c>
      <c r="V627" s="137" t="e" cm="1">
        <f t="array" aca="1" ref="V627" ca="1">(U627*_xll.RiskNormal('SW7'!C$3,'SW7'!D$3,_xll.RiskTruncateP(0.05,0.95),_xll.RiskName("PFAS MUSCLE FRAC"))/(B627*_xll.RiskNormal('SW7'!C$4,'SW7'!E$4,_xll.RiskTruncateP(0.05,0.95),_xll.RiskName("MUSCLE BW FRAC"))))/1000</f>
        <v>#NAME?</v>
      </c>
      <c r="W627" s="137" t="e" cm="1">
        <f t="array" aca="1" ref="W627" ca="1">V627/_xll.RiskNormal('SW7'!C$5,'SW7'!D$5,_xll.RiskTruncateP(0.05,0.95),_xll.RiskName("Serum Part"))</f>
        <v>#NAME?</v>
      </c>
    </row>
    <row r="628" spans="1:23" x14ac:dyDescent="0.35">
      <c r="A628" s="133">
        <f t="shared" si="71"/>
        <v>625</v>
      </c>
      <c r="B628" s="134" t="e" cm="1">
        <f t="array" aca="1" ref="B628" ca="1">B627+_xll.RiskNormal(0.32,0.112,_xll.RiskTruncateP(0.05,0.95),_xll.RiskName("BW Gain 2"),_xll.RiskUnits("kg"))</f>
        <v>#NAME?</v>
      </c>
      <c r="C628" s="133" t="e" cm="1">
        <f t="array" aca="1" ref="C628" ca="1">_xll.RiskNormal(1200,1200*0.3941,_xll.RiskTruncateP(0.05,0.95),_xll.RiskName("Diet 3 Feed"),_xll.RiskUnits("ng/kg dry"))</f>
        <v>#NAME?</v>
      </c>
      <c r="D628" s="133">
        <v>0</v>
      </c>
      <c r="E628" s="163">
        <v>1.3</v>
      </c>
      <c r="F628" s="134"/>
      <c r="G628" s="134"/>
      <c r="H628" s="134"/>
      <c r="I628" s="134"/>
      <c r="J628" s="134"/>
      <c r="K628" s="134"/>
      <c r="L628" s="134" t="e" cm="1">
        <f t="array" aca="1" ref="L628" ca="1">_xll.RiskNormal(5.4702*LN(A628)-22.889,(5.4702*LN(A628)-22.889)*0.35,_xll.RiskTruncateP(0.05,0.95),_xll.RiskName("DMI"),_xll.RiskUnits("kg"))</f>
        <v>#NAME?</v>
      </c>
      <c r="M628" s="134" t="e" cm="1">
        <f t="array" aca="1" ref="M628" ca="1">_xll.RiskNormal(0.0243*L628,0.005*L628,_xll.RiskTruncateP(0.05,0.95),_xll.RiskName("Soil Intake"),_xll.RiskUnits("kg"))</f>
        <v>#NAME?</v>
      </c>
      <c r="N628" s="134" t="e">
        <f t="shared" ca="1" si="72"/>
        <v>#NAME?</v>
      </c>
      <c r="O628" s="134">
        <f t="shared" si="73"/>
        <v>0</v>
      </c>
      <c r="P628" s="134" t="e">
        <f t="shared" ca="1" si="76"/>
        <v>#NAME?</v>
      </c>
      <c r="Q628" s="134" t="e">
        <f t="shared" ca="1" si="76"/>
        <v>#NAME?</v>
      </c>
      <c r="R628" s="134" t="e">
        <f t="shared" ca="1" si="76"/>
        <v>#NAME?</v>
      </c>
      <c r="S628" s="134" t="e">
        <f t="shared" ca="1" si="75"/>
        <v>#NAME?</v>
      </c>
      <c r="T628" s="134" t="e" cm="1">
        <f t="array" aca="1" ref="T628" ca="1">U627-(U627*(0.5^(1/_xll.RiskNormal('SW7'!C$2,'SW7'!D$2,_xll.RiskTruncateP(0.05,0.95),_xll.RiskName("Halflife"),_xll.RiskUnits("d")))))</f>
        <v>#NAME?</v>
      </c>
      <c r="U628" s="134" t="e">
        <f t="shared" ca="1" si="74"/>
        <v>#NAME?</v>
      </c>
      <c r="V628" s="137" t="e" cm="1">
        <f t="array" aca="1" ref="V628" ca="1">(U628*_xll.RiskNormal('SW7'!C$3,'SW7'!D$3,_xll.RiskTruncateP(0.05,0.95),_xll.RiskName("PFAS MUSCLE FRAC"))/(B628*_xll.RiskNormal('SW7'!C$4,'SW7'!E$4,_xll.RiskTruncateP(0.05,0.95),_xll.RiskName("MUSCLE BW FRAC"))))/1000</f>
        <v>#NAME?</v>
      </c>
      <c r="W628" s="137" t="e" cm="1">
        <f t="array" aca="1" ref="W628" ca="1">V628/_xll.RiskNormal('SW7'!C$5,'SW7'!D$5,_xll.RiskTruncateP(0.05,0.95),_xll.RiskName("Serum Part"))</f>
        <v>#NAME?</v>
      </c>
    </row>
    <row r="629" spans="1:23" x14ac:dyDescent="0.35">
      <c r="A629" s="133">
        <f t="shared" si="71"/>
        <v>626</v>
      </c>
      <c r="B629" s="134" t="e" cm="1">
        <f t="array" aca="1" ref="B629" ca="1">B628+_xll.RiskNormal(0.32,0.112,_xll.RiskTruncateP(0.05,0.95),_xll.RiskName("BW Gain 2"),_xll.RiskUnits("kg"))</f>
        <v>#NAME?</v>
      </c>
      <c r="C629" s="133" t="e" cm="1">
        <f t="array" aca="1" ref="C629" ca="1">_xll.RiskNormal(1200,1200*0.3941,_xll.RiskTruncateP(0.05,0.95),_xll.RiskName("Diet 3 Feed"),_xll.RiskUnits("ng/kg dry"))</f>
        <v>#NAME?</v>
      </c>
      <c r="D629" s="133">
        <v>0</v>
      </c>
      <c r="E629" s="163">
        <v>1.3</v>
      </c>
      <c r="F629" s="134"/>
      <c r="G629" s="134"/>
      <c r="H629" s="134"/>
      <c r="I629" s="134"/>
      <c r="J629" s="134"/>
      <c r="K629" s="134"/>
      <c r="L629" s="134" t="e" cm="1">
        <f t="array" aca="1" ref="L629" ca="1">_xll.RiskNormal(5.4702*LN(A629)-22.889,(5.4702*LN(A629)-22.889)*0.35,_xll.RiskTruncateP(0.05,0.95),_xll.RiskName("DMI"),_xll.RiskUnits("kg"))</f>
        <v>#NAME?</v>
      </c>
      <c r="M629" s="134" t="e" cm="1">
        <f t="array" aca="1" ref="M629" ca="1">_xll.RiskNormal(0.0243*L629,0.005*L629,_xll.RiskTruncateP(0.05,0.95),_xll.RiskName("Soil Intake"),_xll.RiskUnits("kg"))</f>
        <v>#NAME?</v>
      </c>
      <c r="N629" s="134" t="e">
        <f t="shared" ca="1" si="72"/>
        <v>#NAME?</v>
      </c>
      <c r="O629" s="134">
        <f t="shared" si="73"/>
        <v>0</v>
      </c>
      <c r="P629" s="134" t="e">
        <f t="shared" ca="1" si="76"/>
        <v>#NAME?</v>
      </c>
      <c r="Q629" s="134" t="e">
        <f t="shared" ca="1" si="76"/>
        <v>#NAME?</v>
      </c>
      <c r="R629" s="134" t="e">
        <f t="shared" ca="1" si="76"/>
        <v>#NAME?</v>
      </c>
      <c r="S629" s="134" t="e">
        <f t="shared" ca="1" si="75"/>
        <v>#NAME?</v>
      </c>
      <c r="T629" s="134" t="e" cm="1">
        <f t="array" aca="1" ref="T629" ca="1">U628-(U628*(0.5^(1/_xll.RiskNormal('SW7'!C$2,'SW7'!D$2,_xll.RiskTruncateP(0.05,0.95),_xll.RiskName("Halflife"),_xll.RiskUnits("d")))))</f>
        <v>#NAME?</v>
      </c>
      <c r="U629" s="134" t="e">
        <f t="shared" ca="1" si="74"/>
        <v>#NAME?</v>
      </c>
      <c r="V629" s="137" t="e" cm="1">
        <f t="array" aca="1" ref="V629" ca="1">(U629*_xll.RiskNormal('SW7'!C$3,'SW7'!D$3,_xll.RiskTruncateP(0.05,0.95),_xll.RiskName("PFAS MUSCLE FRAC"))/(B629*_xll.RiskNormal('SW7'!C$4,'SW7'!E$4,_xll.RiskTruncateP(0.05,0.95),_xll.RiskName("MUSCLE BW FRAC"))))/1000</f>
        <v>#NAME?</v>
      </c>
      <c r="W629" s="137" t="e" cm="1">
        <f t="array" aca="1" ref="W629" ca="1">V629/_xll.RiskNormal('SW7'!C$5,'SW7'!D$5,_xll.RiskTruncateP(0.05,0.95),_xll.RiskName("Serum Part"))</f>
        <v>#NAME?</v>
      </c>
    </row>
    <row r="630" spans="1:23" x14ac:dyDescent="0.35">
      <c r="A630" s="133">
        <f t="shared" si="71"/>
        <v>627</v>
      </c>
      <c r="B630" s="134" t="e" cm="1">
        <f t="array" aca="1" ref="B630" ca="1">B629+_xll.RiskNormal(0.32,0.112,_xll.RiskTruncateP(0.05,0.95),_xll.RiskName("BW Gain 2"),_xll.RiskUnits("kg"))</f>
        <v>#NAME?</v>
      </c>
      <c r="C630" s="133" t="e" cm="1">
        <f t="array" aca="1" ref="C630" ca="1">_xll.RiskNormal(1200,1200*0.3941,_xll.RiskTruncateP(0.05,0.95),_xll.RiskName("Diet 3 Feed"),_xll.RiskUnits("ng/kg dry"))</f>
        <v>#NAME?</v>
      </c>
      <c r="D630" s="133">
        <v>0</v>
      </c>
      <c r="E630" s="163">
        <v>1.3</v>
      </c>
      <c r="F630" s="134"/>
      <c r="G630" s="134"/>
      <c r="H630" s="134"/>
      <c r="I630" s="134"/>
      <c r="J630" s="134"/>
      <c r="K630" s="134"/>
      <c r="L630" s="134" t="e" cm="1">
        <f t="array" aca="1" ref="L630" ca="1">_xll.RiskNormal(5.4702*LN(A630)-22.889,(5.4702*LN(A630)-22.889)*0.35,_xll.RiskTruncateP(0.05,0.95),_xll.RiskName("DMI"),_xll.RiskUnits("kg"))</f>
        <v>#NAME?</v>
      </c>
      <c r="M630" s="134" t="e" cm="1">
        <f t="array" aca="1" ref="M630" ca="1">_xll.RiskNormal(0.0243*L630,0.005*L630,_xll.RiskTruncateP(0.05,0.95),_xll.RiskName("Soil Intake"),_xll.RiskUnits("kg"))</f>
        <v>#NAME?</v>
      </c>
      <c r="N630" s="134" t="e">
        <f t="shared" ca="1" si="72"/>
        <v>#NAME?</v>
      </c>
      <c r="O630" s="134">
        <f t="shared" si="73"/>
        <v>0</v>
      </c>
      <c r="P630" s="134" t="e">
        <f t="shared" ca="1" si="76"/>
        <v>#NAME?</v>
      </c>
      <c r="Q630" s="134" t="e">
        <f t="shared" ca="1" si="76"/>
        <v>#NAME?</v>
      </c>
      <c r="R630" s="134" t="e">
        <f t="shared" ca="1" si="76"/>
        <v>#NAME?</v>
      </c>
      <c r="S630" s="134" t="e">
        <f t="shared" ca="1" si="75"/>
        <v>#NAME?</v>
      </c>
      <c r="T630" s="134" t="e" cm="1">
        <f t="array" aca="1" ref="T630" ca="1">U629-(U629*(0.5^(1/_xll.RiskNormal('SW7'!C$2,'SW7'!D$2,_xll.RiskTruncateP(0.05,0.95),_xll.RiskName("Halflife"),_xll.RiskUnits("d")))))</f>
        <v>#NAME?</v>
      </c>
      <c r="U630" s="134" t="e">
        <f t="shared" ca="1" si="74"/>
        <v>#NAME?</v>
      </c>
      <c r="V630" s="137" t="e" cm="1">
        <f t="array" aca="1" ref="V630" ca="1">(U630*_xll.RiskNormal('SW7'!C$3,'SW7'!D$3,_xll.RiskTruncateP(0.05,0.95),_xll.RiskName("PFAS MUSCLE FRAC"))/(B630*_xll.RiskNormal('SW7'!C$4,'SW7'!E$4,_xll.RiskTruncateP(0.05,0.95),_xll.RiskName("MUSCLE BW FRAC"))))/1000</f>
        <v>#NAME?</v>
      </c>
      <c r="W630" s="137" t="e" cm="1">
        <f t="array" aca="1" ref="W630" ca="1">V630/_xll.RiskNormal('SW7'!C$5,'SW7'!D$5,_xll.RiskTruncateP(0.05,0.95),_xll.RiskName("Serum Part"))</f>
        <v>#NAME?</v>
      </c>
    </row>
    <row r="631" spans="1:23" x14ac:dyDescent="0.35">
      <c r="A631" s="133">
        <f t="shared" si="71"/>
        <v>628</v>
      </c>
      <c r="B631" s="134" t="e" cm="1">
        <f t="array" aca="1" ref="B631" ca="1">B630+_xll.RiskNormal(0.32,0.112,_xll.RiskTruncateP(0.05,0.95),_xll.RiskName("BW Gain 2"),_xll.RiskUnits("kg"))</f>
        <v>#NAME?</v>
      </c>
      <c r="C631" s="133" t="e" cm="1">
        <f t="array" aca="1" ref="C631" ca="1">_xll.RiskNormal(1200,1200*0.3941,_xll.RiskTruncateP(0.05,0.95),_xll.RiskName("Diet 3 Feed"),_xll.RiskUnits("ng/kg dry"))</f>
        <v>#NAME?</v>
      </c>
      <c r="D631" s="133">
        <v>0</v>
      </c>
      <c r="E631" s="163">
        <v>1.3</v>
      </c>
      <c r="F631" s="134"/>
      <c r="G631" s="134"/>
      <c r="H631" s="134"/>
      <c r="I631" s="134"/>
      <c r="J631" s="134"/>
      <c r="K631" s="134"/>
      <c r="L631" s="134" t="e" cm="1">
        <f t="array" aca="1" ref="L631" ca="1">_xll.RiskNormal(5.4702*LN(A631)-22.889,(5.4702*LN(A631)-22.889)*0.35,_xll.RiskTruncateP(0.05,0.95),_xll.RiskName("DMI"),_xll.RiskUnits("kg"))</f>
        <v>#NAME?</v>
      </c>
      <c r="M631" s="134" t="e" cm="1">
        <f t="array" aca="1" ref="M631" ca="1">_xll.RiskNormal(0.0243*L631,0.005*L631,_xll.RiskTruncateP(0.05,0.95),_xll.RiskName("Soil Intake"),_xll.RiskUnits("kg"))</f>
        <v>#NAME?</v>
      </c>
      <c r="N631" s="134" t="e">
        <f t="shared" ca="1" si="72"/>
        <v>#NAME?</v>
      </c>
      <c r="O631" s="134">
        <f t="shared" si="73"/>
        <v>0</v>
      </c>
      <c r="P631" s="134" t="e">
        <f t="shared" ca="1" si="76"/>
        <v>#NAME?</v>
      </c>
      <c r="Q631" s="134" t="e">
        <f t="shared" ca="1" si="76"/>
        <v>#NAME?</v>
      </c>
      <c r="R631" s="134" t="e">
        <f t="shared" ca="1" si="76"/>
        <v>#NAME?</v>
      </c>
      <c r="S631" s="134" t="e">
        <f t="shared" ca="1" si="75"/>
        <v>#NAME?</v>
      </c>
      <c r="T631" s="134" t="e" cm="1">
        <f t="array" aca="1" ref="T631" ca="1">U630-(U630*(0.5^(1/_xll.RiskNormal('SW7'!C$2,'SW7'!D$2,_xll.RiskTruncateP(0.05,0.95),_xll.RiskName("Halflife"),_xll.RiskUnits("d")))))</f>
        <v>#NAME?</v>
      </c>
      <c r="U631" s="134" t="e">
        <f t="shared" ca="1" si="74"/>
        <v>#NAME?</v>
      </c>
      <c r="V631" s="137" t="e" cm="1">
        <f t="array" aca="1" ref="V631" ca="1">(U631*_xll.RiskNormal('SW7'!C$3,'SW7'!D$3,_xll.RiskTruncateP(0.05,0.95),_xll.RiskName("PFAS MUSCLE FRAC"))/(B631*_xll.RiskNormal('SW7'!C$4,'SW7'!E$4,_xll.RiskTruncateP(0.05,0.95),_xll.RiskName("MUSCLE BW FRAC"))))/1000</f>
        <v>#NAME?</v>
      </c>
      <c r="W631" s="137" t="e" cm="1">
        <f t="array" aca="1" ref="W631" ca="1">V631/_xll.RiskNormal('SW7'!C$5,'SW7'!D$5,_xll.RiskTruncateP(0.05,0.95),_xll.RiskName("Serum Part"))</f>
        <v>#NAME?</v>
      </c>
    </row>
    <row r="632" spans="1:23" x14ac:dyDescent="0.35">
      <c r="A632" s="133">
        <f t="shared" si="71"/>
        <v>629</v>
      </c>
      <c r="B632" s="134" t="e" cm="1">
        <f t="array" aca="1" ref="B632" ca="1">B631+_xll.RiskNormal(0.32,0.112,_xll.RiskTruncateP(0.05,0.95),_xll.RiskName("BW Gain 2"),_xll.RiskUnits("kg"))</f>
        <v>#NAME?</v>
      </c>
      <c r="C632" s="133" t="e" cm="1">
        <f t="array" aca="1" ref="C632" ca="1">_xll.RiskNormal(1200,1200*0.3941,_xll.RiskTruncateP(0.05,0.95),_xll.RiskName("Diet 3 Feed"),_xll.RiskUnits("ng/kg dry"))</f>
        <v>#NAME?</v>
      </c>
      <c r="D632" s="133">
        <v>0</v>
      </c>
      <c r="E632" s="163">
        <v>1.3</v>
      </c>
      <c r="F632" s="134"/>
      <c r="G632" s="134"/>
      <c r="H632" s="134"/>
      <c r="I632" s="134"/>
      <c r="J632" s="134"/>
      <c r="K632" s="134"/>
      <c r="L632" s="134" t="e" cm="1">
        <f t="array" aca="1" ref="L632" ca="1">_xll.RiskNormal(5.4702*LN(A632)-22.889,(5.4702*LN(A632)-22.889)*0.35,_xll.RiskTruncateP(0.05,0.95),_xll.RiskName("DMI"),_xll.RiskUnits("kg"))</f>
        <v>#NAME?</v>
      </c>
      <c r="M632" s="134" t="e" cm="1">
        <f t="array" aca="1" ref="M632" ca="1">_xll.RiskNormal(0.0243*L632,0.005*L632,_xll.RiskTruncateP(0.05,0.95),_xll.RiskName("Soil Intake"),_xll.RiskUnits("kg"))</f>
        <v>#NAME?</v>
      </c>
      <c r="N632" s="134" t="e">
        <f t="shared" ca="1" si="72"/>
        <v>#NAME?</v>
      </c>
      <c r="O632" s="134">
        <f t="shared" si="73"/>
        <v>0</v>
      </c>
      <c r="P632" s="134" t="e">
        <f t="shared" ca="1" si="76"/>
        <v>#NAME?</v>
      </c>
      <c r="Q632" s="134" t="e">
        <f t="shared" ca="1" si="76"/>
        <v>#NAME?</v>
      </c>
      <c r="R632" s="134" t="e">
        <f t="shared" ca="1" si="76"/>
        <v>#NAME?</v>
      </c>
      <c r="S632" s="134" t="e">
        <f t="shared" ca="1" si="75"/>
        <v>#NAME?</v>
      </c>
      <c r="T632" s="134" t="e" cm="1">
        <f t="array" aca="1" ref="T632" ca="1">U631-(U631*(0.5^(1/_xll.RiskNormal('SW7'!C$2,'SW7'!D$2,_xll.RiskTruncateP(0.05,0.95),_xll.RiskName("Halflife"),_xll.RiskUnits("d")))))</f>
        <v>#NAME?</v>
      </c>
      <c r="U632" s="134" t="e">
        <f t="shared" ca="1" si="74"/>
        <v>#NAME?</v>
      </c>
      <c r="V632" s="137" t="e" cm="1">
        <f t="array" aca="1" ref="V632" ca="1">(U632*_xll.RiskNormal('SW7'!C$3,'SW7'!D$3,_xll.RiskTruncateP(0.05,0.95),_xll.RiskName("PFAS MUSCLE FRAC"))/(B632*_xll.RiskNormal('SW7'!C$4,'SW7'!E$4,_xll.RiskTruncateP(0.05,0.95),_xll.RiskName("MUSCLE BW FRAC"))))/1000</f>
        <v>#NAME?</v>
      </c>
      <c r="W632" s="137" t="e" cm="1">
        <f t="array" aca="1" ref="W632" ca="1">V632/_xll.RiskNormal('SW7'!C$5,'SW7'!D$5,_xll.RiskTruncateP(0.05,0.95),_xll.RiskName("Serum Part"))</f>
        <v>#NAME?</v>
      </c>
    </row>
    <row r="633" spans="1:23" x14ac:dyDescent="0.35">
      <c r="A633" s="133">
        <f t="shared" si="71"/>
        <v>630</v>
      </c>
      <c r="B633" s="134" t="e" cm="1">
        <f t="array" aca="1" ref="B633" ca="1">B632+_xll.RiskNormal(0.32,0.112,_xll.RiskTruncateP(0.05,0.95),_xll.RiskName("BW Gain 2"),_xll.RiskUnits("kg"))</f>
        <v>#NAME?</v>
      </c>
      <c r="C633" s="133" t="e" cm="1">
        <f t="array" aca="1" ref="C633" ca="1">_xll.RiskNormal(1200,1200*0.3941,_xll.RiskTruncateP(0.05,0.95),_xll.RiskName("Diet 3 Feed"),_xll.RiskUnits("ng/kg dry"))</f>
        <v>#NAME?</v>
      </c>
      <c r="D633" s="133">
        <v>0</v>
      </c>
      <c r="E633" s="163">
        <v>1.3</v>
      </c>
      <c r="F633" s="134"/>
      <c r="G633" s="134"/>
      <c r="H633" s="134"/>
      <c r="I633" s="134"/>
      <c r="J633" s="134"/>
      <c r="K633" s="134"/>
      <c r="L633" s="134" t="e" cm="1">
        <f t="array" aca="1" ref="L633" ca="1">_xll.RiskNormal(5.4702*LN(A633)-22.889,(5.4702*LN(A633)-22.889)*0.35,_xll.RiskTruncateP(0.05,0.95),_xll.RiskName("DMI"),_xll.RiskUnits("kg"))</f>
        <v>#NAME?</v>
      </c>
      <c r="M633" s="134" t="e" cm="1">
        <f t="array" aca="1" ref="M633" ca="1">_xll.RiskNormal(0.0243*L633,0.005*L633,_xll.RiskTruncateP(0.05,0.95),_xll.RiskName("Soil Intake"),_xll.RiskUnits("kg"))</f>
        <v>#NAME?</v>
      </c>
      <c r="N633" s="134" t="e">
        <f t="shared" ca="1" si="72"/>
        <v>#NAME?</v>
      </c>
      <c r="O633" s="134">
        <f t="shared" si="73"/>
        <v>0</v>
      </c>
      <c r="P633" s="134" t="e">
        <f t="shared" ca="1" si="76"/>
        <v>#NAME?</v>
      </c>
      <c r="Q633" s="134" t="e">
        <f t="shared" ca="1" si="76"/>
        <v>#NAME?</v>
      </c>
      <c r="R633" s="134" t="e">
        <f t="shared" ca="1" si="76"/>
        <v>#NAME?</v>
      </c>
      <c r="S633" s="134" t="e">
        <f t="shared" ca="1" si="75"/>
        <v>#NAME?</v>
      </c>
      <c r="T633" s="134" t="e" cm="1">
        <f t="array" aca="1" ref="T633" ca="1">U632-(U632*(0.5^(1/_xll.RiskNormal('SW7'!C$2,'SW7'!D$2,_xll.RiskTruncateP(0.05,0.95),_xll.RiskName("Halflife"),_xll.RiskUnits("d")))))</f>
        <v>#NAME?</v>
      </c>
      <c r="U633" s="134" t="e">
        <f t="shared" ca="1" si="74"/>
        <v>#NAME?</v>
      </c>
      <c r="V633" s="137" t="e" cm="1">
        <f t="array" aca="1" ref="V633" ca="1">(U633*_xll.RiskNormal('SW7'!C$3,'SW7'!D$3,_xll.RiskTruncateP(0.05,0.95),_xll.RiskName("PFAS MUSCLE FRAC"))/(B633*_xll.RiskNormal('SW7'!C$4,'SW7'!E$4,_xll.RiskTruncateP(0.05,0.95),_xll.RiskName("MUSCLE BW FRAC"))))/1000</f>
        <v>#NAME?</v>
      </c>
      <c r="W633" s="137" t="e" cm="1">
        <f t="array" aca="1" ref="W633" ca="1">V633/_xll.RiskNormal('SW7'!C$5,'SW7'!D$5,_xll.RiskTruncateP(0.05,0.95),_xll.RiskName("Serum Part"))</f>
        <v>#NAME?</v>
      </c>
    </row>
    <row r="634" spans="1:23" x14ac:dyDescent="0.35">
      <c r="A634" s="133">
        <f t="shared" si="71"/>
        <v>631</v>
      </c>
      <c r="B634" s="134" t="e" cm="1">
        <f t="array" aca="1" ref="B634" ca="1">B633+_xll.RiskNormal(0.32,0.112,_xll.RiskTruncateP(0.05,0.95),_xll.RiskName("BW Gain 2"),_xll.RiskUnits("kg"))</f>
        <v>#NAME?</v>
      </c>
      <c r="C634" s="133" t="e" cm="1">
        <f t="array" aca="1" ref="C634" ca="1">_xll.RiskNormal(1200,1200*0.3941,_xll.RiskTruncateP(0.05,0.95),_xll.RiskName("Diet 3 Feed"),_xll.RiskUnits("ng/kg dry"))</f>
        <v>#NAME?</v>
      </c>
      <c r="D634" s="133">
        <v>0</v>
      </c>
      <c r="E634" s="163">
        <v>1.3</v>
      </c>
      <c r="F634" s="134"/>
      <c r="G634" s="134"/>
      <c r="H634" s="134"/>
      <c r="I634" s="134"/>
      <c r="J634" s="134"/>
      <c r="K634" s="134"/>
      <c r="L634" s="134" t="e" cm="1">
        <f t="array" aca="1" ref="L634" ca="1">_xll.RiskNormal(5.4702*LN(A634)-22.889,(5.4702*LN(A634)-22.889)*0.35,_xll.RiskTruncateP(0.05,0.95),_xll.RiskName("DMI"),_xll.RiskUnits("kg"))</f>
        <v>#NAME?</v>
      </c>
      <c r="M634" s="134" t="e" cm="1">
        <f t="array" aca="1" ref="M634" ca="1">_xll.RiskNormal(0.0243*L634,0.005*L634,_xll.RiskTruncateP(0.05,0.95),_xll.RiskName("Soil Intake"),_xll.RiskUnits("kg"))</f>
        <v>#NAME?</v>
      </c>
      <c r="N634" s="134" t="e">
        <f t="shared" ca="1" si="72"/>
        <v>#NAME?</v>
      </c>
      <c r="O634" s="134">
        <f t="shared" si="73"/>
        <v>0</v>
      </c>
      <c r="P634" s="134" t="e">
        <f t="shared" ca="1" si="76"/>
        <v>#NAME?</v>
      </c>
      <c r="Q634" s="134" t="e">
        <f t="shared" ca="1" si="76"/>
        <v>#NAME?</v>
      </c>
      <c r="R634" s="134" t="e">
        <f t="shared" ca="1" si="76"/>
        <v>#NAME?</v>
      </c>
      <c r="S634" s="134" t="e">
        <f t="shared" ca="1" si="75"/>
        <v>#NAME?</v>
      </c>
      <c r="T634" s="134" t="e" cm="1">
        <f t="array" aca="1" ref="T634" ca="1">U633-(U633*(0.5^(1/_xll.RiskNormal('SW7'!C$2,'SW7'!D$2,_xll.RiskTruncateP(0.05,0.95),_xll.RiskName("Halflife"),_xll.RiskUnits("d")))))</f>
        <v>#NAME?</v>
      </c>
      <c r="U634" s="134" t="e">
        <f t="shared" ca="1" si="74"/>
        <v>#NAME?</v>
      </c>
      <c r="V634" s="137" t="e" cm="1">
        <f t="array" aca="1" ref="V634" ca="1">(U634*_xll.RiskNormal('SW7'!C$3,'SW7'!D$3,_xll.RiskTruncateP(0.05,0.95),_xll.RiskName("PFAS MUSCLE FRAC"))/(B634*_xll.RiskNormal('SW7'!C$4,'SW7'!E$4,_xll.RiskTruncateP(0.05,0.95),_xll.RiskName("MUSCLE BW FRAC"))))/1000</f>
        <v>#NAME?</v>
      </c>
      <c r="W634" s="137" t="e" cm="1">
        <f t="array" aca="1" ref="W634" ca="1">V634/_xll.RiskNormal('SW7'!C$5,'SW7'!D$5,_xll.RiskTruncateP(0.05,0.95),_xll.RiskName("Serum Part"))</f>
        <v>#NAME?</v>
      </c>
    </row>
    <row r="635" spans="1:23" x14ac:dyDescent="0.35">
      <c r="A635" s="133">
        <f t="shared" si="71"/>
        <v>632</v>
      </c>
      <c r="B635" s="134" t="e" cm="1">
        <f t="array" aca="1" ref="B635" ca="1">B634+_xll.RiskNormal(0.32,0.112,_xll.RiskTruncateP(0.05,0.95),_xll.RiskName("BW Gain 2"),_xll.RiskUnits("kg"))</f>
        <v>#NAME?</v>
      </c>
      <c r="C635" s="133" t="e" cm="1">
        <f t="array" aca="1" ref="C635" ca="1">_xll.RiskNormal(1200,1200*0.3941,_xll.RiskTruncateP(0.05,0.95),_xll.RiskName("Diet 3 Feed"),_xll.RiskUnits("ng/kg dry"))</f>
        <v>#NAME?</v>
      </c>
      <c r="D635" s="133">
        <v>0</v>
      </c>
      <c r="E635" s="163">
        <v>1.3</v>
      </c>
      <c r="F635" s="134"/>
      <c r="G635" s="134"/>
      <c r="H635" s="134"/>
      <c r="I635" s="134"/>
      <c r="J635" s="134"/>
      <c r="K635" s="134"/>
      <c r="L635" s="134" t="e" cm="1">
        <f t="array" aca="1" ref="L635" ca="1">_xll.RiskNormal(5.4702*LN(A635)-22.889,(5.4702*LN(A635)-22.889)*0.35,_xll.RiskTruncateP(0.05,0.95),_xll.RiskName("DMI"),_xll.RiskUnits("kg"))</f>
        <v>#NAME?</v>
      </c>
      <c r="M635" s="134" t="e" cm="1">
        <f t="array" aca="1" ref="M635" ca="1">_xll.RiskNormal(0.0243*L635,0.005*L635,_xll.RiskTruncateP(0.05,0.95),_xll.RiskName("Soil Intake"),_xll.RiskUnits("kg"))</f>
        <v>#NAME?</v>
      </c>
      <c r="N635" s="134" t="e">
        <f t="shared" ca="1" si="72"/>
        <v>#NAME?</v>
      </c>
      <c r="O635" s="134">
        <f t="shared" si="73"/>
        <v>0</v>
      </c>
      <c r="P635" s="134" t="e">
        <f t="shared" ca="1" si="76"/>
        <v>#NAME?</v>
      </c>
      <c r="Q635" s="134" t="e">
        <f t="shared" ca="1" si="76"/>
        <v>#NAME?</v>
      </c>
      <c r="R635" s="134" t="e">
        <f t="shared" ca="1" si="76"/>
        <v>#NAME?</v>
      </c>
      <c r="S635" s="134" t="e">
        <f t="shared" ca="1" si="75"/>
        <v>#NAME?</v>
      </c>
      <c r="T635" s="134" t="e" cm="1">
        <f t="array" aca="1" ref="T635" ca="1">U634-(U634*(0.5^(1/_xll.RiskNormal('SW7'!C$2,'SW7'!D$2,_xll.RiskTruncateP(0.05,0.95),_xll.RiskName("Halflife"),_xll.RiskUnits("d")))))</f>
        <v>#NAME?</v>
      </c>
      <c r="U635" s="134" t="e">
        <f t="shared" ca="1" si="74"/>
        <v>#NAME?</v>
      </c>
      <c r="V635" s="137" t="e" cm="1">
        <f t="array" aca="1" ref="V635" ca="1">(U635*_xll.RiskNormal('SW7'!C$3,'SW7'!D$3,_xll.RiskTruncateP(0.05,0.95),_xll.RiskName("PFAS MUSCLE FRAC"))/(B635*_xll.RiskNormal('SW7'!C$4,'SW7'!E$4,_xll.RiskTruncateP(0.05,0.95),_xll.RiskName("MUSCLE BW FRAC"))))/1000</f>
        <v>#NAME?</v>
      </c>
      <c r="W635" s="137" t="e" cm="1">
        <f t="array" aca="1" ref="W635" ca="1">V635/_xll.RiskNormal('SW7'!C$5,'SW7'!D$5,_xll.RiskTruncateP(0.05,0.95),_xll.RiskName("Serum Part"))</f>
        <v>#NAME?</v>
      </c>
    </row>
    <row r="636" spans="1:23" x14ac:dyDescent="0.35">
      <c r="A636" s="133">
        <f t="shared" si="71"/>
        <v>633</v>
      </c>
      <c r="B636" s="134" t="e" cm="1">
        <f t="array" aca="1" ref="B636" ca="1">B635+_xll.RiskNormal(0.32,0.112,_xll.RiskTruncateP(0.05,0.95),_xll.RiskName("BW Gain 2"),_xll.RiskUnits("kg"))</f>
        <v>#NAME?</v>
      </c>
      <c r="C636" s="133" t="e" cm="1">
        <f t="array" aca="1" ref="C636" ca="1">_xll.RiskNormal(1200,1200*0.3941,_xll.RiskTruncateP(0.05,0.95),_xll.RiskName("Diet 3 Feed"),_xll.RiskUnits("ng/kg dry"))</f>
        <v>#NAME?</v>
      </c>
      <c r="D636" s="133">
        <v>0</v>
      </c>
      <c r="E636" s="163">
        <v>1.3</v>
      </c>
      <c r="F636" s="134"/>
      <c r="G636" s="134"/>
      <c r="H636" s="134"/>
      <c r="I636" s="134"/>
      <c r="J636" s="134"/>
      <c r="K636" s="134"/>
      <c r="L636" s="134" t="e" cm="1">
        <f t="array" aca="1" ref="L636" ca="1">_xll.RiskNormal(5.4702*LN(A636)-22.889,(5.4702*LN(A636)-22.889)*0.35,_xll.RiskTruncateP(0.05,0.95),_xll.RiskName("DMI"),_xll.RiskUnits("kg"))</f>
        <v>#NAME?</v>
      </c>
      <c r="M636" s="134" t="e" cm="1">
        <f t="array" aca="1" ref="M636" ca="1">_xll.RiskNormal(0.0243*L636,0.005*L636,_xll.RiskTruncateP(0.05,0.95),_xll.RiskName("Soil Intake"),_xll.RiskUnits("kg"))</f>
        <v>#NAME?</v>
      </c>
      <c r="N636" s="134" t="e">
        <f t="shared" ca="1" si="72"/>
        <v>#NAME?</v>
      </c>
      <c r="O636" s="134">
        <f t="shared" si="73"/>
        <v>0</v>
      </c>
      <c r="P636" s="134" t="e">
        <f t="shared" ca="1" si="76"/>
        <v>#NAME?</v>
      </c>
      <c r="Q636" s="134" t="e">
        <f t="shared" ca="1" si="76"/>
        <v>#NAME?</v>
      </c>
      <c r="R636" s="134" t="e">
        <f t="shared" ca="1" si="76"/>
        <v>#NAME?</v>
      </c>
      <c r="S636" s="134" t="e">
        <f t="shared" ca="1" si="75"/>
        <v>#NAME?</v>
      </c>
      <c r="T636" s="134" t="e" cm="1">
        <f t="array" aca="1" ref="T636" ca="1">U635-(U635*(0.5^(1/_xll.RiskNormal('SW7'!C$2,'SW7'!D$2,_xll.RiskTruncateP(0.05,0.95),_xll.RiskName("Halflife"),_xll.RiskUnits("d")))))</f>
        <v>#NAME?</v>
      </c>
      <c r="U636" s="134" t="e">
        <f t="shared" ca="1" si="74"/>
        <v>#NAME?</v>
      </c>
      <c r="V636" s="137" t="e" cm="1">
        <f t="array" aca="1" ref="V636" ca="1">(U636*_xll.RiskNormal('SW7'!C$3,'SW7'!D$3,_xll.RiskTruncateP(0.05,0.95),_xll.RiskName("PFAS MUSCLE FRAC"))/(B636*_xll.RiskNormal('SW7'!C$4,'SW7'!E$4,_xll.RiskTruncateP(0.05,0.95),_xll.RiskName("MUSCLE BW FRAC"))))/1000</f>
        <v>#NAME?</v>
      </c>
      <c r="W636" s="137" t="e" cm="1">
        <f t="array" aca="1" ref="W636" ca="1">V636/_xll.RiskNormal('SW7'!C$5,'SW7'!D$5,_xll.RiskTruncateP(0.05,0.95),_xll.RiskName("Serum Part"))</f>
        <v>#NAME?</v>
      </c>
    </row>
    <row r="637" spans="1:23" x14ac:dyDescent="0.35">
      <c r="A637" s="133">
        <f t="shared" si="71"/>
        <v>634</v>
      </c>
      <c r="B637" s="134" t="e" cm="1">
        <f t="array" aca="1" ref="B637" ca="1">B636+_xll.RiskNormal(0.32,0.112,_xll.RiskTruncateP(0.05,0.95),_xll.RiskName("BW Gain 2"),_xll.RiskUnits("kg"))</f>
        <v>#NAME?</v>
      </c>
      <c r="C637" s="133" t="e" cm="1">
        <f t="array" aca="1" ref="C637" ca="1">_xll.RiskNormal(1200,1200*0.3941,_xll.RiskTruncateP(0.05,0.95),_xll.RiskName("Diet 3 Feed"),_xll.RiskUnits("ng/kg dry"))</f>
        <v>#NAME?</v>
      </c>
      <c r="D637" s="133">
        <v>0</v>
      </c>
      <c r="E637" s="163">
        <v>1.3</v>
      </c>
      <c r="F637" s="134"/>
      <c r="G637" s="134"/>
      <c r="H637" s="134"/>
      <c r="I637" s="134"/>
      <c r="J637" s="134"/>
      <c r="K637" s="134"/>
      <c r="L637" s="134" t="e" cm="1">
        <f t="array" aca="1" ref="L637" ca="1">_xll.RiskNormal(5.4702*LN(A637)-22.889,(5.4702*LN(A637)-22.889)*0.35,_xll.RiskTruncateP(0.05,0.95),_xll.RiskName("DMI"),_xll.RiskUnits("kg"))</f>
        <v>#NAME?</v>
      </c>
      <c r="M637" s="134" t="e" cm="1">
        <f t="array" aca="1" ref="M637" ca="1">_xll.RiskNormal(0.0243*L637,0.005*L637,_xll.RiskTruncateP(0.05,0.95),_xll.RiskName("Soil Intake"),_xll.RiskUnits("kg"))</f>
        <v>#NAME?</v>
      </c>
      <c r="N637" s="134" t="e">
        <f t="shared" ca="1" si="72"/>
        <v>#NAME?</v>
      </c>
      <c r="O637" s="134">
        <f t="shared" si="73"/>
        <v>0</v>
      </c>
      <c r="P637" s="134" t="e">
        <f t="shared" ca="1" si="76"/>
        <v>#NAME?</v>
      </c>
      <c r="Q637" s="134" t="e">
        <f t="shared" ca="1" si="76"/>
        <v>#NAME?</v>
      </c>
      <c r="R637" s="134" t="e">
        <f t="shared" ca="1" si="76"/>
        <v>#NAME?</v>
      </c>
      <c r="S637" s="134" t="e">
        <f t="shared" ca="1" si="75"/>
        <v>#NAME?</v>
      </c>
      <c r="T637" s="134" t="e" cm="1">
        <f t="array" aca="1" ref="T637" ca="1">U636-(U636*(0.5^(1/_xll.RiskNormal('SW7'!C$2,'SW7'!D$2,_xll.RiskTruncateP(0.05,0.95),_xll.RiskName("Halflife"),_xll.RiskUnits("d")))))</f>
        <v>#NAME?</v>
      </c>
      <c r="U637" s="134" t="e">
        <f t="shared" ca="1" si="74"/>
        <v>#NAME?</v>
      </c>
      <c r="V637" s="137" t="e" cm="1">
        <f t="array" aca="1" ref="V637" ca="1">(U637*_xll.RiskNormal('SW7'!C$3,'SW7'!D$3,_xll.RiskTruncateP(0.05,0.95),_xll.RiskName("PFAS MUSCLE FRAC"))/(B637*_xll.RiskNormal('SW7'!C$4,'SW7'!E$4,_xll.RiskTruncateP(0.05,0.95),_xll.RiskName("MUSCLE BW FRAC"))))/1000</f>
        <v>#NAME?</v>
      </c>
      <c r="W637" s="137" t="e" cm="1">
        <f t="array" aca="1" ref="W637" ca="1">V637/_xll.RiskNormal('SW7'!C$5,'SW7'!D$5,_xll.RiskTruncateP(0.05,0.95),_xll.RiskName("Serum Part"))</f>
        <v>#NAME?</v>
      </c>
    </row>
    <row r="638" spans="1:23" x14ac:dyDescent="0.35">
      <c r="A638" s="133">
        <f t="shared" si="71"/>
        <v>635</v>
      </c>
      <c r="B638" s="134" t="e" cm="1">
        <f t="array" aca="1" ref="B638" ca="1">B637+_xll.RiskNormal(0.32,0.112,_xll.RiskTruncateP(0.05,0.95),_xll.RiskName("BW Gain 2"),_xll.RiskUnits("kg"))</f>
        <v>#NAME?</v>
      </c>
      <c r="C638" s="133" t="e" cm="1">
        <f t="array" aca="1" ref="C638" ca="1">_xll.RiskNormal(1200,1200*0.3941,_xll.RiskTruncateP(0.05,0.95),_xll.RiskName("Diet 3 Feed"),_xll.RiskUnits("ng/kg dry"))</f>
        <v>#NAME?</v>
      </c>
      <c r="D638" s="133">
        <v>0</v>
      </c>
      <c r="E638" s="163">
        <v>1.3</v>
      </c>
      <c r="F638" s="134"/>
      <c r="G638" s="134"/>
      <c r="H638" s="134"/>
      <c r="I638" s="134"/>
      <c r="J638" s="134"/>
      <c r="K638" s="134"/>
      <c r="L638" s="134" t="e" cm="1">
        <f t="array" aca="1" ref="L638" ca="1">_xll.RiskNormal(5.4702*LN(A638)-22.889,(5.4702*LN(A638)-22.889)*0.35,_xll.RiskTruncateP(0.05,0.95),_xll.RiskName("DMI"),_xll.RiskUnits("kg"))</f>
        <v>#NAME?</v>
      </c>
      <c r="M638" s="134" t="e" cm="1">
        <f t="array" aca="1" ref="M638" ca="1">_xll.RiskNormal(0.0243*L638,0.005*L638,_xll.RiskTruncateP(0.05,0.95),_xll.RiskName("Soil Intake"),_xll.RiskUnits("kg"))</f>
        <v>#NAME?</v>
      </c>
      <c r="N638" s="134" t="e">
        <f t="shared" ca="1" si="72"/>
        <v>#NAME?</v>
      </c>
      <c r="O638" s="134">
        <f t="shared" si="73"/>
        <v>0</v>
      </c>
      <c r="P638" s="134" t="e">
        <f t="shared" ca="1" si="76"/>
        <v>#NAME?</v>
      </c>
      <c r="Q638" s="134" t="e">
        <f t="shared" ca="1" si="76"/>
        <v>#NAME?</v>
      </c>
      <c r="R638" s="134" t="e">
        <f t="shared" ca="1" si="76"/>
        <v>#NAME?</v>
      </c>
      <c r="S638" s="134" t="e">
        <f t="shared" ca="1" si="75"/>
        <v>#NAME?</v>
      </c>
      <c r="T638" s="134" t="e" cm="1">
        <f t="array" aca="1" ref="T638" ca="1">U637-(U637*(0.5^(1/_xll.RiskNormal('SW7'!C$2,'SW7'!D$2,_xll.RiskTruncateP(0.05,0.95),_xll.RiskName("Halflife"),_xll.RiskUnits("d")))))</f>
        <v>#NAME?</v>
      </c>
      <c r="U638" s="134" t="e">
        <f t="shared" ca="1" si="74"/>
        <v>#NAME?</v>
      </c>
      <c r="V638" s="137" t="e" cm="1">
        <f t="array" aca="1" ref="V638" ca="1">(U638*_xll.RiskNormal('SW7'!C$3,'SW7'!D$3,_xll.RiskTruncateP(0.05,0.95),_xll.RiskName("PFAS MUSCLE FRAC"))/(B638*_xll.RiskNormal('SW7'!C$4,'SW7'!E$4,_xll.RiskTruncateP(0.05,0.95),_xll.RiskName("MUSCLE BW FRAC"))))/1000</f>
        <v>#NAME?</v>
      </c>
      <c r="W638" s="137" t="e" cm="1">
        <f t="array" aca="1" ref="W638" ca="1">V638/_xll.RiskNormal('SW7'!C$5,'SW7'!D$5,_xll.RiskTruncateP(0.05,0.95),_xll.RiskName("Serum Part"))</f>
        <v>#NAME?</v>
      </c>
    </row>
    <row r="639" spans="1:23" x14ac:dyDescent="0.35">
      <c r="A639" s="133">
        <f t="shared" si="71"/>
        <v>636</v>
      </c>
      <c r="B639" s="134" t="e" cm="1">
        <f t="array" aca="1" ref="B639" ca="1">B638+_xll.RiskNormal(0.32,0.112,_xll.RiskTruncateP(0.05,0.95),_xll.RiskName("BW Gain 2"),_xll.RiskUnits("kg"))</f>
        <v>#NAME?</v>
      </c>
      <c r="C639" s="133" t="e" cm="1">
        <f t="array" aca="1" ref="C639" ca="1">_xll.RiskNormal(1200,1200*0.3941,_xll.RiskTruncateP(0.05,0.95),_xll.RiskName("Diet 3 Feed"),_xll.RiskUnits("ng/kg dry"))</f>
        <v>#NAME?</v>
      </c>
      <c r="D639" s="133">
        <v>0</v>
      </c>
      <c r="E639" s="163">
        <v>1.3</v>
      </c>
      <c r="F639" s="134"/>
      <c r="G639" s="134"/>
      <c r="H639" s="134"/>
      <c r="I639" s="134"/>
      <c r="J639" s="134"/>
      <c r="K639" s="134"/>
      <c r="L639" s="134" t="e" cm="1">
        <f t="array" aca="1" ref="L639" ca="1">_xll.RiskNormal(5.4702*LN(A639)-22.889,(5.4702*LN(A639)-22.889)*0.35,_xll.RiskTruncateP(0.05,0.95),_xll.RiskName("DMI"),_xll.RiskUnits("kg"))</f>
        <v>#NAME?</v>
      </c>
      <c r="M639" s="134" t="e" cm="1">
        <f t="array" aca="1" ref="M639" ca="1">_xll.RiskNormal(0.0243*L639,0.005*L639,_xll.RiskTruncateP(0.05,0.95),_xll.RiskName("Soil Intake"),_xll.RiskUnits("kg"))</f>
        <v>#NAME?</v>
      </c>
      <c r="N639" s="134" t="e">
        <f t="shared" ca="1" si="72"/>
        <v>#NAME?</v>
      </c>
      <c r="O639" s="134">
        <f t="shared" si="73"/>
        <v>0</v>
      </c>
      <c r="P639" s="134" t="e">
        <f t="shared" ca="1" si="76"/>
        <v>#NAME?</v>
      </c>
      <c r="Q639" s="134" t="e">
        <f t="shared" ca="1" si="76"/>
        <v>#NAME?</v>
      </c>
      <c r="R639" s="134" t="e">
        <f t="shared" ca="1" si="76"/>
        <v>#NAME?</v>
      </c>
      <c r="S639" s="134" t="e">
        <f t="shared" ca="1" si="75"/>
        <v>#NAME?</v>
      </c>
      <c r="T639" s="134" t="e" cm="1">
        <f t="array" aca="1" ref="T639" ca="1">U638-(U638*(0.5^(1/_xll.RiskNormal('SW7'!C$2,'SW7'!D$2,_xll.RiskTruncateP(0.05,0.95),_xll.RiskName("Halflife"),_xll.RiskUnits("d")))))</f>
        <v>#NAME?</v>
      </c>
      <c r="U639" s="134" t="e">
        <f t="shared" ca="1" si="74"/>
        <v>#NAME?</v>
      </c>
      <c r="V639" s="137" t="e" cm="1">
        <f t="array" aca="1" ref="V639" ca="1">(U639*_xll.RiskNormal('SW7'!C$3,'SW7'!D$3,_xll.RiskTruncateP(0.05,0.95),_xll.RiskName("PFAS MUSCLE FRAC"))/(B639*_xll.RiskNormal('SW7'!C$4,'SW7'!E$4,_xll.RiskTruncateP(0.05,0.95),_xll.RiskName("MUSCLE BW FRAC"))))/1000</f>
        <v>#NAME?</v>
      </c>
      <c r="W639" s="137" t="e" cm="1">
        <f t="array" aca="1" ref="W639" ca="1">V639/_xll.RiskNormal('SW7'!C$5,'SW7'!D$5,_xll.RiskTruncateP(0.05,0.95),_xll.RiskName("Serum Part"))</f>
        <v>#NAME?</v>
      </c>
    </row>
    <row r="640" spans="1:23" x14ac:dyDescent="0.35">
      <c r="A640" s="133">
        <f t="shared" si="71"/>
        <v>637</v>
      </c>
      <c r="B640" s="134" t="e" cm="1">
        <f t="array" aca="1" ref="B640" ca="1">B639+_xll.RiskNormal(0.32,0.112,_xll.RiskTruncateP(0.05,0.95),_xll.RiskName("BW Gain 2"),_xll.RiskUnits("kg"))</f>
        <v>#NAME?</v>
      </c>
      <c r="C640" s="133" t="e" cm="1">
        <f t="array" aca="1" ref="C640" ca="1">_xll.RiskNormal(1200,1200*0.3941,_xll.RiskTruncateP(0.05,0.95),_xll.RiskName("Diet 3 Feed"),_xll.RiskUnits("ng/kg dry"))</f>
        <v>#NAME?</v>
      </c>
      <c r="D640" s="133">
        <v>0</v>
      </c>
      <c r="E640" s="163">
        <v>1.3</v>
      </c>
      <c r="F640" s="134"/>
      <c r="G640" s="134"/>
      <c r="H640" s="134"/>
      <c r="I640" s="134"/>
      <c r="J640" s="134"/>
      <c r="K640" s="134"/>
      <c r="L640" s="134" t="e" cm="1">
        <f t="array" aca="1" ref="L640" ca="1">_xll.RiskNormal(5.4702*LN(A640)-22.889,(5.4702*LN(A640)-22.889)*0.35,_xll.RiskTruncateP(0.05,0.95),_xll.RiskName("DMI"),_xll.RiskUnits("kg"))</f>
        <v>#NAME?</v>
      </c>
      <c r="M640" s="134" t="e" cm="1">
        <f t="array" aca="1" ref="M640" ca="1">_xll.RiskNormal(0.0243*L640,0.005*L640,_xll.RiskTruncateP(0.05,0.95),_xll.RiskName("Soil Intake"),_xll.RiskUnits("kg"))</f>
        <v>#NAME?</v>
      </c>
      <c r="N640" s="134" t="e">
        <f t="shared" ca="1" si="72"/>
        <v>#NAME?</v>
      </c>
      <c r="O640" s="134">
        <f t="shared" si="73"/>
        <v>0</v>
      </c>
      <c r="P640" s="134" t="e">
        <f t="shared" ca="1" si="76"/>
        <v>#NAME?</v>
      </c>
      <c r="Q640" s="134" t="e">
        <f t="shared" ca="1" si="76"/>
        <v>#NAME?</v>
      </c>
      <c r="R640" s="134" t="e">
        <f t="shared" ca="1" si="76"/>
        <v>#NAME?</v>
      </c>
      <c r="S640" s="134" t="e">
        <f t="shared" ca="1" si="75"/>
        <v>#NAME?</v>
      </c>
      <c r="T640" s="134" t="e" cm="1">
        <f t="array" aca="1" ref="T640" ca="1">U639-(U639*(0.5^(1/_xll.RiskNormal('SW7'!C$2,'SW7'!D$2,_xll.RiskTruncateP(0.05,0.95),_xll.RiskName("Halflife"),_xll.RiskUnits("d")))))</f>
        <v>#NAME?</v>
      </c>
      <c r="U640" s="134" t="e">
        <f t="shared" ca="1" si="74"/>
        <v>#NAME?</v>
      </c>
      <c r="V640" s="137" t="e" cm="1">
        <f t="array" aca="1" ref="V640" ca="1">(U640*_xll.RiskNormal('SW7'!C$3,'SW7'!D$3,_xll.RiskTruncateP(0.05,0.95),_xll.RiskName("PFAS MUSCLE FRAC"))/(B640*_xll.RiskNormal('SW7'!C$4,'SW7'!E$4,_xll.RiskTruncateP(0.05,0.95),_xll.RiskName("MUSCLE BW FRAC"))))/1000</f>
        <v>#NAME?</v>
      </c>
      <c r="W640" s="137" t="e" cm="1">
        <f t="array" aca="1" ref="W640" ca="1">V640/_xll.RiskNormal('SW7'!C$5,'SW7'!D$5,_xll.RiskTruncateP(0.05,0.95),_xll.RiskName("Serum Part"))</f>
        <v>#NAME?</v>
      </c>
    </row>
    <row r="641" spans="1:23" x14ac:dyDescent="0.35">
      <c r="A641" s="133">
        <f t="shared" si="71"/>
        <v>638</v>
      </c>
      <c r="B641" s="134" t="e" cm="1">
        <f t="array" aca="1" ref="B641" ca="1">B640+_xll.RiskNormal(0.32,0.112,_xll.RiskTruncateP(0.05,0.95),_xll.RiskName("BW Gain 2"),_xll.RiskUnits("kg"))</f>
        <v>#NAME?</v>
      </c>
      <c r="C641" s="133" t="e" cm="1">
        <f t="array" aca="1" ref="C641" ca="1">_xll.RiskNormal(1200,1200*0.3941,_xll.RiskTruncateP(0.05,0.95),_xll.RiskName("Diet 3 Feed"),_xll.RiskUnits("ng/kg dry"))</f>
        <v>#NAME?</v>
      </c>
      <c r="D641" s="133">
        <v>0</v>
      </c>
      <c r="E641" s="163">
        <v>1.3</v>
      </c>
      <c r="F641" s="134"/>
      <c r="G641" s="134"/>
      <c r="H641" s="134"/>
      <c r="I641" s="134"/>
      <c r="J641" s="134"/>
      <c r="K641" s="134"/>
      <c r="L641" s="134" t="e" cm="1">
        <f t="array" aca="1" ref="L641" ca="1">_xll.RiskNormal(5.4702*LN(A641)-22.889,(5.4702*LN(A641)-22.889)*0.35,_xll.RiskTruncateP(0.05,0.95),_xll.RiskName("DMI"),_xll.RiskUnits("kg"))</f>
        <v>#NAME?</v>
      </c>
      <c r="M641" s="134" t="e" cm="1">
        <f t="array" aca="1" ref="M641" ca="1">_xll.RiskNormal(0.0243*L641,0.005*L641,_xll.RiskTruncateP(0.05,0.95),_xll.RiskName("Soil Intake"),_xll.RiskUnits("kg"))</f>
        <v>#NAME?</v>
      </c>
      <c r="N641" s="134" t="e">
        <f t="shared" ca="1" si="72"/>
        <v>#NAME?</v>
      </c>
      <c r="O641" s="134">
        <f t="shared" si="73"/>
        <v>0</v>
      </c>
      <c r="P641" s="134" t="e">
        <f t="shared" ca="1" si="76"/>
        <v>#NAME?</v>
      </c>
      <c r="Q641" s="134" t="e">
        <f t="shared" ca="1" si="76"/>
        <v>#NAME?</v>
      </c>
      <c r="R641" s="134" t="e">
        <f t="shared" ca="1" si="76"/>
        <v>#NAME?</v>
      </c>
      <c r="S641" s="134" t="e">
        <f t="shared" ca="1" si="75"/>
        <v>#NAME?</v>
      </c>
      <c r="T641" s="134" t="e" cm="1">
        <f t="array" aca="1" ref="T641" ca="1">U640-(U640*(0.5^(1/_xll.RiskNormal('SW7'!C$2,'SW7'!D$2,_xll.RiskTruncateP(0.05,0.95),_xll.RiskName("Halflife"),_xll.RiskUnits("d")))))</f>
        <v>#NAME?</v>
      </c>
      <c r="U641" s="134" t="e">
        <f t="shared" ca="1" si="74"/>
        <v>#NAME?</v>
      </c>
      <c r="V641" s="137" t="e" cm="1">
        <f t="array" aca="1" ref="V641" ca="1">(U641*_xll.RiskNormal('SW7'!C$3,'SW7'!D$3,_xll.RiskTruncateP(0.05,0.95),_xll.RiskName("PFAS MUSCLE FRAC"))/(B641*_xll.RiskNormal('SW7'!C$4,'SW7'!E$4,_xll.RiskTruncateP(0.05,0.95),_xll.RiskName("MUSCLE BW FRAC"))))/1000</f>
        <v>#NAME?</v>
      </c>
      <c r="W641" s="137" t="e" cm="1">
        <f t="array" aca="1" ref="W641" ca="1">V641/_xll.RiskNormal('SW7'!C$5,'SW7'!D$5,_xll.RiskTruncateP(0.05,0.95),_xll.RiskName("Serum Part"))</f>
        <v>#NAME?</v>
      </c>
    </row>
    <row r="642" spans="1:23" x14ac:dyDescent="0.35">
      <c r="A642" s="133">
        <f t="shared" si="71"/>
        <v>639</v>
      </c>
      <c r="B642" s="134" t="e" cm="1">
        <f t="array" aca="1" ref="B642" ca="1">B641+_xll.RiskNormal(0.32,0.112,_xll.RiskTruncateP(0.05,0.95),_xll.RiskName("BW Gain 2"),_xll.RiskUnits("kg"))</f>
        <v>#NAME?</v>
      </c>
      <c r="C642" s="133" t="e" cm="1">
        <f t="array" aca="1" ref="C642" ca="1">_xll.RiskNormal(1200,1200*0.3941,_xll.RiskTruncateP(0.05,0.95),_xll.RiskName("Diet 3 Feed"),_xll.RiskUnits("ng/kg dry"))</f>
        <v>#NAME?</v>
      </c>
      <c r="D642" s="133">
        <v>0</v>
      </c>
      <c r="E642" s="163">
        <v>1.3</v>
      </c>
      <c r="F642" s="134"/>
      <c r="G642" s="134"/>
      <c r="H642" s="134"/>
      <c r="I642" s="134"/>
      <c r="J642" s="134"/>
      <c r="K642" s="134"/>
      <c r="L642" s="134" t="e" cm="1">
        <f t="array" aca="1" ref="L642" ca="1">_xll.RiskNormal(5.4702*LN(A642)-22.889,(5.4702*LN(A642)-22.889)*0.35,_xll.RiskTruncateP(0.05,0.95),_xll.RiskName("DMI"),_xll.RiskUnits("kg"))</f>
        <v>#NAME?</v>
      </c>
      <c r="M642" s="134" t="e" cm="1">
        <f t="array" aca="1" ref="M642" ca="1">_xll.RiskNormal(0.0243*L642,0.005*L642,_xll.RiskTruncateP(0.05,0.95),_xll.RiskName("Soil Intake"),_xll.RiskUnits("kg"))</f>
        <v>#NAME?</v>
      </c>
      <c r="N642" s="134" t="e">
        <f t="shared" ca="1" si="72"/>
        <v>#NAME?</v>
      </c>
      <c r="O642" s="134">
        <f t="shared" si="73"/>
        <v>0</v>
      </c>
      <c r="P642" s="134" t="e">
        <f t="shared" ca="1" si="76"/>
        <v>#NAME?</v>
      </c>
      <c r="Q642" s="134" t="e">
        <f t="shared" ca="1" si="76"/>
        <v>#NAME?</v>
      </c>
      <c r="R642" s="134" t="e">
        <f t="shared" ca="1" si="76"/>
        <v>#NAME?</v>
      </c>
      <c r="S642" s="134" t="e">
        <f t="shared" ca="1" si="75"/>
        <v>#NAME?</v>
      </c>
      <c r="T642" s="134" t="e" cm="1">
        <f t="array" aca="1" ref="T642" ca="1">U641-(U641*(0.5^(1/_xll.RiskNormal('SW7'!C$2,'SW7'!D$2,_xll.RiskTruncateP(0.05,0.95),_xll.RiskName("Halflife"),_xll.RiskUnits("d")))))</f>
        <v>#NAME?</v>
      </c>
      <c r="U642" s="134" t="e">
        <f t="shared" ca="1" si="74"/>
        <v>#NAME?</v>
      </c>
      <c r="V642" s="137" t="e" cm="1">
        <f t="array" aca="1" ref="V642" ca="1">(U642*_xll.RiskNormal('SW7'!C$3,'SW7'!D$3,_xll.RiskTruncateP(0.05,0.95),_xll.RiskName("PFAS MUSCLE FRAC"))/(B642*_xll.RiskNormal('SW7'!C$4,'SW7'!E$4,_xll.RiskTruncateP(0.05,0.95),_xll.RiskName("MUSCLE BW FRAC"))))/1000</f>
        <v>#NAME?</v>
      </c>
      <c r="W642" s="137" t="e" cm="1">
        <f t="array" aca="1" ref="W642" ca="1">V642/_xll.RiskNormal('SW7'!C$5,'SW7'!D$5,_xll.RiskTruncateP(0.05,0.95),_xll.RiskName("Serum Part"))</f>
        <v>#NAME?</v>
      </c>
    </row>
    <row r="643" spans="1:23" x14ac:dyDescent="0.35">
      <c r="A643" s="133">
        <f t="shared" si="71"/>
        <v>640</v>
      </c>
      <c r="B643" s="134" t="e" cm="1">
        <f t="array" aca="1" ref="B643" ca="1">B642+_xll.RiskNormal(0.32,0.112,_xll.RiskTruncateP(0.05,0.95),_xll.RiskName("BW Gain 2"),_xll.RiskUnits("kg"))</f>
        <v>#NAME?</v>
      </c>
      <c r="C643" s="133" t="e" cm="1">
        <f t="array" aca="1" ref="C643" ca="1">_xll.RiskNormal(1200,1200*0.3941,_xll.RiskTruncateP(0.05,0.95),_xll.RiskName("Diet 3 Feed"),_xll.RiskUnits("ng/kg dry"))</f>
        <v>#NAME?</v>
      </c>
      <c r="D643" s="133">
        <v>0</v>
      </c>
      <c r="E643" s="163">
        <v>1.3</v>
      </c>
      <c r="F643" s="134"/>
      <c r="G643" s="134"/>
      <c r="H643" s="134"/>
      <c r="I643" s="134"/>
      <c r="J643" s="134"/>
      <c r="K643" s="134"/>
      <c r="L643" s="134" t="e" cm="1">
        <f t="array" aca="1" ref="L643" ca="1">_xll.RiskNormal(5.4702*LN(A643)-22.889,(5.4702*LN(A643)-22.889)*0.35,_xll.RiskTruncateP(0.05,0.95),_xll.RiskName("DMI"),_xll.RiskUnits("kg"))</f>
        <v>#NAME?</v>
      </c>
      <c r="M643" s="134" t="e" cm="1">
        <f t="array" aca="1" ref="M643" ca="1">_xll.RiskNormal(0.0243*L643,0.005*L643,_xll.RiskTruncateP(0.05,0.95),_xll.RiskName("Soil Intake"),_xll.RiskUnits("kg"))</f>
        <v>#NAME?</v>
      </c>
      <c r="N643" s="134" t="e">
        <f t="shared" ca="1" si="72"/>
        <v>#NAME?</v>
      </c>
      <c r="O643" s="134">
        <f t="shared" si="73"/>
        <v>0</v>
      </c>
      <c r="P643" s="134" t="e">
        <f t="shared" ca="1" si="76"/>
        <v>#NAME?</v>
      </c>
      <c r="Q643" s="134" t="e">
        <f t="shared" ca="1" si="76"/>
        <v>#NAME?</v>
      </c>
      <c r="R643" s="134" t="e">
        <f t="shared" ca="1" si="76"/>
        <v>#NAME?</v>
      </c>
      <c r="S643" s="134" t="e">
        <f t="shared" ca="1" si="75"/>
        <v>#NAME?</v>
      </c>
      <c r="T643" s="134" t="e" cm="1">
        <f t="array" aca="1" ref="T643" ca="1">U642-(U642*(0.5^(1/_xll.RiskNormal('SW7'!C$2,'SW7'!D$2,_xll.RiskTruncateP(0.05,0.95),_xll.RiskName("Halflife"),_xll.RiskUnits("d")))))</f>
        <v>#NAME?</v>
      </c>
      <c r="U643" s="134" t="e">
        <f t="shared" ca="1" si="74"/>
        <v>#NAME?</v>
      </c>
      <c r="V643" s="137" t="e" cm="1">
        <f t="array" aca="1" ref="V643" ca="1">(U643*_xll.RiskNormal('SW7'!C$3,'SW7'!D$3,_xll.RiskTruncateP(0.05,0.95),_xll.RiskName("PFAS MUSCLE FRAC"))/(B643*_xll.RiskNormal('SW7'!C$4,'SW7'!E$4,_xll.RiskTruncateP(0.05,0.95),_xll.RiskName("MUSCLE BW FRAC"))))/1000</f>
        <v>#NAME?</v>
      </c>
      <c r="W643" s="137" t="e" cm="1">
        <f t="array" aca="1" ref="W643" ca="1">V643/_xll.RiskNormal('SW7'!C$5,'SW7'!D$5,_xll.RiskTruncateP(0.05,0.95),_xll.RiskName("Serum Part"))</f>
        <v>#NAME?</v>
      </c>
    </row>
    <row r="644" spans="1:23" x14ac:dyDescent="0.35">
      <c r="A644" s="133">
        <f t="shared" si="71"/>
        <v>641</v>
      </c>
      <c r="B644" s="134" t="e" cm="1">
        <f t="array" aca="1" ref="B644" ca="1">B643+_xll.RiskNormal(0.32,0.112,_xll.RiskTruncateP(0.05,0.95),_xll.RiskName("BW Gain 2"),_xll.RiskUnits("kg"))</f>
        <v>#NAME?</v>
      </c>
      <c r="C644" s="133" t="e" cm="1">
        <f t="array" aca="1" ref="C644" ca="1">_xll.RiskNormal(1200,1200*0.3941,_xll.RiskTruncateP(0.05,0.95),_xll.RiskName("Diet 3 Feed"),_xll.RiskUnits("ng/kg dry"))</f>
        <v>#NAME?</v>
      </c>
      <c r="D644" s="133">
        <v>0</v>
      </c>
      <c r="E644" s="163">
        <v>1.3</v>
      </c>
      <c r="F644" s="134"/>
      <c r="G644" s="134"/>
      <c r="H644" s="134"/>
      <c r="I644" s="134"/>
      <c r="J644" s="134"/>
      <c r="K644" s="134"/>
      <c r="L644" s="134" t="e" cm="1">
        <f t="array" aca="1" ref="L644" ca="1">_xll.RiskNormal(5.4702*LN(A644)-22.889,(5.4702*LN(A644)-22.889)*0.35,_xll.RiskTruncateP(0.05,0.95),_xll.RiskName("DMI"),_xll.RiskUnits("kg"))</f>
        <v>#NAME?</v>
      </c>
      <c r="M644" s="134" t="e" cm="1">
        <f t="array" aca="1" ref="M644" ca="1">_xll.RiskNormal(0.0243*L644,0.005*L644,_xll.RiskTruncateP(0.05,0.95),_xll.RiskName("Soil Intake"),_xll.RiskUnits("kg"))</f>
        <v>#NAME?</v>
      </c>
      <c r="N644" s="134" t="e">
        <f t="shared" ca="1" si="72"/>
        <v>#NAME?</v>
      </c>
      <c r="O644" s="134">
        <f t="shared" si="73"/>
        <v>0</v>
      </c>
      <c r="P644" s="134" t="e">
        <f t="shared" ca="1" si="76"/>
        <v>#NAME?</v>
      </c>
      <c r="Q644" s="134" t="e">
        <f t="shared" ca="1" si="76"/>
        <v>#NAME?</v>
      </c>
      <c r="R644" s="134" t="e">
        <f t="shared" ca="1" si="76"/>
        <v>#NAME?</v>
      </c>
      <c r="S644" s="134" t="e">
        <f t="shared" ca="1" si="75"/>
        <v>#NAME?</v>
      </c>
      <c r="T644" s="134" t="e" cm="1">
        <f t="array" aca="1" ref="T644" ca="1">U643-(U643*(0.5^(1/_xll.RiskNormal('SW7'!C$2,'SW7'!D$2,_xll.RiskTruncateP(0.05,0.95),_xll.RiskName("Halflife"),_xll.RiskUnits("d")))))</f>
        <v>#NAME?</v>
      </c>
      <c r="U644" s="134" t="e">
        <f t="shared" ca="1" si="74"/>
        <v>#NAME?</v>
      </c>
      <c r="V644" s="137" t="e" cm="1">
        <f t="array" aca="1" ref="V644" ca="1">(U644*_xll.RiskNormal('SW7'!C$3,'SW7'!D$3,_xll.RiskTruncateP(0.05,0.95),_xll.RiskName("PFAS MUSCLE FRAC"))/(B644*_xll.RiskNormal('SW7'!C$4,'SW7'!E$4,_xll.RiskTruncateP(0.05,0.95),_xll.RiskName("MUSCLE BW FRAC"))))/1000</f>
        <v>#NAME?</v>
      </c>
      <c r="W644" s="137" t="e" cm="1">
        <f t="array" aca="1" ref="W644" ca="1">V644/_xll.RiskNormal('SW7'!C$5,'SW7'!D$5,_xll.RiskTruncateP(0.05,0.95),_xll.RiskName("Serum Part"))</f>
        <v>#NAME?</v>
      </c>
    </row>
    <row r="645" spans="1:23" x14ac:dyDescent="0.35">
      <c r="A645" s="133">
        <f t="shared" ref="A645:A678" si="77">A644+1</f>
        <v>642</v>
      </c>
      <c r="B645" s="134" t="e" cm="1">
        <f t="array" aca="1" ref="B645" ca="1">B644+_xll.RiskNormal(0.32,0.112,_xll.RiskTruncateP(0.05,0.95),_xll.RiskName("BW Gain 2"),_xll.RiskUnits("kg"))</f>
        <v>#NAME?</v>
      </c>
      <c r="C645" s="133" t="e" cm="1">
        <f t="array" aca="1" ref="C645" ca="1">_xll.RiskNormal(1200,1200*0.3941,_xll.RiskTruncateP(0.05,0.95),_xll.RiskName("Diet 3 Feed"),_xll.RiskUnits("ng/kg dry"))</f>
        <v>#NAME?</v>
      </c>
      <c r="D645" s="133">
        <v>0</v>
      </c>
      <c r="E645" s="163">
        <v>1.3</v>
      </c>
      <c r="F645" s="134"/>
      <c r="G645" s="134"/>
      <c r="H645" s="134"/>
      <c r="I645" s="134"/>
      <c r="J645" s="134"/>
      <c r="K645" s="134"/>
      <c r="L645" s="134" t="e" cm="1">
        <f t="array" aca="1" ref="L645" ca="1">_xll.RiskNormal(5.4702*LN(A645)-22.889,(5.4702*LN(A645)-22.889)*0.35,_xll.RiskTruncateP(0.05,0.95),_xll.RiskName("DMI"),_xll.RiskUnits("kg"))</f>
        <v>#NAME?</v>
      </c>
      <c r="M645" s="134" t="e" cm="1">
        <f t="array" aca="1" ref="M645" ca="1">_xll.RiskNormal(0.0243*L645,0.005*L645,_xll.RiskTruncateP(0.05,0.95),_xll.RiskName("Soil Intake"),_xll.RiskUnits("kg"))</f>
        <v>#NAME?</v>
      </c>
      <c r="N645" s="134" t="e">
        <f t="shared" ref="N645:N678" ca="1" si="78">4*L645</f>
        <v>#NAME?</v>
      </c>
      <c r="O645" s="134">
        <f t="shared" ref="O645:O678" si="79">J645*K645</f>
        <v>0</v>
      </c>
      <c r="P645" s="134" t="e">
        <f t="shared" ca="1" si="76"/>
        <v>#NAME?</v>
      </c>
      <c r="Q645" s="134" t="e">
        <f t="shared" ca="1" si="76"/>
        <v>#NAME?</v>
      </c>
      <c r="R645" s="134" t="e">
        <f t="shared" ca="1" si="76"/>
        <v>#NAME?</v>
      </c>
      <c r="S645" s="134" t="e">
        <f t="shared" ca="1" si="75"/>
        <v>#NAME?</v>
      </c>
      <c r="T645" s="134" t="e" cm="1">
        <f t="array" aca="1" ref="T645" ca="1">U644-(U644*(0.5^(1/_xll.RiskNormal('SW7'!C$2,'SW7'!D$2,_xll.RiskTruncateP(0.05,0.95),_xll.RiskName("Halflife"),_xll.RiskUnits("d")))))</f>
        <v>#NAME?</v>
      </c>
      <c r="U645" s="134" t="e">
        <f t="shared" ref="U645:U678" ca="1" si="80">U644+S644-T644</f>
        <v>#NAME?</v>
      </c>
      <c r="V645" s="137" t="e" cm="1">
        <f t="array" aca="1" ref="V645" ca="1">(U645*_xll.RiskNormal('SW7'!C$3,'SW7'!D$3,_xll.RiskTruncateP(0.05,0.95),_xll.RiskName("PFAS MUSCLE FRAC"))/(B645*_xll.RiskNormal('SW7'!C$4,'SW7'!E$4,_xll.RiskTruncateP(0.05,0.95),_xll.RiskName("MUSCLE BW FRAC"))))/1000</f>
        <v>#NAME?</v>
      </c>
      <c r="W645" s="137" t="e" cm="1">
        <f t="array" aca="1" ref="W645" ca="1">V645/_xll.RiskNormal('SW7'!C$5,'SW7'!D$5,_xll.RiskTruncateP(0.05,0.95),_xll.RiskName("Serum Part"))</f>
        <v>#NAME?</v>
      </c>
    </row>
    <row r="646" spans="1:23" x14ac:dyDescent="0.35">
      <c r="A646" s="133">
        <f t="shared" si="77"/>
        <v>643</v>
      </c>
      <c r="B646" s="134" t="e" cm="1">
        <f t="array" aca="1" ref="B646" ca="1">B645+_xll.RiskNormal(0.32,0.112,_xll.RiskTruncateP(0.05,0.95),_xll.RiskName("BW Gain 2"),_xll.RiskUnits("kg"))</f>
        <v>#NAME?</v>
      </c>
      <c r="C646" s="133" t="e" cm="1">
        <f t="array" aca="1" ref="C646" ca="1">_xll.RiskNormal(1200,1200*0.3941,_xll.RiskTruncateP(0.05,0.95),_xll.RiskName("Diet 3 Feed"),_xll.RiskUnits("ng/kg dry"))</f>
        <v>#NAME?</v>
      </c>
      <c r="D646" s="133">
        <v>0</v>
      </c>
      <c r="E646" s="163">
        <v>1.3</v>
      </c>
      <c r="F646" s="134"/>
      <c r="G646" s="134"/>
      <c r="H646" s="134"/>
      <c r="I646" s="134"/>
      <c r="J646" s="134"/>
      <c r="K646" s="134"/>
      <c r="L646" s="134" t="e" cm="1">
        <f t="array" aca="1" ref="L646" ca="1">_xll.RiskNormal(5.4702*LN(A646)-22.889,(5.4702*LN(A646)-22.889)*0.35,_xll.RiskTruncateP(0.05,0.95),_xll.RiskName("DMI"),_xll.RiskUnits("kg"))</f>
        <v>#NAME?</v>
      </c>
      <c r="M646" s="134" t="e" cm="1">
        <f t="array" aca="1" ref="M646" ca="1">_xll.RiskNormal(0.0243*L646,0.005*L646,_xll.RiskTruncateP(0.05,0.95),_xll.RiskName("Soil Intake"),_xll.RiskUnits("kg"))</f>
        <v>#NAME?</v>
      </c>
      <c r="N646" s="134" t="e">
        <f t="shared" ca="1" si="78"/>
        <v>#NAME?</v>
      </c>
      <c r="O646" s="134">
        <f t="shared" si="79"/>
        <v>0</v>
      </c>
      <c r="P646" s="134" t="e">
        <f t="shared" ca="1" si="76"/>
        <v>#NAME?</v>
      </c>
      <c r="Q646" s="134" t="e">
        <f t="shared" ca="1" si="76"/>
        <v>#NAME?</v>
      </c>
      <c r="R646" s="134" t="e">
        <f t="shared" ca="1" si="76"/>
        <v>#NAME?</v>
      </c>
      <c r="S646" s="134" t="e">
        <f t="shared" ca="1" si="75"/>
        <v>#NAME?</v>
      </c>
      <c r="T646" s="134" t="e" cm="1">
        <f t="array" aca="1" ref="T646" ca="1">U645-(U645*(0.5^(1/_xll.RiskNormal('SW7'!C$2,'SW7'!D$2,_xll.RiskTruncateP(0.05,0.95),_xll.RiskName("Halflife"),_xll.RiskUnits("d")))))</f>
        <v>#NAME?</v>
      </c>
      <c r="U646" s="134" t="e">
        <f t="shared" ca="1" si="80"/>
        <v>#NAME?</v>
      </c>
      <c r="V646" s="137" t="e" cm="1">
        <f t="array" aca="1" ref="V646" ca="1">(U646*_xll.RiskNormal('SW7'!C$3,'SW7'!D$3,_xll.RiskTruncateP(0.05,0.95),_xll.RiskName("PFAS MUSCLE FRAC"))/(B646*_xll.RiskNormal('SW7'!C$4,'SW7'!E$4,_xll.RiskTruncateP(0.05,0.95),_xll.RiskName("MUSCLE BW FRAC"))))/1000</f>
        <v>#NAME?</v>
      </c>
      <c r="W646" s="137" t="e" cm="1">
        <f t="array" aca="1" ref="W646" ca="1">V646/_xll.RiskNormal('SW7'!C$5,'SW7'!D$5,_xll.RiskTruncateP(0.05,0.95),_xll.RiskName("Serum Part"))</f>
        <v>#NAME?</v>
      </c>
    </row>
    <row r="647" spans="1:23" x14ac:dyDescent="0.35">
      <c r="A647" s="133">
        <f t="shared" si="77"/>
        <v>644</v>
      </c>
      <c r="B647" s="134" t="e" cm="1">
        <f t="array" aca="1" ref="B647" ca="1">B646+_xll.RiskNormal(0.32,0.112,_xll.RiskTruncateP(0.05,0.95),_xll.RiskName("BW Gain 2"),_xll.RiskUnits("kg"))</f>
        <v>#NAME?</v>
      </c>
      <c r="C647" s="133" t="e" cm="1">
        <f t="array" aca="1" ref="C647" ca="1">_xll.RiskNormal(1200,1200*0.3941,_xll.RiskTruncateP(0.05,0.95),_xll.RiskName("Diet 3 Feed"),_xll.RiskUnits("ng/kg dry"))</f>
        <v>#NAME?</v>
      </c>
      <c r="D647" s="133">
        <v>0</v>
      </c>
      <c r="E647" s="163">
        <v>1.3</v>
      </c>
      <c r="F647" s="134"/>
      <c r="G647" s="134"/>
      <c r="H647" s="134"/>
      <c r="I647" s="134"/>
      <c r="J647" s="134"/>
      <c r="K647" s="134"/>
      <c r="L647" s="134" t="e" cm="1">
        <f t="array" aca="1" ref="L647" ca="1">_xll.RiskNormal(5.4702*LN(A647)-22.889,(5.4702*LN(A647)-22.889)*0.35,_xll.RiskTruncateP(0.05,0.95),_xll.RiskName("DMI"),_xll.RiskUnits("kg"))</f>
        <v>#NAME?</v>
      </c>
      <c r="M647" s="134" t="e" cm="1">
        <f t="array" aca="1" ref="M647" ca="1">_xll.RiskNormal(0.0243*L647,0.005*L647,_xll.RiskTruncateP(0.05,0.95),_xll.RiskName("Soil Intake"),_xll.RiskUnits("kg"))</f>
        <v>#NAME?</v>
      </c>
      <c r="N647" s="134" t="e">
        <f t="shared" ca="1" si="78"/>
        <v>#NAME?</v>
      </c>
      <c r="O647" s="134">
        <f t="shared" si="79"/>
        <v>0</v>
      </c>
      <c r="P647" s="134" t="e">
        <f t="shared" ca="1" si="76"/>
        <v>#NAME?</v>
      </c>
      <c r="Q647" s="134" t="e">
        <f t="shared" ca="1" si="76"/>
        <v>#NAME?</v>
      </c>
      <c r="R647" s="134" t="e">
        <f t="shared" ca="1" si="76"/>
        <v>#NAME?</v>
      </c>
      <c r="S647" s="134" t="e">
        <f t="shared" ca="1" si="75"/>
        <v>#NAME?</v>
      </c>
      <c r="T647" s="134" t="e" cm="1">
        <f t="array" aca="1" ref="T647" ca="1">U646-(U646*(0.5^(1/_xll.RiskNormal('SW7'!C$2,'SW7'!D$2,_xll.RiskTruncateP(0.05,0.95),_xll.RiskName("Halflife"),_xll.RiskUnits("d")))))</f>
        <v>#NAME?</v>
      </c>
      <c r="U647" s="134" t="e">
        <f t="shared" ca="1" si="80"/>
        <v>#NAME?</v>
      </c>
      <c r="V647" s="137" t="e" cm="1">
        <f t="array" aca="1" ref="V647" ca="1">(U647*_xll.RiskNormal('SW7'!C$3,'SW7'!D$3,_xll.RiskTruncateP(0.05,0.95),_xll.RiskName("PFAS MUSCLE FRAC"))/(B647*_xll.RiskNormal('SW7'!C$4,'SW7'!E$4,_xll.RiskTruncateP(0.05,0.95),_xll.RiskName("MUSCLE BW FRAC"))))/1000</f>
        <v>#NAME?</v>
      </c>
      <c r="W647" s="137" t="e" cm="1">
        <f t="array" aca="1" ref="W647" ca="1">V647/_xll.RiskNormal('SW7'!C$5,'SW7'!D$5,_xll.RiskTruncateP(0.05,0.95),_xll.RiskName("Serum Part"))</f>
        <v>#NAME?</v>
      </c>
    </row>
    <row r="648" spans="1:23" x14ac:dyDescent="0.35">
      <c r="A648" s="133">
        <f t="shared" si="77"/>
        <v>645</v>
      </c>
      <c r="B648" s="134" t="e" cm="1">
        <f t="array" aca="1" ref="B648" ca="1">B647+_xll.RiskNormal(0.32,0.112,_xll.RiskTruncateP(0.05,0.95),_xll.RiskName("BW Gain 2"),_xll.RiskUnits("kg"))</f>
        <v>#NAME?</v>
      </c>
      <c r="C648" s="133" t="e" cm="1">
        <f t="array" aca="1" ref="C648" ca="1">_xll.RiskNormal(1200,1200*0.3941,_xll.RiskTruncateP(0.05,0.95),_xll.RiskName("Diet 3 Feed"),_xll.RiskUnits("ng/kg dry"))</f>
        <v>#NAME?</v>
      </c>
      <c r="D648" s="133">
        <v>0</v>
      </c>
      <c r="E648" s="163">
        <v>1.3</v>
      </c>
      <c r="F648" s="134"/>
      <c r="G648" s="134"/>
      <c r="H648" s="134"/>
      <c r="I648" s="134"/>
      <c r="J648" s="134"/>
      <c r="K648" s="134"/>
      <c r="L648" s="134" t="e" cm="1">
        <f t="array" aca="1" ref="L648" ca="1">_xll.RiskNormal(5.4702*LN(A648)-22.889,(5.4702*LN(A648)-22.889)*0.35,_xll.RiskTruncateP(0.05,0.95),_xll.RiskName("DMI"),_xll.RiskUnits("kg"))</f>
        <v>#NAME?</v>
      </c>
      <c r="M648" s="134" t="e" cm="1">
        <f t="array" aca="1" ref="M648" ca="1">_xll.RiskNormal(0.0243*L648,0.005*L648,_xll.RiskTruncateP(0.05,0.95),_xll.RiskName("Soil Intake"),_xll.RiskUnits("kg"))</f>
        <v>#NAME?</v>
      </c>
      <c r="N648" s="134" t="e">
        <f t="shared" ca="1" si="78"/>
        <v>#NAME?</v>
      </c>
      <c r="O648" s="134">
        <f t="shared" si="79"/>
        <v>0</v>
      </c>
      <c r="P648" s="134" t="e">
        <f t="shared" ca="1" si="76"/>
        <v>#NAME?</v>
      </c>
      <c r="Q648" s="134" t="e">
        <f t="shared" ca="1" si="76"/>
        <v>#NAME?</v>
      </c>
      <c r="R648" s="134" t="e">
        <f t="shared" ca="1" si="76"/>
        <v>#NAME?</v>
      </c>
      <c r="S648" s="134" t="e">
        <f t="shared" ca="1" si="75"/>
        <v>#NAME?</v>
      </c>
      <c r="T648" s="134" t="e" cm="1">
        <f t="array" aca="1" ref="T648" ca="1">U647-(U647*(0.5^(1/_xll.RiskNormal('SW7'!C$2,'SW7'!D$2,_xll.RiskTruncateP(0.05,0.95),_xll.RiskName("Halflife"),_xll.RiskUnits("d")))))</f>
        <v>#NAME?</v>
      </c>
      <c r="U648" s="134" t="e">
        <f t="shared" ca="1" si="80"/>
        <v>#NAME?</v>
      </c>
      <c r="V648" s="137" t="e" cm="1">
        <f t="array" aca="1" ref="V648" ca="1">(U648*_xll.RiskNormal('SW7'!C$3,'SW7'!D$3,_xll.RiskTruncateP(0.05,0.95),_xll.RiskName("PFAS MUSCLE FRAC"))/(B648*_xll.RiskNormal('SW7'!C$4,'SW7'!E$4,_xll.RiskTruncateP(0.05,0.95),_xll.RiskName("MUSCLE BW FRAC"))))/1000</f>
        <v>#NAME?</v>
      </c>
      <c r="W648" s="137" t="e" cm="1">
        <f t="array" aca="1" ref="W648" ca="1">V648/_xll.RiskNormal('SW7'!C$5,'SW7'!D$5,_xll.RiskTruncateP(0.05,0.95),_xll.RiskName("Serum Part"))</f>
        <v>#NAME?</v>
      </c>
    </row>
    <row r="649" spans="1:23" x14ac:dyDescent="0.35">
      <c r="A649" s="133">
        <f t="shared" si="77"/>
        <v>646</v>
      </c>
      <c r="B649" s="134" t="e" cm="1">
        <f t="array" aca="1" ref="B649" ca="1">B648+_xll.RiskNormal(0.32,0.112,_xll.RiskTruncateP(0.05,0.95),_xll.RiskName("BW Gain 2"),_xll.RiskUnits("kg"))</f>
        <v>#NAME?</v>
      </c>
      <c r="C649" s="133" t="e" cm="1">
        <f t="array" aca="1" ref="C649" ca="1">_xll.RiskNormal(1200,1200*0.3941,_xll.RiskTruncateP(0.05,0.95),_xll.RiskName("Diet 3 Feed"),_xll.RiskUnits("ng/kg dry"))</f>
        <v>#NAME?</v>
      </c>
      <c r="D649" s="133">
        <v>0</v>
      </c>
      <c r="E649" s="163">
        <v>1.3</v>
      </c>
      <c r="F649" s="134"/>
      <c r="G649" s="134"/>
      <c r="H649" s="134"/>
      <c r="I649" s="134"/>
      <c r="J649" s="134"/>
      <c r="K649" s="134"/>
      <c r="L649" s="134" t="e" cm="1">
        <f t="array" aca="1" ref="L649" ca="1">_xll.RiskNormal(5.4702*LN(A649)-22.889,(5.4702*LN(A649)-22.889)*0.35,_xll.RiskTruncateP(0.05,0.95),_xll.RiskName("DMI"),_xll.RiskUnits("kg"))</f>
        <v>#NAME?</v>
      </c>
      <c r="M649" s="134" t="e" cm="1">
        <f t="array" aca="1" ref="M649" ca="1">_xll.RiskNormal(0.0243*L649,0.005*L649,_xll.RiskTruncateP(0.05,0.95),_xll.RiskName("Soil Intake"),_xll.RiskUnits("kg"))</f>
        <v>#NAME?</v>
      </c>
      <c r="N649" s="134" t="e">
        <f t="shared" ca="1" si="78"/>
        <v>#NAME?</v>
      </c>
      <c r="O649" s="134">
        <f t="shared" si="79"/>
        <v>0</v>
      </c>
      <c r="P649" s="134" t="e">
        <f t="shared" ca="1" si="76"/>
        <v>#NAME?</v>
      </c>
      <c r="Q649" s="134" t="e">
        <f t="shared" ca="1" si="76"/>
        <v>#NAME?</v>
      </c>
      <c r="R649" s="134" t="e">
        <f t="shared" ca="1" si="76"/>
        <v>#NAME?</v>
      </c>
      <c r="S649" s="134" t="e">
        <f t="shared" ca="1" si="75"/>
        <v>#NAME?</v>
      </c>
      <c r="T649" s="134" t="e" cm="1">
        <f t="array" aca="1" ref="T649" ca="1">U648-(U648*(0.5^(1/_xll.RiskNormal('SW7'!C$2,'SW7'!D$2,_xll.RiskTruncateP(0.05,0.95),_xll.RiskName("Halflife"),_xll.RiskUnits("d")))))</f>
        <v>#NAME?</v>
      </c>
      <c r="U649" s="134" t="e">
        <f t="shared" ca="1" si="80"/>
        <v>#NAME?</v>
      </c>
      <c r="V649" s="137" t="e" cm="1">
        <f t="array" aca="1" ref="V649" ca="1">(U649*_xll.RiskNormal('SW7'!C$3,'SW7'!D$3,_xll.RiskTruncateP(0.05,0.95),_xll.RiskName("PFAS MUSCLE FRAC"))/(B649*_xll.RiskNormal('SW7'!C$4,'SW7'!E$4,_xll.RiskTruncateP(0.05,0.95),_xll.RiskName("MUSCLE BW FRAC"))))/1000</f>
        <v>#NAME?</v>
      </c>
      <c r="W649" s="137" t="e" cm="1">
        <f t="array" aca="1" ref="W649" ca="1">V649/_xll.RiskNormal('SW7'!C$5,'SW7'!D$5,_xll.RiskTruncateP(0.05,0.95),_xll.RiskName("Serum Part"))</f>
        <v>#NAME?</v>
      </c>
    </row>
    <row r="650" spans="1:23" x14ac:dyDescent="0.35">
      <c r="A650" s="133">
        <f t="shared" si="77"/>
        <v>647</v>
      </c>
      <c r="B650" s="134" t="e" cm="1">
        <f t="array" aca="1" ref="B650" ca="1">B649+_xll.RiskNormal(0.32,0.112,_xll.RiskTruncateP(0.05,0.95),_xll.RiskName("BW Gain 2"),_xll.RiskUnits("kg"))</f>
        <v>#NAME?</v>
      </c>
      <c r="C650" s="133" t="e" cm="1">
        <f t="array" aca="1" ref="C650" ca="1">_xll.RiskNormal(1200,1200*0.3941,_xll.RiskTruncateP(0.05,0.95),_xll.RiskName("Diet 3 Feed"),_xll.RiskUnits("ng/kg dry"))</f>
        <v>#NAME?</v>
      </c>
      <c r="D650" s="133">
        <v>0</v>
      </c>
      <c r="E650" s="163">
        <v>1.3</v>
      </c>
      <c r="F650" s="134"/>
      <c r="G650" s="134"/>
      <c r="H650" s="134"/>
      <c r="I650" s="134"/>
      <c r="J650" s="134"/>
      <c r="K650" s="134"/>
      <c r="L650" s="134" t="e" cm="1">
        <f t="array" aca="1" ref="L650" ca="1">_xll.RiskNormal(5.4702*LN(A650)-22.889,(5.4702*LN(A650)-22.889)*0.35,_xll.RiskTruncateP(0.05,0.95),_xll.RiskName("DMI"),_xll.RiskUnits("kg"))</f>
        <v>#NAME?</v>
      </c>
      <c r="M650" s="134" t="e" cm="1">
        <f t="array" aca="1" ref="M650" ca="1">_xll.RiskNormal(0.0243*L650,0.005*L650,_xll.RiskTruncateP(0.05,0.95),_xll.RiskName("Soil Intake"),_xll.RiskUnits("kg"))</f>
        <v>#NAME?</v>
      </c>
      <c r="N650" s="134" t="e">
        <f t="shared" ca="1" si="78"/>
        <v>#NAME?</v>
      </c>
      <c r="O650" s="134">
        <f t="shared" si="79"/>
        <v>0</v>
      </c>
      <c r="P650" s="134" t="e">
        <f t="shared" ca="1" si="76"/>
        <v>#NAME?</v>
      </c>
      <c r="Q650" s="134" t="e">
        <f t="shared" ca="1" si="76"/>
        <v>#NAME?</v>
      </c>
      <c r="R650" s="134" t="e">
        <f t="shared" ca="1" si="76"/>
        <v>#NAME?</v>
      </c>
      <c r="S650" s="134" t="e">
        <f t="shared" ca="1" si="75"/>
        <v>#NAME?</v>
      </c>
      <c r="T650" s="134" t="e" cm="1">
        <f t="array" aca="1" ref="T650" ca="1">U649-(U649*(0.5^(1/_xll.RiskNormal('SW7'!C$2,'SW7'!D$2,_xll.RiskTruncateP(0.05,0.95),_xll.RiskName("Halflife"),_xll.RiskUnits("d")))))</f>
        <v>#NAME?</v>
      </c>
      <c r="U650" s="134" t="e">
        <f t="shared" ca="1" si="80"/>
        <v>#NAME?</v>
      </c>
      <c r="V650" s="137" t="e" cm="1">
        <f t="array" aca="1" ref="V650" ca="1">(U650*_xll.RiskNormal('SW7'!C$3,'SW7'!D$3,_xll.RiskTruncateP(0.05,0.95),_xll.RiskName("PFAS MUSCLE FRAC"))/(B650*_xll.RiskNormal('SW7'!C$4,'SW7'!E$4,_xll.RiskTruncateP(0.05,0.95),_xll.RiskName("MUSCLE BW FRAC"))))/1000</f>
        <v>#NAME?</v>
      </c>
      <c r="W650" s="137" t="e" cm="1">
        <f t="array" aca="1" ref="W650" ca="1">V650/_xll.RiskNormal('SW7'!C$5,'SW7'!D$5,_xll.RiskTruncateP(0.05,0.95),_xll.RiskName("Serum Part"))</f>
        <v>#NAME?</v>
      </c>
    </row>
    <row r="651" spans="1:23" x14ac:dyDescent="0.35">
      <c r="A651" s="133">
        <f t="shared" si="77"/>
        <v>648</v>
      </c>
      <c r="B651" s="134" t="e" cm="1">
        <f t="array" aca="1" ref="B651" ca="1">B650+_xll.RiskNormal(0.32,0.112,_xll.RiskTruncateP(0.05,0.95),_xll.RiskName("BW Gain 2"),_xll.RiskUnits("kg"))</f>
        <v>#NAME?</v>
      </c>
      <c r="C651" s="133" t="e" cm="1">
        <f t="array" aca="1" ref="C651" ca="1">_xll.RiskNormal(1200,1200*0.3941,_xll.RiskTruncateP(0.05,0.95),_xll.RiskName("Diet 3 Feed"),_xll.RiskUnits("ng/kg dry"))</f>
        <v>#NAME?</v>
      </c>
      <c r="D651" s="133">
        <v>0</v>
      </c>
      <c r="E651" s="163">
        <v>1.3</v>
      </c>
      <c r="F651" s="134"/>
      <c r="G651" s="134"/>
      <c r="H651" s="134"/>
      <c r="I651" s="134"/>
      <c r="J651" s="134"/>
      <c r="K651" s="134"/>
      <c r="L651" s="134" t="e" cm="1">
        <f t="array" aca="1" ref="L651" ca="1">_xll.RiskNormal(5.4702*LN(A651)-22.889,(5.4702*LN(A651)-22.889)*0.35,_xll.RiskTruncateP(0.05,0.95),_xll.RiskName("DMI"),_xll.RiskUnits("kg"))</f>
        <v>#NAME?</v>
      </c>
      <c r="M651" s="134" t="e" cm="1">
        <f t="array" aca="1" ref="M651" ca="1">_xll.RiskNormal(0.0243*L651,0.005*L651,_xll.RiskTruncateP(0.05,0.95),_xll.RiskName("Soil Intake"),_xll.RiskUnits("kg"))</f>
        <v>#NAME?</v>
      </c>
      <c r="N651" s="134" t="e">
        <f t="shared" ca="1" si="78"/>
        <v>#NAME?</v>
      </c>
      <c r="O651" s="134">
        <f t="shared" si="79"/>
        <v>0</v>
      </c>
      <c r="P651" s="134" t="e">
        <f t="shared" ca="1" si="76"/>
        <v>#NAME?</v>
      </c>
      <c r="Q651" s="134" t="e">
        <f t="shared" ca="1" si="76"/>
        <v>#NAME?</v>
      </c>
      <c r="R651" s="134" t="e">
        <f t="shared" ca="1" si="76"/>
        <v>#NAME?</v>
      </c>
      <c r="S651" s="134" t="e">
        <f t="shared" ca="1" si="75"/>
        <v>#NAME?</v>
      </c>
      <c r="T651" s="134" t="e" cm="1">
        <f t="array" aca="1" ref="T651" ca="1">U650-(U650*(0.5^(1/_xll.RiskNormal('SW7'!C$2,'SW7'!D$2,_xll.RiskTruncateP(0.05,0.95),_xll.RiskName("Halflife"),_xll.RiskUnits("d")))))</f>
        <v>#NAME?</v>
      </c>
      <c r="U651" s="134" t="e">
        <f t="shared" ca="1" si="80"/>
        <v>#NAME?</v>
      </c>
      <c r="V651" s="137" t="e" cm="1">
        <f t="array" aca="1" ref="V651" ca="1">(U651*_xll.RiskNormal('SW7'!C$3,'SW7'!D$3,_xll.RiskTruncateP(0.05,0.95),_xll.RiskName("PFAS MUSCLE FRAC"))/(B651*_xll.RiskNormal('SW7'!C$4,'SW7'!E$4,_xll.RiskTruncateP(0.05,0.95),_xll.RiskName("MUSCLE BW FRAC"))))/1000</f>
        <v>#NAME?</v>
      </c>
      <c r="W651" s="137" t="e" cm="1">
        <f t="array" aca="1" ref="W651" ca="1">V651/_xll.RiskNormal('SW7'!C$5,'SW7'!D$5,_xll.RiskTruncateP(0.05,0.95),_xll.RiskName("Serum Part"))</f>
        <v>#NAME?</v>
      </c>
    </row>
    <row r="652" spans="1:23" x14ac:dyDescent="0.35">
      <c r="A652" s="133">
        <f t="shared" si="77"/>
        <v>649</v>
      </c>
      <c r="B652" s="134" t="e" cm="1">
        <f t="array" aca="1" ref="B652" ca="1">B651+_xll.RiskNormal(0.32,0.112,_xll.RiskTruncateP(0.05,0.95),_xll.RiskName("BW Gain 2"),_xll.RiskUnits("kg"))</f>
        <v>#NAME?</v>
      </c>
      <c r="C652" s="133" t="e" cm="1">
        <f t="array" aca="1" ref="C652" ca="1">_xll.RiskNormal(1200,1200*0.3941,_xll.RiskTruncateP(0.05,0.95),_xll.RiskName("Diet 3 Feed"),_xll.RiskUnits("ng/kg dry"))</f>
        <v>#NAME?</v>
      </c>
      <c r="D652" s="133">
        <v>0</v>
      </c>
      <c r="E652" s="163">
        <v>1.3</v>
      </c>
      <c r="F652" s="134"/>
      <c r="G652" s="134"/>
      <c r="H652" s="134"/>
      <c r="I652" s="134"/>
      <c r="J652" s="134"/>
      <c r="K652" s="134"/>
      <c r="L652" s="134" t="e" cm="1">
        <f t="array" aca="1" ref="L652" ca="1">_xll.RiskNormal(5.4702*LN(A652)-22.889,(5.4702*LN(A652)-22.889)*0.35,_xll.RiskTruncateP(0.05,0.95),_xll.RiskName("DMI"),_xll.RiskUnits("kg"))</f>
        <v>#NAME?</v>
      </c>
      <c r="M652" s="134" t="e" cm="1">
        <f t="array" aca="1" ref="M652" ca="1">_xll.RiskNormal(0.0243*L652,0.005*L652,_xll.RiskTruncateP(0.05,0.95),_xll.RiskName("Soil Intake"),_xll.RiskUnits("kg"))</f>
        <v>#NAME?</v>
      </c>
      <c r="N652" s="134" t="e">
        <f t="shared" ca="1" si="78"/>
        <v>#NAME?</v>
      </c>
      <c r="O652" s="134">
        <f t="shared" si="79"/>
        <v>0</v>
      </c>
      <c r="P652" s="134" t="e">
        <f t="shared" ca="1" si="76"/>
        <v>#NAME?</v>
      </c>
      <c r="Q652" s="134" t="e">
        <f t="shared" ca="1" si="76"/>
        <v>#NAME?</v>
      </c>
      <c r="R652" s="134" t="e">
        <f t="shared" ca="1" si="76"/>
        <v>#NAME?</v>
      </c>
      <c r="S652" s="134" t="e">
        <f t="shared" ca="1" si="75"/>
        <v>#NAME?</v>
      </c>
      <c r="T652" s="134" t="e" cm="1">
        <f t="array" aca="1" ref="T652" ca="1">U651-(U651*(0.5^(1/_xll.RiskNormal('SW7'!C$2,'SW7'!D$2,_xll.RiskTruncateP(0.05,0.95),_xll.RiskName("Halflife"),_xll.RiskUnits("d")))))</f>
        <v>#NAME?</v>
      </c>
      <c r="U652" s="134" t="e">
        <f t="shared" ca="1" si="80"/>
        <v>#NAME?</v>
      </c>
      <c r="V652" s="137" t="e" cm="1">
        <f t="array" aca="1" ref="V652" ca="1">(U652*_xll.RiskNormal('SW7'!C$3,'SW7'!D$3,_xll.RiskTruncateP(0.05,0.95),_xll.RiskName("PFAS MUSCLE FRAC"))/(B652*_xll.RiskNormal('SW7'!C$4,'SW7'!E$4,_xll.RiskTruncateP(0.05,0.95),_xll.RiskName("MUSCLE BW FRAC"))))/1000</f>
        <v>#NAME?</v>
      </c>
      <c r="W652" s="137" t="e" cm="1">
        <f t="array" aca="1" ref="W652" ca="1">V652/_xll.RiskNormal('SW7'!C$5,'SW7'!D$5,_xll.RiskTruncateP(0.05,0.95),_xll.RiskName("Serum Part"))</f>
        <v>#NAME?</v>
      </c>
    </row>
    <row r="653" spans="1:23" x14ac:dyDescent="0.35">
      <c r="A653" s="133">
        <f t="shared" si="77"/>
        <v>650</v>
      </c>
      <c r="B653" s="134" t="e" cm="1">
        <f t="array" aca="1" ref="B653" ca="1">B652+_xll.RiskNormal(0.32,0.112,_xll.RiskTruncateP(0.05,0.95),_xll.RiskName("BW Gain 2"),_xll.RiskUnits("kg"))</f>
        <v>#NAME?</v>
      </c>
      <c r="C653" s="133" t="e" cm="1">
        <f t="array" aca="1" ref="C653" ca="1">_xll.RiskNormal(1200,1200*0.3941,_xll.RiskTruncateP(0.05,0.95),_xll.RiskName("Diet 3 Feed"),_xll.RiskUnits("ng/kg dry"))</f>
        <v>#NAME?</v>
      </c>
      <c r="D653" s="133">
        <v>0</v>
      </c>
      <c r="E653" s="163">
        <v>1.3</v>
      </c>
      <c r="F653" s="134"/>
      <c r="G653" s="134"/>
      <c r="H653" s="134"/>
      <c r="I653" s="134"/>
      <c r="J653" s="134"/>
      <c r="K653" s="134"/>
      <c r="L653" s="134" t="e" cm="1">
        <f t="array" aca="1" ref="L653" ca="1">_xll.RiskNormal(5.4702*LN(A653)-22.889,(5.4702*LN(A653)-22.889)*0.35,_xll.RiskTruncateP(0.05,0.95),_xll.RiskName("DMI"),_xll.RiskUnits("kg"))</f>
        <v>#NAME?</v>
      </c>
      <c r="M653" s="134" t="e" cm="1">
        <f t="array" aca="1" ref="M653" ca="1">_xll.RiskNormal(0.0243*L653,0.005*L653,_xll.RiskTruncateP(0.05,0.95),_xll.RiskName("Soil Intake"),_xll.RiskUnits("kg"))</f>
        <v>#NAME?</v>
      </c>
      <c r="N653" s="134" t="e">
        <f t="shared" ca="1" si="78"/>
        <v>#NAME?</v>
      </c>
      <c r="O653" s="134">
        <f t="shared" si="79"/>
        <v>0</v>
      </c>
      <c r="P653" s="134" t="e">
        <f t="shared" ca="1" si="76"/>
        <v>#NAME?</v>
      </c>
      <c r="Q653" s="134" t="e">
        <f t="shared" ca="1" si="76"/>
        <v>#NAME?</v>
      </c>
      <c r="R653" s="134" t="e">
        <f t="shared" ca="1" si="76"/>
        <v>#NAME?</v>
      </c>
      <c r="S653" s="134" t="e">
        <f t="shared" ca="1" si="75"/>
        <v>#NAME?</v>
      </c>
      <c r="T653" s="134" t="e" cm="1">
        <f t="array" aca="1" ref="T653" ca="1">U652-(U652*(0.5^(1/_xll.RiskNormal('SW7'!C$2,'SW7'!D$2,_xll.RiskTruncateP(0.05,0.95),_xll.RiskName("Halflife"),_xll.RiskUnits("d")))))</f>
        <v>#NAME?</v>
      </c>
      <c r="U653" s="134" t="e">
        <f t="shared" ca="1" si="80"/>
        <v>#NAME?</v>
      </c>
      <c r="V653" s="137" t="e" cm="1">
        <f t="array" aca="1" ref="V653" ca="1">(U653*_xll.RiskNormal('SW7'!C$3,'SW7'!D$3,_xll.RiskTruncateP(0.05,0.95),_xll.RiskName("PFAS MUSCLE FRAC"))/(B653*_xll.RiskNormal('SW7'!C$4,'SW7'!E$4,_xll.RiskTruncateP(0.05,0.95),_xll.RiskName("MUSCLE BW FRAC"))))/1000</f>
        <v>#NAME?</v>
      </c>
      <c r="W653" s="137" t="e" cm="1">
        <f t="array" aca="1" ref="W653" ca="1">V653/_xll.RiskNormal('SW7'!C$5,'SW7'!D$5,_xll.RiskTruncateP(0.05,0.95),_xll.RiskName("Serum Part"))</f>
        <v>#NAME?</v>
      </c>
    </row>
    <row r="654" spans="1:23" x14ac:dyDescent="0.35">
      <c r="A654" s="133">
        <f t="shared" si="77"/>
        <v>651</v>
      </c>
      <c r="B654" s="134" t="e" cm="1">
        <f t="array" aca="1" ref="B654" ca="1">B653+_xll.RiskNormal(0.32,0.112,_xll.RiskTruncateP(0.05,0.95),_xll.RiskName("BW Gain 2"),_xll.RiskUnits("kg"))</f>
        <v>#NAME?</v>
      </c>
      <c r="C654" s="133" t="e" cm="1">
        <f t="array" aca="1" ref="C654" ca="1">_xll.RiskNormal(1200,1200*0.3941,_xll.RiskTruncateP(0.05,0.95),_xll.RiskName("Diet 3 Feed"),_xll.RiskUnits("ng/kg dry"))</f>
        <v>#NAME?</v>
      </c>
      <c r="D654" s="133">
        <v>0</v>
      </c>
      <c r="E654" s="163">
        <v>1.3</v>
      </c>
      <c r="F654" s="134"/>
      <c r="G654" s="134"/>
      <c r="H654" s="134"/>
      <c r="I654" s="134"/>
      <c r="J654" s="134"/>
      <c r="K654" s="134"/>
      <c r="L654" s="134" t="e" cm="1">
        <f t="array" aca="1" ref="L654" ca="1">_xll.RiskNormal(5.4702*LN(A654)-22.889,(5.4702*LN(A654)-22.889)*0.35,_xll.RiskTruncateP(0.05,0.95),_xll.RiskName("DMI"),_xll.RiskUnits("kg"))</f>
        <v>#NAME?</v>
      </c>
      <c r="M654" s="134" t="e" cm="1">
        <f t="array" aca="1" ref="M654" ca="1">_xll.RiskNormal(0.0243*L654,0.005*L654,_xll.RiskTruncateP(0.05,0.95),_xll.RiskName("Soil Intake"),_xll.RiskUnits("kg"))</f>
        <v>#NAME?</v>
      </c>
      <c r="N654" s="134" t="e">
        <f t="shared" ca="1" si="78"/>
        <v>#NAME?</v>
      </c>
      <c r="O654" s="134">
        <f t="shared" si="79"/>
        <v>0</v>
      </c>
      <c r="P654" s="134" t="e">
        <f t="shared" ca="1" si="76"/>
        <v>#NAME?</v>
      </c>
      <c r="Q654" s="134" t="e">
        <f t="shared" ca="1" si="76"/>
        <v>#NAME?</v>
      </c>
      <c r="R654" s="134" t="e">
        <f t="shared" ca="1" si="76"/>
        <v>#NAME?</v>
      </c>
      <c r="S654" s="134" t="e">
        <f t="shared" ca="1" si="75"/>
        <v>#NAME?</v>
      </c>
      <c r="T654" s="134" t="e" cm="1">
        <f t="array" aca="1" ref="T654" ca="1">U653-(U653*(0.5^(1/_xll.RiskNormal('SW7'!C$2,'SW7'!D$2,_xll.RiskTruncateP(0.05,0.95),_xll.RiskName("Halflife"),_xll.RiskUnits("d")))))</f>
        <v>#NAME?</v>
      </c>
      <c r="U654" s="134" t="e">
        <f t="shared" ca="1" si="80"/>
        <v>#NAME?</v>
      </c>
      <c r="V654" s="137" t="e" cm="1">
        <f t="array" aca="1" ref="V654" ca="1">(U654*_xll.RiskNormal('SW7'!C$3,'SW7'!D$3,_xll.RiskTruncateP(0.05,0.95),_xll.RiskName("PFAS MUSCLE FRAC"))/(B654*_xll.RiskNormal('SW7'!C$4,'SW7'!E$4,_xll.RiskTruncateP(0.05,0.95),_xll.RiskName("MUSCLE BW FRAC"))))/1000</f>
        <v>#NAME?</v>
      </c>
      <c r="W654" s="137" t="e" cm="1">
        <f t="array" aca="1" ref="W654" ca="1">V654/_xll.RiskNormal('SW7'!C$5,'SW7'!D$5,_xll.RiskTruncateP(0.05,0.95),_xll.RiskName("Serum Part"))</f>
        <v>#NAME?</v>
      </c>
    </row>
    <row r="655" spans="1:23" x14ac:dyDescent="0.35">
      <c r="A655" s="133">
        <f t="shared" si="77"/>
        <v>652</v>
      </c>
      <c r="B655" s="134" t="e" cm="1">
        <f t="array" aca="1" ref="B655" ca="1">B654+_xll.RiskNormal(0.32,0.112,_xll.RiskTruncateP(0.05,0.95),_xll.RiskName("BW Gain 2"),_xll.RiskUnits("kg"))</f>
        <v>#NAME?</v>
      </c>
      <c r="C655" s="133" t="e" cm="1">
        <f t="array" aca="1" ref="C655" ca="1">_xll.RiskNormal(1200,1200*0.3941,_xll.RiskTruncateP(0.05,0.95),_xll.RiskName("Diet 3 Feed"),_xll.RiskUnits("ng/kg dry"))</f>
        <v>#NAME?</v>
      </c>
      <c r="D655" s="133">
        <v>0</v>
      </c>
      <c r="E655" s="163">
        <v>1.3</v>
      </c>
      <c r="F655" s="134"/>
      <c r="G655" s="134"/>
      <c r="H655" s="134"/>
      <c r="I655" s="134"/>
      <c r="J655" s="134"/>
      <c r="K655" s="134"/>
      <c r="L655" s="134" t="e" cm="1">
        <f t="array" aca="1" ref="L655" ca="1">_xll.RiskNormal(5.4702*LN(A655)-22.889,(5.4702*LN(A655)-22.889)*0.35,_xll.RiskTruncateP(0.05,0.95),_xll.RiskName("DMI"),_xll.RiskUnits("kg"))</f>
        <v>#NAME?</v>
      </c>
      <c r="M655" s="134" t="e" cm="1">
        <f t="array" aca="1" ref="M655" ca="1">_xll.RiskNormal(0.0243*L655,0.005*L655,_xll.RiskTruncateP(0.05,0.95),_xll.RiskName("Soil Intake"),_xll.RiskUnits("kg"))</f>
        <v>#NAME?</v>
      </c>
      <c r="N655" s="134" t="e">
        <f t="shared" ca="1" si="78"/>
        <v>#NAME?</v>
      </c>
      <c r="O655" s="134">
        <f t="shared" si="79"/>
        <v>0</v>
      </c>
      <c r="P655" s="134" t="e">
        <f t="shared" ca="1" si="76"/>
        <v>#NAME?</v>
      </c>
      <c r="Q655" s="134" t="e">
        <f t="shared" ca="1" si="76"/>
        <v>#NAME?</v>
      </c>
      <c r="R655" s="134" t="e">
        <f t="shared" ca="1" si="76"/>
        <v>#NAME?</v>
      </c>
      <c r="S655" s="134" t="e">
        <f t="shared" ref="S655:S678" ca="1" si="81">SUM(O655:R655)</f>
        <v>#NAME?</v>
      </c>
      <c r="T655" s="134" t="e" cm="1">
        <f t="array" aca="1" ref="T655" ca="1">U654-(U654*(0.5^(1/_xll.RiskNormal('SW7'!C$2,'SW7'!D$2,_xll.RiskTruncateP(0.05,0.95),_xll.RiskName("Halflife"),_xll.RiskUnits("d")))))</f>
        <v>#NAME?</v>
      </c>
      <c r="U655" s="134" t="e">
        <f t="shared" ca="1" si="80"/>
        <v>#NAME?</v>
      </c>
      <c r="V655" s="137" t="e" cm="1">
        <f t="array" aca="1" ref="V655" ca="1">(U655*_xll.RiskNormal('SW7'!C$3,'SW7'!D$3,_xll.RiskTruncateP(0.05,0.95),_xll.RiskName("PFAS MUSCLE FRAC"))/(B655*_xll.RiskNormal('SW7'!C$4,'SW7'!E$4,_xll.RiskTruncateP(0.05,0.95),_xll.RiskName("MUSCLE BW FRAC"))))/1000</f>
        <v>#NAME?</v>
      </c>
      <c r="W655" s="137" t="e" cm="1">
        <f t="array" aca="1" ref="W655" ca="1">V655/_xll.RiskNormal('SW7'!C$5,'SW7'!D$5,_xll.RiskTruncateP(0.05,0.95),_xll.RiskName("Serum Part"))</f>
        <v>#NAME?</v>
      </c>
    </row>
    <row r="656" spans="1:23" x14ac:dyDescent="0.35">
      <c r="A656" s="133">
        <f t="shared" si="77"/>
        <v>653</v>
      </c>
      <c r="B656" s="134" t="e" cm="1">
        <f t="array" aca="1" ref="B656" ca="1">B655+_xll.RiskNormal(0.32,0.112,_xll.RiskTruncateP(0.05,0.95),_xll.RiskName("BW Gain 2"),_xll.RiskUnits("kg"))</f>
        <v>#NAME?</v>
      </c>
      <c r="C656" s="133" t="e" cm="1">
        <f t="array" aca="1" ref="C656" ca="1">_xll.RiskNormal(1200,1200*0.3941,_xll.RiskTruncateP(0.05,0.95),_xll.RiskName("Diet 3 Feed"),_xll.RiskUnits("ng/kg dry"))</f>
        <v>#NAME?</v>
      </c>
      <c r="D656" s="133">
        <v>0</v>
      </c>
      <c r="E656" s="163">
        <v>1.3</v>
      </c>
      <c r="F656" s="134"/>
      <c r="G656" s="134"/>
      <c r="H656" s="134"/>
      <c r="I656" s="134"/>
      <c r="J656" s="134"/>
      <c r="K656" s="134"/>
      <c r="L656" s="134" t="e" cm="1">
        <f t="array" aca="1" ref="L656" ca="1">_xll.RiskNormal(5.4702*LN(A656)-22.889,(5.4702*LN(A656)-22.889)*0.35,_xll.RiskTruncateP(0.05,0.95),_xll.RiskName("DMI"),_xll.RiskUnits("kg"))</f>
        <v>#NAME?</v>
      </c>
      <c r="M656" s="134" t="e" cm="1">
        <f t="array" aca="1" ref="M656" ca="1">_xll.RiskNormal(0.0243*L656,0.005*L656,_xll.RiskTruncateP(0.05,0.95),_xll.RiskName("Soil Intake"),_xll.RiskUnits("kg"))</f>
        <v>#NAME?</v>
      </c>
      <c r="N656" s="134" t="e">
        <f t="shared" ca="1" si="78"/>
        <v>#NAME?</v>
      </c>
      <c r="O656" s="134">
        <f t="shared" si="79"/>
        <v>0</v>
      </c>
      <c r="P656" s="134" t="e">
        <f t="shared" ca="1" si="76"/>
        <v>#NAME?</v>
      </c>
      <c r="Q656" s="134" t="e">
        <f t="shared" ca="1" si="76"/>
        <v>#NAME?</v>
      </c>
      <c r="R656" s="134" t="e">
        <f t="shared" ca="1" si="76"/>
        <v>#NAME?</v>
      </c>
      <c r="S656" s="134" t="e">
        <f t="shared" ca="1" si="81"/>
        <v>#NAME?</v>
      </c>
      <c r="T656" s="134" t="e" cm="1">
        <f t="array" aca="1" ref="T656" ca="1">U655-(U655*(0.5^(1/_xll.RiskNormal('SW7'!C$2,'SW7'!D$2,_xll.RiskTruncateP(0.05,0.95),_xll.RiskName("Halflife"),_xll.RiskUnits("d")))))</f>
        <v>#NAME?</v>
      </c>
      <c r="U656" s="134" t="e">
        <f t="shared" ca="1" si="80"/>
        <v>#NAME?</v>
      </c>
      <c r="V656" s="137" t="e" cm="1">
        <f t="array" aca="1" ref="V656" ca="1">(U656*_xll.RiskNormal('SW7'!C$3,'SW7'!D$3,_xll.RiskTruncateP(0.05,0.95),_xll.RiskName("PFAS MUSCLE FRAC"))/(B656*_xll.RiskNormal('SW7'!C$4,'SW7'!E$4,_xll.RiskTruncateP(0.05,0.95),_xll.RiskName("MUSCLE BW FRAC"))))/1000</f>
        <v>#NAME?</v>
      </c>
      <c r="W656" s="137" t="e" cm="1">
        <f t="array" aca="1" ref="W656" ca="1">V656/_xll.RiskNormal('SW7'!C$5,'SW7'!D$5,_xll.RiskTruncateP(0.05,0.95),_xll.RiskName("Serum Part"))</f>
        <v>#NAME?</v>
      </c>
    </row>
    <row r="657" spans="1:24" x14ac:dyDescent="0.35">
      <c r="A657" s="133">
        <f t="shared" si="77"/>
        <v>654</v>
      </c>
      <c r="B657" s="134" t="e" cm="1">
        <f t="array" aca="1" ref="B657" ca="1">B656+_xll.RiskNormal(0.32,0.112,_xll.RiskTruncateP(0.05,0.95),_xll.RiskName("BW Gain 2"),_xll.RiskUnits("kg"))</f>
        <v>#NAME?</v>
      </c>
      <c r="C657" s="133" t="e" cm="1">
        <f t="array" aca="1" ref="C657" ca="1">_xll.RiskNormal(1200,1200*0.3941,_xll.RiskTruncateP(0.05,0.95),_xll.RiskName("Diet 3 Feed"),_xll.RiskUnits("ng/kg dry"))</f>
        <v>#NAME?</v>
      </c>
      <c r="D657" s="133">
        <v>0</v>
      </c>
      <c r="E657" s="163">
        <v>1.3</v>
      </c>
      <c r="F657" s="134"/>
      <c r="G657" s="134"/>
      <c r="H657" s="134"/>
      <c r="I657" s="134"/>
      <c r="J657" s="134"/>
      <c r="K657" s="134"/>
      <c r="L657" s="134" t="e" cm="1">
        <f t="array" aca="1" ref="L657" ca="1">_xll.RiskNormal(5.4702*LN(A657)-22.889,(5.4702*LN(A657)-22.889)*0.35,_xll.RiskTruncateP(0.05,0.95),_xll.RiskName("DMI"),_xll.RiskUnits("kg"))</f>
        <v>#NAME?</v>
      </c>
      <c r="M657" s="134" t="e" cm="1">
        <f t="array" aca="1" ref="M657" ca="1">_xll.RiskNormal(0.0243*L657,0.005*L657,_xll.RiskTruncateP(0.05,0.95),_xll.RiskName("Soil Intake"),_xll.RiskUnits("kg"))</f>
        <v>#NAME?</v>
      </c>
      <c r="N657" s="134" t="e">
        <f t="shared" ca="1" si="78"/>
        <v>#NAME?</v>
      </c>
      <c r="O657" s="134">
        <f t="shared" si="79"/>
        <v>0</v>
      </c>
      <c r="P657" s="134" t="e">
        <f t="shared" ca="1" si="76"/>
        <v>#NAME?</v>
      </c>
      <c r="Q657" s="134" t="e">
        <f t="shared" ca="1" si="76"/>
        <v>#NAME?</v>
      </c>
      <c r="R657" s="134" t="e">
        <f t="shared" ca="1" si="76"/>
        <v>#NAME?</v>
      </c>
      <c r="S657" s="134" t="e">
        <f t="shared" ca="1" si="81"/>
        <v>#NAME?</v>
      </c>
      <c r="T657" s="134" t="e" cm="1">
        <f t="array" aca="1" ref="T657" ca="1">U656-(U656*(0.5^(1/_xll.RiskNormal('SW7'!C$2,'SW7'!D$2,_xll.RiskTruncateP(0.05,0.95),_xll.RiskName("Halflife"),_xll.RiskUnits("d")))))</f>
        <v>#NAME?</v>
      </c>
      <c r="U657" s="134" t="e">
        <f t="shared" ca="1" si="80"/>
        <v>#NAME?</v>
      </c>
      <c r="V657" s="137" t="e" cm="1">
        <f t="array" aca="1" ref="V657" ca="1">(U657*_xll.RiskNormal('SW7'!C$3,'SW7'!D$3,_xll.RiskTruncateP(0.05,0.95),_xll.RiskName("PFAS MUSCLE FRAC"))/(B657*_xll.RiskNormal('SW7'!C$4,'SW7'!E$4,_xll.RiskTruncateP(0.05,0.95),_xll.RiskName("MUSCLE BW FRAC"))))/1000</f>
        <v>#NAME?</v>
      </c>
      <c r="W657" s="137" t="e" cm="1">
        <f t="array" aca="1" ref="W657" ca="1">V657/_xll.RiskNormal('SW7'!C$5,'SW7'!D$5,_xll.RiskTruncateP(0.05,0.95),_xll.RiskName("Serum Part"))</f>
        <v>#NAME?</v>
      </c>
    </row>
    <row r="658" spans="1:24" x14ac:dyDescent="0.35">
      <c r="A658" s="133">
        <f t="shared" si="77"/>
        <v>655</v>
      </c>
      <c r="B658" s="134" t="e" cm="1">
        <f t="array" aca="1" ref="B658" ca="1">B657+_xll.RiskNormal(0.32,0.112,_xll.RiskTruncateP(0.05,0.95),_xll.RiskName("BW Gain 2"),_xll.RiskUnits("kg"))</f>
        <v>#NAME?</v>
      </c>
      <c r="C658" s="133" t="e" cm="1">
        <f t="array" aca="1" ref="C658" ca="1">_xll.RiskNormal(1200,1200*0.3941,_xll.RiskTruncateP(0.05,0.95),_xll.RiskName("Diet 3 Feed"),_xll.RiskUnits("ng/kg dry"))</f>
        <v>#NAME?</v>
      </c>
      <c r="D658" s="133">
        <v>0</v>
      </c>
      <c r="E658" s="163">
        <v>1.3</v>
      </c>
      <c r="F658" s="134"/>
      <c r="G658" s="134"/>
      <c r="H658" s="134"/>
      <c r="I658" s="134"/>
      <c r="J658" s="134"/>
      <c r="K658" s="134"/>
      <c r="L658" s="134" t="e" cm="1">
        <f t="array" aca="1" ref="L658" ca="1">_xll.RiskNormal(5.4702*LN(A658)-22.889,(5.4702*LN(A658)-22.889)*0.35,_xll.RiskTruncateP(0.05,0.95),_xll.RiskName("DMI"),_xll.RiskUnits("kg"))</f>
        <v>#NAME?</v>
      </c>
      <c r="M658" s="134" t="e" cm="1">
        <f t="array" aca="1" ref="M658" ca="1">_xll.RiskNormal(0.0243*L658,0.005*L658,_xll.RiskTruncateP(0.05,0.95),_xll.RiskName("Soil Intake"),_xll.RiskUnits("kg"))</f>
        <v>#NAME?</v>
      </c>
      <c r="N658" s="134" t="e">
        <f t="shared" ca="1" si="78"/>
        <v>#NAME?</v>
      </c>
      <c r="O658" s="134">
        <f t="shared" si="79"/>
        <v>0</v>
      </c>
      <c r="P658" s="134" t="e">
        <f t="shared" ca="1" si="76"/>
        <v>#NAME?</v>
      </c>
      <c r="Q658" s="134" t="e">
        <f t="shared" ca="1" si="76"/>
        <v>#NAME?</v>
      </c>
      <c r="R658" s="134" t="e">
        <f t="shared" ca="1" si="76"/>
        <v>#NAME?</v>
      </c>
      <c r="S658" s="134" t="e">
        <f t="shared" ca="1" si="81"/>
        <v>#NAME?</v>
      </c>
      <c r="T658" s="134" t="e" cm="1">
        <f t="array" aca="1" ref="T658" ca="1">U657-(U657*(0.5^(1/_xll.RiskNormal('SW7'!C$2,'SW7'!D$2,_xll.RiskTruncateP(0.05,0.95),_xll.RiskName("Halflife"),_xll.RiskUnits("d")))))</f>
        <v>#NAME?</v>
      </c>
      <c r="U658" s="134" t="e">
        <f t="shared" ca="1" si="80"/>
        <v>#NAME?</v>
      </c>
      <c r="V658" s="137" t="e" cm="1">
        <f t="array" aca="1" ref="V658" ca="1">(U658*_xll.RiskNormal('SW7'!C$3,'SW7'!D$3,_xll.RiskTruncateP(0.05,0.95),_xll.RiskName("PFAS MUSCLE FRAC"))/(B658*_xll.RiskNormal('SW7'!C$4,'SW7'!E$4,_xll.RiskTruncateP(0.05,0.95),_xll.RiskName("MUSCLE BW FRAC"))))/1000</f>
        <v>#NAME?</v>
      </c>
      <c r="W658" s="137" t="e" cm="1">
        <f t="array" aca="1" ref="W658" ca="1">V658/_xll.RiskNormal('SW7'!C$5,'SW7'!D$5,_xll.RiskTruncateP(0.05,0.95),_xll.RiskName("Serum Part"))</f>
        <v>#NAME?</v>
      </c>
    </row>
    <row r="659" spans="1:24" x14ac:dyDescent="0.35">
      <c r="A659" s="133">
        <f t="shared" si="77"/>
        <v>656</v>
      </c>
      <c r="B659" s="134" t="e" cm="1">
        <f t="array" aca="1" ref="B659" ca="1">B658+_xll.RiskNormal(0.32,0.112,_xll.RiskTruncateP(0.05,0.95),_xll.RiskName("BW Gain 2"),_xll.RiskUnits("kg"))</f>
        <v>#NAME?</v>
      </c>
      <c r="C659" s="133" t="e" cm="1">
        <f t="array" aca="1" ref="C659" ca="1">_xll.RiskNormal(1200,1200*0.3941,_xll.RiskTruncateP(0.05,0.95),_xll.RiskName("Diet 3 Feed"),_xll.RiskUnits("ng/kg dry"))</f>
        <v>#NAME?</v>
      </c>
      <c r="D659" s="133">
        <v>0</v>
      </c>
      <c r="E659" s="163">
        <v>1.3</v>
      </c>
      <c r="F659" s="134"/>
      <c r="G659" s="134"/>
      <c r="H659" s="134"/>
      <c r="I659" s="134"/>
      <c r="J659" s="134"/>
      <c r="K659" s="134"/>
      <c r="L659" s="134" t="e" cm="1">
        <f t="array" aca="1" ref="L659" ca="1">_xll.RiskNormal(5.4702*LN(A659)-22.889,(5.4702*LN(A659)-22.889)*0.35,_xll.RiskTruncateP(0.05,0.95),_xll.RiskName("DMI"),_xll.RiskUnits("kg"))</f>
        <v>#NAME?</v>
      </c>
      <c r="M659" s="134" t="e" cm="1">
        <f t="array" aca="1" ref="M659" ca="1">_xll.RiskNormal(0.0243*L659,0.005*L659,_xll.RiskTruncateP(0.05,0.95),_xll.RiskName("Soil Intake"),_xll.RiskUnits("kg"))</f>
        <v>#NAME?</v>
      </c>
      <c r="N659" s="134" t="e">
        <f t="shared" ca="1" si="78"/>
        <v>#NAME?</v>
      </c>
      <c r="O659" s="134">
        <f t="shared" si="79"/>
        <v>0</v>
      </c>
      <c r="P659" s="134" t="e">
        <f t="shared" ca="1" si="76"/>
        <v>#NAME?</v>
      </c>
      <c r="Q659" s="134" t="e">
        <f t="shared" ca="1" si="76"/>
        <v>#NAME?</v>
      </c>
      <c r="R659" s="134" t="e">
        <f t="shared" ca="1" si="76"/>
        <v>#NAME?</v>
      </c>
      <c r="S659" s="134" t="e">
        <f t="shared" ca="1" si="81"/>
        <v>#NAME?</v>
      </c>
      <c r="T659" s="134" t="e" cm="1">
        <f t="array" aca="1" ref="T659" ca="1">U658-(U658*(0.5^(1/_xll.RiskNormal('SW7'!C$2,'SW7'!D$2,_xll.RiskTruncateP(0.05,0.95),_xll.RiskName("Halflife"),_xll.RiskUnits("d")))))</f>
        <v>#NAME?</v>
      </c>
      <c r="U659" s="134" t="e">
        <f t="shared" ca="1" si="80"/>
        <v>#NAME?</v>
      </c>
      <c r="V659" s="137" t="e" cm="1">
        <f t="array" aca="1" ref="V659" ca="1">(U659*_xll.RiskNormal('SW7'!C$3,'SW7'!D$3,_xll.RiskTruncateP(0.05,0.95),_xll.RiskName("PFAS MUSCLE FRAC"))/(B659*_xll.RiskNormal('SW7'!C$4,'SW7'!E$4,_xll.RiskTruncateP(0.05,0.95),_xll.RiskName("MUSCLE BW FRAC"))))/1000</f>
        <v>#NAME?</v>
      </c>
      <c r="W659" s="137" t="e" cm="1">
        <f t="array" aca="1" ref="W659" ca="1">V659/_xll.RiskNormal('SW7'!C$5,'SW7'!D$5,_xll.RiskTruncateP(0.05,0.95),_xll.RiskName("Serum Part"))</f>
        <v>#NAME?</v>
      </c>
    </row>
    <row r="660" spans="1:24" x14ac:dyDescent="0.35">
      <c r="A660" s="133">
        <f t="shared" si="77"/>
        <v>657</v>
      </c>
      <c r="B660" s="134" t="e" cm="1">
        <f t="array" aca="1" ref="B660" ca="1">B659+_xll.RiskNormal(0.32,0.112,_xll.RiskTruncateP(0.05,0.95),_xll.RiskName("BW Gain 2"),_xll.RiskUnits("kg"))</f>
        <v>#NAME?</v>
      </c>
      <c r="C660" s="133" t="e" cm="1">
        <f t="array" aca="1" ref="C660" ca="1">_xll.RiskNormal(1200,1200*0.3941,_xll.RiskTruncateP(0.05,0.95),_xll.RiskName("Diet 3 Feed"),_xll.RiskUnits("ng/kg dry"))</f>
        <v>#NAME?</v>
      </c>
      <c r="D660" s="133">
        <v>0</v>
      </c>
      <c r="E660" s="163">
        <v>1.3</v>
      </c>
      <c r="F660" s="134"/>
      <c r="G660" s="134"/>
      <c r="H660" s="134"/>
      <c r="I660" s="134"/>
      <c r="J660" s="134"/>
      <c r="K660" s="134"/>
      <c r="L660" s="134" t="e" cm="1">
        <f t="array" aca="1" ref="L660" ca="1">_xll.RiskNormal(5.4702*LN(A660)-22.889,(5.4702*LN(A660)-22.889)*0.35,_xll.RiskTruncateP(0.05,0.95),_xll.RiskName("DMI"),_xll.RiskUnits("kg"))</f>
        <v>#NAME?</v>
      </c>
      <c r="M660" s="134" t="e" cm="1">
        <f t="array" aca="1" ref="M660" ca="1">_xll.RiskNormal(0.0243*L660,0.005*L660,_xll.RiskTruncateP(0.05,0.95),_xll.RiskName("Soil Intake"),_xll.RiskUnits("kg"))</f>
        <v>#NAME?</v>
      </c>
      <c r="N660" s="134" t="e">
        <f t="shared" ca="1" si="78"/>
        <v>#NAME?</v>
      </c>
      <c r="O660" s="134">
        <f t="shared" si="79"/>
        <v>0</v>
      </c>
      <c r="P660" s="134" t="e">
        <f t="shared" ca="1" si="76"/>
        <v>#NAME?</v>
      </c>
      <c r="Q660" s="134" t="e">
        <f t="shared" ca="1" si="76"/>
        <v>#NAME?</v>
      </c>
      <c r="R660" s="134" t="e">
        <f t="shared" ca="1" si="76"/>
        <v>#NAME?</v>
      </c>
      <c r="S660" s="134" t="e">
        <f t="shared" ca="1" si="81"/>
        <v>#NAME?</v>
      </c>
      <c r="T660" s="134" t="e" cm="1">
        <f t="array" aca="1" ref="T660" ca="1">U659-(U659*(0.5^(1/_xll.RiskNormal('SW7'!C$2,'SW7'!D$2,_xll.RiskTruncateP(0.05,0.95),_xll.RiskName("Halflife"),_xll.RiskUnits("d")))))</f>
        <v>#NAME?</v>
      </c>
      <c r="U660" s="134" t="e">
        <f t="shared" ca="1" si="80"/>
        <v>#NAME?</v>
      </c>
      <c r="V660" s="137" t="e" cm="1">
        <f t="array" aca="1" ref="V660" ca="1">(U660*_xll.RiskNormal('SW7'!C$3,'SW7'!D$3,_xll.RiskTruncateP(0.05,0.95),_xll.RiskName("PFAS MUSCLE FRAC"))/(B660*_xll.RiskNormal('SW7'!C$4,'SW7'!E$4,_xll.RiskTruncateP(0.05,0.95),_xll.RiskName("MUSCLE BW FRAC"))))/1000</f>
        <v>#NAME?</v>
      </c>
      <c r="W660" s="137" t="e" cm="1">
        <f t="array" aca="1" ref="W660" ca="1">V660/_xll.RiskNormal('SW7'!C$5,'SW7'!D$5,_xll.RiskTruncateP(0.05,0.95),_xll.RiskName("Serum Part"))</f>
        <v>#NAME?</v>
      </c>
    </row>
    <row r="661" spans="1:24" x14ac:dyDescent="0.35">
      <c r="A661" s="133">
        <f t="shared" si="77"/>
        <v>658</v>
      </c>
      <c r="B661" s="134" t="e" cm="1">
        <f t="array" aca="1" ref="B661" ca="1">B660+_xll.RiskNormal(0.32,0.112,_xll.RiskTruncateP(0.05,0.95),_xll.RiskName("BW Gain 2"),_xll.RiskUnits("kg"))</f>
        <v>#NAME?</v>
      </c>
      <c r="C661" s="133" t="e" cm="1">
        <f t="array" aca="1" ref="C661" ca="1">_xll.RiskNormal(1200,1200*0.3941,_xll.RiskTruncateP(0.05,0.95),_xll.RiskName("Diet 3 Feed"),_xll.RiskUnits("ng/kg dry"))</f>
        <v>#NAME?</v>
      </c>
      <c r="D661" s="133">
        <v>0</v>
      </c>
      <c r="E661" s="163">
        <v>1.3</v>
      </c>
      <c r="F661" s="134"/>
      <c r="G661" s="134"/>
      <c r="H661" s="134"/>
      <c r="I661" s="134"/>
      <c r="J661" s="134"/>
      <c r="K661" s="134"/>
      <c r="L661" s="134" t="e" cm="1">
        <f t="array" aca="1" ref="L661" ca="1">_xll.RiskNormal(5.4702*LN(A661)-22.889,(5.4702*LN(A661)-22.889)*0.35,_xll.RiskTruncateP(0.05,0.95),_xll.RiskName("DMI"),_xll.RiskUnits("kg"))</f>
        <v>#NAME?</v>
      </c>
      <c r="M661" s="134" t="e" cm="1">
        <f t="array" aca="1" ref="M661" ca="1">_xll.RiskNormal(0.0243*L661,0.005*L661,_xll.RiskTruncateP(0.05,0.95),_xll.RiskName("Soil Intake"),_xll.RiskUnits("kg"))</f>
        <v>#NAME?</v>
      </c>
      <c r="N661" s="134" t="e">
        <f t="shared" ca="1" si="78"/>
        <v>#NAME?</v>
      </c>
      <c r="O661" s="134">
        <f t="shared" si="79"/>
        <v>0</v>
      </c>
      <c r="P661" s="134" t="e">
        <f t="shared" ca="1" si="76"/>
        <v>#NAME?</v>
      </c>
      <c r="Q661" s="134" t="e">
        <f t="shared" ca="1" si="76"/>
        <v>#NAME?</v>
      </c>
      <c r="R661" s="134" t="e">
        <f t="shared" ca="1" si="76"/>
        <v>#NAME?</v>
      </c>
      <c r="S661" s="134" t="e">
        <f t="shared" ca="1" si="81"/>
        <v>#NAME?</v>
      </c>
      <c r="T661" s="134" t="e" cm="1">
        <f t="array" aca="1" ref="T661" ca="1">U660-(U660*(0.5^(1/_xll.RiskNormal('SW7'!C$2,'SW7'!D$2,_xll.RiskTruncateP(0.05,0.95),_xll.RiskName("Halflife"),_xll.RiskUnits("d")))))</f>
        <v>#NAME?</v>
      </c>
      <c r="U661" s="134" t="e">
        <f t="shared" ca="1" si="80"/>
        <v>#NAME?</v>
      </c>
      <c r="V661" s="137" t="e" cm="1">
        <f t="array" aca="1" ref="V661" ca="1">(U661*_xll.RiskNormal('SW7'!C$3,'SW7'!D$3,_xll.RiskTruncateP(0.05,0.95),_xll.RiskName("PFAS MUSCLE FRAC"))/(B661*_xll.RiskNormal('SW7'!C$4,'SW7'!E$4,_xll.RiskTruncateP(0.05,0.95),_xll.RiskName("MUSCLE BW FRAC"))))/1000</f>
        <v>#NAME?</v>
      </c>
      <c r="W661" s="137" t="e" cm="1">
        <f t="array" aca="1" ref="W661" ca="1">V661/_xll.RiskNormal('SW7'!C$5,'SW7'!D$5,_xll.RiskTruncateP(0.05,0.95),_xll.RiskName("Serum Part"))</f>
        <v>#NAME?</v>
      </c>
    </row>
    <row r="662" spans="1:24" x14ac:dyDescent="0.35">
      <c r="A662" s="133">
        <f t="shared" si="77"/>
        <v>659</v>
      </c>
      <c r="B662" s="134" t="e" cm="1">
        <f t="array" aca="1" ref="B662" ca="1">B661+_xll.RiskNormal(0.32,0.112,_xll.RiskTruncateP(0.05,0.95),_xll.RiskName("BW Gain 2"),_xll.RiskUnits("kg"))</f>
        <v>#NAME?</v>
      </c>
      <c r="C662" s="133" t="e" cm="1">
        <f t="array" aca="1" ref="C662" ca="1">_xll.RiskNormal(1200,1200*0.3941,_xll.RiskTruncateP(0.05,0.95),_xll.RiskName("Diet 3 Feed"),_xll.RiskUnits("ng/kg dry"))</f>
        <v>#NAME?</v>
      </c>
      <c r="D662" s="133">
        <v>0</v>
      </c>
      <c r="E662" s="163">
        <v>1.3</v>
      </c>
      <c r="F662" s="134"/>
      <c r="G662" s="134"/>
      <c r="H662" s="134"/>
      <c r="I662" s="134"/>
      <c r="J662" s="134"/>
      <c r="K662" s="134"/>
      <c r="L662" s="134" t="e" cm="1">
        <f t="array" aca="1" ref="L662" ca="1">_xll.RiskNormal(5.4702*LN(A662)-22.889,(5.4702*LN(A662)-22.889)*0.35,_xll.RiskTruncateP(0.05,0.95),_xll.RiskName("DMI"),_xll.RiskUnits("kg"))</f>
        <v>#NAME?</v>
      </c>
      <c r="M662" s="134" t="e" cm="1">
        <f t="array" aca="1" ref="M662" ca="1">_xll.RiskNormal(0.0243*L662,0.005*L662,_xll.RiskTruncateP(0.05,0.95),_xll.RiskName("Soil Intake"),_xll.RiskUnits("kg"))</f>
        <v>#NAME?</v>
      </c>
      <c r="N662" s="134" t="e">
        <f t="shared" ca="1" si="78"/>
        <v>#NAME?</v>
      </c>
      <c r="O662" s="134">
        <f t="shared" si="79"/>
        <v>0</v>
      </c>
      <c r="P662" s="134" t="e">
        <f t="shared" ca="1" si="76"/>
        <v>#NAME?</v>
      </c>
      <c r="Q662" s="134" t="e">
        <f t="shared" ca="1" si="76"/>
        <v>#NAME?</v>
      </c>
      <c r="R662" s="134" t="e">
        <f t="shared" ca="1" si="76"/>
        <v>#NAME?</v>
      </c>
      <c r="S662" s="134" t="e">
        <f t="shared" ca="1" si="81"/>
        <v>#NAME?</v>
      </c>
      <c r="T662" s="134" t="e" cm="1">
        <f t="array" aca="1" ref="T662" ca="1">U661-(U661*(0.5^(1/_xll.RiskNormal('SW7'!C$2,'SW7'!D$2,_xll.RiskTruncateP(0.05,0.95),_xll.RiskName("Halflife"),_xll.RiskUnits("d")))))</f>
        <v>#NAME?</v>
      </c>
      <c r="U662" s="134" t="e">
        <f t="shared" ca="1" si="80"/>
        <v>#NAME?</v>
      </c>
      <c r="V662" s="137" t="e" cm="1">
        <f t="array" aca="1" ref="V662" ca="1">(U662*_xll.RiskNormal('SW7'!C$3,'SW7'!D$3,_xll.RiskTruncateP(0.05,0.95),_xll.RiskName("PFAS MUSCLE FRAC"))/(B662*_xll.RiskNormal('SW7'!C$4,'SW7'!E$4,_xll.RiskTruncateP(0.05,0.95),_xll.RiskName("MUSCLE BW FRAC"))))/1000</f>
        <v>#NAME?</v>
      </c>
      <c r="W662" s="137" t="e" cm="1">
        <f t="array" aca="1" ref="W662" ca="1">V662/_xll.RiskNormal('SW7'!C$5,'SW7'!D$5,_xll.RiskTruncateP(0.05,0.95),_xll.RiskName("Serum Part"))</f>
        <v>#NAME?</v>
      </c>
    </row>
    <row r="663" spans="1:24" x14ac:dyDescent="0.35">
      <c r="A663" s="133">
        <f t="shared" si="77"/>
        <v>660</v>
      </c>
      <c r="B663" s="134" t="e" cm="1">
        <f t="array" aca="1" ref="B663" ca="1">B662+_xll.RiskNormal(0.32,0.112,_xll.RiskTruncateP(0.05,0.95),_xll.RiskName("BW Gain 2"),_xll.RiskUnits("kg"))</f>
        <v>#NAME?</v>
      </c>
      <c r="C663" s="133" t="e" cm="1">
        <f t="array" aca="1" ref="C663" ca="1">_xll.RiskNormal(1200,1200*0.3941,_xll.RiskTruncateP(0.05,0.95),_xll.RiskName("Diet 3 Feed"),_xll.RiskUnits("ng/kg dry"))</f>
        <v>#NAME?</v>
      </c>
      <c r="D663" s="133">
        <v>0</v>
      </c>
      <c r="E663" s="163">
        <v>1.3</v>
      </c>
      <c r="F663" s="134"/>
      <c r="G663" s="134"/>
      <c r="H663" s="134"/>
      <c r="I663" s="134"/>
      <c r="J663" s="134"/>
      <c r="K663" s="134"/>
      <c r="L663" s="134" t="e" cm="1">
        <f t="array" aca="1" ref="L663" ca="1">_xll.RiskNormal(5.4702*LN(A663)-22.889,(5.4702*LN(A663)-22.889)*0.35,_xll.RiskTruncateP(0.05,0.95),_xll.RiskName("DMI"),_xll.RiskUnits("kg"))</f>
        <v>#NAME?</v>
      </c>
      <c r="M663" s="134" t="e" cm="1">
        <f t="array" aca="1" ref="M663" ca="1">_xll.RiskNormal(0.0243*L663,0.005*L663,_xll.RiskTruncateP(0.05,0.95),_xll.RiskName("Soil Intake"),_xll.RiskUnits("kg"))</f>
        <v>#NAME?</v>
      </c>
      <c r="N663" s="134" t="e">
        <f t="shared" ca="1" si="78"/>
        <v>#NAME?</v>
      </c>
      <c r="O663" s="134">
        <f t="shared" si="79"/>
        <v>0</v>
      </c>
      <c r="P663" s="134" t="e">
        <f t="shared" ca="1" si="76"/>
        <v>#NAME?</v>
      </c>
      <c r="Q663" s="134" t="e">
        <f t="shared" ca="1" si="76"/>
        <v>#NAME?</v>
      </c>
      <c r="R663" s="134" t="e">
        <f t="shared" ca="1" si="76"/>
        <v>#NAME?</v>
      </c>
      <c r="S663" s="134" t="e">
        <f t="shared" ca="1" si="81"/>
        <v>#NAME?</v>
      </c>
      <c r="T663" s="134" t="e" cm="1">
        <f t="array" aca="1" ref="T663" ca="1">U662-(U662*(0.5^(1/_xll.RiskNormal('SW7'!C$2,'SW7'!D$2,_xll.RiskTruncateP(0.05,0.95),_xll.RiskName("Halflife"),_xll.RiskUnits("d")))))</f>
        <v>#NAME?</v>
      </c>
      <c r="U663" s="134" t="e">
        <f t="shared" ca="1" si="80"/>
        <v>#NAME?</v>
      </c>
      <c r="V663" s="137" t="e" cm="1">
        <f t="array" aca="1" ref="V663" ca="1">(U663*_xll.RiskNormal('SW7'!C$3,'SW7'!D$3,_xll.RiskTruncateP(0.05,0.95),_xll.RiskName("PFAS MUSCLE FRAC"))/(B663*_xll.RiskNormal('SW7'!C$4,'SW7'!E$4,_xll.RiskTruncateP(0.05,0.95),_xll.RiskName("MUSCLE BW FRAC"))))/1000</f>
        <v>#NAME?</v>
      </c>
      <c r="W663" s="137" t="e" cm="1">
        <f t="array" aca="1" ref="W663" ca="1">V663/_xll.RiskNormal('SW7'!C$5,'SW7'!D$5,_xll.RiskTruncateP(0.05,0.95),_xll.RiskName("Serum Part"))</f>
        <v>#NAME?</v>
      </c>
      <c r="X663" s="130"/>
    </row>
    <row r="664" spans="1:24" x14ac:dyDescent="0.35">
      <c r="A664" s="133">
        <f t="shared" si="77"/>
        <v>661</v>
      </c>
      <c r="B664" s="134" t="e" cm="1">
        <f t="array" aca="1" ref="B664" ca="1">B663+_xll.RiskNormal(0.32,0.112,_xll.RiskTruncateP(0.05,0.95),_xll.RiskName("BW Gain 2"),_xll.RiskUnits("kg"))</f>
        <v>#NAME?</v>
      </c>
      <c r="C664" s="133" t="e" cm="1">
        <f t="array" aca="1" ref="C664" ca="1">_xll.RiskNormal(1200,1200*0.3941,_xll.RiskTruncateP(0.05,0.95),_xll.RiskName("Diet 3 Feed"),_xll.RiskUnits("ng/kg dry"))</f>
        <v>#NAME?</v>
      </c>
      <c r="D664" s="133">
        <v>0</v>
      </c>
      <c r="E664" s="163">
        <v>1.3</v>
      </c>
      <c r="F664" s="134"/>
      <c r="G664" s="134"/>
      <c r="H664" s="134"/>
      <c r="I664" s="134"/>
      <c r="J664" s="134"/>
      <c r="K664" s="134"/>
      <c r="L664" s="134" t="e" cm="1">
        <f t="array" aca="1" ref="L664" ca="1">_xll.RiskNormal(5.4702*LN(A664)-22.889,(5.4702*LN(A664)-22.889)*0.35,_xll.RiskTruncateP(0.05,0.95),_xll.RiskName("DMI"),_xll.RiskUnits("kg"))</f>
        <v>#NAME?</v>
      </c>
      <c r="M664" s="134" t="e" cm="1">
        <f t="array" aca="1" ref="M664" ca="1">_xll.RiskNormal(0.0243*L664,0.005*L664,_xll.RiskTruncateP(0.05,0.95),_xll.RiskName("Soil Intake"),_xll.RiskUnits("kg"))</f>
        <v>#NAME?</v>
      </c>
      <c r="N664" s="134" t="e">
        <f t="shared" ca="1" si="78"/>
        <v>#NAME?</v>
      </c>
      <c r="O664" s="134">
        <f t="shared" si="79"/>
        <v>0</v>
      </c>
      <c r="P664" s="134" t="e">
        <f t="shared" ca="1" si="76"/>
        <v>#NAME?</v>
      </c>
      <c r="Q664" s="134" t="e">
        <f t="shared" ca="1" si="76"/>
        <v>#NAME?</v>
      </c>
      <c r="R664" s="134" t="e">
        <f t="shared" ca="1" si="76"/>
        <v>#NAME?</v>
      </c>
      <c r="S664" s="134" t="e">
        <f t="shared" ca="1" si="81"/>
        <v>#NAME?</v>
      </c>
      <c r="T664" s="134" t="e" cm="1">
        <f t="array" aca="1" ref="T664" ca="1">U663-(U663*(0.5^(1/_xll.RiskNormal('SW7'!C$2,'SW7'!D$2,_xll.RiskTruncateP(0.05,0.95),_xll.RiskName("Halflife"),_xll.RiskUnits("d")))))</f>
        <v>#NAME?</v>
      </c>
      <c r="U664" s="134" t="e">
        <f t="shared" ca="1" si="80"/>
        <v>#NAME?</v>
      </c>
      <c r="V664" s="137" t="e" cm="1">
        <f t="array" aca="1" ref="V664" ca="1">(U664*_xll.RiskNormal('SW7'!C$3,'SW7'!D$3,_xll.RiskTruncateP(0.05,0.95),_xll.RiskName("PFAS MUSCLE FRAC"))/(B664*_xll.RiskNormal('SW7'!C$4,'SW7'!E$4,_xll.RiskTruncateP(0.05,0.95),_xll.RiskName("MUSCLE BW FRAC"))))/1000</f>
        <v>#NAME?</v>
      </c>
      <c r="W664" s="137" t="e" cm="1">
        <f t="array" aca="1" ref="W664" ca="1">V664/_xll.RiskNormal('SW7'!C$5,'SW7'!D$5,_xll.RiskTruncateP(0.05,0.95),_xll.RiskName("Serum Part"))</f>
        <v>#NAME?</v>
      </c>
      <c r="X664" s="130"/>
    </row>
    <row r="665" spans="1:24" x14ac:dyDescent="0.35">
      <c r="A665" s="133">
        <f t="shared" si="77"/>
        <v>662</v>
      </c>
      <c r="B665" s="134" t="e" cm="1">
        <f t="array" aca="1" ref="B665" ca="1">B664+_xll.RiskNormal(0.32,0.112,_xll.RiskTruncateP(0.05,0.95),_xll.RiskName("BW Gain 2"),_xll.RiskUnits("kg"))</f>
        <v>#NAME?</v>
      </c>
      <c r="C665" s="133" t="e" cm="1">
        <f t="array" aca="1" ref="C665" ca="1">_xll.RiskNormal(1200,1200*0.3941,_xll.RiskTruncateP(0.05,0.95),_xll.RiskName("Diet 3 Feed"),_xll.RiskUnits("ng/kg dry"))</f>
        <v>#NAME?</v>
      </c>
      <c r="D665" s="133">
        <v>0</v>
      </c>
      <c r="E665" s="163">
        <v>1.3</v>
      </c>
      <c r="F665" s="134"/>
      <c r="G665" s="134"/>
      <c r="H665" s="134"/>
      <c r="I665" s="134"/>
      <c r="J665" s="134"/>
      <c r="K665" s="134"/>
      <c r="L665" s="134" t="e" cm="1">
        <f t="array" aca="1" ref="L665" ca="1">_xll.RiskNormal(5.4702*LN(A665)-22.889,(5.4702*LN(A665)-22.889)*0.35,_xll.RiskTruncateP(0.05,0.95),_xll.RiskName("DMI"),_xll.RiskUnits("kg"))</f>
        <v>#NAME?</v>
      </c>
      <c r="M665" s="134" t="e" cm="1">
        <f t="array" aca="1" ref="M665" ca="1">_xll.RiskNormal(0.0243*L665,0.005*L665,_xll.RiskTruncateP(0.05,0.95),_xll.RiskName("Soil Intake"),_xll.RiskUnits("kg"))</f>
        <v>#NAME?</v>
      </c>
      <c r="N665" s="134" t="e">
        <f t="shared" ca="1" si="78"/>
        <v>#NAME?</v>
      </c>
      <c r="O665" s="134">
        <f t="shared" si="79"/>
        <v>0</v>
      </c>
      <c r="P665" s="134" t="e">
        <f t="shared" ca="1" si="76"/>
        <v>#NAME?</v>
      </c>
      <c r="Q665" s="134" t="e">
        <f t="shared" ca="1" si="76"/>
        <v>#NAME?</v>
      </c>
      <c r="R665" s="134" t="e">
        <f t="shared" ca="1" si="76"/>
        <v>#NAME?</v>
      </c>
      <c r="S665" s="134" t="e">
        <f t="shared" ca="1" si="81"/>
        <v>#NAME?</v>
      </c>
      <c r="T665" s="134" t="e" cm="1">
        <f t="array" aca="1" ref="T665" ca="1">U664-(U664*(0.5^(1/_xll.RiskNormal('SW7'!C$2,'SW7'!D$2,_xll.RiskTruncateP(0.05,0.95),_xll.RiskName("Halflife"),_xll.RiskUnits("d")))))</f>
        <v>#NAME?</v>
      </c>
      <c r="U665" s="134" t="e">
        <f t="shared" ca="1" si="80"/>
        <v>#NAME?</v>
      </c>
      <c r="V665" s="137" t="e" cm="1">
        <f t="array" aca="1" ref="V665" ca="1">(U665*_xll.RiskNormal('SW7'!C$3,'SW7'!D$3,_xll.RiskTruncateP(0.05,0.95),_xll.RiskName("PFAS MUSCLE FRAC"))/(B665*_xll.RiskNormal('SW7'!C$4,'SW7'!E$4,_xll.RiskTruncateP(0.05,0.95),_xll.RiskName("MUSCLE BW FRAC"))))/1000</f>
        <v>#NAME?</v>
      </c>
      <c r="W665" s="137" t="e" cm="1">
        <f t="array" aca="1" ref="W665" ca="1">V665/_xll.RiskNormal('SW7'!C$5,'SW7'!D$5,_xll.RiskTruncateP(0.05,0.95),_xll.RiskName("Serum Part"))</f>
        <v>#NAME?</v>
      </c>
      <c r="X665" s="130"/>
    </row>
    <row r="666" spans="1:24" x14ac:dyDescent="0.35">
      <c r="A666" s="133">
        <f t="shared" si="77"/>
        <v>663</v>
      </c>
      <c r="B666" s="134" t="e" cm="1">
        <f t="array" aca="1" ref="B666" ca="1">B665+_xll.RiskNormal(0.32,0.112,_xll.RiskTruncateP(0.05,0.95),_xll.RiskName("BW Gain 2"),_xll.RiskUnits("kg"))</f>
        <v>#NAME?</v>
      </c>
      <c r="C666" s="133" t="e" cm="1">
        <f t="array" aca="1" ref="C666" ca="1">_xll.RiskNormal(1200,1200*0.3941,_xll.RiskTruncateP(0.05,0.95),_xll.RiskName("Diet 3 Feed"),_xll.RiskUnits("ng/kg dry"))</f>
        <v>#NAME?</v>
      </c>
      <c r="D666" s="133">
        <v>0</v>
      </c>
      <c r="E666" s="163">
        <v>1.3</v>
      </c>
      <c r="F666" s="134"/>
      <c r="G666" s="134"/>
      <c r="H666" s="134"/>
      <c r="I666" s="134"/>
      <c r="J666" s="134"/>
      <c r="K666" s="134"/>
      <c r="L666" s="134" t="e" cm="1">
        <f t="array" aca="1" ref="L666" ca="1">_xll.RiskNormal(5.4702*LN(A666)-22.889,(5.4702*LN(A666)-22.889)*0.35,_xll.RiskTruncateP(0.05,0.95),_xll.RiskName("DMI"),_xll.RiskUnits("kg"))</f>
        <v>#NAME?</v>
      </c>
      <c r="M666" s="134" t="e" cm="1">
        <f t="array" aca="1" ref="M666" ca="1">_xll.RiskNormal(0.0243*L666,0.005*L666,_xll.RiskTruncateP(0.05,0.95),_xll.RiskName("Soil Intake"),_xll.RiskUnits("kg"))</f>
        <v>#NAME?</v>
      </c>
      <c r="N666" s="134" t="e">
        <f t="shared" ca="1" si="78"/>
        <v>#NAME?</v>
      </c>
      <c r="O666" s="134">
        <f t="shared" si="79"/>
        <v>0</v>
      </c>
      <c r="P666" s="134" t="e">
        <f t="shared" ca="1" si="76"/>
        <v>#NAME?</v>
      </c>
      <c r="Q666" s="134" t="e">
        <f t="shared" ca="1" si="76"/>
        <v>#NAME?</v>
      </c>
      <c r="R666" s="134" t="e">
        <f t="shared" ca="1" si="76"/>
        <v>#NAME?</v>
      </c>
      <c r="S666" s="134" t="e">
        <f t="shared" ca="1" si="81"/>
        <v>#NAME?</v>
      </c>
      <c r="T666" s="134" t="e" cm="1">
        <f t="array" aca="1" ref="T666" ca="1">U665-(U665*(0.5^(1/_xll.RiskNormal('SW7'!C$2,'SW7'!D$2,_xll.RiskTruncateP(0.05,0.95),_xll.RiskName("Halflife"),_xll.RiskUnits("d")))))</f>
        <v>#NAME?</v>
      </c>
      <c r="U666" s="134" t="e">
        <f t="shared" ca="1" si="80"/>
        <v>#NAME?</v>
      </c>
      <c r="V666" s="137" t="e" cm="1">
        <f t="array" aca="1" ref="V666" ca="1">(U666*_xll.RiskNormal('SW7'!C$3,'SW7'!D$3,_xll.RiskTruncateP(0.05,0.95),_xll.RiskName("PFAS MUSCLE FRAC"))/(B666*_xll.RiskNormal('SW7'!C$4,'SW7'!E$4,_xll.RiskTruncateP(0.05,0.95),_xll.RiskName("MUSCLE BW FRAC"))))/1000</f>
        <v>#NAME?</v>
      </c>
      <c r="W666" s="137" t="e" cm="1">
        <f t="array" aca="1" ref="W666" ca="1">V666/_xll.RiskNormal('SW7'!C$5,'SW7'!D$5,_xll.RiskTruncateP(0.05,0.95),_xll.RiskName("Serum Part"))</f>
        <v>#NAME?</v>
      </c>
      <c r="X666" s="130"/>
    </row>
    <row r="667" spans="1:24" x14ac:dyDescent="0.35">
      <c r="A667" s="133">
        <f t="shared" si="77"/>
        <v>664</v>
      </c>
      <c r="B667" s="134" t="e" cm="1">
        <f t="array" aca="1" ref="B667" ca="1">B666+_xll.RiskNormal(0.32,0.112,_xll.RiskTruncateP(0.05,0.95),_xll.RiskName("BW Gain 2"),_xll.RiskUnits("kg"))</f>
        <v>#NAME?</v>
      </c>
      <c r="C667" s="133" t="e" cm="1">
        <f t="array" aca="1" ref="C667" ca="1">_xll.RiskNormal(1200,1200*0.3941,_xll.RiskTruncateP(0.05,0.95),_xll.RiskName("Diet 3 Feed"),_xll.RiskUnits("ng/kg dry"))</f>
        <v>#NAME?</v>
      </c>
      <c r="D667" s="133">
        <v>0</v>
      </c>
      <c r="E667" s="163">
        <v>1.3</v>
      </c>
      <c r="F667" s="134"/>
      <c r="G667" s="134"/>
      <c r="H667" s="134"/>
      <c r="I667" s="134"/>
      <c r="J667" s="134"/>
      <c r="K667" s="134"/>
      <c r="L667" s="134" t="e" cm="1">
        <f t="array" aca="1" ref="L667" ca="1">_xll.RiskNormal(5.4702*LN(A667)-22.889,(5.4702*LN(A667)-22.889)*0.35,_xll.RiskTruncateP(0.05,0.95),_xll.RiskName("DMI"),_xll.RiskUnits("kg"))</f>
        <v>#NAME?</v>
      </c>
      <c r="M667" s="134" t="e" cm="1">
        <f t="array" aca="1" ref="M667" ca="1">_xll.RiskNormal(0.0243*L667,0.005*L667,_xll.RiskTruncateP(0.05,0.95),_xll.RiskName("Soil Intake"),_xll.RiskUnits("kg"))</f>
        <v>#NAME?</v>
      </c>
      <c r="N667" s="134" t="e">
        <f t="shared" ca="1" si="78"/>
        <v>#NAME?</v>
      </c>
      <c r="O667" s="134">
        <f t="shared" si="79"/>
        <v>0</v>
      </c>
      <c r="P667" s="134" t="e">
        <f t="shared" ca="1" si="76"/>
        <v>#NAME?</v>
      </c>
      <c r="Q667" s="134" t="e">
        <f t="shared" ca="1" si="76"/>
        <v>#NAME?</v>
      </c>
      <c r="R667" s="134" t="e">
        <f t="shared" ca="1" si="76"/>
        <v>#NAME?</v>
      </c>
      <c r="S667" s="134" t="e">
        <f t="shared" ca="1" si="81"/>
        <v>#NAME?</v>
      </c>
      <c r="T667" s="134" t="e" cm="1">
        <f t="array" aca="1" ref="T667" ca="1">U666-(U666*(0.5^(1/_xll.RiskNormal('SW7'!C$2,'SW7'!D$2,_xll.RiskTruncateP(0.05,0.95),_xll.RiskName("Halflife"),_xll.RiskUnits("d")))))</f>
        <v>#NAME?</v>
      </c>
      <c r="U667" s="134" t="e">
        <f t="shared" ca="1" si="80"/>
        <v>#NAME?</v>
      </c>
      <c r="V667" s="137" t="e" cm="1">
        <f t="array" aca="1" ref="V667" ca="1">(U667*_xll.RiskNormal('SW7'!C$3,'SW7'!D$3,_xll.RiskTruncateP(0.05,0.95),_xll.RiskName("PFAS MUSCLE FRAC"))/(B667*_xll.RiskNormal('SW7'!C$4,'SW7'!E$4,_xll.RiskTruncateP(0.05,0.95),_xll.RiskName("MUSCLE BW FRAC"))))/1000</f>
        <v>#NAME?</v>
      </c>
      <c r="W667" s="137" t="e" cm="1">
        <f t="array" aca="1" ref="W667" ca="1">V667/_xll.RiskNormal('SW7'!C$5,'SW7'!D$5,_xll.RiskTruncateP(0.05,0.95),_xll.RiskName("Serum Part"))</f>
        <v>#NAME?</v>
      </c>
      <c r="X667" s="130"/>
    </row>
    <row r="668" spans="1:24" x14ac:dyDescent="0.35">
      <c r="A668" s="133">
        <f t="shared" si="77"/>
        <v>665</v>
      </c>
      <c r="B668" s="134" t="e" cm="1">
        <f t="array" aca="1" ref="B668" ca="1">B667+_xll.RiskNormal(0.32,0.112,_xll.RiskTruncateP(0.05,0.95),_xll.RiskName("BW Gain 2"),_xll.RiskUnits("kg"))</f>
        <v>#NAME?</v>
      </c>
      <c r="C668" s="133" t="e" cm="1">
        <f t="array" aca="1" ref="C668" ca="1">_xll.RiskNormal(1200,1200*0.3941,_xll.RiskTruncateP(0.05,0.95),_xll.RiskName("Diet 3 Feed"),_xll.RiskUnits("ng/kg dry"))</f>
        <v>#NAME?</v>
      </c>
      <c r="D668" s="133">
        <v>0</v>
      </c>
      <c r="E668" s="163">
        <v>1.3</v>
      </c>
      <c r="F668" s="134"/>
      <c r="G668" s="134"/>
      <c r="H668" s="134"/>
      <c r="I668" s="134"/>
      <c r="J668" s="134"/>
      <c r="K668" s="134"/>
      <c r="L668" s="134" t="e" cm="1">
        <f t="array" aca="1" ref="L668" ca="1">_xll.RiskNormal(5.4702*LN(A668)-22.889,(5.4702*LN(A668)-22.889)*0.35,_xll.RiskTruncateP(0.05,0.95),_xll.RiskName("DMI"),_xll.RiskUnits("kg"))</f>
        <v>#NAME?</v>
      </c>
      <c r="M668" s="134" t="e" cm="1">
        <f t="array" aca="1" ref="M668" ca="1">_xll.RiskNormal(0.0243*L668,0.005*L668,_xll.RiskTruncateP(0.05,0.95),_xll.RiskName("Soil Intake"),_xll.RiskUnits("kg"))</f>
        <v>#NAME?</v>
      </c>
      <c r="N668" s="134" t="e">
        <f t="shared" ca="1" si="78"/>
        <v>#NAME?</v>
      </c>
      <c r="O668" s="134">
        <f t="shared" si="79"/>
        <v>0</v>
      </c>
      <c r="P668" s="134" t="e">
        <f t="shared" ca="1" si="76"/>
        <v>#NAME?</v>
      </c>
      <c r="Q668" s="134" t="e">
        <f t="shared" ca="1" si="76"/>
        <v>#NAME?</v>
      </c>
      <c r="R668" s="134" t="e">
        <f t="shared" ca="1" si="76"/>
        <v>#NAME?</v>
      </c>
      <c r="S668" s="134" t="e">
        <f t="shared" ca="1" si="81"/>
        <v>#NAME?</v>
      </c>
      <c r="T668" s="134" t="e" cm="1">
        <f t="array" aca="1" ref="T668" ca="1">U667-(U667*(0.5^(1/_xll.RiskNormal('SW7'!C$2,'SW7'!D$2,_xll.RiskTruncateP(0.05,0.95),_xll.RiskName("Halflife"),_xll.RiskUnits("d")))))</f>
        <v>#NAME?</v>
      </c>
      <c r="U668" s="134" t="e">
        <f t="shared" ca="1" si="80"/>
        <v>#NAME?</v>
      </c>
      <c r="V668" s="137" t="e" cm="1">
        <f t="array" aca="1" ref="V668" ca="1">(U668*_xll.RiskNormal('SW7'!C$3,'SW7'!D$3,_xll.RiskTruncateP(0.05,0.95),_xll.RiskName("PFAS MUSCLE FRAC"))/(B668*_xll.RiskNormal('SW7'!C$4,'SW7'!E$4,_xll.RiskTruncateP(0.05,0.95),_xll.RiskName("MUSCLE BW FRAC"))))/1000</f>
        <v>#NAME?</v>
      </c>
      <c r="W668" s="137" t="e" cm="1">
        <f t="array" aca="1" ref="W668" ca="1">V668/_xll.RiskNormal('SW7'!C$5,'SW7'!D$5,_xll.RiskTruncateP(0.05,0.95),_xll.RiskName("Serum Part"))</f>
        <v>#NAME?</v>
      </c>
      <c r="X668" s="130"/>
    </row>
    <row r="669" spans="1:24" x14ac:dyDescent="0.35">
      <c r="A669" s="133">
        <f t="shared" si="77"/>
        <v>666</v>
      </c>
      <c r="B669" s="134" t="e" cm="1">
        <f t="array" aca="1" ref="B669" ca="1">B668+_xll.RiskNormal(0.32,0.112,_xll.RiskTruncateP(0.05,0.95),_xll.RiskName("BW Gain 2"),_xll.RiskUnits("kg"))</f>
        <v>#NAME?</v>
      </c>
      <c r="C669" s="133" t="e" cm="1">
        <f t="array" aca="1" ref="C669" ca="1">_xll.RiskNormal(1200,1200*0.3941,_xll.RiskTruncateP(0.05,0.95),_xll.RiskName("Diet 3 Feed"),_xll.RiskUnits("ng/kg dry"))</f>
        <v>#NAME?</v>
      </c>
      <c r="D669" s="133">
        <v>0</v>
      </c>
      <c r="E669" s="163">
        <v>1.3</v>
      </c>
      <c r="F669" s="134"/>
      <c r="G669" s="134"/>
      <c r="H669" s="134"/>
      <c r="I669" s="134"/>
      <c r="J669" s="134"/>
      <c r="K669" s="134"/>
      <c r="L669" s="134" t="e" cm="1">
        <f t="array" aca="1" ref="L669" ca="1">_xll.RiskNormal(5.4702*LN(A669)-22.889,(5.4702*LN(A669)-22.889)*0.35,_xll.RiskTruncateP(0.05,0.95),_xll.RiskName("DMI"),_xll.RiskUnits("kg"))</f>
        <v>#NAME?</v>
      </c>
      <c r="M669" s="134" t="e" cm="1">
        <f t="array" aca="1" ref="M669" ca="1">_xll.RiskNormal(0.0243*L669,0.005*L669,_xll.RiskTruncateP(0.05,0.95),_xll.RiskName("Soil Intake"),_xll.RiskUnits("kg"))</f>
        <v>#NAME?</v>
      </c>
      <c r="N669" s="134" t="e">
        <f t="shared" ca="1" si="78"/>
        <v>#NAME?</v>
      </c>
      <c r="O669" s="134">
        <f t="shared" si="79"/>
        <v>0</v>
      </c>
      <c r="P669" s="134" t="e">
        <f t="shared" ca="1" si="76"/>
        <v>#NAME?</v>
      </c>
      <c r="Q669" s="134" t="e">
        <f t="shared" ca="1" si="76"/>
        <v>#NAME?</v>
      </c>
      <c r="R669" s="134" t="e">
        <f t="shared" ca="1" si="76"/>
        <v>#NAME?</v>
      </c>
      <c r="S669" s="134" t="e">
        <f t="shared" ca="1" si="81"/>
        <v>#NAME?</v>
      </c>
      <c r="T669" s="134" t="e" cm="1">
        <f t="array" aca="1" ref="T669" ca="1">U668-(U668*(0.5^(1/_xll.RiskNormal('SW7'!C$2,'SW7'!D$2,_xll.RiskTruncateP(0.05,0.95),_xll.RiskName("Halflife"),_xll.RiskUnits("d")))))</f>
        <v>#NAME?</v>
      </c>
      <c r="U669" s="134" t="e">
        <f t="shared" ca="1" si="80"/>
        <v>#NAME?</v>
      </c>
      <c r="V669" s="137" t="e" cm="1">
        <f t="array" aca="1" ref="V669" ca="1">(U669*_xll.RiskNormal('SW7'!C$3,'SW7'!D$3,_xll.RiskTruncateP(0.05,0.95),_xll.RiskName("PFAS MUSCLE FRAC"))/(B669*_xll.RiskNormal('SW7'!C$4,'SW7'!E$4,_xll.RiskTruncateP(0.05,0.95),_xll.RiskName("MUSCLE BW FRAC"))))/1000</f>
        <v>#NAME?</v>
      </c>
      <c r="W669" s="137" t="e" cm="1">
        <f t="array" aca="1" ref="W669" ca="1">V669/_xll.RiskNormal('SW7'!C$5,'SW7'!D$5,_xll.RiskTruncateP(0.05,0.95),_xll.RiskName("Serum Part"))</f>
        <v>#NAME?</v>
      </c>
      <c r="X669" s="130"/>
    </row>
    <row r="670" spans="1:24" x14ac:dyDescent="0.35">
      <c r="A670" s="133">
        <f t="shared" si="77"/>
        <v>667</v>
      </c>
      <c r="B670" s="134" t="e" cm="1">
        <f t="array" aca="1" ref="B670" ca="1">B669+_xll.RiskNormal(0.32,0.112,_xll.RiskTruncateP(0.05,0.95),_xll.RiskName("BW Gain 2"),_xll.RiskUnits("kg"))</f>
        <v>#NAME?</v>
      </c>
      <c r="C670" s="133" t="e" cm="1">
        <f t="array" aca="1" ref="C670" ca="1">_xll.RiskNormal(1200,1200*0.3941,_xll.RiskTruncateP(0.05,0.95),_xll.RiskName("Diet 3 Feed"),_xll.RiskUnits("ng/kg dry"))</f>
        <v>#NAME?</v>
      </c>
      <c r="D670" s="133">
        <v>0</v>
      </c>
      <c r="E670" s="163">
        <v>1.3</v>
      </c>
      <c r="F670" s="134"/>
      <c r="G670" s="134"/>
      <c r="H670" s="134"/>
      <c r="I670" s="134"/>
      <c r="J670" s="134"/>
      <c r="K670" s="134"/>
      <c r="L670" s="134" t="e" cm="1">
        <f t="array" aca="1" ref="L670" ca="1">_xll.RiskNormal(5.4702*LN(A670)-22.889,(5.4702*LN(A670)-22.889)*0.35,_xll.RiskTruncateP(0.05,0.95),_xll.RiskName("DMI"),_xll.RiskUnits("kg"))</f>
        <v>#NAME?</v>
      </c>
      <c r="M670" s="134" t="e" cm="1">
        <f t="array" aca="1" ref="M670" ca="1">_xll.RiskNormal(0.0243*L670,0.005*L670,_xll.RiskTruncateP(0.05,0.95),_xll.RiskName("Soil Intake"),_xll.RiskUnits("kg"))</f>
        <v>#NAME?</v>
      </c>
      <c r="N670" s="134" t="e">
        <f t="shared" ca="1" si="78"/>
        <v>#NAME?</v>
      </c>
      <c r="O670" s="134">
        <f t="shared" si="79"/>
        <v>0</v>
      </c>
      <c r="P670" s="134" t="e">
        <f t="shared" ca="1" si="76"/>
        <v>#NAME?</v>
      </c>
      <c r="Q670" s="134" t="e">
        <f t="shared" ca="1" si="76"/>
        <v>#NAME?</v>
      </c>
      <c r="R670" s="134" t="e">
        <f t="shared" ca="1" si="76"/>
        <v>#NAME?</v>
      </c>
      <c r="S670" s="134" t="e">
        <f t="shared" ca="1" si="81"/>
        <v>#NAME?</v>
      </c>
      <c r="T670" s="134" t="e" cm="1">
        <f t="array" aca="1" ref="T670" ca="1">U669-(U669*(0.5^(1/_xll.RiskNormal('SW7'!C$2,'SW7'!D$2,_xll.RiskTruncateP(0.05,0.95),_xll.RiskName("Halflife"),_xll.RiskUnits("d")))))</f>
        <v>#NAME?</v>
      </c>
      <c r="U670" s="134" t="e">
        <f t="shared" ca="1" si="80"/>
        <v>#NAME?</v>
      </c>
      <c r="V670" s="137" t="e" cm="1">
        <f t="array" aca="1" ref="V670" ca="1">(U670*_xll.RiskNormal('SW7'!C$3,'SW7'!D$3,_xll.RiskTruncateP(0.05,0.95),_xll.RiskName("PFAS MUSCLE FRAC"))/(B670*_xll.RiskNormal('SW7'!C$4,'SW7'!E$4,_xll.RiskTruncateP(0.05,0.95),_xll.RiskName("MUSCLE BW FRAC"))))/1000</f>
        <v>#NAME?</v>
      </c>
      <c r="W670" s="137" t="e" cm="1">
        <f t="array" aca="1" ref="W670" ca="1">V670/_xll.RiskNormal('SW7'!C$5,'SW7'!D$5,_xll.RiskTruncateP(0.05,0.95),_xll.RiskName("Serum Part"))</f>
        <v>#NAME?</v>
      </c>
      <c r="X670" s="130"/>
    </row>
    <row r="671" spans="1:24" x14ac:dyDescent="0.35">
      <c r="A671" s="133">
        <f t="shared" si="77"/>
        <v>668</v>
      </c>
      <c r="B671" s="134" t="e" cm="1">
        <f t="array" aca="1" ref="B671" ca="1">B670+_xll.RiskNormal(0.32,0.112,_xll.RiskTruncateP(0.05,0.95),_xll.RiskName("BW Gain 2"),_xll.RiskUnits("kg"))</f>
        <v>#NAME?</v>
      </c>
      <c r="C671" s="133" t="e" cm="1">
        <f t="array" aca="1" ref="C671" ca="1">_xll.RiskNormal(1200,1200*0.3941,_xll.RiskTruncateP(0.05,0.95),_xll.RiskName("Diet 3 Feed"),_xll.RiskUnits("ng/kg dry"))</f>
        <v>#NAME?</v>
      </c>
      <c r="D671" s="133">
        <v>0</v>
      </c>
      <c r="E671" s="163">
        <v>1.3</v>
      </c>
      <c r="F671" s="134"/>
      <c r="G671" s="134"/>
      <c r="H671" s="134"/>
      <c r="I671" s="134"/>
      <c r="J671" s="134"/>
      <c r="K671" s="134"/>
      <c r="L671" s="134" t="e" cm="1">
        <f t="array" aca="1" ref="L671" ca="1">_xll.RiskNormal(5.4702*LN(A671)-22.889,(5.4702*LN(A671)-22.889)*0.35,_xll.RiskTruncateP(0.05,0.95),_xll.RiskName("DMI"),_xll.RiskUnits("kg"))</f>
        <v>#NAME?</v>
      </c>
      <c r="M671" s="134" t="e" cm="1">
        <f t="array" aca="1" ref="M671" ca="1">_xll.RiskNormal(0.0243*L671,0.005*L671,_xll.RiskTruncateP(0.05,0.95),_xll.RiskName("Soil Intake"),_xll.RiskUnits("kg"))</f>
        <v>#NAME?</v>
      </c>
      <c r="N671" s="134" t="e">
        <f t="shared" ca="1" si="78"/>
        <v>#NAME?</v>
      </c>
      <c r="O671" s="134">
        <f t="shared" si="79"/>
        <v>0</v>
      </c>
      <c r="P671" s="134" t="e">
        <f t="shared" ca="1" si="76"/>
        <v>#NAME?</v>
      </c>
      <c r="Q671" s="134" t="e">
        <f t="shared" ca="1" si="76"/>
        <v>#NAME?</v>
      </c>
      <c r="R671" s="134" t="e">
        <f t="shared" ca="1" si="76"/>
        <v>#NAME?</v>
      </c>
      <c r="S671" s="134" t="e">
        <f t="shared" ca="1" si="81"/>
        <v>#NAME?</v>
      </c>
      <c r="T671" s="134" t="e" cm="1">
        <f t="array" aca="1" ref="T671" ca="1">U670-(U670*(0.5^(1/_xll.RiskNormal('SW7'!C$2,'SW7'!D$2,_xll.RiskTruncateP(0.05,0.95),_xll.RiskName("Halflife"),_xll.RiskUnits("d")))))</f>
        <v>#NAME?</v>
      </c>
      <c r="U671" s="134" t="e">
        <f t="shared" ca="1" si="80"/>
        <v>#NAME?</v>
      </c>
      <c r="V671" s="137" t="e" cm="1">
        <f t="array" aca="1" ref="V671" ca="1">(U671*_xll.RiskNormal('SW7'!C$3,'SW7'!D$3,_xll.RiskTruncateP(0.05,0.95),_xll.RiskName("PFAS MUSCLE FRAC"))/(B671*_xll.RiskNormal('SW7'!C$4,'SW7'!E$4,_xll.RiskTruncateP(0.05,0.95),_xll.RiskName("MUSCLE BW FRAC"))))/1000</f>
        <v>#NAME?</v>
      </c>
      <c r="W671" s="137" t="e" cm="1">
        <f t="array" aca="1" ref="W671" ca="1">V671/_xll.RiskNormal('SW7'!C$5,'SW7'!D$5,_xll.RiskTruncateP(0.05,0.95),_xll.RiskName("Serum Part"))</f>
        <v>#NAME?</v>
      </c>
      <c r="X671" s="130"/>
    </row>
    <row r="672" spans="1:24" x14ac:dyDescent="0.35">
      <c r="A672" s="133">
        <f t="shared" si="77"/>
        <v>669</v>
      </c>
      <c r="B672" s="134" t="e" cm="1">
        <f t="array" aca="1" ref="B672" ca="1">B671+_xll.RiskNormal(0.32,0.112,_xll.RiskTruncateP(0.05,0.95),_xll.RiskName("BW Gain 2"),_xll.RiskUnits("kg"))</f>
        <v>#NAME?</v>
      </c>
      <c r="C672" s="133" t="e" cm="1">
        <f t="array" aca="1" ref="C672" ca="1">_xll.RiskNormal(1200,1200*0.3941,_xll.RiskTruncateP(0.05,0.95),_xll.RiskName("Diet 3 Feed"),_xll.RiskUnits("ng/kg dry"))</f>
        <v>#NAME?</v>
      </c>
      <c r="D672" s="133">
        <v>0</v>
      </c>
      <c r="E672" s="163">
        <v>1.3</v>
      </c>
      <c r="F672" s="134"/>
      <c r="G672" s="134"/>
      <c r="H672" s="134"/>
      <c r="I672" s="134"/>
      <c r="J672" s="134"/>
      <c r="K672" s="134"/>
      <c r="L672" s="134" t="e" cm="1">
        <f t="array" aca="1" ref="L672" ca="1">_xll.RiskNormal(5.4702*LN(A672)-22.889,(5.4702*LN(A672)-22.889)*0.35,_xll.RiskTruncateP(0.05,0.95),_xll.RiskName("DMI"),_xll.RiskUnits("kg"))</f>
        <v>#NAME?</v>
      </c>
      <c r="M672" s="134" t="e" cm="1">
        <f t="array" aca="1" ref="M672" ca="1">_xll.RiskNormal(0.0243*L672,0.005*L672,_xll.RiskTruncateP(0.05,0.95),_xll.RiskName("Soil Intake"),_xll.RiskUnits("kg"))</f>
        <v>#NAME?</v>
      </c>
      <c r="N672" s="134" t="e">
        <f t="shared" ca="1" si="78"/>
        <v>#NAME?</v>
      </c>
      <c r="O672" s="134">
        <f t="shared" si="79"/>
        <v>0</v>
      </c>
      <c r="P672" s="134" t="e">
        <f t="shared" ca="1" si="76"/>
        <v>#NAME?</v>
      </c>
      <c r="Q672" s="134" t="e">
        <f t="shared" ca="1" si="76"/>
        <v>#NAME?</v>
      </c>
      <c r="R672" s="134" t="e">
        <f t="shared" ca="1" si="76"/>
        <v>#NAME?</v>
      </c>
      <c r="S672" s="134" t="e">
        <f t="shared" ca="1" si="81"/>
        <v>#NAME?</v>
      </c>
      <c r="T672" s="134" t="e" cm="1">
        <f t="array" aca="1" ref="T672" ca="1">U671-(U671*(0.5^(1/_xll.RiskNormal('SW7'!C$2,'SW7'!D$2,_xll.RiskTruncateP(0.05,0.95),_xll.RiskName("Halflife"),_xll.RiskUnits("d")))))</f>
        <v>#NAME?</v>
      </c>
      <c r="U672" s="134" t="e">
        <f t="shared" ca="1" si="80"/>
        <v>#NAME?</v>
      </c>
      <c r="V672" s="137" t="e" cm="1">
        <f t="array" aca="1" ref="V672" ca="1">(U672*_xll.RiskNormal('SW7'!C$3,'SW7'!D$3,_xll.RiskTruncateP(0.05,0.95),_xll.RiskName("PFAS MUSCLE FRAC"))/(B672*_xll.RiskNormal('SW7'!C$4,'SW7'!E$4,_xll.RiskTruncateP(0.05,0.95),_xll.RiskName("MUSCLE BW FRAC"))))/1000</f>
        <v>#NAME?</v>
      </c>
      <c r="W672" s="137" t="e" cm="1">
        <f t="array" aca="1" ref="W672" ca="1">V672/_xll.RiskNormal('SW7'!C$5,'SW7'!D$5,_xll.RiskTruncateP(0.05,0.95),_xll.RiskName("Serum Part"))</f>
        <v>#NAME?</v>
      </c>
      <c r="X672" s="130"/>
    </row>
    <row r="673" spans="1:24" x14ac:dyDescent="0.35">
      <c r="A673" s="133">
        <f t="shared" si="77"/>
        <v>670</v>
      </c>
      <c r="B673" s="134" t="e" cm="1">
        <f t="array" aca="1" ref="B673" ca="1">B672+_xll.RiskNormal(0.32,0.112,_xll.RiskTruncateP(0.05,0.95),_xll.RiskName("BW Gain 2"),_xll.RiskUnits("kg"))</f>
        <v>#NAME?</v>
      </c>
      <c r="C673" s="133" t="e" cm="1">
        <f t="array" aca="1" ref="C673" ca="1">_xll.RiskNormal(1200,1200*0.3941,_xll.RiskTruncateP(0.05,0.95),_xll.RiskName("Diet 3 Feed"),_xll.RiskUnits("ng/kg dry"))</f>
        <v>#NAME?</v>
      </c>
      <c r="D673" s="133">
        <v>0</v>
      </c>
      <c r="E673" s="163">
        <v>1.3</v>
      </c>
      <c r="F673" s="134"/>
      <c r="G673" s="134"/>
      <c r="H673" s="134"/>
      <c r="I673" s="134"/>
      <c r="J673" s="134"/>
      <c r="K673" s="134"/>
      <c r="L673" s="134" t="e" cm="1">
        <f t="array" aca="1" ref="L673" ca="1">_xll.RiskNormal(5.4702*LN(A673)-22.889,(5.4702*LN(A673)-22.889)*0.35,_xll.RiskTruncateP(0.05,0.95),_xll.RiskName("DMI"),_xll.RiskUnits("kg"))</f>
        <v>#NAME?</v>
      </c>
      <c r="M673" s="134" t="e" cm="1">
        <f t="array" aca="1" ref="M673" ca="1">_xll.RiskNormal(0.0243*L673,0.005*L673,_xll.RiskTruncateP(0.05,0.95),_xll.RiskName("Soil Intake"),_xll.RiskUnits("kg"))</f>
        <v>#NAME?</v>
      </c>
      <c r="N673" s="134" t="e">
        <f t="shared" ca="1" si="78"/>
        <v>#NAME?</v>
      </c>
      <c r="O673" s="134">
        <f t="shared" si="79"/>
        <v>0</v>
      </c>
      <c r="P673" s="134" t="e">
        <f t="shared" ca="1" si="76"/>
        <v>#NAME?</v>
      </c>
      <c r="Q673" s="134" t="e">
        <f t="shared" ca="1" si="76"/>
        <v>#NAME?</v>
      </c>
      <c r="R673" s="134" t="e">
        <f t="shared" ca="1" si="76"/>
        <v>#NAME?</v>
      </c>
      <c r="S673" s="134" t="e">
        <f t="shared" ca="1" si="81"/>
        <v>#NAME?</v>
      </c>
      <c r="T673" s="134" t="e" cm="1">
        <f t="array" aca="1" ref="T673" ca="1">U672-(U672*(0.5^(1/_xll.RiskNormal('SW7'!C$2,'SW7'!D$2,_xll.RiskTruncateP(0.05,0.95),_xll.RiskName("Halflife"),_xll.RiskUnits("d")))))</f>
        <v>#NAME?</v>
      </c>
      <c r="U673" s="134" t="e">
        <f t="shared" ca="1" si="80"/>
        <v>#NAME?</v>
      </c>
      <c r="V673" s="137" t="e" cm="1">
        <f t="array" aca="1" ref="V673" ca="1">(U673*_xll.RiskNormal('SW7'!C$3,'SW7'!D$3,_xll.RiskTruncateP(0.05,0.95),_xll.RiskName("PFAS MUSCLE FRAC"))/(B673*_xll.RiskNormal('SW7'!C$4,'SW7'!E$4,_xll.RiskTruncateP(0.05,0.95),_xll.RiskName("MUSCLE BW FRAC"))))/1000</f>
        <v>#NAME?</v>
      </c>
      <c r="W673" s="137" t="e" cm="1">
        <f t="array" aca="1" ref="W673" ca="1">V673/_xll.RiskNormal('SW7'!C$5,'SW7'!D$5,_xll.RiskTruncateP(0.05,0.95),_xll.RiskName("Serum Part"))</f>
        <v>#NAME?</v>
      </c>
      <c r="X673" s="130"/>
    </row>
    <row r="674" spans="1:24" x14ac:dyDescent="0.35">
      <c r="A674" s="133">
        <f t="shared" si="77"/>
        <v>671</v>
      </c>
      <c r="B674" s="134" t="e" cm="1">
        <f t="array" aca="1" ref="B674" ca="1">B673+_xll.RiskNormal(0.32,0.112,_xll.RiskTruncateP(0.05,0.95),_xll.RiskName("BW Gain 2"),_xll.RiskUnits("kg"))</f>
        <v>#NAME?</v>
      </c>
      <c r="C674" s="133" t="e" cm="1">
        <f t="array" aca="1" ref="C674" ca="1">_xll.RiskNormal(1200,1200*0.3941,_xll.RiskTruncateP(0.05,0.95),_xll.RiskName("Diet 3 Feed"),_xll.RiskUnits("ng/kg dry"))</f>
        <v>#NAME?</v>
      </c>
      <c r="D674" s="133">
        <v>0</v>
      </c>
      <c r="E674" s="163">
        <v>1.3</v>
      </c>
      <c r="F674" s="134"/>
      <c r="G674" s="134"/>
      <c r="H674" s="134"/>
      <c r="I674" s="134"/>
      <c r="J674" s="134"/>
      <c r="K674" s="134"/>
      <c r="L674" s="134" t="e" cm="1">
        <f t="array" aca="1" ref="L674" ca="1">_xll.RiskNormal(5.4702*LN(A674)-22.889,(5.4702*LN(A674)-22.889)*0.35,_xll.RiskTruncateP(0.05,0.95),_xll.RiskName("DMI"),_xll.RiskUnits("kg"))</f>
        <v>#NAME?</v>
      </c>
      <c r="M674" s="134" t="e" cm="1">
        <f t="array" aca="1" ref="M674" ca="1">_xll.RiskNormal(0.0243*L674,0.005*L674,_xll.RiskTruncateP(0.05,0.95),_xll.RiskName("Soil Intake"),_xll.RiskUnits("kg"))</f>
        <v>#NAME?</v>
      </c>
      <c r="N674" s="134" t="e">
        <f t="shared" ca="1" si="78"/>
        <v>#NAME?</v>
      </c>
      <c r="O674" s="134">
        <f t="shared" si="79"/>
        <v>0</v>
      </c>
      <c r="P674" s="134" t="e">
        <f t="shared" ref="P674:R678" ca="1" si="82">C674*L674</f>
        <v>#NAME?</v>
      </c>
      <c r="Q674" s="134" t="e">
        <f t="shared" ca="1" si="82"/>
        <v>#NAME?</v>
      </c>
      <c r="R674" s="134" t="e">
        <f t="shared" ca="1" si="82"/>
        <v>#NAME?</v>
      </c>
      <c r="S674" s="134" t="e">
        <f t="shared" ca="1" si="81"/>
        <v>#NAME?</v>
      </c>
      <c r="T674" s="134" t="e" cm="1">
        <f t="array" aca="1" ref="T674" ca="1">U673-(U673*(0.5^(1/_xll.RiskNormal('SW7'!C$2,'SW7'!D$2,_xll.RiskTruncateP(0.05,0.95),_xll.RiskName("Halflife"),_xll.RiskUnits("d")))))</f>
        <v>#NAME?</v>
      </c>
      <c r="U674" s="134" t="e">
        <f t="shared" ca="1" si="80"/>
        <v>#NAME?</v>
      </c>
      <c r="V674" s="137" t="e" cm="1">
        <f t="array" aca="1" ref="V674" ca="1">(U674*_xll.RiskNormal('SW7'!C$3,'SW7'!D$3,_xll.RiskTruncateP(0.05,0.95),_xll.RiskName("PFAS MUSCLE FRAC"))/(B674*_xll.RiskNormal('SW7'!C$4,'SW7'!E$4,_xll.RiskTruncateP(0.05,0.95),_xll.RiskName("MUSCLE BW FRAC"))))/1000</f>
        <v>#NAME?</v>
      </c>
      <c r="W674" s="137" t="e" cm="1">
        <f t="array" aca="1" ref="W674" ca="1">V674/_xll.RiskNormal('SW7'!C$5,'SW7'!D$5,_xll.RiskTruncateP(0.05,0.95),_xll.RiskName("Serum Part"))</f>
        <v>#NAME?</v>
      </c>
      <c r="X674" s="130"/>
    </row>
    <row r="675" spans="1:24" x14ac:dyDescent="0.35">
      <c r="A675" s="133">
        <f t="shared" si="77"/>
        <v>672</v>
      </c>
      <c r="B675" s="134" t="e" cm="1">
        <f t="array" aca="1" ref="B675" ca="1">B674+_xll.RiskNormal(0.32,0.112,_xll.RiskTruncateP(0.05,0.95),_xll.RiskName("BW Gain 2"),_xll.RiskUnits("kg"))</f>
        <v>#NAME?</v>
      </c>
      <c r="C675" s="133" t="e" cm="1">
        <f t="array" aca="1" ref="C675" ca="1">_xll.RiskNormal(1200,1200*0.3941,_xll.RiskTruncateP(0.05,0.95),_xll.RiskName("Diet 3 Feed"),_xll.RiskUnits("ng/kg dry"))</f>
        <v>#NAME?</v>
      </c>
      <c r="D675" s="133">
        <v>0</v>
      </c>
      <c r="E675" s="163">
        <v>1.3</v>
      </c>
      <c r="F675" s="134"/>
      <c r="G675" s="134"/>
      <c r="H675" s="134"/>
      <c r="I675" s="134"/>
      <c r="J675" s="134"/>
      <c r="K675" s="134"/>
      <c r="L675" s="134" t="e" cm="1">
        <f t="array" aca="1" ref="L675" ca="1">_xll.RiskNormal(5.4702*LN(A675)-22.889,(5.4702*LN(A675)-22.889)*0.35,_xll.RiskTruncateP(0.05,0.95),_xll.RiskName("DMI"),_xll.RiskUnits("kg"))</f>
        <v>#NAME?</v>
      </c>
      <c r="M675" s="134" t="e" cm="1">
        <f t="array" aca="1" ref="M675" ca="1">_xll.RiskNormal(0.0243*L675,0.005*L675,_xll.RiskTruncateP(0.05,0.95),_xll.RiskName("Soil Intake"),_xll.RiskUnits("kg"))</f>
        <v>#NAME?</v>
      </c>
      <c r="N675" s="134" t="e">
        <f t="shared" ca="1" si="78"/>
        <v>#NAME?</v>
      </c>
      <c r="O675" s="134">
        <f t="shared" si="79"/>
        <v>0</v>
      </c>
      <c r="P675" s="134" t="e">
        <f t="shared" ca="1" si="82"/>
        <v>#NAME?</v>
      </c>
      <c r="Q675" s="134" t="e">
        <f t="shared" ca="1" si="82"/>
        <v>#NAME?</v>
      </c>
      <c r="R675" s="134" t="e">
        <f t="shared" ca="1" si="82"/>
        <v>#NAME?</v>
      </c>
      <c r="S675" s="134" t="e">
        <f t="shared" ca="1" si="81"/>
        <v>#NAME?</v>
      </c>
      <c r="T675" s="134" t="e" cm="1">
        <f t="array" aca="1" ref="T675" ca="1">U674-(U674*(0.5^(1/_xll.RiskNormal('SW7'!C$2,'SW7'!D$2,_xll.RiskTruncateP(0.05,0.95),_xll.RiskName("Halflife"),_xll.RiskUnits("d")))))</f>
        <v>#NAME?</v>
      </c>
      <c r="U675" s="134" t="e">
        <f t="shared" ca="1" si="80"/>
        <v>#NAME?</v>
      </c>
      <c r="V675" s="137" t="e" cm="1">
        <f t="array" aca="1" ref="V675" ca="1">(U675*_xll.RiskNormal('SW7'!C$3,'SW7'!D$3,_xll.RiskTruncateP(0.05,0.95),_xll.RiskName("PFAS MUSCLE FRAC"))/(B675*_xll.RiskNormal('SW7'!C$4,'SW7'!E$4,_xll.RiskTruncateP(0.05,0.95),_xll.RiskName("MUSCLE BW FRAC"))))/1000</f>
        <v>#NAME?</v>
      </c>
      <c r="W675" s="137" t="e" cm="1">
        <f t="array" aca="1" ref="W675" ca="1">V675/_xll.RiskNormal('SW7'!C$5,'SW7'!D$5,_xll.RiskTruncateP(0.05,0.95),_xll.RiskName("Serum Part"))</f>
        <v>#NAME?</v>
      </c>
      <c r="X675" s="130"/>
    </row>
    <row r="676" spans="1:24" x14ac:dyDescent="0.35">
      <c r="A676" s="133">
        <f t="shared" si="77"/>
        <v>673</v>
      </c>
      <c r="B676" s="134" t="e" cm="1">
        <f t="array" aca="1" ref="B676" ca="1">B675+_xll.RiskNormal(0.32,0.112,_xll.RiskTruncateP(0.05,0.95),_xll.RiskName("BW Gain 2"),_xll.RiskUnits("kg"))</f>
        <v>#NAME?</v>
      </c>
      <c r="C676" s="133" t="e" cm="1">
        <f t="array" aca="1" ref="C676" ca="1">_xll.RiskNormal(1200,1200*0.3941,_xll.RiskTruncateP(0.05,0.95),_xll.RiskName("Diet 3 Feed"),_xll.RiskUnits("ng/kg dry"))</f>
        <v>#NAME?</v>
      </c>
      <c r="D676" s="133">
        <v>0</v>
      </c>
      <c r="E676" s="163">
        <v>1.3</v>
      </c>
      <c r="F676" s="134"/>
      <c r="G676" s="134"/>
      <c r="H676" s="134"/>
      <c r="I676" s="134"/>
      <c r="J676" s="134"/>
      <c r="K676" s="134"/>
      <c r="L676" s="134" t="e" cm="1">
        <f t="array" aca="1" ref="L676" ca="1">_xll.RiskNormal(5.4702*LN(A676)-22.889,(5.4702*LN(A676)-22.889)*0.35,_xll.RiskTruncateP(0.05,0.95),_xll.RiskName("DMI"),_xll.RiskUnits("kg"))</f>
        <v>#NAME?</v>
      </c>
      <c r="M676" s="134" t="e" cm="1">
        <f t="array" aca="1" ref="M676" ca="1">_xll.RiskNormal(0.0243*L676,0.005*L676,_xll.RiskTruncateP(0.05,0.95),_xll.RiskName("Soil Intake"),_xll.RiskUnits("kg"))</f>
        <v>#NAME?</v>
      </c>
      <c r="N676" s="134" t="e">
        <f t="shared" ca="1" si="78"/>
        <v>#NAME?</v>
      </c>
      <c r="O676" s="134">
        <f t="shared" si="79"/>
        <v>0</v>
      </c>
      <c r="P676" s="134" t="e">
        <f t="shared" ca="1" si="82"/>
        <v>#NAME?</v>
      </c>
      <c r="Q676" s="134" t="e">
        <f t="shared" ca="1" si="82"/>
        <v>#NAME?</v>
      </c>
      <c r="R676" s="134" t="e">
        <f t="shared" ca="1" si="82"/>
        <v>#NAME?</v>
      </c>
      <c r="S676" s="134" t="e">
        <f t="shared" ca="1" si="81"/>
        <v>#NAME?</v>
      </c>
      <c r="T676" s="134" t="e" cm="1">
        <f t="array" aca="1" ref="T676" ca="1">U675-(U675*(0.5^(1/_xll.RiskNormal('SW7'!C$2,'SW7'!D$2,_xll.RiskTruncateP(0.05,0.95),_xll.RiskName("Halflife"),_xll.RiskUnits("d")))))</f>
        <v>#NAME?</v>
      </c>
      <c r="U676" s="134" t="e">
        <f t="shared" ca="1" si="80"/>
        <v>#NAME?</v>
      </c>
      <c r="V676" s="137" t="e" cm="1">
        <f t="array" aca="1" ref="V676" ca="1">(U676*_xll.RiskNormal('SW7'!C$3,'SW7'!D$3,_xll.RiskTruncateP(0.05,0.95),_xll.RiskName("PFAS MUSCLE FRAC"))/(B676*_xll.RiskNormal('SW7'!C$4,'SW7'!E$4,_xll.RiskTruncateP(0.05,0.95),_xll.RiskName("MUSCLE BW FRAC"))))/1000</f>
        <v>#NAME?</v>
      </c>
      <c r="W676" s="137" t="e" cm="1">
        <f t="array" aca="1" ref="W676" ca="1">V676/_xll.RiskNormal('SW7'!C$5,'SW7'!D$5,_xll.RiskTruncateP(0.05,0.95),_xll.RiskName("Serum Part"))</f>
        <v>#NAME?</v>
      </c>
      <c r="X676" s="130"/>
    </row>
    <row r="677" spans="1:24" x14ac:dyDescent="0.35">
      <c r="A677" s="133">
        <f t="shared" si="77"/>
        <v>674</v>
      </c>
      <c r="B677" s="134" t="e" cm="1">
        <f t="array" aca="1" ref="B677" ca="1">B676+_xll.RiskNormal(0.32,0.112,_xll.RiskTruncateP(0.05,0.95),_xll.RiskName("BW Gain 2"),_xll.RiskUnits("kg"))</f>
        <v>#NAME?</v>
      </c>
      <c r="C677" s="133" t="e" cm="1">
        <f t="array" aca="1" ref="C677" ca="1">_xll.RiskNormal(1200,1200*0.3941,_xll.RiskTruncateP(0.05,0.95),_xll.RiskName("Diet 3 Feed"),_xll.RiskUnits("ng/kg dry"))</f>
        <v>#NAME?</v>
      </c>
      <c r="D677" s="133">
        <v>0</v>
      </c>
      <c r="E677" s="163">
        <v>1.3</v>
      </c>
      <c r="F677" s="134"/>
      <c r="G677" s="134"/>
      <c r="H677" s="134"/>
      <c r="I677" s="134"/>
      <c r="J677" s="134"/>
      <c r="K677" s="134"/>
      <c r="L677" s="134" t="e" cm="1">
        <f t="array" aca="1" ref="L677" ca="1">_xll.RiskNormal(5.4702*LN(A677)-22.889,(5.4702*LN(A677)-22.889)*0.35,_xll.RiskTruncateP(0.05,0.95),_xll.RiskName("DMI"),_xll.RiskUnits("kg"))</f>
        <v>#NAME?</v>
      </c>
      <c r="M677" s="134" t="e" cm="1">
        <f t="array" aca="1" ref="M677" ca="1">_xll.RiskNormal(0.0243*L677,0.005*L677,_xll.RiskTruncateP(0.05,0.95),_xll.RiskName("Soil Intake"),_xll.RiskUnits("kg"))</f>
        <v>#NAME?</v>
      </c>
      <c r="N677" s="134" t="e">
        <f t="shared" ca="1" si="78"/>
        <v>#NAME?</v>
      </c>
      <c r="O677" s="134">
        <f t="shared" si="79"/>
        <v>0</v>
      </c>
      <c r="P677" s="134" t="e">
        <f t="shared" ca="1" si="82"/>
        <v>#NAME?</v>
      </c>
      <c r="Q677" s="134" t="e">
        <f t="shared" ca="1" si="82"/>
        <v>#NAME?</v>
      </c>
      <c r="R677" s="134" t="e">
        <f t="shared" ca="1" si="82"/>
        <v>#NAME?</v>
      </c>
      <c r="S677" s="134" t="e">
        <f t="shared" ca="1" si="81"/>
        <v>#NAME?</v>
      </c>
      <c r="T677" s="134" t="e" cm="1">
        <f t="array" aca="1" ref="T677" ca="1">U676-(U676*(0.5^(1/_xll.RiskNormal('SW7'!C$2,'SW7'!D$2,_xll.RiskTruncateP(0.05,0.95),_xll.RiskName("Halflife"),_xll.RiskUnits("d")))))</f>
        <v>#NAME?</v>
      </c>
      <c r="U677" s="134" t="e">
        <f t="shared" ca="1" si="80"/>
        <v>#NAME?</v>
      </c>
      <c r="V677" s="137" t="e" cm="1">
        <f t="array" aca="1" ref="V677" ca="1">(U677*_xll.RiskNormal('SW7'!C$3,'SW7'!D$3,_xll.RiskTruncateP(0.05,0.95),_xll.RiskName("PFAS MUSCLE FRAC"))/(B677*_xll.RiskNormal('SW7'!C$4,'SW7'!E$4,_xll.RiskTruncateP(0.05,0.95),_xll.RiskName("MUSCLE BW FRAC"))))/1000</f>
        <v>#NAME?</v>
      </c>
      <c r="W677" s="137" t="e" cm="1">
        <f t="array" aca="1" ref="W677" ca="1">V677/_xll.RiskNormal('SW7'!C$5,'SW7'!D$5,_xll.RiskTruncateP(0.05,0.95),_xll.RiskName("Serum Part"))</f>
        <v>#NAME?</v>
      </c>
      <c r="X677" s="130"/>
    </row>
    <row r="678" spans="1:24" x14ac:dyDescent="0.35">
      <c r="A678" s="133">
        <f t="shared" si="77"/>
        <v>675</v>
      </c>
      <c r="B678" s="134" t="e" cm="1">
        <f t="array" aca="1" ref="B678" ca="1">B677+_xll.RiskNormal(0.32,0.112,_xll.RiskTruncateP(0.05,0.95),_xll.RiskName("BW Gain 2"),_xll.RiskUnits("kg"))</f>
        <v>#NAME?</v>
      </c>
      <c r="C678" s="133" t="e" cm="1">
        <f t="array" aca="1" ref="C678" ca="1">_xll.RiskNormal(1200,1200*0.3941,_xll.RiskTruncateP(0.05,0.95),_xll.RiskName("Diet 3 Feed"),_xll.RiskUnits("ng/kg dry"))</f>
        <v>#NAME?</v>
      </c>
      <c r="D678" s="133">
        <v>0</v>
      </c>
      <c r="E678" s="163">
        <v>1.3</v>
      </c>
      <c r="F678" s="134"/>
      <c r="G678" s="134"/>
      <c r="H678" s="134"/>
      <c r="I678" s="134"/>
      <c r="J678" s="134"/>
      <c r="K678" s="134"/>
      <c r="L678" s="134" t="e" cm="1">
        <f t="array" aca="1" ref="L678" ca="1">_xll.RiskNormal(5.4702*LN(A678)-22.889,(5.4702*LN(A678)-22.889)*0.35,_xll.RiskTruncateP(0.05,0.95),_xll.RiskName("DMI"),_xll.RiskUnits("kg"))</f>
        <v>#NAME?</v>
      </c>
      <c r="M678" s="134" t="e" cm="1">
        <f t="array" aca="1" ref="M678" ca="1">_xll.RiskNormal(0.0243*L678,0.005*L678,_xll.RiskTruncateP(0.05,0.95),_xll.RiskName("Soil Intake"),_xll.RiskUnits("kg"))</f>
        <v>#NAME?</v>
      </c>
      <c r="N678" s="134" t="e">
        <f t="shared" ca="1" si="78"/>
        <v>#NAME?</v>
      </c>
      <c r="O678" s="134">
        <f t="shared" si="79"/>
        <v>0</v>
      </c>
      <c r="P678" s="134" t="e">
        <f t="shared" ca="1" si="82"/>
        <v>#NAME?</v>
      </c>
      <c r="Q678" s="134" t="e">
        <f t="shared" ca="1" si="82"/>
        <v>#NAME?</v>
      </c>
      <c r="R678" s="134" t="e">
        <f t="shared" ca="1" si="82"/>
        <v>#NAME?</v>
      </c>
      <c r="S678" s="134" t="e">
        <f t="shared" ca="1" si="81"/>
        <v>#NAME?</v>
      </c>
      <c r="T678" s="134" t="e" cm="1">
        <f t="array" aca="1" ref="T678" ca="1">U677-(U677*(0.5^(1/_xll.RiskNormal('SW7'!C$2,'SW7'!D$2,_xll.RiskTruncateP(0.05,0.95),_xll.RiskName("Halflife"),_xll.RiskUnits("d")))))</f>
        <v>#NAME?</v>
      </c>
      <c r="U678" s="134" t="e">
        <f t="shared" ca="1" si="80"/>
        <v>#NAME?</v>
      </c>
      <c r="V678" s="137" t="e" cm="1">
        <f t="array" aca="1" ref="V678" ca="1">_xll.RiskOutput("Day675_Muscle")+(U678*_xll.RiskNormal('SW7'!C$3,'SW7'!D$3,_xll.RiskTruncateP(0.05,0.95),_xll.RiskName("PFAS MUSCLE FRAC"))/(B678*_xll.RiskNormal('SW7'!C$4,'SW7'!E$4,_xll.RiskTruncateP(0.05,0.95),_xll.RiskName("MUSCLE BW FRAC"))))/1000</f>
        <v>#NAME?</v>
      </c>
      <c r="W678" s="137" t="e" cm="1">
        <f t="array" aca="1" ref="W678" ca="1">V678/_xll.RiskNormal('SW7'!C$5,'SW7'!D$5,_xll.RiskTruncateP(0.05,0.95),_xll.RiskName("Serum Part"))</f>
        <v>#NAME?</v>
      </c>
      <c r="X678" s="130"/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1D032-8EEA-440D-A969-F0A19527977E}">
  <sheetPr>
    <outlinePr summaryBelow="0"/>
    <pageSetUpPr fitToPage="1"/>
  </sheetPr>
  <dimension ref="A1:K56"/>
  <sheetViews>
    <sheetView showGridLines="0" workbookViewId="0">
      <selection activeCell="P40" sqref="P40"/>
    </sheetView>
  </sheetViews>
  <sheetFormatPr defaultColWidth="8.88671875" defaultRowHeight="14.4" x14ac:dyDescent="0.3"/>
  <cols>
    <col min="1" max="1" width="10.33203125" style="4" customWidth="1"/>
    <col min="2" max="2" width="3.44140625" style="4" customWidth="1"/>
    <col min="3" max="3" width="19" style="4" customWidth="1"/>
    <col min="4" max="4" width="15.33203125" style="4" customWidth="1"/>
    <col min="5" max="5" width="1.44140625" style="4" customWidth="1"/>
    <col min="6" max="6" width="5.6640625" style="4" customWidth="1"/>
    <col min="7" max="7" width="16.44140625" style="4" customWidth="1"/>
    <col min="8" max="8" width="1.109375" style="4" customWidth="1"/>
    <col min="9" max="9" width="11.109375" style="4" customWidth="1"/>
    <col min="10" max="10" width="10.5546875" style="4" customWidth="1"/>
    <col min="11" max="11" width="1.5546875" style="4" customWidth="1"/>
    <col min="12" max="16384" width="8.88671875" style="4"/>
  </cols>
  <sheetData>
    <row r="1" spans="1:11" ht="17.25" customHeight="1" x14ac:dyDescent="0.3">
      <c r="C1" s="202" t="s">
        <v>268</v>
      </c>
      <c r="D1" s="202"/>
      <c r="E1" s="202"/>
      <c r="F1" s="202"/>
      <c r="G1" s="202"/>
      <c r="H1" s="202"/>
      <c r="I1" s="202"/>
      <c r="J1" s="202"/>
      <c r="K1" s="202"/>
    </row>
    <row r="2" spans="1:11" ht="12.75" customHeight="1" x14ac:dyDescent="0.3">
      <c r="C2" s="168" t="s">
        <v>269</v>
      </c>
      <c r="D2" s="203" t="s">
        <v>270</v>
      </c>
      <c r="E2" s="203"/>
      <c r="F2" s="203"/>
      <c r="G2" s="203"/>
      <c r="H2" s="203"/>
      <c r="I2" s="203"/>
      <c r="J2" s="203"/>
      <c r="K2" s="172"/>
    </row>
    <row r="3" spans="1:11" ht="12" customHeight="1" x14ac:dyDescent="0.3">
      <c r="C3" s="168" t="s">
        <v>271</v>
      </c>
      <c r="D3" s="203" t="s">
        <v>272</v>
      </c>
      <c r="E3" s="203"/>
      <c r="F3" s="203"/>
      <c r="G3" s="203"/>
      <c r="H3" s="203"/>
      <c r="I3" s="203"/>
      <c r="J3" s="203"/>
      <c r="K3" s="172"/>
    </row>
    <row r="4" spans="1:11" ht="12" customHeight="1" x14ac:dyDescent="0.3">
      <c r="C4" s="168" t="s">
        <v>273</v>
      </c>
      <c r="D4" s="203" t="s">
        <v>274</v>
      </c>
      <c r="E4" s="203"/>
      <c r="F4" s="203"/>
      <c r="G4" s="203"/>
      <c r="H4" s="203"/>
      <c r="I4" s="203"/>
      <c r="J4" s="203"/>
      <c r="K4" s="172"/>
    </row>
    <row r="5" spans="1:11" ht="4.5" customHeight="1" x14ac:dyDescent="0.3">
      <c r="C5" s="172"/>
      <c r="D5" s="204"/>
      <c r="E5" s="204"/>
      <c r="F5" s="204"/>
      <c r="G5" s="204"/>
      <c r="H5" s="204"/>
      <c r="I5" s="204"/>
      <c r="J5" s="204"/>
      <c r="K5" s="172"/>
    </row>
    <row r="6" spans="1:11" ht="11.25" customHeight="1" x14ac:dyDescent="0.3"/>
    <row r="7" spans="1:11" ht="12.75" customHeight="1" x14ac:dyDescent="0.3">
      <c r="A7" s="196"/>
      <c r="B7" s="196"/>
      <c r="C7" s="196"/>
      <c r="D7" s="196"/>
      <c r="F7" s="197" t="s">
        <v>275</v>
      </c>
      <c r="G7" s="197"/>
      <c r="H7" s="197"/>
      <c r="I7" s="197"/>
      <c r="J7" s="197"/>
      <c r="K7" s="197"/>
    </row>
    <row r="8" spans="1:11" ht="24.75" customHeight="1" x14ac:dyDescent="0.3">
      <c r="A8" s="196"/>
      <c r="B8" s="196"/>
      <c r="C8" s="196"/>
      <c r="D8" s="196"/>
      <c r="F8" s="198" t="s">
        <v>276</v>
      </c>
      <c r="G8" s="198"/>
      <c r="H8" s="198"/>
      <c r="I8" s="199" t="s">
        <v>196</v>
      </c>
      <c r="J8" s="199"/>
      <c r="K8" s="199"/>
    </row>
    <row r="9" spans="1:11" ht="10.5" customHeight="1" x14ac:dyDescent="0.3">
      <c r="A9" s="196"/>
      <c r="B9" s="196"/>
      <c r="C9" s="196"/>
      <c r="D9" s="196"/>
      <c r="F9" s="200" t="s">
        <v>277</v>
      </c>
      <c r="G9" s="200"/>
      <c r="H9" s="200"/>
      <c r="I9" s="201">
        <v>0.66445700415980868</v>
      </c>
      <c r="J9" s="201"/>
      <c r="K9" s="201"/>
    </row>
    <row r="10" spans="1:11" ht="11.25" customHeight="1" x14ac:dyDescent="0.3">
      <c r="A10" s="196"/>
      <c r="B10" s="196"/>
      <c r="C10" s="196"/>
      <c r="D10" s="196"/>
      <c r="F10" s="200" t="s">
        <v>278</v>
      </c>
      <c r="G10" s="200"/>
      <c r="H10" s="200"/>
      <c r="I10" s="201">
        <v>3.4945292657405664</v>
      </c>
      <c r="J10" s="201"/>
      <c r="K10" s="201"/>
    </row>
    <row r="11" spans="1:11" ht="11.25" customHeight="1" x14ac:dyDescent="0.3">
      <c r="A11" s="196"/>
      <c r="B11" s="196"/>
      <c r="C11" s="196"/>
      <c r="D11" s="196"/>
      <c r="F11" s="200" t="s">
        <v>257</v>
      </c>
      <c r="G11" s="200"/>
      <c r="H11" s="200"/>
      <c r="I11" s="201">
        <v>1.8923640788237264</v>
      </c>
      <c r="J11" s="201"/>
      <c r="K11" s="201"/>
    </row>
    <row r="12" spans="1:11" ht="11.25" customHeight="1" x14ac:dyDescent="0.3">
      <c r="A12" s="196"/>
      <c r="B12" s="196"/>
      <c r="C12" s="196"/>
      <c r="D12" s="196"/>
      <c r="F12" s="200" t="s">
        <v>279</v>
      </c>
      <c r="G12" s="200"/>
      <c r="H12" s="200"/>
      <c r="I12" s="201">
        <v>0.58630974149253301</v>
      </c>
      <c r="J12" s="201"/>
      <c r="K12" s="201"/>
    </row>
    <row r="13" spans="1:11" ht="11.25" customHeight="1" x14ac:dyDescent="0.3">
      <c r="A13" s="196"/>
      <c r="B13" s="196"/>
      <c r="C13" s="196"/>
      <c r="D13" s="196"/>
      <c r="F13" s="200" t="s">
        <v>280</v>
      </c>
      <c r="G13" s="200"/>
      <c r="H13" s="200"/>
      <c r="I13" s="201">
        <v>0.34375911296904083</v>
      </c>
      <c r="J13" s="201"/>
      <c r="K13" s="201"/>
    </row>
    <row r="14" spans="1:11" ht="11.25" customHeight="1" x14ac:dyDescent="0.3">
      <c r="A14" s="196"/>
      <c r="B14" s="196"/>
      <c r="C14" s="196"/>
      <c r="D14" s="196"/>
      <c r="F14" s="200" t="s">
        <v>281</v>
      </c>
      <c r="G14" s="200"/>
      <c r="H14" s="200"/>
      <c r="I14" s="205">
        <v>2.8064082182277444E-2</v>
      </c>
      <c r="J14" s="205"/>
      <c r="K14" s="205"/>
    </row>
    <row r="15" spans="1:11" ht="10.5" customHeight="1" x14ac:dyDescent="0.3">
      <c r="A15" s="196"/>
      <c r="B15" s="196"/>
      <c r="C15" s="196"/>
      <c r="D15" s="196"/>
      <c r="F15" s="200" t="s">
        <v>282</v>
      </c>
      <c r="G15" s="200"/>
      <c r="H15" s="200"/>
      <c r="I15" s="205">
        <v>2.2437225220220571</v>
      </c>
      <c r="J15" s="205"/>
      <c r="K15" s="205"/>
    </row>
    <row r="16" spans="1:11" ht="11.25" customHeight="1" x14ac:dyDescent="0.3">
      <c r="A16" s="196"/>
      <c r="B16" s="196"/>
      <c r="C16" s="196"/>
      <c r="D16" s="196"/>
      <c r="F16" s="200" t="s">
        <v>283</v>
      </c>
      <c r="G16" s="200"/>
      <c r="H16" s="200"/>
      <c r="I16" s="201">
        <v>1.8883116850247672</v>
      </c>
      <c r="J16" s="201"/>
      <c r="K16" s="201"/>
    </row>
    <row r="17" spans="1:11" ht="11.25" customHeight="1" x14ac:dyDescent="0.3">
      <c r="A17" s="196"/>
      <c r="B17" s="196"/>
      <c r="C17" s="196"/>
      <c r="D17" s="196"/>
      <c r="F17" s="200" t="s">
        <v>284</v>
      </c>
      <c r="G17" s="200"/>
      <c r="H17" s="200"/>
      <c r="I17" s="201">
        <v>1.9661457692826587</v>
      </c>
      <c r="J17" s="201"/>
      <c r="K17" s="201"/>
    </row>
    <row r="18" spans="1:11" ht="11.25" customHeight="1" x14ac:dyDescent="0.3">
      <c r="A18" s="196"/>
      <c r="B18" s="196"/>
      <c r="C18" s="196"/>
      <c r="D18" s="196"/>
      <c r="F18" s="200" t="s">
        <v>285</v>
      </c>
      <c r="G18" s="200"/>
      <c r="H18" s="200"/>
      <c r="I18" s="201">
        <v>0.91261754031978082</v>
      </c>
      <c r="J18" s="201"/>
      <c r="K18" s="201"/>
    </row>
    <row r="19" spans="1:11" ht="11.25" customHeight="1" x14ac:dyDescent="0.3">
      <c r="A19" s="196"/>
      <c r="B19" s="196"/>
      <c r="C19" s="196"/>
      <c r="D19" s="196"/>
      <c r="F19" s="200" t="s">
        <v>286</v>
      </c>
      <c r="G19" s="200"/>
      <c r="H19" s="200"/>
      <c r="I19" s="208">
        <v>0.05</v>
      </c>
      <c r="J19" s="208"/>
      <c r="K19" s="208"/>
    </row>
    <row r="20" spans="1:11" ht="11.25" customHeight="1" x14ac:dyDescent="0.3">
      <c r="A20" s="196"/>
      <c r="B20" s="196"/>
      <c r="C20" s="196"/>
      <c r="D20" s="196"/>
      <c r="F20" s="200" t="s">
        <v>287</v>
      </c>
      <c r="G20" s="200"/>
      <c r="H20" s="200"/>
      <c r="I20" s="201">
        <v>2.8757312502675338</v>
      </c>
      <c r="J20" s="201"/>
      <c r="K20" s="201"/>
    </row>
    <row r="21" spans="1:11" ht="9" customHeight="1" x14ac:dyDescent="0.3">
      <c r="A21" s="196"/>
      <c r="B21" s="196"/>
      <c r="C21" s="196"/>
      <c r="D21" s="196"/>
      <c r="F21" s="200" t="s">
        <v>288</v>
      </c>
      <c r="G21" s="200"/>
      <c r="H21" s="200"/>
      <c r="I21" s="208">
        <v>0.95</v>
      </c>
      <c r="J21" s="208"/>
      <c r="K21" s="208"/>
    </row>
    <row r="22" spans="1:11" ht="1.5" customHeight="1" x14ac:dyDescent="0.3">
      <c r="F22" s="200"/>
      <c r="G22" s="200"/>
      <c r="H22" s="200"/>
      <c r="I22" s="208"/>
      <c r="J22" s="208"/>
      <c r="K22" s="208"/>
    </row>
    <row r="23" spans="1:11" ht="18" customHeight="1" x14ac:dyDescent="0.3"/>
    <row r="24" spans="1:11" ht="13.5" customHeight="1" x14ac:dyDescent="0.3">
      <c r="A24" s="196"/>
      <c r="B24" s="196"/>
      <c r="C24" s="196"/>
      <c r="D24" s="196"/>
      <c r="F24" s="197" t="s">
        <v>289</v>
      </c>
      <c r="G24" s="197"/>
      <c r="H24" s="197"/>
      <c r="I24" s="197"/>
      <c r="J24" s="197"/>
      <c r="K24" s="197"/>
    </row>
    <row r="25" spans="1:11" ht="24" customHeight="1" x14ac:dyDescent="0.3">
      <c r="A25" s="196"/>
      <c r="B25" s="196"/>
      <c r="C25" s="196"/>
      <c r="D25" s="196"/>
      <c r="F25" s="198" t="s">
        <v>290</v>
      </c>
      <c r="G25" s="198"/>
      <c r="H25" s="198"/>
      <c r="I25" s="199" t="s">
        <v>196</v>
      </c>
      <c r="J25" s="199"/>
      <c r="K25" s="199"/>
    </row>
    <row r="26" spans="1:11" ht="11.25" customHeight="1" x14ac:dyDescent="0.3">
      <c r="A26" s="196"/>
      <c r="B26" s="196"/>
      <c r="C26" s="196"/>
      <c r="D26" s="196"/>
      <c r="F26" s="207">
        <v>0.01</v>
      </c>
      <c r="G26" s="207"/>
      <c r="H26" s="207"/>
      <c r="I26" s="201">
        <v>0.72924364115935125</v>
      </c>
      <c r="J26" s="201"/>
      <c r="K26" s="201"/>
    </row>
    <row r="27" spans="1:11" ht="11.25" customHeight="1" x14ac:dyDescent="0.3">
      <c r="A27" s="196"/>
      <c r="B27" s="196"/>
      <c r="C27" s="196"/>
      <c r="D27" s="196"/>
      <c r="F27" s="206">
        <v>2.5000000000000001E-2</v>
      </c>
      <c r="G27" s="206"/>
      <c r="H27" s="206"/>
      <c r="I27" s="201">
        <v>0.81596398857941865</v>
      </c>
      <c r="J27" s="201"/>
      <c r="K27" s="201"/>
    </row>
    <row r="28" spans="1:11" ht="11.25" customHeight="1" x14ac:dyDescent="0.3">
      <c r="A28" s="196"/>
      <c r="B28" s="196"/>
      <c r="C28" s="196"/>
      <c r="D28" s="196"/>
      <c r="F28" s="207">
        <v>0.05</v>
      </c>
      <c r="G28" s="207"/>
      <c r="H28" s="207"/>
      <c r="I28" s="201">
        <v>0.91261754031978082</v>
      </c>
      <c r="J28" s="201"/>
      <c r="K28" s="201"/>
    </row>
    <row r="29" spans="1:11" ht="11.25" customHeight="1" x14ac:dyDescent="0.3">
      <c r="A29" s="196"/>
      <c r="B29" s="196"/>
      <c r="C29" s="196"/>
      <c r="D29" s="196"/>
      <c r="F29" s="207">
        <v>0.1</v>
      </c>
      <c r="G29" s="207"/>
      <c r="H29" s="207"/>
      <c r="I29" s="201">
        <v>1.0980469659795655</v>
      </c>
      <c r="J29" s="201"/>
      <c r="K29" s="201"/>
    </row>
    <row r="30" spans="1:11" ht="11.25" customHeight="1" x14ac:dyDescent="0.3">
      <c r="A30" s="196"/>
      <c r="B30" s="196"/>
      <c r="C30" s="196"/>
      <c r="D30" s="196"/>
      <c r="F30" s="207">
        <v>0.2</v>
      </c>
      <c r="G30" s="207"/>
      <c r="H30" s="207"/>
      <c r="I30" s="201">
        <v>1.3430536857662543</v>
      </c>
      <c r="J30" s="201"/>
      <c r="K30" s="201"/>
    </row>
    <row r="31" spans="1:11" ht="10.5" customHeight="1" x14ac:dyDescent="0.3">
      <c r="A31" s="196"/>
      <c r="B31" s="196"/>
      <c r="C31" s="196"/>
      <c r="D31" s="196"/>
      <c r="F31" s="207">
        <v>0.25</v>
      </c>
      <c r="G31" s="207"/>
      <c r="H31" s="207"/>
      <c r="I31" s="201">
        <v>1.4497120932994307</v>
      </c>
      <c r="J31" s="201"/>
      <c r="K31" s="201"/>
    </row>
    <row r="32" spans="1:11" ht="11.25" customHeight="1" x14ac:dyDescent="0.3">
      <c r="A32" s="196"/>
      <c r="B32" s="196"/>
      <c r="C32" s="196"/>
      <c r="D32" s="196"/>
      <c r="F32" s="207">
        <v>0.5</v>
      </c>
      <c r="G32" s="207"/>
      <c r="H32" s="207"/>
      <c r="I32" s="201">
        <v>1.8883116850247672</v>
      </c>
      <c r="J32" s="201"/>
      <c r="K32" s="201"/>
    </row>
    <row r="33" spans="1:11" ht="11.25" customHeight="1" x14ac:dyDescent="0.3">
      <c r="A33" s="196"/>
      <c r="B33" s="196"/>
      <c r="C33" s="196"/>
      <c r="D33" s="196"/>
      <c r="F33" s="207">
        <v>0.75</v>
      </c>
      <c r="G33" s="207"/>
      <c r="H33" s="207"/>
      <c r="I33" s="201">
        <v>2.3449175439377328</v>
      </c>
      <c r="J33" s="201"/>
      <c r="K33" s="201"/>
    </row>
    <row r="34" spans="1:11" ht="11.25" customHeight="1" x14ac:dyDescent="0.3">
      <c r="A34" s="196"/>
      <c r="B34" s="196"/>
      <c r="C34" s="196"/>
      <c r="D34" s="196"/>
      <c r="F34" s="207">
        <v>0.8</v>
      </c>
      <c r="G34" s="207"/>
      <c r="H34" s="207"/>
      <c r="I34" s="201">
        <v>2.4242489230748951</v>
      </c>
      <c r="J34" s="201"/>
      <c r="K34" s="201"/>
    </row>
    <row r="35" spans="1:11" ht="11.25" customHeight="1" x14ac:dyDescent="0.3">
      <c r="A35" s="196"/>
      <c r="B35" s="196"/>
      <c r="C35" s="196"/>
      <c r="D35" s="196"/>
      <c r="F35" s="207">
        <v>0.9</v>
      </c>
      <c r="G35" s="207"/>
      <c r="H35" s="207"/>
      <c r="I35" s="201">
        <v>2.6939184706296393</v>
      </c>
      <c r="J35" s="201"/>
      <c r="K35" s="201"/>
    </row>
    <row r="36" spans="1:11" ht="11.25" customHeight="1" x14ac:dyDescent="0.3">
      <c r="A36" s="196"/>
      <c r="B36" s="196"/>
      <c r="C36" s="196"/>
      <c r="D36" s="196"/>
      <c r="F36" s="207">
        <v>0.95</v>
      </c>
      <c r="G36" s="207"/>
      <c r="H36" s="207"/>
      <c r="I36" s="201">
        <v>2.8757312502675338</v>
      </c>
      <c r="J36" s="201"/>
      <c r="K36" s="201"/>
    </row>
    <row r="37" spans="1:11" ht="10.5" customHeight="1" x14ac:dyDescent="0.3">
      <c r="A37" s="196"/>
      <c r="B37" s="196"/>
      <c r="C37" s="196"/>
      <c r="D37" s="196"/>
      <c r="F37" s="206">
        <v>0.97499999999999998</v>
      </c>
      <c r="G37" s="206"/>
      <c r="H37" s="206"/>
      <c r="I37" s="201">
        <v>2.9817263228423396</v>
      </c>
      <c r="J37" s="201"/>
      <c r="K37" s="201"/>
    </row>
    <row r="38" spans="1:11" ht="9" customHeight="1" x14ac:dyDescent="0.3">
      <c r="A38" s="196"/>
      <c r="B38" s="196"/>
      <c r="C38" s="196"/>
      <c r="D38" s="196"/>
      <c r="F38" s="207">
        <v>0.99</v>
      </c>
      <c r="G38" s="207"/>
      <c r="H38" s="207"/>
      <c r="I38" s="201">
        <v>3.052960452512008</v>
      </c>
      <c r="J38" s="201"/>
      <c r="K38" s="201"/>
    </row>
    <row r="39" spans="1:11" ht="2.25" customHeight="1" x14ac:dyDescent="0.3">
      <c r="F39" s="207"/>
      <c r="G39" s="207"/>
      <c r="H39" s="207"/>
      <c r="I39" s="201"/>
      <c r="J39" s="201"/>
      <c r="K39" s="201"/>
    </row>
    <row r="40" spans="1:11" ht="18" customHeight="1" x14ac:dyDescent="0.3"/>
    <row r="41" spans="1:11" ht="13.5" customHeight="1" x14ac:dyDescent="0.3">
      <c r="A41" s="196"/>
      <c r="B41" s="196"/>
      <c r="C41" s="196"/>
      <c r="D41" s="196"/>
      <c r="F41" s="197" t="s">
        <v>291</v>
      </c>
      <c r="G41" s="197"/>
      <c r="H41" s="197"/>
      <c r="I41" s="197"/>
      <c r="J41" s="197"/>
      <c r="K41" s="197"/>
    </row>
    <row r="42" spans="1:11" ht="24" customHeight="1" x14ac:dyDescent="0.3">
      <c r="A42" s="196"/>
      <c r="B42" s="196"/>
      <c r="C42" s="196"/>
      <c r="D42" s="196"/>
      <c r="F42" s="173" t="s">
        <v>292</v>
      </c>
      <c r="G42" s="169" t="s">
        <v>293</v>
      </c>
      <c r="H42" s="199" t="s">
        <v>294</v>
      </c>
      <c r="I42" s="199"/>
      <c r="J42" s="199" t="s">
        <v>295</v>
      </c>
      <c r="K42" s="199"/>
    </row>
    <row r="43" spans="1:11" ht="11.25" customHeight="1" x14ac:dyDescent="0.3">
      <c r="A43" s="196"/>
      <c r="B43" s="196"/>
      <c r="C43" s="196"/>
      <c r="D43" s="196"/>
      <c r="F43" s="171">
        <v>1</v>
      </c>
      <c r="G43" s="174" t="s">
        <v>296</v>
      </c>
      <c r="H43" s="201">
        <v>0.91399433427174215</v>
      </c>
      <c r="I43" s="201"/>
      <c r="J43" s="201">
        <v>2.880646751636105</v>
      </c>
      <c r="K43" s="201"/>
    </row>
    <row r="44" spans="1:11" ht="11.25" customHeight="1" x14ac:dyDescent="0.3">
      <c r="A44" s="196"/>
      <c r="B44" s="196"/>
      <c r="C44" s="196"/>
      <c r="D44" s="196"/>
      <c r="F44" s="171">
        <v>2</v>
      </c>
      <c r="G44" s="174" t="s">
        <v>297</v>
      </c>
      <c r="H44" s="201">
        <v>1.6877049783626856</v>
      </c>
      <c r="I44" s="201"/>
      <c r="J44" s="201">
        <v>2.0722291253196379</v>
      </c>
      <c r="K44" s="201"/>
    </row>
    <row r="45" spans="1:11" ht="11.25" customHeight="1" x14ac:dyDescent="0.3">
      <c r="A45" s="196"/>
      <c r="B45" s="196"/>
      <c r="C45" s="196"/>
      <c r="D45" s="196"/>
      <c r="F45" s="171">
        <v>3</v>
      </c>
      <c r="G45" s="174" t="s">
        <v>298</v>
      </c>
      <c r="H45" s="201">
        <v>1.7164092576308128</v>
      </c>
      <c r="I45" s="201"/>
      <c r="J45" s="201">
        <v>2.0991354264688642</v>
      </c>
      <c r="K45" s="201"/>
    </row>
    <row r="46" spans="1:11" ht="11.25" customHeight="1" x14ac:dyDescent="0.3">
      <c r="A46" s="196"/>
      <c r="B46" s="196"/>
      <c r="C46" s="196"/>
      <c r="D46" s="196"/>
      <c r="F46" s="171">
        <v>4</v>
      </c>
      <c r="G46" s="174" t="s">
        <v>299</v>
      </c>
      <c r="H46" s="201">
        <v>1.7644731986523496</v>
      </c>
      <c r="I46" s="201"/>
      <c r="J46" s="201">
        <v>2.1150013174767066</v>
      </c>
      <c r="K46" s="201"/>
    </row>
    <row r="47" spans="1:11" ht="10.5" customHeight="1" x14ac:dyDescent="0.3">
      <c r="A47" s="196"/>
      <c r="B47" s="196"/>
      <c r="C47" s="196"/>
      <c r="D47" s="196"/>
      <c r="F47" s="171">
        <v>5</v>
      </c>
      <c r="G47" s="174" t="s">
        <v>300</v>
      </c>
      <c r="H47" s="201">
        <v>1.7515662470175208</v>
      </c>
      <c r="I47" s="201"/>
      <c r="J47" s="201">
        <v>2.0966362867220472</v>
      </c>
      <c r="K47" s="201"/>
    </row>
    <row r="48" spans="1:11" ht="11.25" customHeight="1" x14ac:dyDescent="0.3">
      <c r="A48" s="196"/>
      <c r="B48" s="196"/>
      <c r="C48" s="196"/>
      <c r="D48" s="196"/>
      <c r="F48" s="171">
        <v>6</v>
      </c>
      <c r="G48" s="174" t="s">
        <v>301</v>
      </c>
      <c r="H48" s="201">
        <v>1.7634725013500567</v>
      </c>
      <c r="I48" s="201"/>
      <c r="J48" s="201">
        <v>2.1057177027637652</v>
      </c>
      <c r="K48" s="201"/>
    </row>
    <row r="49" spans="1:11" ht="11.25" customHeight="1" x14ac:dyDescent="0.3">
      <c r="A49" s="196"/>
      <c r="B49" s="196"/>
      <c r="C49" s="196"/>
      <c r="D49" s="196"/>
      <c r="F49" s="171">
        <v>7</v>
      </c>
      <c r="G49" s="174" t="s">
        <v>302</v>
      </c>
      <c r="H49" s="201">
        <v>1.7412286049754613</v>
      </c>
      <c r="I49" s="201"/>
      <c r="J49" s="201">
        <v>2.0799160100309657</v>
      </c>
      <c r="K49" s="201"/>
    </row>
    <row r="50" spans="1:11" ht="11.25" customHeight="1" x14ac:dyDescent="0.3">
      <c r="A50" s="196"/>
      <c r="B50" s="196"/>
      <c r="C50" s="196"/>
      <c r="D50" s="196"/>
      <c r="F50" s="171">
        <v>8</v>
      </c>
      <c r="G50" s="174" t="s">
        <v>303</v>
      </c>
      <c r="H50" s="201">
        <v>1.6915666223038091</v>
      </c>
      <c r="I50" s="201"/>
      <c r="J50" s="201">
        <v>2.0288512029973087</v>
      </c>
      <c r="K50" s="201"/>
    </row>
    <row r="51" spans="1:11" ht="11.25" customHeight="1" x14ac:dyDescent="0.3">
      <c r="A51" s="196"/>
      <c r="B51" s="196"/>
      <c r="C51" s="196"/>
      <c r="D51" s="196"/>
      <c r="F51" s="171">
        <v>9</v>
      </c>
      <c r="G51" s="174" t="s">
        <v>304</v>
      </c>
      <c r="H51" s="201">
        <v>1.7519760569084744</v>
      </c>
      <c r="I51" s="201"/>
      <c r="J51" s="201">
        <v>2.0891228687994787</v>
      </c>
      <c r="K51" s="201"/>
    </row>
    <row r="52" spans="1:11" ht="11.25" customHeight="1" x14ac:dyDescent="0.3">
      <c r="A52" s="196"/>
      <c r="B52" s="196"/>
      <c r="C52" s="196"/>
      <c r="D52" s="196"/>
      <c r="F52" s="171">
        <v>10</v>
      </c>
      <c r="G52" s="174" t="s">
        <v>305</v>
      </c>
      <c r="H52" s="201">
        <v>1.7144624474202788</v>
      </c>
      <c r="I52" s="201"/>
      <c r="J52" s="201">
        <v>2.049591539849243</v>
      </c>
      <c r="K52" s="201"/>
    </row>
    <row r="53" spans="1:11" ht="10.5" customHeight="1" x14ac:dyDescent="0.3">
      <c r="A53" s="196"/>
      <c r="B53" s="196"/>
      <c r="C53" s="196"/>
      <c r="D53" s="196"/>
      <c r="F53" s="171">
        <v>11</v>
      </c>
      <c r="G53" s="174" t="s">
        <v>306</v>
      </c>
      <c r="H53" s="201">
        <v>1.7026634756606318</v>
      </c>
      <c r="I53" s="201"/>
      <c r="J53" s="201">
        <v>2.0353445683544233</v>
      </c>
      <c r="K53" s="201"/>
    </row>
    <row r="54" spans="1:11" ht="11.25" customHeight="1" x14ac:dyDescent="0.3">
      <c r="A54" s="196"/>
      <c r="B54" s="196"/>
      <c r="C54" s="196"/>
      <c r="D54" s="196"/>
      <c r="F54" s="171">
        <v>12</v>
      </c>
      <c r="G54" s="174" t="s">
        <v>307</v>
      </c>
      <c r="H54" s="201">
        <v>1.7690661054797878</v>
      </c>
      <c r="I54" s="201"/>
      <c r="J54" s="201">
        <v>2.1012697225818981</v>
      </c>
      <c r="K54" s="201"/>
    </row>
    <row r="55" spans="1:11" ht="9" customHeight="1" x14ac:dyDescent="0.3">
      <c r="A55" s="196"/>
      <c r="B55" s="196"/>
      <c r="C55" s="196"/>
      <c r="D55" s="196"/>
      <c r="F55" s="200">
        <v>13</v>
      </c>
      <c r="G55" s="209" t="s">
        <v>308</v>
      </c>
      <c r="H55" s="201">
        <v>1.7731564623108957</v>
      </c>
      <c r="I55" s="201"/>
      <c r="J55" s="201">
        <v>2.1052920054230828</v>
      </c>
      <c r="K55" s="201"/>
    </row>
    <row r="56" spans="1:11" ht="2.25" customHeight="1" x14ac:dyDescent="0.3">
      <c r="F56" s="200"/>
      <c r="G56" s="209"/>
      <c r="H56" s="201"/>
      <c r="I56" s="201"/>
      <c r="J56" s="201"/>
      <c r="K56" s="201"/>
    </row>
  </sheetData>
  <mergeCells count="97">
    <mergeCell ref="H54:I54"/>
    <mergeCell ref="J54:K54"/>
    <mergeCell ref="F55:F56"/>
    <mergeCell ref="G55:G56"/>
    <mergeCell ref="H55:I56"/>
    <mergeCell ref="J55:K56"/>
    <mergeCell ref="H51:I51"/>
    <mergeCell ref="J51:K51"/>
    <mergeCell ref="H52:I52"/>
    <mergeCell ref="J52:K52"/>
    <mergeCell ref="H53:I53"/>
    <mergeCell ref="J53:K53"/>
    <mergeCell ref="H48:I48"/>
    <mergeCell ref="J48:K48"/>
    <mergeCell ref="H49:I49"/>
    <mergeCell ref="J49:K49"/>
    <mergeCell ref="H50:I50"/>
    <mergeCell ref="J50:K50"/>
    <mergeCell ref="H45:I45"/>
    <mergeCell ref="J45:K45"/>
    <mergeCell ref="H46:I46"/>
    <mergeCell ref="J46:K46"/>
    <mergeCell ref="H47:I47"/>
    <mergeCell ref="J47:K47"/>
    <mergeCell ref="F38:H39"/>
    <mergeCell ref="I38:K39"/>
    <mergeCell ref="A41:D55"/>
    <mergeCell ref="F41:K41"/>
    <mergeCell ref="H42:I42"/>
    <mergeCell ref="J42:K42"/>
    <mergeCell ref="H43:I43"/>
    <mergeCell ref="J43:K43"/>
    <mergeCell ref="H44:I44"/>
    <mergeCell ref="J44:K44"/>
    <mergeCell ref="A24:D38"/>
    <mergeCell ref="F24:K24"/>
    <mergeCell ref="F25:H25"/>
    <mergeCell ref="I25:K25"/>
    <mergeCell ref="F26:H26"/>
    <mergeCell ref="I26:K26"/>
    <mergeCell ref="F35:H35"/>
    <mergeCell ref="I35:K35"/>
    <mergeCell ref="F36:H36"/>
    <mergeCell ref="I36:K36"/>
    <mergeCell ref="F37:H37"/>
    <mergeCell ref="I37:K37"/>
    <mergeCell ref="F32:H32"/>
    <mergeCell ref="I32:K32"/>
    <mergeCell ref="F33:H33"/>
    <mergeCell ref="I33:K33"/>
    <mergeCell ref="F34:H34"/>
    <mergeCell ref="I34:K34"/>
    <mergeCell ref="F29:H29"/>
    <mergeCell ref="I29:K29"/>
    <mergeCell ref="F30:H30"/>
    <mergeCell ref="I30:K30"/>
    <mergeCell ref="F31:H31"/>
    <mergeCell ref="I31:K31"/>
    <mergeCell ref="F18:H18"/>
    <mergeCell ref="I18:K18"/>
    <mergeCell ref="F27:H27"/>
    <mergeCell ref="I27:K27"/>
    <mergeCell ref="F28:H28"/>
    <mergeCell ref="I28:K28"/>
    <mergeCell ref="F19:H19"/>
    <mergeCell ref="I19:K19"/>
    <mergeCell ref="F20:H20"/>
    <mergeCell ref="I20:K20"/>
    <mergeCell ref="F21:H22"/>
    <mergeCell ref="I21:K22"/>
    <mergeCell ref="F15:H15"/>
    <mergeCell ref="I15:K15"/>
    <mergeCell ref="F16:H16"/>
    <mergeCell ref="I16:K16"/>
    <mergeCell ref="F17:H17"/>
    <mergeCell ref="I17:K17"/>
    <mergeCell ref="C1:K1"/>
    <mergeCell ref="D2:J2"/>
    <mergeCell ref="D3:J3"/>
    <mergeCell ref="D4:J4"/>
    <mergeCell ref="D5:J5"/>
    <mergeCell ref="A7:D21"/>
    <mergeCell ref="F7:K7"/>
    <mergeCell ref="F8:H8"/>
    <mergeCell ref="I8:K8"/>
    <mergeCell ref="F9:H9"/>
    <mergeCell ref="I9:K9"/>
    <mergeCell ref="F10:H10"/>
    <mergeCell ref="I10:K10"/>
    <mergeCell ref="F11:H11"/>
    <mergeCell ref="I11:K11"/>
    <mergeCell ref="F13:H13"/>
    <mergeCell ref="I13:K13"/>
    <mergeCell ref="F14:H14"/>
    <mergeCell ref="I14:K14"/>
    <mergeCell ref="F12:H12"/>
    <mergeCell ref="I12:K12"/>
  </mergeCells>
  <pageMargins left="0.75" right="0.75" top="0.75" bottom="0.75" header="0.3" footer="0.3"/>
  <pageSetup paperSize="0" fitToHeight="0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7994-D26E-4D25-99F8-57FF359D3E62}">
  <dimension ref="A1:Y738"/>
  <sheetViews>
    <sheetView topLeftCell="I1" zoomScaleNormal="100" workbookViewId="0">
      <pane ySplit="1" topLeftCell="A703" activePane="bottomLeft" state="frozen"/>
      <selection pane="bottomLeft" activeCell="A658" sqref="A658:XFD658"/>
    </sheetView>
  </sheetViews>
  <sheetFormatPr defaultColWidth="8.88671875" defaultRowHeight="15" x14ac:dyDescent="0.35"/>
  <cols>
    <col min="1" max="1" width="5.109375" style="142" bestFit="1" customWidth="1"/>
    <col min="2" max="2" width="9.109375" style="146" bestFit="1" customWidth="1"/>
    <col min="3" max="3" width="11.44140625" style="142" bestFit="1" customWidth="1"/>
    <col min="4" max="4" width="10" style="142" bestFit="1" customWidth="1"/>
    <col min="5" max="5" width="9.6640625" style="166" bestFit="1" customWidth="1"/>
    <col min="6" max="6" width="8.5546875" style="146" bestFit="1" customWidth="1"/>
    <col min="7" max="7" width="17.33203125" style="146" bestFit="1" customWidth="1"/>
    <col min="8" max="8" width="16.6640625" style="146" bestFit="1" customWidth="1"/>
    <col min="9" max="9" width="17.5546875" style="146" bestFit="1" customWidth="1"/>
    <col min="10" max="10" width="10.33203125" style="146" bestFit="1" customWidth="1"/>
    <col min="11" max="11" width="12.109375" style="146" bestFit="1" customWidth="1"/>
    <col min="12" max="12" width="10.44140625" style="143" bestFit="1" customWidth="1"/>
    <col min="13" max="13" width="13.6640625" style="146" bestFit="1" customWidth="1"/>
    <col min="14" max="14" width="13.33203125" style="146" bestFit="1" customWidth="1"/>
    <col min="15" max="15" width="17.6640625" style="146" bestFit="1" customWidth="1"/>
    <col min="16" max="16" width="17.33203125" style="146" bestFit="1" customWidth="1"/>
    <col min="17" max="17" width="17.44140625" style="146" bestFit="1" customWidth="1"/>
    <col min="18" max="18" width="17" style="146" bestFit="1" customWidth="1"/>
    <col min="19" max="19" width="18.6640625" style="143" bestFit="1" customWidth="1"/>
    <col min="20" max="20" width="14.88671875" style="143" bestFit="1" customWidth="1"/>
    <col min="21" max="21" width="10.44140625" style="143" bestFit="1" customWidth="1"/>
    <col min="22" max="22" width="11.44140625" style="142" bestFit="1" customWidth="1"/>
    <col min="23" max="23" width="10.5546875" style="142" bestFit="1" customWidth="1"/>
    <col min="24" max="24" width="21.5546875" style="144" bestFit="1" customWidth="1"/>
    <col min="25" max="25" width="50.6640625" style="146" customWidth="1"/>
    <col min="26" max="26" width="23.33203125" style="146" bestFit="1" customWidth="1"/>
    <col min="27" max="16384" width="8.88671875" style="146"/>
  </cols>
  <sheetData>
    <row r="1" spans="1:25" s="141" customFormat="1" ht="15" customHeight="1" x14ac:dyDescent="0.4">
      <c r="A1" s="138" t="s">
        <v>228</v>
      </c>
      <c r="B1" s="138" t="s">
        <v>229</v>
      </c>
      <c r="C1" s="138" t="s">
        <v>230</v>
      </c>
      <c r="D1" s="138" t="s">
        <v>231</v>
      </c>
      <c r="E1" s="165" t="s">
        <v>232</v>
      </c>
      <c r="F1" s="138" t="s">
        <v>233</v>
      </c>
      <c r="G1" s="138" t="s">
        <v>234</v>
      </c>
      <c r="H1" s="138" t="s">
        <v>235</v>
      </c>
      <c r="I1" s="138" t="s">
        <v>236</v>
      </c>
      <c r="J1" s="138" t="s">
        <v>237</v>
      </c>
      <c r="K1" s="138" t="s">
        <v>238</v>
      </c>
      <c r="L1" s="138" t="s">
        <v>239</v>
      </c>
      <c r="M1" s="138" t="s">
        <v>240</v>
      </c>
      <c r="N1" s="138" t="s">
        <v>241</v>
      </c>
      <c r="O1" s="138" t="s">
        <v>242</v>
      </c>
      <c r="P1" s="138" t="s">
        <v>243</v>
      </c>
      <c r="Q1" s="138" t="s">
        <v>244</v>
      </c>
      <c r="R1" s="138" t="s">
        <v>245</v>
      </c>
      <c r="S1" s="138" t="s">
        <v>246</v>
      </c>
      <c r="T1" s="138" t="s">
        <v>247</v>
      </c>
      <c r="U1" s="138" t="s">
        <v>248</v>
      </c>
      <c r="V1" s="138" t="s">
        <v>249</v>
      </c>
      <c r="W1" s="138" t="s">
        <v>250</v>
      </c>
      <c r="X1" s="139"/>
      <c r="Y1" s="140"/>
    </row>
    <row r="2" spans="1:25" ht="15" customHeight="1" x14ac:dyDescent="0.35">
      <c r="A2" s="142" t="s">
        <v>198</v>
      </c>
      <c r="B2" s="143" t="s">
        <v>202</v>
      </c>
      <c r="C2" s="142" t="s">
        <v>251</v>
      </c>
      <c r="D2" s="142" t="s">
        <v>251</v>
      </c>
      <c r="E2" s="166" t="s">
        <v>252</v>
      </c>
      <c r="F2" s="143" t="s">
        <v>202</v>
      </c>
      <c r="G2" s="143" t="s">
        <v>202</v>
      </c>
      <c r="H2" s="143" t="s">
        <v>218</v>
      </c>
      <c r="I2" s="143" t="s">
        <v>253</v>
      </c>
      <c r="J2" s="143" t="s">
        <v>254</v>
      </c>
      <c r="K2" s="143" t="s">
        <v>202</v>
      </c>
      <c r="L2" s="143" t="s">
        <v>202</v>
      </c>
      <c r="M2" s="143" t="s">
        <v>202</v>
      </c>
      <c r="N2" s="143" t="s">
        <v>218</v>
      </c>
      <c r="O2" s="143" t="s">
        <v>253</v>
      </c>
      <c r="P2" s="143" t="s">
        <v>253</v>
      </c>
      <c r="Q2" s="143" t="s">
        <v>253</v>
      </c>
      <c r="R2" s="143" t="s">
        <v>253</v>
      </c>
      <c r="S2" s="143" t="s">
        <v>253</v>
      </c>
      <c r="T2" s="143" t="s">
        <v>253</v>
      </c>
      <c r="U2" s="143" t="s">
        <v>253</v>
      </c>
      <c r="V2" s="142" t="s">
        <v>255</v>
      </c>
      <c r="W2" s="142" t="s">
        <v>255</v>
      </c>
      <c r="Y2" s="145"/>
    </row>
    <row r="3" spans="1:25" ht="15" customHeight="1" x14ac:dyDescent="0.35">
      <c r="A3" s="142">
        <v>0</v>
      </c>
      <c r="B3" s="143">
        <f>'SW7'!C6</f>
        <v>35.450000000000003</v>
      </c>
      <c r="C3" s="133">
        <v>50</v>
      </c>
      <c r="D3" s="133">
        <v>550</v>
      </c>
      <c r="E3" s="166">
        <v>1.3</v>
      </c>
      <c r="F3" s="143">
        <f>-0.0001*A3^2+0.0196*A3+11.697</f>
        <v>11.696999999999999</v>
      </c>
      <c r="G3" s="143">
        <f>F3*0.0243</f>
        <v>0.28423709999999996</v>
      </c>
      <c r="H3" s="143">
        <f>'SW7'!C$12</f>
        <v>56.47</v>
      </c>
      <c r="I3" s="143">
        <f>F3*C3+G3*D3+H3*E3</f>
        <v>814.5914049999999</v>
      </c>
      <c r="J3" s="143">
        <f>I3*'SW7'!C$13</f>
        <v>17.350796926499996</v>
      </c>
      <c r="K3" s="143">
        <f>-0.0000000257*A3^4+0.0000163*A3^3-0.003686*A3^2+0.3024*A3+1.445</f>
        <v>1.4450000000000001</v>
      </c>
      <c r="M3" s="143">
        <f>0.0243*L3</f>
        <v>0</v>
      </c>
      <c r="N3" s="143">
        <f>4*L3</f>
        <v>0</v>
      </c>
      <c r="O3" s="143">
        <f>J3*K3</f>
        <v>25.071901558792494</v>
      </c>
      <c r="P3" s="143">
        <f>C3*L3</f>
        <v>0</v>
      </c>
      <c r="Q3" s="143">
        <f>D3*M3</f>
        <v>0</v>
      </c>
      <c r="R3" s="143">
        <f>E3*N3</f>
        <v>0</v>
      </c>
      <c r="S3" s="143">
        <f>SUM(O3:R3)</f>
        <v>25.071901558792494</v>
      </c>
      <c r="T3" s="143">
        <v>0</v>
      </c>
      <c r="U3" s="143">
        <v>0</v>
      </c>
      <c r="V3" s="147">
        <f>(U3*'SW7'!C$3/(B3*'SW7'!C$4)/1000)</f>
        <v>0</v>
      </c>
      <c r="W3" s="147">
        <f>V3/'SW7'!C$5</f>
        <v>0</v>
      </c>
      <c r="Y3" s="143"/>
    </row>
    <row r="4" spans="1:25" ht="15" customHeight="1" x14ac:dyDescent="0.35">
      <c r="A4" s="142">
        <f>A3+1</f>
        <v>1</v>
      </c>
      <c r="B4" s="143">
        <f>B3+0.5584 + 2*0.001787*A4 -3*0.00000155*A4^2 - 4*0.00000000133*A4^3</f>
        <v>36.011969344680004</v>
      </c>
      <c r="C4" s="133">
        <v>50</v>
      </c>
      <c r="D4" s="133">
        <v>550</v>
      </c>
      <c r="E4" s="166">
        <v>1.3</v>
      </c>
      <c r="F4" s="143">
        <f t="shared" ref="F4:F67" si="0">-0.0001*A4^2+0.0196*A4+11.697</f>
        <v>11.7165</v>
      </c>
      <c r="G4" s="143">
        <f t="shared" ref="G4:G67" si="1">F4*0.0243</f>
        <v>0.28471094999999996</v>
      </c>
      <c r="H4" s="143">
        <f>'SW7'!C$12</f>
        <v>56.47</v>
      </c>
      <c r="I4" s="143">
        <f t="shared" ref="I4:I67" si="2">F4*C4+G4*D4+H4*E4</f>
        <v>815.82702250000011</v>
      </c>
      <c r="J4" s="143">
        <f>I4*'SW7'!C$13</f>
        <v>17.377115579250002</v>
      </c>
      <c r="K4" s="143">
        <f t="shared" ref="K4:K67" si="3">-0.0000000257*A4^4+0.0000163*A4^3-0.003686*A4^2+0.3024*A4+1.445</f>
        <v>1.7437302743</v>
      </c>
      <c r="M4" s="143">
        <f t="shared" ref="M4:M67" si="4">0.0243*L4</f>
        <v>0</v>
      </c>
      <c r="N4" s="143">
        <f t="shared" ref="N4:N67" si="5">4*L4</f>
        <v>0</v>
      </c>
      <c r="O4" s="143">
        <f t="shared" ref="O4:O67" si="6">J4*K4</f>
        <v>30.301002515548412</v>
      </c>
      <c r="P4" s="143">
        <f t="shared" ref="P4:R67" si="7">C4*L4</f>
        <v>0</v>
      </c>
      <c r="Q4" s="143">
        <f t="shared" si="7"/>
        <v>0</v>
      </c>
      <c r="R4" s="143">
        <f t="shared" si="7"/>
        <v>0</v>
      </c>
      <c r="S4" s="143">
        <f t="shared" ref="S4:S67" si="8">SUM(O4:R4)</f>
        <v>30.301002515548412</v>
      </c>
      <c r="T4" s="143">
        <f>U3-(U3*(0.5^(1/'SW7'!C$2)))</f>
        <v>0</v>
      </c>
      <c r="U4" s="143">
        <f>U3+S3-T3</f>
        <v>25.071901558792494</v>
      </c>
      <c r="V4" s="147">
        <f>(U4*'SW7'!C$3/(B4*'SW7'!C$4)/1000)</f>
        <v>4.4549740654388915E-4</v>
      </c>
      <c r="W4" s="147">
        <f>V4/'SW7'!C$5</f>
        <v>5.5687175817986144E-3</v>
      </c>
    </row>
    <row r="5" spans="1:25" ht="15" customHeight="1" x14ac:dyDescent="0.35">
      <c r="A5" s="142">
        <f t="shared" ref="A5:A68" si="9">A4+1</f>
        <v>2</v>
      </c>
      <c r="B5" s="143">
        <f t="shared" ref="B5:B68" si="10">B4+0.5584 + 2*0.001787*A5 -3*0.00000155*A5^2 - 4*0.00000000133*A5^3</f>
        <v>36.577498702120003</v>
      </c>
      <c r="C5" s="133">
        <v>50</v>
      </c>
      <c r="D5" s="133">
        <v>550</v>
      </c>
      <c r="E5" s="166">
        <v>1.3</v>
      </c>
      <c r="F5" s="143">
        <f t="shared" si="0"/>
        <v>11.735799999999999</v>
      </c>
      <c r="G5" s="143">
        <f t="shared" si="1"/>
        <v>0.28517993999999997</v>
      </c>
      <c r="H5" s="143">
        <f>'SW7'!C$12</f>
        <v>56.47</v>
      </c>
      <c r="I5" s="143">
        <f t="shared" si="2"/>
        <v>817.04996699999992</v>
      </c>
      <c r="J5" s="143">
        <f>I5*'SW7'!C$13</f>
        <v>17.403164297099998</v>
      </c>
      <c r="K5" s="143">
        <f t="shared" si="3"/>
        <v>2.0351859887999999</v>
      </c>
      <c r="M5" s="143">
        <f t="shared" si="4"/>
        <v>0</v>
      </c>
      <c r="N5" s="143">
        <f t="shared" si="5"/>
        <v>0</v>
      </c>
      <c r="O5" s="143">
        <f t="shared" si="6"/>
        <v>35.418676138242319</v>
      </c>
      <c r="P5" s="143">
        <f t="shared" si="7"/>
        <v>0</v>
      </c>
      <c r="Q5" s="143">
        <f t="shared" si="7"/>
        <v>0</v>
      </c>
      <c r="R5" s="143">
        <f t="shared" si="7"/>
        <v>0</v>
      </c>
      <c r="S5" s="143">
        <f t="shared" si="8"/>
        <v>35.418676138242319</v>
      </c>
      <c r="T5" s="143">
        <f>U4-(U4*(0.5^(1/'SW7'!C$2)))</f>
        <v>0.15907555560385944</v>
      </c>
      <c r="U5" s="143">
        <f t="shared" ref="U5:U68" si="11">U4+S4-T4</f>
        <v>55.372904074340909</v>
      </c>
      <c r="V5" s="147">
        <f>(U5*'SW7'!C$3/(B5*'SW7'!C$4)/1000)</f>
        <v>9.6869726916805408E-4</v>
      </c>
      <c r="W5" s="147">
        <f>V5/'SW7'!C$5</f>
        <v>1.2108715864600677E-2</v>
      </c>
    </row>
    <row r="6" spans="1:25" x14ac:dyDescent="0.35">
      <c r="A6" s="142">
        <f t="shared" si="9"/>
        <v>3</v>
      </c>
      <c r="B6" s="143">
        <f t="shared" si="10"/>
        <v>37.14657870848</v>
      </c>
      <c r="C6" s="133">
        <v>50</v>
      </c>
      <c r="D6" s="133">
        <v>550</v>
      </c>
      <c r="E6" s="166">
        <v>1.3</v>
      </c>
      <c r="F6" s="143">
        <f t="shared" si="0"/>
        <v>11.754899999999999</v>
      </c>
      <c r="G6" s="143">
        <f t="shared" si="1"/>
        <v>0.28564406999999997</v>
      </c>
      <c r="H6" s="143">
        <f>'SW7'!C$12</f>
        <v>56.47</v>
      </c>
      <c r="I6" s="143">
        <f t="shared" si="2"/>
        <v>818.26023850000001</v>
      </c>
      <c r="J6" s="143">
        <f>I6*'SW7'!C$13</f>
        <v>17.428943080050001</v>
      </c>
      <c r="K6" s="143">
        <f t="shared" si="3"/>
        <v>2.3194640183000002</v>
      </c>
      <c r="M6" s="143">
        <f t="shared" si="4"/>
        <v>0</v>
      </c>
      <c r="N6" s="143">
        <f t="shared" si="5"/>
        <v>0</v>
      </c>
      <c r="O6" s="143">
        <f t="shared" si="6"/>
        <v>40.425806351174757</v>
      </c>
      <c r="P6" s="143">
        <f t="shared" si="7"/>
        <v>0</v>
      </c>
      <c r="Q6" s="143">
        <f t="shared" si="7"/>
        <v>0</v>
      </c>
      <c r="R6" s="143">
        <f t="shared" si="7"/>
        <v>0</v>
      </c>
      <c r="S6" s="143">
        <f t="shared" si="8"/>
        <v>40.425806351174757</v>
      </c>
      <c r="T6" s="143">
        <f>U5-(U5*(0.5^(1/'SW7'!C$2)))</f>
        <v>0.35132857634948778</v>
      </c>
      <c r="U6" s="143">
        <f t="shared" si="11"/>
        <v>90.632504656979364</v>
      </c>
      <c r="V6" s="147">
        <f>(U6*'SW7'!C$3/(B6*'SW7'!C$4)/1000)</f>
        <v>1.5612409706103028E-3</v>
      </c>
      <c r="W6" s="147">
        <f>V6/'SW7'!C$5</f>
        <v>1.9515512132628785E-2</v>
      </c>
    </row>
    <row r="7" spans="1:25" x14ac:dyDescent="0.35">
      <c r="A7" s="142">
        <f t="shared" si="9"/>
        <v>4</v>
      </c>
      <c r="B7" s="143">
        <f t="shared" si="10"/>
        <v>37.719199967999998</v>
      </c>
      <c r="C7" s="133">
        <v>50</v>
      </c>
      <c r="D7" s="133">
        <v>550</v>
      </c>
      <c r="E7" s="166">
        <v>1.3</v>
      </c>
      <c r="F7" s="143">
        <f t="shared" si="0"/>
        <v>11.7738</v>
      </c>
      <c r="G7" s="143">
        <f t="shared" si="1"/>
        <v>0.28610333999999998</v>
      </c>
      <c r="H7" s="143">
        <f>'SW7'!C$12</f>
        <v>56.47</v>
      </c>
      <c r="I7" s="143">
        <f t="shared" si="2"/>
        <v>819.45783699999993</v>
      </c>
      <c r="J7" s="143">
        <f>I7*'SW7'!C$13</f>
        <v>17.454451928099999</v>
      </c>
      <c r="K7" s="143">
        <f t="shared" si="3"/>
        <v>2.5966606207999998</v>
      </c>
      <c r="M7" s="143">
        <f t="shared" si="4"/>
        <v>0</v>
      </c>
      <c r="N7" s="143">
        <f t="shared" si="5"/>
        <v>0</v>
      </c>
      <c r="O7" s="143">
        <f t="shared" si="6"/>
        <v>45.323287979343895</v>
      </c>
      <c r="P7" s="143">
        <f t="shared" si="7"/>
        <v>0</v>
      </c>
      <c r="Q7" s="143">
        <f t="shared" si="7"/>
        <v>0</v>
      </c>
      <c r="R7" s="143">
        <f t="shared" si="7"/>
        <v>0</v>
      </c>
      <c r="S7" s="143">
        <f t="shared" si="8"/>
        <v>45.323287979343895</v>
      </c>
      <c r="T7" s="143">
        <f>U6-(U6*(0.5^(1/'SW7'!C$2)))</f>
        <v>0.57504278246587148</v>
      </c>
      <c r="U7" s="143">
        <f t="shared" si="11"/>
        <v>130.70698243180465</v>
      </c>
      <c r="V7" s="147">
        <f>(U7*'SW7'!C$3/(B7*'SW7'!C$4)/1000)</f>
        <v>2.2173849408040156E-3</v>
      </c>
      <c r="W7" s="147">
        <f>V7/'SW7'!C$5</f>
        <v>2.7717311760050194E-2</v>
      </c>
    </row>
    <row r="8" spans="1:25" x14ac:dyDescent="0.35">
      <c r="A8" s="142">
        <f t="shared" si="9"/>
        <v>5</v>
      </c>
      <c r="B8" s="143">
        <f t="shared" si="10"/>
        <v>38.295353052999999</v>
      </c>
      <c r="C8" s="133">
        <v>50</v>
      </c>
      <c r="D8" s="133">
        <v>550</v>
      </c>
      <c r="E8" s="166">
        <v>1.3</v>
      </c>
      <c r="F8" s="143">
        <f t="shared" si="0"/>
        <v>11.792499999999999</v>
      </c>
      <c r="G8" s="143">
        <f t="shared" si="1"/>
        <v>0.28655774999999994</v>
      </c>
      <c r="H8" s="143">
        <f>'SW7'!C$12</f>
        <v>56.47</v>
      </c>
      <c r="I8" s="143">
        <f t="shared" si="2"/>
        <v>820.64276249999989</v>
      </c>
      <c r="J8" s="143">
        <f>I8*'SW7'!C$13</f>
        <v>17.479690841249997</v>
      </c>
      <c r="K8" s="143">
        <f t="shared" si="3"/>
        <v>2.8668714375000004</v>
      </c>
      <c r="M8" s="143">
        <f t="shared" si="4"/>
        <v>0</v>
      </c>
      <c r="N8" s="143">
        <f t="shared" si="5"/>
        <v>0</v>
      </c>
      <c r="O8" s="143">
        <f t="shared" si="6"/>
        <v>50.112026409109973</v>
      </c>
      <c r="P8" s="143">
        <f t="shared" si="7"/>
        <v>0</v>
      </c>
      <c r="Q8" s="143">
        <f t="shared" si="7"/>
        <v>0</v>
      </c>
      <c r="R8" s="143">
        <f t="shared" si="7"/>
        <v>0</v>
      </c>
      <c r="S8" s="143">
        <f t="shared" si="8"/>
        <v>50.112026409109973</v>
      </c>
      <c r="T8" s="143">
        <f>U7-(U7*(0.5^(1/'SW7'!C$2)))</f>
        <v>0.82930629744561202</v>
      </c>
      <c r="U8" s="143">
        <f t="shared" si="11"/>
        <v>175.45522762868268</v>
      </c>
      <c r="V8" s="147">
        <f>(U8*'SW7'!C$3/(B8*'SW7'!C$4)/1000)</f>
        <v>2.9317370309792658E-3</v>
      </c>
      <c r="W8" s="147">
        <f>V8/'SW7'!C$5</f>
        <v>3.664671288724082E-2</v>
      </c>
    </row>
    <row r="9" spans="1:25" x14ac:dyDescent="0.35">
      <c r="A9" s="142">
        <f t="shared" si="9"/>
        <v>6</v>
      </c>
      <c r="B9" s="143">
        <f t="shared" si="10"/>
        <v>38.875028503879996</v>
      </c>
      <c r="C9" s="133">
        <v>50</v>
      </c>
      <c r="D9" s="133">
        <v>550</v>
      </c>
      <c r="E9" s="166">
        <v>1.3</v>
      </c>
      <c r="F9" s="143">
        <f t="shared" si="0"/>
        <v>11.811</v>
      </c>
      <c r="G9" s="143">
        <f t="shared" si="1"/>
        <v>0.28700729999999997</v>
      </c>
      <c r="H9" s="143">
        <f>'SW7'!C$12</f>
        <v>56.47</v>
      </c>
      <c r="I9" s="143">
        <f t="shared" si="2"/>
        <v>821.8150149999999</v>
      </c>
      <c r="J9" s="143">
        <f>I9*'SW7'!C$13</f>
        <v>17.504659819499999</v>
      </c>
      <c r="K9" s="143">
        <f t="shared" si="3"/>
        <v>3.1301914927999999</v>
      </c>
      <c r="M9" s="143">
        <f t="shared" si="4"/>
        <v>0</v>
      </c>
      <c r="N9" s="143">
        <f t="shared" si="5"/>
        <v>0</v>
      </c>
      <c r="O9" s="143">
        <f t="shared" si="6"/>
        <v>54.792937251356875</v>
      </c>
      <c r="P9" s="143">
        <f t="shared" si="7"/>
        <v>0</v>
      </c>
      <c r="Q9" s="143">
        <f t="shared" si="7"/>
        <v>0</v>
      </c>
      <c r="R9" s="143">
        <f t="shared" si="7"/>
        <v>0</v>
      </c>
      <c r="S9" s="143">
        <f t="shared" si="8"/>
        <v>54.792937251356875</v>
      </c>
      <c r="T9" s="143">
        <f>U8-(U8*(0.5^(1/'SW7'!C$2)))</f>
        <v>1.1132238116516646</v>
      </c>
      <c r="U9" s="143">
        <f t="shared" si="11"/>
        <v>224.73794774034704</v>
      </c>
      <c r="V9" s="147">
        <f>(U9*'SW7'!C$3/(B9*'SW7'!C$4)/1000)</f>
        <v>3.6992226212209257E-3</v>
      </c>
      <c r="W9" s="147">
        <f>V9/'SW7'!C$5</f>
        <v>4.624028276526157E-2</v>
      </c>
    </row>
    <row r="10" spans="1:25" x14ac:dyDescent="0.35">
      <c r="A10" s="142">
        <f t="shared" si="9"/>
        <v>7</v>
      </c>
      <c r="B10" s="143">
        <f t="shared" si="10"/>
        <v>39.458216829119998</v>
      </c>
      <c r="C10" s="133">
        <v>50</v>
      </c>
      <c r="D10" s="133">
        <v>550</v>
      </c>
      <c r="E10" s="166">
        <v>1.3</v>
      </c>
      <c r="F10" s="143">
        <f t="shared" si="0"/>
        <v>11.8293</v>
      </c>
      <c r="G10" s="143">
        <f t="shared" si="1"/>
        <v>0.28745198999999999</v>
      </c>
      <c r="H10" s="143">
        <f>'SW7'!C$12</f>
        <v>56.47</v>
      </c>
      <c r="I10" s="143">
        <f t="shared" si="2"/>
        <v>822.97459449999997</v>
      </c>
      <c r="J10" s="143">
        <f>I10*'SW7'!C$13</f>
        <v>17.52935886285</v>
      </c>
      <c r="K10" s="143">
        <f t="shared" si="3"/>
        <v>3.3867151942999998</v>
      </c>
      <c r="M10" s="143">
        <f t="shared" si="4"/>
        <v>0</v>
      </c>
      <c r="N10" s="143">
        <f t="shared" si="5"/>
        <v>0</v>
      </c>
      <c r="O10" s="143">
        <f t="shared" si="6"/>
        <v>59.366946007151462</v>
      </c>
      <c r="P10" s="143">
        <f t="shared" si="7"/>
        <v>0</v>
      </c>
      <c r="Q10" s="143">
        <f t="shared" si="7"/>
        <v>0</v>
      </c>
      <c r="R10" s="143">
        <f t="shared" si="7"/>
        <v>0</v>
      </c>
      <c r="S10" s="143">
        <f t="shared" si="8"/>
        <v>59.366946007151462</v>
      </c>
      <c r="T10" s="143">
        <f>U9-(U9*(0.5^(1/'SW7'!C$2)))</f>
        <v>1.425911545569619</v>
      </c>
      <c r="U10" s="143">
        <f t="shared" si="11"/>
        <v>278.41766118005228</v>
      </c>
      <c r="V10" s="147">
        <f>(U10*'SW7'!C$3/(B10*'SW7'!C$4)/1000)</f>
        <v>4.5150660082897602E-3</v>
      </c>
      <c r="W10" s="147">
        <f>V10/'SW7'!C$5</f>
        <v>5.6438325103622004E-2</v>
      </c>
    </row>
    <row r="11" spans="1:25" x14ac:dyDescent="0.35">
      <c r="A11" s="142">
        <f t="shared" si="9"/>
        <v>8</v>
      </c>
      <c r="B11" s="143">
        <f t="shared" si="10"/>
        <v>40.044908505279999</v>
      </c>
      <c r="C11" s="133">
        <v>50</v>
      </c>
      <c r="D11" s="133">
        <v>550</v>
      </c>
      <c r="E11" s="166">
        <v>1.3</v>
      </c>
      <c r="F11" s="143">
        <f t="shared" si="0"/>
        <v>11.847399999999999</v>
      </c>
      <c r="G11" s="143">
        <f t="shared" si="1"/>
        <v>0.28789181999999996</v>
      </c>
      <c r="H11" s="143">
        <f>'SW7'!C$12</f>
        <v>56.47</v>
      </c>
      <c r="I11" s="143">
        <f t="shared" si="2"/>
        <v>824.12150099999985</v>
      </c>
      <c r="J11" s="143">
        <f>I11*'SW7'!C$13</f>
        <v>17.553787971299997</v>
      </c>
      <c r="K11" s="143">
        <f t="shared" si="3"/>
        <v>3.6365363328000004</v>
      </c>
      <c r="M11" s="143">
        <f t="shared" si="4"/>
        <v>0</v>
      </c>
      <c r="N11" s="143">
        <f t="shared" si="5"/>
        <v>0</v>
      </c>
      <c r="O11" s="143">
        <f t="shared" si="6"/>
        <v>63.83498773590005</v>
      </c>
      <c r="P11" s="143">
        <f t="shared" si="7"/>
        <v>0</v>
      </c>
      <c r="Q11" s="143">
        <f t="shared" si="7"/>
        <v>0</v>
      </c>
      <c r="R11" s="143">
        <f t="shared" si="7"/>
        <v>0</v>
      </c>
      <c r="S11" s="143">
        <f t="shared" si="8"/>
        <v>63.83498773590005</v>
      </c>
      <c r="T11" s="143">
        <f>U10-(U10*(0.5^(1/'SW7'!C$2)))</f>
        <v>1.7664972095669214</v>
      </c>
      <c r="U11" s="143">
        <f t="shared" si="11"/>
        <v>336.35869564163409</v>
      </c>
      <c r="V11" s="147">
        <f>(U11*'SW7'!C$3/(B11*'SW7'!C$4)/1000)</f>
        <v>5.3747730631148799E-3</v>
      </c>
      <c r="W11" s="147">
        <f>V11/'SW7'!C$5</f>
        <v>6.7184663288935992E-2</v>
      </c>
    </row>
    <row r="12" spans="1:25" x14ac:dyDescent="0.35">
      <c r="A12" s="142">
        <f t="shared" si="9"/>
        <v>9</v>
      </c>
      <c r="B12" s="143">
        <f t="shared" si="10"/>
        <v>40.635093976999997</v>
      </c>
      <c r="C12" s="133">
        <v>50</v>
      </c>
      <c r="D12" s="133">
        <v>550</v>
      </c>
      <c r="E12" s="166">
        <v>1.3</v>
      </c>
      <c r="F12" s="143">
        <f t="shared" si="0"/>
        <v>11.8653</v>
      </c>
      <c r="G12" s="143">
        <f t="shared" si="1"/>
        <v>0.28832679</v>
      </c>
      <c r="H12" s="143">
        <f>'SW7'!C$12</f>
        <v>56.47</v>
      </c>
      <c r="I12" s="143">
        <f t="shared" si="2"/>
        <v>825.25573450000002</v>
      </c>
      <c r="J12" s="143">
        <f>I12*'SW7'!C$13</f>
        <v>17.57794714485</v>
      </c>
      <c r="K12" s="143">
        <f t="shared" si="3"/>
        <v>3.8797480822999999</v>
      </c>
      <c r="M12" s="143">
        <f t="shared" si="4"/>
        <v>0</v>
      </c>
      <c r="N12" s="143">
        <f t="shared" si="5"/>
        <v>0</v>
      </c>
      <c r="O12" s="143">
        <f t="shared" si="6"/>
        <v>68.198006726002546</v>
      </c>
      <c r="P12" s="143">
        <f t="shared" si="7"/>
        <v>0</v>
      </c>
      <c r="Q12" s="143">
        <f t="shared" si="7"/>
        <v>0</v>
      </c>
      <c r="R12" s="143">
        <f t="shared" si="7"/>
        <v>0</v>
      </c>
      <c r="S12" s="143">
        <f t="shared" si="8"/>
        <v>68.198006726002546</v>
      </c>
      <c r="T12" s="143">
        <f>U11-(U11*(0.5^(1/'SW7'!C$2)))</f>
        <v>2.1341199934880137</v>
      </c>
      <c r="U12" s="143">
        <f t="shared" si="11"/>
        <v>398.42718616796719</v>
      </c>
      <c r="V12" s="147">
        <f>(U12*'SW7'!C$3/(B12*'SW7'!C$4)/1000)</f>
        <v>6.2741149863013625E-3</v>
      </c>
      <c r="W12" s="147">
        <f>V12/'SW7'!C$5</f>
        <v>7.8426437328767029E-2</v>
      </c>
    </row>
    <row r="13" spans="1:25" x14ac:dyDescent="0.35">
      <c r="A13" s="142">
        <f t="shared" si="9"/>
        <v>10</v>
      </c>
      <c r="B13" s="143">
        <f t="shared" si="10"/>
        <v>41.228763656999995</v>
      </c>
      <c r="C13" s="133">
        <v>50</v>
      </c>
      <c r="D13" s="133">
        <v>550</v>
      </c>
      <c r="E13" s="166">
        <v>1.3</v>
      </c>
      <c r="F13" s="143">
        <f t="shared" si="0"/>
        <v>11.882999999999999</v>
      </c>
      <c r="G13" s="143">
        <f t="shared" si="1"/>
        <v>0.28875689999999998</v>
      </c>
      <c r="H13" s="143">
        <f>'SW7'!C$12</f>
        <v>56.47</v>
      </c>
      <c r="I13" s="143">
        <f t="shared" si="2"/>
        <v>826.377295</v>
      </c>
      <c r="J13" s="143">
        <f>I13*'SW7'!C$13</f>
        <v>17.6018363835</v>
      </c>
      <c r="K13" s="143">
        <f t="shared" si="3"/>
        <v>4.1164430000000003</v>
      </c>
      <c r="M13" s="143">
        <f t="shared" si="4"/>
        <v>0</v>
      </c>
      <c r="N13" s="143">
        <f t="shared" si="5"/>
        <v>0</v>
      </c>
      <c r="O13" s="143">
        <f t="shared" si="6"/>
        <v>72.456956168003899</v>
      </c>
      <c r="P13" s="143">
        <f t="shared" si="7"/>
        <v>0</v>
      </c>
      <c r="Q13" s="143">
        <f t="shared" si="7"/>
        <v>0</v>
      </c>
      <c r="R13" s="143">
        <f t="shared" si="7"/>
        <v>0</v>
      </c>
      <c r="S13" s="143">
        <f t="shared" si="8"/>
        <v>72.456956168003899</v>
      </c>
      <c r="T13" s="143">
        <f>U12-(U12*(0.5^(1/'SW7'!C$2)))</f>
        <v>2.5279305543988357</v>
      </c>
      <c r="U13" s="143">
        <f t="shared" si="11"/>
        <v>464.4910729004817</v>
      </c>
      <c r="V13" s="147">
        <f>(U13*'SW7'!C$3/(B13*'SW7'!C$4)/1000)</f>
        <v>7.2091130836263286E-3</v>
      </c>
      <c r="W13" s="147">
        <f>V13/'SW7'!C$5</f>
        <v>9.0113913545329105E-2</v>
      </c>
    </row>
    <row r="14" spans="1:25" x14ac:dyDescent="0.35">
      <c r="A14" s="142">
        <f t="shared" si="9"/>
        <v>11</v>
      </c>
      <c r="B14" s="143">
        <f t="shared" si="10"/>
        <v>41.825907926079992</v>
      </c>
      <c r="C14" s="133">
        <v>50</v>
      </c>
      <c r="D14" s="133">
        <v>550</v>
      </c>
      <c r="E14" s="166">
        <v>1.3</v>
      </c>
      <c r="F14" s="143">
        <f t="shared" si="0"/>
        <v>11.900499999999999</v>
      </c>
      <c r="G14" s="143">
        <f t="shared" si="1"/>
        <v>0.28918214999999997</v>
      </c>
      <c r="H14" s="143">
        <f>'SW7'!C$12</f>
        <v>56.47</v>
      </c>
      <c r="I14" s="143">
        <f t="shared" si="2"/>
        <v>827.48618250000004</v>
      </c>
      <c r="J14" s="143">
        <f>I14*'SW7'!C$13</f>
        <v>17.62545568725</v>
      </c>
      <c r="K14" s="143">
        <f t="shared" si="3"/>
        <v>4.3467130262999998</v>
      </c>
      <c r="M14" s="143">
        <f t="shared" si="4"/>
        <v>0</v>
      </c>
      <c r="N14" s="143">
        <f t="shared" si="5"/>
        <v>0</v>
      </c>
      <c r="O14" s="143">
        <f t="shared" si="6"/>
        <v>76.612797830242982</v>
      </c>
      <c r="P14" s="143">
        <f t="shared" si="7"/>
        <v>0</v>
      </c>
      <c r="Q14" s="143">
        <f t="shared" si="7"/>
        <v>0</v>
      </c>
      <c r="R14" s="143">
        <f t="shared" si="7"/>
        <v>0</v>
      </c>
      <c r="S14" s="143">
        <f t="shared" si="8"/>
        <v>76.612797830242982</v>
      </c>
      <c r="T14" s="143">
        <f>U13-(U13*(0.5^(1/'SW7'!C$2)))</f>
        <v>2.9470910023082979</v>
      </c>
      <c r="U14" s="143">
        <f t="shared" si="11"/>
        <v>534.4200985140867</v>
      </c>
      <c r="V14" s="147">
        <f>(U14*'SW7'!C$3/(B14*'SW7'!C$4)/1000)</f>
        <v>8.1760244901319598E-3</v>
      </c>
      <c r="W14" s="147">
        <f>V14/'SW7'!C$5</f>
        <v>0.1022003061266495</v>
      </c>
    </row>
    <row r="15" spans="1:25" x14ac:dyDescent="0.35">
      <c r="A15" s="142">
        <f t="shared" si="9"/>
        <v>12</v>
      </c>
      <c r="B15" s="143">
        <f t="shared" si="10"/>
        <v>42.426517133119987</v>
      </c>
      <c r="C15" s="133">
        <v>50</v>
      </c>
      <c r="D15" s="133">
        <v>550</v>
      </c>
      <c r="E15" s="166">
        <v>1.3</v>
      </c>
      <c r="F15" s="143">
        <f t="shared" si="0"/>
        <v>11.9178</v>
      </c>
      <c r="G15" s="143">
        <f t="shared" si="1"/>
        <v>0.28960253999999996</v>
      </c>
      <c r="H15" s="143">
        <f>'SW7'!C$12</f>
        <v>56.47</v>
      </c>
      <c r="I15" s="143">
        <f t="shared" si="2"/>
        <v>828.5823969999999</v>
      </c>
      <c r="J15" s="143">
        <f>I15*'SW7'!C$13</f>
        <v>17.648805056099999</v>
      </c>
      <c r="K15" s="143">
        <f t="shared" si="3"/>
        <v>4.5706494848000006</v>
      </c>
      <c r="M15" s="143">
        <f t="shared" si="4"/>
        <v>0</v>
      </c>
      <c r="N15" s="143">
        <f t="shared" si="5"/>
        <v>0</v>
      </c>
      <c r="O15" s="143">
        <f t="shared" si="6"/>
        <v>80.666501736999109</v>
      </c>
      <c r="P15" s="143">
        <f t="shared" si="7"/>
        <v>0</v>
      </c>
      <c r="Q15" s="143">
        <f t="shared" si="7"/>
        <v>0</v>
      </c>
      <c r="R15" s="143">
        <f t="shared" si="7"/>
        <v>0</v>
      </c>
      <c r="S15" s="143">
        <f t="shared" si="8"/>
        <v>80.666501736999109</v>
      </c>
      <c r="T15" s="143">
        <f>U14-(U14*(0.5^(1/'SW7'!C$2)))</f>
        <v>3.3907748838933003</v>
      </c>
      <c r="U15" s="143">
        <f t="shared" si="11"/>
        <v>608.08580534202133</v>
      </c>
      <c r="V15" s="147">
        <f>(U15*'SW7'!C$3/(B15*'SW7'!C$4)/1000)</f>
        <v>9.1713287769872032E-3</v>
      </c>
      <c r="W15" s="147">
        <f>V15/'SW7'!C$5</f>
        <v>0.11464160971234004</v>
      </c>
    </row>
    <row r="16" spans="1:25" x14ac:dyDescent="0.35">
      <c r="A16" s="142">
        <f t="shared" si="9"/>
        <v>13</v>
      </c>
      <c r="B16" s="143">
        <f t="shared" si="10"/>
        <v>43.030581595079987</v>
      </c>
      <c r="C16" s="133">
        <v>50</v>
      </c>
      <c r="D16" s="133">
        <v>550</v>
      </c>
      <c r="E16" s="166">
        <v>1.3</v>
      </c>
      <c r="F16" s="143">
        <f t="shared" si="0"/>
        <v>11.934899999999999</v>
      </c>
      <c r="G16" s="143">
        <f t="shared" si="1"/>
        <v>0.29001806999999996</v>
      </c>
      <c r="H16" s="143">
        <f>'SW7'!C$12</f>
        <v>56.47</v>
      </c>
      <c r="I16" s="143">
        <f t="shared" si="2"/>
        <v>829.66593849999981</v>
      </c>
      <c r="J16" s="143">
        <f>I16*'SW7'!C$13</f>
        <v>17.671884490049994</v>
      </c>
      <c r="K16" s="143">
        <f t="shared" si="3"/>
        <v>4.7883430822999999</v>
      </c>
      <c r="M16" s="143">
        <f t="shared" si="4"/>
        <v>0</v>
      </c>
      <c r="N16" s="143">
        <f t="shared" si="5"/>
        <v>0</v>
      </c>
      <c r="O16" s="143">
        <f t="shared" si="6"/>
        <v>84.619045849135546</v>
      </c>
      <c r="P16" s="143">
        <f t="shared" si="7"/>
        <v>0</v>
      </c>
      <c r="Q16" s="143">
        <f t="shared" si="7"/>
        <v>0</v>
      </c>
      <c r="R16" s="143">
        <f t="shared" si="7"/>
        <v>0</v>
      </c>
      <c r="S16" s="143">
        <f t="shared" si="8"/>
        <v>84.619045849135546</v>
      </c>
      <c r="T16" s="143">
        <f>U15-(U15*(0.5^(1/'SW7'!C$2)))</f>
        <v>3.8581671642564288</v>
      </c>
      <c r="U16" s="143">
        <f t="shared" si="11"/>
        <v>685.3615321951271</v>
      </c>
      <c r="V16" s="147">
        <f>(U16*'SW7'!C$3/(B16*'SW7'!C$4)/1000)</f>
        <v>1.0191715380371421E-2</v>
      </c>
      <c r="W16" s="147">
        <f>V16/'SW7'!C$5</f>
        <v>0.12739644225464275</v>
      </c>
    </row>
    <row r="17" spans="1:23" x14ac:dyDescent="0.35">
      <c r="A17" s="142">
        <f t="shared" si="9"/>
        <v>14</v>
      </c>
      <c r="B17" s="143">
        <f t="shared" si="10"/>
        <v>43.638091596999985</v>
      </c>
      <c r="C17" s="133">
        <v>50</v>
      </c>
      <c r="D17" s="133">
        <v>550</v>
      </c>
      <c r="E17" s="166">
        <v>1.3</v>
      </c>
      <c r="F17" s="143">
        <f t="shared" si="0"/>
        <v>11.951799999999999</v>
      </c>
      <c r="G17" s="143">
        <f t="shared" si="1"/>
        <v>0.29042873999999996</v>
      </c>
      <c r="H17" s="143">
        <f>'SW7'!C$12</f>
        <v>56.47</v>
      </c>
      <c r="I17" s="143">
        <f t="shared" si="2"/>
        <v>830.736807</v>
      </c>
      <c r="J17" s="143">
        <f>I17*'SW7'!C$13</f>
        <v>17.694693989099999</v>
      </c>
      <c r="K17" s="143">
        <f t="shared" si="3"/>
        <v>4.9998839088000002</v>
      </c>
      <c r="M17" s="143">
        <f t="shared" si="4"/>
        <v>0</v>
      </c>
      <c r="N17" s="143">
        <f t="shared" si="5"/>
        <v>0</v>
      </c>
      <c r="O17" s="143">
        <f t="shared" si="6"/>
        <v>88.471415747241167</v>
      </c>
      <c r="P17" s="143">
        <f t="shared" si="7"/>
        <v>0</v>
      </c>
      <c r="Q17" s="143">
        <f t="shared" si="7"/>
        <v>0</v>
      </c>
      <c r="R17" s="143">
        <f t="shared" si="7"/>
        <v>0</v>
      </c>
      <c r="S17" s="143">
        <f t="shared" si="8"/>
        <v>88.471415747241167</v>
      </c>
      <c r="T17" s="143">
        <f>U16-(U16*(0.5^(1/'SW7'!C$2)))</f>
        <v>4.3484642067453478</v>
      </c>
      <c r="U17" s="143">
        <f t="shared" si="11"/>
        <v>766.12241088000621</v>
      </c>
      <c r="V17" s="147">
        <f>(U17*'SW7'!C$3/(B17*'SW7'!C$4)/1000)</f>
        <v>1.1234071796281615E-2</v>
      </c>
      <c r="W17" s="147">
        <f>V17/'SW7'!C$5</f>
        <v>0.14042589745352019</v>
      </c>
    </row>
    <row r="18" spans="1:23" x14ac:dyDescent="0.35">
      <c r="A18" s="142">
        <f t="shared" si="9"/>
        <v>15</v>
      </c>
      <c r="B18" s="143">
        <f t="shared" si="10"/>
        <v>44.249037391999984</v>
      </c>
      <c r="C18" s="133">
        <v>50</v>
      </c>
      <c r="D18" s="133">
        <v>550</v>
      </c>
      <c r="E18" s="166">
        <v>1.3</v>
      </c>
      <c r="F18" s="143">
        <f t="shared" si="0"/>
        <v>11.968499999999999</v>
      </c>
      <c r="G18" s="143">
        <f t="shared" si="1"/>
        <v>0.29083454999999997</v>
      </c>
      <c r="H18" s="143">
        <f>'SW7'!C$12</f>
        <v>56.47</v>
      </c>
      <c r="I18" s="143">
        <f t="shared" si="2"/>
        <v>831.79500250000001</v>
      </c>
      <c r="J18" s="143">
        <f>I18*'SW7'!C$13</f>
        <v>17.717233553250001</v>
      </c>
      <c r="K18" s="143">
        <f t="shared" si="3"/>
        <v>5.2053614374999997</v>
      </c>
      <c r="M18" s="143">
        <f t="shared" si="4"/>
        <v>0</v>
      </c>
      <c r="N18" s="143">
        <f t="shared" si="5"/>
        <v>0</v>
      </c>
      <c r="O18" s="143">
        <f t="shared" si="6"/>
        <v>92.224604317268657</v>
      </c>
      <c r="P18" s="143">
        <f t="shared" si="7"/>
        <v>0</v>
      </c>
      <c r="Q18" s="143">
        <f t="shared" si="7"/>
        <v>0</v>
      </c>
      <c r="R18" s="143">
        <f t="shared" si="7"/>
        <v>0</v>
      </c>
      <c r="S18" s="143">
        <f t="shared" si="8"/>
        <v>92.224604317268657</v>
      </c>
      <c r="T18" s="143">
        <f>U17-(U17*(0.5^(1/'SW7'!C$2)))</f>
        <v>4.8608737508610602</v>
      </c>
      <c r="U18" s="143">
        <f t="shared" si="11"/>
        <v>850.24536242050203</v>
      </c>
      <c r="V18" s="147">
        <f>(U18*'SW7'!C$3/(B18*'SW7'!C$4)/1000)</f>
        <v>1.2295472489420273E-2</v>
      </c>
      <c r="W18" s="147">
        <f>V18/'SW7'!C$5</f>
        <v>0.15369340611775342</v>
      </c>
    </row>
    <row r="19" spans="1:23" x14ac:dyDescent="0.35">
      <c r="A19" s="142">
        <f t="shared" si="9"/>
        <v>16</v>
      </c>
      <c r="B19" s="143">
        <f t="shared" si="10"/>
        <v>44.863409201279985</v>
      </c>
      <c r="C19" s="133">
        <v>50</v>
      </c>
      <c r="D19" s="133">
        <v>550</v>
      </c>
      <c r="E19" s="166">
        <v>1.3</v>
      </c>
      <c r="F19" s="143">
        <f t="shared" si="0"/>
        <v>11.984999999999999</v>
      </c>
      <c r="G19" s="143">
        <f t="shared" si="1"/>
        <v>0.29123549999999998</v>
      </c>
      <c r="H19" s="143">
        <f>'SW7'!C$12</f>
        <v>56.47</v>
      </c>
      <c r="I19" s="143">
        <f t="shared" si="2"/>
        <v>832.84052500000007</v>
      </c>
      <c r="J19" s="143">
        <f>I19*'SW7'!C$13</f>
        <v>17.739503182500002</v>
      </c>
      <c r="K19" s="143">
        <f t="shared" si="3"/>
        <v>5.4048645247999998</v>
      </c>
      <c r="M19" s="143">
        <f t="shared" si="4"/>
        <v>0</v>
      </c>
      <c r="N19" s="143">
        <f t="shared" si="5"/>
        <v>0</v>
      </c>
      <c r="O19" s="143">
        <f t="shared" si="6"/>
        <v>95.879611438670963</v>
      </c>
      <c r="P19" s="143">
        <f t="shared" si="7"/>
        <v>0</v>
      </c>
      <c r="Q19" s="143">
        <f t="shared" si="7"/>
        <v>0</v>
      </c>
      <c r="R19" s="143">
        <f t="shared" si="7"/>
        <v>0</v>
      </c>
      <c r="S19" s="143">
        <f t="shared" si="8"/>
        <v>95.879611438670963</v>
      </c>
      <c r="T19" s="143">
        <f>U18-(U18*(0.5^(1/'SW7'!C$2)))</f>
        <v>5.3946148882837406</v>
      </c>
      <c r="U19" s="143">
        <f t="shared" si="11"/>
        <v>937.60909298690967</v>
      </c>
      <c r="V19" s="147">
        <f>(U19*'SW7'!C$3/(B19*'SW7'!C$4)/1000)</f>
        <v>1.3373168468220103E-2</v>
      </c>
      <c r="W19" s="147">
        <f>V19/'SW7'!C$5</f>
        <v>0.16716460585275128</v>
      </c>
    </row>
    <row r="20" spans="1:23" x14ac:dyDescent="0.35">
      <c r="A20" s="142">
        <f t="shared" si="9"/>
        <v>17</v>
      </c>
      <c r="B20" s="143">
        <f t="shared" si="10"/>
        <v>45.481197214119987</v>
      </c>
      <c r="C20" s="133">
        <v>50</v>
      </c>
      <c r="D20" s="133">
        <v>550</v>
      </c>
      <c r="E20" s="166">
        <v>1.3</v>
      </c>
      <c r="F20" s="143">
        <f t="shared" si="0"/>
        <v>12.001299999999999</v>
      </c>
      <c r="G20" s="143">
        <f t="shared" si="1"/>
        <v>0.29163158999999994</v>
      </c>
      <c r="H20" s="143">
        <f>'SW7'!C$12</f>
        <v>56.47</v>
      </c>
      <c r="I20" s="143">
        <f t="shared" si="2"/>
        <v>833.87337449999995</v>
      </c>
      <c r="J20" s="143">
        <f>I20*'SW7'!C$13</f>
        <v>17.761502876849999</v>
      </c>
      <c r="K20" s="143">
        <f t="shared" si="3"/>
        <v>5.5984814103000007</v>
      </c>
      <c r="M20" s="143">
        <f t="shared" si="4"/>
        <v>0</v>
      </c>
      <c r="N20" s="143">
        <f t="shared" si="5"/>
        <v>0</v>
      </c>
      <c r="O20" s="143">
        <f t="shared" si="6"/>
        <v>99.4374436750347</v>
      </c>
      <c r="P20" s="143">
        <f t="shared" si="7"/>
        <v>0</v>
      </c>
      <c r="Q20" s="143">
        <f t="shared" si="7"/>
        <v>0</v>
      </c>
      <c r="R20" s="143">
        <f t="shared" si="7"/>
        <v>0</v>
      </c>
      <c r="S20" s="143">
        <f t="shared" si="8"/>
        <v>99.4374436750347</v>
      </c>
      <c r="T20" s="143">
        <f>U19-(U19*(0.5^(1/'SW7'!C$2)))</f>
        <v>5.9489180370452459</v>
      </c>
      <c r="U20" s="143">
        <f t="shared" si="11"/>
        <v>1028.0940895372969</v>
      </c>
      <c r="V20" s="147">
        <f>(U20*'SW7'!C$3/(B20*'SW7'!C$4)/1000)</f>
        <v>1.4464577481637235E-2</v>
      </c>
      <c r="W20" s="147">
        <f>V20/'SW7'!C$5</f>
        <v>0.18080721852046544</v>
      </c>
    </row>
    <row r="21" spans="1:23" x14ac:dyDescent="0.35">
      <c r="A21" s="142">
        <f t="shared" si="9"/>
        <v>18</v>
      </c>
      <c r="B21" s="143">
        <f t="shared" si="10"/>
        <v>46.102391587879985</v>
      </c>
      <c r="C21" s="133">
        <v>50</v>
      </c>
      <c r="D21" s="133">
        <v>550</v>
      </c>
      <c r="E21" s="166">
        <v>1.3</v>
      </c>
      <c r="F21" s="143">
        <f t="shared" si="0"/>
        <v>12.017399999999999</v>
      </c>
      <c r="G21" s="143">
        <f t="shared" si="1"/>
        <v>0.29202281999999996</v>
      </c>
      <c r="H21" s="143">
        <f>'SW7'!C$12</f>
        <v>56.47</v>
      </c>
      <c r="I21" s="143">
        <f t="shared" si="2"/>
        <v>834.89355099999989</v>
      </c>
      <c r="J21" s="143">
        <f>I21*'SW7'!C$13</f>
        <v>17.783232636299996</v>
      </c>
      <c r="K21" s="143">
        <f t="shared" si="3"/>
        <v>5.7862997168000003</v>
      </c>
      <c r="M21" s="143">
        <f t="shared" si="4"/>
        <v>0</v>
      </c>
      <c r="N21" s="143">
        <f t="shared" si="5"/>
        <v>0</v>
      </c>
      <c r="O21" s="143">
        <f t="shared" si="6"/>
        <v>102.89911396721119</v>
      </c>
      <c r="P21" s="143">
        <f t="shared" si="7"/>
        <v>0</v>
      </c>
      <c r="Q21" s="143">
        <f t="shared" si="7"/>
        <v>0</v>
      </c>
      <c r="R21" s="143">
        <f t="shared" si="7"/>
        <v>0</v>
      </c>
      <c r="S21" s="143">
        <f t="shared" si="8"/>
        <v>102.89911396721119</v>
      </c>
      <c r="T21" s="143">
        <f>U20-(U20*(0.5^(1/'SW7'!C$2)))</f>
        <v>6.5230249138736554</v>
      </c>
      <c r="U21" s="143">
        <f t="shared" si="11"/>
        <v>1121.5826151752863</v>
      </c>
      <c r="V21" s="147">
        <f>(U21*'SW7'!C$3/(B21*'SW7'!C$4)/1000)</f>
        <v>1.5567274796625627E-2</v>
      </c>
      <c r="W21" s="147">
        <f>V21/'SW7'!C$5</f>
        <v>0.19459093495782034</v>
      </c>
    </row>
    <row r="22" spans="1:23" x14ac:dyDescent="0.35">
      <c r="A22" s="142">
        <f t="shared" si="9"/>
        <v>19</v>
      </c>
      <c r="B22" s="143">
        <f t="shared" si="10"/>
        <v>46.72698244799998</v>
      </c>
      <c r="C22" s="133">
        <v>50</v>
      </c>
      <c r="D22" s="133">
        <v>550</v>
      </c>
      <c r="E22" s="166">
        <v>1.3</v>
      </c>
      <c r="F22" s="143">
        <f t="shared" si="0"/>
        <v>12.033299999999999</v>
      </c>
      <c r="G22" s="143">
        <f t="shared" si="1"/>
        <v>0.29240918999999993</v>
      </c>
      <c r="H22" s="143">
        <f>'SW7'!C$12</f>
        <v>56.47</v>
      </c>
      <c r="I22" s="143">
        <f t="shared" si="2"/>
        <v>835.90105449999987</v>
      </c>
      <c r="J22" s="143">
        <f>I22*'SW7'!C$13</f>
        <v>17.804692460849996</v>
      </c>
      <c r="K22" s="143">
        <f t="shared" si="3"/>
        <v>5.9684064502999998</v>
      </c>
      <c r="M22" s="143">
        <f t="shared" si="4"/>
        <v>0</v>
      </c>
      <c r="N22" s="143">
        <f t="shared" si="5"/>
        <v>0</v>
      </c>
      <c r="O22" s="143">
        <f t="shared" si="6"/>
        <v>106.26564132894489</v>
      </c>
      <c r="P22" s="143">
        <f t="shared" si="7"/>
        <v>0</v>
      </c>
      <c r="Q22" s="143">
        <f t="shared" si="7"/>
        <v>0</v>
      </c>
      <c r="R22" s="143">
        <f t="shared" si="7"/>
        <v>0</v>
      </c>
      <c r="S22" s="143">
        <f t="shared" si="8"/>
        <v>106.26564132894489</v>
      </c>
      <c r="T22" s="143">
        <f>U21-(U21*(0.5^(1/'SW7'!C$2)))</f>
        <v>7.1161885047395117</v>
      </c>
      <c r="U22" s="143">
        <f t="shared" si="11"/>
        <v>1217.9587042286239</v>
      </c>
      <c r="V22" s="147">
        <f>(U22*'SW7'!C$3/(B22*'SW7'!C$4)/1000)</f>
        <v>1.667898451821883E-2</v>
      </c>
      <c r="W22" s="147">
        <f>V22/'SW7'!C$5</f>
        <v>0.20848730647773536</v>
      </c>
    </row>
    <row r="23" spans="1:23" x14ac:dyDescent="0.35">
      <c r="A23" s="142">
        <f t="shared" si="9"/>
        <v>20</v>
      </c>
      <c r="B23" s="143">
        <f t="shared" si="10"/>
        <v>47.354959887999982</v>
      </c>
      <c r="C23" s="133">
        <v>50</v>
      </c>
      <c r="D23" s="133">
        <v>550</v>
      </c>
      <c r="E23" s="166">
        <v>1.3</v>
      </c>
      <c r="F23" s="143">
        <f t="shared" si="0"/>
        <v>12.048999999999999</v>
      </c>
      <c r="G23" s="143">
        <f t="shared" si="1"/>
        <v>0.29279069999999996</v>
      </c>
      <c r="H23" s="143">
        <f>'SW7'!C$12</f>
        <v>56.47</v>
      </c>
      <c r="I23" s="143">
        <f t="shared" si="2"/>
        <v>836.89588499999991</v>
      </c>
      <c r="J23" s="143">
        <f>I23*'SW7'!C$13</f>
        <v>17.825882350499999</v>
      </c>
      <c r="K23" s="143">
        <f t="shared" si="3"/>
        <v>6.1448879999999999</v>
      </c>
      <c r="M23" s="143">
        <f t="shared" si="4"/>
        <v>0</v>
      </c>
      <c r="N23" s="143">
        <f t="shared" si="5"/>
        <v>0</v>
      </c>
      <c r="O23" s="143">
        <f t="shared" si="6"/>
        <v>109.53805054499924</v>
      </c>
      <c r="P23" s="143">
        <f t="shared" si="7"/>
        <v>0</v>
      </c>
      <c r="Q23" s="143">
        <f t="shared" si="7"/>
        <v>0</v>
      </c>
      <c r="R23" s="143">
        <f t="shared" si="7"/>
        <v>0</v>
      </c>
      <c r="S23" s="143">
        <f t="shared" si="8"/>
        <v>109.53805054499924</v>
      </c>
      <c r="T23" s="143">
        <f>U22-(U22*(0.5^(1/'SW7'!C$2)))</f>
        <v>7.7276730336307082</v>
      </c>
      <c r="U23" s="143">
        <f t="shared" si="11"/>
        <v>1317.1081570528293</v>
      </c>
      <c r="V23" s="147">
        <f>(U23*'SW7'!C$3/(B23*'SW7'!C$4)/1000)</f>
        <v>1.7797571416914692E-2</v>
      </c>
      <c r="W23" s="147">
        <f>V23/'SW7'!C$5</f>
        <v>0.22246964271143366</v>
      </c>
    </row>
    <row r="24" spans="1:23" x14ac:dyDescent="0.35">
      <c r="A24" s="142">
        <f t="shared" si="9"/>
        <v>21</v>
      </c>
      <c r="B24" s="143">
        <f t="shared" si="10"/>
        <v>47.98631396947998</v>
      </c>
      <c r="C24" s="133">
        <v>50</v>
      </c>
      <c r="D24" s="133">
        <v>550</v>
      </c>
      <c r="E24" s="166">
        <v>1.3</v>
      </c>
      <c r="F24" s="143">
        <f t="shared" si="0"/>
        <v>12.064499999999999</v>
      </c>
      <c r="G24" s="143">
        <f t="shared" si="1"/>
        <v>0.29316734999999994</v>
      </c>
      <c r="H24" s="143">
        <f>'SW7'!C$12</f>
        <v>56.47</v>
      </c>
      <c r="I24" s="143">
        <f t="shared" si="2"/>
        <v>837.87804249999999</v>
      </c>
      <c r="J24" s="143">
        <f>I24*'SW7'!C$13</f>
        <v>17.846802305249998</v>
      </c>
      <c r="K24" s="143">
        <f t="shared" si="3"/>
        <v>6.3158301383000008</v>
      </c>
      <c r="M24" s="143">
        <f t="shared" si="4"/>
        <v>0</v>
      </c>
      <c r="N24" s="143">
        <f t="shared" si="5"/>
        <v>0</v>
      </c>
      <c r="O24" s="143">
        <f t="shared" si="6"/>
        <v>112.71737187177987</v>
      </c>
      <c r="P24" s="143">
        <f t="shared" si="7"/>
        <v>0</v>
      </c>
      <c r="Q24" s="143">
        <f t="shared" si="7"/>
        <v>0</v>
      </c>
      <c r="R24" s="143">
        <f t="shared" si="7"/>
        <v>0</v>
      </c>
      <c r="S24" s="143">
        <f t="shared" si="8"/>
        <v>112.71737187177987</v>
      </c>
      <c r="T24" s="143">
        <f>U23-(U23*(0.5^(1/'SW7'!C$2)))</f>
        <v>8.3567539295829647</v>
      </c>
      <c r="U24" s="143">
        <f t="shared" si="11"/>
        <v>1418.9185345641977</v>
      </c>
      <c r="V24" s="147">
        <f>(U24*'SW7'!C$3/(B24*'SW7'!C$4)/1000)</f>
        <v>1.8921033230606135E-2</v>
      </c>
      <c r="W24" s="147">
        <f>V24/'SW7'!C$5</f>
        <v>0.23651291538257668</v>
      </c>
    </row>
    <row r="25" spans="1:23" x14ac:dyDescent="0.35">
      <c r="A25" s="142">
        <f t="shared" si="9"/>
        <v>22</v>
      </c>
      <c r="B25" s="143">
        <f t="shared" si="10"/>
        <v>48.62103472211998</v>
      </c>
      <c r="C25" s="133">
        <v>50</v>
      </c>
      <c r="D25" s="133">
        <v>550</v>
      </c>
      <c r="E25" s="166">
        <v>1.3</v>
      </c>
      <c r="F25" s="143">
        <f t="shared" si="0"/>
        <v>12.079799999999999</v>
      </c>
      <c r="G25" s="143">
        <f t="shared" si="1"/>
        <v>0.29353913999999998</v>
      </c>
      <c r="H25" s="143">
        <f>'SW7'!C$12</f>
        <v>56.47</v>
      </c>
      <c r="I25" s="143">
        <f t="shared" si="2"/>
        <v>838.8475269999999</v>
      </c>
      <c r="J25" s="143">
        <f>I25*'SW7'!C$13</f>
        <v>17.867452325099997</v>
      </c>
      <c r="K25" s="143">
        <f t="shared" si="3"/>
        <v>6.4813180207999999</v>
      </c>
      <c r="M25" s="143">
        <f t="shared" si="4"/>
        <v>0</v>
      </c>
      <c r="N25" s="143">
        <f t="shared" si="5"/>
        <v>0</v>
      </c>
      <c r="O25" s="143">
        <f t="shared" si="6"/>
        <v>115.80464074045547</v>
      </c>
      <c r="P25" s="143">
        <f t="shared" si="7"/>
        <v>0</v>
      </c>
      <c r="Q25" s="143">
        <f t="shared" si="7"/>
        <v>0</v>
      </c>
      <c r="R25" s="143">
        <f t="shared" si="7"/>
        <v>0</v>
      </c>
      <c r="S25" s="143">
        <f t="shared" si="8"/>
        <v>115.80464074045547</v>
      </c>
      <c r="T25" s="143">
        <f>U24-(U24*(0.5^(1/'SW7'!C$2)))</f>
        <v>9.0027177919921542</v>
      </c>
      <c r="U25" s="143">
        <f t="shared" si="11"/>
        <v>1523.2791525063947</v>
      </c>
      <c r="V25" s="147">
        <f>(U25*'SW7'!C$3/(B25*'SW7'!C$4)/1000)</f>
        <v>2.0047493410645437E-2</v>
      </c>
      <c r="W25" s="147">
        <f>V25/'SW7'!C$5</f>
        <v>0.25059366763306795</v>
      </c>
    </row>
    <row r="26" spans="1:23" x14ac:dyDescent="0.35">
      <c r="A26" s="142">
        <f t="shared" si="9"/>
        <v>23</v>
      </c>
      <c r="B26" s="143">
        <f t="shared" si="10"/>
        <v>49.259112143679978</v>
      </c>
      <c r="C26" s="133">
        <v>50</v>
      </c>
      <c r="D26" s="133">
        <v>550</v>
      </c>
      <c r="E26" s="166">
        <v>1.3</v>
      </c>
      <c r="F26" s="143">
        <f t="shared" si="0"/>
        <v>12.094899999999999</v>
      </c>
      <c r="G26" s="143">
        <f t="shared" si="1"/>
        <v>0.29390606999999996</v>
      </c>
      <c r="H26" s="143">
        <f>'SW7'!C$12</f>
        <v>56.47</v>
      </c>
      <c r="I26" s="143">
        <f t="shared" si="2"/>
        <v>839.80433850000009</v>
      </c>
      <c r="J26" s="143">
        <f>I26*'SW7'!C$13</f>
        <v>17.887832410050002</v>
      </c>
      <c r="K26" s="143">
        <f t="shared" si="3"/>
        <v>6.6414361863</v>
      </c>
      <c r="M26" s="143">
        <f t="shared" si="4"/>
        <v>0</v>
      </c>
      <c r="N26" s="143">
        <f t="shared" si="5"/>
        <v>0</v>
      </c>
      <c r="O26" s="143">
        <f t="shared" si="6"/>
        <v>118.80089746257603</v>
      </c>
      <c r="P26" s="143">
        <f t="shared" si="7"/>
        <v>0</v>
      </c>
      <c r="Q26" s="143">
        <f t="shared" si="7"/>
        <v>0</v>
      </c>
      <c r="R26" s="143">
        <f t="shared" si="7"/>
        <v>0</v>
      </c>
      <c r="S26" s="143">
        <f t="shared" si="8"/>
        <v>118.80089746257603</v>
      </c>
      <c r="T26" s="143">
        <f>U25-(U25*(0.5^(1/'SW7'!C$2)))</f>
        <v>9.6648623542378118</v>
      </c>
      <c r="U26" s="143">
        <f t="shared" si="11"/>
        <v>1630.0810754548579</v>
      </c>
      <c r="V26" s="147">
        <f>(U26*'SW7'!C$3/(B26*'SW7'!C$4)/1000)</f>
        <v>2.1175194283789465E-2</v>
      </c>
      <c r="W26" s="147">
        <f>V26/'SW7'!C$5</f>
        <v>0.26468992854736834</v>
      </c>
    </row>
    <row r="27" spans="1:23" x14ac:dyDescent="0.35">
      <c r="A27" s="142">
        <f t="shared" si="9"/>
        <v>24</v>
      </c>
      <c r="B27" s="143">
        <f t="shared" si="10"/>
        <v>49.900536199999976</v>
      </c>
      <c r="C27" s="133">
        <v>50</v>
      </c>
      <c r="D27" s="133">
        <v>550</v>
      </c>
      <c r="E27" s="166">
        <v>1.3</v>
      </c>
      <c r="F27" s="143">
        <f t="shared" si="0"/>
        <v>12.1098</v>
      </c>
      <c r="G27" s="143">
        <f t="shared" si="1"/>
        <v>0.29426813999999996</v>
      </c>
      <c r="H27" s="143">
        <f>'SW7'!C$12</f>
        <v>56.47</v>
      </c>
      <c r="I27" s="143">
        <f t="shared" si="2"/>
        <v>840.74847700000009</v>
      </c>
      <c r="J27" s="143">
        <f>I27*'SW7'!C$13</f>
        <v>17.9079425601</v>
      </c>
      <c r="K27" s="143">
        <f t="shared" si="3"/>
        <v>6.7962685568000003</v>
      </c>
      <c r="M27" s="143">
        <f t="shared" si="4"/>
        <v>0</v>
      </c>
      <c r="N27" s="143">
        <f t="shared" si="5"/>
        <v>0</v>
      </c>
      <c r="O27" s="143">
        <f t="shared" si="6"/>
        <v>121.70718693818813</v>
      </c>
      <c r="P27" s="143">
        <f t="shared" si="7"/>
        <v>0</v>
      </c>
      <c r="Q27" s="143">
        <f t="shared" si="7"/>
        <v>0</v>
      </c>
      <c r="R27" s="143">
        <f t="shared" si="7"/>
        <v>0</v>
      </c>
      <c r="S27" s="143">
        <f t="shared" si="8"/>
        <v>121.70718693818813</v>
      </c>
      <c r="T27" s="143">
        <f>U26-(U26*(0.5^(1/'SW7'!C$2)))</f>
        <v>10.342496445642837</v>
      </c>
      <c r="U27" s="143">
        <f t="shared" si="11"/>
        <v>1739.2171105631962</v>
      </c>
      <c r="V27" s="147">
        <f>(U27*'SW7'!C$3/(B27*'SW7'!C$4)/1000)</f>
        <v>2.2302490603763589E-2</v>
      </c>
      <c r="W27" s="147">
        <f>V27/'SW7'!C$5</f>
        <v>0.27878113254704484</v>
      </c>
    </row>
    <row r="28" spans="1:23" x14ac:dyDescent="0.35">
      <c r="A28" s="142">
        <f t="shared" si="9"/>
        <v>25</v>
      </c>
      <c r="B28" s="143">
        <f t="shared" si="10"/>
        <v>50.545296824999973</v>
      </c>
      <c r="C28" s="133">
        <v>50</v>
      </c>
      <c r="D28" s="133">
        <v>550</v>
      </c>
      <c r="E28" s="166">
        <v>1.3</v>
      </c>
      <c r="F28" s="143">
        <f t="shared" si="0"/>
        <v>12.124499999999999</v>
      </c>
      <c r="G28" s="143">
        <f t="shared" si="1"/>
        <v>0.29462534999999995</v>
      </c>
      <c r="H28" s="143">
        <f>'SW7'!C$12</f>
        <v>56.47</v>
      </c>
      <c r="I28" s="143">
        <f t="shared" si="2"/>
        <v>841.67994249999992</v>
      </c>
      <c r="J28" s="143">
        <f>I28*'SW7'!C$13</f>
        <v>17.927782775249998</v>
      </c>
      <c r="K28" s="143">
        <f t="shared" si="3"/>
        <v>6.9458984375000004</v>
      </c>
      <c r="M28" s="143">
        <f t="shared" si="4"/>
        <v>0</v>
      </c>
      <c r="N28" s="143">
        <f t="shared" si="5"/>
        <v>0</v>
      </c>
      <c r="O28" s="143">
        <f t="shared" si="6"/>
        <v>124.52455836644839</v>
      </c>
      <c r="P28" s="143">
        <f t="shared" si="7"/>
        <v>0</v>
      </c>
      <c r="Q28" s="143">
        <f t="shared" si="7"/>
        <v>0</v>
      </c>
      <c r="R28" s="143">
        <f t="shared" si="7"/>
        <v>0</v>
      </c>
      <c r="S28" s="143">
        <f t="shared" si="8"/>
        <v>124.52455836644839</v>
      </c>
      <c r="T28" s="143">
        <f>U27-(U27*(0.5^(1/'SW7'!C$2)))</f>
        <v>11.034939951794513</v>
      </c>
      <c r="U28" s="143">
        <f t="shared" si="11"/>
        <v>1850.5818010557416</v>
      </c>
      <c r="V28" s="147">
        <f>(U28*'SW7'!C$3/(B28*'SW7'!C$4)/1000)</f>
        <v>2.3427843468017857E-2</v>
      </c>
      <c r="W28" s="147">
        <f>V28/'SW7'!C$5</f>
        <v>0.29284804335022319</v>
      </c>
    </row>
    <row r="29" spans="1:23" x14ac:dyDescent="0.35">
      <c r="A29" s="142">
        <f t="shared" si="9"/>
        <v>26</v>
      </c>
      <c r="B29" s="143">
        <f t="shared" si="10"/>
        <v>51.19338392067997</v>
      </c>
      <c r="C29" s="133">
        <v>50</v>
      </c>
      <c r="D29" s="133">
        <v>550</v>
      </c>
      <c r="E29" s="166">
        <v>1.3</v>
      </c>
      <c r="F29" s="143">
        <f t="shared" si="0"/>
        <v>12.138999999999999</v>
      </c>
      <c r="G29" s="143">
        <f t="shared" si="1"/>
        <v>0.29497769999999995</v>
      </c>
      <c r="H29" s="143">
        <f>'SW7'!C$12</f>
        <v>56.47</v>
      </c>
      <c r="I29" s="143">
        <f t="shared" si="2"/>
        <v>842.59873500000003</v>
      </c>
      <c r="J29" s="143">
        <f>I29*'SW7'!C$13</f>
        <v>17.947353055499999</v>
      </c>
      <c r="K29" s="143">
        <f t="shared" si="3"/>
        <v>7.0904085168000002</v>
      </c>
      <c r="M29" s="143">
        <f t="shared" si="4"/>
        <v>0</v>
      </c>
      <c r="N29" s="143">
        <f t="shared" si="5"/>
        <v>0</v>
      </c>
      <c r="O29" s="143">
        <f t="shared" si="6"/>
        <v>127.25406495873369</v>
      </c>
      <c r="P29" s="143">
        <f t="shared" si="7"/>
        <v>0</v>
      </c>
      <c r="Q29" s="143">
        <f t="shared" si="7"/>
        <v>0</v>
      </c>
      <c r="R29" s="143">
        <f t="shared" si="7"/>
        <v>0</v>
      </c>
      <c r="S29" s="143">
        <f t="shared" si="8"/>
        <v>127.25406495873369</v>
      </c>
      <c r="T29" s="143">
        <f>U28-(U28*(0.5^(1/'SW7'!C$2)))</f>
        <v>11.741523773257541</v>
      </c>
      <c r="U29" s="143">
        <f t="shared" si="11"/>
        <v>1964.0714194703955</v>
      </c>
      <c r="V29" s="147">
        <f>(U29*'SW7'!C$3/(B29*'SW7'!C$4)/1000)</f>
        <v>2.4549814576944134E-2</v>
      </c>
      <c r="W29" s="147">
        <f>V29/'SW7'!C$5</f>
        <v>0.3068726822118017</v>
      </c>
    </row>
    <row r="30" spans="1:23" x14ac:dyDescent="0.35">
      <c r="A30" s="142">
        <f t="shared" si="9"/>
        <v>27</v>
      </c>
      <c r="B30" s="143">
        <f t="shared" si="10"/>
        <v>51.844787357119969</v>
      </c>
      <c r="C30" s="133">
        <v>50</v>
      </c>
      <c r="D30" s="133">
        <v>550</v>
      </c>
      <c r="E30" s="166">
        <v>1.3</v>
      </c>
      <c r="F30" s="143">
        <f t="shared" si="0"/>
        <v>12.1533</v>
      </c>
      <c r="G30" s="143">
        <f t="shared" si="1"/>
        <v>0.29532518999999996</v>
      </c>
      <c r="H30" s="143">
        <f>'SW7'!C$12</f>
        <v>56.47</v>
      </c>
      <c r="I30" s="143">
        <f t="shared" si="2"/>
        <v>843.50485449999996</v>
      </c>
      <c r="J30" s="143">
        <f>I30*'SW7'!C$13</f>
        <v>17.966653400849999</v>
      </c>
      <c r="K30" s="143">
        <f t="shared" si="3"/>
        <v>7.2298808663000003</v>
      </c>
      <c r="M30" s="143">
        <f t="shared" si="4"/>
        <v>0</v>
      </c>
      <c r="N30" s="143">
        <f t="shared" si="5"/>
        <v>0</v>
      </c>
      <c r="O30" s="143">
        <f t="shared" si="6"/>
        <v>129.89676365424924</v>
      </c>
      <c r="P30" s="143">
        <f t="shared" si="7"/>
        <v>0</v>
      </c>
      <c r="Q30" s="143">
        <f t="shared" si="7"/>
        <v>0</v>
      </c>
      <c r="R30" s="143">
        <f t="shared" si="7"/>
        <v>0</v>
      </c>
      <c r="S30" s="143">
        <f t="shared" si="8"/>
        <v>129.89676365424924</v>
      </c>
      <c r="T30" s="143">
        <f>U29-(U29*(0.5^(1/'SW7'!C$2)))</f>
        <v>12.46158978270023</v>
      </c>
      <c r="U30" s="143">
        <f t="shared" si="11"/>
        <v>2079.5839606558716</v>
      </c>
      <c r="V30" s="147">
        <f>(U30*'SW7'!C$3/(B30*'SW7'!C$4)/1000)</f>
        <v>2.5667060814387237E-2</v>
      </c>
      <c r="W30" s="147">
        <f>V30/'SW7'!C$5</f>
        <v>0.32083826017984046</v>
      </c>
    </row>
    <row r="31" spans="1:23" x14ac:dyDescent="0.35">
      <c r="A31" s="142">
        <f t="shared" si="9"/>
        <v>28</v>
      </c>
      <c r="B31" s="143">
        <f t="shared" si="10"/>
        <v>52.499496972479967</v>
      </c>
      <c r="C31" s="133">
        <v>50</v>
      </c>
      <c r="D31" s="133">
        <v>550</v>
      </c>
      <c r="E31" s="166">
        <v>1.3</v>
      </c>
      <c r="F31" s="143">
        <f t="shared" si="0"/>
        <v>12.167399999999999</v>
      </c>
      <c r="G31" s="143">
        <f t="shared" si="1"/>
        <v>0.29566781999999997</v>
      </c>
      <c r="H31" s="143">
        <f>'SW7'!C$12</f>
        <v>56.47</v>
      </c>
      <c r="I31" s="143">
        <f t="shared" si="2"/>
        <v>844.39830099999995</v>
      </c>
      <c r="J31" s="143">
        <f>I31*'SW7'!C$13</f>
        <v>17.985683811299999</v>
      </c>
      <c r="K31" s="143">
        <f t="shared" si="3"/>
        <v>7.3643969408000007</v>
      </c>
      <c r="M31" s="143">
        <f t="shared" si="4"/>
        <v>0</v>
      </c>
      <c r="N31" s="143">
        <f t="shared" si="5"/>
        <v>0</v>
      </c>
      <c r="O31" s="143">
        <f t="shared" si="6"/>
        <v>132.45371483813381</v>
      </c>
      <c r="P31" s="143">
        <f t="shared" si="7"/>
        <v>0</v>
      </c>
      <c r="Q31" s="143">
        <f t="shared" si="7"/>
        <v>0</v>
      </c>
      <c r="R31" s="143">
        <f t="shared" si="7"/>
        <v>0</v>
      </c>
      <c r="S31" s="143">
        <f t="shared" si="8"/>
        <v>132.45371483813381</v>
      </c>
      <c r="T31" s="143">
        <f>U30-(U30*(0.5^(1/'SW7'!C$2)))</f>
        <v>13.194490780465003</v>
      </c>
      <c r="U31" s="143">
        <f t="shared" si="11"/>
        <v>2197.0191345274206</v>
      </c>
      <c r="V31" s="147">
        <f>(U31*'SW7'!C$3/(B31*'SW7'!C$4)/1000)</f>
        <v>2.6778329129730015E-2</v>
      </c>
      <c r="W31" s="147">
        <f>V31/'SW7'!C$5</f>
        <v>0.3347291141216252</v>
      </c>
    </row>
    <row r="32" spans="1:23" x14ac:dyDescent="0.35">
      <c r="A32" s="142">
        <f t="shared" si="9"/>
        <v>29</v>
      </c>
      <c r="B32" s="143">
        <f t="shared" si="10"/>
        <v>53.15750257299996</v>
      </c>
      <c r="C32" s="133">
        <v>50</v>
      </c>
      <c r="D32" s="133">
        <v>550</v>
      </c>
      <c r="E32" s="166">
        <v>1.3</v>
      </c>
      <c r="F32" s="143">
        <f t="shared" si="0"/>
        <v>12.181299999999998</v>
      </c>
      <c r="G32" s="143">
        <f t="shared" si="1"/>
        <v>0.29600558999999993</v>
      </c>
      <c r="H32" s="143">
        <f>'SW7'!C$12</f>
        <v>56.47</v>
      </c>
      <c r="I32" s="143">
        <f t="shared" si="2"/>
        <v>845.27907449999998</v>
      </c>
      <c r="J32" s="143">
        <f>I32*'SW7'!C$13</f>
        <v>18.004444286849999</v>
      </c>
      <c r="K32" s="143">
        <f t="shared" si="3"/>
        <v>7.4940375783000004</v>
      </c>
      <c r="M32" s="143">
        <f t="shared" si="4"/>
        <v>0</v>
      </c>
      <c r="N32" s="143">
        <f t="shared" si="5"/>
        <v>0</v>
      </c>
      <c r="O32" s="143">
        <f t="shared" si="6"/>
        <v>134.92598206206264</v>
      </c>
      <c r="P32" s="143">
        <f t="shared" si="7"/>
        <v>0</v>
      </c>
      <c r="Q32" s="143">
        <f t="shared" si="7"/>
        <v>0</v>
      </c>
      <c r="R32" s="143">
        <f t="shared" si="7"/>
        <v>0</v>
      </c>
      <c r="S32" s="143">
        <f t="shared" si="8"/>
        <v>134.92598206206264</v>
      </c>
      <c r="T32" s="143">
        <f>U31-(U31*(0.5^(1/'SW7'!C$2)))</f>
        <v>13.939590448603212</v>
      </c>
      <c r="U32" s="143">
        <f t="shared" si="11"/>
        <v>2316.2783585850893</v>
      </c>
      <c r="V32" s="147">
        <f>(U32*'SW7'!C$3/(B32*'SW7'!C$4)/1000)</f>
        <v>2.7882451703169612E-2</v>
      </c>
      <c r="W32" s="147">
        <f>V32/'SW7'!C$5</f>
        <v>0.34853064628962016</v>
      </c>
    </row>
    <row r="33" spans="1:23" x14ac:dyDescent="0.35">
      <c r="A33" s="142">
        <f t="shared" si="9"/>
        <v>30</v>
      </c>
      <c r="B33" s="143">
        <f t="shared" si="10"/>
        <v>53.818793932999959</v>
      </c>
      <c r="C33" s="133">
        <v>50</v>
      </c>
      <c r="D33" s="133">
        <v>550</v>
      </c>
      <c r="E33" s="166">
        <v>1.3</v>
      </c>
      <c r="F33" s="143">
        <f t="shared" si="0"/>
        <v>12.194999999999999</v>
      </c>
      <c r="G33" s="143">
        <f t="shared" si="1"/>
        <v>0.29633849999999995</v>
      </c>
      <c r="H33" s="143">
        <f>'SW7'!C$12</f>
        <v>56.47</v>
      </c>
      <c r="I33" s="143">
        <f t="shared" si="2"/>
        <v>846.14717499999983</v>
      </c>
      <c r="J33" s="143">
        <f>I33*'SW7'!C$13</f>
        <v>18.022934827499995</v>
      </c>
      <c r="K33" s="143">
        <f t="shared" si="3"/>
        <v>7.6188829999999994</v>
      </c>
      <c r="M33" s="143">
        <f t="shared" si="4"/>
        <v>0</v>
      </c>
      <c r="N33" s="143">
        <f t="shared" si="5"/>
        <v>0</v>
      </c>
      <c r="O33" s="143">
        <f t="shared" si="6"/>
        <v>137.31463176734763</v>
      </c>
      <c r="P33" s="143">
        <f t="shared" si="7"/>
        <v>0</v>
      </c>
      <c r="Q33" s="143">
        <f t="shared" si="7"/>
        <v>0</v>
      </c>
      <c r="R33" s="143">
        <f t="shared" si="7"/>
        <v>0</v>
      </c>
      <c r="S33" s="143">
        <f t="shared" si="8"/>
        <v>137.31463176734763</v>
      </c>
      <c r="T33" s="143">
        <f>U32-(U32*(0.5^(1/'SW7'!C$2)))</f>
        <v>14.69626330340725</v>
      </c>
      <c r="U33" s="143">
        <f t="shared" si="11"/>
        <v>2437.2647501985489</v>
      </c>
      <c r="V33" s="147">
        <f>(U33*'SW7'!C$3/(B33*'SW7'!C$4)/1000)</f>
        <v>2.8978341377039935E-2</v>
      </c>
      <c r="W33" s="147">
        <f>V33/'SW7'!C$5</f>
        <v>0.3622292672129992</v>
      </c>
    </row>
    <row r="34" spans="1:23" x14ac:dyDescent="0.35">
      <c r="A34" s="142">
        <f t="shared" si="9"/>
        <v>31</v>
      </c>
      <c r="B34" s="143">
        <f t="shared" si="10"/>
        <v>54.483360794879957</v>
      </c>
      <c r="C34" s="133">
        <v>50</v>
      </c>
      <c r="D34" s="133">
        <v>550</v>
      </c>
      <c r="E34" s="166">
        <v>1.3</v>
      </c>
      <c r="F34" s="143">
        <f t="shared" si="0"/>
        <v>12.208499999999999</v>
      </c>
      <c r="G34" s="143">
        <f t="shared" si="1"/>
        <v>0.29666654999999997</v>
      </c>
      <c r="H34" s="143">
        <f>'SW7'!C$12</f>
        <v>56.47</v>
      </c>
      <c r="I34" s="143">
        <f t="shared" si="2"/>
        <v>847.00260249999997</v>
      </c>
      <c r="J34" s="143">
        <f>I34*'SW7'!C$13</f>
        <v>18.041155433249997</v>
      </c>
      <c r="K34" s="143">
        <f t="shared" si="3"/>
        <v>7.7390128103000002</v>
      </c>
      <c r="M34" s="143">
        <f t="shared" si="4"/>
        <v>0</v>
      </c>
      <c r="N34" s="143">
        <f t="shared" si="5"/>
        <v>0</v>
      </c>
      <c r="O34" s="143">
        <f t="shared" si="6"/>
        <v>139.62073301053519</v>
      </c>
      <c r="P34" s="143">
        <f t="shared" si="7"/>
        <v>0</v>
      </c>
      <c r="Q34" s="143">
        <f t="shared" si="7"/>
        <v>0</v>
      </c>
      <c r="R34" s="143">
        <f t="shared" si="7"/>
        <v>0</v>
      </c>
      <c r="S34" s="143">
        <f t="shared" si="8"/>
        <v>139.62073301053519</v>
      </c>
      <c r="T34" s="143">
        <f>U33-(U33*(0.5^(1/'SW7'!C$2)))</f>
        <v>15.463894646458357</v>
      </c>
      <c r="U34" s="143">
        <f t="shared" si="11"/>
        <v>2559.8831186624893</v>
      </c>
      <c r="V34" s="147">
        <f>(U34*'SW7'!C$3/(B34*'SW7'!C$4)/1000)</f>
        <v>3.006498733718117E-2</v>
      </c>
      <c r="W34" s="147">
        <f>V34/'SW7'!C$5</f>
        <v>0.37581234171476463</v>
      </c>
    </row>
    <row r="35" spans="1:23" x14ac:dyDescent="0.35">
      <c r="A35" s="142">
        <f t="shared" si="9"/>
        <v>32</v>
      </c>
      <c r="B35" s="143">
        <f t="shared" si="10"/>
        <v>55.151192869119953</v>
      </c>
      <c r="C35" s="133">
        <v>50</v>
      </c>
      <c r="D35" s="133">
        <v>550</v>
      </c>
      <c r="E35" s="166">
        <v>1.3</v>
      </c>
      <c r="F35" s="143">
        <f t="shared" si="0"/>
        <v>12.221799999999998</v>
      </c>
      <c r="G35" s="143">
        <f t="shared" si="1"/>
        <v>0.29698973999999995</v>
      </c>
      <c r="H35" s="143">
        <f>'SW7'!C$12</f>
        <v>56.47</v>
      </c>
      <c r="I35" s="143">
        <f t="shared" si="2"/>
        <v>847.84535699999992</v>
      </c>
      <c r="J35" s="143">
        <f>I35*'SW7'!C$13</f>
        <v>18.0591061041</v>
      </c>
      <c r="K35" s="143">
        <f t="shared" si="3"/>
        <v>7.8545059968000004</v>
      </c>
      <c r="M35" s="143">
        <f t="shared" si="4"/>
        <v>0</v>
      </c>
      <c r="N35" s="143">
        <f t="shared" si="5"/>
        <v>0</v>
      </c>
      <c r="O35" s="143">
        <f t="shared" si="6"/>
        <v>141.84535719150094</v>
      </c>
      <c r="P35" s="143">
        <f t="shared" si="7"/>
        <v>0</v>
      </c>
      <c r="Q35" s="143">
        <f t="shared" si="7"/>
        <v>0</v>
      </c>
      <c r="R35" s="143">
        <f t="shared" si="7"/>
        <v>0</v>
      </c>
      <c r="S35" s="143">
        <f t="shared" si="8"/>
        <v>141.84535719150094</v>
      </c>
      <c r="T35" s="143">
        <f>U34-(U34*(0.5^(1/'SW7'!C$2)))</f>
        <v>16.241880514219247</v>
      </c>
      <c r="U35" s="143">
        <f t="shared" si="11"/>
        <v>2684.0399570265663</v>
      </c>
      <c r="V35" s="147">
        <f>(U35*'SW7'!C$3/(B35*'SW7'!C$4)/1000)</f>
        <v>3.1141451029419114E-2</v>
      </c>
      <c r="W35" s="147">
        <f>V35/'SW7'!C$5</f>
        <v>0.38926813786773889</v>
      </c>
    </row>
    <row r="36" spans="1:23" x14ac:dyDescent="0.35">
      <c r="A36" s="142">
        <f t="shared" si="9"/>
        <v>33</v>
      </c>
      <c r="B36" s="143">
        <f t="shared" si="10"/>
        <v>55.822279834279954</v>
      </c>
      <c r="C36" s="133">
        <v>50</v>
      </c>
      <c r="D36" s="133">
        <v>550</v>
      </c>
      <c r="E36" s="166">
        <v>1.3</v>
      </c>
      <c r="F36" s="143">
        <f t="shared" si="0"/>
        <v>12.2349</v>
      </c>
      <c r="G36" s="143">
        <f t="shared" si="1"/>
        <v>0.29730806999999998</v>
      </c>
      <c r="H36" s="143">
        <f>'SW7'!C$12</f>
        <v>56.47</v>
      </c>
      <c r="I36" s="143">
        <f t="shared" si="2"/>
        <v>848.67543849999993</v>
      </c>
      <c r="J36" s="143">
        <f>I36*'SW7'!C$13</f>
        <v>18.076786840049998</v>
      </c>
      <c r="K36" s="143">
        <f t="shared" si="3"/>
        <v>7.9654409303000016</v>
      </c>
      <c r="M36" s="143">
        <f t="shared" si="4"/>
        <v>0</v>
      </c>
      <c r="N36" s="143">
        <f t="shared" si="5"/>
        <v>0</v>
      </c>
      <c r="O36" s="143">
        <f t="shared" si="6"/>
        <v>143.98957778404267</v>
      </c>
      <c r="P36" s="143">
        <f t="shared" si="7"/>
        <v>0</v>
      </c>
      <c r="Q36" s="143">
        <f t="shared" si="7"/>
        <v>0</v>
      </c>
      <c r="R36" s="143">
        <f t="shared" si="7"/>
        <v>0</v>
      </c>
      <c r="S36" s="143">
        <f t="shared" si="8"/>
        <v>143.98957778404267</v>
      </c>
      <c r="T36" s="143">
        <f>U35-(U35*(0.5^(1/'SW7'!C$2)))</f>
        <v>17.029627626199272</v>
      </c>
      <c r="U36" s="143">
        <f t="shared" si="11"/>
        <v>2809.6434337038481</v>
      </c>
      <c r="V36" s="147">
        <f>(U36*'SW7'!C$3/(B36*'SW7'!C$4)/1000)</f>
        <v>3.2206862297200975E-2</v>
      </c>
      <c r="W36" s="147">
        <f>V36/'SW7'!C$5</f>
        <v>0.40258577871501217</v>
      </c>
    </row>
    <row r="37" spans="1:23" x14ac:dyDescent="0.35">
      <c r="A37" s="142">
        <f t="shared" si="9"/>
        <v>34</v>
      </c>
      <c r="B37" s="143">
        <f t="shared" si="10"/>
        <v>56.496611336999955</v>
      </c>
      <c r="C37" s="133">
        <v>50</v>
      </c>
      <c r="D37" s="133">
        <v>550</v>
      </c>
      <c r="E37" s="166">
        <v>1.3</v>
      </c>
      <c r="F37" s="143">
        <f t="shared" si="0"/>
        <v>12.2478</v>
      </c>
      <c r="G37" s="143">
        <f t="shared" si="1"/>
        <v>0.29762153999999996</v>
      </c>
      <c r="H37" s="143">
        <f>'SW7'!C$12</f>
        <v>56.47</v>
      </c>
      <c r="I37" s="143">
        <f t="shared" si="2"/>
        <v>849.49284699999998</v>
      </c>
      <c r="J37" s="143">
        <f>I37*'SW7'!C$13</f>
        <v>18.094197641099999</v>
      </c>
      <c r="K37" s="143">
        <f t="shared" si="3"/>
        <v>8.0718953648000014</v>
      </c>
      <c r="M37" s="143">
        <f t="shared" si="4"/>
        <v>0</v>
      </c>
      <c r="N37" s="143">
        <f t="shared" si="5"/>
        <v>0</v>
      </c>
      <c r="O37" s="143">
        <f t="shared" si="6"/>
        <v>146.0544700689702</v>
      </c>
      <c r="P37" s="143">
        <f t="shared" si="7"/>
        <v>0</v>
      </c>
      <c r="Q37" s="143">
        <f t="shared" si="7"/>
        <v>0</v>
      </c>
      <c r="R37" s="143">
        <f t="shared" si="7"/>
        <v>0</v>
      </c>
      <c r="S37" s="143">
        <f t="shared" si="8"/>
        <v>146.0544700689702</v>
      </c>
      <c r="T37" s="143">
        <f>U36-(U36*(0.5^(1/'SW7'!C$2)))</f>
        <v>17.82655333170942</v>
      </c>
      <c r="U37" s="143">
        <f t="shared" si="11"/>
        <v>2936.6033838616913</v>
      </c>
      <c r="V37" s="147">
        <f>(U37*'SW7'!C$3/(B37*'SW7'!C$4)/1000)</f>
        <v>3.3260415727347427E-2</v>
      </c>
      <c r="W37" s="147">
        <f>V37/'SW7'!C$5</f>
        <v>0.41575519659184285</v>
      </c>
    </row>
    <row r="38" spans="1:23" x14ac:dyDescent="0.35">
      <c r="A38" s="142">
        <f t="shared" si="9"/>
        <v>35</v>
      </c>
      <c r="B38" s="143">
        <f t="shared" si="10"/>
        <v>57.174176991999957</v>
      </c>
      <c r="C38" s="133">
        <v>50</v>
      </c>
      <c r="D38" s="133">
        <v>550</v>
      </c>
      <c r="E38" s="166">
        <v>1.3</v>
      </c>
      <c r="F38" s="143">
        <f t="shared" si="0"/>
        <v>12.260499999999999</v>
      </c>
      <c r="G38" s="143">
        <f t="shared" si="1"/>
        <v>0.29793014999999995</v>
      </c>
      <c r="H38" s="143">
        <f>'SW7'!C$12</f>
        <v>56.47</v>
      </c>
      <c r="I38" s="143">
        <f t="shared" si="2"/>
        <v>850.29758249999986</v>
      </c>
      <c r="J38" s="143">
        <f>I38*'SW7'!C$13</f>
        <v>18.111338507249997</v>
      </c>
      <c r="K38" s="143">
        <f t="shared" si="3"/>
        <v>8.1739464374999997</v>
      </c>
      <c r="M38" s="143">
        <f t="shared" si="4"/>
        <v>0</v>
      </c>
      <c r="N38" s="143">
        <f t="shared" si="5"/>
        <v>0</v>
      </c>
      <c r="O38" s="143">
        <f t="shared" si="6"/>
        <v>148.04111086969266</v>
      </c>
      <c r="P38" s="143">
        <f t="shared" si="7"/>
        <v>0</v>
      </c>
      <c r="Q38" s="143">
        <f t="shared" si="7"/>
        <v>0</v>
      </c>
      <c r="R38" s="143">
        <f t="shared" si="7"/>
        <v>0</v>
      </c>
      <c r="S38" s="143">
        <f t="shared" si="8"/>
        <v>148.04111086969266</v>
      </c>
      <c r="T38" s="143">
        <f>U37-(U37*(0.5^(1/'SW7'!C$2)))</f>
        <v>18.632085555239883</v>
      </c>
      <c r="U38" s="143">
        <f t="shared" si="11"/>
        <v>3064.8313005989521</v>
      </c>
      <c r="V38" s="147">
        <f>(U38*'SW7'!C$3/(B38*'SW7'!C$4)/1000)</f>
        <v>3.4301367191727668E-2</v>
      </c>
      <c r="W38" s="147">
        <f>V38/'SW7'!C$5</f>
        <v>0.42876708989659584</v>
      </c>
    </row>
    <row r="39" spans="1:23" x14ac:dyDescent="0.35">
      <c r="A39" s="142">
        <f t="shared" si="9"/>
        <v>36</v>
      </c>
      <c r="B39" s="143">
        <f t="shared" si="10"/>
        <v>57.854966382079951</v>
      </c>
      <c r="C39" s="133">
        <v>50</v>
      </c>
      <c r="D39" s="133">
        <v>550</v>
      </c>
      <c r="E39" s="166">
        <v>1.3</v>
      </c>
      <c r="F39" s="143">
        <f t="shared" si="0"/>
        <v>12.273</v>
      </c>
      <c r="G39" s="143">
        <f t="shared" si="1"/>
        <v>0.2982339</v>
      </c>
      <c r="H39" s="143">
        <f>'SW7'!C$12</f>
        <v>56.47</v>
      </c>
      <c r="I39" s="143">
        <f t="shared" si="2"/>
        <v>851.08964500000002</v>
      </c>
      <c r="J39" s="143">
        <f>I39*'SW7'!C$13</f>
        <v>18.128209438500001</v>
      </c>
      <c r="K39" s="143">
        <f t="shared" si="3"/>
        <v>8.2716706688000006</v>
      </c>
      <c r="M39" s="143">
        <f t="shared" si="4"/>
        <v>0</v>
      </c>
      <c r="N39" s="143">
        <f t="shared" si="5"/>
        <v>0</v>
      </c>
      <c r="O39" s="143">
        <f t="shared" si="6"/>
        <v>149.95057829030378</v>
      </c>
      <c r="P39" s="143">
        <f t="shared" si="7"/>
        <v>0</v>
      </c>
      <c r="Q39" s="143">
        <f t="shared" si="7"/>
        <v>0</v>
      </c>
      <c r="R39" s="143">
        <f t="shared" si="7"/>
        <v>0</v>
      </c>
      <c r="S39" s="143">
        <f t="shared" si="8"/>
        <v>149.95057829030378</v>
      </c>
      <c r="T39" s="143">
        <f>U38-(U38*(0.5^(1/'SW7'!C$2)))</f>
        <v>19.445662740483385</v>
      </c>
      <c r="U39" s="143">
        <f t="shared" si="11"/>
        <v>3194.2403259134048</v>
      </c>
      <c r="V39" s="147">
        <f>(U39*'SW7'!C$3/(B39*'SW7'!C$4)/1000)</f>
        <v>3.5329030573451214E-2</v>
      </c>
      <c r="W39" s="147">
        <f>V39/'SW7'!C$5</f>
        <v>0.44161288216814015</v>
      </c>
    </row>
    <row r="40" spans="1:23" x14ac:dyDescent="0.35">
      <c r="A40" s="142">
        <f t="shared" si="9"/>
        <v>37</v>
      </c>
      <c r="B40" s="143">
        <f t="shared" si="10"/>
        <v>58.538969058119946</v>
      </c>
      <c r="C40" s="133">
        <v>50</v>
      </c>
      <c r="D40" s="133">
        <v>550</v>
      </c>
      <c r="E40" s="166">
        <v>1.3</v>
      </c>
      <c r="F40" s="143">
        <f t="shared" si="0"/>
        <v>12.285299999999999</v>
      </c>
      <c r="G40" s="143">
        <f t="shared" si="1"/>
        <v>0.29853278999999999</v>
      </c>
      <c r="H40" s="143">
        <f>'SW7'!C$12</f>
        <v>56.47</v>
      </c>
      <c r="I40" s="143">
        <f t="shared" si="2"/>
        <v>851.8690345</v>
      </c>
      <c r="J40" s="143">
        <f>I40*'SW7'!C$13</f>
        <v>18.144810434850001</v>
      </c>
      <c r="K40" s="143">
        <f t="shared" si="3"/>
        <v>8.3651439622999995</v>
      </c>
      <c r="M40" s="143">
        <f t="shared" si="4"/>
        <v>0</v>
      </c>
      <c r="N40" s="143">
        <f t="shared" si="5"/>
        <v>0</v>
      </c>
      <c r="O40" s="143">
        <f t="shared" si="6"/>
        <v>151.78395145616352</v>
      </c>
      <c r="P40" s="143">
        <f t="shared" si="7"/>
        <v>0</v>
      </c>
      <c r="Q40" s="143">
        <f t="shared" si="7"/>
        <v>0</v>
      </c>
      <c r="R40" s="143">
        <f t="shared" si="7"/>
        <v>0</v>
      </c>
      <c r="S40" s="143">
        <f t="shared" si="8"/>
        <v>151.78395145616352</v>
      </c>
      <c r="T40" s="143">
        <f>U39-(U39*(0.5^(1/'SW7'!C$2)))</f>
        <v>20.266733793023377</v>
      </c>
      <c r="U40" s="143">
        <f t="shared" si="11"/>
        <v>3324.7452414632253</v>
      </c>
      <c r="V40" s="147">
        <f>(U40*'SW7'!C$3/(B40*'SW7'!C$4)/1000)</f>
        <v>3.6342774666900703E-2</v>
      </c>
      <c r="W40" s="147">
        <f>V40/'SW7'!C$5</f>
        <v>0.45428468333625877</v>
      </c>
    </row>
    <row r="41" spans="1:23" x14ac:dyDescent="0.35">
      <c r="A41" s="142">
        <f t="shared" si="9"/>
        <v>38</v>
      </c>
      <c r="B41" s="143">
        <f t="shared" si="10"/>
        <v>59.226174539079942</v>
      </c>
      <c r="C41" s="133">
        <v>50</v>
      </c>
      <c r="D41" s="133">
        <v>550</v>
      </c>
      <c r="E41" s="166">
        <v>1.3</v>
      </c>
      <c r="F41" s="143">
        <f t="shared" si="0"/>
        <v>12.2974</v>
      </c>
      <c r="G41" s="143">
        <f t="shared" si="1"/>
        <v>0.29882681999999999</v>
      </c>
      <c r="H41" s="143">
        <f>'SW7'!C$12</f>
        <v>56.47</v>
      </c>
      <c r="I41" s="143">
        <f t="shared" si="2"/>
        <v>852.63575100000003</v>
      </c>
      <c r="J41" s="143">
        <f>I41*'SW7'!C$13</f>
        <v>18.161141496300001</v>
      </c>
      <c r="K41" s="143">
        <f t="shared" si="3"/>
        <v>8.4544416047999995</v>
      </c>
      <c r="M41" s="143">
        <f t="shared" si="4"/>
        <v>0</v>
      </c>
      <c r="N41" s="143">
        <f t="shared" si="5"/>
        <v>0</v>
      </c>
      <c r="O41" s="143">
        <f t="shared" si="6"/>
        <v>153.54231025697845</v>
      </c>
      <c r="P41" s="143">
        <f t="shared" si="7"/>
        <v>0</v>
      </c>
      <c r="Q41" s="143">
        <f t="shared" si="7"/>
        <v>0</v>
      </c>
      <c r="R41" s="143">
        <f t="shared" si="7"/>
        <v>0</v>
      </c>
      <c r="S41" s="143">
        <f t="shared" si="8"/>
        <v>153.54231025697845</v>
      </c>
      <c r="T41" s="143">
        <f>U40-(U40*(0.5^(1/'SW7'!C$2)))</f>
        <v>21.094758021717553</v>
      </c>
      <c r="U41" s="143">
        <f t="shared" si="11"/>
        <v>3456.2624591263652</v>
      </c>
      <c r="V41" s="147">
        <f>(U41*'SW7'!C$3/(B41*'SW7'!C$4)/1000)</f>
        <v>3.7342020241609868E-2</v>
      </c>
      <c r="W41" s="147">
        <f>V41/'SW7'!C$5</f>
        <v>0.46677525302012335</v>
      </c>
    </row>
    <row r="42" spans="1:23" x14ac:dyDescent="0.35">
      <c r="A42" s="142">
        <f t="shared" si="9"/>
        <v>39</v>
      </c>
      <c r="B42" s="143">
        <f t="shared" si="10"/>
        <v>59.916572311999943</v>
      </c>
      <c r="C42" s="133">
        <v>50</v>
      </c>
      <c r="D42" s="133">
        <v>550</v>
      </c>
      <c r="E42" s="166">
        <v>1.3</v>
      </c>
      <c r="F42" s="143">
        <f t="shared" si="0"/>
        <v>12.309299999999999</v>
      </c>
      <c r="G42" s="143">
        <f t="shared" si="1"/>
        <v>0.29911598999999994</v>
      </c>
      <c r="H42" s="143">
        <f>'SW7'!C$12</f>
        <v>56.47</v>
      </c>
      <c r="I42" s="143">
        <f t="shared" si="2"/>
        <v>853.38979449999988</v>
      </c>
      <c r="J42" s="143">
        <f>I42*'SW7'!C$13</f>
        <v>18.177202622849997</v>
      </c>
      <c r="K42" s="143">
        <f t="shared" si="3"/>
        <v>8.539638266299999</v>
      </c>
      <c r="M42" s="143">
        <f t="shared" si="4"/>
        <v>0</v>
      </c>
      <c r="N42" s="143">
        <f t="shared" si="5"/>
        <v>0</v>
      </c>
      <c r="O42" s="143">
        <f t="shared" si="6"/>
        <v>155.22673509237853</v>
      </c>
      <c r="P42" s="143">
        <f t="shared" si="7"/>
        <v>0</v>
      </c>
      <c r="Q42" s="143">
        <f t="shared" si="7"/>
        <v>0</v>
      </c>
      <c r="R42" s="143">
        <f t="shared" si="7"/>
        <v>0</v>
      </c>
      <c r="S42" s="143">
        <f t="shared" si="8"/>
        <v>155.22673509237853</v>
      </c>
      <c r="T42" s="143">
        <f>U41-(U41*(0.5^(1/'SW7'!C$2)))</f>
        <v>21.929205078801715</v>
      </c>
      <c r="U42" s="143">
        <f t="shared" si="11"/>
        <v>3588.7100113616261</v>
      </c>
      <c r="V42" s="147">
        <f>(U42*'SW7'!C$3/(B42*'SW7'!C$4)/1000)</f>
        <v>3.8326237260622446E-2</v>
      </c>
      <c r="W42" s="147">
        <f>V42/'SW7'!C$5</f>
        <v>0.47907796575778056</v>
      </c>
    </row>
    <row r="43" spans="1:23" x14ac:dyDescent="0.35">
      <c r="A43" s="142">
        <f t="shared" si="9"/>
        <v>40</v>
      </c>
      <c r="B43" s="143">
        <f t="shared" si="10"/>
        <v>60.610151831999943</v>
      </c>
      <c r="C43" s="133">
        <v>50</v>
      </c>
      <c r="D43" s="133">
        <v>550</v>
      </c>
      <c r="E43" s="166">
        <v>1.3</v>
      </c>
      <c r="F43" s="143">
        <f t="shared" si="0"/>
        <v>12.321</v>
      </c>
      <c r="G43" s="143">
        <f t="shared" si="1"/>
        <v>0.29940029999999995</v>
      </c>
      <c r="H43" s="143">
        <f>'SW7'!C$12</f>
        <v>56.47</v>
      </c>
      <c r="I43" s="143">
        <f t="shared" si="2"/>
        <v>854.13116500000001</v>
      </c>
      <c r="J43" s="143">
        <f>I43*'SW7'!C$13</f>
        <v>18.192993814499999</v>
      </c>
      <c r="K43" s="143">
        <f t="shared" si="3"/>
        <v>8.6208080000000002</v>
      </c>
      <c r="M43" s="143">
        <f t="shared" si="4"/>
        <v>0</v>
      </c>
      <c r="N43" s="143">
        <f t="shared" si="5"/>
        <v>0</v>
      </c>
      <c r="O43" s="143">
        <f t="shared" si="6"/>
        <v>156.83830661999212</v>
      </c>
      <c r="P43" s="143">
        <f t="shared" si="7"/>
        <v>0</v>
      </c>
      <c r="Q43" s="143">
        <f t="shared" si="7"/>
        <v>0</v>
      </c>
      <c r="R43" s="143">
        <f t="shared" si="7"/>
        <v>0</v>
      </c>
      <c r="S43" s="143">
        <f t="shared" si="8"/>
        <v>156.83830661999212</v>
      </c>
      <c r="T43" s="143">
        <f>U42-(U42*(0.5^(1/'SW7'!C$2)))</f>
        <v>22.769554898730348</v>
      </c>
      <c r="U43" s="143">
        <f t="shared" si="11"/>
        <v>3722.0075413752029</v>
      </c>
      <c r="V43" s="147">
        <f>(U43*'SW7'!C$3/(B43*'SW7'!C$4)/1000)</f>
        <v>3.9294942244556222E-2</v>
      </c>
      <c r="W43" s="147">
        <f>V43/'SW7'!C$5</f>
        <v>0.49118677805695277</v>
      </c>
    </row>
    <row r="44" spans="1:23" x14ac:dyDescent="0.35">
      <c r="A44" s="142">
        <f t="shared" si="9"/>
        <v>41</v>
      </c>
      <c r="B44" s="143">
        <f t="shared" si="10"/>
        <v>61.306902522279941</v>
      </c>
      <c r="C44" s="133">
        <v>50</v>
      </c>
      <c r="D44" s="133">
        <v>550</v>
      </c>
      <c r="E44" s="166">
        <v>1.3</v>
      </c>
      <c r="F44" s="143">
        <f t="shared" si="0"/>
        <v>12.3325</v>
      </c>
      <c r="G44" s="143">
        <f t="shared" si="1"/>
        <v>0.29967974999999997</v>
      </c>
      <c r="H44" s="143">
        <f>'SW7'!C$12</f>
        <v>56.47</v>
      </c>
      <c r="I44" s="143">
        <f t="shared" si="2"/>
        <v>854.85986249999996</v>
      </c>
      <c r="J44" s="143">
        <f>I44*'SW7'!C$13</f>
        <v>18.208515071249998</v>
      </c>
      <c r="K44" s="143">
        <f t="shared" si="3"/>
        <v>8.6980242423000007</v>
      </c>
      <c r="M44" s="143">
        <f t="shared" si="4"/>
        <v>0</v>
      </c>
      <c r="N44" s="143">
        <f t="shared" si="5"/>
        <v>0</v>
      </c>
      <c r="O44" s="143">
        <f t="shared" si="6"/>
        <v>158.37810550601742</v>
      </c>
      <c r="P44" s="143">
        <f t="shared" si="7"/>
        <v>0</v>
      </c>
      <c r="Q44" s="143">
        <f t="shared" si="7"/>
        <v>0</v>
      </c>
      <c r="R44" s="143">
        <f t="shared" si="7"/>
        <v>0</v>
      </c>
      <c r="S44" s="143">
        <f t="shared" si="8"/>
        <v>158.37810550601742</v>
      </c>
      <c r="T44" s="143">
        <f>U43-(U43*(0.5^(1/'SW7'!C$2)))</f>
        <v>23.615297635786192</v>
      </c>
      <c r="U44" s="143">
        <f t="shared" si="11"/>
        <v>3856.0762930964647</v>
      </c>
      <c r="V44" s="147">
        <f>(U44*'SW7'!C$3/(B44*'SW7'!C$4)/1000)</f>
        <v>4.0247695773143397E-2</v>
      </c>
      <c r="W44" s="147">
        <f>V44/'SW7'!C$5</f>
        <v>0.50309619716429244</v>
      </c>
    </row>
    <row r="45" spans="1:23" x14ac:dyDescent="0.35">
      <c r="A45" s="142">
        <f t="shared" si="9"/>
        <v>42</v>
      </c>
      <c r="B45" s="143">
        <f t="shared" si="10"/>
        <v>62.006813774119948</v>
      </c>
      <c r="C45" s="133">
        <v>50</v>
      </c>
      <c r="D45" s="133">
        <v>550</v>
      </c>
      <c r="E45" s="166">
        <v>1.3</v>
      </c>
      <c r="F45" s="143">
        <f t="shared" si="0"/>
        <v>12.3438</v>
      </c>
      <c r="G45" s="143">
        <f t="shared" si="1"/>
        <v>0.29995433999999999</v>
      </c>
      <c r="H45" s="143">
        <f>'SW7'!C$12</f>
        <v>56.47</v>
      </c>
      <c r="I45" s="143">
        <f t="shared" si="2"/>
        <v>855.57588699999997</v>
      </c>
      <c r="J45" s="143">
        <f>I45*'SW7'!C$13</f>
        <v>18.2237663931</v>
      </c>
      <c r="K45" s="143">
        <f t="shared" si="3"/>
        <v>8.7713598128000001</v>
      </c>
      <c r="M45" s="143">
        <f t="shared" si="4"/>
        <v>0</v>
      </c>
      <c r="N45" s="143">
        <f t="shared" si="5"/>
        <v>0</v>
      </c>
      <c r="O45" s="143">
        <f t="shared" si="6"/>
        <v>159.84721217829255</v>
      </c>
      <c r="P45" s="143">
        <f t="shared" si="7"/>
        <v>0</v>
      </c>
      <c r="Q45" s="143">
        <f t="shared" si="7"/>
        <v>0</v>
      </c>
      <c r="R45" s="143">
        <f t="shared" si="7"/>
        <v>0</v>
      </c>
      <c r="S45" s="143">
        <f t="shared" si="8"/>
        <v>159.84721217829255</v>
      </c>
      <c r="T45" s="143">
        <f>U44-(U44*(0.5^(1/'SW7'!C$2)))</f>
        <v>24.465933600480184</v>
      </c>
      <c r="U45" s="143">
        <f t="shared" si="11"/>
        <v>3990.8391009666962</v>
      </c>
      <c r="V45" s="147">
        <f>(U45*'SW7'!C$3/(B45*'SW7'!C$4)/1000)</f>
        <v>4.1184100116529419E-2</v>
      </c>
      <c r="W45" s="147">
        <f>V45/'SW7'!C$5</f>
        <v>0.5148012514566177</v>
      </c>
    </row>
    <row r="46" spans="1:23" x14ac:dyDescent="0.35">
      <c r="A46" s="142">
        <f t="shared" si="9"/>
        <v>43</v>
      </c>
      <c r="B46" s="143">
        <f t="shared" si="10"/>
        <v>62.70987494687995</v>
      </c>
      <c r="C46" s="133">
        <v>50</v>
      </c>
      <c r="D46" s="133">
        <v>550</v>
      </c>
      <c r="E46" s="166">
        <v>1.3</v>
      </c>
      <c r="F46" s="143">
        <f t="shared" si="0"/>
        <v>12.354899999999999</v>
      </c>
      <c r="G46" s="143">
        <f t="shared" si="1"/>
        <v>0.30022406999999995</v>
      </c>
      <c r="H46" s="143">
        <f>'SW7'!C$12</f>
        <v>56.47</v>
      </c>
      <c r="I46" s="143">
        <f t="shared" si="2"/>
        <v>856.27923849999979</v>
      </c>
      <c r="J46" s="143">
        <f>I46*'SW7'!C$13</f>
        <v>18.238747780049994</v>
      </c>
      <c r="K46" s="143">
        <f t="shared" si="3"/>
        <v>8.8408869143000004</v>
      </c>
      <c r="M46" s="143">
        <f t="shared" si="4"/>
        <v>0</v>
      </c>
      <c r="N46" s="143">
        <f t="shared" si="5"/>
        <v>0</v>
      </c>
      <c r="O46" s="143">
        <f t="shared" si="6"/>
        <v>161.24670658186218</v>
      </c>
      <c r="P46" s="143">
        <f t="shared" si="7"/>
        <v>0</v>
      </c>
      <c r="Q46" s="143">
        <f t="shared" si="7"/>
        <v>0</v>
      </c>
      <c r="R46" s="143">
        <f t="shared" si="7"/>
        <v>0</v>
      </c>
      <c r="S46" s="143">
        <f t="shared" si="8"/>
        <v>161.24670658186218</v>
      </c>
      <c r="T46" s="143">
        <f>U45-(U45*(0.5^(1/'SW7'!C$2)))</f>
        <v>25.320973194761791</v>
      </c>
      <c r="U46" s="143">
        <f t="shared" si="11"/>
        <v>4126.2203795445093</v>
      </c>
      <c r="V46" s="147">
        <f>(U46*'SW7'!C$3/(B46*'SW7'!C$4)/1000)</f>
        <v>4.2103796989086971E-2</v>
      </c>
      <c r="W46" s="147">
        <f>V46/'SW7'!C$5</f>
        <v>0.5262974623635871</v>
      </c>
    </row>
    <row r="47" spans="1:23" x14ac:dyDescent="0.35">
      <c r="A47" s="142">
        <f t="shared" si="9"/>
        <v>44</v>
      </c>
      <c r="B47" s="143">
        <f t="shared" si="10"/>
        <v>63.416075367999944</v>
      </c>
      <c r="C47" s="133">
        <v>50</v>
      </c>
      <c r="D47" s="133">
        <v>550</v>
      </c>
      <c r="E47" s="166">
        <v>1.3</v>
      </c>
      <c r="F47" s="143">
        <f t="shared" si="0"/>
        <v>12.365799999999998</v>
      </c>
      <c r="G47" s="143">
        <f t="shared" si="1"/>
        <v>0.30048893999999993</v>
      </c>
      <c r="H47" s="143">
        <f>'SW7'!C$12</f>
        <v>56.47</v>
      </c>
      <c r="I47" s="143">
        <f t="shared" si="2"/>
        <v>856.9699169999999</v>
      </c>
      <c r="J47" s="143">
        <f>I47*'SW7'!C$13</f>
        <v>18.253459232099999</v>
      </c>
      <c r="K47" s="143">
        <f t="shared" si="3"/>
        <v>8.9066771328000005</v>
      </c>
      <c r="M47" s="143">
        <f t="shared" si="4"/>
        <v>0</v>
      </c>
      <c r="N47" s="143">
        <f t="shared" si="5"/>
        <v>0</v>
      </c>
      <c r="O47" s="143">
        <f t="shared" si="6"/>
        <v>162.57766793704212</v>
      </c>
      <c r="P47" s="143">
        <f t="shared" si="7"/>
        <v>0</v>
      </c>
      <c r="Q47" s="143">
        <f t="shared" si="7"/>
        <v>0</v>
      </c>
      <c r="R47" s="143">
        <f t="shared" si="7"/>
        <v>0</v>
      </c>
      <c r="S47" s="143">
        <f t="shared" si="8"/>
        <v>162.57766793704212</v>
      </c>
      <c r="T47" s="143">
        <f>U46-(U46*(0.5^(1/'SW7'!C$2)))</f>
        <v>26.179936846067903</v>
      </c>
      <c r="U47" s="143">
        <f t="shared" si="11"/>
        <v>4262.1461129316094</v>
      </c>
      <c r="V47" s="147">
        <f>(U47*'SW7'!C$3/(B47*'SW7'!C$4)/1000)</f>
        <v>4.3006465418945303E-2</v>
      </c>
      <c r="W47" s="147">
        <f>V47/'SW7'!C$5</f>
        <v>0.53758081773681632</v>
      </c>
    </row>
    <row r="48" spans="1:23" x14ac:dyDescent="0.35">
      <c r="A48" s="142">
        <f t="shared" si="9"/>
        <v>45</v>
      </c>
      <c r="B48" s="143">
        <f t="shared" si="10"/>
        <v>64.125404332999949</v>
      </c>
      <c r="C48" s="133">
        <v>50</v>
      </c>
      <c r="D48" s="133">
        <v>550</v>
      </c>
      <c r="E48" s="166">
        <v>1.3</v>
      </c>
      <c r="F48" s="143">
        <f t="shared" si="0"/>
        <v>12.3765</v>
      </c>
      <c r="G48" s="143">
        <f t="shared" si="1"/>
        <v>0.30074894999999996</v>
      </c>
      <c r="H48" s="143">
        <f>'SW7'!C$12</f>
        <v>56.47</v>
      </c>
      <c r="I48" s="143">
        <f t="shared" si="2"/>
        <v>857.64792250000005</v>
      </c>
      <c r="J48" s="143">
        <f>I48*'SW7'!C$13</f>
        <v>18.26790074925</v>
      </c>
      <c r="K48" s="143">
        <f t="shared" si="3"/>
        <v>8.9688014374999998</v>
      </c>
      <c r="M48" s="143">
        <f t="shared" si="4"/>
        <v>0</v>
      </c>
      <c r="N48" s="143">
        <f t="shared" si="5"/>
        <v>0</v>
      </c>
      <c r="O48" s="143">
        <f t="shared" si="6"/>
        <v>163.84117449998072</v>
      </c>
      <c r="P48" s="143">
        <f t="shared" si="7"/>
        <v>0</v>
      </c>
      <c r="Q48" s="143">
        <f t="shared" si="7"/>
        <v>0</v>
      </c>
      <c r="R48" s="143">
        <f t="shared" si="7"/>
        <v>0</v>
      </c>
      <c r="S48" s="143">
        <f t="shared" si="8"/>
        <v>163.84117449998072</v>
      </c>
      <c r="T48" s="143">
        <f>U47-(U47*(0.5^(1/'SW7'!C$2)))</f>
        <v>27.042354940232144</v>
      </c>
      <c r="U48" s="143">
        <f t="shared" si="11"/>
        <v>4398.5438440225835</v>
      </c>
      <c r="V48" s="147">
        <f>(U48*'SW7'!C$3/(B48*'SW7'!C$4)/1000)</f>
        <v>4.3891819726849031E-2</v>
      </c>
      <c r="W48" s="147">
        <f>V48/'SW7'!C$5</f>
        <v>0.54864774658561288</v>
      </c>
    </row>
    <row r="49" spans="1:23" x14ac:dyDescent="0.35">
      <c r="A49" s="142">
        <f t="shared" si="9"/>
        <v>46</v>
      </c>
      <c r="B49" s="143">
        <f t="shared" si="10"/>
        <v>64.837851105479956</v>
      </c>
      <c r="C49" s="133">
        <v>30</v>
      </c>
      <c r="D49" s="133">
        <v>310</v>
      </c>
      <c r="E49" s="166">
        <v>1.3</v>
      </c>
      <c r="F49" s="143">
        <f t="shared" si="0"/>
        <v>12.386999999999999</v>
      </c>
      <c r="G49" s="143">
        <f t="shared" si="1"/>
        <v>0.30100409999999994</v>
      </c>
      <c r="H49" s="143">
        <f>'SW7'!C$12</f>
        <v>56.47</v>
      </c>
      <c r="I49" s="143">
        <f t="shared" si="2"/>
        <v>538.33227099999999</v>
      </c>
      <c r="J49" s="143">
        <f>I49*'SW7'!C$13</f>
        <v>11.4664773723</v>
      </c>
      <c r="K49" s="143">
        <f t="shared" si="3"/>
        <v>9.0273301807999999</v>
      </c>
      <c r="M49" s="143">
        <f t="shared" si="4"/>
        <v>0</v>
      </c>
      <c r="N49" s="143">
        <f t="shared" si="5"/>
        <v>0</v>
      </c>
      <c r="O49" s="143">
        <f t="shared" si="6"/>
        <v>103.51167725042407</v>
      </c>
      <c r="P49" s="143">
        <f t="shared" si="7"/>
        <v>0</v>
      </c>
      <c r="Q49" s="143">
        <f t="shared" si="7"/>
        <v>0</v>
      </c>
      <c r="R49" s="143">
        <f t="shared" si="7"/>
        <v>0</v>
      </c>
      <c r="S49" s="143">
        <f t="shared" si="8"/>
        <v>103.51167725042407</v>
      </c>
      <c r="T49" s="143">
        <f>U48-(U48*(0.5^(1/'SW7'!C$2)))</f>
        <v>27.907767753277767</v>
      </c>
      <c r="U49" s="143">
        <f t="shared" si="11"/>
        <v>4535.3426635823316</v>
      </c>
      <c r="V49" s="147">
        <f>(U49*'SW7'!C$3/(B49*'SW7'!C$4)/1000)</f>
        <v>4.475960760834586E-2</v>
      </c>
      <c r="W49" s="147">
        <f>V49/'SW7'!C$5</f>
        <v>0.55949509510432327</v>
      </c>
    </row>
    <row r="50" spans="1:23" x14ac:dyDescent="0.35">
      <c r="A50" s="142">
        <f t="shared" si="9"/>
        <v>47</v>
      </c>
      <c r="B50" s="143">
        <f t="shared" si="10"/>
        <v>65.553404917119977</v>
      </c>
      <c r="C50" s="133">
        <v>30</v>
      </c>
      <c r="D50" s="133">
        <v>310</v>
      </c>
      <c r="E50" s="166">
        <v>1.3</v>
      </c>
      <c r="F50" s="143">
        <f t="shared" si="0"/>
        <v>12.3973</v>
      </c>
      <c r="G50" s="143">
        <f t="shared" si="1"/>
        <v>0.30125438999999998</v>
      </c>
      <c r="H50" s="143">
        <f>'SW7'!C$12</f>
        <v>56.47</v>
      </c>
      <c r="I50" s="143">
        <f t="shared" si="2"/>
        <v>538.71886089999998</v>
      </c>
      <c r="J50" s="143">
        <f>I50*'SW7'!C$13</f>
        <v>11.474711737169999</v>
      </c>
      <c r="K50" s="143">
        <f t="shared" si="3"/>
        <v>9.0823330982999995</v>
      </c>
      <c r="M50" s="143">
        <f t="shared" si="4"/>
        <v>0</v>
      </c>
      <c r="N50" s="143">
        <f t="shared" si="5"/>
        <v>0</v>
      </c>
      <c r="O50" s="143">
        <f t="shared" si="6"/>
        <v>104.21715420395057</v>
      </c>
      <c r="P50" s="143">
        <f t="shared" si="7"/>
        <v>0</v>
      </c>
      <c r="Q50" s="143">
        <f t="shared" si="7"/>
        <v>0</v>
      </c>
      <c r="R50" s="143">
        <f t="shared" si="7"/>
        <v>0</v>
      </c>
      <c r="S50" s="143">
        <f t="shared" si="8"/>
        <v>104.21715420395057</v>
      </c>
      <c r="T50" s="143">
        <f>U49-(U49*(0.5^(1/'SW7'!C$2)))</f>
        <v>28.775725382115525</v>
      </c>
      <c r="U50" s="143">
        <f t="shared" si="11"/>
        <v>4610.9465730794782</v>
      </c>
      <c r="V50" s="147">
        <f>(U50*'SW7'!C$3/(B50*'SW7'!C$4)/1000)</f>
        <v>4.5009025881930488E-2</v>
      </c>
      <c r="W50" s="147">
        <f>V50/'SW7'!C$5</f>
        <v>0.56261282352413111</v>
      </c>
    </row>
    <row r="51" spans="1:23" x14ac:dyDescent="0.35">
      <c r="A51" s="142">
        <f t="shared" si="9"/>
        <v>48</v>
      </c>
      <c r="B51" s="143">
        <f t="shared" si="10"/>
        <v>66.272054967679992</v>
      </c>
      <c r="C51" s="133">
        <v>30</v>
      </c>
      <c r="D51" s="133">
        <v>310</v>
      </c>
      <c r="E51" s="166">
        <v>1.3</v>
      </c>
      <c r="F51" s="143">
        <f t="shared" si="0"/>
        <v>12.407399999999999</v>
      </c>
      <c r="G51" s="143">
        <f t="shared" si="1"/>
        <v>0.30149981999999997</v>
      </c>
      <c r="H51" s="143">
        <f>'SW7'!C$12</f>
        <v>56.47</v>
      </c>
      <c r="I51" s="143">
        <f t="shared" si="2"/>
        <v>539.09794420000003</v>
      </c>
      <c r="J51" s="143">
        <f>I51*'SW7'!C$13</f>
        <v>11.482786211460001</v>
      </c>
      <c r="K51" s="143">
        <f t="shared" si="3"/>
        <v>9.1338793087999992</v>
      </c>
      <c r="M51" s="143">
        <f t="shared" si="4"/>
        <v>0</v>
      </c>
      <c r="N51" s="143">
        <f t="shared" si="5"/>
        <v>0</v>
      </c>
      <c r="O51" s="143">
        <f t="shared" si="6"/>
        <v>104.88238338422843</v>
      </c>
      <c r="P51" s="143">
        <f t="shared" si="7"/>
        <v>0</v>
      </c>
      <c r="Q51" s="143">
        <f t="shared" si="7"/>
        <v>0</v>
      </c>
      <c r="R51" s="143">
        <f t="shared" si="7"/>
        <v>0</v>
      </c>
      <c r="S51" s="143">
        <f t="shared" si="8"/>
        <v>104.88238338422843</v>
      </c>
      <c r="T51" s="143">
        <f>U50-(U50*(0.5^(1/'SW7'!C$2)))</f>
        <v>29.255415120880571</v>
      </c>
      <c r="U51" s="143">
        <f t="shared" si="11"/>
        <v>4686.3880019013131</v>
      </c>
      <c r="V51" s="147">
        <f>(U51*'SW7'!C$3/(B51*'SW7'!C$4)/1000)</f>
        <v>4.5249374797728385E-2</v>
      </c>
      <c r="W51" s="147">
        <f>V51/'SW7'!C$5</f>
        <v>0.56561718497160485</v>
      </c>
    </row>
    <row r="52" spans="1:23" x14ac:dyDescent="0.35">
      <c r="A52" s="142">
        <f t="shared" si="9"/>
        <v>49</v>
      </c>
      <c r="B52" s="143">
        <f t="shared" si="10"/>
        <v>66.993790425</v>
      </c>
      <c r="C52" s="133">
        <v>30</v>
      </c>
      <c r="D52" s="133">
        <v>310</v>
      </c>
      <c r="E52" s="166">
        <v>1.3</v>
      </c>
      <c r="F52" s="143">
        <f t="shared" si="0"/>
        <v>12.417299999999999</v>
      </c>
      <c r="G52" s="143">
        <f t="shared" si="1"/>
        <v>0.30174038999999997</v>
      </c>
      <c r="H52" s="143">
        <f>'SW7'!C$12</f>
        <v>56.47</v>
      </c>
      <c r="I52" s="143">
        <f t="shared" si="2"/>
        <v>539.46952089999991</v>
      </c>
      <c r="J52" s="143">
        <f>I52*'SW7'!C$13</f>
        <v>11.490700795169998</v>
      </c>
      <c r="K52" s="143">
        <f t="shared" si="3"/>
        <v>9.1820373143000005</v>
      </c>
      <c r="M52" s="143">
        <f t="shared" si="4"/>
        <v>0</v>
      </c>
      <c r="N52" s="143">
        <f t="shared" si="5"/>
        <v>0</v>
      </c>
      <c r="O52" s="143">
        <f t="shared" si="6"/>
        <v>105.50804346870761</v>
      </c>
      <c r="P52" s="143">
        <f t="shared" si="7"/>
        <v>0</v>
      </c>
      <c r="Q52" s="143">
        <f t="shared" si="7"/>
        <v>0</v>
      </c>
      <c r="R52" s="143">
        <f t="shared" si="7"/>
        <v>0</v>
      </c>
      <c r="S52" s="143">
        <f t="shared" si="8"/>
        <v>105.50804346870761</v>
      </c>
      <c r="T52" s="143">
        <f>U51-(U51*(0.5^(1/'SW7'!C$2)))</f>
        <v>29.734073956439715</v>
      </c>
      <c r="U52" s="143">
        <f t="shared" si="11"/>
        <v>4762.0149701646606</v>
      </c>
      <c r="V52" s="147">
        <f>(U52*'SW7'!C$3/(B52*'SW7'!C$4)/1000)</f>
        <v>4.5484244352894089E-2</v>
      </c>
      <c r="W52" s="147">
        <f>V52/'SW7'!C$5</f>
        <v>0.5685530544111761</v>
      </c>
    </row>
    <row r="53" spans="1:23" x14ac:dyDescent="0.35">
      <c r="A53" s="142">
        <f t="shared" si="9"/>
        <v>50</v>
      </c>
      <c r="B53" s="143">
        <f t="shared" si="10"/>
        <v>67.71860042500002</v>
      </c>
      <c r="C53" s="133">
        <v>30</v>
      </c>
      <c r="D53" s="133">
        <v>310</v>
      </c>
      <c r="E53" s="166">
        <v>1.3</v>
      </c>
      <c r="F53" s="143">
        <f t="shared" si="0"/>
        <v>12.427</v>
      </c>
      <c r="G53" s="143">
        <f t="shared" si="1"/>
        <v>0.30197609999999997</v>
      </c>
      <c r="H53" s="143">
        <f>'SW7'!C$12</f>
        <v>56.47</v>
      </c>
      <c r="I53" s="143">
        <f t="shared" si="2"/>
        <v>539.83359100000007</v>
      </c>
      <c r="J53" s="143">
        <f>I53*'SW7'!C$13</f>
        <v>11.498455488300001</v>
      </c>
      <c r="K53" s="143">
        <f t="shared" si="3"/>
        <v>9.2268750000000015</v>
      </c>
      <c r="M53" s="143">
        <f t="shared" si="4"/>
        <v>0</v>
      </c>
      <c r="N53" s="143">
        <f t="shared" si="5"/>
        <v>0</v>
      </c>
      <c r="O53" s="143">
        <f t="shared" si="6"/>
        <v>106.0948114836081</v>
      </c>
      <c r="P53" s="143">
        <f t="shared" si="7"/>
        <v>0</v>
      </c>
      <c r="Q53" s="143">
        <f t="shared" si="7"/>
        <v>0</v>
      </c>
      <c r="R53" s="143">
        <f t="shared" si="7"/>
        <v>0</v>
      </c>
      <c r="S53" s="143">
        <f t="shared" si="8"/>
        <v>106.0948114836081</v>
      </c>
      <c r="T53" s="143">
        <f>U52-(U52*(0.5^(1/'SW7'!C$2)))</f>
        <v>30.213909997871269</v>
      </c>
      <c r="U53" s="143">
        <f t="shared" si="11"/>
        <v>4837.7889396769287</v>
      </c>
      <c r="V53" s="147">
        <f>(U53*'SW7'!C$3/(B53*'SW7'!C$4)/1000)</f>
        <v>4.5713420815982911E-2</v>
      </c>
      <c r="W53" s="147">
        <f>V53/'SW7'!C$5</f>
        <v>0.57141776019978641</v>
      </c>
    </row>
    <row r="54" spans="1:23" x14ac:dyDescent="0.35">
      <c r="A54" s="142">
        <f t="shared" si="9"/>
        <v>51</v>
      </c>
      <c r="B54" s="143">
        <f t="shared" si="10"/>
        <v>68.446474071680043</v>
      </c>
      <c r="C54" s="133">
        <v>30</v>
      </c>
      <c r="D54" s="133">
        <v>310</v>
      </c>
      <c r="E54" s="166">
        <v>1.3</v>
      </c>
      <c r="F54" s="143">
        <f t="shared" si="0"/>
        <v>12.436499999999999</v>
      </c>
      <c r="G54" s="143">
        <f t="shared" si="1"/>
        <v>0.30220694999999997</v>
      </c>
      <c r="H54" s="143">
        <f>'SW7'!C$12</f>
        <v>56.47</v>
      </c>
      <c r="I54" s="143">
        <f t="shared" si="2"/>
        <v>540.19015449999995</v>
      </c>
      <c r="J54" s="143">
        <f>I54*'SW7'!C$13</f>
        <v>11.506050290849998</v>
      </c>
      <c r="K54" s="143">
        <f t="shared" si="3"/>
        <v>9.2684596342999992</v>
      </c>
      <c r="M54" s="143">
        <f t="shared" si="4"/>
        <v>0</v>
      </c>
      <c r="N54" s="143">
        <f t="shared" si="5"/>
        <v>0</v>
      </c>
      <c r="O54" s="143">
        <f t="shared" si="6"/>
        <v>106.64336267096897</v>
      </c>
      <c r="P54" s="143">
        <f t="shared" si="7"/>
        <v>0</v>
      </c>
      <c r="Q54" s="143">
        <f t="shared" si="7"/>
        <v>0</v>
      </c>
      <c r="R54" s="143">
        <f t="shared" si="7"/>
        <v>0</v>
      </c>
      <c r="S54" s="143">
        <f t="shared" si="8"/>
        <v>106.64336267096897</v>
      </c>
      <c r="T54" s="143">
        <f>U53-(U53*(0.5^(1/'SW7'!C$2)))</f>
        <v>30.694678729042607</v>
      </c>
      <c r="U54" s="143">
        <f t="shared" si="11"/>
        <v>4913.6698411626658</v>
      </c>
      <c r="V54" s="147">
        <f>(U54*'SW7'!C$3/(B54*'SW7'!C$4)/1000)</f>
        <v>4.5936686878851246E-2</v>
      </c>
      <c r="W54" s="147">
        <f>V54/'SW7'!C$5</f>
        <v>0.57420858598564062</v>
      </c>
    </row>
    <row r="55" spans="1:23" x14ac:dyDescent="0.35">
      <c r="A55" s="142">
        <f t="shared" si="9"/>
        <v>52</v>
      </c>
      <c r="B55" s="143">
        <f t="shared" si="10"/>
        <v>69.177400437120042</v>
      </c>
      <c r="C55" s="133">
        <v>30</v>
      </c>
      <c r="D55" s="133">
        <v>310</v>
      </c>
      <c r="E55" s="166">
        <v>1.3</v>
      </c>
      <c r="F55" s="143">
        <f t="shared" si="0"/>
        <v>12.445799999999998</v>
      </c>
      <c r="G55" s="143">
        <f t="shared" si="1"/>
        <v>0.30243293999999993</v>
      </c>
      <c r="H55" s="143">
        <f>'SW7'!C$12</f>
        <v>56.47</v>
      </c>
      <c r="I55" s="143">
        <f t="shared" si="2"/>
        <v>540.53921139999989</v>
      </c>
      <c r="J55" s="143">
        <f>I55*'SW7'!C$13</f>
        <v>11.513485202819997</v>
      </c>
      <c r="K55" s="143">
        <f t="shared" si="3"/>
        <v>9.3068578687999999</v>
      </c>
      <c r="M55" s="143">
        <f t="shared" si="4"/>
        <v>0</v>
      </c>
      <c r="N55" s="143">
        <f t="shared" si="5"/>
        <v>0</v>
      </c>
      <c r="O55" s="143">
        <f t="shared" si="6"/>
        <v>107.15437035717764</v>
      </c>
      <c r="P55" s="143">
        <f t="shared" si="7"/>
        <v>0</v>
      </c>
      <c r="Q55" s="143">
        <f t="shared" si="7"/>
        <v>0</v>
      </c>
      <c r="R55" s="143">
        <f t="shared" si="7"/>
        <v>0</v>
      </c>
      <c r="S55" s="143">
        <f t="shared" si="8"/>
        <v>107.15437035717764</v>
      </c>
      <c r="T55" s="143">
        <f>U54-(U54*(0.5^(1/'SW7'!C$2)))</f>
        <v>31.176125919446349</v>
      </c>
      <c r="U55" s="143">
        <f t="shared" si="11"/>
        <v>4989.6185251045918</v>
      </c>
      <c r="V55" s="147">
        <f>(U55*'SW7'!C$3/(B55*'SW7'!C$4)/1000)</f>
        <v>4.6153844602046294E-2</v>
      </c>
      <c r="W55" s="147">
        <f>V55/'SW7'!C$5</f>
        <v>0.57692305752557871</v>
      </c>
    </row>
    <row r="56" spans="1:23" x14ac:dyDescent="0.35">
      <c r="A56" s="142">
        <f t="shared" si="9"/>
        <v>53</v>
      </c>
      <c r="B56" s="143">
        <f t="shared" si="10"/>
        <v>69.911368561480046</v>
      </c>
      <c r="C56" s="133">
        <v>30</v>
      </c>
      <c r="D56" s="133">
        <v>310</v>
      </c>
      <c r="E56" s="166">
        <v>1.3</v>
      </c>
      <c r="F56" s="143">
        <f t="shared" si="0"/>
        <v>12.454899999999999</v>
      </c>
      <c r="G56" s="143">
        <f t="shared" si="1"/>
        <v>0.30265406999999994</v>
      </c>
      <c r="H56" s="143">
        <f>'SW7'!C$12</f>
        <v>56.47</v>
      </c>
      <c r="I56" s="143">
        <f t="shared" si="2"/>
        <v>540.88076169999999</v>
      </c>
      <c r="J56" s="143">
        <f>I56*'SW7'!C$13</f>
        <v>11.520760224209999</v>
      </c>
      <c r="K56" s="143">
        <f t="shared" si="3"/>
        <v>9.3421357382999997</v>
      </c>
      <c r="M56" s="143">
        <f t="shared" si="4"/>
        <v>0</v>
      </c>
      <c r="N56" s="143">
        <f t="shared" si="5"/>
        <v>0</v>
      </c>
      <c r="O56" s="143">
        <f t="shared" si="6"/>
        <v>107.62850582297735</v>
      </c>
      <c r="P56" s="143">
        <f t="shared" si="7"/>
        <v>0</v>
      </c>
      <c r="Q56" s="143">
        <f t="shared" si="7"/>
        <v>0</v>
      </c>
      <c r="R56" s="143">
        <f t="shared" si="7"/>
        <v>0</v>
      </c>
      <c r="S56" s="143">
        <f t="shared" si="8"/>
        <v>107.62850582297735</v>
      </c>
      <c r="T56" s="143">
        <f>U55-(U55*(0.5^(1/'SW7'!C$2)))</f>
        <v>31.658003174233272</v>
      </c>
      <c r="U56" s="143">
        <f t="shared" si="11"/>
        <v>5065.5967695423233</v>
      </c>
      <c r="V56" s="147">
        <f>(U56*'SW7'!C$3/(B56*'SW7'!C$4)/1000)</f>
        <v>4.6364714555630071E-2</v>
      </c>
      <c r="W56" s="147">
        <f>V56/'SW7'!C$5</f>
        <v>0.57955893194537589</v>
      </c>
    </row>
    <row r="57" spans="1:23" x14ac:dyDescent="0.35">
      <c r="A57" s="142">
        <f t="shared" si="9"/>
        <v>54</v>
      </c>
      <c r="B57" s="143">
        <f t="shared" si="10"/>
        <v>70.648367453000034</v>
      </c>
      <c r="C57" s="133">
        <v>30</v>
      </c>
      <c r="D57" s="133">
        <v>310</v>
      </c>
      <c r="E57" s="166">
        <v>1.3</v>
      </c>
      <c r="F57" s="143">
        <f t="shared" si="0"/>
        <v>12.463799999999999</v>
      </c>
      <c r="G57" s="143">
        <f t="shared" si="1"/>
        <v>0.30287033999999996</v>
      </c>
      <c r="H57" s="143">
        <f>'SW7'!C$12</f>
        <v>56.47</v>
      </c>
      <c r="I57" s="143">
        <f t="shared" si="2"/>
        <v>541.21480539999993</v>
      </c>
      <c r="J57" s="143">
        <f>I57*'SW7'!C$13</f>
        <v>11.527875355019999</v>
      </c>
      <c r="K57" s="143">
        <f t="shared" si="3"/>
        <v>9.3743586607999987</v>
      </c>
      <c r="M57" s="143">
        <f t="shared" si="4"/>
        <v>0</v>
      </c>
      <c r="N57" s="143">
        <f t="shared" si="5"/>
        <v>0</v>
      </c>
      <c r="O57" s="143">
        <f t="shared" si="6"/>
        <v>108.06643817495458</v>
      </c>
      <c r="P57" s="143">
        <f t="shared" si="7"/>
        <v>0</v>
      </c>
      <c r="Q57" s="143">
        <f t="shared" si="7"/>
        <v>0</v>
      </c>
      <c r="R57" s="143">
        <f t="shared" si="7"/>
        <v>0</v>
      </c>
      <c r="S57" s="143">
        <f t="shared" si="8"/>
        <v>108.06643817495458</v>
      </c>
      <c r="T57" s="143">
        <f>U56-(U56*(0.5^(1/'SW7'!C$2)))</f>
        <v>32.14006798369337</v>
      </c>
      <c r="U57" s="143">
        <f t="shared" si="11"/>
        <v>5141.5672721910678</v>
      </c>
      <c r="V57" s="147">
        <f>(U57*'SW7'!C$3/(B57*'SW7'!C$4)/1000)</f>
        <v>4.6569134858582405E-2</v>
      </c>
      <c r="W57" s="147">
        <f>V57/'SW7'!C$5</f>
        <v>0.58211418573228002</v>
      </c>
    </row>
    <row r="58" spans="1:23" x14ac:dyDescent="0.35">
      <c r="A58" s="142">
        <f t="shared" si="9"/>
        <v>55</v>
      </c>
      <c r="B58" s="143">
        <f t="shared" si="10"/>
        <v>71.388386088000033</v>
      </c>
      <c r="C58" s="133">
        <v>30</v>
      </c>
      <c r="D58" s="133">
        <v>310</v>
      </c>
      <c r="E58" s="166">
        <v>1.3</v>
      </c>
      <c r="F58" s="143">
        <f t="shared" si="0"/>
        <v>12.4725</v>
      </c>
      <c r="G58" s="143">
        <f t="shared" si="1"/>
        <v>0.30308174999999998</v>
      </c>
      <c r="H58" s="143">
        <f>'SW7'!C$12</f>
        <v>56.47</v>
      </c>
      <c r="I58" s="143">
        <f t="shared" si="2"/>
        <v>541.54134249999993</v>
      </c>
      <c r="J58" s="143">
        <f>I58*'SW7'!C$13</f>
        <v>11.534830595249998</v>
      </c>
      <c r="K58" s="143">
        <f t="shared" si="3"/>
        <v>9.4035914375000011</v>
      </c>
      <c r="M58" s="143">
        <f t="shared" si="4"/>
        <v>0</v>
      </c>
      <c r="N58" s="143">
        <f t="shared" si="5"/>
        <v>0</v>
      </c>
      <c r="O58" s="143">
        <f t="shared" si="6"/>
        <v>108.46883421850592</v>
      </c>
      <c r="P58" s="143">
        <f t="shared" si="7"/>
        <v>0</v>
      </c>
      <c r="Q58" s="143">
        <f t="shared" si="7"/>
        <v>0</v>
      </c>
      <c r="R58" s="143">
        <f t="shared" si="7"/>
        <v>0</v>
      </c>
      <c r="S58" s="143">
        <f t="shared" si="8"/>
        <v>108.46883421850592</v>
      </c>
      <c r="T58" s="143">
        <f>U57-(U57*(0.5^(1/'SW7'!C$2)))</f>
        <v>32.622083673250017</v>
      </c>
      <c r="U58" s="143">
        <f t="shared" si="11"/>
        <v>5217.4936423823292</v>
      </c>
      <c r="V58" s="147">
        <f>(U58*'SW7'!C$3/(B58*'SW7'!C$4)/1000)</f>
        <v>4.6766960263958789E-2</v>
      </c>
      <c r="W58" s="147">
        <f>V58/'SW7'!C$5</f>
        <v>0.58458700329948488</v>
      </c>
    </row>
    <row r="59" spans="1:23" x14ac:dyDescent="0.35">
      <c r="A59" s="142">
        <f t="shared" si="9"/>
        <v>56</v>
      </c>
      <c r="B59" s="143">
        <f t="shared" si="10"/>
        <v>72.131413410880043</v>
      </c>
      <c r="C59" s="133">
        <v>30</v>
      </c>
      <c r="D59" s="133">
        <v>310</v>
      </c>
      <c r="E59" s="166">
        <v>1.3</v>
      </c>
      <c r="F59" s="143">
        <f t="shared" si="0"/>
        <v>12.481</v>
      </c>
      <c r="G59" s="143">
        <f t="shared" si="1"/>
        <v>0.30328829999999996</v>
      </c>
      <c r="H59" s="143">
        <f>'SW7'!C$12</f>
        <v>56.47</v>
      </c>
      <c r="I59" s="143">
        <f t="shared" si="2"/>
        <v>541.86037299999998</v>
      </c>
      <c r="J59" s="143">
        <f>I59*'SW7'!C$13</f>
        <v>11.5416259449</v>
      </c>
      <c r="K59" s="143">
        <f t="shared" si="3"/>
        <v>9.429898252800001</v>
      </c>
      <c r="M59" s="143">
        <f t="shared" si="4"/>
        <v>0</v>
      </c>
      <c r="N59" s="143">
        <f t="shared" si="5"/>
        <v>0</v>
      </c>
      <c r="O59" s="143">
        <f t="shared" si="6"/>
        <v>108.83635833228367</v>
      </c>
      <c r="P59" s="143">
        <f t="shared" si="7"/>
        <v>0</v>
      </c>
      <c r="Q59" s="143">
        <f t="shared" si="7"/>
        <v>0</v>
      </c>
      <c r="R59" s="143">
        <f t="shared" si="7"/>
        <v>0</v>
      </c>
      <c r="S59" s="143">
        <f t="shared" si="8"/>
        <v>108.83635833228367</v>
      </c>
      <c r="T59" s="143">
        <f>U58-(U58*(0.5^(1/'SW7'!C$2)))</f>
        <v>33.103819352326354</v>
      </c>
      <c r="U59" s="143">
        <f t="shared" si="11"/>
        <v>5293.3403929275855</v>
      </c>
      <c r="V59" s="147">
        <f>(U59*'SW7'!C$3/(B59*'SW7'!C$4)/1000)</f>
        <v>4.6958061288337669E-2</v>
      </c>
      <c r="W59" s="147">
        <f>V59/'SW7'!C$5</f>
        <v>0.58697576610422086</v>
      </c>
    </row>
    <row r="60" spans="1:23" x14ac:dyDescent="0.35">
      <c r="A60" s="142">
        <f t="shared" si="9"/>
        <v>57</v>
      </c>
      <c r="B60" s="143">
        <f t="shared" si="10"/>
        <v>72.877438334120043</v>
      </c>
      <c r="C60" s="133">
        <v>30</v>
      </c>
      <c r="D60" s="133">
        <v>310</v>
      </c>
      <c r="E60" s="166">
        <v>1.3</v>
      </c>
      <c r="F60" s="143">
        <f t="shared" si="0"/>
        <v>12.4893</v>
      </c>
      <c r="G60" s="143">
        <f t="shared" si="1"/>
        <v>0.30348998999999999</v>
      </c>
      <c r="H60" s="143">
        <f>'SW7'!C$12</f>
        <v>56.47</v>
      </c>
      <c r="I60" s="143">
        <f t="shared" si="2"/>
        <v>542.17189689999998</v>
      </c>
      <c r="J60" s="143">
        <f>I60*'SW7'!C$13</f>
        <v>11.548261403969999</v>
      </c>
      <c r="K60" s="143">
        <f t="shared" si="3"/>
        <v>9.4533426743</v>
      </c>
      <c r="M60" s="143">
        <f t="shared" si="4"/>
        <v>0</v>
      </c>
      <c r="N60" s="143">
        <f t="shared" si="5"/>
        <v>0</v>
      </c>
      <c r="O60" s="143">
        <f t="shared" si="6"/>
        <v>109.16967234412122</v>
      </c>
      <c r="P60" s="143">
        <f t="shared" si="7"/>
        <v>0</v>
      </c>
      <c r="Q60" s="143">
        <f t="shared" si="7"/>
        <v>0</v>
      </c>
      <c r="R60" s="143">
        <f t="shared" si="7"/>
        <v>0</v>
      </c>
      <c r="S60" s="143">
        <f t="shared" si="8"/>
        <v>109.16967234412122</v>
      </c>
      <c r="T60" s="143">
        <f>U59-(U59*(0.5^(1/'SW7'!C$2)))</f>
        <v>33.585049862722371</v>
      </c>
      <c r="U60" s="143">
        <f t="shared" si="11"/>
        <v>5369.0729319075426</v>
      </c>
      <c r="V60" s="147">
        <f>(U60*'SW7'!C$3/(B60*'SW7'!C$4)/1000)</f>
        <v>4.714232338328693E-2</v>
      </c>
      <c r="W60" s="147">
        <f>V60/'SW7'!C$5</f>
        <v>0.58927904229108663</v>
      </c>
    </row>
    <row r="61" spans="1:23" x14ac:dyDescent="0.35">
      <c r="A61" s="142">
        <f t="shared" si="9"/>
        <v>58</v>
      </c>
      <c r="B61" s="143">
        <f t="shared" si="10"/>
        <v>73.626449738280044</v>
      </c>
      <c r="C61" s="133">
        <v>30</v>
      </c>
      <c r="D61" s="133">
        <v>310</v>
      </c>
      <c r="E61" s="166">
        <v>1.3</v>
      </c>
      <c r="F61" s="143">
        <f t="shared" si="0"/>
        <v>12.497399999999999</v>
      </c>
      <c r="G61" s="143">
        <f t="shared" si="1"/>
        <v>0.30368681999999997</v>
      </c>
      <c r="H61" s="143">
        <f>'SW7'!C$12</f>
        <v>56.47</v>
      </c>
      <c r="I61" s="143">
        <f t="shared" si="2"/>
        <v>542.47591420000003</v>
      </c>
      <c r="J61" s="143">
        <f>I61*'SW7'!C$13</f>
        <v>11.554736972460001</v>
      </c>
      <c r="K61" s="143">
        <f t="shared" si="3"/>
        <v>9.4739876528000018</v>
      </c>
      <c r="M61" s="143">
        <f t="shared" si="4"/>
        <v>0</v>
      </c>
      <c r="N61" s="143">
        <f t="shared" si="5"/>
        <v>0</v>
      </c>
      <c r="O61" s="143">
        <f t="shared" si="6"/>
        <v>109.46943540843772</v>
      </c>
      <c r="P61" s="143">
        <f t="shared" si="7"/>
        <v>0</v>
      </c>
      <c r="Q61" s="143">
        <f t="shared" si="7"/>
        <v>0</v>
      </c>
      <c r="R61" s="143">
        <f t="shared" si="7"/>
        <v>0</v>
      </c>
      <c r="S61" s="143">
        <f t="shared" si="8"/>
        <v>109.46943540843772</v>
      </c>
      <c r="T61" s="143">
        <f>U60-(U60*(0.5^(1/'SW7'!C$2)))</f>
        <v>34.065555726519051</v>
      </c>
      <c r="U61" s="143">
        <f t="shared" si="11"/>
        <v>5444.6575543889412</v>
      </c>
      <c r="V61" s="147">
        <f>(U61*'SW7'!C$3/(B61*'SW7'!C$4)/1000)</f>
        <v>4.731964614670145E-2</v>
      </c>
      <c r="W61" s="147">
        <f>V61/'SW7'!C$5</f>
        <v>0.59149557683376808</v>
      </c>
    </row>
    <row r="62" spans="1:23" x14ac:dyDescent="0.35">
      <c r="A62" s="142">
        <f t="shared" si="9"/>
        <v>59</v>
      </c>
      <c r="B62" s="143">
        <f t="shared" si="10"/>
        <v>74.378436472000047</v>
      </c>
      <c r="C62" s="133">
        <v>30</v>
      </c>
      <c r="D62" s="133">
        <v>310</v>
      </c>
      <c r="E62" s="166">
        <v>1.3</v>
      </c>
      <c r="F62" s="143">
        <f t="shared" si="0"/>
        <v>12.505299999999998</v>
      </c>
      <c r="G62" s="143">
        <f t="shared" si="1"/>
        <v>0.30387878999999995</v>
      </c>
      <c r="H62" s="143">
        <f>'SW7'!C$12</f>
        <v>56.47</v>
      </c>
      <c r="I62" s="143">
        <f t="shared" si="2"/>
        <v>542.77242489999992</v>
      </c>
      <c r="J62" s="143">
        <f>I62*'SW7'!C$13</f>
        <v>11.561052650369998</v>
      </c>
      <c r="K62" s="143">
        <f t="shared" si="3"/>
        <v>9.4918955223000001</v>
      </c>
      <c r="M62" s="143">
        <f t="shared" si="4"/>
        <v>0</v>
      </c>
      <c r="N62" s="143">
        <f t="shared" si="5"/>
        <v>0</v>
      </c>
      <c r="O62" s="143">
        <f t="shared" si="6"/>
        <v>109.73630388512153</v>
      </c>
      <c r="P62" s="143">
        <f t="shared" si="7"/>
        <v>0</v>
      </c>
      <c r="Q62" s="143">
        <f t="shared" si="7"/>
        <v>0</v>
      </c>
      <c r="R62" s="143">
        <f t="shared" si="7"/>
        <v>0</v>
      </c>
      <c r="S62" s="143">
        <f t="shared" si="8"/>
        <v>109.73630388512153</v>
      </c>
      <c r="T62" s="143">
        <f>U61-(U61*(0.5^(1/'SW7'!C$2)))</f>
        <v>34.545123093523216</v>
      </c>
      <c r="U62" s="143">
        <f t="shared" si="11"/>
        <v>5520.0614340708598</v>
      </c>
      <c r="V62" s="147">
        <f>(U62*'SW7'!C$3/(B62*'SW7'!C$4)/1000)</f>
        <v>4.7489942571983711E-2</v>
      </c>
      <c r="W62" s="147">
        <f>V62/'SW7'!C$5</f>
        <v>0.59362428214979635</v>
      </c>
    </row>
    <row r="63" spans="1:23" x14ac:dyDescent="0.35">
      <c r="A63" s="142">
        <f t="shared" si="9"/>
        <v>60</v>
      </c>
      <c r="B63" s="143">
        <f t="shared" si="10"/>
        <v>75.133387352000057</v>
      </c>
      <c r="C63" s="133">
        <v>30</v>
      </c>
      <c r="D63" s="133">
        <v>310</v>
      </c>
      <c r="E63" s="166">
        <v>1.3</v>
      </c>
      <c r="F63" s="143">
        <f t="shared" si="0"/>
        <v>12.512999999999998</v>
      </c>
      <c r="G63" s="143">
        <f t="shared" si="1"/>
        <v>0.30406589999999994</v>
      </c>
      <c r="H63" s="143">
        <f>'SW7'!C$12</f>
        <v>56.47</v>
      </c>
      <c r="I63" s="143">
        <f t="shared" si="2"/>
        <v>543.06142899999986</v>
      </c>
      <c r="J63" s="143">
        <f>I63*'SW7'!C$13</f>
        <v>11.567208437699996</v>
      </c>
      <c r="K63" s="143">
        <f t="shared" si="3"/>
        <v>9.507127999999998</v>
      </c>
      <c r="M63" s="143">
        <f t="shared" si="4"/>
        <v>0</v>
      </c>
      <c r="N63" s="143">
        <f t="shared" si="5"/>
        <v>0</v>
      </c>
      <c r="O63" s="143">
        <f t="shared" si="6"/>
        <v>109.97093121989387</v>
      </c>
      <c r="P63" s="143">
        <f t="shared" si="7"/>
        <v>0</v>
      </c>
      <c r="Q63" s="143">
        <f t="shared" si="7"/>
        <v>0</v>
      </c>
      <c r="R63" s="143">
        <f t="shared" si="7"/>
        <v>0</v>
      </c>
      <c r="S63" s="143">
        <f t="shared" si="8"/>
        <v>109.97093121989387</v>
      </c>
      <c r="T63" s="143">
        <f>U62-(U62*(0.5^(1/'SW7'!C$2)))</f>
        <v>35.023543688265818</v>
      </c>
      <c r="U63" s="143">
        <f t="shared" si="11"/>
        <v>5595.2526148624584</v>
      </c>
      <c r="V63" s="147">
        <f>(U63*'SW7'!C$3/(B63*'SW7'!C$4)/1000)</f>
        <v>4.76531383331509E-2</v>
      </c>
      <c r="W63" s="147">
        <f>V63/'SW7'!C$5</f>
        <v>0.59566422916438622</v>
      </c>
    </row>
    <row r="64" spans="1:23" x14ac:dyDescent="0.35">
      <c r="A64" s="142">
        <f t="shared" si="9"/>
        <v>61</v>
      </c>
      <c r="B64" s="143">
        <f t="shared" si="10"/>
        <v>75.891291163080055</v>
      </c>
      <c r="C64" s="133">
        <v>30</v>
      </c>
      <c r="D64" s="133">
        <v>310</v>
      </c>
      <c r="E64" s="166">
        <v>1.3</v>
      </c>
      <c r="F64" s="143">
        <f t="shared" si="0"/>
        <v>12.520499999999998</v>
      </c>
      <c r="G64" s="143">
        <f t="shared" si="1"/>
        <v>0.30424814999999994</v>
      </c>
      <c r="H64" s="143">
        <f>'SW7'!C$12</f>
        <v>56.47</v>
      </c>
      <c r="I64" s="143">
        <f t="shared" si="2"/>
        <v>543.34292649999998</v>
      </c>
      <c r="J64" s="143">
        <f>I64*'SW7'!C$13</f>
        <v>11.573204334449999</v>
      </c>
      <c r="K64" s="143">
        <f t="shared" si="3"/>
        <v>9.5197461863000008</v>
      </c>
      <c r="M64" s="143">
        <f t="shared" si="4"/>
        <v>0</v>
      </c>
      <c r="N64" s="143">
        <f t="shared" si="5"/>
        <v>0</v>
      </c>
      <c r="O64" s="143">
        <f t="shared" si="6"/>
        <v>110.17396782615101</v>
      </c>
      <c r="P64" s="143">
        <f t="shared" si="7"/>
        <v>0</v>
      </c>
      <c r="Q64" s="143">
        <f t="shared" si="7"/>
        <v>0</v>
      </c>
      <c r="R64" s="143">
        <f t="shared" si="7"/>
        <v>0</v>
      </c>
      <c r="S64" s="143">
        <f t="shared" si="8"/>
        <v>110.17396782615101</v>
      </c>
      <c r="T64" s="143">
        <f>U63-(U63*(0.5^(1/'SW7'!C$2)))</f>
        <v>35.500614756564573</v>
      </c>
      <c r="U64" s="143">
        <f t="shared" si="11"/>
        <v>5670.2000023940864</v>
      </c>
      <c r="V64" s="147">
        <f>(U64*'SW7'!C$3/(B64*'SW7'!C$4)/1000)</f>
        <v>4.7809171104058801E-2</v>
      </c>
      <c r="W64" s="147">
        <f>V64/'SW7'!C$5</f>
        <v>0.59761463880073495</v>
      </c>
    </row>
    <row r="65" spans="1:23" x14ac:dyDescent="0.35">
      <c r="A65" s="142">
        <f t="shared" si="9"/>
        <v>62</v>
      </c>
      <c r="B65" s="143">
        <f t="shared" si="10"/>
        <v>76.652136658120057</v>
      </c>
      <c r="C65" s="133">
        <v>30</v>
      </c>
      <c r="D65" s="133">
        <v>310</v>
      </c>
      <c r="E65" s="166">
        <v>1.3</v>
      </c>
      <c r="F65" s="143">
        <f t="shared" si="0"/>
        <v>12.527799999999999</v>
      </c>
      <c r="G65" s="143">
        <f t="shared" si="1"/>
        <v>0.30442553999999994</v>
      </c>
      <c r="H65" s="143">
        <f>'SW7'!C$12</f>
        <v>56.47</v>
      </c>
      <c r="I65" s="143">
        <f t="shared" si="2"/>
        <v>543.61691739999992</v>
      </c>
      <c r="J65" s="143">
        <f>I65*'SW7'!C$13</f>
        <v>11.579040340619999</v>
      </c>
      <c r="K65" s="143">
        <f t="shared" si="3"/>
        <v>9.5298105648</v>
      </c>
      <c r="M65" s="143">
        <f t="shared" si="4"/>
        <v>0</v>
      </c>
      <c r="N65" s="143">
        <f t="shared" si="5"/>
        <v>0</v>
      </c>
      <c r="O65" s="143">
        <f t="shared" si="6"/>
        <v>110.34606096828585</v>
      </c>
      <c r="P65" s="143">
        <f t="shared" si="7"/>
        <v>0</v>
      </c>
      <c r="Q65" s="143">
        <f t="shared" si="7"/>
        <v>0</v>
      </c>
      <c r="R65" s="143">
        <f t="shared" si="7"/>
        <v>0</v>
      </c>
      <c r="S65" s="143">
        <f t="shared" si="8"/>
        <v>110.34606096828585</v>
      </c>
      <c r="T65" s="143">
        <f>U64-(U64*(0.5^(1/'SW7'!C$2)))</f>
        <v>35.976139011662781</v>
      </c>
      <c r="U65" s="143">
        <f t="shared" si="11"/>
        <v>5744.8733554636729</v>
      </c>
      <c r="V65" s="147">
        <f>(U65*'SW7'!C$3/(B65*'SW7'!C$4)/1000)</f>
        <v>4.7957989910030932E-2</v>
      </c>
      <c r="W65" s="147">
        <f>V65/'SW7'!C$5</f>
        <v>0.59947487387538667</v>
      </c>
    </row>
    <row r="66" spans="1:23" x14ac:dyDescent="0.35">
      <c r="A66" s="142">
        <f t="shared" si="9"/>
        <v>63</v>
      </c>
      <c r="B66" s="143">
        <f t="shared" si="10"/>
        <v>77.415912558080066</v>
      </c>
      <c r="C66" s="133">
        <v>30</v>
      </c>
      <c r="D66" s="133">
        <v>310</v>
      </c>
      <c r="E66" s="166">
        <v>1.3</v>
      </c>
      <c r="F66" s="143">
        <f t="shared" si="0"/>
        <v>12.534899999999999</v>
      </c>
      <c r="G66" s="143">
        <f t="shared" si="1"/>
        <v>0.30459806999999994</v>
      </c>
      <c r="H66" s="143">
        <f>'SW7'!C$12</f>
        <v>56.47</v>
      </c>
      <c r="I66" s="143">
        <f t="shared" si="2"/>
        <v>543.88340169999992</v>
      </c>
      <c r="J66" s="143">
        <f>I66*'SW7'!C$13</f>
        <v>11.584716456209998</v>
      </c>
      <c r="K66" s="143">
        <f t="shared" si="3"/>
        <v>9.5373810023000019</v>
      </c>
      <c r="M66" s="143">
        <f t="shared" si="4"/>
        <v>0</v>
      </c>
      <c r="N66" s="143">
        <f t="shared" si="5"/>
        <v>0</v>
      </c>
      <c r="O66" s="143">
        <f t="shared" si="6"/>
        <v>110.48785464648944</v>
      </c>
      <c r="P66" s="143">
        <f t="shared" si="7"/>
        <v>0</v>
      </c>
      <c r="Q66" s="143">
        <f t="shared" si="7"/>
        <v>0</v>
      </c>
      <c r="R66" s="143">
        <f t="shared" si="7"/>
        <v>0</v>
      </c>
      <c r="S66" s="143">
        <f t="shared" si="8"/>
        <v>110.48785464648944</v>
      </c>
      <c r="T66" s="143">
        <f>U65-(U65*(0.5^(1/'SW7'!C$2)))</f>
        <v>36.449924579961589</v>
      </c>
      <c r="U66" s="143">
        <f t="shared" si="11"/>
        <v>5819.2432774202962</v>
      </c>
      <c r="V66" s="147">
        <f>(U66*'SW7'!C$3/(B66*'SW7'!C$4)/1000)</f>
        <v>4.8099554510275665E-2</v>
      </c>
      <c r="W66" s="147">
        <f>V66/'SW7'!C$5</f>
        <v>0.60124443137844574</v>
      </c>
    </row>
    <row r="67" spans="1:23" x14ac:dyDescent="0.35">
      <c r="A67" s="142">
        <f t="shared" si="9"/>
        <v>64</v>
      </c>
      <c r="B67" s="143">
        <f t="shared" si="10"/>
        <v>78.182607552000078</v>
      </c>
      <c r="C67" s="133">
        <v>30</v>
      </c>
      <c r="D67" s="133">
        <v>310</v>
      </c>
      <c r="E67" s="166">
        <v>1.3</v>
      </c>
      <c r="F67" s="143">
        <f t="shared" si="0"/>
        <v>12.541799999999999</v>
      </c>
      <c r="G67" s="143">
        <f t="shared" si="1"/>
        <v>0.30476573999999995</v>
      </c>
      <c r="H67" s="143">
        <f>'SW7'!C$12</f>
        <v>56.47</v>
      </c>
      <c r="I67" s="143">
        <f t="shared" si="2"/>
        <v>544.14237939999998</v>
      </c>
      <c r="J67" s="143">
        <f>I67*'SW7'!C$13</f>
        <v>11.59023268122</v>
      </c>
      <c r="K67" s="143">
        <f t="shared" si="3"/>
        <v>9.5425167488000007</v>
      </c>
      <c r="M67" s="143">
        <f t="shared" si="4"/>
        <v>0</v>
      </c>
      <c r="N67" s="143">
        <f t="shared" si="5"/>
        <v>0</v>
      </c>
      <c r="O67" s="143">
        <f t="shared" si="6"/>
        <v>110.59998948303098</v>
      </c>
      <c r="P67" s="143">
        <f t="shared" si="7"/>
        <v>0</v>
      </c>
      <c r="Q67" s="143">
        <f t="shared" si="7"/>
        <v>0</v>
      </c>
      <c r="R67" s="143">
        <f t="shared" si="7"/>
        <v>0</v>
      </c>
      <c r="S67" s="143">
        <f t="shared" si="8"/>
        <v>110.59998948303098</v>
      </c>
      <c r="T67" s="143">
        <f>U66-(U66*(0.5^(1/'SW7'!C$2)))</f>
        <v>36.921784946344815</v>
      </c>
      <c r="U67" s="143">
        <f t="shared" si="11"/>
        <v>5893.2812074868243</v>
      </c>
      <c r="V67" s="147">
        <f>(U67*'SW7'!C$3/(B67*'SW7'!C$4)/1000)</f>
        <v>4.8233834809561206E-2</v>
      </c>
      <c r="W67" s="147">
        <f>V67/'SW7'!C$5</f>
        <v>0.60292293511951511</v>
      </c>
    </row>
    <row r="68" spans="1:23" x14ac:dyDescent="0.35">
      <c r="A68" s="142">
        <f t="shared" si="9"/>
        <v>65</v>
      </c>
      <c r="B68" s="143">
        <f t="shared" si="10"/>
        <v>78.952210297000093</v>
      </c>
      <c r="C68" s="133">
        <v>30</v>
      </c>
      <c r="D68" s="133">
        <v>310</v>
      </c>
      <c r="E68" s="166">
        <v>1.3</v>
      </c>
      <c r="F68" s="143">
        <f t="shared" ref="F68:F131" si="12">-0.0001*A68^2+0.0196*A68+11.697</f>
        <v>12.548499999999999</v>
      </c>
      <c r="G68" s="143">
        <f t="shared" ref="G68:G131" si="13">F68*0.0243</f>
        <v>0.30492854999999996</v>
      </c>
      <c r="H68" s="143">
        <f>'SW7'!C$12</f>
        <v>56.47</v>
      </c>
      <c r="I68" s="143">
        <f t="shared" ref="I68:I131" si="14">F68*C68+G68*D68+H68*E68</f>
        <v>544.39385049999999</v>
      </c>
      <c r="J68" s="143">
        <f>I68*'SW7'!C$13</f>
        <v>11.595589015649999</v>
      </c>
      <c r="K68" s="143">
        <f t="shared" ref="K68:K131" si="15">-0.0000000257*A68^4+0.0000163*A68^3-0.003686*A68^2+0.3024*A68+1.445</f>
        <v>9.5452764375000001</v>
      </c>
      <c r="M68" s="143">
        <f t="shared" ref="M68:M131" si="16">0.0243*L68</f>
        <v>0</v>
      </c>
      <c r="N68" s="143">
        <f t="shared" ref="N68:N131" si="17">4*L68</f>
        <v>0</v>
      </c>
      <c r="O68" s="143">
        <f t="shared" ref="O68:O131" si="18">J68*K68</f>
        <v>110.68310261001776</v>
      </c>
      <c r="P68" s="143">
        <f t="shared" ref="P68:R131" si="19">C68*L68</f>
        <v>0</v>
      </c>
      <c r="Q68" s="143">
        <f t="shared" si="19"/>
        <v>0</v>
      </c>
      <c r="R68" s="143">
        <f t="shared" si="19"/>
        <v>0</v>
      </c>
      <c r="S68" s="143">
        <f t="shared" ref="S68:S131" si="20">SUM(O68:R68)</f>
        <v>110.68310261001776</v>
      </c>
      <c r="T68" s="143">
        <f>U67-(U67*(0.5^(1/'SW7'!C$2)))</f>
        <v>37.391538899129955</v>
      </c>
      <c r="U68" s="143">
        <f t="shared" si="11"/>
        <v>5966.9594120235106</v>
      </c>
      <c r="V68" s="147">
        <f>(U68*'SW7'!C$3/(B68*'SW7'!C$4)/1000)</f>
        <v>4.8360810297701132E-2</v>
      </c>
      <c r="W68" s="147">
        <f>V68/'SW7'!C$5</f>
        <v>0.60451012872126408</v>
      </c>
    </row>
    <row r="69" spans="1:23" x14ac:dyDescent="0.35">
      <c r="A69" s="142">
        <f t="shared" ref="A69:A132" si="21">A68+1</f>
        <v>66</v>
      </c>
      <c r="B69" s="143">
        <f t="shared" ref="B69:B132" si="22">B68+0.5584 + 2*0.001787*A69 -3*0.00000155*A69^2 - 4*0.00000000133*A69^3</f>
        <v>79.724709418280099</v>
      </c>
      <c r="C69" s="133">
        <v>30</v>
      </c>
      <c r="D69" s="133">
        <v>310</v>
      </c>
      <c r="E69" s="166">
        <v>1.3</v>
      </c>
      <c r="F69" s="143">
        <f t="shared" si="12"/>
        <v>12.555</v>
      </c>
      <c r="G69" s="143">
        <f t="shared" si="13"/>
        <v>0.30508649999999998</v>
      </c>
      <c r="H69" s="143">
        <f>'SW7'!C$12</f>
        <v>56.47</v>
      </c>
      <c r="I69" s="143">
        <f t="shared" si="14"/>
        <v>544.63781500000005</v>
      </c>
      <c r="J69" s="143">
        <f>I69*'SW7'!C$13</f>
        <v>11.600785459500001</v>
      </c>
      <c r="K69" s="143">
        <f t="shared" si="15"/>
        <v>9.5457180848000025</v>
      </c>
      <c r="M69" s="143">
        <f t="shared" si="16"/>
        <v>0</v>
      </c>
      <c r="N69" s="143">
        <f t="shared" si="17"/>
        <v>0</v>
      </c>
      <c r="O69" s="143">
        <f t="shared" si="18"/>
        <v>110.73782755863407</v>
      </c>
      <c r="P69" s="143">
        <f t="shared" si="19"/>
        <v>0</v>
      </c>
      <c r="Q69" s="143">
        <f t="shared" si="19"/>
        <v>0</v>
      </c>
      <c r="R69" s="143">
        <f t="shared" si="19"/>
        <v>0</v>
      </c>
      <c r="S69" s="143">
        <f t="shared" si="20"/>
        <v>110.73782755863407</v>
      </c>
      <c r="T69" s="143">
        <f>U68-(U68*(0.5^(1/'SW7'!C$2)))</f>
        <v>37.859010474634488</v>
      </c>
      <c r="U69" s="143">
        <f t="shared" ref="U69:U132" si="23">U68+S68-T68</f>
        <v>6040.2509757343987</v>
      </c>
      <c r="V69" s="147">
        <f>(U69*'SW7'!C$3/(B69*'SW7'!C$4)/1000)</f>
        <v>4.8480469515480976E-2</v>
      </c>
      <c r="W69" s="147">
        <f>V69/'SW7'!C$5</f>
        <v>0.60600586894351216</v>
      </c>
    </row>
    <row r="70" spans="1:23" x14ac:dyDescent="0.35">
      <c r="A70" s="142">
        <f t="shared" si="21"/>
        <v>67</v>
      </c>
      <c r="B70" s="143">
        <f t="shared" si="22"/>
        <v>80.500093509120106</v>
      </c>
      <c r="C70" s="133">
        <v>30</v>
      </c>
      <c r="D70" s="133">
        <v>310</v>
      </c>
      <c r="E70" s="166">
        <v>1.3</v>
      </c>
      <c r="F70" s="143">
        <f t="shared" si="12"/>
        <v>12.561299999999999</v>
      </c>
      <c r="G70" s="143">
        <f t="shared" si="13"/>
        <v>0.30523958999999995</v>
      </c>
      <c r="H70" s="143">
        <f>'SW7'!C$12</f>
        <v>56.47</v>
      </c>
      <c r="I70" s="143">
        <f t="shared" si="14"/>
        <v>544.87427290000005</v>
      </c>
      <c r="J70" s="143">
        <f>I70*'SW7'!C$13</f>
        <v>11.60582201277</v>
      </c>
      <c r="K70" s="143">
        <f t="shared" si="15"/>
        <v>9.5438990902999983</v>
      </c>
      <c r="L70" s="167">
        <f>5.4702 * LN(A70) - 22.889</f>
        <v>0.11150956659246347</v>
      </c>
      <c r="M70" s="143">
        <f t="shared" si="16"/>
        <v>2.7096824681968621E-3</v>
      </c>
      <c r="N70" s="143">
        <f t="shared" si="17"/>
        <v>0.44603826636985389</v>
      </c>
      <c r="O70" s="143">
        <f t="shared" si="18"/>
        <v>110.7647941498593</v>
      </c>
      <c r="P70" s="143">
        <f t="shared" si="19"/>
        <v>3.3452869977739041</v>
      </c>
      <c r="Q70" s="143">
        <f t="shared" si="19"/>
        <v>0.8400015651410272</v>
      </c>
      <c r="R70" s="143">
        <f t="shared" si="19"/>
        <v>0.5798497462808101</v>
      </c>
      <c r="S70" s="143">
        <f t="shared" si="20"/>
        <v>115.52993245905503</v>
      </c>
      <c r="T70" s="143">
        <f>U69-(U69*(0.5^(1/'SW7'!C$2)))</f>
        <v>38.324028901379279</v>
      </c>
      <c r="U70" s="143">
        <f t="shared" si="23"/>
        <v>6113.1297928183985</v>
      </c>
      <c r="V70" s="147">
        <f>(U70*'SW7'!C$3/(B70*'SW7'!C$4)/1000)</f>
        <v>4.8592809545729372E-2</v>
      </c>
      <c r="W70" s="147">
        <f>V70/'SW7'!C$5</f>
        <v>0.60741011932161715</v>
      </c>
    </row>
    <row r="71" spans="1:23" x14ac:dyDescent="0.35">
      <c r="A71" s="142">
        <f t="shared" si="21"/>
        <v>68</v>
      </c>
      <c r="B71" s="143">
        <f t="shared" si="22"/>
        <v>81.278351130880111</v>
      </c>
      <c r="C71" s="133">
        <v>30</v>
      </c>
      <c r="D71" s="133">
        <v>310</v>
      </c>
      <c r="E71" s="166">
        <v>1.3</v>
      </c>
      <c r="F71" s="143">
        <f t="shared" si="12"/>
        <v>12.567399999999999</v>
      </c>
      <c r="G71" s="143">
        <f t="shared" si="13"/>
        <v>0.30538781999999998</v>
      </c>
      <c r="H71" s="143">
        <f>'SW7'!C$12</f>
        <v>56.47</v>
      </c>
      <c r="I71" s="143">
        <f t="shared" si="14"/>
        <v>545.1032242</v>
      </c>
      <c r="J71" s="143">
        <f>I71*'SW7'!C$13</f>
        <v>11.61069867546</v>
      </c>
      <c r="K71" s="143">
        <f t="shared" si="15"/>
        <v>9.5398762368000032</v>
      </c>
      <c r="L71" s="167">
        <f t="shared" ref="L71:L134" si="24">5.4702 * LN(A71) - 22.889</f>
        <v>0.19255104885434093</v>
      </c>
      <c r="M71" s="143">
        <f t="shared" si="16"/>
        <v>4.6789904871604848E-3</v>
      </c>
      <c r="N71" s="143">
        <f t="shared" si="17"/>
        <v>0.77020419541736374</v>
      </c>
      <c r="O71" s="143">
        <f t="shared" si="18"/>
        <v>110.76462838666613</v>
      </c>
      <c r="P71" s="143">
        <f t="shared" si="19"/>
        <v>5.776531465630228</v>
      </c>
      <c r="Q71" s="143">
        <f t="shared" si="19"/>
        <v>1.4504870510197503</v>
      </c>
      <c r="R71" s="143">
        <f t="shared" si="19"/>
        <v>1.0012654540425729</v>
      </c>
      <c r="S71" s="143">
        <f t="shared" si="20"/>
        <v>118.99291235735868</v>
      </c>
      <c r="T71" s="143">
        <f>U70-(U70*(0.5^(1/'SW7'!C$2)))</f>
        <v>38.786428543951843</v>
      </c>
      <c r="U71" s="143">
        <f t="shared" si="23"/>
        <v>6190.3356963760743</v>
      </c>
      <c r="V71" s="147">
        <f>(U71*'SW7'!C$3/(B71*'SW7'!C$4)/1000)</f>
        <v>4.873535056745612E-2</v>
      </c>
      <c r="W71" s="147">
        <f>V71/'SW7'!C$5</f>
        <v>0.60919188209320152</v>
      </c>
    </row>
    <row r="72" spans="1:23" x14ac:dyDescent="0.35">
      <c r="A72" s="142">
        <f t="shared" si="21"/>
        <v>69</v>
      </c>
      <c r="B72" s="143">
        <f t="shared" si="22"/>
        <v>82.059470813000118</v>
      </c>
      <c r="C72" s="133">
        <v>30</v>
      </c>
      <c r="D72" s="133">
        <v>310</v>
      </c>
      <c r="E72" s="166">
        <v>1.3</v>
      </c>
      <c r="F72" s="143">
        <f t="shared" si="12"/>
        <v>12.5733</v>
      </c>
      <c r="G72" s="143">
        <f t="shared" si="13"/>
        <v>0.30553118999999995</v>
      </c>
      <c r="H72" s="143">
        <f>'SW7'!C$12</f>
        <v>56.47</v>
      </c>
      <c r="I72" s="143">
        <f t="shared" si="14"/>
        <v>545.32466890000001</v>
      </c>
      <c r="J72" s="143">
        <f>I72*'SW7'!C$13</f>
        <v>11.615415447569999</v>
      </c>
      <c r="K72" s="143">
        <f t="shared" si="15"/>
        <v>9.5337056902999997</v>
      </c>
      <c r="L72" s="167">
        <f t="shared" si="24"/>
        <v>0.27240940144793058</v>
      </c>
      <c r="M72" s="143">
        <f t="shared" si="16"/>
        <v>6.6195484551847122E-3</v>
      </c>
      <c r="N72" s="143">
        <f t="shared" si="17"/>
        <v>1.0896376057917223</v>
      </c>
      <c r="O72" s="143">
        <f t="shared" si="18"/>
        <v>110.73795234769662</v>
      </c>
      <c r="P72" s="143">
        <f t="shared" si="19"/>
        <v>8.1722820434379173</v>
      </c>
      <c r="Q72" s="143">
        <f t="shared" si="19"/>
        <v>2.0520600211072608</v>
      </c>
      <c r="R72" s="143">
        <f t="shared" si="19"/>
        <v>1.416528887529239</v>
      </c>
      <c r="S72" s="143">
        <f t="shared" si="20"/>
        <v>122.37882329977104</v>
      </c>
      <c r="T72" s="143">
        <f>U71-(U71*(0.5^(1/'SW7'!C$2)))</f>
        <v>39.276282573393473</v>
      </c>
      <c r="U72" s="143">
        <f t="shared" si="23"/>
        <v>6270.5421801894809</v>
      </c>
      <c r="V72" s="147">
        <f>(U72*'SW7'!C$3/(B72*'SW7'!C$4)/1000)</f>
        <v>4.8896881233215679E-2</v>
      </c>
      <c r="W72" s="147">
        <f>V72/'SW7'!C$5</f>
        <v>0.61121101541519596</v>
      </c>
    </row>
    <row r="73" spans="1:23" x14ac:dyDescent="0.35">
      <c r="A73" s="142">
        <f t="shared" si="21"/>
        <v>70</v>
      </c>
      <c r="B73" s="143">
        <f t="shared" si="22"/>
        <v>82.84344105300012</v>
      </c>
      <c r="C73" s="133">
        <v>30</v>
      </c>
      <c r="D73" s="133">
        <v>310</v>
      </c>
      <c r="E73" s="166">
        <v>1.3</v>
      </c>
      <c r="F73" s="143">
        <f t="shared" si="12"/>
        <v>12.578999999999999</v>
      </c>
      <c r="G73" s="143">
        <f t="shared" si="13"/>
        <v>0.30566969999999993</v>
      </c>
      <c r="H73" s="143">
        <f>'SW7'!C$12</f>
        <v>56.47</v>
      </c>
      <c r="I73" s="143">
        <f t="shared" si="14"/>
        <v>545.53860699999996</v>
      </c>
      <c r="J73" s="143">
        <f>I73*'SW7'!C$13</f>
        <v>11.619972329099999</v>
      </c>
      <c r="K73" s="143">
        <f t="shared" si="15"/>
        <v>9.5254429999999992</v>
      </c>
      <c r="L73" s="167">
        <f t="shared" si="24"/>
        <v>0.3511186730584086</v>
      </c>
      <c r="M73" s="143">
        <f t="shared" si="16"/>
        <v>8.5321837553193284E-3</v>
      </c>
      <c r="N73" s="143">
        <f t="shared" si="17"/>
        <v>1.4044746922336344</v>
      </c>
      <c r="O73" s="143">
        <f t="shared" si="18"/>
        <v>110.68538408241928</v>
      </c>
      <c r="P73" s="143">
        <f t="shared" si="19"/>
        <v>10.533560191752258</v>
      </c>
      <c r="Q73" s="143">
        <f t="shared" si="19"/>
        <v>2.644976964148992</v>
      </c>
      <c r="R73" s="143">
        <f t="shared" si="19"/>
        <v>1.8258170999037249</v>
      </c>
      <c r="S73" s="143">
        <f t="shared" si="20"/>
        <v>125.68973833822426</v>
      </c>
      <c r="T73" s="143">
        <f>U72-(U72*(0.5^(1/'SW7'!C$2)))</f>
        <v>39.785174607200133</v>
      </c>
      <c r="U73" s="143">
        <f t="shared" si="23"/>
        <v>6353.6447209158587</v>
      </c>
      <c r="V73" s="147">
        <f>(U73*'SW7'!C$3/(B73*'SW7'!C$4)/1000)</f>
        <v>4.9076047116752279E-2</v>
      </c>
      <c r="W73" s="147">
        <f>V73/'SW7'!C$5</f>
        <v>0.61345058895940352</v>
      </c>
    </row>
    <row r="74" spans="1:23" x14ac:dyDescent="0.35">
      <c r="A74" s="142">
        <f t="shared" si="21"/>
        <v>71</v>
      </c>
      <c r="B74" s="143">
        <f t="shared" si="22"/>
        <v>83.630250316480129</v>
      </c>
      <c r="C74" s="133">
        <v>30</v>
      </c>
      <c r="D74" s="133">
        <v>310</v>
      </c>
      <c r="E74" s="166">
        <v>1.3</v>
      </c>
      <c r="F74" s="143">
        <f t="shared" si="12"/>
        <v>12.584499999999998</v>
      </c>
      <c r="G74" s="143">
        <f t="shared" si="13"/>
        <v>0.30580334999999997</v>
      </c>
      <c r="H74" s="143">
        <f>'SW7'!C$12</f>
        <v>56.47</v>
      </c>
      <c r="I74" s="143">
        <f t="shared" si="14"/>
        <v>545.74503849999996</v>
      </c>
      <c r="J74" s="143">
        <f>I74*'SW7'!C$13</f>
        <v>11.624369320049999</v>
      </c>
      <c r="K74" s="143">
        <f t="shared" si="15"/>
        <v>9.5151430983000012</v>
      </c>
      <c r="L74" s="167">
        <f t="shared" si="24"/>
        <v>0.42871146339140509</v>
      </c>
      <c r="M74" s="143">
        <f t="shared" si="16"/>
        <v>1.0417688560411142E-2</v>
      </c>
      <c r="N74" s="143">
        <f t="shared" si="17"/>
        <v>1.7148458535656204</v>
      </c>
      <c r="O74" s="143">
        <f t="shared" si="18"/>
        <v>110.60753750776402</v>
      </c>
      <c r="P74" s="143">
        <f t="shared" si="19"/>
        <v>12.861343901742153</v>
      </c>
      <c r="Q74" s="143">
        <f t="shared" si="19"/>
        <v>3.2294834537274539</v>
      </c>
      <c r="R74" s="143">
        <f t="shared" si="19"/>
        <v>2.2292996096353064</v>
      </c>
      <c r="S74" s="143">
        <f t="shared" si="20"/>
        <v>128.92766447286894</v>
      </c>
      <c r="T74" s="143">
        <f>U73-(U73*(0.5^(1/'SW7'!C$2)))</f>
        <v>40.312441468357065</v>
      </c>
      <c r="U74" s="143">
        <f t="shared" si="23"/>
        <v>6439.5492846468824</v>
      </c>
      <c r="V74" s="147">
        <f>(U74*'SW7'!C$3/(B74*'SW7'!C$4)/1000)</f>
        <v>4.9271621250852084E-2</v>
      </c>
      <c r="W74" s="147">
        <f>V74/'SW7'!C$5</f>
        <v>0.615895265635651</v>
      </c>
    </row>
    <row r="75" spans="1:23" x14ac:dyDescent="0.35">
      <c r="A75" s="142">
        <f t="shared" si="21"/>
        <v>72</v>
      </c>
      <c r="B75" s="143">
        <f t="shared" si="22"/>
        <v>84.419887037120134</v>
      </c>
      <c r="C75" s="133">
        <v>30</v>
      </c>
      <c r="D75" s="133">
        <v>310</v>
      </c>
      <c r="E75" s="166">
        <v>1.3</v>
      </c>
      <c r="F75" s="143">
        <f t="shared" si="12"/>
        <v>12.589799999999999</v>
      </c>
      <c r="G75" s="143">
        <f t="shared" si="13"/>
        <v>0.30593213999999996</v>
      </c>
      <c r="H75" s="143">
        <f>'SW7'!C$12</f>
        <v>56.47</v>
      </c>
      <c r="I75" s="143">
        <f t="shared" si="14"/>
        <v>545.94396340000003</v>
      </c>
      <c r="J75" s="143">
        <f>I75*'SW7'!C$13</f>
        <v>11.628606420420001</v>
      </c>
      <c r="K75" s="143">
        <f t="shared" si="15"/>
        <v>9.5028603008000001</v>
      </c>
      <c r="L75" s="167">
        <f t="shared" si="24"/>
        <v>0.5052190042416278</v>
      </c>
      <c r="M75" s="143">
        <f t="shared" si="16"/>
        <v>1.2276821803071556E-2</v>
      </c>
      <c r="N75" s="143">
        <f t="shared" si="17"/>
        <v>2.0208760169665112</v>
      </c>
      <c r="O75" s="143">
        <f t="shared" si="18"/>
        <v>110.50502230623722</v>
      </c>
      <c r="P75" s="143">
        <f t="shared" si="19"/>
        <v>15.156570127248834</v>
      </c>
      <c r="Q75" s="143">
        <f t="shared" si="19"/>
        <v>3.8058147589521822</v>
      </c>
      <c r="R75" s="143">
        <f t="shared" si="19"/>
        <v>2.6271388220564647</v>
      </c>
      <c r="S75" s="143">
        <f t="shared" si="20"/>
        <v>132.09454601449468</v>
      </c>
      <c r="T75" s="143">
        <f>U74-(U74*(0.5^(1/'SW7'!C$2)))</f>
        <v>40.857486532942858</v>
      </c>
      <c r="U75" s="143">
        <f t="shared" si="23"/>
        <v>6528.1645076513942</v>
      </c>
      <c r="V75" s="147">
        <f>(U75*'SW7'!C$3/(B75*'SW7'!C$4)/1000)</f>
        <v>4.9482439377493838E-2</v>
      </c>
      <c r="W75" s="147">
        <f>V75/'SW7'!C$5</f>
        <v>0.61853049221867296</v>
      </c>
    </row>
    <row r="76" spans="1:23" x14ac:dyDescent="0.35">
      <c r="A76" s="142">
        <f t="shared" si="21"/>
        <v>73</v>
      </c>
      <c r="B76" s="143">
        <f t="shared" si="22"/>
        <v>85.21233961668014</v>
      </c>
      <c r="C76" s="133">
        <v>30</v>
      </c>
      <c r="D76" s="133">
        <v>310</v>
      </c>
      <c r="E76" s="166">
        <v>1.3</v>
      </c>
      <c r="F76" s="143">
        <f t="shared" si="12"/>
        <v>12.594899999999999</v>
      </c>
      <c r="G76" s="143">
        <f t="shared" si="13"/>
        <v>0.30605606999999996</v>
      </c>
      <c r="H76" s="143">
        <f>'SW7'!C$12</f>
        <v>56.47</v>
      </c>
      <c r="I76" s="143">
        <f t="shared" si="14"/>
        <v>546.13538169999993</v>
      </c>
      <c r="J76" s="143">
        <f>I76*'SW7'!C$13</f>
        <v>11.632683630209998</v>
      </c>
      <c r="K76" s="143">
        <f t="shared" si="15"/>
        <v>9.4886483063</v>
      </c>
      <c r="L76" s="167">
        <f t="shared" si="24"/>
        <v>0.58067123496993034</v>
      </c>
      <c r="M76" s="143">
        <f t="shared" si="16"/>
        <v>1.4110311009769307E-2</v>
      </c>
      <c r="N76" s="143">
        <f t="shared" si="17"/>
        <v>2.3226849398797214</v>
      </c>
      <c r="O76" s="143">
        <f t="shared" si="18"/>
        <v>110.37844382551583</v>
      </c>
      <c r="P76" s="143">
        <f t="shared" si="19"/>
        <v>17.42013704909791</v>
      </c>
      <c r="Q76" s="143">
        <f t="shared" si="19"/>
        <v>4.3741964130284856</v>
      </c>
      <c r="R76" s="143">
        <f t="shared" si="19"/>
        <v>3.019490421843638</v>
      </c>
      <c r="S76" s="143">
        <f t="shared" si="20"/>
        <v>135.19226770948589</v>
      </c>
      <c r="T76" s="143">
        <f>U75-(U75*(0.5^(1/'SW7'!C$2)))</f>
        <v>41.419730118709595</v>
      </c>
      <c r="U76" s="143">
        <f t="shared" si="23"/>
        <v>6619.4015671329462</v>
      </c>
      <c r="V76" s="147">
        <f>(U76*'SW7'!C$3/(B76*'SW7'!C$4)/1000)</f>
        <v>4.9707396491185774E-2</v>
      </c>
      <c r="W76" s="147">
        <f>V76/'SW7'!C$5</f>
        <v>0.6213424561398222</v>
      </c>
    </row>
    <row r="77" spans="1:23" x14ac:dyDescent="0.35">
      <c r="A77" s="142">
        <f t="shared" si="21"/>
        <v>74</v>
      </c>
      <c r="B77" s="143">
        <f t="shared" si="22"/>
        <v>86.007596425000145</v>
      </c>
      <c r="C77" s="133">
        <v>30</v>
      </c>
      <c r="D77" s="133">
        <v>310</v>
      </c>
      <c r="E77" s="166">
        <v>1.3</v>
      </c>
      <c r="F77" s="143">
        <f t="shared" si="12"/>
        <v>12.599799999999998</v>
      </c>
      <c r="G77" s="143">
        <f t="shared" si="13"/>
        <v>0.30617513999999996</v>
      </c>
      <c r="H77" s="143">
        <f>'SW7'!C$12</f>
        <v>56.47</v>
      </c>
      <c r="I77" s="143">
        <f t="shared" si="14"/>
        <v>546.31929339999988</v>
      </c>
      <c r="J77" s="143">
        <f>I77*'SW7'!C$13</f>
        <v>11.636600949419996</v>
      </c>
      <c r="K77" s="143">
        <f t="shared" si="15"/>
        <v>9.4725601967999999</v>
      </c>
      <c r="L77" s="167">
        <f t="shared" si="24"/>
        <v>0.65509687284545493</v>
      </c>
      <c r="M77" s="143">
        <f t="shared" si="16"/>
        <v>1.5918854010144555E-2</v>
      </c>
      <c r="N77" s="143">
        <f t="shared" si="17"/>
        <v>2.6203874913818197</v>
      </c>
      <c r="O77" s="143">
        <f t="shared" si="18"/>
        <v>110.22840297952095</v>
      </c>
      <c r="P77" s="143">
        <f t="shared" si="19"/>
        <v>19.652906185363648</v>
      </c>
      <c r="Q77" s="143">
        <f t="shared" si="19"/>
        <v>4.9348447431448124</v>
      </c>
      <c r="R77" s="143">
        <f t="shared" si="19"/>
        <v>3.4065037387963657</v>
      </c>
      <c r="S77" s="143">
        <f t="shared" si="20"/>
        <v>138.22265764682581</v>
      </c>
      <c r="T77" s="143">
        <f>U76-(U76*(0.5^(1/'SW7'!C$2)))</f>
        <v>41.998608665064239</v>
      </c>
      <c r="U77" s="143">
        <f t="shared" si="23"/>
        <v>6713.1741047237228</v>
      </c>
      <c r="V77" s="147">
        <f>(U77*'SW7'!C$3/(B77*'SW7'!C$4)/1000)</f>
        <v>4.9945443932537054E-2</v>
      </c>
      <c r="W77" s="147">
        <f>V77/'SW7'!C$5</f>
        <v>0.62431804915671318</v>
      </c>
    </row>
    <row r="78" spans="1:23" x14ac:dyDescent="0.35">
      <c r="A78" s="142">
        <f t="shared" si="21"/>
        <v>75</v>
      </c>
      <c r="B78" s="143">
        <f t="shared" si="22"/>
        <v>86.80564580000015</v>
      </c>
      <c r="C78" s="133">
        <v>30</v>
      </c>
      <c r="D78" s="133">
        <v>310</v>
      </c>
      <c r="E78" s="166">
        <v>1.3</v>
      </c>
      <c r="F78" s="143">
        <f t="shared" si="12"/>
        <v>12.6045</v>
      </c>
      <c r="G78" s="143">
        <f t="shared" si="13"/>
        <v>0.30628934999999996</v>
      </c>
      <c r="H78" s="143">
        <f>'SW7'!C$12</f>
        <v>56.47</v>
      </c>
      <c r="I78" s="143">
        <f t="shared" si="14"/>
        <v>546.49569849999989</v>
      </c>
      <c r="J78" s="143">
        <f>I78*'SW7'!C$13</f>
        <v>11.640358378049998</v>
      </c>
      <c r="K78" s="143">
        <f t="shared" si="15"/>
        <v>9.4546484374999995</v>
      </c>
      <c r="L78" s="167">
        <f t="shared" si="24"/>
        <v>0.72852347866632527</v>
      </c>
      <c r="M78" s="143">
        <f t="shared" si="16"/>
        <v>1.7703120531591704E-2</v>
      </c>
      <c r="N78" s="143">
        <f t="shared" si="17"/>
        <v>2.9140939146653011</v>
      </c>
      <c r="O78" s="143">
        <f t="shared" si="18"/>
        <v>110.05549615097044</v>
      </c>
      <c r="P78" s="143">
        <f t="shared" si="19"/>
        <v>21.855704359989758</v>
      </c>
      <c r="Q78" s="143">
        <f t="shared" si="19"/>
        <v>5.4879673647934286</v>
      </c>
      <c r="R78" s="143">
        <f t="shared" si="19"/>
        <v>3.7883220890648914</v>
      </c>
      <c r="S78" s="143">
        <f t="shared" si="20"/>
        <v>141.18748996481855</v>
      </c>
      <c r="T78" s="143">
        <f>U77-(U77*(0.5^(1/'SW7'!C$2)))</f>
        <v>42.593574247656761</v>
      </c>
      <c r="U78" s="143">
        <f t="shared" si="23"/>
        <v>6809.3981537054842</v>
      </c>
      <c r="V78" s="147">
        <f>(U78*'SW7'!C$3/(B78*'SW7'!C$4)/1000)</f>
        <v>5.019558663799438E-2</v>
      </c>
      <c r="W78" s="147">
        <f>V78/'SW7'!C$5</f>
        <v>0.6274448329749297</v>
      </c>
    </row>
    <row r="79" spans="1:23" x14ac:dyDescent="0.35">
      <c r="A79" s="142">
        <f t="shared" si="21"/>
        <v>76</v>
      </c>
      <c r="B79" s="143">
        <f t="shared" si="22"/>
        <v>87.606476047680161</v>
      </c>
      <c r="C79" s="133">
        <v>30</v>
      </c>
      <c r="D79" s="133">
        <v>310</v>
      </c>
      <c r="E79" s="166">
        <v>1.3</v>
      </c>
      <c r="F79" s="143">
        <f t="shared" si="12"/>
        <v>12.609</v>
      </c>
      <c r="G79" s="143">
        <f t="shared" si="13"/>
        <v>0.30639869999999997</v>
      </c>
      <c r="H79" s="143">
        <f>'SW7'!C$12</f>
        <v>56.47</v>
      </c>
      <c r="I79" s="143">
        <f t="shared" si="14"/>
        <v>546.66459699999996</v>
      </c>
      <c r="J79" s="143">
        <f>I79*'SW7'!C$13</f>
        <v>11.643955916099999</v>
      </c>
      <c r="K79" s="143">
        <f t="shared" si="15"/>
        <v>9.4349648767999987</v>
      </c>
      <c r="L79" s="167">
        <f t="shared" si="24"/>
        <v>0.80097751803429063</v>
      </c>
      <c r="M79" s="143">
        <f t="shared" si="16"/>
        <v>1.9463753688233262E-2</v>
      </c>
      <c r="N79" s="143">
        <f t="shared" si="17"/>
        <v>3.2039100721371625</v>
      </c>
      <c r="O79" s="143">
        <f t="shared" si="18"/>
        <v>109.86031509541105</v>
      </c>
      <c r="P79" s="143">
        <f t="shared" si="19"/>
        <v>24.029325541028719</v>
      </c>
      <c r="Q79" s="143">
        <f t="shared" si="19"/>
        <v>6.0337636433523114</v>
      </c>
      <c r="R79" s="143">
        <f t="shared" si="19"/>
        <v>4.1650830937783114</v>
      </c>
      <c r="S79" s="143">
        <f t="shared" si="20"/>
        <v>144.08848737357039</v>
      </c>
      <c r="T79" s="143">
        <f>U78-(U78*(0.5^(1/'SW7'!C$2)))</f>
        <v>43.204094116616034</v>
      </c>
      <c r="U79" s="143">
        <f t="shared" si="23"/>
        <v>6907.9920694226457</v>
      </c>
      <c r="V79" s="147">
        <f>(U79*'SW7'!C$3/(B79*'SW7'!C$4)/1000)</f>
        <v>5.0456880534043562E-2</v>
      </c>
      <c r="W79" s="147">
        <f>V79/'SW7'!C$5</f>
        <v>0.63071100667554447</v>
      </c>
    </row>
    <row r="80" spans="1:23" x14ac:dyDescent="0.35">
      <c r="A80" s="142">
        <f t="shared" si="21"/>
        <v>77</v>
      </c>
      <c r="B80" s="143">
        <f t="shared" si="22"/>
        <v>88.41007544212016</v>
      </c>
      <c r="C80" s="133">
        <v>30</v>
      </c>
      <c r="D80" s="133">
        <v>310</v>
      </c>
      <c r="E80" s="166">
        <v>1.3</v>
      </c>
      <c r="F80" s="143">
        <f t="shared" si="12"/>
        <v>12.613299999999999</v>
      </c>
      <c r="G80" s="143">
        <f t="shared" si="13"/>
        <v>0.30650318999999998</v>
      </c>
      <c r="H80" s="143">
        <f>'SW7'!C$12</f>
        <v>56.47</v>
      </c>
      <c r="I80" s="143">
        <f t="shared" si="14"/>
        <v>546.82598889999986</v>
      </c>
      <c r="J80" s="143">
        <f>I80*'SW7'!C$13</f>
        <v>11.647393563569997</v>
      </c>
      <c r="K80" s="143">
        <f t="shared" si="15"/>
        <v>9.4135607463000017</v>
      </c>
      <c r="L80" s="167">
        <f t="shared" si="24"/>
        <v>0.8724844186240226</v>
      </c>
      <c r="M80" s="143">
        <f t="shared" si="16"/>
        <v>2.1201371372563747E-2</v>
      </c>
      <c r="N80" s="143">
        <f t="shared" si="17"/>
        <v>3.4899376744960904</v>
      </c>
      <c r="O80" s="143">
        <f t="shared" si="18"/>
        <v>109.64344684672982</v>
      </c>
      <c r="P80" s="143">
        <f t="shared" si="19"/>
        <v>26.174532558720678</v>
      </c>
      <c r="Q80" s="143">
        <f t="shared" si="19"/>
        <v>6.5724251254947621</v>
      </c>
      <c r="R80" s="143">
        <f t="shared" si="19"/>
        <v>4.5369189768449179</v>
      </c>
      <c r="S80" s="143">
        <f t="shared" si="20"/>
        <v>146.92732350779019</v>
      </c>
      <c r="T80" s="143">
        <f>U79-(U79*(0.5^(1/'SW7'!C$2)))</f>
        <v>43.829650255031993</v>
      </c>
      <c r="U80" s="143">
        <f t="shared" si="23"/>
        <v>7008.8764626796001</v>
      </c>
      <c r="V80" s="147">
        <f>(U80*'SW7'!C$3/(B80*'SW7'!C$4)/1000)</f>
        <v>5.072843006723627E-2</v>
      </c>
      <c r="W80" s="147">
        <f>V80/'SW7'!C$5</f>
        <v>0.63410537584045334</v>
      </c>
    </row>
    <row r="81" spans="1:23" x14ac:dyDescent="0.35">
      <c r="A81" s="142">
        <f t="shared" si="21"/>
        <v>78</v>
      </c>
      <c r="B81" s="143">
        <f t="shared" si="22"/>
        <v>89.216432225480162</v>
      </c>
      <c r="C81" s="133">
        <v>30</v>
      </c>
      <c r="D81" s="133">
        <v>310</v>
      </c>
      <c r="E81" s="166">
        <v>1.3</v>
      </c>
      <c r="F81" s="143">
        <f t="shared" si="12"/>
        <v>12.6174</v>
      </c>
      <c r="G81" s="143">
        <f t="shared" si="13"/>
        <v>0.30660282</v>
      </c>
      <c r="H81" s="143">
        <f>'SW7'!C$12</f>
        <v>56.47</v>
      </c>
      <c r="I81" s="143">
        <f t="shared" si="14"/>
        <v>546.97987420000004</v>
      </c>
      <c r="J81" s="143">
        <f>I81*'SW7'!C$13</f>
        <v>11.650671320460001</v>
      </c>
      <c r="K81" s="143">
        <f t="shared" si="15"/>
        <v>9.3904866608000006</v>
      </c>
      <c r="L81" s="167">
        <f t="shared" si="24"/>
        <v>0.94306862375740508</v>
      </c>
      <c r="M81" s="143">
        <f t="shared" si="16"/>
        <v>2.2916567557304941E-2</v>
      </c>
      <c r="N81" s="143">
        <f t="shared" si="17"/>
        <v>3.7722744950296203</v>
      </c>
      <c r="O81" s="143">
        <f t="shared" si="18"/>
        <v>109.40547362414476</v>
      </c>
      <c r="P81" s="143">
        <f t="shared" si="19"/>
        <v>28.292058712722152</v>
      </c>
      <c r="Q81" s="143">
        <f t="shared" si="19"/>
        <v>7.1041359427645316</v>
      </c>
      <c r="R81" s="143">
        <f t="shared" si="19"/>
        <v>4.9039568435385066</v>
      </c>
      <c r="S81" s="143">
        <f t="shared" si="20"/>
        <v>149.70562512316997</v>
      </c>
      <c r="T81" s="143">
        <f>U80-(U80*(0.5^(1/'SW7'!C$2)))</f>
        <v>44.469738956380752</v>
      </c>
      <c r="U81" s="143">
        <f t="shared" si="23"/>
        <v>7111.974135932358</v>
      </c>
      <c r="V81" s="147">
        <f>(U81*'SW7'!C$3/(B81*'SW7'!C$4)/1000)</f>
        <v>5.1009385862011744E-2</v>
      </c>
      <c r="W81" s="147">
        <f>V81/'SW7'!C$5</f>
        <v>0.63761732327514675</v>
      </c>
    </row>
    <row r="82" spans="1:23" x14ac:dyDescent="0.35">
      <c r="A82" s="142">
        <f t="shared" si="21"/>
        <v>79</v>
      </c>
      <c r="B82" s="143">
        <f t="shared" si="22"/>
        <v>90.025534608000171</v>
      </c>
      <c r="C82" s="133">
        <v>30</v>
      </c>
      <c r="D82" s="133">
        <v>310</v>
      </c>
      <c r="E82" s="166">
        <v>1.3</v>
      </c>
      <c r="F82" s="143">
        <f t="shared" si="12"/>
        <v>12.6213</v>
      </c>
      <c r="G82" s="143">
        <f t="shared" si="13"/>
        <v>0.30669758999999996</v>
      </c>
      <c r="H82" s="143">
        <f>'SW7'!C$12</f>
        <v>56.47</v>
      </c>
      <c r="I82" s="143">
        <f t="shared" si="14"/>
        <v>547.12625290000005</v>
      </c>
      <c r="J82" s="143">
        <f>I82*'SW7'!C$13</f>
        <v>11.65378918677</v>
      </c>
      <c r="K82" s="143">
        <f t="shared" si="15"/>
        <v>9.3657926183000022</v>
      </c>
      <c r="L82" s="167">
        <f t="shared" si="24"/>
        <v>1.0127536425651016</v>
      </c>
      <c r="M82" s="143">
        <f t="shared" si="16"/>
        <v>2.4609913514331967E-2</v>
      </c>
      <c r="N82" s="143">
        <f t="shared" si="17"/>
        <v>4.0510145702604063</v>
      </c>
      <c r="O82" s="143">
        <f t="shared" si="18"/>
        <v>109.14697274067485</v>
      </c>
      <c r="P82" s="143">
        <f t="shared" si="19"/>
        <v>30.382609276953048</v>
      </c>
      <c r="Q82" s="143">
        <f t="shared" si="19"/>
        <v>7.6290731894429094</v>
      </c>
      <c r="R82" s="143">
        <f t="shared" si="19"/>
        <v>5.2663189413385281</v>
      </c>
      <c r="S82" s="143">
        <f t="shared" si="20"/>
        <v>152.42497414840935</v>
      </c>
      <c r="T82" s="143">
        <f>U81-(U81*(0.5^(1/'SW7'!C$2)))</f>
        <v>45.12387041967213</v>
      </c>
      <c r="U82" s="143">
        <f t="shared" si="23"/>
        <v>7217.210022099147</v>
      </c>
      <c r="V82" s="147">
        <f>(U82*'SW7'!C$3/(B82*'SW7'!C$4)/1000)</f>
        <v>5.1298942498830546E-2</v>
      </c>
      <c r="W82" s="147">
        <f>V82/'SW7'!C$5</f>
        <v>0.64123678123538186</v>
      </c>
    </row>
    <row r="83" spans="1:23" x14ac:dyDescent="0.35">
      <c r="A83" s="142">
        <f t="shared" si="21"/>
        <v>80</v>
      </c>
      <c r="B83" s="143">
        <f t="shared" si="22"/>
        <v>90.837370768000184</v>
      </c>
      <c r="C83" s="133">
        <v>30</v>
      </c>
      <c r="D83" s="133">
        <v>310</v>
      </c>
      <c r="E83" s="166">
        <v>1.3</v>
      </c>
      <c r="F83" s="143">
        <f t="shared" si="12"/>
        <v>12.625</v>
      </c>
      <c r="G83" s="143">
        <f t="shared" si="13"/>
        <v>0.30678749999999999</v>
      </c>
      <c r="H83" s="143">
        <f>'SW7'!C$12</f>
        <v>56.47</v>
      </c>
      <c r="I83" s="143">
        <f t="shared" si="14"/>
        <v>547.26512500000001</v>
      </c>
      <c r="J83" s="143">
        <f>I83*'SW7'!C$13</f>
        <v>11.6567471625</v>
      </c>
      <c r="K83" s="143">
        <f t="shared" si="15"/>
        <v>9.3395280000000014</v>
      </c>
      <c r="L83" s="167">
        <f t="shared" si="24"/>
        <v>1.0815620969930677</v>
      </c>
      <c r="M83" s="143">
        <f t="shared" si="16"/>
        <v>2.6281958956931546E-2</v>
      </c>
      <c r="N83" s="143">
        <f t="shared" si="17"/>
        <v>4.3262483879722708</v>
      </c>
      <c r="O83" s="143">
        <f t="shared" si="18"/>
        <v>108.86851651308932</v>
      </c>
      <c r="P83" s="143">
        <f t="shared" si="19"/>
        <v>32.446862909792031</v>
      </c>
      <c r="Q83" s="143">
        <f t="shared" si="19"/>
        <v>8.1474072766487797</v>
      </c>
      <c r="R83" s="143">
        <f t="shared" si="19"/>
        <v>5.6241229043639525</v>
      </c>
      <c r="S83" s="143">
        <f t="shared" si="20"/>
        <v>155.08690960389407</v>
      </c>
      <c r="T83" s="143">
        <f>U82-(U82*(0.5^(1/'SW7'!C$2)))</f>
        <v>45.791568361218197</v>
      </c>
      <c r="U83" s="143">
        <f t="shared" si="23"/>
        <v>7324.5111258278839</v>
      </c>
      <c r="V83" s="147">
        <f>(U83*'SW7'!C$3/(B83*'SW7'!C$4)/1000)</f>
        <v>5.1596336405641229E-2</v>
      </c>
      <c r="W83" s="147">
        <f>V83/'SW7'!C$5</f>
        <v>0.64495420507051537</v>
      </c>
    </row>
    <row r="84" spans="1:23" x14ac:dyDescent="0.35">
      <c r="A84" s="142">
        <f t="shared" si="21"/>
        <v>81</v>
      </c>
      <c r="B84" s="143">
        <f t="shared" si="22"/>
        <v>91.6519288518802</v>
      </c>
      <c r="C84" s="133">
        <v>30</v>
      </c>
      <c r="D84" s="133">
        <v>310</v>
      </c>
      <c r="E84" s="166">
        <v>1.3</v>
      </c>
      <c r="F84" s="143">
        <f t="shared" si="12"/>
        <v>12.628499999999999</v>
      </c>
      <c r="G84" s="143">
        <f t="shared" si="13"/>
        <v>0.30687254999999997</v>
      </c>
      <c r="H84" s="143">
        <f>'SW7'!C$12</f>
        <v>56.47</v>
      </c>
      <c r="I84" s="143">
        <f t="shared" si="14"/>
        <v>547.39649050000003</v>
      </c>
      <c r="J84" s="143">
        <f>I84*'SW7'!C$13</f>
        <v>11.65954524765</v>
      </c>
      <c r="K84" s="143">
        <f t="shared" si="15"/>
        <v>9.3117415703000006</v>
      </c>
      <c r="L84" s="167">
        <f t="shared" si="24"/>
        <v>1.149515765889177</v>
      </c>
      <c r="M84" s="143">
        <f t="shared" si="16"/>
        <v>2.7933233111107E-2</v>
      </c>
      <c r="N84" s="143">
        <f t="shared" si="17"/>
        <v>4.5980630635567081</v>
      </c>
      <c r="O84" s="143">
        <f t="shared" si="18"/>
        <v>108.57067217333632</v>
      </c>
      <c r="P84" s="143">
        <f t="shared" si="19"/>
        <v>34.485472976675311</v>
      </c>
      <c r="Q84" s="143">
        <f t="shared" si="19"/>
        <v>8.6593022644431699</v>
      </c>
      <c r="R84" s="143">
        <f t="shared" si="19"/>
        <v>5.9774819826237211</v>
      </c>
      <c r="S84" s="143">
        <f t="shared" si="20"/>
        <v>157.6929293970785</v>
      </c>
      <c r="T84" s="143">
        <f>U83-(U83*(0.5^(1/'SW7'!C$2)))</f>
        <v>46.472369641987825</v>
      </c>
      <c r="U84" s="143">
        <f t="shared" si="23"/>
        <v>7433.8064670705598</v>
      </c>
      <c r="V84" s="147">
        <f>(U84*'SW7'!C$3/(B84*'SW7'!C$4)/1000)</f>
        <v>5.1900843856166251E-2</v>
      </c>
      <c r="W84" s="147">
        <f>V84/'SW7'!C$5</f>
        <v>0.64876054820207818</v>
      </c>
    </row>
    <row r="85" spans="1:23" x14ac:dyDescent="0.35">
      <c r="A85" s="142">
        <f t="shared" si="21"/>
        <v>82</v>
      </c>
      <c r="B85" s="143">
        <f t="shared" si="22"/>
        <v>92.469196974120223</v>
      </c>
      <c r="C85" s="133">
        <v>30</v>
      </c>
      <c r="D85" s="133">
        <v>310</v>
      </c>
      <c r="E85" s="166">
        <v>1.3</v>
      </c>
      <c r="F85" s="143">
        <f t="shared" si="12"/>
        <v>12.631799999999998</v>
      </c>
      <c r="G85" s="143">
        <f t="shared" si="13"/>
        <v>0.30695273999999995</v>
      </c>
      <c r="H85" s="143">
        <f>'SW7'!C$12</f>
        <v>56.47</v>
      </c>
      <c r="I85" s="143">
        <f t="shared" si="14"/>
        <v>547.52034939999999</v>
      </c>
      <c r="J85" s="143">
        <f>I85*'SW7'!C$13</f>
        <v>11.66218344222</v>
      </c>
      <c r="K85" s="143">
        <f t="shared" si="15"/>
        <v>9.2824814768000046</v>
      </c>
      <c r="L85" s="167">
        <f t="shared" si="24"/>
        <v>1.216635626384921</v>
      </c>
      <c r="M85" s="143">
        <f t="shared" si="16"/>
        <v>2.9564245721153577E-2</v>
      </c>
      <c r="N85" s="143">
        <f t="shared" si="17"/>
        <v>4.8665425055396838</v>
      </c>
      <c r="O85" s="143">
        <f t="shared" si="18"/>
        <v>108.25400178145087</v>
      </c>
      <c r="P85" s="143">
        <f t="shared" si="19"/>
        <v>36.499068791547629</v>
      </c>
      <c r="Q85" s="143">
        <f t="shared" si="19"/>
        <v>9.164916173557609</v>
      </c>
      <c r="R85" s="143">
        <f t="shared" si="19"/>
        <v>6.326505257201589</v>
      </c>
      <c r="S85" s="143">
        <f t="shared" si="20"/>
        <v>160.24449200375767</v>
      </c>
      <c r="T85" s="143">
        <f>U84-(U84*(0.5^(1/'SW7'!C$2)))</f>
        <v>47.165823909599567</v>
      </c>
      <c r="U85" s="143">
        <f t="shared" si="23"/>
        <v>7545.0270268256509</v>
      </c>
      <c r="V85" s="147">
        <f>(U85*'SW7'!C$3/(B85*'SW7'!C$4)/1000)</f>
        <v>5.2211779068922291E-2</v>
      </c>
      <c r="W85" s="147">
        <f>V85/'SW7'!C$5</f>
        <v>0.6526472383615286</v>
      </c>
    </row>
    <row r="86" spans="1:23" x14ac:dyDescent="0.35">
      <c r="A86" s="142">
        <f t="shared" si="21"/>
        <v>83</v>
      </c>
      <c r="B86" s="143">
        <f t="shared" si="22"/>
        <v>93.289163217280233</v>
      </c>
      <c r="C86" s="133">
        <v>30</v>
      </c>
      <c r="D86" s="133">
        <v>310</v>
      </c>
      <c r="E86" s="166">
        <v>1.3</v>
      </c>
      <c r="F86" s="143">
        <f t="shared" si="12"/>
        <v>12.634899999999998</v>
      </c>
      <c r="G86" s="143">
        <f t="shared" si="13"/>
        <v>0.30702806999999993</v>
      </c>
      <c r="H86" s="143">
        <f>'SW7'!C$12</f>
        <v>56.47</v>
      </c>
      <c r="I86" s="143">
        <f t="shared" si="14"/>
        <v>547.6367017</v>
      </c>
      <c r="J86" s="143">
        <f>I86*'SW7'!C$13</f>
        <v>11.664661746209999</v>
      </c>
      <c r="K86" s="143">
        <f t="shared" si="15"/>
        <v>9.2517952503000025</v>
      </c>
      <c r="L86" s="167">
        <f t="shared" si="24"/>
        <v>1.2829418927689531</v>
      </c>
      <c r="M86" s="143">
        <f t="shared" si="16"/>
        <v>3.1175487994285558E-2</v>
      </c>
      <c r="N86" s="143">
        <f t="shared" si="17"/>
        <v>5.1317675710758124</v>
      </c>
      <c r="O86" s="143">
        <f t="shared" si="18"/>
        <v>107.9190621399418</v>
      </c>
      <c r="P86" s="143">
        <f t="shared" si="19"/>
        <v>38.488256783068593</v>
      </c>
      <c r="Q86" s="143">
        <f t="shared" si="19"/>
        <v>9.6644012782285227</v>
      </c>
      <c r="R86" s="143">
        <f t="shared" si="19"/>
        <v>6.6712978423985563</v>
      </c>
      <c r="S86" s="143">
        <f t="shared" si="20"/>
        <v>162.74301804363748</v>
      </c>
      <c r="T86" s="143">
        <f>U85-(U85*(0.5^(1/'SW7'!C$2)))</f>
        <v>47.871493254069719</v>
      </c>
      <c r="U86" s="143">
        <f t="shared" si="23"/>
        <v>7658.1056949198091</v>
      </c>
      <c r="V86" s="147">
        <f>(U86*'SW7'!C$3/(B86*'SW7'!C$4)/1000)</f>
        <v>5.2528492401287499E-2</v>
      </c>
      <c r="W86" s="147">
        <f>V86/'SW7'!C$5</f>
        <v>0.65660615501609376</v>
      </c>
    </row>
    <row r="87" spans="1:23" x14ac:dyDescent="0.35">
      <c r="A87" s="142">
        <f t="shared" si="21"/>
        <v>84</v>
      </c>
      <c r="B87" s="143">
        <f t="shared" si="22"/>
        <v>94.111815632000244</v>
      </c>
      <c r="C87" s="133">
        <v>30</v>
      </c>
      <c r="D87" s="133">
        <v>310</v>
      </c>
      <c r="E87" s="166">
        <v>1.3</v>
      </c>
      <c r="F87" s="143">
        <f t="shared" si="12"/>
        <v>12.637799999999999</v>
      </c>
      <c r="G87" s="143">
        <f t="shared" si="13"/>
        <v>0.30709853999999998</v>
      </c>
      <c r="H87" s="143">
        <f>'SW7'!C$12</f>
        <v>56.47</v>
      </c>
      <c r="I87" s="143">
        <f t="shared" si="14"/>
        <v>547.74554739999996</v>
      </c>
      <c r="J87" s="143">
        <f>I87*'SW7'!C$13</f>
        <v>11.66698015962</v>
      </c>
      <c r="K87" s="143">
        <f t="shared" si="15"/>
        <v>9.2197298048</v>
      </c>
      <c r="L87" s="167">
        <f t="shared" si="24"/>
        <v>1.3484540530326932</v>
      </c>
      <c r="M87" s="143">
        <f t="shared" si="16"/>
        <v>3.2767433488694445E-2</v>
      </c>
      <c r="N87" s="143">
        <f t="shared" si="17"/>
        <v>5.3938162121307727</v>
      </c>
      <c r="O87" s="143">
        <f t="shared" si="18"/>
        <v>107.56640470965877</v>
      </c>
      <c r="P87" s="143">
        <f t="shared" si="19"/>
        <v>40.453621590980795</v>
      </c>
      <c r="Q87" s="143">
        <f t="shared" si="19"/>
        <v>10.157904381495278</v>
      </c>
      <c r="R87" s="143">
        <f t="shared" si="19"/>
        <v>7.0119610757700048</v>
      </c>
      <c r="S87" s="143">
        <f t="shared" si="20"/>
        <v>165.18989175790486</v>
      </c>
      <c r="T87" s="143">
        <f>U86-(U86*(0.5^(1/'SW7'!C$2)))</f>
        <v>48.588951876497958</v>
      </c>
      <c r="U87" s="143">
        <f t="shared" si="23"/>
        <v>7772.9772197093771</v>
      </c>
      <c r="V87" s="147">
        <f>(U87*'SW7'!C$3/(B87*'SW7'!C$4)/1000)</f>
        <v>5.2850368633294981E-2</v>
      </c>
      <c r="W87" s="147">
        <f>V87/'SW7'!C$5</f>
        <v>0.6606296079161873</v>
      </c>
    </row>
    <row r="88" spans="1:23" x14ac:dyDescent="0.35">
      <c r="A88" s="142">
        <f t="shared" si="21"/>
        <v>85</v>
      </c>
      <c r="B88" s="143">
        <f t="shared" si="22"/>
        <v>94.937142237000259</v>
      </c>
      <c r="C88" s="133">
        <v>30</v>
      </c>
      <c r="D88" s="133">
        <v>310</v>
      </c>
      <c r="E88" s="166">
        <v>1.3</v>
      </c>
      <c r="F88" s="143">
        <f t="shared" si="12"/>
        <v>12.640499999999999</v>
      </c>
      <c r="G88" s="143">
        <f t="shared" si="13"/>
        <v>0.30716414999999997</v>
      </c>
      <c r="H88" s="143">
        <f>'SW7'!C$12</f>
        <v>56.47</v>
      </c>
      <c r="I88" s="143">
        <f t="shared" si="14"/>
        <v>547.84688649999998</v>
      </c>
      <c r="J88" s="143">
        <f>I88*'SW7'!C$13</f>
        <v>11.669138682449999</v>
      </c>
      <c r="K88" s="143">
        <f t="shared" si="15"/>
        <v>9.1863314375000016</v>
      </c>
      <c r="L88" s="167">
        <f t="shared" si="24"/>
        <v>1.4131909032533301</v>
      </c>
      <c r="M88" s="143">
        <f t="shared" si="16"/>
        <v>3.4340538949055921E-2</v>
      </c>
      <c r="N88" s="143">
        <f t="shared" si="17"/>
        <v>5.6527636130133203</v>
      </c>
      <c r="O88" s="143">
        <f t="shared" si="18"/>
        <v>107.19657552713777</v>
      </c>
      <c r="P88" s="143">
        <f t="shared" si="19"/>
        <v>42.395727097599902</v>
      </c>
      <c r="Q88" s="143">
        <f t="shared" si="19"/>
        <v>10.645567074207335</v>
      </c>
      <c r="R88" s="143">
        <f t="shared" si="19"/>
        <v>7.3485926969173168</v>
      </c>
      <c r="S88" s="143">
        <f t="shared" si="20"/>
        <v>167.58646239586233</v>
      </c>
      <c r="T88" s="143">
        <f>U87-(U87*(0.5^(1/'SW7'!C$2)))</f>
        <v>49.317785769934744</v>
      </c>
      <c r="U88" s="143">
        <f t="shared" si="23"/>
        <v>7889.5781595907838</v>
      </c>
      <c r="V88" s="147">
        <f>(U88*'SW7'!C$3/(B88*'SW7'!C$4)/1000)</f>
        <v>5.3176825336171941E-2</v>
      </c>
      <c r="W88" s="147">
        <f>V88/'SW7'!C$5</f>
        <v>0.66471031670214931</v>
      </c>
    </row>
    <row r="89" spans="1:23" x14ac:dyDescent="0.35">
      <c r="A89" s="142">
        <f t="shared" si="21"/>
        <v>86</v>
      </c>
      <c r="B89" s="143">
        <f t="shared" si="22"/>
        <v>95.765131019080272</v>
      </c>
      <c r="C89" s="133">
        <v>30</v>
      </c>
      <c r="D89" s="133">
        <v>310</v>
      </c>
      <c r="E89" s="166">
        <v>1.3</v>
      </c>
      <c r="F89" s="143">
        <f t="shared" si="12"/>
        <v>12.642999999999999</v>
      </c>
      <c r="G89" s="143">
        <f t="shared" si="13"/>
        <v>0.30722489999999997</v>
      </c>
      <c r="H89" s="143">
        <f>'SW7'!C$12</f>
        <v>56.47</v>
      </c>
      <c r="I89" s="143">
        <f t="shared" si="14"/>
        <v>547.94071899999994</v>
      </c>
      <c r="J89" s="143">
        <f>I89*'SW7'!C$13</f>
        <v>11.671137314699999</v>
      </c>
      <c r="K89" s="143">
        <f t="shared" si="15"/>
        <v>9.1516458287999995</v>
      </c>
      <c r="L89" s="167">
        <f t="shared" si="24"/>
        <v>1.4771705799659358</v>
      </c>
      <c r="M89" s="143">
        <f t="shared" si="16"/>
        <v>3.589524509317224E-2</v>
      </c>
      <c r="N89" s="143">
        <f t="shared" si="17"/>
        <v>5.9086823198637433</v>
      </c>
      <c r="O89" s="143">
        <f t="shared" si="18"/>
        <v>106.81011512342627</v>
      </c>
      <c r="P89" s="143">
        <f t="shared" si="19"/>
        <v>44.315117398978074</v>
      </c>
      <c r="Q89" s="143">
        <f t="shared" si="19"/>
        <v>11.127525978883394</v>
      </c>
      <c r="R89" s="143">
        <f t="shared" si="19"/>
        <v>7.6812870158228668</v>
      </c>
      <c r="S89" s="143">
        <f t="shared" si="20"/>
        <v>169.93404551711063</v>
      </c>
      <c r="T89" s="143">
        <f>U88-(U88*(0.5^(1/'SW7'!C$2)))</f>
        <v>50.057592411727455</v>
      </c>
      <c r="U89" s="143">
        <f t="shared" si="23"/>
        <v>8007.8468362167114</v>
      </c>
      <c r="V89" s="147">
        <f>(U89*'SW7'!C$3/(B89*'SW7'!C$4)/1000)</f>
        <v>5.350731132095906E-2</v>
      </c>
      <c r="W89" s="147">
        <f>V89/'SW7'!C$5</f>
        <v>0.66884139151198818</v>
      </c>
    </row>
    <row r="90" spans="1:23" x14ac:dyDescent="0.35">
      <c r="A90" s="142">
        <f t="shared" si="21"/>
        <v>87</v>
      </c>
      <c r="B90" s="143">
        <f t="shared" si="22"/>
        <v>96.59576993312028</v>
      </c>
      <c r="C90" s="133">
        <v>30</v>
      </c>
      <c r="D90" s="133">
        <v>310</v>
      </c>
      <c r="E90" s="166">
        <v>1.3</v>
      </c>
      <c r="F90" s="143">
        <f t="shared" si="12"/>
        <v>12.645299999999999</v>
      </c>
      <c r="G90" s="143">
        <f t="shared" si="13"/>
        <v>0.30728078999999997</v>
      </c>
      <c r="H90" s="143">
        <f>'SW7'!C$12</f>
        <v>56.47</v>
      </c>
      <c r="I90" s="143">
        <f t="shared" si="14"/>
        <v>548.02704489999996</v>
      </c>
      <c r="J90" s="143">
        <f>I90*'SW7'!C$13</f>
        <v>11.672976056369999</v>
      </c>
      <c r="K90" s="143">
        <f t="shared" si="15"/>
        <v>9.1157180423000028</v>
      </c>
      <c r="L90" s="167">
        <f t="shared" si="24"/>
        <v>1.5404105906643046</v>
      </c>
      <c r="M90" s="143">
        <f t="shared" si="16"/>
        <v>3.7431977353142604E-2</v>
      </c>
      <c r="N90" s="143">
        <f t="shared" si="17"/>
        <v>6.1616423626572185</v>
      </c>
      <c r="O90" s="143">
        <f t="shared" si="18"/>
        <v>106.40755844438793</v>
      </c>
      <c r="P90" s="143">
        <f t="shared" si="19"/>
        <v>46.212317719929139</v>
      </c>
      <c r="Q90" s="143">
        <f t="shared" si="19"/>
        <v>11.603912979474208</v>
      </c>
      <c r="R90" s="143">
        <f t="shared" si="19"/>
        <v>8.0101350714543837</v>
      </c>
      <c r="S90" s="143">
        <f t="shared" si="20"/>
        <v>172.23392421524568</v>
      </c>
      <c r="T90" s="143">
        <f>U89-(U89*(0.5^(1/'SW7'!C$2)))</f>
        <v>50.807980466684967</v>
      </c>
      <c r="U90" s="143">
        <f t="shared" si="23"/>
        <v>8127.7232893220944</v>
      </c>
      <c r="V90" s="147">
        <f>(U90*'SW7'!C$3/(B90*'SW7'!C$4)/1000)</f>
        <v>5.3841305162836972E-2</v>
      </c>
      <c r="W90" s="147">
        <f>V90/'SW7'!C$5</f>
        <v>0.67301631453546218</v>
      </c>
    </row>
    <row r="91" spans="1:23" x14ac:dyDescent="0.35">
      <c r="A91" s="142">
        <f t="shared" si="21"/>
        <v>88</v>
      </c>
      <c r="B91" s="143">
        <f t="shared" si="22"/>
        <v>97.429046902080273</v>
      </c>
      <c r="C91" s="133">
        <v>30</v>
      </c>
      <c r="D91" s="133">
        <v>310</v>
      </c>
      <c r="E91" s="166">
        <v>1.3</v>
      </c>
      <c r="F91" s="143">
        <f t="shared" si="12"/>
        <v>12.647399999999999</v>
      </c>
      <c r="G91" s="143">
        <f t="shared" si="13"/>
        <v>0.30733181999999998</v>
      </c>
      <c r="H91" s="143">
        <f>'SW7'!C$12</f>
        <v>56.47</v>
      </c>
      <c r="I91" s="143">
        <f t="shared" si="14"/>
        <v>548.10586420000004</v>
      </c>
      <c r="J91" s="143">
        <f>I91*'SW7'!C$13</f>
        <v>11.674654907460001</v>
      </c>
      <c r="K91" s="143">
        <f t="shared" si="15"/>
        <v>9.0785925247999977</v>
      </c>
      <c r="L91" s="167">
        <f t="shared" si="24"/>
        <v>1.6029278425586888</v>
      </c>
      <c r="M91" s="143">
        <f t="shared" si="16"/>
        <v>3.8951146574176136E-2</v>
      </c>
      <c r="N91" s="143">
        <f t="shared" si="17"/>
        <v>6.4117113702347552</v>
      </c>
      <c r="O91" s="143">
        <f t="shared" si="18"/>
        <v>105.98943477248598</v>
      </c>
      <c r="P91" s="143">
        <f t="shared" si="19"/>
        <v>48.087835276760664</v>
      </c>
      <c r="Q91" s="143">
        <f t="shared" si="19"/>
        <v>12.074855437994602</v>
      </c>
      <c r="R91" s="143">
        <f t="shared" si="19"/>
        <v>8.3352247813051825</v>
      </c>
      <c r="S91" s="143">
        <f t="shared" si="20"/>
        <v>174.48735026854644</v>
      </c>
      <c r="T91" s="143">
        <f>U90-(U90*(0.5^(1/'SW7'!C$2)))</f>
        <v>51.568569500462218</v>
      </c>
      <c r="U91" s="143">
        <f t="shared" si="23"/>
        <v>8249.1492330706551</v>
      </c>
      <c r="V91" s="147">
        <f>(U91*'SW7'!C$3/(B91*'SW7'!C$4)/1000)</f>
        <v>5.4178313797058147E-2</v>
      </c>
      <c r="W91" s="147">
        <f>V91/'SW7'!C$5</f>
        <v>0.67722892246322686</v>
      </c>
    </row>
    <row r="92" spans="1:23" x14ac:dyDescent="0.35">
      <c r="A92" s="142">
        <f t="shared" si="21"/>
        <v>89</v>
      </c>
      <c r="B92" s="143">
        <f t="shared" si="22"/>
        <v>98.264949817000286</v>
      </c>
      <c r="C92" s="133">
        <v>30</v>
      </c>
      <c r="D92" s="133">
        <v>310</v>
      </c>
      <c r="E92" s="166">
        <v>1.3</v>
      </c>
      <c r="F92" s="143">
        <f t="shared" si="12"/>
        <v>12.649299999999998</v>
      </c>
      <c r="G92" s="143">
        <f t="shared" si="13"/>
        <v>0.30737798999999993</v>
      </c>
      <c r="H92" s="143">
        <f>'SW7'!C$12</f>
        <v>56.47</v>
      </c>
      <c r="I92" s="143">
        <f t="shared" si="14"/>
        <v>548.17717689999995</v>
      </c>
      <c r="J92" s="143">
        <f>I92*'SW7'!C$13</f>
        <v>11.676173867969998</v>
      </c>
      <c r="K92" s="143">
        <f t="shared" si="15"/>
        <v>9.0403131063000011</v>
      </c>
      <c r="L92" s="167">
        <f t="shared" si="24"/>
        <v>1.6647386697087505</v>
      </c>
      <c r="M92" s="143">
        <f t="shared" si="16"/>
        <v>4.0453149673922634E-2</v>
      </c>
      <c r="N92" s="143">
        <f t="shared" si="17"/>
        <v>6.658954678835002</v>
      </c>
      <c r="O92" s="143">
        <f t="shared" si="18"/>
        <v>105.55626765004675</v>
      </c>
      <c r="P92" s="143">
        <f t="shared" si="19"/>
        <v>49.942160091262515</v>
      </c>
      <c r="Q92" s="143">
        <f t="shared" si="19"/>
        <v>12.540476398916017</v>
      </c>
      <c r="R92" s="143">
        <f t="shared" si="19"/>
        <v>8.6566410824855033</v>
      </c>
      <c r="S92" s="143">
        <f t="shared" si="20"/>
        <v>176.69554522271076</v>
      </c>
      <c r="T92" s="143">
        <f>U91-(U91*(0.5^(1/'SW7'!C$2)))</f>
        <v>52.338989702584513</v>
      </c>
      <c r="U92" s="143">
        <f t="shared" si="23"/>
        <v>8372.0680138387397</v>
      </c>
      <c r="V92" s="147">
        <f>(U92*'SW7'!C$3/(B92*'SW7'!C$4)/1000)</f>
        <v>5.4517871182634563E-2</v>
      </c>
      <c r="W92" s="147">
        <f>V92/'SW7'!C$5</f>
        <v>0.68147338978293204</v>
      </c>
    </row>
    <row r="93" spans="1:23" x14ac:dyDescent="0.35">
      <c r="A93" s="142">
        <f t="shared" si="21"/>
        <v>90</v>
      </c>
      <c r="B93" s="143">
        <f t="shared" si="22"/>
        <v>99.103466537000287</v>
      </c>
      <c r="C93" s="133">
        <v>30</v>
      </c>
      <c r="D93" s="133">
        <v>310</v>
      </c>
      <c r="E93" s="166">
        <v>1.3</v>
      </c>
      <c r="F93" s="143">
        <f t="shared" si="12"/>
        <v>12.651</v>
      </c>
      <c r="G93" s="143">
        <f t="shared" si="13"/>
        <v>0.30741929999999995</v>
      </c>
      <c r="H93" s="143">
        <f>'SW7'!C$12</f>
        <v>56.47</v>
      </c>
      <c r="I93" s="143">
        <f t="shared" si="14"/>
        <v>548.24098299999991</v>
      </c>
      <c r="J93" s="143">
        <f>I93*'SW7'!C$13</f>
        <v>11.677532937899997</v>
      </c>
      <c r="K93" s="143">
        <f t="shared" si="15"/>
        <v>9.0009230000000002</v>
      </c>
      <c r="L93" s="167">
        <f t="shared" si="24"/>
        <v>1.7258588586406169</v>
      </c>
      <c r="M93" s="143">
        <f t="shared" si="16"/>
        <v>4.1938370264966988E-2</v>
      </c>
      <c r="N93" s="143">
        <f t="shared" si="17"/>
        <v>6.9034354345624678</v>
      </c>
      <c r="O93" s="143">
        <f t="shared" si="18"/>
        <v>105.10857480400166</v>
      </c>
      <c r="P93" s="143">
        <f t="shared" si="19"/>
        <v>51.775765759218508</v>
      </c>
      <c r="Q93" s="143">
        <f t="shared" si="19"/>
        <v>13.000894782139767</v>
      </c>
      <c r="R93" s="143">
        <f t="shared" si="19"/>
        <v>8.9744660649312085</v>
      </c>
      <c r="S93" s="143">
        <f t="shared" si="20"/>
        <v>178.85970141029117</v>
      </c>
      <c r="T93" s="143">
        <f>U92-(U92*(0.5^(1/'SW7'!C$2)))</f>
        <v>53.118881618600426</v>
      </c>
      <c r="U93" s="143">
        <f t="shared" si="23"/>
        <v>8496.4245693588655</v>
      </c>
      <c r="V93" s="147">
        <f>(U93*'SW7'!C$3/(B93*'SW7'!C$4)/1000)</f>
        <v>5.4859537030166432E-2</v>
      </c>
      <c r="W93" s="147">
        <f>V93/'SW7'!C$5</f>
        <v>0.68574421287708043</v>
      </c>
    </row>
    <row r="94" spans="1:23" x14ac:dyDescent="0.35">
      <c r="A94" s="142">
        <f t="shared" si="21"/>
        <v>91</v>
      </c>
      <c r="B94" s="143">
        <f t="shared" si="22"/>
        <v>99.944584889280279</v>
      </c>
      <c r="C94" s="133">
        <v>30</v>
      </c>
      <c r="D94" s="133">
        <v>310</v>
      </c>
      <c r="E94" s="166">
        <v>1.3</v>
      </c>
      <c r="F94" s="143">
        <f t="shared" si="12"/>
        <v>12.6525</v>
      </c>
      <c r="G94" s="143">
        <f t="shared" si="13"/>
        <v>0.30745574999999997</v>
      </c>
      <c r="H94" s="143">
        <f>'SW7'!C$12</f>
        <v>56.47</v>
      </c>
      <c r="I94" s="143">
        <f t="shared" si="14"/>
        <v>548.29728249999994</v>
      </c>
      <c r="J94" s="143">
        <f>I94*'SW7'!C$13</f>
        <v>11.678732117249998</v>
      </c>
      <c r="K94" s="143">
        <f t="shared" si="15"/>
        <v>8.9604648022999953</v>
      </c>
      <c r="L94" s="167">
        <f t="shared" si="24"/>
        <v>1.786303672548474</v>
      </c>
      <c r="M94" s="143">
        <f t="shared" si="16"/>
        <v>4.3407179242927918E-2</v>
      </c>
      <c r="N94" s="143">
        <f t="shared" si="17"/>
        <v>7.145214690193896</v>
      </c>
      <c r="O94" s="143">
        <f t="shared" si="18"/>
        <v>104.64686807210911</v>
      </c>
      <c r="P94" s="143">
        <f t="shared" si="19"/>
        <v>53.58911017645422</v>
      </c>
      <c r="Q94" s="143">
        <f t="shared" si="19"/>
        <v>13.456225565307655</v>
      </c>
      <c r="R94" s="143">
        <f t="shared" si="19"/>
        <v>9.2887790972520659</v>
      </c>
      <c r="S94" s="143">
        <f t="shared" si="20"/>
        <v>180.98098291112305</v>
      </c>
      <c r="T94" s="143">
        <f>U93-(U93*(0.5^(1/'SW7'!C$2)))</f>
        <v>53.907895890850341</v>
      </c>
      <c r="U94" s="143">
        <f t="shared" si="23"/>
        <v>8622.1653891505557</v>
      </c>
      <c r="V94" s="147">
        <f>(U94*'SW7'!C$3/(B94*'SW7'!C$4)/1000)</f>
        <v>5.520289559041492E-2</v>
      </c>
      <c r="W94" s="147">
        <f>V94/'SW7'!C$5</f>
        <v>0.69003619488018653</v>
      </c>
    </row>
    <row r="95" spans="1:23" x14ac:dyDescent="0.35">
      <c r="A95" s="142">
        <f t="shared" si="21"/>
        <v>92</v>
      </c>
      <c r="B95" s="143">
        <f t="shared" si="22"/>
        <v>100.78829266912028</v>
      </c>
      <c r="C95" s="133">
        <v>30</v>
      </c>
      <c r="D95" s="133">
        <v>310</v>
      </c>
      <c r="E95" s="166">
        <v>1.3</v>
      </c>
      <c r="F95" s="143">
        <f t="shared" si="12"/>
        <v>12.653799999999999</v>
      </c>
      <c r="G95" s="143">
        <f t="shared" si="13"/>
        <v>0.30748733999999994</v>
      </c>
      <c r="H95" s="143">
        <f>'SW7'!C$12</f>
        <v>56.47</v>
      </c>
      <c r="I95" s="143">
        <f t="shared" si="14"/>
        <v>548.34607540000002</v>
      </c>
      <c r="J95" s="143">
        <f>I95*'SW7'!C$13</f>
        <v>11.67977140602</v>
      </c>
      <c r="K95" s="143">
        <f t="shared" si="15"/>
        <v>8.9189804927999994</v>
      </c>
      <c r="L95" s="167">
        <f t="shared" si="24"/>
        <v>1.8460878741736622</v>
      </c>
      <c r="M95" s="143">
        <f t="shared" si="16"/>
        <v>4.4859935342419985E-2</v>
      </c>
      <c r="N95" s="143">
        <f t="shared" si="17"/>
        <v>7.3843514966946486</v>
      </c>
      <c r="O95" s="143">
        <f t="shared" si="18"/>
        <v>104.1716533306556</v>
      </c>
      <c r="P95" s="143">
        <f t="shared" si="19"/>
        <v>55.382636225209865</v>
      </c>
      <c r="Q95" s="143">
        <f t="shared" si="19"/>
        <v>13.906579956150196</v>
      </c>
      <c r="R95" s="143">
        <f t="shared" si="19"/>
        <v>9.5996569457030443</v>
      </c>
      <c r="S95" s="143">
        <f t="shared" si="20"/>
        <v>183.06052645771871</v>
      </c>
      <c r="T95" s="143">
        <f>U94-(U94*(0.5^(1/'SW7'!C$2)))</f>
        <v>54.705693007417722</v>
      </c>
      <c r="U95" s="143">
        <f t="shared" si="23"/>
        <v>8749.238476170829</v>
      </c>
      <c r="V95" s="147">
        <f>(U95*'SW7'!C$3/(B95*'SW7'!C$4)/1000)</f>
        <v>5.5547554500425853E-2</v>
      </c>
      <c r="W95" s="147">
        <f>V95/'SW7'!C$5</f>
        <v>0.69434443125532319</v>
      </c>
    </row>
    <row r="96" spans="1:23" x14ac:dyDescent="0.35">
      <c r="A96" s="142">
        <f t="shared" si="21"/>
        <v>93</v>
      </c>
      <c r="B96" s="143">
        <f t="shared" si="22"/>
        <v>101.63457763988028</v>
      </c>
      <c r="C96" s="133">
        <v>30</v>
      </c>
      <c r="D96" s="133">
        <v>310</v>
      </c>
      <c r="E96" s="166">
        <v>1.3</v>
      </c>
      <c r="F96" s="143">
        <f t="shared" si="12"/>
        <v>12.6549</v>
      </c>
      <c r="G96" s="143">
        <f t="shared" si="13"/>
        <v>0.30751406999999997</v>
      </c>
      <c r="H96" s="143">
        <f>'SW7'!C$12</f>
        <v>56.47</v>
      </c>
      <c r="I96" s="143">
        <f t="shared" si="14"/>
        <v>548.38736169999993</v>
      </c>
      <c r="J96" s="143">
        <f>I96*'SW7'!C$13</f>
        <v>11.680650804209998</v>
      </c>
      <c r="K96" s="143">
        <f t="shared" si="15"/>
        <v>8.8765114343000029</v>
      </c>
      <c r="L96" s="167">
        <f t="shared" si="24"/>
        <v>1.905225747446945</v>
      </c>
      <c r="M96" s="143">
        <f t="shared" si="16"/>
        <v>4.6296985662960762E-2</v>
      </c>
      <c r="N96" s="143">
        <f t="shared" si="17"/>
        <v>7.6209029897877798</v>
      </c>
      <c r="O96" s="143">
        <f t="shared" si="18"/>
        <v>103.68343042363557</v>
      </c>
      <c r="P96" s="143">
        <f t="shared" si="19"/>
        <v>57.156772423408349</v>
      </c>
      <c r="Q96" s="143">
        <f t="shared" si="19"/>
        <v>14.352065555517836</v>
      </c>
      <c r="R96" s="143">
        <f t="shared" si="19"/>
        <v>9.9071738867241148</v>
      </c>
      <c r="S96" s="143">
        <f t="shared" si="20"/>
        <v>185.09944228928586</v>
      </c>
      <c r="T96" s="143">
        <f>U95-(U95*(0.5^(1/'SW7'!C$2)))</f>
        <v>55.511943058800171</v>
      </c>
      <c r="U96" s="143">
        <f t="shared" si="23"/>
        <v>8877.5933096211302</v>
      </c>
      <c r="V96" s="147">
        <f>(U96*'SW7'!C$3/(B96*'SW7'!C$4)/1000)</f>
        <v>5.5893143684200043E-2</v>
      </c>
      <c r="W96" s="147">
        <f>V96/'SW7'!C$5</f>
        <v>0.69866429605250058</v>
      </c>
    </row>
    <row r="97" spans="1:23" x14ac:dyDescent="0.35">
      <c r="A97" s="142">
        <f t="shared" si="21"/>
        <v>94</v>
      </c>
      <c r="B97" s="143">
        <f t="shared" si="22"/>
        <v>102.48342753300028</v>
      </c>
      <c r="C97" s="133">
        <v>30</v>
      </c>
      <c r="D97" s="133">
        <v>310</v>
      </c>
      <c r="E97" s="166">
        <v>1.3</v>
      </c>
      <c r="F97" s="143">
        <f t="shared" si="12"/>
        <v>12.655799999999999</v>
      </c>
      <c r="G97" s="143">
        <f t="shared" si="13"/>
        <v>0.30753593999999995</v>
      </c>
      <c r="H97" s="143">
        <f>'SW7'!C$12</f>
        <v>56.47</v>
      </c>
      <c r="I97" s="143">
        <f t="shared" si="14"/>
        <v>548.4211413999999</v>
      </c>
      <c r="J97" s="143">
        <f>I97*'SW7'!C$13</f>
        <v>11.681370311819997</v>
      </c>
      <c r="K97" s="143">
        <f t="shared" si="15"/>
        <v>8.8330983727999985</v>
      </c>
      <c r="L97" s="167">
        <f t="shared" si="24"/>
        <v>1.9637311179733778</v>
      </c>
      <c r="M97" s="143">
        <f t="shared" si="16"/>
        <v>4.7718666166753076E-2</v>
      </c>
      <c r="N97" s="143">
        <f t="shared" si="17"/>
        <v>7.8549244718935114</v>
      </c>
      <c r="O97" s="143">
        <f t="shared" si="18"/>
        <v>103.18269309341143</v>
      </c>
      <c r="P97" s="143">
        <f t="shared" si="19"/>
        <v>58.911933539201335</v>
      </c>
      <c r="Q97" s="143">
        <f t="shared" si="19"/>
        <v>14.792786511693453</v>
      </c>
      <c r="R97" s="143">
        <f t="shared" si="19"/>
        <v>10.211401813461565</v>
      </c>
      <c r="S97" s="143">
        <f t="shared" si="20"/>
        <v>187.09881495776781</v>
      </c>
      <c r="T97" s="143">
        <f>U96-(U96*(0.5^(1/'SW7'!C$2)))</f>
        <v>56.32632550193739</v>
      </c>
      <c r="U97" s="143">
        <f t="shared" si="23"/>
        <v>9007.1808088516154</v>
      </c>
      <c r="V97" s="147">
        <f>(U97*'SW7'!C$3/(B97*'SW7'!C$4)/1000)</f>
        <v>5.6239314305083457E-2</v>
      </c>
      <c r="W97" s="147">
        <f>V97/'SW7'!C$5</f>
        <v>0.70299142881354315</v>
      </c>
    </row>
    <row r="98" spans="1:23" x14ac:dyDescent="0.35">
      <c r="A98" s="142">
        <f t="shared" si="21"/>
        <v>95</v>
      </c>
      <c r="B98" s="143">
        <f t="shared" si="22"/>
        <v>103.33483004800028</v>
      </c>
      <c r="C98" s="133">
        <v>30</v>
      </c>
      <c r="D98" s="133">
        <v>310</v>
      </c>
      <c r="E98" s="166">
        <v>1.3</v>
      </c>
      <c r="F98" s="143">
        <f t="shared" si="12"/>
        <v>12.656499999999999</v>
      </c>
      <c r="G98" s="143">
        <f t="shared" si="13"/>
        <v>0.30755294999999999</v>
      </c>
      <c r="H98" s="143">
        <f>'SW7'!C$12</f>
        <v>56.47</v>
      </c>
      <c r="I98" s="143">
        <f t="shared" si="14"/>
        <v>548.44741449999992</v>
      </c>
      <c r="J98" s="143">
        <f>I98*'SW7'!C$13</f>
        <v>11.681929928849998</v>
      </c>
      <c r="K98" s="143">
        <f t="shared" si="15"/>
        <v>8.7887814374999991</v>
      </c>
      <c r="L98" s="167">
        <f t="shared" si="24"/>
        <v>2.0216173724332798</v>
      </c>
      <c r="M98" s="143">
        <f t="shared" si="16"/>
        <v>4.9125302150128697E-2</v>
      </c>
      <c r="N98" s="143">
        <f t="shared" si="17"/>
        <v>8.0864694897331191</v>
      </c>
      <c r="O98" s="143">
        <f t="shared" si="18"/>
        <v>102.66992891285254</v>
      </c>
      <c r="P98" s="143">
        <f t="shared" si="19"/>
        <v>60.648521172998393</v>
      </c>
      <c r="Q98" s="143">
        <f t="shared" si="19"/>
        <v>15.228843666539897</v>
      </c>
      <c r="R98" s="143">
        <f t="shared" si="19"/>
        <v>10.512410336653055</v>
      </c>
      <c r="S98" s="143">
        <f t="shared" si="20"/>
        <v>189.05970408904389</v>
      </c>
      <c r="T98" s="143">
        <f>U97-(U97*(0.5^(1/'SW7'!C$2)))</f>
        <v>57.148528931185865</v>
      </c>
      <c r="U98" s="143">
        <f t="shared" si="23"/>
        <v>9137.9532983074459</v>
      </c>
      <c r="V98" s="147">
        <f>(U98*'SW7'!C$3/(B98*'SW7'!C$4)/1000)</f>
        <v>5.6585737767214733E-2</v>
      </c>
      <c r="W98" s="147">
        <f>V98/'SW7'!C$5</f>
        <v>0.70732172209018418</v>
      </c>
    </row>
    <row r="99" spans="1:23" x14ac:dyDescent="0.35">
      <c r="A99" s="142">
        <f t="shared" si="21"/>
        <v>96</v>
      </c>
      <c r="B99" s="143">
        <f t="shared" si="22"/>
        <v>104.1887728524803</v>
      </c>
      <c r="C99" s="133">
        <v>30</v>
      </c>
      <c r="D99" s="133">
        <v>310</v>
      </c>
      <c r="E99" s="166">
        <v>1.3</v>
      </c>
      <c r="F99" s="143">
        <f t="shared" si="12"/>
        <v>12.656999999999998</v>
      </c>
      <c r="G99" s="143">
        <f t="shared" si="13"/>
        <v>0.30756509999999992</v>
      </c>
      <c r="H99" s="143">
        <f>'SW7'!C$12</f>
        <v>56.47</v>
      </c>
      <c r="I99" s="143">
        <f t="shared" si="14"/>
        <v>548.46618099999989</v>
      </c>
      <c r="J99" s="143">
        <f>I99*'SW7'!C$13</f>
        <v>11.682329655299997</v>
      </c>
      <c r="K99" s="143">
        <f t="shared" si="15"/>
        <v>8.7436001407999981</v>
      </c>
      <c r="L99" s="167">
        <f t="shared" si="24"/>
        <v>2.0788974769673594</v>
      </c>
      <c r="M99" s="143">
        <f t="shared" si="16"/>
        <v>5.0517208690306833E-2</v>
      </c>
      <c r="N99" s="143">
        <f t="shared" si="17"/>
        <v>8.3155899078694375</v>
      </c>
      <c r="O99" s="143">
        <f t="shared" si="18"/>
        <v>102.14561921895304</v>
      </c>
      <c r="P99" s="143">
        <f t="shared" si="19"/>
        <v>62.366924309020781</v>
      </c>
      <c r="Q99" s="143">
        <f t="shared" si="19"/>
        <v>15.660334693995118</v>
      </c>
      <c r="R99" s="143">
        <f t="shared" si="19"/>
        <v>10.810266880230269</v>
      </c>
      <c r="S99" s="143">
        <f t="shared" si="20"/>
        <v>190.98314510219922</v>
      </c>
      <c r="T99" s="143">
        <f>U98-(U98*(0.5^(1/'SW7'!C$2)))</f>
        <v>57.978250855911028</v>
      </c>
      <c r="U99" s="143">
        <f t="shared" si="23"/>
        <v>9269.8644734653044</v>
      </c>
      <c r="V99" s="147">
        <f>(U99*'SW7'!C$3/(B99*'SW7'!C$4)/1000)</f>
        <v>5.6932104763521778E-2</v>
      </c>
      <c r="W99" s="147">
        <f>V99/'SW7'!C$5</f>
        <v>0.71165130954402223</v>
      </c>
    </row>
    <row r="100" spans="1:23" x14ac:dyDescent="0.35">
      <c r="A100" s="142">
        <f t="shared" si="21"/>
        <v>97</v>
      </c>
      <c r="B100" s="143">
        <f t="shared" si="22"/>
        <v>105.04524358212029</v>
      </c>
      <c r="C100" s="133">
        <v>30</v>
      </c>
      <c r="D100" s="133">
        <v>310</v>
      </c>
      <c r="E100" s="166">
        <v>1.3</v>
      </c>
      <c r="F100" s="143">
        <f t="shared" si="12"/>
        <v>12.657299999999999</v>
      </c>
      <c r="G100" s="143">
        <f t="shared" si="13"/>
        <v>0.30757238999999997</v>
      </c>
      <c r="H100" s="143">
        <f>'SW7'!C$12</f>
        <v>56.47</v>
      </c>
      <c r="I100" s="143">
        <f t="shared" si="14"/>
        <v>548.47744089999992</v>
      </c>
      <c r="J100" s="143">
        <f>I100*'SW7'!C$13</f>
        <v>11.682569491169998</v>
      </c>
      <c r="K100" s="143">
        <f t="shared" si="15"/>
        <v>8.6975933783000023</v>
      </c>
      <c r="L100" s="167">
        <f t="shared" si="24"/>
        <v>2.1355839946092061</v>
      </c>
      <c r="M100" s="143">
        <f t="shared" si="16"/>
        <v>5.1894691069003705E-2</v>
      </c>
      <c r="N100" s="143">
        <f t="shared" si="17"/>
        <v>8.5423359784368245</v>
      </c>
      <c r="O100" s="143">
        <f t="shared" si="18"/>
        <v>101.6102390479298</v>
      </c>
      <c r="P100" s="143">
        <f t="shared" si="19"/>
        <v>64.067519838276183</v>
      </c>
      <c r="Q100" s="143">
        <f t="shared" si="19"/>
        <v>16.087354231391149</v>
      </c>
      <c r="R100" s="143">
        <f t="shared" si="19"/>
        <v>11.105036771967873</v>
      </c>
      <c r="S100" s="143">
        <f t="shared" si="20"/>
        <v>192.870149889565</v>
      </c>
      <c r="T100" s="143">
        <f>U99-(U99*(0.5^(1/'SW7'!C$2)))</f>
        <v>58.815197484365854</v>
      </c>
      <c r="U100" s="143">
        <f t="shared" si="23"/>
        <v>9402.8693677115934</v>
      </c>
      <c r="V100" s="147">
        <f>(U100*'SW7'!C$3/(B100*'SW7'!C$4)/1000)</f>
        <v>5.7278124367903492E-2</v>
      </c>
      <c r="W100" s="147">
        <f>V100/'SW7'!C$5</f>
        <v>0.71597655459879361</v>
      </c>
    </row>
    <row r="101" spans="1:23" x14ac:dyDescent="0.35">
      <c r="A101" s="142">
        <f t="shared" si="21"/>
        <v>98</v>
      </c>
      <c r="B101" s="143">
        <f t="shared" si="22"/>
        <v>105.90422984068029</v>
      </c>
      <c r="C101" s="133">
        <v>30</v>
      </c>
      <c r="D101" s="133">
        <v>310</v>
      </c>
      <c r="E101" s="166">
        <v>1.3</v>
      </c>
      <c r="F101" s="143">
        <f t="shared" si="12"/>
        <v>12.657399999999999</v>
      </c>
      <c r="G101" s="143">
        <f t="shared" si="13"/>
        <v>0.30757481999999997</v>
      </c>
      <c r="H101" s="143">
        <f>'SW7'!C$12</f>
        <v>56.47</v>
      </c>
      <c r="I101" s="143">
        <f t="shared" si="14"/>
        <v>548.48119419999989</v>
      </c>
      <c r="J101" s="143">
        <f>I101*'SW7'!C$13</f>
        <v>11.682649436459997</v>
      </c>
      <c r="K101" s="143">
        <f t="shared" si="15"/>
        <v>8.6507994288000027</v>
      </c>
      <c r="L101" s="167">
        <f t="shared" si="24"/>
        <v>2.1916891018237656</v>
      </c>
      <c r="M101" s="143">
        <f t="shared" si="16"/>
        <v>5.3258045174317502E-2</v>
      </c>
      <c r="N101" s="143">
        <f t="shared" si="17"/>
        <v>8.7667564072950626</v>
      </c>
      <c r="O101" s="143">
        <f t="shared" si="18"/>
        <v>101.06425707179881</v>
      </c>
      <c r="P101" s="143">
        <f t="shared" si="19"/>
        <v>65.750673054712962</v>
      </c>
      <c r="Q101" s="143">
        <f t="shared" si="19"/>
        <v>16.509994004038425</v>
      </c>
      <c r="R101" s="143">
        <f t="shared" si="19"/>
        <v>11.396783329483581</v>
      </c>
      <c r="S101" s="143">
        <f t="shared" si="20"/>
        <v>194.72170746003377</v>
      </c>
      <c r="T101" s="143">
        <f>U100-(U100*(0.5^(1/'SW7'!C$2)))</f>
        <v>59.659083513539372</v>
      </c>
      <c r="U101" s="143">
        <f t="shared" si="23"/>
        <v>9536.9243201167919</v>
      </c>
      <c r="V101" s="147">
        <f>(U101*'SW7'!C$3/(B101*'SW7'!C$4)/1000)</f>
        <v>5.7623523169366836E-2</v>
      </c>
      <c r="W101" s="147">
        <f>V101/'SW7'!C$5</f>
        <v>0.72029403961708538</v>
      </c>
    </row>
    <row r="102" spans="1:23" x14ac:dyDescent="0.35">
      <c r="A102" s="142">
        <f t="shared" si="21"/>
        <v>99</v>
      </c>
      <c r="B102" s="143">
        <f t="shared" si="22"/>
        <v>106.76571920000029</v>
      </c>
      <c r="C102" s="133">
        <v>30</v>
      </c>
      <c r="D102" s="133">
        <v>310</v>
      </c>
      <c r="E102" s="166">
        <v>1.3</v>
      </c>
      <c r="F102" s="143">
        <f t="shared" si="12"/>
        <v>12.657299999999999</v>
      </c>
      <c r="G102" s="143">
        <f t="shared" si="13"/>
        <v>0.30757238999999997</v>
      </c>
      <c r="H102" s="143">
        <f>'SW7'!C$12</f>
        <v>56.47</v>
      </c>
      <c r="I102" s="143">
        <f t="shared" si="14"/>
        <v>548.47744089999992</v>
      </c>
      <c r="J102" s="143">
        <f>I102*'SW7'!C$13</f>
        <v>11.682569491169998</v>
      </c>
      <c r="K102" s="143">
        <f t="shared" si="15"/>
        <v>8.6032559542999998</v>
      </c>
      <c r="L102" s="167">
        <f t="shared" si="24"/>
        <v>2.2472246042062345</v>
      </c>
      <c r="M102" s="143">
        <f t="shared" si="16"/>
        <v>5.4607557882211492E-2</v>
      </c>
      <c r="N102" s="143">
        <f t="shared" si="17"/>
        <v>8.988898416824938</v>
      </c>
      <c r="O102" s="143">
        <f t="shared" si="18"/>
        <v>100.50813553643181</v>
      </c>
      <c r="P102" s="143">
        <f t="shared" si="19"/>
        <v>67.416738126187028</v>
      </c>
      <c r="Q102" s="143">
        <f t="shared" si="19"/>
        <v>16.928342943485564</v>
      </c>
      <c r="R102" s="143">
        <f t="shared" si="19"/>
        <v>11.685567941872419</v>
      </c>
      <c r="S102" s="143">
        <f t="shared" si="20"/>
        <v>196.53878454797683</v>
      </c>
      <c r="T102" s="143">
        <f>U101-(U101*(0.5^(1/'SW7'!C$2)))</f>
        <v>60.50963192468771</v>
      </c>
      <c r="U102" s="143">
        <f t="shared" si="23"/>
        <v>9671.9869440632865</v>
      </c>
      <c r="V102" s="147">
        <f>(U102*'SW7'!C$3/(B102*'SW7'!C$4)/1000)</f>
        <v>5.7968044446015735E-2</v>
      </c>
      <c r="W102" s="147">
        <f>V102/'SW7'!C$5</f>
        <v>0.72460055557519665</v>
      </c>
    </row>
    <row r="103" spans="1:23" x14ac:dyDescent="0.35">
      <c r="A103" s="142">
        <f t="shared" si="21"/>
        <v>100</v>
      </c>
      <c r="B103" s="143">
        <f t="shared" si="22"/>
        <v>107.6296992000003</v>
      </c>
      <c r="C103" s="133">
        <v>30</v>
      </c>
      <c r="D103" s="133">
        <v>310</v>
      </c>
      <c r="E103" s="166">
        <v>1.3</v>
      </c>
      <c r="F103" s="143">
        <f t="shared" si="12"/>
        <v>12.657</v>
      </c>
      <c r="G103" s="143">
        <f t="shared" si="13"/>
        <v>0.30756509999999998</v>
      </c>
      <c r="H103" s="143">
        <f>'SW7'!C$12</f>
        <v>56.47</v>
      </c>
      <c r="I103" s="143">
        <f t="shared" si="14"/>
        <v>548.46618100000001</v>
      </c>
      <c r="J103" s="143">
        <f>I103*'SW7'!C$13</f>
        <v>11.6823296553</v>
      </c>
      <c r="K103" s="143">
        <f t="shared" si="15"/>
        <v>8.5550000000000033</v>
      </c>
      <c r="L103" s="167">
        <f t="shared" si="24"/>
        <v>2.3022019513920604</v>
      </c>
      <c r="M103" s="143">
        <f t="shared" si="16"/>
        <v>5.5943507418827067E-2</v>
      </c>
      <c r="N103" s="143">
        <f t="shared" si="17"/>
        <v>9.2088078055682416</v>
      </c>
      <c r="O103" s="143">
        <f t="shared" si="18"/>
        <v>99.942330201091536</v>
      </c>
      <c r="P103" s="143">
        <f t="shared" si="19"/>
        <v>69.066058541761805</v>
      </c>
      <c r="Q103" s="143">
        <f t="shared" si="19"/>
        <v>17.342487299836392</v>
      </c>
      <c r="R103" s="143">
        <f t="shared" si="19"/>
        <v>11.971450147238714</v>
      </c>
      <c r="S103" s="143">
        <f t="shared" si="20"/>
        <v>198.32232618992848</v>
      </c>
      <c r="T103" s="143">
        <f>U102-(U102*(0.5^(1/'SW7'!C$2)))</f>
        <v>61.366573784292996</v>
      </c>
      <c r="U103" s="143">
        <f t="shared" si="23"/>
        <v>9808.0160966865751</v>
      </c>
      <c r="V103" s="147">
        <f>(U103*'SW7'!C$3/(B103*'SW7'!C$4)/1000)</f>
        <v>5.83114473769063E-2</v>
      </c>
      <c r="W103" s="147">
        <f>V103/'SW7'!C$5</f>
        <v>0.7288930922113287</v>
      </c>
    </row>
    <row r="104" spans="1:23" x14ac:dyDescent="0.35">
      <c r="A104" s="142">
        <f t="shared" si="21"/>
        <v>101</v>
      </c>
      <c r="B104" s="143">
        <f t="shared" si="22"/>
        <v>108.49615734868031</v>
      </c>
      <c r="C104" s="133">
        <v>30</v>
      </c>
      <c r="D104" s="133">
        <v>310</v>
      </c>
      <c r="E104" s="166">
        <v>1.3</v>
      </c>
      <c r="F104" s="143">
        <f t="shared" si="12"/>
        <v>12.656499999999999</v>
      </c>
      <c r="G104" s="143">
        <f t="shared" si="13"/>
        <v>0.30755294999999999</v>
      </c>
      <c r="H104" s="143">
        <f>'SW7'!C$12</f>
        <v>56.47</v>
      </c>
      <c r="I104" s="143">
        <f t="shared" si="14"/>
        <v>548.44741449999992</v>
      </c>
      <c r="J104" s="143">
        <f>I104*'SW7'!C$13</f>
        <v>11.681929928849998</v>
      </c>
      <c r="K104" s="143">
        <f t="shared" si="15"/>
        <v>8.5060679942999968</v>
      </c>
      <c r="L104" s="167">
        <f t="shared" si="24"/>
        <v>2.3566322512250615</v>
      </c>
      <c r="M104" s="143">
        <f t="shared" si="16"/>
        <v>5.7266163704768988E-2</v>
      </c>
      <c r="N104" s="143">
        <f t="shared" si="17"/>
        <v>9.4265290049002459</v>
      </c>
      <c r="O104" s="143">
        <f t="shared" si="18"/>
        <v>99.367290279446209</v>
      </c>
      <c r="P104" s="143">
        <f t="shared" si="19"/>
        <v>70.698967536751837</v>
      </c>
      <c r="Q104" s="143">
        <f t="shared" si="19"/>
        <v>17.752510748478386</v>
      </c>
      <c r="R104" s="143">
        <f t="shared" si="19"/>
        <v>12.25448770637032</v>
      </c>
      <c r="S104" s="143">
        <f t="shared" si="20"/>
        <v>200.07325627104677</v>
      </c>
      <c r="T104" s="143">
        <f>U103-(U103*(0.5^(1/'SW7'!C$2)))</f>
        <v>62.229648050164542</v>
      </c>
      <c r="U104" s="143">
        <f t="shared" si="23"/>
        <v>9944.9718490922114</v>
      </c>
      <c r="V104" s="147">
        <f>(U104*'SW7'!C$3/(B104*'SW7'!C$4)/1000)</f>
        <v>5.8653506289893159E-2</v>
      </c>
      <c r="W104" s="147">
        <f>V104/'SW7'!C$5</f>
        <v>0.7331688286236645</v>
      </c>
    </row>
    <row r="105" spans="1:23" x14ac:dyDescent="0.35">
      <c r="A105" s="142">
        <f t="shared" si="21"/>
        <v>102</v>
      </c>
      <c r="B105" s="143">
        <f t="shared" si="22"/>
        <v>109.36508112212032</v>
      </c>
      <c r="C105" s="133">
        <v>30</v>
      </c>
      <c r="D105" s="133">
        <v>310</v>
      </c>
      <c r="E105" s="166">
        <v>1.3</v>
      </c>
      <c r="F105" s="143">
        <f t="shared" si="12"/>
        <v>12.655799999999999</v>
      </c>
      <c r="G105" s="143">
        <f t="shared" si="13"/>
        <v>0.30753593999999995</v>
      </c>
      <c r="H105" s="143">
        <f>'SW7'!C$12</f>
        <v>56.47</v>
      </c>
      <c r="I105" s="143">
        <f t="shared" si="14"/>
        <v>548.4211413999999</v>
      </c>
      <c r="J105" s="143">
        <f>I105*'SW7'!C$13</f>
        <v>11.681370311819997</v>
      </c>
      <c r="K105" s="143">
        <f t="shared" si="15"/>
        <v>8.4564957487999983</v>
      </c>
      <c r="L105" s="167">
        <f t="shared" si="24"/>
        <v>2.4105262832276182</v>
      </c>
      <c r="M105" s="143">
        <f t="shared" si="16"/>
        <v>5.8575788682431122E-2</v>
      </c>
      <c r="N105" s="143">
        <f t="shared" si="17"/>
        <v>9.6421051329104728</v>
      </c>
      <c r="O105" s="143">
        <f t="shared" si="18"/>
        <v>98.78345838206431</v>
      </c>
      <c r="P105" s="143">
        <f t="shared" si="19"/>
        <v>72.315788496828546</v>
      </c>
      <c r="Q105" s="143">
        <f t="shared" si="19"/>
        <v>18.158494491553647</v>
      </c>
      <c r="R105" s="143">
        <f t="shared" si="19"/>
        <v>12.534736672783614</v>
      </c>
      <c r="S105" s="143">
        <f t="shared" si="20"/>
        <v>201.79247804323015</v>
      </c>
      <c r="T105" s="143">
        <f>U104-(U104*(0.5^(1/'SW7'!C$2)))</f>
        <v>63.098601382482229</v>
      </c>
      <c r="U105" s="143">
        <f t="shared" si="23"/>
        <v>10082.815457313094</v>
      </c>
      <c r="V105" s="147">
        <f>(U105*'SW7'!C$3/(B105*'SW7'!C$4)/1000)</f>
        <v>5.8994009943695469E-2</v>
      </c>
      <c r="W105" s="147">
        <f>V105/'SW7'!C$5</f>
        <v>0.73742512429619334</v>
      </c>
    </row>
    <row r="106" spans="1:23" x14ac:dyDescent="0.35">
      <c r="A106" s="142">
        <f t="shared" si="21"/>
        <v>103</v>
      </c>
      <c r="B106" s="143">
        <f t="shared" si="22"/>
        <v>110.23645796448032</v>
      </c>
      <c r="C106" s="133">
        <v>30</v>
      </c>
      <c r="D106" s="133">
        <v>310</v>
      </c>
      <c r="E106" s="166">
        <v>1.3</v>
      </c>
      <c r="F106" s="143">
        <f t="shared" si="12"/>
        <v>12.6549</v>
      </c>
      <c r="G106" s="143">
        <f t="shared" si="13"/>
        <v>0.30751406999999997</v>
      </c>
      <c r="H106" s="143">
        <f>'SW7'!C$12</f>
        <v>56.47</v>
      </c>
      <c r="I106" s="143">
        <f t="shared" si="14"/>
        <v>548.38736169999993</v>
      </c>
      <c r="J106" s="143">
        <f>I106*'SW7'!C$13</f>
        <v>11.680650804209998</v>
      </c>
      <c r="K106" s="143">
        <f t="shared" si="15"/>
        <v>8.406318458300003</v>
      </c>
      <c r="L106" s="167">
        <f t="shared" si="24"/>
        <v>2.4638945114137556</v>
      </c>
      <c r="M106" s="143">
        <f t="shared" si="16"/>
        <v>5.9872636627354259E-2</v>
      </c>
      <c r="N106" s="143">
        <f t="shared" si="17"/>
        <v>9.8555780456550224</v>
      </c>
      <c r="O106" s="143">
        <f t="shared" si="18"/>
        <v>98.191270460387287</v>
      </c>
      <c r="P106" s="143">
        <f t="shared" si="19"/>
        <v>73.916835342412668</v>
      </c>
      <c r="Q106" s="143">
        <f t="shared" si="19"/>
        <v>18.560517354479821</v>
      </c>
      <c r="R106" s="143">
        <f t="shared" si="19"/>
        <v>12.812251459351529</v>
      </c>
      <c r="S106" s="143">
        <f t="shared" si="20"/>
        <v>203.48087461663133</v>
      </c>
      <c r="T106" s="143">
        <f>U105-(U105*(0.5^(1/'SW7'!C$2)))</f>
        <v>63.973187959521965</v>
      </c>
      <c r="U106" s="143">
        <f t="shared" si="23"/>
        <v>10221.509333973841</v>
      </c>
      <c r="V106" s="147">
        <f>(U106*'SW7'!C$3/(B106*'SW7'!C$4)/1000)</f>
        <v>5.9332760842508374E-2</v>
      </c>
      <c r="W106" s="147">
        <f>V106/'SW7'!C$5</f>
        <v>0.7416595105313547</v>
      </c>
    </row>
    <row r="107" spans="1:23" x14ac:dyDescent="0.35">
      <c r="A107" s="142">
        <f t="shared" si="21"/>
        <v>104</v>
      </c>
      <c r="B107" s="143">
        <f t="shared" si="22"/>
        <v>111.11027528800032</v>
      </c>
      <c r="C107" s="133">
        <v>30</v>
      </c>
      <c r="D107" s="133">
        <v>310</v>
      </c>
      <c r="E107" s="166">
        <v>1.3</v>
      </c>
      <c r="F107" s="143">
        <f t="shared" si="12"/>
        <v>12.653799999999999</v>
      </c>
      <c r="G107" s="143">
        <f t="shared" si="13"/>
        <v>0.30748733999999994</v>
      </c>
      <c r="H107" s="143">
        <f>'SW7'!C$12</f>
        <v>56.47</v>
      </c>
      <c r="I107" s="143">
        <f t="shared" si="14"/>
        <v>548.34607540000002</v>
      </c>
      <c r="J107" s="143">
        <f>I107*'SW7'!C$13</f>
        <v>11.67977140602</v>
      </c>
      <c r="K107" s="143">
        <f t="shared" si="15"/>
        <v>8.3555707008000013</v>
      </c>
      <c r="L107" s="167">
        <f t="shared" si="24"/>
        <v>2.5167470964831367</v>
      </c>
      <c r="M107" s="143">
        <f t="shared" si="16"/>
        <v>6.1156954444540217E-2</v>
      </c>
      <c r="N107" s="143">
        <f t="shared" si="17"/>
        <v>10.066988385932547</v>
      </c>
      <c r="O107" s="143">
        <f t="shared" si="18"/>
        <v>97.591155752182345</v>
      </c>
      <c r="P107" s="143">
        <f t="shared" si="19"/>
        <v>75.5024128944941</v>
      </c>
      <c r="Q107" s="143">
        <f t="shared" si="19"/>
        <v>18.958655877807466</v>
      </c>
      <c r="R107" s="143">
        <f t="shared" si="19"/>
        <v>13.087084901712311</v>
      </c>
      <c r="S107" s="143">
        <f t="shared" si="20"/>
        <v>205.13930942619621</v>
      </c>
      <c r="T107" s="143">
        <f>U106-(U106*(0.5^(1/'SW7'!C$2)))</f>
        <v>64.853169297870409</v>
      </c>
      <c r="U107" s="143">
        <f t="shared" si="23"/>
        <v>10361.01702063095</v>
      </c>
      <c r="V107" s="147">
        <f>(U107*'SW7'!C$3/(B107*'SW7'!C$4)/1000)</f>
        <v>5.9669574581576845E-2</v>
      </c>
      <c r="W107" s="147">
        <f>V107/'SW7'!C$5</f>
        <v>0.74586968226971051</v>
      </c>
    </row>
    <row r="108" spans="1:23" x14ac:dyDescent="0.35">
      <c r="A108" s="142">
        <f t="shared" si="21"/>
        <v>105</v>
      </c>
      <c r="B108" s="143">
        <f t="shared" si="22"/>
        <v>111.98652047300033</v>
      </c>
      <c r="C108" s="133">
        <v>30</v>
      </c>
      <c r="D108" s="133">
        <v>310</v>
      </c>
      <c r="E108" s="166">
        <v>1.3</v>
      </c>
      <c r="F108" s="143">
        <f t="shared" si="12"/>
        <v>12.6525</v>
      </c>
      <c r="G108" s="143">
        <f t="shared" si="13"/>
        <v>0.30745574999999997</v>
      </c>
      <c r="H108" s="143">
        <f>'SW7'!C$12</f>
        <v>56.47</v>
      </c>
      <c r="I108" s="143">
        <f t="shared" si="14"/>
        <v>548.29728249999994</v>
      </c>
      <c r="J108" s="143">
        <f>I108*'SW7'!C$13</f>
        <v>11.678732117249998</v>
      </c>
      <c r="K108" s="143">
        <f t="shared" si="15"/>
        <v>8.304286437499993</v>
      </c>
      <c r="L108" s="167">
        <f t="shared" si="24"/>
        <v>2.5690939074316859</v>
      </c>
      <c r="M108" s="143">
        <f t="shared" si="16"/>
        <v>6.2428981950589962E-2</v>
      </c>
      <c r="N108" s="143">
        <f t="shared" si="17"/>
        <v>10.276375629726743</v>
      </c>
      <c r="O108" s="143">
        <f t="shared" si="18"/>
        <v>96.983536728474732</v>
      </c>
      <c r="P108" s="143">
        <f t="shared" si="19"/>
        <v>77.072817222950576</v>
      </c>
      <c r="Q108" s="143">
        <f t="shared" si="19"/>
        <v>19.352984404682889</v>
      </c>
      <c r="R108" s="143">
        <f t="shared" si="19"/>
        <v>13.359288318644767</v>
      </c>
      <c r="S108" s="143">
        <f t="shared" si="20"/>
        <v>206.76862667475297</v>
      </c>
      <c r="T108" s="143">
        <f>U107-(U107*(0.5^(1/'SW7'!C$2)))</f>
        <v>65.738314076936149</v>
      </c>
      <c r="U108" s="143">
        <f t="shared" si="23"/>
        <v>10501.303160759277</v>
      </c>
      <c r="V108" s="147">
        <f>(U108*'SW7'!C$3/(B108*'SW7'!C$4)/1000)</f>
        <v>6.0004279222234086E-2</v>
      </c>
      <c r="W108" s="147">
        <f>V108/'SW7'!C$5</f>
        <v>0.750053490277926</v>
      </c>
    </row>
    <row r="109" spans="1:23" x14ac:dyDescent="0.35">
      <c r="A109" s="142">
        <f t="shared" si="21"/>
        <v>106</v>
      </c>
      <c r="B109" s="143">
        <f t="shared" si="22"/>
        <v>112.86518086788034</v>
      </c>
      <c r="C109" s="133">
        <v>30</v>
      </c>
      <c r="D109" s="133">
        <v>310</v>
      </c>
      <c r="E109" s="166">
        <v>1.3</v>
      </c>
      <c r="F109" s="143">
        <f t="shared" si="12"/>
        <v>12.651</v>
      </c>
      <c r="G109" s="143">
        <f t="shared" si="13"/>
        <v>0.30741929999999995</v>
      </c>
      <c r="H109" s="143">
        <f>'SW7'!C$12</f>
        <v>56.47</v>
      </c>
      <c r="I109" s="143">
        <f t="shared" si="14"/>
        <v>548.24098299999991</v>
      </c>
      <c r="J109" s="143">
        <f>I109*'SW7'!C$13</f>
        <v>11.677532937899997</v>
      </c>
      <c r="K109" s="143">
        <f t="shared" si="15"/>
        <v>8.2524990127999978</v>
      </c>
      <c r="L109" s="167">
        <f t="shared" si="24"/>
        <v>2.6209445326118299</v>
      </c>
      <c r="M109" s="143">
        <f t="shared" si="16"/>
        <v>6.3688952142467462E-2</v>
      </c>
      <c r="N109" s="143">
        <f t="shared" si="17"/>
        <v>10.48377813044732</v>
      </c>
      <c r="O109" s="143">
        <f t="shared" si="18"/>
        <v>96.368829041959188</v>
      </c>
      <c r="P109" s="143">
        <f t="shared" si="19"/>
        <v>78.628335978354897</v>
      </c>
      <c r="Q109" s="143">
        <f t="shared" si="19"/>
        <v>19.743575164164913</v>
      </c>
      <c r="R109" s="143">
        <f t="shared" si="19"/>
        <v>13.628911569581517</v>
      </c>
      <c r="S109" s="143">
        <f t="shared" si="20"/>
        <v>208.3696517540605</v>
      </c>
      <c r="T109" s="143">
        <f>U108-(U108*(0.5^(1/'SW7'!C$2)))</f>
        <v>66.628397967546334</v>
      </c>
      <c r="U109" s="143">
        <f t="shared" si="23"/>
        <v>10642.333473357094</v>
      </c>
      <c r="V109" s="147">
        <f>(U109*'SW7'!C$3/(B109*'SW7'!C$4)/1000)</f>
        <v>6.0336714694988004E-2</v>
      </c>
      <c r="W109" s="147">
        <f>V109/'SW7'!C$5</f>
        <v>0.75420893368735009</v>
      </c>
    </row>
    <row r="110" spans="1:23" x14ac:dyDescent="0.35">
      <c r="A110" s="142">
        <f t="shared" si="21"/>
        <v>107</v>
      </c>
      <c r="B110" s="143">
        <f t="shared" si="22"/>
        <v>113.74624378912034</v>
      </c>
      <c r="C110" s="133">
        <v>30</v>
      </c>
      <c r="D110" s="133">
        <v>310</v>
      </c>
      <c r="E110" s="166">
        <v>1.3</v>
      </c>
      <c r="F110" s="143">
        <f t="shared" si="12"/>
        <v>12.649299999999998</v>
      </c>
      <c r="G110" s="143">
        <f t="shared" si="13"/>
        <v>0.30737798999999993</v>
      </c>
      <c r="H110" s="143">
        <f>'SW7'!C$12</f>
        <v>56.47</v>
      </c>
      <c r="I110" s="143">
        <f t="shared" si="14"/>
        <v>548.17717689999995</v>
      </c>
      <c r="J110" s="143">
        <f>I110*'SW7'!C$13</f>
        <v>11.676173867969998</v>
      </c>
      <c r="K110" s="143">
        <f t="shared" si="15"/>
        <v>8.2002411542999987</v>
      </c>
      <c r="L110" s="167">
        <f t="shared" si="24"/>
        <v>2.67230829027352</v>
      </c>
      <c r="M110" s="143">
        <f t="shared" si="16"/>
        <v>6.4937091453646539E-2</v>
      </c>
      <c r="N110" s="143">
        <f t="shared" si="17"/>
        <v>10.68923316109408</v>
      </c>
      <c r="O110" s="143">
        <f t="shared" si="18"/>
        <v>95.747441476889776</v>
      </c>
      <c r="P110" s="143">
        <f t="shared" si="19"/>
        <v>80.1692487082056</v>
      </c>
      <c r="Q110" s="143">
        <f t="shared" si="19"/>
        <v>20.130498350630429</v>
      </c>
      <c r="R110" s="143">
        <f t="shared" si="19"/>
        <v>13.896003109422304</v>
      </c>
      <c r="S110" s="143">
        <f t="shared" si="20"/>
        <v>209.94319164514812</v>
      </c>
      <c r="T110" s="143">
        <f>U109-(U109*(0.5^(1/'SW7'!C$2)))</f>
        <v>67.523203464483231</v>
      </c>
      <c r="U110" s="143">
        <f t="shared" si="23"/>
        <v>10784.074727143608</v>
      </c>
      <c r="V110" s="147">
        <f>(U110*'SW7'!C$3/(B110*'SW7'!C$4)/1000)</f>
        <v>6.0666732229313722E-2</v>
      </c>
      <c r="W110" s="147">
        <f>V110/'SW7'!C$5</f>
        <v>0.75833415286642147</v>
      </c>
    </row>
    <row r="111" spans="1:23" x14ac:dyDescent="0.35">
      <c r="A111" s="142">
        <f t="shared" si="21"/>
        <v>108</v>
      </c>
      <c r="B111" s="143">
        <f t="shared" si="22"/>
        <v>114.62969652128035</v>
      </c>
      <c r="C111" s="133">
        <v>30</v>
      </c>
      <c r="D111" s="133">
        <v>310</v>
      </c>
      <c r="E111" s="166">
        <v>1.3</v>
      </c>
      <c r="F111" s="143">
        <f t="shared" si="12"/>
        <v>12.647399999999999</v>
      </c>
      <c r="G111" s="143">
        <f t="shared" si="13"/>
        <v>0.30733181999999998</v>
      </c>
      <c r="H111" s="143">
        <f>'SW7'!C$12</f>
        <v>56.47</v>
      </c>
      <c r="I111" s="143">
        <f t="shared" si="14"/>
        <v>548.10586420000004</v>
      </c>
      <c r="J111" s="143">
        <f>I111*'SW7'!C$13</f>
        <v>11.674654907460001</v>
      </c>
      <c r="K111" s="143">
        <f t="shared" si="15"/>
        <v>8.1475449727999951</v>
      </c>
      <c r="L111" s="167">
        <f t="shared" si="24"/>
        <v>2.7231942386149086</v>
      </c>
      <c r="M111" s="143">
        <f t="shared" si="16"/>
        <v>6.6173619998342273E-2</v>
      </c>
      <c r="N111" s="143">
        <f t="shared" si="17"/>
        <v>10.892776954459634</v>
      </c>
      <c r="O111" s="143">
        <f t="shared" si="18"/>
        <v>95.11977590045052</v>
      </c>
      <c r="P111" s="143">
        <f t="shared" si="19"/>
        <v>81.695827158447258</v>
      </c>
      <c r="Q111" s="143">
        <f t="shared" si="19"/>
        <v>20.513822199486103</v>
      </c>
      <c r="R111" s="143">
        <f t="shared" si="19"/>
        <v>14.160610040797525</v>
      </c>
      <c r="S111" s="143">
        <f t="shared" si="20"/>
        <v>211.49003529918141</v>
      </c>
      <c r="T111" s="143">
        <f>U110-(U110*(0.5^(1/'SW7'!C$2)))</f>
        <v>68.422519722773359</v>
      </c>
      <c r="U111" s="143">
        <f t="shared" si="23"/>
        <v>10926.494715324274</v>
      </c>
      <c r="V111" s="147">
        <f>(U111*'SW7'!C$3/(B111*'SW7'!C$4)/1000)</f>
        <v>6.0994193808882158E-2</v>
      </c>
      <c r="W111" s="147">
        <f>V111/'SW7'!C$5</f>
        <v>0.76242742261102692</v>
      </c>
    </row>
    <row r="112" spans="1:23" x14ac:dyDescent="0.35">
      <c r="A112" s="142">
        <f t="shared" si="21"/>
        <v>109</v>
      </c>
      <c r="B112" s="143">
        <f t="shared" si="22"/>
        <v>115.51552631700036</v>
      </c>
      <c r="C112" s="133">
        <v>30</v>
      </c>
      <c r="D112" s="133">
        <v>310</v>
      </c>
      <c r="E112" s="166">
        <v>1.3</v>
      </c>
      <c r="F112" s="143">
        <f t="shared" si="12"/>
        <v>12.645299999999999</v>
      </c>
      <c r="G112" s="143">
        <f t="shared" si="13"/>
        <v>0.30728078999999997</v>
      </c>
      <c r="H112" s="143">
        <f>'SW7'!C$12</f>
        <v>56.47</v>
      </c>
      <c r="I112" s="143">
        <f t="shared" si="14"/>
        <v>548.02704489999996</v>
      </c>
      <c r="J112" s="143">
        <f>I112*'SW7'!C$13</f>
        <v>11.672976056369999</v>
      </c>
      <c r="K112" s="143">
        <f t="shared" si="15"/>
        <v>8.0944419622999959</v>
      </c>
      <c r="L112" s="167">
        <f t="shared" si="24"/>
        <v>2.7736111853698624</v>
      </c>
      <c r="M112" s="143">
        <f t="shared" si="16"/>
        <v>6.739875180448765E-2</v>
      </c>
      <c r="N112" s="143">
        <f t="shared" si="17"/>
        <v>11.09444474147945</v>
      </c>
      <c r="O112" s="143">
        <f t="shared" si="18"/>
        <v>94.486227215604444</v>
      </c>
      <c r="P112" s="143">
        <f t="shared" si="19"/>
        <v>83.208335561095879</v>
      </c>
      <c r="Q112" s="143">
        <f t="shared" si="19"/>
        <v>20.893613059391171</v>
      </c>
      <c r="R112" s="143">
        <f t="shared" si="19"/>
        <v>14.422778163923285</v>
      </c>
      <c r="S112" s="143">
        <f t="shared" si="20"/>
        <v>213.01095400001475</v>
      </c>
      <c r="T112" s="143">
        <f>U111-(U111*(0.5^(1/'SW7'!C$2)))</f>
        <v>69.326142397576405</v>
      </c>
      <c r="U112" s="143">
        <f t="shared" si="23"/>
        <v>11069.562230900681</v>
      </c>
      <c r="V112" s="147">
        <f>(U112*'SW7'!C$3/(B112*'SW7'!C$4)/1000)</f>
        <v>6.1318971651021063E-2</v>
      </c>
      <c r="W112" s="147">
        <f>V112/'SW7'!C$5</f>
        <v>0.76648714563776332</v>
      </c>
    </row>
    <row r="113" spans="1:23" x14ac:dyDescent="0.35">
      <c r="A113" s="142">
        <f t="shared" si="21"/>
        <v>110</v>
      </c>
      <c r="B113" s="143">
        <f t="shared" si="22"/>
        <v>116.40372039700037</v>
      </c>
      <c r="C113" s="133">
        <v>30</v>
      </c>
      <c r="D113" s="133">
        <v>310</v>
      </c>
      <c r="E113" s="166">
        <v>1.3</v>
      </c>
      <c r="F113" s="143">
        <f t="shared" si="12"/>
        <v>12.642999999999999</v>
      </c>
      <c r="G113" s="143">
        <f t="shared" si="13"/>
        <v>0.30722489999999997</v>
      </c>
      <c r="H113" s="143">
        <f>'SW7'!C$12</f>
        <v>56.47</v>
      </c>
      <c r="I113" s="143">
        <f t="shared" si="14"/>
        <v>547.94071899999994</v>
      </c>
      <c r="J113" s="143">
        <f>I113*'SW7'!C$13</f>
        <v>11.671137314699999</v>
      </c>
      <c r="K113" s="143">
        <f t="shared" si="15"/>
        <v>8.0409630000000014</v>
      </c>
      <c r="L113" s="167">
        <f t="shared" si="24"/>
        <v>2.823567696957678</v>
      </c>
      <c r="M113" s="143">
        <f t="shared" si="16"/>
        <v>6.8612695036071564E-2</v>
      </c>
      <c r="N113" s="143">
        <f t="shared" si="17"/>
        <v>11.294270787830712</v>
      </c>
      <c r="O113" s="143">
        <f t="shared" si="18"/>
        <v>93.847183315422072</v>
      </c>
      <c r="P113" s="143">
        <f t="shared" si="19"/>
        <v>84.707030908730331</v>
      </c>
      <c r="Q113" s="143">
        <f t="shared" si="19"/>
        <v>21.269935461182186</v>
      </c>
      <c r="R113" s="143">
        <f t="shared" si="19"/>
        <v>14.682552024179925</v>
      </c>
      <c r="S113" s="143">
        <f t="shared" si="20"/>
        <v>214.50670170951452</v>
      </c>
      <c r="T113" s="143">
        <f>U112-(U112*(0.5^(1/'SW7'!C$2)))</f>
        <v>70.233873487530218</v>
      </c>
      <c r="U113" s="143">
        <f t="shared" si="23"/>
        <v>11213.247042503119</v>
      </c>
      <c r="V113" s="147">
        <f>(U113*'SW7'!C$3/(B113*'SW7'!C$4)/1000)</f>
        <v>6.1640947709267847E-2</v>
      </c>
      <c r="W113" s="147">
        <f>V113/'SW7'!C$5</f>
        <v>0.77051184636584813</v>
      </c>
    </row>
    <row r="114" spans="1:23" x14ac:dyDescent="0.35">
      <c r="A114" s="142">
        <f t="shared" si="21"/>
        <v>111</v>
      </c>
      <c r="B114" s="143">
        <f t="shared" si="22"/>
        <v>117.29426595008039</v>
      </c>
      <c r="C114" s="133">
        <v>30</v>
      </c>
      <c r="D114" s="133">
        <v>310</v>
      </c>
      <c r="E114" s="166">
        <v>1.3</v>
      </c>
      <c r="F114" s="143">
        <f t="shared" si="12"/>
        <v>12.640499999999999</v>
      </c>
      <c r="G114" s="143">
        <f t="shared" si="13"/>
        <v>0.30716414999999997</v>
      </c>
      <c r="H114" s="143">
        <f>'SW7'!C$12</f>
        <v>56.47</v>
      </c>
      <c r="I114" s="143">
        <f t="shared" si="14"/>
        <v>547.84688649999998</v>
      </c>
      <c r="J114" s="143">
        <f>I114*'SW7'!C$13</f>
        <v>11.669138682449999</v>
      </c>
      <c r="K114" s="143">
        <f t="shared" si="15"/>
        <v>7.9871383463000036</v>
      </c>
      <c r="L114" s="167">
        <f t="shared" si="24"/>
        <v>2.8730721072187322</v>
      </c>
      <c r="M114" s="143">
        <f t="shared" si="16"/>
        <v>6.9815652205415191E-2</v>
      </c>
      <c r="N114" s="143">
        <f t="shared" si="17"/>
        <v>11.492288428874929</v>
      </c>
      <c r="O114" s="143">
        <f t="shared" si="18"/>
        <v>93.203025038889095</v>
      </c>
      <c r="P114" s="143">
        <f t="shared" si="19"/>
        <v>86.192163216561966</v>
      </c>
      <c r="Q114" s="143">
        <f t="shared" si="19"/>
        <v>21.642852183678709</v>
      </c>
      <c r="R114" s="143">
        <f t="shared" si="19"/>
        <v>14.939974957537407</v>
      </c>
      <c r="S114" s="143">
        <f t="shared" si="20"/>
        <v>215.97801539666716</v>
      </c>
      <c r="T114" s="143">
        <f>U113-(U113*(0.5^(1/'SW7'!C$2)))</f>
        <v>71.145521181419099</v>
      </c>
      <c r="U114" s="143">
        <f t="shared" si="23"/>
        <v>11357.519870725104</v>
      </c>
      <c r="V114" s="147">
        <f>(U114*'SW7'!C$3/(B114*'SW7'!C$4)/1000)</f>
        <v>6.1960013197933157E-2</v>
      </c>
      <c r="W114" s="147">
        <f>V114/'SW7'!C$5</f>
        <v>0.77450016497416441</v>
      </c>
    </row>
    <row r="115" spans="1:23" x14ac:dyDescent="0.35">
      <c r="A115" s="142">
        <f t="shared" si="21"/>
        <v>112</v>
      </c>
      <c r="B115" s="143">
        <f t="shared" si="22"/>
        <v>118.1871501331204</v>
      </c>
      <c r="C115" s="133">
        <v>30</v>
      </c>
      <c r="D115" s="133">
        <v>310</v>
      </c>
      <c r="E115" s="166">
        <v>1.3</v>
      </c>
      <c r="F115" s="143">
        <f t="shared" si="12"/>
        <v>12.637799999999999</v>
      </c>
      <c r="G115" s="143">
        <f t="shared" si="13"/>
        <v>0.30709853999999998</v>
      </c>
      <c r="H115" s="143">
        <f>'SW7'!C$12</f>
        <v>56.47</v>
      </c>
      <c r="I115" s="143">
        <f t="shared" si="14"/>
        <v>547.74554739999996</v>
      </c>
      <c r="J115" s="143">
        <f>I115*'SW7'!C$13</f>
        <v>11.66698015962</v>
      </c>
      <c r="K115" s="143">
        <f t="shared" si="15"/>
        <v>7.9329976448000039</v>
      </c>
      <c r="L115" s="167">
        <f t="shared" si="24"/>
        <v>2.9221325257584247</v>
      </c>
      <c r="M115" s="143">
        <f t="shared" si="16"/>
        <v>7.1007820375929717E-2</v>
      </c>
      <c r="N115" s="143">
        <f t="shared" si="17"/>
        <v>11.688530103033699</v>
      </c>
      <c r="O115" s="143">
        <f t="shared" si="18"/>
        <v>92.554126128193829</v>
      </c>
      <c r="P115" s="143">
        <f t="shared" si="19"/>
        <v>87.663975772752735</v>
      </c>
      <c r="Q115" s="143">
        <f t="shared" si="19"/>
        <v>22.012424316538212</v>
      </c>
      <c r="R115" s="143">
        <f t="shared" si="19"/>
        <v>15.195089133943808</v>
      </c>
      <c r="S115" s="143">
        <f t="shared" si="20"/>
        <v>217.4256153514286</v>
      </c>
      <c r="T115" s="143">
        <f>U114-(U114*(0.5^(1/'SW7'!C$2)))</f>
        <v>72.060899708019861</v>
      </c>
      <c r="U115" s="143">
        <f t="shared" si="23"/>
        <v>11502.352364940352</v>
      </c>
      <c r="V115" s="147">
        <f>(U115*'SW7'!C$3/(B115*'SW7'!C$4)/1000)</f>
        <v>6.2276068137649569E-2</v>
      </c>
      <c r="W115" s="147">
        <f>V115/'SW7'!C$5</f>
        <v>0.77845085172061956</v>
      </c>
    </row>
    <row r="116" spans="1:23" x14ac:dyDescent="0.35">
      <c r="A116" s="142">
        <f t="shared" si="21"/>
        <v>113</v>
      </c>
      <c r="B116" s="143">
        <f t="shared" si="22"/>
        <v>119.08236007108042</v>
      </c>
      <c r="C116" s="133">
        <v>30</v>
      </c>
      <c r="D116" s="133">
        <v>310</v>
      </c>
      <c r="E116" s="166">
        <v>1.3</v>
      </c>
      <c r="F116" s="143">
        <f t="shared" si="12"/>
        <v>12.634899999999998</v>
      </c>
      <c r="G116" s="143">
        <f t="shared" si="13"/>
        <v>0.30702806999999993</v>
      </c>
      <c r="H116" s="143">
        <f>'SW7'!C$12</f>
        <v>56.47</v>
      </c>
      <c r="I116" s="143">
        <f t="shared" si="14"/>
        <v>547.6367017</v>
      </c>
      <c r="J116" s="143">
        <f>I116*'SW7'!C$13</f>
        <v>11.664661746209999</v>
      </c>
      <c r="K116" s="143">
        <f t="shared" si="15"/>
        <v>7.8785699223000023</v>
      </c>
      <c r="L116" s="167">
        <f t="shared" si="24"/>
        <v>2.9707568459202491</v>
      </c>
      <c r="M116" s="143">
        <f t="shared" si="16"/>
        <v>7.2189391355862054E-2</v>
      </c>
      <c r="N116" s="143">
        <f t="shared" si="17"/>
        <v>11.883027383680997</v>
      </c>
      <c r="O116" s="143">
        <f t="shared" si="18"/>
        <v>91.900853187493524</v>
      </c>
      <c r="P116" s="143">
        <f t="shared" si="19"/>
        <v>89.122705377607474</v>
      </c>
      <c r="Q116" s="143">
        <f t="shared" si="19"/>
        <v>22.378711320317237</v>
      </c>
      <c r="R116" s="143">
        <f t="shared" si="19"/>
        <v>15.447935598785296</v>
      </c>
      <c r="S116" s="143">
        <f t="shared" si="20"/>
        <v>218.85020548420351</v>
      </c>
      <c r="T116" s="143">
        <f>U115-(U115*(0.5^(1/'SW7'!C$2)))</f>
        <v>72.979829189007432</v>
      </c>
      <c r="U116" s="143">
        <f t="shared" si="23"/>
        <v>11647.717080583761</v>
      </c>
      <c r="V116" s="147">
        <f>(U116*'SW7'!C$3/(B116*'SW7'!C$4)/1000)</f>
        <v>6.2589020920932797E-2</v>
      </c>
      <c r="W116" s="147">
        <f>V116/'SW7'!C$5</f>
        <v>0.78236276151165995</v>
      </c>
    </row>
    <row r="117" spans="1:23" x14ac:dyDescent="0.35">
      <c r="A117" s="142">
        <f t="shared" si="21"/>
        <v>114</v>
      </c>
      <c r="B117" s="143">
        <f t="shared" si="22"/>
        <v>119.97988285700043</v>
      </c>
      <c r="C117" s="133">
        <v>30</v>
      </c>
      <c r="D117" s="133">
        <v>310</v>
      </c>
      <c r="E117" s="166">
        <v>1.3</v>
      </c>
      <c r="F117" s="143">
        <f t="shared" si="12"/>
        <v>12.631799999999998</v>
      </c>
      <c r="G117" s="143">
        <f t="shared" si="13"/>
        <v>0.30695273999999995</v>
      </c>
      <c r="H117" s="143">
        <f>'SW7'!C$12</f>
        <v>56.47</v>
      </c>
      <c r="I117" s="143">
        <f t="shared" si="14"/>
        <v>547.52034939999999</v>
      </c>
      <c r="J117" s="143">
        <f>I117*'SW7'!C$13</f>
        <v>11.66218344222</v>
      </c>
      <c r="K117" s="143">
        <f t="shared" si="15"/>
        <v>7.8238835888000011</v>
      </c>
      <c r="L117" s="167">
        <f t="shared" si="24"/>
        <v>3.0189527524075714</v>
      </c>
      <c r="M117" s="143">
        <f t="shared" si="16"/>
        <v>7.3360551883503988E-2</v>
      </c>
      <c r="N117" s="143">
        <f t="shared" si="17"/>
        <v>12.075811009630286</v>
      </c>
      <c r="O117" s="143">
        <f t="shared" si="18"/>
        <v>91.243565643160167</v>
      </c>
      <c r="P117" s="143">
        <f t="shared" si="19"/>
        <v>90.568582572227143</v>
      </c>
      <c r="Q117" s="143">
        <f t="shared" si="19"/>
        <v>22.741771083886235</v>
      </c>
      <c r="R117" s="143">
        <f t="shared" si="19"/>
        <v>15.698554312519372</v>
      </c>
      <c r="S117" s="143">
        <f t="shared" si="20"/>
        <v>220.25247361179294</v>
      </c>
      <c r="T117" s="143">
        <f>U116-(U116*(0.5^(1/'SW7'!C$2)))</f>
        <v>73.902135494810864</v>
      </c>
      <c r="U117" s="143">
        <f t="shared" si="23"/>
        <v>11793.587456878957</v>
      </c>
      <c r="V117" s="147">
        <f>(U117*'SW7'!C$3/(B117*'SW7'!C$4)/1000)</f>
        <v>6.2898787896832259E-2</v>
      </c>
      <c r="W117" s="147">
        <f>V117/'SW7'!C$5</f>
        <v>0.78623484871040317</v>
      </c>
    </row>
    <row r="118" spans="1:23" x14ac:dyDescent="0.35">
      <c r="A118" s="142">
        <f t="shared" si="21"/>
        <v>115</v>
      </c>
      <c r="B118" s="143">
        <f t="shared" si="22"/>
        <v>120.87970555200044</v>
      </c>
      <c r="C118" s="133">
        <v>30</v>
      </c>
      <c r="D118" s="133">
        <v>310</v>
      </c>
      <c r="E118" s="166">
        <v>1.3</v>
      </c>
      <c r="F118" s="143">
        <f t="shared" si="12"/>
        <v>12.628499999999999</v>
      </c>
      <c r="G118" s="143">
        <f t="shared" si="13"/>
        <v>0.30687254999999997</v>
      </c>
      <c r="H118" s="143">
        <f>'SW7'!C$12</f>
        <v>56.47</v>
      </c>
      <c r="I118" s="143">
        <f t="shared" si="14"/>
        <v>547.39649050000003</v>
      </c>
      <c r="J118" s="143">
        <f>I118*'SW7'!C$13</f>
        <v>11.65954524765</v>
      </c>
      <c r="K118" s="143">
        <f t="shared" si="15"/>
        <v>7.7689664375000085</v>
      </c>
      <c r="L118" s="167">
        <f t="shared" si="24"/>
        <v>3.0667277285726513</v>
      </c>
      <c r="M118" s="143">
        <f t="shared" si="16"/>
        <v>7.4521483804315419E-2</v>
      </c>
      <c r="N118" s="143">
        <f t="shared" si="17"/>
        <v>12.266910914290605</v>
      </c>
      <c r="O118" s="143">
        <f t="shared" si="18"/>
        <v>90.582615705505575</v>
      </c>
      <c r="P118" s="143">
        <f t="shared" si="19"/>
        <v>92.001831857179539</v>
      </c>
      <c r="Q118" s="143">
        <f t="shared" si="19"/>
        <v>23.101659979337779</v>
      </c>
      <c r="R118" s="143">
        <f t="shared" si="19"/>
        <v>15.946984188577787</v>
      </c>
      <c r="S118" s="143">
        <f t="shared" si="20"/>
        <v>221.63309173060065</v>
      </c>
      <c r="T118" s="143">
        <f>U117-(U117*(0.5^(1/'SW7'!C$2)))</f>
        <v>74.827650103301494</v>
      </c>
      <c r="U118" s="143">
        <f t="shared" si="23"/>
        <v>11939.937794995938</v>
      </c>
      <c r="V118" s="147">
        <f>(U118*'SW7'!C$3/(B118*'SW7'!C$4)/1000)</f>
        <v>6.3205292973794264E-2</v>
      </c>
      <c r="W118" s="147">
        <f>V118/'SW7'!C$5</f>
        <v>0.79006616217242831</v>
      </c>
    </row>
    <row r="119" spans="1:23" x14ac:dyDescent="0.35">
      <c r="A119" s="142">
        <f t="shared" si="21"/>
        <v>116</v>
      </c>
      <c r="B119" s="143">
        <f t="shared" si="22"/>
        <v>121.78181518528045</v>
      </c>
      <c r="C119" s="133">
        <v>30</v>
      </c>
      <c r="D119" s="133">
        <v>310</v>
      </c>
      <c r="E119" s="166">
        <v>1.3</v>
      </c>
      <c r="F119" s="143">
        <f t="shared" si="12"/>
        <v>12.625</v>
      </c>
      <c r="G119" s="143">
        <f t="shared" si="13"/>
        <v>0.30678749999999999</v>
      </c>
      <c r="H119" s="143">
        <f>'SW7'!C$12</f>
        <v>56.47</v>
      </c>
      <c r="I119" s="143">
        <f t="shared" si="14"/>
        <v>547.26512500000001</v>
      </c>
      <c r="J119" s="143">
        <f>I119*'SW7'!C$13</f>
        <v>11.6567471625</v>
      </c>
      <c r="K119" s="143">
        <f t="shared" si="15"/>
        <v>7.7138456448000028</v>
      </c>
      <c r="L119" s="167">
        <f t="shared" si="24"/>
        <v>3.1140890633900362</v>
      </c>
      <c r="M119" s="143">
        <f t="shared" si="16"/>
        <v>7.5672364240377876E-2</v>
      </c>
      <c r="N119" s="143">
        <f t="shared" si="17"/>
        <v>12.456356253560145</v>
      </c>
      <c r="O119" s="143">
        <f t="shared" si="18"/>
        <v>89.918348331985413</v>
      </c>
      <c r="P119" s="143">
        <f t="shared" si="19"/>
        <v>93.422671901701079</v>
      </c>
      <c r="Q119" s="143">
        <f t="shared" si="19"/>
        <v>23.458432914517143</v>
      </c>
      <c r="R119" s="143">
        <f t="shared" si="19"/>
        <v>16.193263129628189</v>
      </c>
      <c r="S119" s="143">
        <f t="shared" si="20"/>
        <v>222.99271627783182</v>
      </c>
      <c r="T119" s="143">
        <f>U118-(U118*(0.5^(1/'SW7'!C$2)))</f>
        <v>75.756209961204149</v>
      </c>
      <c r="U119" s="143">
        <f t="shared" si="23"/>
        <v>12086.743236623237</v>
      </c>
      <c r="V119" s="147">
        <f>(U119*'SW7'!C$3/(B119*'SW7'!C$4)/1000)</f>
        <v>6.3508467239906372E-2</v>
      </c>
      <c r="W119" s="147">
        <f>V119/'SW7'!C$5</f>
        <v>0.79385584049882962</v>
      </c>
    </row>
    <row r="120" spans="1:23" x14ac:dyDescent="0.35">
      <c r="A120" s="142">
        <f t="shared" si="21"/>
        <v>117</v>
      </c>
      <c r="B120" s="143">
        <f t="shared" si="22"/>
        <v>122.68619875412047</v>
      </c>
      <c r="C120" s="133">
        <v>30</v>
      </c>
      <c r="D120" s="133">
        <v>310</v>
      </c>
      <c r="E120" s="166">
        <v>1.3</v>
      </c>
      <c r="F120" s="143">
        <f t="shared" si="12"/>
        <v>12.6213</v>
      </c>
      <c r="G120" s="143">
        <f t="shared" si="13"/>
        <v>0.30669758999999996</v>
      </c>
      <c r="H120" s="143">
        <f>'SW7'!C$12</f>
        <v>56.47</v>
      </c>
      <c r="I120" s="143">
        <f t="shared" si="14"/>
        <v>547.12625290000005</v>
      </c>
      <c r="J120" s="143">
        <f>I120*'SW7'!C$13</f>
        <v>11.65378918677</v>
      </c>
      <c r="K120" s="143">
        <f t="shared" si="15"/>
        <v>7.6585477703000038</v>
      </c>
      <c r="L120" s="167">
        <f t="shared" si="24"/>
        <v>3.1610438581306894</v>
      </c>
      <c r="M120" s="143">
        <f t="shared" si="16"/>
        <v>7.6813365752575746E-2</v>
      </c>
      <c r="N120" s="143">
        <f t="shared" si="17"/>
        <v>12.644175432522758</v>
      </c>
      <c r="O120" s="143">
        <f t="shared" si="18"/>
        <v>89.251101191883677</v>
      </c>
      <c r="P120" s="143">
        <f t="shared" si="19"/>
        <v>94.831315743920683</v>
      </c>
      <c r="Q120" s="143">
        <f t="shared" si="19"/>
        <v>23.81214338329848</v>
      </c>
      <c r="R120" s="143">
        <f t="shared" si="19"/>
        <v>16.437428062279587</v>
      </c>
      <c r="S120" s="143">
        <f t="shared" si="20"/>
        <v>224.33198838138244</v>
      </c>
      <c r="T120" s="143">
        <f>U119-(U119*(0.5^(1/'SW7'!C$2)))</f>
        <v>76.687657348142238</v>
      </c>
      <c r="U120" s="143">
        <f t="shared" si="23"/>
        <v>12233.979742939864</v>
      </c>
      <c r="V120" s="147">
        <f>(U120*'SW7'!C$3/(B120*'SW7'!C$4)/1000)</f>
        <v>6.3808248599731818E-2</v>
      </c>
      <c r="W120" s="147">
        <f>V120/'SW7'!C$5</f>
        <v>0.79760310749664776</v>
      </c>
    </row>
    <row r="121" spans="1:23" x14ac:dyDescent="0.35">
      <c r="A121" s="142">
        <f t="shared" si="21"/>
        <v>118</v>
      </c>
      <c r="B121" s="143">
        <f t="shared" si="22"/>
        <v>123.59284322388048</v>
      </c>
      <c r="C121" s="133">
        <v>30</v>
      </c>
      <c r="D121" s="133">
        <v>310</v>
      </c>
      <c r="E121" s="166">
        <v>1.3</v>
      </c>
      <c r="F121" s="143">
        <f t="shared" si="12"/>
        <v>12.617399999999998</v>
      </c>
      <c r="G121" s="143">
        <f t="shared" si="13"/>
        <v>0.30660281999999994</v>
      </c>
      <c r="H121" s="143">
        <f>'SW7'!C$12</f>
        <v>56.47</v>
      </c>
      <c r="I121" s="143">
        <f t="shared" si="14"/>
        <v>546.97987419999993</v>
      </c>
      <c r="J121" s="143">
        <f>I121*'SW7'!C$13</f>
        <v>11.650671320459999</v>
      </c>
      <c r="K121" s="143">
        <f t="shared" si="15"/>
        <v>7.6030987567999979</v>
      </c>
      <c r="L121" s="167">
        <f t="shared" si="24"/>
        <v>3.207599032752082</v>
      </c>
      <c r="M121" s="143">
        <f t="shared" si="16"/>
        <v>7.7944656495875592E-2</v>
      </c>
      <c r="N121" s="143">
        <f t="shared" si="17"/>
        <v>12.830396131008328</v>
      </c>
      <c r="O121" s="143">
        <f t="shared" si="18"/>
        <v>88.581204632474808</v>
      </c>
      <c r="P121" s="143">
        <f t="shared" si="19"/>
        <v>96.227970982562454</v>
      </c>
      <c r="Q121" s="143">
        <f t="shared" si="19"/>
        <v>24.162843513721434</v>
      </c>
      <c r="R121" s="143">
        <f t="shared" si="19"/>
        <v>16.679514970310827</v>
      </c>
      <c r="S121" s="143">
        <f t="shared" si="20"/>
        <v>225.65153409906952</v>
      </c>
      <c r="T121" s="143">
        <f>U120-(U120*(0.5^(1/'SW7'!C$2)))</f>
        <v>77.621839743225792</v>
      </c>
      <c r="U121" s="143">
        <f t="shared" si="23"/>
        <v>12381.624073973104</v>
      </c>
      <c r="V121" s="147">
        <f>(U121*'SW7'!C$3/(B121*'SW7'!C$4)/1000)</f>
        <v>6.4104581426983387E-2</v>
      </c>
      <c r="W121" s="147">
        <f>V121/'SW7'!C$5</f>
        <v>0.80130726783729234</v>
      </c>
    </row>
    <row r="122" spans="1:23" x14ac:dyDescent="0.35">
      <c r="A122" s="142">
        <f t="shared" si="21"/>
        <v>119</v>
      </c>
      <c r="B122" s="143">
        <f t="shared" si="22"/>
        <v>124.50173552800048</v>
      </c>
      <c r="C122" s="133">
        <v>30</v>
      </c>
      <c r="D122" s="133">
        <v>310</v>
      </c>
      <c r="E122" s="166">
        <v>1.3</v>
      </c>
      <c r="F122" s="143">
        <f t="shared" si="12"/>
        <v>12.613299999999999</v>
      </c>
      <c r="G122" s="143">
        <f t="shared" si="13"/>
        <v>0.30650318999999998</v>
      </c>
      <c r="H122" s="143">
        <f>'SW7'!C$12</f>
        <v>56.47</v>
      </c>
      <c r="I122" s="143">
        <f t="shared" si="14"/>
        <v>546.82598889999986</v>
      </c>
      <c r="J122" s="143">
        <f>I122*'SW7'!C$13</f>
        <v>11.647393563569997</v>
      </c>
      <c r="K122" s="143">
        <f t="shared" si="15"/>
        <v>7.5475239302999988</v>
      </c>
      <c r="L122" s="167">
        <f t="shared" si="24"/>
        <v>3.2537613320186907</v>
      </c>
      <c r="M122" s="143">
        <f t="shared" si="16"/>
        <v>7.9066400368054179E-2</v>
      </c>
      <c r="N122" s="143">
        <f t="shared" si="17"/>
        <v>13.015045328074763</v>
      </c>
      <c r="O122" s="143">
        <f t="shared" si="18"/>
        <v>87.908981646666732</v>
      </c>
      <c r="P122" s="143">
        <f t="shared" si="19"/>
        <v>97.61283996056072</v>
      </c>
      <c r="Q122" s="143">
        <f t="shared" si="19"/>
        <v>24.510584114096794</v>
      </c>
      <c r="R122" s="143">
        <f t="shared" si="19"/>
        <v>16.919558926497192</v>
      </c>
      <c r="S122" s="143">
        <f t="shared" si="20"/>
        <v>226.95196464782143</v>
      </c>
      <c r="T122" s="143">
        <f>U121-(U121*(0.5^(1/'SW7'!C$2)))</f>
        <v>78.558609694073311</v>
      </c>
      <c r="U122" s="143">
        <f t="shared" si="23"/>
        <v>12529.653768328948</v>
      </c>
      <c r="V122" s="147">
        <f>(U122*'SW7'!C$3/(B122*'SW7'!C$4)/1000)</f>
        <v>6.4397416232322466E-2</v>
      </c>
      <c r="W122" s="147">
        <f>V122/'SW7'!C$5</f>
        <v>0.80496770290403086</v>
      </c>
    </row>
    <row r="123" spans="1:23" x14ac:dyDescent="0.35">
      <c r="A123" s="142">
        <f t="shared" si="21"/>
        <v>120</v>
      </c>
      <c r="B123" s="143">
        <f t="shared" si="22"/>
        <v>125.41286256800051</v>
      </c>
      <c r="C123" s="133">
        <v>30</v>
      </c>
      <c r="D123" s="133">
        <v>310</v>
      </c>
      <c r="E123" s="166">
        <v>1.3</v>
      </c>
      <c r="F123" s="143">
        <f t="shared" si="12"/>
        <v>12.608999999999998</v>
      </c>
      <c r="G123" s="143">
        <f t="shared" si="13"/>
        <v>0.30639869999999991</v>
      </c>
      <c r="H123" s="143">
        <f>'SW7'!C$12</f>
        <v>56.47</v>
      </c>
      <c r="I123" s="143">
        <f t="shared" si="14"/>
        <v>546.66459699999996</v>
      </c>
      <c r="J123" s="143">
        <f>I123*'SW7'!C$13</f>
        <v>11.643955916099999</v>
      </c>
      <c r="K123" s="143">
        <f t="shared" si="15"/>
        <v>7.4918479999999938</v>
      </c>
      <c r="L123" s="167">
        <f t="shared" si="24"/>
        <v>3.2995373313663485</v>
      </c>
      <c r="M123" s="143">
        <f t="shared" si="16"/>
        <v>8.0178757152202268E-2</v>
      </c>
      <c r="N123" s="143">
        <f t="shared" si="17"/>
        <v>13.198149325465394</v>
      </c>
      <c r="O123" s="143">
        <f t="shared" si="18"/>
        <v>87.234747842121877</v>
      </c>
      <c r="P123" s="143">
        <f t="shared" si="19"/>
        <v>98.986119940990449</v>
      </c>
      <c r="Q123" s="143">
        <f t="shared" si="19"/>
        <v>24.855414717182704</v>
      </c>
      <c r="R123" s="143">
        <f t="shared" si="19"/>
        <v>17.157594123105014</v>
      </c>
      <c r="S123" s="143">
        <f t="shared" si="20"/>
        <v>228.23387662340005</v>
      </c>
      <c r="T123" s="143">
        <f>U122-(U122*(0.5^(1/'SW7'!C$2)))</f>
        <v>79.497824688209221</v>
      </c>
      <c r="U123" s="143">
        <f t="shared" si="23"/>
        <v>12678.047123282697</v>
      </c>
      <c r="V123" s="147">
        <f>(U123*'SW7'!C$3/(B123*'SW7'!C$4)/1000)</f>
        <v>6.4686709345605151E-2</v>
      </c>
      <c r="W123" s="147">
        <f>V123/'SW7'!C$5</f>
        <v>0.80858386682006433</v>
      </c>
    </row>
    <row r="124" spans="1:23" x14ac:dyDescent="0.35">
      <c r="A124" s="142">
        <f t="shared" si="21"/>
        <v>121</v>
      </c>
      <c r="B124" s="143">
        <f t="shared" si="22"/>
        <v>126.32621121348052</v>
      </c>
      <c r="C124" s="133">
        <v>3800</v>
      </c>
      <c r="D124" s="133">
        <v>14900</v>
      </c>
      <c r="E124" s="166">
        <v>1.3</v>
      </c>
      <c r="F124" s="143">
        <f t="shared" si="12"/>
        <v>12.604499999999998</v>
      </c>
      <c r="G124" s="143">
        <f t="shared" si="13"/>
        <v>0.30628934999999996</v>
      </c>
      <c r="H124" s="143">
        <f>'SW7'!C$12</f>
        <v>56.47</v>
      </c>
      <c r="I124" s="143">
        <f t="shared" si="14"/>
        <v>52534.222314999992</v>
      </c>
      <c r="J124" s="143">
        <f>I124*'SW7'!C$13</f>
        <v>1118.9789353094998</v>
      </c>
      <c r="K124" s="143">
        <f t="shared" si="15"/>
        <v>7.4360950583000012</v>
      </c>
      <c r="L124" s="167">
        <f t="shared" si="24"/>
        <v>3.3449334425232955</v>
      </c>
      <c r="M124" s="143">
        <f t="shared" si="16"/>
        <v>8.1281882653316082E-2</v>
      </c>
      <c r="N124" s="143">
        <f t="shared" si="17"/>
        <v>13.379733770093182</v>
      </c>
      <c r="O124" s="143">
        <f t="shared" si="18"/>
        <v>8320.833731196768</v>
      </c>
      <c r="P124" s="143">
        <f t="shared" si="19"/>
        <v>12710.747081588523</v>
      </c>
      <c r="Q124" s="143">
        <f t="shared" si="19"/>
        <v>1211.1000515344097</v>
      </c>
      <c r="R124" s="143">
        <f t="shared" si="19"/>
        <v>17.393653901121137</v>
      </c>
      <c r="S124" s="143">
        <f t="shared" si="20"/>
        <v>22260.074518220823</v>
      </c>
      <c r="T124" s="143">
        <f>U123-(U123*(0.5^(1/'SW7'!C$2)))</f>
        <v>80.439347026745963</v>
      </c>
      <c r="U124" s="143">
        <f t="shared" si="23"/>
        <v>12826.783175217888</v>
      </c>
      <c r="V124" s="147">
        <f>(U124*'SW7'!C$3/(B124*'SW7'!C$4)/1000)</f>
        <v>6.4972422611929537E-2</v>
      </c>
      <c r="W124" s="147">
        <f>V124/'SW7'!C$5</f>
        <v>0.81215528264911918</v>
      </c>
    </row>
    <row r="125" spans="1:23" x14ac:dyDescent="0.35">
      <c r="A125" s="142">
        <f t="shared" si="21"/>
        <v>122</v>
      </c>
      <c r="B125" s="143">
        <f t="shared" si="22"/>
        <v>127.24176830212052</v>
      </c>
      <c r="C125" s="133">
        <v>3800</v>
      </c>
      <c r="D125" s="133">
        <v>14900</v>
      </c>
      <c r="E125" s="166">
        <v>1.3</v>
      </c>
      <c r="F125" s="143">
        <f t="shared" si="12"/>
        <v>12.599799999999998</v>
      </c>
      <c r="G125" s="143">
        <f t="shared" si="13"/>
        <v>0.30617513999999996</v>
      </c>
      <c r="H125" s="143">
        <f>'SW7'!C$12</f>
        <v>56.47</v>
      </c>
      <c r="I125" s="143">
        <f t="shared" si="14"/>
        <v>52514.660585999991</v>
      </c>
      <c r="J125" s="143">
        <f>I125*'SW7'!C$13</f>
        <v>1118.5622704817997</v>
      </c>
      <c r="K125" s="143">
        <f t="shared" si="15"/>
        <v>7.3802885808000056</v>
      </c>
      <c r="L125" s="167">
        <f t="shared" si="24"/>
        <v>3.3899559188998616</v>
      </c>
      <c r="M125" s="143">
        <f t="shared" si="16"/>
        <v>8.2375928829266629E-2</v>
      </c>
      <c r="N125" s="143">
        <f t="shared" si="17"/>
        <v>13.559823675599446</v>
      </c>
      <c r="O125" s="143">
        <f t="shared" si="18"/>
        <v>8255.3123517505537</v>
      </c>
      <c r="P125" s="143">
        <f t="shared" si="19"/>
        <v>12881.832491819474</v>
      </c>
      <c r="Q125" s="143">
        <f t="shared" si="19"/>
        <v>1227.4013395560728</v>
      </c>
      <c r="R125" s="143">
        <f t="shared" si="19"/>
        <v>17.627770778279281</v>
      </c>
      <c r="S125" s="143">
        <f t="shared" si="20"/>
        <v>22382.173953904381</v>
      </c>
      <c r="T125" s="143">
        <f>U124-(U124*(0.5^(1/'SW7'!C$2)))</f>
        <v>81.3830437002689</v>
      </c>
      <c r="U125" s="143">
        <f t="shared" si="23"/>
        <v>35006.418346411963</v>
      </c>
      <c r="V125" s="147">
        <f>(U125*'SW7'!C$3/(B125*'SW7'!C$4)/1000)</f>
        <v>0.17604462129918971</v>
      </c>
      <c r="W125" s="147">
        <f>V125/'SW7'!C$5</f>
        <v>2.2005577662398714</v>
      </c>
    </row>
    <row r="126" spans="1:23" x14ac:dyDescent="0.35">
      <c r="A126" s="142">
        <f t="shared" si="21"/>
        <v>123</v>
      </c>
      <c r="B126" s="143">
        <f t="shared" si="22"/>
        <v>128.15952063968049</v>
      </c>
      <c r="C126" s="133">
        <v>3800</v>
      </c>
      <c r="D126" s="133">
        <v>14900</v>
      </c>
      <c r="E126" s="166">
        <v>1.3</v>
      </c>
      <c r="F126" s="143">
        <f t="shared" si="12"/>
        <v>12.594899999999999</v>
      </c>
      <c r="G126" s="143">
        <f t="shared" si="13"/>
        <v>0.30605606999999996</v>
      </c>
      <c r="H126" s="143">
        <f>'SW7'!C$12</f>
        <v>56.47</v>
      </c>
      <c r="I126" s="143">
        <f t="shared" si="14"/>
        <v>52494.266442999993</v>
      </c>
      <c r="J126" s="143">
        <f>I126*'SW7'!C$13</f>
        <v>1118.1278752358999</v>
      </c>
      <c r="K126" s="143">
        <f t="shared" si="15"/>
        <v>7.3244514262999942</v>
      </c>
      <c r="L126" s="167">
        <f t="shared" si="24"/>
        <v>3.4346108607581982</v>
      </c>
      <c r="M126" s="143">
        <f t="shared" si="16"/>
        <v>8.3461043916424213E-2</v>
      </c>
      <c r="N126" s="143">
        <f t="shared" si="17"/>
        <v>13.738443443032793</v>
      </c>
      <c r="O126" s="143">
        <f t="shared" si="18"/>
        <v>8189.6733105573685</v>
      </c>
      <c r="P126" s="143">
        <f t="shared" si="19"/>
        <v>13051.521270881152</v>
      </c>
      <c r="Q126" s="143">
        <f t="shared" si="19"/>
        <v>1243.5695543547208</v>
      </c>
      <c r="R126" s="143">
        <f t="shared" si="19"/>
        <v>17.859976475942631</v>
      </c>
      <c r="S126" s="143">
        <f t="shared" si="20"/>
        <v>22502.624112269186</v>
      </c>
      <c r="T126" s="143">
        <f>U125-(U125*(0.5^(1/'SW7'!C$2)))</f>
        <v>222.10782198144443</v>
      </c>
      <c r="U126" s="143">
        <f t="shared" si="23"/>
        <v>57307.209256616079</v>
      </c>
      <c r="V126" s="147">
        <f>(U126*'SW7'!C$3/(B126*'SW7'!C$4)/1000)</f>
        <v>0.28612984748945763</v>
      </c>
      <c r="W126" s="147">
        <f>V126/'SW7'!C$5</f>
        <v>3.5766230936182204</v>
      </c>
    </row>
    <row r="127" spans="1:23" x14ac:dyDescent="0.35">
      <c r="A127" s="142">
        <f t="shared" si="21"/>
        <v>124</v>
      </c>
      <c r="B127" s="143">
        <f t="shared" si="22"/>
        <v>129.07945500000051</v>
      </c>
      <c r="C127" s="133">
        <v>3800</v>
      </c>
      <c r="D127" s="133">
        <v>14900</v>
      </c>
      <c r="E127" s="166">
        <v>1.3</v>
      </c>
      <c r="F127" s="143">
        <f t="shared" si="12"/>
        <v>12.589799999999999</v>
      </c>
      <c r="G127" s="143">
        <f t="shared" si="13"/>
        <v>0.30593213999999996</v>
      </c>
      <c r="H127" s="143">
        <f>'SW7'!C$12</f>
        <v>56.47</v>
      </c>
      <c r="I127" s="143">
        <f t="shared" si="14"/>
        <v>52473.039885999999</v>
      </c>
      <c r="J127" s="143">
        <f>I127*'SW7'!C$13</f>
        <v>1117.6757495718</v>
      </c>
      <c r="K127" s="143">
        <f t="shared" si="15"/>
        <v>7.2686058367999991</v>
      </c>
      <c r="L127" s="167">
        <f t="shared" si="24"/>
        <v>3.4789042201726765</v>
      </c>
      <c r="M127" s="143">
        <f t="shared" si="16"/>
        <v>8.4537372550196041E-2</v>
      </c>
      <c r="N127" s="143">
        <f t="shared" si="17"/>
        <v>13.915616880690706</v>
      </c>
      <c r="O127" s="143">
        <f t="shared" si="18"/>
        <v>8123.9444769873999</v>
      </c>
      <c r="P127" s="143">
        <f t="shared" si="19"/>
        <v>13219.83603665617</v>
      </c>
      <c r="Q127" s="143">
        <f t="shared" si="19"/>
        <v>1259.6068509979209</v>
      </c>
      <c r="R127" s="143">
        <f t="shared" si="19"/>
        <v>18.09030194489792</v>
      </c>
      <c r="S127" s="143">
        <f t="shared" si="20"/>
        <v>22621.47766658639</v>
      </c>
      <c r="T127" s="143">
        <f>U126-(U126*(0.5^(1/'SW7'!C$2)))</f>
        <v>363.60130607667816</v>
      </c>
      <c r="U127" s="143">
        <f t="shared" si="23"/>
        <v>79587.725546903821</v>
      </c>
      <c r="V127" s="147">
        <f>(U127*'SW7'!C$3/(B127*'SW7'!C$4)/1000)</f>
        <v>0.39454246042075486</v>
      </c>
      <c r="W127" s="147">
        <f>V127/'SW7'!C$5</f>
        <v>4.9317807552594353</v>
      </c>
    </row>
    <row r="128" spans="1:23" x14ac:dyDescent="0.35">
      <c r="A128" s="142">
        <f t="shared" si="21"/>
        <v>125</v>
      </c>
      <c r="B128" s="143">
        <f t="shared" si="22"/>
        <v>130.00155812500051</v>
      </c>
      <c r="C128" s="133">
        <v>3800</v>
      </c>
      <c r="D128" s="133">
        <v>14900</v>
      </c>
      <c r="E128" s="166">
        <v>1.3</v>
      </c>
      <c r="F128" s="143">
        <f t="shared" si="12"/>
        <v>12.584499999999998</v>
      </c>
      <c r="G128" s="143">
        <f t="shared" si="13"/>
        <v>0.30580334999999997</v>
      </c>
      <c r="H128" s="143">
        <f>'SW7'!C$12</f>
        <v>56.47</v>
      </c>
      <c r="I128" s="143">
        <f t="shared" si="14"/>
        <v>52450.980914999993</v>
      </c>
      <c r="J128" s="143">
        <f>I128*'SW7'!C$13</f>
        <v>1117.2058934894999</v>
      </c>
      <c r="K128" s="143">
        <f t="shared" si="15"/>
        <v>7.2127734374999974</v>
      </c>
      <c r="L128" s="167">
        <f t="shared" si="24"/>
        <v>3.5228418057910496</v>
      </c>
      <c r="M128" s="143">
        <f t="shared" si="16"/>
        <v>8.5605055880722494E-2</v>
      </c>
      <c r="N128" s="143">
        <f t="shared" si="17"/>
        <v>14.091367223164198</v>
      </c>
      <c r="O128" s="143">
        <f t="shared" si="18"/>
        <v>8058.1529927795164</v>
      </c>
      <c r="P128" s="143">
        <f t="shared" si="19"/>
        <v>13386.798862005988</v>
      </c>
      <c r="Q128" s="143">
        <f t="shared" si="19"/>
        <v>1275.5153326227651</v>
      </c>
      <c r="R128" s="143">
        <f t="shared" si="19"/>
        <v>18.318777390113457</v>
      </c>
      <c r="S128" s="143">
        <f t="shared" si="20"/>
        <v>22738.785964798382</v>
      </c>
      <c r="T128" s="143">
        <f>U127-(U127*(0.5^(1/'SW7'!C$2)))</f>
        <v>504.96615228538576</v>
      </c>
      <c r="U128" s="143">
        <f t="shared" si="23"/>
        <v>101845.60190741354</v>
      </c>
      <c r="V128" s="147">
        <f>(U128*'SW7'!C$3/(B128*'SW7'!C$4)/1000)</f>
        <v>0.5013009176924289</v>
      </c>
      <c r="W128" s="147">
        <f>V128/'SW7'!C$5</f>
        <v>6.266261471155361</v>
      </c>
    </row>
    <row r="129" spans="1:23" x14ac:dyDescent="0.35">
      <c r="A129" s="142">
        <f t="shared" si="21"/>
        <v>126</v>
      </c>
      <c r="B129" s="143">
        <f t="shared" si="22"/>
        <v>130.92581672468052</v>
      </c>
      <c r="C129" s="133">
        <v>3800</v>
      </c>
      <c r="D129" s="133">
        <v>14900</v>
      </c>
      <c r="E129" s="166">
        <v>1.3</v>
      </c>
      <c r="F129" s="143">
        <f t="shared" si="12"/>
        <v>12.578999999999999</v>
      </c>
      <c r="G129" s="143">
        <f t="shared" si="13"/>
        <v>0.30566969999999993</v>
      </c>
      <c r="H129" s="143">
        <f>'SW7'!C$12</f>
        <v>56.47</v>
      </c>
      <c r="I129" s="143">
        <f t="shared" si="14"/>
        <v>52428.089529999997</v>
      </c>
      <c r="J129" s="143">
        <f>I129*'SW7'!C$13</f>
        <v>1116.718306989</v>
      </c>
      <c r="K129" s="143">
        <f t="shared" si="15"/>
        <v>7.156975236800001</v>
      </c>
      <c r="L129" s="167">
        <f t="shared" si="24"/>
        <v>3.5664292874059775</v>
      </c>
      <c r="M129" s="143">
        <f t="shared" si="16"/>
        <v>8.6664231683965254E-2</v>
      </c>
      <c r="N129" s="143">
        <f t="shared" si="17"/>
        <v>14.26571714962391</v>
      </c>
      <c r="O129" s="143">
        <f t="shared" si="18"/>
        <v>7992.3252696014943</v>
      </c>
      <c r="P129" s="143">
        <f t="shared" si="19"/>
        <v>13552.431292142715</v>
      </c>
      <c r="Q129" s="143">
        <f t="shared" si="19"/>
        <v>1291.2970520910824</v>
      </c>
      <c r="R129" s="143">
        <f t="shared" si="19"/>
        <v>18.545432294511084</v>
      </c>
      <c r="S129" s="143">
        <f t="shared" si="20"/>
        <v>22854.599046129802</v>
      </c>
      <c r="T129" s="143">
        <f>U128-(U128*(0.5^(1/'SW7'!C$2)))</f>
        <v>646.18735325042508</v>
      </c>
      <c r="U129" s="143">
        <f t="shared" si="23"/>
        <v>124079.42171992654</v>
      </c>
      <c r="V129" s="147">
        <f>(U129*'SW7'!C$3/(B129*'SW7'!C$4)/1000)</f>
        <v>0.60642800231932481</v>
      </c>
      <c r="W129" s="147">
        <f>V129/'SW7'!C$5</f>
        <v>7.5803500289915604</v>
      </c>
    </row>
    <row r="130" spans="1:23" x14ac:dyDescent="0.35">
      <c r="A130" s="142">
        <f t="shared" si="21"/>
        <v>127</v>
      </c>
      <c r="B130" s="143">
        <f t="shared" si="22"/>
        <v>131.85221747712052</v>
      </c>
      <c r="C130" s="133">
        <v>3800</v>
      </c>
      <c r="D130" s="133">
        <v>14900</v>
      </c>
      <c r="E130" s="166">
        <v>1.3</v>
      </c>
      <c r="F130" s="143">
        <f t="shared" si="12"/>
        <v>12.5733</v>
      </c>
      <c r="G130" s="143">
        <f t="shared" si="13"/>
        <v>0.30553118999999995</v>
      </c>
      <c r="H130" s="143">
        <f>'SW7'!C$12</f>
        <v>56.47</v>
      </c>
      <c r="I130" s="143">
        <f t="shared" si="14"/>
        <v>52404.365730999998</v>
      </c>
      <c r="J130" s="143">
        <f>I130*'SW7'!C$13</f>
        <v>1116.2129900702998</v>
      </c>
      <c r="K130" s="143">
        <f t="shared" si="15"/>
        <v>7.1012316262999988</v>
      </c>
      <c r="L130" s="167">
        <f t="shared" si="24"/>
        <v>3.6096722003457877</v>
      </c>
      <c r="M130" s="143">
        <f t="shared" si="16"/>
        <v>8.7715034468402633E-2</v>
      </c>
      <c r="N130" s="143">
        <f t="shared" si="17"/>
        <v>14.438688801383151</v>
      </c>
      <c r="O130" s="143">
        <f t="shared" si="18"/>
        <v>7926.4869867740999</v>
      </c>
      <c r="P130" s="143">
        <f t="shared" si="19"/>
        <v>13716.754361313993</v>
      </c>
      <c r="Q130" s="143">
        <f t="shared" si="19"/>
        <v>1306.9540135791992</v>
      </c>
      <c r="R130" s="143">
        <f t="shared" si="19"/>
        <v>18.770295441798098</v>
      </c>
      <c r="S130" s="143">
        <f t="shared" si="20"/>
        <v>22968.965657109089</v>
      </c>
      <c r="T130" s="143">
        <f>U129-(U129*(0.5^(1/'SW7'!C$2)))</f>
        <v>787.25592084901291</v>
      </c>
      <c r="U130" s="143">
        <f t="shared" si="23"/>
        <v>146287.83341280592</v>
      </c>
      <c r="V130" s="147">
        <f>(U130*'SW7'!C$3/(B130*'SW7'!C$4)/1000)</f>
        <v>0.70994637782426007</v>
      </c>
      <c r="W130" s="147">
        <f>V130/'SW7'!C$5</f>
        <v>8.8743297228032514</v>
      </c>
    </row>
    <row r="131" spans="1:23" x14ac:dyDescent="0.35">
      <c r="A131" s="142">
        <f t="shared" si="21"/>
        <v>128</v>
      </c>
      <c r="B131" s="143">
        <f t="shared" si="22"/>
        <v>132.7807470284805</v>
      </c>
      <c r="C131" s="133">
        <v>3800</v>
      </c>
      <c r="D131" s="133">
        <v>14900</v>
      </c>
      <c r="E131" s="166">
        <v>1.3</v>
      </c>
      <c r="F131" s="143">
        <f t="shared" si="12"/>
        <v>12.567399999999999</v>
      </c>
      <c r="G131" s="143">
        <f t="shared" si="13"/>
        <v>0.30538781999999998</v>
      </c>
      <c r="H131" s="143">
        <f>'SW7'!C$12</f>
        <v>56.47</v>
      </c>
      <c r="I131" s="143">
        <f t="shared" si="14"/>
        <v>52379.809517999995</v>
      </c>
      <c r="J131" s="143">
        <f>I131*'SW7'!C$13</f>
        <v>1115.6899427333999</v>
      </c>
      <c r="K131" s="143">
        <f t="shared" si="15"/>
        <v>7.0455623807999999</v>
      </c>
      <c r="L131" s="167">
        <f t="shared" si="24"/>
        <v>3.652575949693091</v>
      </c>
      <c r="M131" s="143">
        <f t="shared" si="16"/>
        <v>8.8757595577542106E-2</v>
      </c>
      <c r="N131" s="143">
        <f t="shared" si="17"/>
        <v>14.610303798772364</v>
      </c>
      <c r="O131" s="143">
        <f t="shared" si="18"/>
        <v>7860.6630891593486</v>
      </c>
      <c r="P131" s="143">
        <f t="shared" si="19"/>
        <v>13879.788608833745</v>
      </c>
      <c r="Q131" s="143">
        <f t="shared" si="19"/>
        <v>1322.4881741053773</v>
      </c>
      <c r="R131" s="143">
        <f t="shared" si="19"/>
        <v>18.993394938404073</v>
      </c>
      <c r="S131" s="143">
        <f t="shared" si="20"/>
        <v>23081.933267036871</v>
      </c>
      <c r="T131" s="143">
        <f>U130-(U130*(0.5^(1/'SW7'!C$2)))</f>
        <v>928.16327966420795</v>
      </c>
      <c r="U131" s="143">
        <f t="shared" si="23"/>
        <v>168469.54314906601</v>
      </c>
      <c r="V131" s="147">
        <f>(U131*'SW7'!C$3/(B131*'SW7'!C$4)/1000)</f>
        <v>0.81187855199285086</v>
      </c>
      <c r="W131" s="147">
        <f>V131/'SW7'!C$5</f>
        <v>10.148481899910635</v>
      </c>
    </row>
    <row r="132" spans="1:23" x14ac:dyDescent="0.35">
      <c r="A132" s="142">
        <f t="shared" si="21"/>
        <v>129</v>
      </c>
      <c r="B132" s="143">
        <f t="shared" si="22"/>
        <v>133.71139199300052</v>
      </c>
      <c r="C132" s="133">
        <v>3800</v>
      </c>
      <c r="D132" s="133">
        <v>14900</v>
      </c>
      <c r="E132" s="166">
        <v>1.3</v>
      </c>
      <c r="F132" s="143">
        <f t="shared" ref="F132:F195" si="25">-0.0001*A132^2+0.0196*A132+11.697</f>
        <v>12.561299999999999</v>
      </c>
      <c r="G132" s="143">
        <f t="shared" ref="G132:G195" si="26">F132*0.0243</f>
        <v>0.30523958999999995</v>
      </c>
      <c r="H132" s="143">
        <f>'SW7'!C$12</f>
        <v>56.47</v>
      </c>
      <c r="I132" s="143">
        <f t="shared" ref="I132:I195" si="27">F132*C132+G132*D132+H132*E132</f>
        <v>52354.420890999994</v>
      </c>
      <c r="J132" s="143">
        <f>I132*'SW7'!C$13</f>
        <v>1115.1491649783</v>
      </c>
      <c r="K132" s="143">
        <f t="shared" ref="K132:K195" si="28">-0.0000000257*A132^4+0.0000163*A132^3-0.003686*A132^2+0.3024*A132+1.445</f>
        <v>6.9899866582999977</v>
      </c>
      <c r="L132" s="167">
        <f t="shared" si="24"/>
        <v>3.6951458143392202</v>
      </c>
      <c r="M132" s="143">
        <f t="shared" ref="M132:M195" si="29">0.0243*L132</f>
        <v>8.9792043288443049E-2</v>
      </c>
      <c r="N132" s="143">
        <f t="shared" ref="N132:N195" si="30">4*L132</f>
        <v>14.780583257356881</v>
      </c>
      <c r="O132" s="143">
        <f t="shared" ref="O132:O195" si="31">J132*K132</f>
        <v>7794.8777852126996</v>
      </c>
      <c r="P132" s="143">
        <f t="shared" ref="P132:R195" si="32">C132*L132</f>
        <v>14041.554094489036</v>
      </c>
      <c r="Q132" s="143">
        <f t="shared" si="32"/>
        <v>1337.9014449978015</v>
      </c>
      <c r="R132" s="143">
        <f t="shared" si="32"/>
        <v>19.214758234563945</v>
      </c>
      <c r="S132" s="143">
        <f t="shared" ref="S132:S195" si="33">SUM(O132:R132)</f>
        <v>23193.548082934103</v>
      </c>
      <c r="T132" s="143">
        <f>U131-(U131*(0.5^(1/'SW7'!C$2)))</f>
        <v>1068.9012205924082</v>
      </c>
      <c r="U132" s="143">
        <f t="shared" si="23"/>
        <v>190623.31313643866</v>
      </c>
      <c r="V132" s="147">
        <f>(U132*'SW7'!C$3/(B132*'SW7'!C$4)/1000)</f>
        <v>0.9122468691146346</v>
      </c>
      <c r="W132" s="147">
        <f>V132/'SW7'!C$5</f>
        <v>11.403085863932931</v>
      </c>
    </row>
    <row r="133" spans="1:23" x14ac:dyDescent="0.35">
      <c r="A133" s="142">
        <f t="shared" ref="A133:A196" si="34">A132+1</f>
        <v>130</v>
      </c>
      <c r="B133" s="143">
        <f t="shared" ref="B133:B196" si="35">B132+0.5584 + 2*0.001787*A133 -3*0.00000155*A133^2 - 4*0.00000000133*A133^3</f>
        <v>134.64413895300052</v>
      </c>
      <c r="C133" s="133">
        <v>3800</v>
      </c>
      <c r="D133" s="133">
        <v>14900</v>
      </c>
      <c r="E133" s="166">
        <v>1.3</v>
      </c>
      <c r="F133" s="143">
        <f t="shared" si="25"/>
        <v>12.555</v>
      </c>
      <c r="G133" s="143">
        <f t="shared" si="26"/>
        <v>0.30508649999999998</v>
      </c>
      <c r="H133" s="143">
        <f>'SW7'!C$12</f>
        <v>56.47</v>
      </c>
      <c r="I133" s="143">
        <f t="shared" si="27"/>
        <v>52328.199849999997</v>
      </c>
      <c r="J133" s="143">
        <f>I133*'SW7'!C$13</f>
        <v>1114.590656805</v>
      </c>
      <c r="K133" s="143">
        <f t="shared" si="28"/>
        <v>6.9345229999999916</v>
      </c>
      <c r="L133" s="167">
        <f t="shared" si="24"/>
        <v>3.7373869508821258</v>
      </c>
      <c r="M133" s="143">
        <f t="shared" si="29"/>
        <v>9.0818502906435658E-2</v>
      </c>
      <c r="N133" s="143">
        <f t="shared" si="30"/>
        <v>14.949547803528503</v>
      </c>
      <c r="O133" s="143">
        <f t="shared" si="31"/>
        <v>7729.1545451993697</v>
      </c>
      <c r="P133" s="143">
        <f t="shared" si="32"/>
        <v>14202.070413352078</v>
      </c>
      <c r="Q133" s="143">
        <f t="shared" si="32"/>
        <v>1353.1956933058914</v>
      </c>
      <c r="R133" s="143">
        <f t="shared" si="32"/>
        <v>19.434412144587053</v>
      </c>
      <c r="S133" s="143">
        <f t="shared" si="33"/>
        <v>23303.855064001924</v>
      </c>
      <c r="T133" s="143">
        <f>U132-(U132*(0.5^(1/'SW7'!C$2)))</f>
        <v>1209.461890121107</v>
      </c>
      <c r="U133" s="143">
        <f t="shared" ref="U133:U196" si="36">U132+S132-T132</f>
        <v>212747.95999878037</v>
      </c>
      <c r="V133" s="147">
        <f>(U133*'SW7'!C$3/(B133*'SW7'!C$4)/1000)</f>
        <v>1.0110735029140487</v>
      </c>
      <c r="W133" s="147">
        <f>V133/'SW7'!C$5</f>
        <v>12.638418786425609</v>
      </c>
    </row>
    <row r="134" spans="1:23" x14ac:dyDescent="0.35">
      <c r="A134" s="142">
        <f t="shared" si="34"/>
        <v>131</v>
      </c>
      <c r="B134" s="143">
        <f t="shared" si="35"/>
        <v>135.57897445888054</v>
      </c>
      <c r="C134" s="133">
        <v>3800</v>
      </c>
      <c r="D134" s="133">
        <v>14900</v>
      </c>
      <c r="E134" s="166">
        <v>1.3</v>
      </c>
      <c r="F134" s="143">
        <f t="shared" si="25"/>
        <v>12.548499999999999</v>
      </c>
      <c r="G134" s="143">
        <f t="shared" si="26"/>
        <v>0.30492854999999996</v>
      </c>
      <c r="H134" s="143">
        <f>'SW7'!C$12</f>
        <v>56.47</v>
      </c>
      <c r="I134" s="143">
        <f t="shared" si="27"/>
        <v>52301.146394999996</v>
      </c>
      <c r="J134" s="143">
        <f>I134*'SW7'!C$13</f>
        <v>1114.0144182135</v>
      </c>
      <c r="K134" s="143">
        <f t="shared" si="28"/>
        <v>6.8791893303000009</v>
      </c>
      <c r="L134" s="167">
        <f t="shared" si="24"/>
        <v>3.7793043973749398</v>
      </c>
      <c r="M134" s="143">
        <f t="shared" si="29"/>
        <v>9.183709685621104E-2</v>
      </c>
      <c r="N134" s="143">
        <f t="shared" si="30"/>
        <v>15.117217589499759</v>
      </c>
      <c r="O134" s="143">
        <f t="shared" si="31"/>
        <v>7663.5160995746719</v>
      </c>
      <c r="P134" s="143">
        <f t="shared" si="32"/>
        <v>14361.356710024771</v>
      </c>
      <c r="Q134" s="143">
        <f t="shared" si="32"/>
        <v>1368.3727431575444</v>
      </c>
      <c r="R134" s="143">
        <f t="shared" si="32"/>
        <v>19.652382866349686</v>
      </c>
      <c r="S134" s="143">
        <f t="shared" si="33"/>
        <v>23412.897935623339</v>
      </c>
      <c r="T134" s="143">
        <f>U133-(U133*(0.5^(1/'SW7'!C$2)))</f>
        <v>1349.8377799958107</v>
      </c>
      <c r="U134" s="143">
        <f t="shared" si="36"/>
        <v>234842.35317266118</v>
      </c>
      <c r="V134" s="147">
        <f>(U134*'SW7'!C$3/(B134*'SW7'!C$4)/1000)</f>
        <v>1.1083804499694623</v>
      </c>
      <c r="W134" s="147">
        <f>V134/'SW7'!C$5</f>
        <v>13.854755624618278</v>
      </c>
    </row>
    <row r="135" spans="1:23" x14ac:dyDescent="0.35">
      <c r="A135" s="142">
        <f t="shared" si="34"/>
        <v>132</v>
      </c>
      <c r="B135" s="143">
        <f t="shared" si="35"/>
        <v>136.51588502912054</v>
      </c>
      <c r="C135" s="133">
        <v>3800</v>
      </c>
      <c r="D135" s="133">
        <v>14900</v>
      </c>
      <c r="E135" s="166">
        <v>1.3</v>
      </c>
      <c r="F135" s="143">
        <f t="shared" si="25"/>
        <v>12.541799999999999</v>
      </c>
      <c r="G135" s="143">
        <f t="shared" si="26"/>
        <v>0.30476573999999995</v>
      </c>
      <c r="H135" s="143">
        <f>'SW7'!C$12</f>
        <v>56.47</v>
      </c>
      <c r="I135" s="143">
        <f t="shared" si="27"/>
        <v>52273.260525999998</v>
      </c>
      <c r="J135" s="143">
        <f>I135*'SW7'!C$13</f>
        <v>1113.4204492038</v>
      </c>
      <c r="K135" s="143">
        <f t="shared" si="28"/>
        <v>6.8240029568000082</v>
      </c>
      <c r="L135" s="167">
        <f t="shared" ref="L135:L198" si="37">5.4702 * LN(A135) - 22.889</f>
        <v>3.8209030769319661</v>
      </c>
      <c r="M135" s="143">
        <f t="shared" si="29"/>
        <v>9.2847944769446772E-2</v>
      </c>
      <c r="N135" s="143">
        <f t="shared" si="30"/>
        <v>15.283612307727864</v>
      </c>
      <c r="O135" s="143">
        <f t="shared" si="31"/>
        <v>7597.9844375283246</v>
      </c>
      <c r="P135" s="143">
        <f t="shared" si="32"/>
        <v>14519.431692341472</v>
      </c>
      <c r="Q135" s="143">
        <f t="shared" si="32"/>
        <v>1383.434377064757</v>
      </c>
      <c r="R135" s="143">
        <f t="shared" si="32"/>
        <v>19.868696000046224</v>
      </c>
      <c r="S135" s="143">
        <f t="shared" si="33"/>
        <v>23520.719202934597</v>
      </c>
      <c r="T135" s="143">
        <f>U134-(U134*(0.5^(1/'SW7'!C$2)))</f>
        <v>1490.0217170467367</v>
      </c>
      <c r="U135" s="143">
        <f t="shared" si="36"/>
        <v>256905.41332828871</v>
      </c>
      <c r="V135" s="147">
        <f>(U135*'SW7'!C$3/(B135*'SW7'!C$4)/1000)</f>
        <v>1.2041895235947242</v>
      </c>
      <c r="W135" s="147">
        <f>V135/'SW7'!C$5</f>
        <v>15.052369044934052</v>
      </c>
    </row>
    <row r="136" spans="1:23" x14ac:dyDescent="0.35">
      <c r="A136" s="142">
        <f t="shared" si="34"/>
        <v>133</v>
      </c>
      <c r="B136" s="143">
        <f t="shared" si="35"/>
        <v>137.45485715028056</v>
      </c>
      <c r="C136" s="133">
        <v>3800</v>
      </c>
      <c r="D136" s="133">
        <v>14900</v>
      </c>
      <c r="E136" s="166">
        <v>1.3</v>
      </c>
      <c r="F136" s="143">
        <f t="shared" si="25"/>
        <v>12.534899999999999</v>
      </c>
      <c r="G136" s="143">
        <f t="shared" si="26"/>
        <v>0.30459806999999994</v>
      </c>
      <c r="H136" s="143">
        <f>'SW7'!C$12</f>
        <v>56.47</v>
      </c>
      <c r="I136" s="143">
        <f t="shared" si="27"/>
        <v>52244.542242999996</v>
      </c>
      <c r="J136" s="143">
        <f>I136*'SW7'!C$13</f>
        <v>1112.8087497759</v>
      </c>
      <c r="K136" s="143">
        <f t="shared" si="28"/>
        <v>6.7689805702999948</v>
      </c>
      <c r="L136" s="167">
        <f t="shared" si="37"/>
        <v>3.8621878011986404</v>
      </c>
      <c r="M136" s="143">
        <f t="shared" si="29"/>
        <v>9.3851163569126955E-2</v>
      </c>
      <c r="N136" s="143">
        <f t="shared" si="30"/>
        <v>15.448751204794561</v>
      </c>
      <c r="O136" s="143">
        <f t="shared" si="31"/>
        <v>7532.5808056928954</v>
      </c>
      <c r="P136" s="143">
        <f t="shared" si="32"/>
        <v>14676.313644554833</v>
      </c>
      <c r="Q136" s="143">
        <f t="shared" si="32"/>
        <v>1398.3823371799917</v>
      </c>
      <c r="R136" s="143">
        <f t="shared" si="32"/>
        <v>20.083376566232932</v>
      </c>
      <c r="S136" s="143">
        <f t="shared" si="33"/>
        <v>23627.360163993952</v>
      </c>
      <c r="T136" s="143">
        <f>U135-(U135*(0.5^(1/'SW7'!C$2)))</f>
        <v>1630.0068531700526</v>
      </c>
      <c r="U136" s="143">
        <f t="shared" si="36"/>
        <v>278936.11081417656</v>
      </c>
      <c r="V136" s="147">
        <f>(U136*'SW7'!C$3/(B136*'SW7'!C$4)/1000)</f>
        <v>1.2985223481600268</v>
      </c>
      <c r="W136" s="147">
        <f>V136/'SW7'!C$5</f>
        <v>16.231529352000333</v>
      </c>
    </row>
    <row r="137" spans="1:23" x14ac:dyDescent="0.35">
      <c r="A137" s="142">
        <f t="shared" si="34"/>
        <v>134</v>
      </c>
      <c r="B137" s="143">
        <f t="shared" si="35"/>
        <v>138.39587727700055</v>
      </c>
      <c r="C137" s="133">
        <v>3800</v>
      </c>
      <c r="D137" s="133">
        <v>14900</v>
      </c>
      <c r="E137" s="166">
        <v>1.3</v>
      </c>
      <c r="F137" s="143">
        <f t="shared" si="25"/>
        <v>12.527799999999999</v>
      </c>
      <c r="G137" s="143">
        <f t="shared" si="26"/>
        <v>0.30442553999999994</v>
      </c>
      <c r="H137" s="143">
        <f>'SW7'!C$12</f>
        <v>56.47</v>
      </c>
      <c r="I137" s="143">
        <f t="shared" si="27"/>
        <v>52214.991545999997</v>
      </c>
      <c r="J137" s="143">
        <f>I137*'SW7'!C$13</f>
        <v>1112.1793199297999</v>
      </c>
      <c r="K137" s="143">
        <f t="shared" si="28"/>
        <v>6.7141382447999973</v>
      </c>
      <c r="L137" s="167">
        <f t="shared" si="37"/>
        <v>3.9031632736914759</v>
      </c>
      <c r="M137" s="143">
        <f t="shared" si="29"/>
        <v>9.484686755070286E-2</v>
      </c>
      <c r="N137" s="143">
        <f t="shared" si="30"/>
        <v>15.612653094765903</v>
      </c>
      <c r="O137" s="143">
        <f t="shared" si="31"/>
        <v>7467.3257070163218</v>
      </c>
      <c r="P137" s="143">
        <f t="shared" si="32"/>
        <v>14832.020440027609</v>
      </c>
      <c r="Q137" s="143">
        <f t="shared" si="32"/>
        <v>1413.2183265054725</v>
      </c>
      <c r="R137" s="143">
        <f t="shared" si="32"/>
        <v>20.296449023195674</v>
      </c>
      <c r="S137" s="143">
        <f t="shared" si="33"/>
        <v>23732.8609225726</v>
      </c>
      <c r="T137" s="143">
        <f>U136-(U136*(0.5^(1/'SW7'!C$2)))</f>
        <v>1769.7866554594948</v>
      </c>
      <c r="U137" s="143">
        <f t="shared" si="36"/>
        <v>300933.46412500046</v>
      </c>
      <c r="V137" s="147">
        <f>(U137*'SW7'!C$3/(B137*'SW7'!C$4)/1000)</f>
        <v>1.3914003538300765</v>
      </c>
      <c r="W137" s="147">
        <f>V137/'SW7'!C$5</f>
        <v>17.392504422875955</v>
      </c>
    </row>
    <row r="138" spans="1:23" x14ac:dyDescent="0.35">
      <c r="A138" s="142">
        <f t="shared" si="34"/>
        <v>135</v>
      </c>
      <c r="B138" s="143">
        <f t="shared" si="35"/>
        <v>139.33893183200058</v>
      </c>
      <c r="C138" s="133">
        <v>3800</v>
      </c>
      <c r="D138" s="133">
        <v>14900</v>
      </c>
      <c r="E138" s="166">
        <v>1.3</v>
      </c>
      <c r="F138" s="143">
        <f t="shared" si="25"/>
        <v>12.520499999999998</v>
      </c>
      <c r="G138" s="143">
        <f t="shared" si="26"/>
        <v>0.30424814999999994</v>
      </c>
      <c r="H138" s="143">
        <f>'SW7'!C$12</f>
        <v>56.47</v>
      </c>
      <c r="I138" s="143">
        <f t="shared" si="27"/>
        <v>52184.608434999995</v>
      </c>
      <c r="J138" s="143">
        <f>I138*'SW7'!C$13</f>
        <v>1111.5321596654999</v>
      </c>
      <c r="K138" s="143">
        <f t="shared" si="28"/>
        <v>6.6594914374999945</v>
      </c>
      <c r="L138" s="167">
        <f t="shared" si="37"/>
        <v>3.9438340930138978</v>
      </c>
      <c r="M138" s="143">
        <f t="shared" si="29"/>
        <v>9.5835168460237707E-2</v>
      </c>
      <c r="N138" s="143">
        <f t="shared" si="30"/>
        <v>15.775336372055591</v>
      </c>
      <c r="O138" s="143">
        <f t="shared" si="31"/>
        <v>7402.2388997982735</v>
      </c>
      <c r="P138" s="143">
        <f t="shared" si="32"/>
        <v>14986.569553452811</v>
      </c>
      <c r="Q138" s="143">
        <f t="shared" si="32"/>
        <v>1427.9440100575418</v>
      </c>
      <c r="R138" s="143">
        <f t="shared" si="32"/>
        <v>20.50793728367227</v>
      </c>
      <c r="S138" s="143">
        <f t="shared" si="33"/>
        <v>23837.260400592299</v>
      </c>
      <c r="T138" s="143">
        <f>U137-(U137*(0.5^(1/'SW7'!C$2)))</f>
        <v>1909.3548964853399</v>
      </c>
      <c r="U138" s="143">
        <f t="shared" si="36"/>
        <v>322896.53839211358</v>
      </c>
      <c r="V138" s="147">
        <f>(U138*'SW7'!C$3/(B138*'SW7'!C$4)/1000)</f>
        <v>1.4828447716986637</v>
      </c>
      <c r="W138" s="147">
        <f>V138/'SW7'!C$5</f>
        <v>18.535559646233295</v>
      </c>
    </row>
    <row r="139" spans="1:23" x14ac:dyDescent="0.35">
      <c r="A139" s="142">
        <f t="shared" si="34"/>
        <v>136</v>
      </c>
      <c r="B139" s="143">
        <f t="shared" si="35"/>
        <v>140.28400720608059</v>
      </c>
      <c r="C139" s="133">
        <v>3800</v>
      </c>
      <c r="D139" s="133">
        <v>14900</v>
      </c>
      <c r="E139" s="166">
        <v>1.3</v>
      </c>
      <c r="F139" s="143">
        <f t="shared" si="25"/>
        <v>12.512999999999998</v>
      </c>
      <c r="G139" s="143">
        <f t="shared" si="26"/>
        <v>0.30406589999999994</v>
      </c>
      <c r="H139" s="143">
        <f>'SW7'!C$12</f>
        <v>56.47</v>
      </c>
      <c r="I139" s="143">
        <f t="shared" si="27"/>
        <v>52153.392909999995</v>
      </c>
      <c r="J139" s="143">
        <f>I139*'SW7'!C$13</f>
        <v>1110.8672689829998</v>
      </c>
      <c r="K139" s="143">
        <f t="shared" si="28"/>
        <v>6.6050549888000063</v>
      </c>
      <c r="L139" s="167">
        <f t="shared" si="37"/>
        <v>3.9842047559533569</v>
      </c>
      <c r="M139" s="143">
        <f t="shared" si="29"/>
        <v>9.6816175569666568E-2</v>
      </c>
      <c r="N139" s="143">
        <f t="shared" si="30"/>
        <v>15.936819023813428</v>
      </c>
      <c r="O139" s="143">
        <f t="shared" si="31"/>
        <v>7337.3393968908013</v>
      </c>
      <c r="P139" s="143">
        <f t="shared" si="32"/>
        <v>15139.978072622756</v>
      </c>
      <c r="Q139" s="143">
        <f t="shared" si="32"/>
        <v>1442.5610159880318</v>
      </c>
      <c r="R139" s="143">
        <f t="shared" si="32"/>
        <v>20.717864730957455</v>
      </c>
      <c r="S139" s="143">
        <f t="shared" si="33"/>
        <v>23940.596350232547</v>
      </c>
      <c r="T139" s="143">
        <f>U138-(U138*(0.5^(1/'SW7'!C$2)))</f>
        <v>2048.7056447170326</v>
      </c>
      <c r="U139" s="143">
        <f t="shared" si="36"/>
        <v>344824.44389622053</v>
      </c>
      <c r="V139" s="147">
        <f>(U139*'SW7'!C$3/(B139*'SW7'!C$4)/1000)</f>
        <v>1.5728766292997836</v>
      </c>
      <c r="W139" s="147">
        <f>V139/'SW7'!C$5</f>
        <v>19.660957866247294</v>
      </c>
    </row>
    <row r="140" spans="1:23" x14ac:dyDescent="0.35">
      <c r="A140" s="142">
        <f t="shared" si="34"/>
        <v>137</v>
      </c>
      <c r="B140" s="143">
        <f t="shared" si="35"/>
        <v>141.23108975812062</v>
      </c>
      <c r="C140" s="133">
        <v>3800</v>
      </c>
      <c r="D140" s="133">
        <v>14900</v>
      </c>
      <c r="E140" s="166">
        <v>1.3</v>
      </c>
      <c r="F140" s="143">
        <f t="shared" si="25"/>
        <v>12.505299999999998</v>
      </c>
      <c r="G140" s="143">
        <f t="shared" si="26"/>
        <v>0.30387878999999995</v>
      </c>
      <c r="H140" s="143">
        <f>'SW7'!C$12</f>
        <v>56.47</v>
      </c>
      <c r="I140" s="143">
        <f t="shared" si="27"/>
        <v>52121.344970999991</v>
      </c>
      <c r="J140" s="143">
        <f>I140*'SW7'!C$13</f>
        <v>1110.1846478822997</v>
      </c>
      <c r="K140" s="143">
        <f t="shared" si="28"/>
        <v>6.5508431223000017</v>
      </c>
      <c r="L140" s="167">
        <f t="shared" si="37"/>
        <v>4.0242796604650124</v>
      </c>
      <c r="M140" s="143">
        <f t="shared" si="29"/>
        <v>9.7789995749299793E-2</v>
      </c>
      <c r="N140" s="143">
        <f t="shared" si="30"/>
        <v>16.09711864186005</v>
      </c>
      <c r="O140" s="143">
        <f t="shared" si="31"/>
        <v>7272.645465062812</v>
      </c>
      <c r="P140" s="143">
        <f t="shared" si="32"/>
        <v>15292.262709767047</v>
      </c>
      <c r="Q140" s="143">
        <f t="shared" si="32"/>
        <v>1457.0709366645669</v>
      </c>
      <c r="R140" s="143">
        <f t="shared" si="32"/>
        <v>20.926254234418064</v>
      </c>
      <c r="S140" s="143">
        <f t="shared" si="33"/>
        <v>24042.905365728846</v>
      </c>
      <c r="T140" s="143">
        <f>U139-(U139*(0.5^(1/'SW7'!C$2)))</f>
        <v>2187.8332550865598</v>
      </c>
      <c r="U140" s="143">
        <f t="shared" si="36"/>
        <v>366716.33460173605</v>
      </c>
      <c r="V140" s="147">
        <f>(U140*'SW7'!C$3/(B140*'SW7'!C$4)/1000)</f>
        <v>1.6615167464764466</v>
      </c>
      <c r="W140" s="147">
        <f>V140/'SW7'!C$5</f>
        <v>20.768959330955582</v>
      </c>
    </row>
    <row r="141" spans="1:23" x14ac:dyDescent="0.35">
      <c r="A141" s="142">
        <f t="shared" si="34"/>
        <v>138</v>
      </c>
      <c r="B141" s="143">
        <f t="shared" si="35"/>
        <v>142.18016581508061</v>
      </c>
      <c r="C141" s="133">
        <v>3800</v>
      </c>
      <c r="D141" s="133">
        <v>14900</v>
      </c>
      <c r="E141" s="166">
        <v>1.3</v>
      </c>
      <c r="F141" s="143">
        <f t="shared" si="25"/>
        <v>12.497399999999999</v>
      </c>
      <c r="G141" s="143">
        <f t="shared" si="26"/>
        <v>0.30368681999999997</v>
      </c>
      <c r="H141" s="143">
        <f>'SW7'!C$12</f>
        <v>56.47</v>
      </c>
      <c r="I141" s="143">
        <f t="shared" si="27"/>
        <v>52088.464617999991</v>
      </c>
      <c r="J141" s="143">
        <f>I141*'SW7'!C$13</f>
        <v>1109.4842963633998</v>
      </c>
      <c r="K141" s="143">
        <f t="shared" si="28"/>
        <v>6.496869444799998</v>
      </c>
      <c r="L141" s="167">
        <f t="shared" si="37"/>
        <v>4.064063108546943</v>
      </c>
      <c r="M141" s="143">
        <f t="shared" si="29"/>
        <v>9.8756733537690711E-2</v>
      </c>
      <c r="N141" s="143">
        <f t="shared" si="30"/>
        <v>16.256252434187772</v>
      </c>
      <c r="O141" s="143">
        <f t="shared" si="31"/>
        <v>7208.1746245287977</v>
      </c>
      <c r="P141" s="143">
        <f t="shared" si="32"/>
        <v>15443.439812478384</v>
      </c>
      <c r="Q141" s="143">
        <f t="shared" si="32"/>
        <v>1471.4753297115915</v>
      </c>
      <c r="R141" s="143">
        <f t="shared" si="32"/>
        <v>21.133128164444106</v>
      </c>
      <c r="S141" s="143">
        <f t="shared" si="33"/>
        <v>24144.22289488322</v>
      </c>
      <c r="T141" s="143">
        <f>U140-(U140*(0.5^(1/'SW7'!C$2)))</f>
        <v>2326.7323596891365</v>
      </c>
      <c r="U141" s="143">
        <f t="shared" si="36"/>
        <v>388571.40671237832</v>
      </c>
      <c r="V141" s="147">
        <f>(U141*'SW7'!C$3/(B141*'SW7'!C$4)/1000)</f>
        <v>1.7487857315892619</v>
      </c>
      <c r="W141" s="147">
        <f>V141/'SW7'!C$5</f>
        <v>21.859821644865772</v>
      </c>
    </row>
    <row r="142" spans="1:23" x14ac:dyDescent="0.35">
      <c r="A142" s="142">
        <f t="shared" si="34"/>
        <v>139</v>
      </c>
      <c r="B142" s="143">
        <f t="shared" si="35"/>
        <v>143.13122167200061</v>
      </c>
      <c r="C142" s="133">
        <v>3800</v>
      </c>
      <c r="D142" s="133">
        <v>14900</v>
      </c>
      <c r="E142" s="166">
        <v>1.3</v>
      </c>
      <c r="F142" s="143">
        <f t="shared" si="25"/>
        <v>12.489299999999998</v>
      </c>
      <c r="G142" s="143">
        <f t="shared" si="26"/>
        <v>0.30348998999999993</v>
      </c>
      <c r="H142" s="143">
        <f>'SW7'!C$12</f>
        <v>56.47</v>
      </c>
      <c r="I142" s="143">
        <f t="shared" si="27"/>
        <v>52054.751850999994</v>
      </c>
      <c r="J142" s="143">
        <f>I142*'SW7'!C$13</f>
        <v>1108.7662144262999</v>
      </c>
      <c r="K142" s="143">
        <f t="shared" si="28"/>
        <v>6.44314694629999</v>
      </c>
      <c r="L142" s="167">
        <f t="shared" si="37"/>
        <v>4.1035593090115086</v>
      </c>
      <c r="M142" s="143">
        <f t="shared" si="29"/>
        <v>9.9716491208979657E-2</v>
      </c>
      <c r="N142" s="143">
        <f t="shared" si="30"/>
        <v>16.414237236046034</v>
      </c>
      <c r="O142" s="143">
        <f t="shared" si="31"/>
        <v>7143.9436486414143</v>
      </c>
      <c r="P142" s="143">
        <f t="shared" si="32"/>
        <v>15593.525374243733</v>
      </c>
      <c r="Q142" s="143">
        <f t="shared" si="32"/>
        <v>1485.7757190137968</v>
      </c>
      <c r="R142" s="143">
        <f t="shared" si="32"/>
        <v>21.338508406859845</v>
      </c>
      <c r="S142" s="143">
        <f t="shared" si="33"/>
        <v>24244.583250305805</v>
      </c>
      <c r="T142" s="143">
        <f>U141-(U141*(0.5^(1/'SW7'!C$2)))</f>
        <v>2465.3978586186422</v>
      </c>
      <c r="U142" s="143">
        <f t="shared" si="36"/>
        <v>410388.89724757237</v>
      </c>
      <c r="V142" s="147">
        <f>(U142*'SW7'!C$3/(B142*'SW7'!C$4)/1000)</f>
        <v>1.834703978047777</v>
      </c>
      <c r="W142" s="147">
        <f>V142/'SW7'!C$5</f>
        <v>22.933799725597211</v>
      </c>
    </row>
    <row r="143" spans="1:23" x14ac:dyDescent="0.35">
      <c r="A143" s="142">
        <f t="shared" si="34"/>
        <v>140</v>
      </c>
      <c r="B143" s="143">
        <f t="shared" si="35"/>
        <v>144.0842435920006</v>
      </c>
      <c r="C143" s="133">
        <v>3800</v>
      </c>
      <c r="D143" s="133">
        <v>14900</v>
      </c>
      <c r="E143" s="166">
        <v>1.3</v>
      </c>
      <c r="F143" s="143">
        <f t="shared" si="25"/>
        <v>12.480999999999998</v>
      </c>
      <c r="G143" s="143">
        <f t="shared" si="26"/>
        <v>0.30328829999999996</v>
      </c>
      <c r="H143" s="143">
        <f>'SW7'!C$12</f>
        <v>56.47</v>
      </c>
      <c r="I143" s="143">
        <f t="shared" si="27"/>
        <v>52020.206669999992</v>
      </c>
      <c r="J143" s="143">
        <f>I143*'SW7'!C$13</f>
        <v>1108.0304020709998</v>
      </c>
      <c r="K143" s="143">
        <f t="shared" si="28"/>
        <v>6.3896879999999996</v>
      </c>
      <c r="L143" s="167">
        <f t="shared" si="37"/>
        <v>4.1427723801574139</v>
      </c>
      <c r="M143" s="143">
        <f t="shared" si="29"/>
        <v>0.10066936883782515</v>
      </c>
      <c r="N143" s="143">
        <f t="shared" si="30"/>
        <v>16.571089520629656</v>
      </c>
      <c r="O143" s="143">
        <f t="shared" si="31"/>
        <v>7079.9685637482426</v>
      </c>
      <c r="P143" s="143">
        <f t="shared" si="32"/>
        <v>15742.535044598173</v>
      </c>
      <c r="Q143" s="143">
        <f t="shared" si="32"/>
        <v>1499.9735956835948</v>
      </c>
      <c r="R143" s="143">
        <f t="shared" si="32"/>
        <v>21.542416376818554</v>
      </c>
      <c r="S143" s="143">
        <f t="shared" si="33"/>
        <v>24344.019620406827</v>
      </c>
      <c r="T143" s="143">
        <f>U142-(U142*(0.5^(1/'SW7'!C$2)))</f>
        <v>2603.8249109357712</v>
      </c>
      <c r="U143" s="143">
        <f t="shared" si="36"/>
        <v>432168.08263925952</v>
      </c>
      <c r="V143" s="147">
        <f>(U143*'SW7'!C$3/(B143*'SW7'!C$4)/1000)</f>
        <v>1.9192916611483883</v>
      </c>
      <c r="W143" s="147">
        <f>V143/'SW7'!C$5</f>
        <v>23.991145764354854</v>
      </c>
    </row>
    <row r="144" spans="1:23" x14ac:dyDescent="0.35">
      <c r="A144" s="142">
        <f t="shared" si="34"/>
        <v>141</v>
      </c>
      <c r="B144" s="143">
        <f t="shared" si="35"/>
        <v>145.03921780628059</v>
      </c>
      <c r="C144" s="133">
        <v>3800</v>
      </c>
      <c r="D144" s="133">
        <v>14900</v>
      </c>
      <c r="E144" s="166">
        <v>1.3</v>
      </c>
      <c r="F144" s="143">
        <f t="shared" si="25"/>
        <v>12.472499999999998</v>
      </c>
      <c r="G144" s="143">
        <f t="shared" si="26"/>
        <v>0.30308174999999993</v>
      </c>
      <c r="H144" s="143">
        <f>'SW7'!C$12</f>
        <v>56.47</v>
      </c>
      <c r="I144" s="143">
        <f t="shared" si="27"/>
        <v>51984.829074999994</v>
      </c>
      <c r="J144" s="143">
        <f>I144*'SW7'!C$13</f>
        <v>1107.2768592974999</v>
      </c>
      <c r="K144" s="143">
        <f t="shared" si="28"/>
        <v>6.3365043622999906</v>
      </c>
      <c r="L144" s="167">
        <f t="shared" si="37"/>
        <v>4.1817063523466587</v>
      </c>
      <c r="M144" s="143">
        <f t="shared" si="29"/>
        <v>0.1016154643620238</v>
      </c>
      <c r="N144" s="143">
        <f t="shared" si="30"/>
        <v>16.726825409386635</v>
      </c>
      <c r="O144" s="143">
        <f t="shared" si="31"/>
        <v>7016.2646492124404</v>
      </c>
      <c r="P144" s="143">
        <f t="shared" si="32"/>
        <v>15890.484138917303</v>
      </c>
      <c r="Q144" s="143">
        <f t="shared" si="32"/>
        <v>1514.0704189941546</v>
      </c>
      <c r="R144" s="143">
        <f t="shared" si="32"/>
        <v>21.744873032202626</v>
      </c>
      <c r="S144" s="143">
        <f t="shared" si="33"/>
        <v>24442.564080156098</v>
      </c>
      <c r="T144" s="143">
        <f>U143-(U143*(0.5^(1/'SW7'!C$2)))</f>
        <v>2742.008925764414</v>
      </c>
      <c r="U144" s="143">
        <f t="shared" si="36"/>
        <v>453908.2773487306</v>
      </c>
      <c r="V144" s="147">
        <f>(U144*'SW7'!C$3/(B144*'SW7'!C$4)/1000)</f>
        <v>2.0025687352034498</v>
      </c>
      <c r="W144" s="147">
        <f>V144/'SW7'!C$5</f>
        <v>25.032109190043123</v>
      </c>
    </row>
    <row r="145" spans="1:23" x14ac:dyDescent="0.35">
      <c r="A145" s="142">
        <f t="shared" si="34"/>
        <v>142</v>
      </c>
      <c r="B145" s="143">
        <f t="shared" si="35"/>
        <v>145.99613051412061</v>
      </c>
      <c r="C145" s="133">
        <v>3800</v>
      </c>
      <c r="D145" s="133">
        <v>14900</v>
      </c>
      <c r="E145" s="166">
        <v>1.3</v>
      </c>
      <c r="F145" s="143">
        <f t="shared" si="25"/>
        <v>12.463799999999999</v>
      </c>
      <c r="G145" s="143">
        <f t="shared" si="26"/>
        <v>0.30287033999999996</v>
      </c>
      <c r="H145" s="143">
        <f>'SW7'!C$12</f>
        <v>56.47</v>
      </c>
      <c r="I145" s="143">
        <f t="shared" si="27"/>
        <v>51948.619065999992</v>
      </c>
      <c r="J145" s="143">
        <f>I145*'SW7'!C$13</f>
        <v>1106.5055861057997</v>
      </c>
      <c r="K145" s="143">
        <f t="shared" si="28"/>
        <v>6.2836071727999965</v>
      </c>
      <c r="L145" s="167">
        <f t="shared" si="37"/>
        <v>4.2203651704904175</v>
      </c>
      <c r="M145" s="143">
        <f t="shared" si="29"/>
        <v>0.10255487364291714</v>
      </c>
      <c r="N145" s="143">
        <f t="shared" si="30"/>
        <v>16.88146068196167</v>
      </c>
      <c r="O145" s="143">
        <f t="shared" si="31"/>
        <v>6952.8464375976673</v>
      </c>
      <c r="P145" s="143">
        <f t="shared" si="32"/>
        <v>16037.387647863587</v>
      </c>
      <c r="Q145" s="143">
        <f t="shared" si="32"/>
        <v>1528.0676172794654</v>
      </c>
      <c r="R145" s="143">
        <f t="shared" si="32"/>
        <v>21.945898886550172</v>
      </c>
      <c r="S145" s="143">
        <f t="shared" si="33"/>
        <v>24540.247601627274</v>
      </c>
      <c r="T145" s="143">
        <f>U144-(U144*(0.5^(1/'SW7'!C$2)))</f>
        <v>2879.9455535162124</v>
      </c>
      <c r="U145" s="143">
        <f t="shared" si="36"/>
        <v>475608.83250312228</v>
      </c>
      <c r="V145" s="147">
        <f>(U145*'SW7'!C$3/(B145*'SW7'!C$4)/1000)</f>
        <v>2.084554930946958</v>
      </c>
      <c r="W145" s="147">
        <f>V145/'SW7'!C$5</f>
        <v>26.056936636836973</v>
      </c>
    </row>
    <row r="146" spans="1:23" x14ac:dyDescent="0.35">
      <c r="A146" s="142">
        <f t="shared" si="34"/>
        <v>143</v>
      </c>
      <c r="B146" s="143">
        <f t="shared" si="35"/>
        <v>146.9549678828806</v>
      </c>
      <c r="C146" s="133">
        <v>3800</v>
      </c>
      <c r="D146" s="133">
        <v>14900</v>
      </c>
      <c r="E146" s="166">
        <v>1.3</v>
      </c>
      <c r="F146" s="143">
        <f t="shared" si="25"/>
        <v>12.454899999999999</v>
      </c>
      <c r="G146" s="143">
        <f t="shared" si="26"/>
        <v>0.30265406999999994</v>
      </c>
      <c r="H146" s="143">
        <f>'SW7'!C$12</f>
        <v>56.47</v>
      </c>
      <c r="I146" s="143">
        <f t="shared" si="27"/>
        <v>51911.576642999993</v>
      </c>
      <c r="J146" s="143">
        <f>I146*'SW7'!C$13</f>
        <v>1105.7165824958997</v>
      </c>
      <c r="K146" s="143">
        <f t="shared" si="28"/>
        <v>6.2310069542999926</v>
      </c>
      <c r="L146" s="167">
        <f t="shared" si="37"/>
        <v>4.2587526964477433</v>
      </c>
      <c r="M146" s="143">
        <f t="shared" si="29"/>
        <v>0.10348769052368016</v>
      </c>
      <c r="N146" s="143">
        <f t="shared" si="30"/>
        <v>17.035010785790973</v>
      </c>
      <c r="O146" s="143">
        <f t="shared" si="31"/>
        <v>6889.7277150167729</v>
      </c>
      <c r="P146" s="143">
        <f t="shared" si="32"/>
        <v>16183.260246501424</v>
      </c>
      <c r="Q146" s="143">
        <f t="shared" si="32"/>
        <v>1541.9665888028344</v>
      </c>
      <c r="R146" s="143">
        <f t="shared" si="32"/>
        <v>22.145514021528268</v>
      </c>
      <c r="S146" s="143">
        <f t="shared" si="33"/>
        <v>24637.100064342561</v>
      </c>
      <c r="T146" s="143">
        <f>U145-(U145*(0.5^(1/'SW7'!C$2)))</f>
        <v>3017.6306772393291</v>
      </c>
      <c r="U146" s="143">
        <f t="shared" si="36"/>
        <v>497269.13455123332</v>
      </c>
      <c r="V146" s="147">
        <f>(U146*'SW7'!C$3/(B146*'SW7'!C$4)/1000)</f>
        <v>2.1652697532029266</v>
      </c>
      <c r="W146" s="147">
        <f>V146/'SW7'!C$5</f>
        <v>27.065871915036581</v>
      </c>
    </row>
    <row r="147" spans="1:23" x14ac:dyDescent="0.35">
      <c r="A147" s="142">
        <f t="shared" si="34"/>
        <v>144</v>
      </c>
      <c r="B147" s="143">
        <f t="shared" si="35"/>
        <v>147.9157160480006</v>
      </c>
      <c r="C147" s="133">
        <v>3800</v>
      </c>
      <c r="D147" s="133">
        <v>14900</v>
      </c>
      <c r="E147" s="166">
        <v>1.3</v>
      </c>
      <c r="F147" s="143">
        <f t="shared" si="25"/>
        <v>12.445799999999998</v>
      </c>
      <c r="G147" s="143">
        <f t="shared" si="26"/>
        <v>0.30243293999999993</v>
      </c>
      <c r="H147" s="143">
        <f>'SW7'!C$12</f>
        <v>56.47</v>
      </c>
      <c r="I147" s="143">
        <f t="shared" si="27"/>
        <v>51873.70180599999</v>
      </c>
      <c r="J147" s="143">
        <f>I147*'SW7'!C$13</f>
        <v>1104.9098484677997</v>
      </c>
      <c r="K147" s="143">
        <f t="shared" si="28"/>
        <v>6.1787136127999958</v>
      </c>
      <c r="L147" s="167">
        <f t="shared" si="37"/>
        <v>4.2968727113406402</v>
      </c>
      <c r="M147" s="143">
        <f t="shared" si="29"/>
        <v>0.10441400688557755</v>
      </c>
      <c r="N147" s="143">
        <f t="shared" si="30"/>
        <v>17.187490845362561</v>
      </c>
      <c r="O147" s="143">
        <f t="shared" si="31"/>
        <v>6826.9215216447747</v>
      </c>
      <c r="P147" s="143">
        <f t="shared" si="32"/>
        <v>16328.116303094434</v>
      </c>
      <c r="Q147" s="143">
        <f t="shared" si="32"/>
        <v>1555.7687025951054</v>
      </c>
      <c r="R147" s="143">
        <f t="shared" si="32"/>
        <v>22.343738098971329</v>
      </c>
      <c r="S147" s="143">
        <f t="shared" si="33"/>
        <v>24733.150265433283</v>
      </c>
      <c r="T147" s="143">
        <f>U146-(U146*(0.5^(1/'SW7'!C$2)))</f>
        <v>3155.060404089978</v>
      </c>
      <c r="U147" s="143">
        <f t="shared" si="36"/>
        <v>518888.60393833654</v>
      </c>
      <c r="V147" s="147">
        <f>(U147*'SW7'!C$3/(B147*'SW7'!C$4)/1000)</f>
        <v>2.2447324788032197</v>
      </c>
      <c r="W147" s="147">
        <f>V147/'SW7'!C$5</f>
        <v>28.059155985040245</v>
      </c>
    </row>
    <row r="148" spans="1:23" x14ac:dyDescent="0.35">
      <c r="A148" s="142">
        <f t="shared" si="34"/>
        <v>145</v>
      </c>
      <c r="B148" s="143">
        <f t="shared" si="35"/>
        <v>148.87836111300058</v>
      </c>
      <c r="C148" s="133">
        <v>3800</v>
      </c>
      <c r="D148" s="133">
        <v>14900</v>
      </c>
      <c r="E148" s="166">
        <v>1.3</v>
      </c>
      <c r="F148" s="143">
        <f t="shared" si="25"/>
        <v>12.436499999999999</v>
      </c>
      <c r="G148" s="143">
        <f t="shared" si="26"/>
        <v>0.30220694999999997</v>
      </c>
      <c r="H148" s="143">
        <f>'SW7'!C$12</f>
        <v>56.47</v>
      </c>
      <c r="I148" s="143">
        <f t="shared" si="27"/>
        <v>51834.994554999997</v>
      </c>
      <c r="J148" s="143">
        <f>I148*'SW7'!C$13</f>
        <v>1104.0853840215</v>
      </c>
      <c r="K148" s="143">
        <f t="shared" si="28"/>
        <v>6.1267364375000071</v>
      </c>
      <c r="L148" s="167">
        <f t="shared" si="37"/>
        <v>4.3347289177890254</v>
      </c>
      <c r="M148" s="143">
        <f t="shared" si="29"/>
        <v>0.10533391270227331</v>
      </c>
      <c r="N148" s="143">
        <f t="shared" si="30"/>
        <v>17.338915671156101</v>
      </c>
      <c r="O148" s="143">
        <f t="shared" si="31"/>
        <v>6764.4401523957122</v>
      </c>
      <c r="P148" s="143">
        <f t="shared" si="32"/>
        <v>16471.969887598298</v>
      </c>
      <c r="Q148" s="143">
        <f t="shared" si="32"/>
        <v>1569.4752992638723</v>
      </c>
      <c r="R148" s="143">
        <f t="shared" si="32"/>
        <v>22.540590372502933</v>
      </c>
      <c r="S148" s="143">
        <f t="shared" si="33"/>
        <v>24828.425929630386</v>
      </c>
      <c r="T148" s="143">
        <f>U147-(U147*(0.5^(1/'SW7'!C$2)))</f>
        <v>3292.2310569241527</v>
      </c>
      <c r="U148" s="143">
        <f t="shared" si="36"/>
        <v>540466.69379967987</v>
      </c>
      <c r="V148" s="147">
        <f>(U148*'SW7'!C$3/(B148*'SW7'!C$4)/1000)</f>
        <v>2.3229621547422927</v>
      </c>
      <c r="W148" s="147">
        <f>V148/'SW7'!C$5</f>
        <v>29.037026934278657</v>
      </c>
    </row>
    <row r="149" spans="1:23" x14ac:dyDescent="0.35">
      <c r="A149" s="142">
        <f t="shared" si="34"/>
        <v>146</v>
      </c>
      <c r="B149" s="143">
        <f t="shared" si="35"/>
        <v>149.84288914948058</v>
      </c>
      <c r="C149" s="133">
        <v>3800</v>
      </c>
      <c r="D149" s="133">
        <v>14900</v>
      </c>
      <c r="E149" s="166">
        <v>1.3</v>
      </c>
      <c r="F149" s="143">
        <f t="shared" si="25"/>
        <v>12.427</v>
      </c>
      <c r="G149" s="143">
        <f t="shared" si="26"/>
        <v>0.30197609999999997</v>
      </c>
      <c r="H149" s="143">
        <f>'SW7'!C$12</f>
        <v>56.47</v>
      </c>
      <c r="I149" s="143">
        <f t="shared" si="27"/>
        <v>51795.454890000001</v>
      </c>
      <c r="J149" s="143">
        <f>I149*'SW7'!C$13</f>
        <v>1103.243189157</v>
      </c>
      <c r="K149" s="143">
        <f t="shared" si="28"/>
        <v>6.0750841008000052</v>
      </c>
      <c r="L149" s="167">
        <f t="shared" si="37"/>
        <v>4.3723249420689427</v>
      </c>
      <c r="M149" s="143">
        <f t="shared" si="29"/>
        <v>0.10624749609227531</v>
      </c>
      <c r="N149" s="143">
        <f t="shared" si="30"/>
        <v>17.489299768275771</v>
      </c>
      <c r="O149" s="143">
        <f t="shared" si="31"/>
        <v>6702.2951577635831</v>
      </c>
      <c r="P149" s="143">
        <f t="shared" si="32"/>
        <v>16614.834779861983</v>
      </c>
      <c r="Q149" s="143">
        <f t="shared" si="32"/>
        <v>1583.0876917749022</v>
      </c>
      <c r="R149" s="143">
        <f t="shared" si="32"/>
        <v>22.736089698758501</v>
      </c>
      <c r="S149" s="143">
        <f t="shared" si="33"/>
        <v>24922.953719099227</v>
      </c>
      <c r="T149" s="143">
        <f>U148-(U148*(0.5^(1/'SW7'!C$2)))</f>
        <v>3429.1391660085646</v>
      </c>
      <c r="U149" s="143">
        <f t="shared" si="36"/>
        <v>562002.88867238606</v>
      </c>
      <c r="V149" s="147">
        <f>(U149*'SW7'!C$3/(B149*'SW7'!C$4)/1000)</f>
        <v>2.3999775965568744</v>
      </c>
      <c r="W149" s="147">
        <f>V149/'SW7'!C$5</f>
        <v>29.999719956960931</v>
      </c>
    </row>
    <row r="150" spans="1:23" x14ac:dyDescent="0.35">
      <c r="A150" s="142">
        <f t="shared" si="34"/>
        <v>147</v>
      </c>
      <c r="B150" s="143">
        <f t="shared" si="35"/>
        <v>150.8092861971206</v>
      </c>
      <c r="C150" s="133">
        <v>3800</v>
      </c>
      <c r="D150" s="133">
        <v>14900</v>
      </c>
      <c r="E150" s="166">
        <v>1.3</v>
      </c>
      <c r="F150" s="143">
        <f t="shared" si="25"/>
        <v>12.417299999999999</v>
      </c>
      <c r="G150" s="143">
        <f t="shared" si="26"/>
        <v>0.30174038999999997</v>
      </c>
      <c r="H150" s="143">
        <f>'SW7'!C$12</f>
        <v>56.47</v>
      </c>
      <c r="I150" s="143">
        <f t="shared" si="27"/>
        <v>51755.082811</v>
      </c>
      <c r="J150" s="143">
        <f>I150*'SW7'!C$13</f>
        <v>1102.3832638742999</v>
      </c>
      <c r="K150" s="143">
        <f t="shared" si="28"/>
        <v>6.0237646583000028</v>
      </c>
      <c r="L150" s="167">
        <f t="shared" si="37"/>
        <v>4.4096643361970429</v>
      </c>
      <c r="M150" s="143">
        <f t="shared" si="29"/>
        <v>0.10715484336958814</v>
      </c>
      <c r="N150" s="143">
        <f t="shared" si="30"/>
        <v>17.638657344788172</v>
      </c>
      <c r="O150" s="143">
        <f t="shared" si="31"/>
        <v>6640.4973448274141</v>
      </c>
      <c r="P150" s="143">
        <f t="shared" si="32"/>
        <v>16756.724477548763</v>
      </c>
      <c r="Q150" s="143">
        <f t="shared" si="32"/>
        <v>1596.6071662068632</v>
      </c>
      <c r="R150" s="143">
        <f t="shared" si="32"/>
        <v>22.930254548224625</v>
      </c>
      <c r="S150" s="143">
        <f t="shared" si="33"/>
        <v>25016.759243131266</v>
      </c>
      <c r="T150" s="143">
        <f>U149-(U149*(0.5^(1/'SW7'!C$2)))</f>
        <v>3565.7814608474728</v>
      </c>
      <c r="U150" s="143">
        <f t="shared" si="36"/>
        <v>583496.70322547678</v>
      </c>
      <c r="V150" s="147">
        <f>(U150*'SW7'!C$3/(B150*'SW7'!C$4)/1000)</f>
        <v>2.4757973869192376</v>
      </c>
      <c r="W150" s="147">
        <f>V150/'SW7'!C$5</f>
        <v>30.947467336490469</v>
      </c>
    </row>
    <row r="151" spans="1:23" x14ac:dyDescent="0.35">
      <c r="A151" s="142">
        <f t="shared" si="34"/>
        <v>148</v>
      </c>
      <c r="B151" s="143">
        <f t="shared" si="35"/>
        <v>151.77753826368061</v>
      </c>
      <c r="C151" s="133">
        <v>3800</v>
      </c>
      <c r="D151" s="133">
        <v>14900</v>
      </c>
      <c r="E151" s="166">
        <v>1.3</v>
      </c>
      <c r="F151" s="143">
        <f t="shared" si="25"/>
        <v>12.407399999999999</v>
      </c>
      <c r="G151" s="143">
        <f t="shared" si="26"/>
        <v>0.30149981999999997</v>
      </c>
      <c r="H151" s="143">
        <f>'SW7'!C$12</f>
        <v>56.47</v>
      </c>
      <c r="I151" s="143">
        <f t="shared" si="27"/>
        <v>51713.878317999995</v>
      </c>
      <c r="J151" s="143">
        <f>I151*'SW7'!C$13</f>
        <v>1101.5056081733999</v>
      </c>
      <c r="K151" s="143">
        <f t="shared" si="28"/>
        <v>5.9727855487999975</v>
      </c>
      <c r="L151" s="167">
        <f t="shared" si="37"/>
        <v>4.4467505799444602</v>
      </c>
      <c r="M151" s="143">
        <f t="shared" si="29"/>
        <v>0.10805603909265038</v>
      </c>
      <c r="N151" s="143">
        <f t="shared" si="30"/>
        <v>17.787002319777841</v>
      </c>
      <c r="O151" s="143">
        <f t="shared" si="31"/>
        <v>6579.0567784202349</v>
      </c>
      <c r="P151" s="143">
        <f t="shared" si="32"/>
        <v>16897.652203788948</v>
      </c>
      <c r="Q151" s="143">
        <f t="shared" si="32"/>
        <v>1610.0349824804907</v>
      </c>
      <c r="R151" s="143">
        <f t="shared" si="32"/>
        <v>23.123103015711195</v>
      </c>
      <c r="S151" s="143">
        <f t="shared" si="33"/>
        <v>25109.867067705385</v>
      </c>
      <c r="T151" s="143">
        <f>U150-(U150*(0.5^(1/'SW7'!C$2)))</f>
        <v>3702.1548621254042</v>
      </c>
      <c r="U151" s="143">
        <f t="shared" si="36"/>
        <v>604947.68100776058</v>
      </c>
      <c r="V151" s="147">
        <f>(U151*'SW7'!C$3/(B151*'SW7'!C$4)/1000)</f>
        <v>2.5504398744332195</v>
      </c>
      <c r="W151" s="147">
        <f>V151/'SW7'!C$5</f>
        <v>31.880498430415244</v>
      </c>
    </row>
    <row r="152" spans="1:23" x14ac:dyDescent="0.35">
      <c r="A152" s="142">
        <f t="shared" si="34"/>
        <v>149</v>
      </c>
      <c r="B152" s="143">
        <f t="shared" si="35"/>
        <v>152.74763132500061</v>
      </c>
      <c r="C152" s="133">
        <v>3800</v>
      </c>
      <c r="D152" s="133">
        <v>14900</v>
      </c>
      <c r="E152" s="166">
        <v>1.3</v>
      </c>
      <c r="F152" s="143">
        <f t="shared" si="25"/>
        <v>12.3973</v>
      </c>
      <c r="G152" s="143">
        <f t="shared" si="26"/>
        <v>0.30125438999999998</v>
      </c>
      <c r="H152" s="143">
        <f>'SW7'!C$12</f>
        <v>56.47</v>
      </c>
      <c r="I152" s="143">
        <f t="shared" si="27"/>
        <v>51671.841410999994</v>
      </c>
      <c r="J152" s="143">
        <f>I152*'SW7'!C$13</f>
        <v>1100.6102220542998</v>
      </c>
      <c r="K152" s="143">
        <f t="shared" si="28"/>
        <v>5.9221535942999992</v>
      </c>
      <c r="L152" s="167">
        <f t="shared" si="37"/>
        <v>4.4835870827828508</v>
      </c>
      <c r="M152" s="143">
        <f t="shared" si="29"/>
        <v>0.10895116611162327</v>
      </c>
      <c r="N152" s="143">
        <f t="shared" si="30"/>
        <v>17.934348331131403</v>
      </c>
      <c r="O152" s="143">
        <f t="shared" si="31"/>
        <v>6517.9827824621916</v>
      </c>
      <c r="P152" s="143">
        <f t="shared" si="32"/>
        <v>17037.630914574835</v>
      </c>
      <c r="Q152" s="143">
        <f t="shared" si="32"/>
        <v>1623.3723750631866</v>
      </c>
      <c r="R152" s="143">
        <f t="shared" si="32"/>
        <v>23.314652830470823</v>
      </c>
      <c r="S152" s="143">
        <f t="shared" si="33"/>
        <v>25202.300724930687</v>
      </c>
      <c r="T152" s="143">
        <f>U151-(U151*(0.5^(1/'SW7'!C$2)))</f>
        <v>3838.2564737626817</v>
      </c>
      <c r="U152" s="143">
        <f t="shared" si="36"/>
        <v>626355.39321334055</v>
      </c>
      <c r="V152" s="147">
        <f>(U152*'SW7'!C$3/(B152*'SW7'!C$4)/1000)</f>
        <v>2.6239231726227263</v>
      </c>
      <c r="W152" s="147">
        <f>V152/'SW7'!C$5</f>
        <v>32.799039657784078</v>
      </c>
    </row>
    <row r="153" spans="1:23" x14ac:dyDescent="0.35">
      <c r="A153" s="142">
        <f t="shared" si="34"/>
        <v>150</v>
      </c>
      <c r="B153" s="143">
        <f t="shared" si="35"/>
        <v>153.71955132500062</v>
      </c>
      <c r="C153" s="133">
        <v>3800</v>
      </c>
      <c r="D153" s="133">
        <v>14900</v>
      </c>
      <c r="E153" s="166">
        <v>1.3</v>
      </c>
      <c r="F153" s="143">
        <f t="shared" si="25"/>
        <v>12.386999999999999</v>
      </c>
      <c r="G153" s="143">
        <f t="shared" si="26"/>
        <v>0.30100409999999994</v>
      </c>
      <c r="H153" s="143">
        <f>'SW7'!C$12</f>
        <v>56.47</v>
      </c>
      <c r="I153" s="143">
        <f t="shared" si="27"/>
        <v>51628.972089999996</v>
      </c>
      <c r="J153" s="143">
        <f>I153*'SW7'!C$13</f>
        <v>1099.697105517</v>
      </c>
      <c r="K153" s="143">
        <f t="shared" si="28"/>
        <v>5.8718750000000028</v>
      </c>
      <c r="L153" s="167">
        <f t="shared" si="37"/>
        <v>4.5201771857653377</v>
      </c>
      <c r="M153" s="143">
        <f t="shared" si="29"/>
        <v>0.1098403056140977</v>
      </c>
      <c r="N153" s="143">
        <f t="shared" si="30"/>
        <v>18.080708743061351</v>
      </c>
      <c r="O153" s="143">
        <f t="shared" si="31"/>
        <v>6457.2839414576374</v>
      </c>
      <c r="P153" s="143">
        <f t="shared" si="32"/>
        <v>17176.673305908284</v>
      </c>
      <c r="Q153" s="143">
        <f t="shared" si="32"/>
        <v>1636.6205536500559</v>
      </c>
      <c r="R153" s="143">
        <f t="shared" si="32"/>
        <v>23.504921365979758</v>
      </c>
      <c r="S153" s="143">
        <f t="shared" si="33"/>
        <v>25294.082722381958</v>
      </c>
      <c r="T153" s="143">
        <f>U152-(U152*(0.5^(1/'SW7'!C$2)))</f>
        <v>3974.08357508271</v>
      </c>
      <c r="U153" s="143">
        <f t="shared" si="36"/>
        <v>647719.43746450858</v>
      </c>
      <c r="V153" s="147">
        <f>(U153*'SW7'!C$3/(B153*'SW7'!C$4)/1000)</f>
        <v>2.6962651591029085</v>
      </c>
      <c r="W153" s="147">
        <f>V153/'SW7'!C$5</f>
        <v>33.703314488786354</v>
      </c>
    </row>
    <row r="154" spans="1:23" x14ac:dyDescent="0.35">
      <c r="A154" s="142">
        <f t="shared" si="34"/>
        <v>151</v>
      </c>
      <c r="B154" s="143">
        <f t="shared" si="35"/>
        <v>154.69328417568062</v>
      </c>
      <c r="C154" s="133">
        <v>3800</v>
      </c>
      <c r="D154" s="133">
        <v>14900</v>
      </c>
      <c r="E154" s="166">
        <v>1.3</v>
      </c>
      <c r="F154" s="143">
        <f t="shared" si="25"/>
        <v>12.3765</v>
      </c>
      <c r="G154" s="143">
        <f t="shared" si="26"/>
        <v>0.30074894999999996</v>
      </c>
      <c r="H154" s="143">
        <f>'SW7'!C$12</f>
        <v>56.47</v>
      </c>
      <c r="I154" s="143">
        <f t="shared" si="27"/>
        <v>51585.270354999993</v>
      </c>
      <c r="J154" s="143">
        <f>I154*'SW7'!C$13</f>
        <v>1098.7662585614999</v>
      </c>
      <c r="K154" s="143">
        <f t="shared" si="28"/>
        <v>5.8219553542999947</v>
      </c>
      <c r="L154" s="167">
        <f t="shared" si="37"/>
        <v>4.5565241633449993</v>
      </c>
      <c r="M154" s="143">
        <f t="shared" si="29"/>
        <v>0.11072353716928347</v>
      </c>
      <c r="N154" s="143">
        <f t="shared" si="30"/>
        <v>18.226096653379997</v>
      </c>
      <c r="O154" s="143">
        <f t="shared" si="31"/>
        <v>6396.9681021562965</v>
      </c>
      <c r="P154" s="143">
        <f t="shared" si="32"/>
        <v>17314.791820710998</v>
      </c>
      <c r="Q154" s="143">
        <f t="shared" si="32"/>
        <v>1649.7807038223239</v>
      </c>
      <c r="R154" s="143">
        <f t="shared" si="32"/>
        <v>23.693925649393996</v>
      </c>
      <c r="S154" s="143">
        <f t="shared" si="33"/>
        <v>25385.234552339014</v>
      </c>
      <c r="T154" s="143">
        <f>U153-(U153*(0.5^(1/'SW7'!C$2)))</f>
        <v>4109.6336130895652</v>
      </c>
      <c r="U154" s="143">
        <f t="shared" si="36"/>
        <v>669039.43661180779</v>
      </c>
      <c r="V154" s="147">
        <f>(U154*'SW7'!C$3/(B154*'SW7'!C$4)/1000)</f>
        <v>2.7674834749246995</v>
      </c>
      <c r="W154" s="147">
        <f>V154/'SW7'!C$5</f>
        <v>34.59354343655874</v>
      </c>
    </row>
    <row r="155" spans="1:23" x14ac:dyDescent="0.35">
      <c r="A155" s="142">
        <f t="shared" si="34"/>
        <v>152</v>
      </c>
      <c r="B155" s="143">
        <f t="shared" si="35"/>
        <v>155.66881575712063</v>
      </c>
      <c r="C155" s="133">
        <v>3800</v>
      </c>
      <c r="D155" s="133">
        <v>14900</v>
      </c>
      <c r="E155" s="166">
        <v>1.3</v>
      </c>
      <c r="F155" s="143">
        <f t="shared" si="25"/>
        <v>12.3658</v>
      </c>
      <c r="G155" s="143">
        <f t="shared" si="26"/>
        <v>0.30048893999999998</v>
      </c>
      <c r="H155" s="143">
        <f>'SW7'!C$12</f>
        <v>56.47</v>
      </c>
      <c r="I155" s="143">
        <f t="shared" si="27"/>
        <v>51540.736206000001</v>
      </c>
      <c r="J155" s="143">
        <f>I155*'SW7'!C$13</f>
        <v>1097.8176811878</v>
      </c>
      <c r="K155" s="143">
        <f t="shared" si="28"/>
        <v>5.7723996288000023</v>
      </c>
      <c r="L155" s="167">
        <f t="shared" si="37"/>
        <v>4.592631225133303</v>
      </c>
      <c r="M155" s="143">
        <f t="shared" si="29"/>
        <v>0.11160093877073926</v>
      </c>
      <c r="N155" s="143">
        <f t="shared" si="30"/>
        <v>18.370524900533212</v>
      </c>
      <c r="O155" s="143">
        <f t="shared" si="31"/>
        <v>6337.0423753785362</v>
      </c>
      <c r="P155" s="143">
        <f t="shared" si="32"/>
        <v>17451.998655506552</v>
      </c>
      <c r="Q155" s="143">
        <f t="shared" si="32"/>
        <v>1662.853987684015</v>
      </c>
      <c r="R155" s="143">
        <f t="shared" si="32"/>
        <v>23.881682370693177</v>
      </c>
      <c r="S155" s="143">
        <f t="shared" si="33"/>
        <v>25475.776700939798</v>
      </c>
      <c r="T155" s="143">
        <f>U154-(U154*(0.5^(1/'SW7'!C$2)))</f>
        <v>4244.9041948552476</v>
      </c>
      <c r="U155" s="143">
        <f t="shared" si="36"/>
        <v>690315.03755105729</v>
      </c>
      <c r="V155" s="147">
        <f>(U155*'SW7'!C$3/(B155*'SW7'!C$4)/1000)</f>
        <v>2.8375955240838566</v>
      </c>
      <c r="W155" s="147">
        <f>V155/'SW7'!C$5</f>
        <v>35.469944051048209</v>
      </c>
    </row>
    <row r="156" spans="1:23" x14ac:dyDescent="0.35">
      <c r="A156" s="142">
        <f t="shared" si="34"/>
        <v>153</v>
      </c>
      <c r="B156" s="143">
        <f t="shared" si="35"/>
        <v>156.6461319174806</v>
      </c>
      <c r="C156" s="133">
        <v>3800</v>
      </c>
      <c r="D156" s="133">
        <v>14900</v>
      </c>
      <c r="E156" s="166">
        <v>1.3</v>
      </c>
      <c r="F156" s="143">
        <f t="shared" si="25"/>
        <v>12.354899999999999</v>
      </c>
      <c r="G156" s="143">
        <f t="shared" si="26"/>
        <v>0.30022406999999995</v>
      </c>
      <c r="H156" s="143">
        <f>'SW7'!C$12</f>
        <v>56.47</v>
      </c>
      <c r="I156" s="143">
        <f t="shared" si="27"/>
        <v>51495.369642999991</v>
      </c>
      <c r="J156" s="143">
        <f>I156*'SW7'!C$13</f>
        <v>1096.8513733958998</v>
      </c>
      <c r="K156" s="143">
        <f t="shared" si="28"/>
        <v>5.7232121783000096</v>
      </c>
      <c r="L156" s="167">
        <f t="shared" si="37"/>
        <v>4.6285015176009026</v>
      </c>
      <c r="M156" s="143">
        <f t="shared" si="29"/>
        <v>0.11247258687770192</v>
      </c>
      <c r="N156" s="143">
        <f t="shared" si="30"/>
        <v>18.51400607040361</v>
      </c>
      <c r="O156" s="143">
        <f t="shared" si="31"/>
        <v>6277.513138004505</v>
      </c>
      <c r="P156" s="143">
        <f t="shared" si="32"/>
        <v>17588.30576688343</v>
      </c>
      <c r="Q156" s="143">
        <f t="shared" si="32"/>
        <v>1675.8415444777586</v>
      </c>
      <c r="R156" s="143">
        <f t="shared" si="32"/>
        <v>24.068207891524693</v>
      </c>
      <c r="S156" s="143">
        <f t="shared" si="33"/>
        <v>25565.728657257219</v>
      </c>
      <c r="T156" s="143">
        <f>U155-(U155*(0.5^(1/'SW7'!C$2)))</f>
        <v>4379.8930800134549</v>
      </c>
      <c r="U156" s="143">
        <f t="shared" si="36"/>
        <v>711545.91005714179</v>
      </c>
      <c r="V156" s="147">
        <f>(U156*'SW7'!C$3/(B156*'SW7'!C$4)/1000)</f>
        <v>2.9066184731860427</v>
      </c>
      <c r="W156" s="147">
        <f>V156/'SW7'!C$5</f>
        <v>36.332730914825532</v>
      </c>
    </row>
    <row r="157" spans="1:23" x14ac:dyDescent="0.35">
      <c r="A157" s="142">
        <f t="shared" si="34"/>
        <v>154</v>
      </c>
      <c r="B157" s="143">
        <f t="shared" si="35"/>
        <v>157.62521847300061</v>
      </c>
      <c r="C157" s="133">
        <v>3800</v>
      </c>
      <c r="D157" s="133">
        <v>14900</v>
      </c>
      <c r="E157" s="166">
        <v>1.3</v>
      </c>
      <c r="F157" s="143">
        <f t="shared" si="25"/>
        <v>12.343799999999998</v>
      </c>
      <c r="G157" s="143">
        <f t="shared" si="26"/>
        <v>0.29995433999999993</v>
      </c>
      <c r="H157" s="143">
        <f>'SW7'!C$12</f>
        <v>56.47</v>
      </c>
      <c r="I157" s="143">
        <f t="shared" si="27"/>
        <v>51449.170665999998</v>
      </c>
      <c r="J157" s="143">
        <f>I157*'SW7'!C$13</f>
        <v>1095.8673351857999</v>
      </c>
      <c r="K157" s="143">
        <f t="shared" si="28"/>
        <v>5.674396740800006</v>
      </c>
      <c r="L157" s="167">
        <f t="shared" si="37"/>
        <v>4.6641381257230385</v>
      </c>
      <c r="M157" s="143">
        <f t="shared" si="29"/>
        <v>0.11333855645506984</v>
      </c>
      <c r="N157" s="143">
        <f t="shared" si="30"/>
        <v>18.656552502892154</v>
      </c>
      <c r="O157" s="143">
        <f t="shared" si="31"/>
        <v>6218.3860351274907</v>
      </c>
      <c r="P157" s="143">
        <f t="shared" si="32"/>
        <v>17723.724877747547</v>
      </c>
      <c r="Q157" s="143">
        <f t="shared" si="32"/>
        <v>1688.7444911805405</v>
      </c>
      <c r="R157" s="143">
        <f t="shared" si="32"/>
        <v>24.2535182537598</v>
      </c>
      <c r="S157" s="143">
        <f t="shared" si="33"/>
        <v>25655.10892230934</v>
      </c>
      <c r="T157" s="143">
        <f>U156-(U156*(0.5^(1/'SW7'!C$2)))</f>
        <v>4514.5981733603403</v>
      </c>
      <c r="U157" s="143">
        <f t="shared" si="36"/>
        <v>732731.7456343855</v>
      </c>
      <c r="V157" s="147">
        <f>(U157*'SW7'!C$3/(B157*'SW7'!C$4)/1000)</f>
        <v>2.9745692512599344</v>
      </c>
      <c r="W157" s="147">
        <f>V157/'SW7'!C$5</f>
        <v>37.182115640749181</v>
      </c>
    </row>
    <row r="158" spans="1:23" x14ac:dyDescent="0.35">
      <c r="A158" s="142">
        <f t="shared" si="34"/>
        <v>155</v>
      </c>
      <c r="B158" s="143">
        <f t="shared" si="35"/>
        <v>158.60606120800063</v>
      </c>
      <c r="C158" s="133">
        <v>3800</v>
      </c>
      <c r="D158" s="133">
        <v>14900</v>
      </c>
      <c r="E158" s="166">
        <v>1.3</v>
      </c>
      <c r="F158" s="143">
        <f t="shared" si="25"/>
        <v>12.3325</v>
      </c>
      <c r="G158" s="143">
        <f t="shared" si="26"/>
        <v>0.29967974999999997</v>
      </c>
      <c r="H158" s="143">
        <f>'SW7'!C$12</f>
        <v>56.47</v>
      </c>
      <c r="I158" s="143">
        <f t="shared" si="27"/>
        <v>51402.139275000001</v>
      </c>
      <c r="J158" s="143">
        <f>I158*'SW7'!C$13</f>
        <v>1094.8655665575</v>
      </c>
      <c r="K158" s="143">
        <f t="shared" si="28"/>
        <v>5.6259564375000011</v>
      </c>
      <c r="L158" s="167">
        <f t="shared" si="37"/>
        <v>4.6995440745716657</v>
      </c>
      <c r="M158" s="143">
        <f t="shared" si="29"/>
        <v>0.11419892101209148</v>
      </c>
      <c r="N158" s="143">
        <f t="shared" si="30"/>
        <v>18.798176298286663</v>
      </c>
      <c r="O158" s="143">
        <f t="shared" si="31"/>
        <v>6159.6659823712525</v>
      </c>
      <c r="P158" s="143">
        <f t="shared" si="32"/>
        <v>17858.267483372329</v>
      </c>
      <c r="Q158" s="143">
        <f t="shared" si="32"/>
        <v>1701.563923080163</v>
      </c>
      <c r="R158" s="143">
        <f t="shared" si="32"/>
        <v>24.437629187772661</v>
      </c>
      <c r="S158" s="143">
        <f t="shared" si="33"/>
        <v>25743.935018011522</v>
      </c>
      <c r="T158" s="143">
        <f>U157-(U157*(0.5^(1/'SW7'!C$2)))</f>
        <v>4649.0175175603945</v>
      </c>
      <c r="U158" s="143">
        <f t="shared" si="36"/>
        <v>753872.25638333452</v>
      </c>
      <c r="V158" s="147">
        <f>(U158*'SW7'!C$3/(B158*'SW7'!C$4)/1000)</f>
        <v>3.0414645497107062</v>
      </c>
      <c r="W158" s="147">
        <f>V158/'SW7'!C$5</f>
        <v>38.018306871383828</v>
      </c>
    </row>
    <row r="159" spans="1:23" x14ac:dyDescent="0.35">
      <c r="A159" s="142">
        <f t="shared" si="34"/>
        <v>156</v>
      </c>
      <c r="B159" s="143">
        <f t="shared" si="35"/>
        <v>159.58864587488065</v>
      </c>
      <c r="C159" s="133">
        <v>3800</v>
      </c>
      <c r="D159" s="133">
        <v>14900</v>
      </c>
      <c r="E159" s="166">
        <v>1.3</v>
      </c>
      <c r="F159" s="143">
        <f t="shared" si="25"/>
        <v>12.320999999999998</v>
      </c>
      <c r="G159" s="143">
        <f t="shared" si="26"/>
        <v>0.29940029999999995</v>
      </c>
      <c r="H159" s="143">
        <f>'SW7'!C$12</f>
        <v>56.47</v>
      </c>
      <c r="I159" s="143">
        <f t="shared" si="27"/>
        <v>51354.275469999993</v>
      </c>
      <c r="J159" s="143">
        <f>I159*'SW7'!C$13</f>
        <v>1093.8460675109998</v>
      </c>
      <c r="K159" s="143">
        <f t="shared" si="28"/>
        <v>5.5778937728000031</v>
      </c>
      <c r="L159" s="167">
        <f t="shared" si="37"/>
        <v>4.734722330856421</v>
      </c>
      <c r="M159" s="143">
        <f t="shared" si="29"/>
        <v>0.11505375263981102</v>
      </c>
      <c r="N159" s="143">
        <f t="shared" si="30"/>
        <v>18.938889323425684</v>
      </c>
      <c r="O159" s="143">
        <f t="shared" si="31"/>
        <v>6101.3571683713772</v>
      </c>
      <c r="P159" s="143">
        <f t="shared" si="32"/>
        <v>17991.944857254399</v>
      </c>
      <c r="Q159" s="143">
        <f t="shared" si="32"/>
        <v>1714.3009143331842</v>
      </c>
      <c r="R159" s="143">
        <f t="shared" si="32"/>
        <v>24.62055612045339</v>
      </c>
      <c r="S159" s="143">
        <f t="shared" si="33"/>
        <v>25832.223496079416</v>
      </c>
      <c r="T159" s="143">
        <f>U158-(U158*(0.5^(1/'SW7'!C$2)))</f>
        <v>4783.1492859566351</v>
      </c>
      <c r="U159" s="143">
        <f t="shared" si="36"/>
        <v>774967.17388378561</v>
      </c>
      <c r="V159" s="147">
        <f>(U159*'SW7'!C$3/(B159*'SW7'!C$4)/1000)</f>
        <v>3.1073208224065909</v>
      </c>
      <c r="W159" s="147">
        <f>V159/'SW7'!C$5</f>
        <v>38.841510280082389</v>
      </c>
    </row>
    <row r="160" spans="1:23" x14ac:dyDescent="0.35">
      <c r="A160" s="142">
        <f t="shared" si="34"/>
        <v>157</v>
      </c>
      <c r="B160" s="143">
        <f t="shared" si="35"/>
        <v>160.57295819412064</v>
      </c>
      <c r="C160" s="133">
        <v>3800</v>
      </c>
      <c r="D160" s="133">
        <v>14900</v>
      </c>
      <c r="E160" s="166">
        <v>1.3</v>
      </c>
      <c r="F160" s="143">
        <f t="shared" si="25"/>
        <v>12.309299999999999</v>
      </c>
      <c r="G160" s="143">
        <f t="shared" si="26"/>
        <v>0.29911598999999994</v>
      </c>
      <c r="H160" s="143">
        <f>'SW7'!C$12</f>
        <v>56.47</v>
      </c>
      <c r="I160" s="143">
        <f t="shared" si="27"/>
        <v>51305.579250999996</v>
      </c>
      <c r="J160" s="143">
        <f>I160*'SW7'!C$13</f>
        <v>1092.8088380462998</v>
      </c>
      <c r="K160" s="143">
        <f t="shared" si="28"/>
        <v>5.5302106343000048</v>
      </c>
      <c r="L160" s="167">
        <f t="shared" si="37"/>
        <v>4.7696758044163126</v>
      </c>
      <c r="M160" s="143">
        <f t="shared" si="29"/>
        <v>0.11590312204731638</v>
      </c>
      <c r="N160" s="143">
        <f t="shared" si="30"/>
        <v>19.07870321766525</v>
      </c>
      <c r="O160" s="143">
        <f t="shared" si="31"/>
        <v>6043.4630574206785</v>
      </c>
      <c r="P160" s="143">
        <f t="shared" si="32"/>
        <v>18124.768056781988</v>
      </c>
      <c r="Q160" s="143">
        <f t="shared" si="32"/>
        <v>1726.9565185050142</v>
      </c>
      <c r="R160" s="143">
        <f t="shared" si="32"/>
        <v>24.802314182964825</v>
      </c>
      <c r="S160" s="143">
        <f t="shared" si="33"/>
        <v>25919.989946890648</v>
      </c>
      <c r="T160" s="143">
        <f>U159-(U159*(0.5^(1/'SW7'!C$2)))</f>
        <v>4916.9917754835915</v>
      </c>
      <c r="U160" s="143">
        <f t="shared" si="36"/>
        <v>796016.24809390842</v>
      </c>
      <c r="V160" s="147">
        <f>(U160*'SW7'!C$3/(B160*'SW7'!C$4)/1000)</f>
        <v>3.1721542858916174</v>
      </c>
      <c r="W160" s="147">
        <f>V160/'SW7'!C$5</f>
        <v>39.651928573645215</v>
      </c>
    </row>
    <row r="161" spans="1:23" x14ac:dyDescent="0.35">
      <c r="A161" s="142">
        <f t="shared" si="34"/>
        <v>158</v>
      </c>
      <c r="B161" s="143">
        <f t="shared" si="35"/>
        <v>161.55898385428065</v>
      </c>
      <c r="C161" s="133">
        <v>3800</v>
      </c>
      <c r="D161" s="133">
        <v>14900</v>
      </c>
      <c r="E161" s="166">
        <v>1.3</v>
      </c>
      <c r="F161" s="143">
        <f t="shared" si="25"/>
        <v>12.2974</v>
      </c>
      <c r="G161" s="143">
        <f t="shared" si="26"/>
        <v>0.29882681999999999</v>
      </c>
      <c r="H161" s="143">
        <f>'SW7'!C$12</f>
        <v>56.47</v>
      </c>
      <c r="I161" s="143">
        <f t="shared" si="27"/>
        <v>51256.050617999994</v>
      </c>
      <c r="J161" s="143">
        <f>I161*'SW7'!C$13</f>
        <v>1091.7538781633998</v>
      </c>
      <c r="K161" s="143">
        <f t="shared" si="28"/>
        <v>5.4829082928000119</v>
      </c>
      <c r="L161" s="167">
        <f t="shared" si="37"/>
        <v>4.8044073496641175</v>
      </c>
      <c r="M161" s="143">
        <f t="shared" si="29"/>
        <v>0.11674709859683804</v>
      </c>
      <c r="N161" s="143">
        <f t="shared" si="30"/>
        <v>19.21762939865647</v>
      </c>
      <c r="O161" s="143">
        <f t="shared" si="31"/>
        <v>5985.986392278679</v>
      </c>
      <c r="P161" s="143">
        <f t="shared" si="32"/>
        <v>18256.747928723646</v>
      </c>
      <c r="Q161" s="143">
        <f t="shared" si="32"/>
        <v>1739.5317690928869</v>
      </c>
      <c r="R161" s="143">
        <f t="shared" si="32"/>
        <v>24.982918218253413</v>
      </c>
      <c r="S161" s="143">
        <f t="shared" si="33"/>
        <v>26007.249008313465</v>
      </c>
      <c r="T161" s="143">
        <f>U160-(U160*(0.5^(1/'SW7'!C$2)))</f>
        <v>5050.5433996821521</v>
      </c>
      <c r="U161" s="143">
        <f t="shared" si="36"/>
        <v>817019.24626531545</v>
      </c>
      <c r="V161" s="147">
        <f>(U161*'SW7'!C$3/(B161*'SW7'!C$4)/1000)</f>
        <v>3.2359809197178864</v>
      </c>
      <c r="W161" s="147">
        <f>V161/'SW7'!C$5</f>
        <v>40.449761496473577</v>
      </c>
    </row>
    <row r="162" spans="1:23" x14ac:dyDescent="0.35">
      <c r="A162" s="142">
        <f t="shared" si="34"/>
        <v>159</v>
      </c>
      <c r="B162" s="143">
        <f t="shared" si="35"/>
        <v>162.54670851200063</v>
      </c>
      <c r="C162" s="133">
        <v>3800</v>
      </c>
      <c r="D162" s="133">
        <v>14900</v>
      </c>
      <c r="E162" s="166">
        <v>1.3</v>
      </c>
      <c r="F162" s="143">
        <f t="shared" si="25"/>
        <v>12.285299999999999</v>
      </c>
      <c r="G162" s="143">
        <f t="shared" si="26"/>
        <v>0.29853278999999999</v>
      </c>
      <c r="H162" s="143">
        <f>'SW7'!C$12</f>
        <v>56.47</v>
      </c>
      <c r="I162" s="143">
        <f t="shared" si="27"/>
        <v>51205.689571000003</v>
      </c>
      <c r="J162" s="143">
        <f>I162*'SW7'!C$13</f>
        <v>1090.6811878623</v>
      </c>
      <c r="K162" s="143">
        <f t="shared" si="28"/>
        <v>5.4359874023000003</v>
      </c>
      <c r="L162" s="167">
        <f t="shared" si="37"/>
        <v>4.8389197669851107</v>
      </c>
      <c r="M162" s="143">
        <f t="shared" si="29"/>
        <v>0.11758575033773819</v>
      </c>
      <c r="N162" s="143">
        <f t="shared" si="30"/>
        <v>19.355679067940443</v>
      </c>
      <c r="O162" s="143">
        <f t="shared" si="31"/>
        <v>5928.929197145063</v>
      </c>
      <c r="P162" s="143">
        <f t="shared" si="32"/>
        <v>18387.895114543422</v>
      </c>
      <c r="Q162" s="143">
        <f t="shared" si="32"/>
        <v>1752.027680032299</v>
      </c>
      <c r="R162" s="143">
        <f t="shared" si="32"/>
        <v>25.162382788322578</v>
      </c>
      <c r="S162" s="143">
        <f t="shared" si="33"/>
        <v>26094.014374509105</v>
      </c>
      <c r="T162" s="143">
        <f>U161-(U161*(0.5^(1/'SW7'!C$2)))</f>
        <v>5183.8026818162762</v>
      </c>
      <c r="U162" s="143">
        <f t="shared" si="36"/>
        <v>837975.95187394682</v>
      </c>
      <c r="V162" s="147">
        <f>(U162*'SW7'!C$3/(B162*'SW7'!C$4)/1000)</f>
        <v>3.2988164668911444</v>
      </c>
      <c r="W162" s="147">
        <f>V162/'SW7'!C$5</f>
        <v>41.235205836139301</v>
      </c>
    </row>
    <row r="163" spans="1:23" x14ac:dyDescent="0.35">
      <c r="A163" s="142">
        <f t="shared" si="34"/>
        <v>160</v>
      </c>
      <c r="B163" s="143">
        <f t="shared" si="35"/>
        <v>163.53611779200062</v>
      </c>
      <c r="C163" s="133">
        <v>3800</v>
      </c>
      <c r="D163" s="133">
        <v>14900</v>
      </c>
      <c r="E163" s="166">
        <v>1.3</v>
      </c>
      <c r="F163" s="143">
        <f t="shared" si="25"/>
        <v>12.273</v>
      </c>
      <c r="G163" s="143">
        <f t="shared" si="26"/>
        <v>0.2982339</v>
      </c>
      <c r="H163" s="143">
        <f>'SW7'!C$12</f>
        <v>56.47</v>
      </c>
      <c r="I163" s="143">
        <f t="shared" si="27"/>
        <v>51154.49611</v>
      </c>
      <c r="J163" s="143">
        <f>I163*'SW7'!C$13</f>
        <v>1089.590767143</v>
      </c>
      <c r="K163" s="143">
        <f t="shared" si="28"/>
        <v>5.3894480000000016</v>
      </c>
      <c r="L163" s="167">
        <f t="shared" si="37"/>
        <v>4.8732158040920801</v>
      </c>
      <c r="M163" s="143">
        <f t="shared" si="29"/>
        <v>0.11841914403943754</v>
      </c>
      <c r="N163" s="143">
        <f t="shared" si="30"/>
        <v>19.49286321636832</v>
      </c>
      <c r="O163" s="143">
        <f t="shared" si="31"/>
        <v>5872.2927807973083</v>
      </c>
      <c r="P163" s="143">
        <f t="shared" si="32"/>
        <v>18518.220055549904</v>
      </c>
      <c r="Q163" s="143">
        <f t="shared" si="32"/>
        <v>1764.4452461876194</v>
      </c>
      <c r="R163" s="143">
        <f t="shared" si="32"/>
        <v>25.340722181278817</v>
      </c>
      <c r="S163" s="143">
        <f t="shared" si="33"/>
        <v>26180.298804716109</v>
      </c>
      <c r="T163" s="143">
        <f>U162-(U162*(0.5^(1/'SW7'!C$2)))</f>
        <v>5316.768248089822</v>
      </c>
      <c r="U163" s="143">
        <f t="shared" si="36"/>
        <v>858886.16356663965</v>
      </c>
      <c r="V163" s="147">
        <f>(U163*'SW7'!C$3/(B163*'SW7'!C$4)/1000)</f>
        <v>3.3606764344236271</v>
      </c>
      <c r="W163" s="147">
        <f>V163/'SW7'!C$5</f>
        <v>42.008455430295335</v>
      </c>
    </row>
    <row r="164" spans="1:23" x14ac:dyDescent="0.35">
      <c r="A164" s="142">
        <f t="shared" si="34"/>
        <v>161</v>
      </c>
      <c r="B164" s="143">
        <f t="shared" si="35"/>
        <v>164.52719728708061</v>
      </c>
      <c r="C164" s="133">
        <v>3800</v>
      </c>
      <c r="D164" s="133">
        <v>14900</v>
      </c>
      <c r="E164" s="166">
        <v>1.3</v>
      </c>
      <c r="F164" s="143">
        <f t="shared" si="25"/>
        <v>12.260499999999999</v>
      </c>
      <c r="G164" s="143">
        <f t="shared" si="26"/>
        <v>0.29793014999999995</v>
      </c>
      <c r="H164" s="143">
        <f>'SW7'!C$12</f>
        <v>56.47</v>
      </c>
      <c r="I164" s="143">
        <f t="shared" si="27"/>
        <v>51102.470234999993</v>
      </c>
      <c r="J164" s="143">
        <f>I164*'SW7'!C$13</f>
        <v>1088.4826160054997</v>
      </c>
      <c r="K164" s="143">
        <f t="shared" si="28"/>
        <v>5.3432895062999961</v>
      </c>
      <c r="L164" s="167">
        <f t="shared" si="37"/>
        <v>4.9072981573380119</v>
      </c>
      <c r="M164" s="143">
        <f t="shared" si="29"/>
        <v>0.11924734522331368</v>
      </c>
      <c r="N164" s="143">
        <f t="shared" si="30"/>
        <v>19.629192629352048</v>
      </c>
      <c r="O164" s="143">
        <f t="shared" si="31"/>
        <v>5816.0777398921546</v>
      </c>
      <c r="P164" s="143">
        <f t="shared" si="32"/>
        <v>18647.732997884446</v>
      </c>
      <c r="Q164" s="143">
        <f t="shared" si="32"/>
        <v>1776.7854438273739</v>
      </c>
      <c r="R164" s="143">
        <f t="shared" si="32"/>
        <v>25.517950418157664</v>
      </c>
      <c r="S164" s="143">
        <f t="shared" si="33"/>
        <v>26266.114132022132</v>
      </c>
      <c r="T164" s="143">
        <f>U163-(U163*(0.5^(1/'SW7'!C$2)))</f>
        <v>5449.4388209624449</v>
      </c>
      <c r="U164" s="143">
        <f t="shared" si="36"/>
        <v>879749.69412326592</v>
      </c>
      <c r="V164" s="147">
        <f>(U164*'SW7'!C$3/(B164*'SW7'!C$4)/1000)</f>
        <v>3.4215760939885063</v>
      </c>
      <c r="W164" s="147">
        <f>V164/'SW7'!C$5</f>
        <v>42.76970117485633</v>
      </c>
    </row>
    <row r="165" spans="1:23" x14ac:dyDescent="0.35">
      <c r="A165" s="142">
        <f t="shared" si="34"/>
        <v>162</v>
      </c>
      <c r="B165" s="143">
        <f t="shared" si="35"/>
        <v>165.51993255812062</v>
      </c>
      <c r="C165" s="133">
        <v>3800</v>
      </c>
      <c r="D165" s="133">
        <v>14900</v>
      </c>
      <c r="E165" s="166">
        <v>1.3</v>
      </c>
      <c r="F165" s="143">
        <f t="shared" si="25"/>
        <v>12.247799999999998</v>
      </c>
      <c r="G165" s="143">
        <f t="shared" si="26"/>
        <v>0.29762153999999996</v>
      </c>
      <c r="H165" s="143">
        <f>'SW7'!C$12</f>
        <v>56.47</v>
      </c>
      <c r="I165" s="143">
        <f t="shared" si="27"/>
        <v>51049.61194599999</v>
      </c>
      <c r="J165" s="143">
        <f>I165*'SW7'!C$13</f>
        <v>1087.3567344497997</v>
      </c>
      <c r="K165" s="143">
        <f t="shared" si="28"/>
        <v>5.2975107247999986</v>
      </c>
      <c r="L165" s="167">
        <f t="shared" si="37"/>
        <v>4.9411694729881859</v>
      </c>
      <c r="M165" s="143">
        <f t="shared" si="29"/>
        <v>0.12007041819361292</v>
      </c>
      <c r="N165" s="143">
        <f t="shared" si="30"/>
        <v>19.764677891952743</v>
      </c>
      <c r="O165" s="143">
        <f t="shared" si="31"/>
        <v>5760.2839624313183</v>
      </c>
      <c r="P165" s="143">
        <f t="shared" si="32"/>
        <v>18776.443997355105</v>
      </c>
      <c r="Q165" s="143">
        <f t="shared" si="32"/>
        <v>1789.0492310848324</v>
      </c>
      <c r="R165" s="143">
        <f t="shared" si="32"/>
        <v>25.694081259538567</v>
      </c>
      <c r="S165" s="143">
        <f t="shared" si="33"/>
        <v>26351.471272130795</v>
      </c>
      <c r="T165" s="143">
        <f>U164-(U164*(0.5^(1/'SW7'!C$2)))</f>
        <v>5581.8132125645643</v>
      </c>
      <c r="U165" s="143">
        <f t="shared" si="36"/>
        <v>900566.36943432561</v>
      </c>
      <c r="V165" s="147">
        <f>(U165*'SW7'!C$3/(B165*'SW7'!C$4)/1000)</f>
        <v>3.4815304826705025</v>
      </c>
      <c r="W165" s="147">
        <f>V165/'SW7'!C$5</f>
        <v>43.519131033381278</v>
      </c>
    </row>
    <row r="166" spans="1:23" x14ac:dyDescent="0.35">
      <c r="A166" s="142">
        <f t="shared" si="34"/>
        <v>163</v>
      </c>
      <c r="B166" s="143">
        <f t="shared" si="35"/>
        <v>166.51430913408061</v>
      </c>
      <c r="C166" s="133">
        <v>3800</v>
      </c>
      <c r="D166" s="133">
        <v>14900</v>
      </c>
      <c r="E166" s="166">
        <v>1.3</v>
      </c>
      <c r="F166" s="143">
        <f t="shared" si="25"/>
        <v>12.2349</v>
      </c>
      <c r="G166" s="143">
        <f t="shared" si="26"/>
        <v>0.29730806999999998</v>
      </c>
      <c r="H166" s="143">
        <f>'SW7'!C$12</f>
        <v>56.47</v>
      </c>
      <c r="I166" s="143">
        <f t="shared" si="27"/>
        <v>50995.921242999997</v>
      </c>
      <c r="J166" s="143">
        <f>I166*'SW7'!C$13</f>
        <v>1086.2131224758998</v>
      </c>
      <c r="K166" s="143">
        <f t="shared" si="28"/>
        <v>5.2521098423000012</v>
      </c>
      <c r="L166" s="167">
        <f t="shared" si="37"/>
        <v>4.9748323484531518</v>
      </c>
      <c r="M166" s="143">
        <f t="shared" si="29"/>
        <v>0.12088842606741158</v>
      </c>
      <c r="N166" s="143">
        <f t="shared" si="30"/>
        <v>19.899329393812607</v>
      </c>
      <c r="O166" s="143">
        <f t="shared" si="31"/>
        <v>5704.9106313910897</v>
      </c>
      <c r="P166" s="143">
        <f t="shared" si="32"/>
        <v>18904.362924121975</v>
      </c>
      <c r="Q166" s="143">
        <f t="shared" si="32"/>
        <v>1801.2375484044326</v>
      </c>
      <c r="R166" s="143">
        <f t="shared" si="32"/>
        <v>25.86912821195639</v>
      </c>
      <c r="S166" s="143">
        <f t="shared" si="33"/>
        <v>26436.380232129453</v>
      </c>
      <c r="T166" s="143">
        <f>U165-(U165*(0.5^(1/'SW7'!C$2)))</f>
        <v>5713.8903182107024</v>
      </c>
      <c r="U166" s="143">
        <f t="shared" si="36"/>
        <v>921336.02749389189</v>
      </c>
      <c r="V166" s="147">
        <f>(U166*'SW7'!C$3/(B166*'SW7'!C$4)/1000)</f>
        <v>3.5405544038074948</v>
      </c>
      <c r="W166" s="147">
        <f>V166/'SW7'!C$5</f>
        <v>44.256930047593684</v>
      </c>
    </row>
    <row r="167" spans="1:23" x14ac:dyDescent="0.35">
      <c r="A167" s="142">
        <f t="shared" si="34"/>
        <v>164</v>
      </c>
      <c r="B167" s="143">
        <f t="shared" si="35"/>
        <v>167.51031251200061</v>
      </c>
      <c r="C167" s="133">
        <v>3800</v>
      </c>
      <c r="D167" s="133">
        <v>14900</v>
      </c>
      <c r="E167" s="166">
        <v>1.3</v>
      </c>
      <c r="F167" s="143">
        <f t="shared" si="25"/>
        <v>12.221799999999998</v>
      </c>
      <c r="G167" s="143">
        <f t="shared" si="26"/>
        <v>0.29698973999999995</v>
      </c>
      <c r="H167" s="143">
        <f>'SW7'!C$12</f>
        <v>56.47</v>
      </c>
      <c r="I167" s="143">
        <f t="shared" si="27"/>
        <v>50941.398125999993</v>
      </c>
      <c r="J167" s="143">
        <f>I167*'SW7'!C$13</f>
        <v>1085.0517800837997</v>
      </c>
      <c r="K167" s="143">
        <f t="shared" si="28"/>
        <v>5.2070844288000089</v>
      </c>
      <c r="L167" s="167">
        <f t="shared" si="37"/>
        <v>5.0082893334839333</v>
      </c>
      <c r="M167" s="143">
        <f t="shared" si="29"/>
        <v>0.12170143080365957</v>
      </c>
      <c r="N167" s="143">
        <f t="shared" si="30"/>
        <v>20.033157333935733</v>
      </c>
      <c r="O167" s="143">
        <f t="shared" si="31"/>
        <v>5649.9562285160855</v>
      </c>
      <c r="P167" s="143">
        <f t="shared" si="32"/>
        <v>19031.499467238948</v>
      </c>
      <c r="Q167" s="143">
        <f t="shared" si="32"/>
        <v>1813.3513189745277</v>
      </c>
      <c r="R167" s="143">
        <f t="shared" si="32"/>
        <v>26.043104534116456</v>
      </c>
      <c r="S167" s="143">
        <f t="shared" si="33"/>
        <v>26520.85011926368</v>
      </c>
      <c r="T167" s="143">
        <f>U166-(U166*(0.5^(1/'SW7'!C$2)))</f>
        <v>5845.6691100100288</v>
      </c>
      <c r="U167" s="143">
        <f t="shared" si="36"/>
        <v>942058.51740781066</v>
      </c>
      <c r="V167" s="147">
        <f>(U167*'SW7'!C$3/(B167*'SW7'!C$4)/1000)</f>
        <v>3.5986624279182067</v>
      </c>
      <c r="W167" s="147">
        <f>V167/'SW7'!C$5</f>
        <v>44.98328034897758</v>
      </c>
    </row>
    <row r="168" spans="1:23" x14ac:dyDescent="0.35">
      <c r="A168" s="142">
        <f t="shared" si="34"/>
        <v>165</v>
      </c>
      <c r="B168" s="143">
        <f t="shared" si="35"/>
        <v>168.50792815700061</v>
      </c>
      <c r="C168" s="133">
        <v>3800</v>
      </c>
      <c r="D168" s="133">
        <v>14900</v>
      </c>
      <c r="E168" s="166">
        <v>1.3</v>
      </c>
      <c r="F168" s="143">
        <f t="shared" si="25"/>
        <v>12.208499999999999</v>
      </c>
      <c r="G168" s="143">
        <f t="shared" si="26"/>
        <v>0.29666654999999997</v>
      </c>
      <c r="H168" s="143">
        <f>'SW7'!C$12</f>
        <v>56.47</v>
      </c>
      <c r="I168" s="143">
        <f t="shared" si="27"/>
        <v>50886.042594999999</v>
      </c>
      <c r="J168" s="143">
        <f>I168*'SW7'!C$13</f>
        <v>1083.8727072735001</v>
      </c>
      <c r="K168" s="143">
        <f t="shared" si="28"/>
        <v>5.162431437500004</v>
      </c>
      <c r="L168" s="167">
        <f t="shared" si="37"/>
        <v>5.0415429313309552</v>
      </c>
      <c r="M168" s="143">
        <f t="shared" si="29"/>
        <v>0.12250949323134221</v>
      </c>
      <c r="N168" s="143">
        <f t="shared" si="30"/>
        <v>20.166171725323821</v>
      </c>
      <c r="O168" s="143">
        <f t="shared" si="31"/>
        <v>5595.4185382769556</v>
      </c>
      <c r="P168" s="143">
        <f t="shared" si="32"/>
        <v>19157.86313905763</v>
      </c>
      <c r="Q168" s="143">
        <f t="shared" si="32"/>
        <v>1825.3914491469989</v>
      </c>
      <c r="R168" s="143">
        <f t="shared" si="32"/>
        <v>26.216023242920969</v>
      </c>
      <c r="S168" s="143">
        <f t="shared" si="33"/>
        <v>26604.889149724502</v>
      </c>
      <c r="T168" s="143">
        <f>U167-(U167*(0.5^(1/'SW7'!C$2)))</f>
        <v>5977.1486305729486</v>
      </c>
      <c r="U168" s="143">
        <f t="shared" si="36"/>
        <v>962733.69841706427</v>
      </c>
      <c r="V168" s="147">
        <f>(U168*'SW7'!C$3/(B168*'SW7'!C$4)/1000)</f>
        <v>3.6558688937112804</v>
      </c>
      <c r="W168" s="147">
        <f>V168/'SW7'!C$5</f>
        <v>45.698361171391007</v>
      </c>
    </row>
    <row r="169" spans="1:23" x14ac:dyDescent="0.35">
      <c r="A169" s="142">
        <f t="shared" si="34"/>
        <v>166</v>
      </c>
      <c r="B169" s="143">
        <f t="shared" si="35"/>
        <v>169.50714150228063</v>
      </c>
      <c r="C169" s="133">
        <v>1200</v>
      </c>
      <c r="D169" s="133">
        <v>0</v>
      </c>
      <c r="E169" s="166">
        <v>1.3</v>
      </c>
      <c r="F169" s="143">
        <f t="shared" si="25"/>
        <v>12.194999999999999</v>
      </c>
      <c r="G169" s="143">
        <f t="shared" si="26"/>
        <v>0.29633849999999995</v>
      </c>
      <c r="H169" s="143">
        <f>'SW7'!C$12</f>
        <v>56.47</v>
      </c>
      <c r="I169" s="143">
        <f t="shared" si="27"/>
        <v>14707.410999999998</v>
      </c>
      <c r="J169" s="143">
        <f>I169*'SW7'!C$13</f>
        <v>313.26785429999995</v>
      </c>
      <c r="K169" s="143">
        <f t="shared" si="28"/>
        <v>5.1181472047999961</v>
      </c>
      <c r="L169" s="167">
        <f t="shared" si="37"/>
        <v>5.0745955998679655</v>
      </c>
      <c r="M169" s="143">
        <f t="shared" si="29"/>
        <v>0.12331267307679156</v>
      </c>
      <c r="N169" s="143">
        <f t="shared" si="30"/>
        <v>20.298382399471862</v>
      </c>
      <c r="O169" s="143">
        <f t="shared" si="31"/>
        <v>1603.3509928392373</v>
      </c>
      <c r="P169" s="143">
        <f t="shared" si="32"/>
        <v>6089.5147198415589</v>
      </c>
      <c r="Q169" s="143">
        <f t="shared" si="32"/>
        <v>0</v>
      </c>
      <c r="R169" s="143">
        <f t="shared" si="32"/>
        <v>26.387897119313422</v>
      </c>
      <c r="S169" s="143">
        <f t="shared" si="33"/>
        <v>7719.2536098001092</v>
      </c>
      <c r="T169" s="143">
        <f>U168-(U168*(0.5^(1/'SW7'!C$2)))</f>
        <v>6108.3279868154787</v>
      </c>
      <c r="U169" s="143">
        <f t="shared" si="36"/>
        <v>983361.43893621583</v>
      </c>
      <c r="V169" s="147">
        <f>(U169*'SW7'!C$3/(B169*'SW7'!C$4)/1000)</f>
        <v>3.7121879091712868</v>
      </c>
      <c r="W169" s="147">
        <f>V169/'SW7'!C$5</f>
        <v>46.402348864641084</v>
      </c>
    </row>
    <row r="170" spans="1:23" x14ac:dyDescent="0.35">
      <c r="A170" s="142">
        <f t="shared" si="34"/>
        <v>167</v>
      </c>
      <c r="B170" s="143">
        <f t="shared" si="35"/>
        <v>170.50793794912065</v>
      </c>
      <c r="C170" s="133">
        <v>1200</v>
      </c>
      <c r="D170" s="133">
        <v>0</v>
      </c>
      <c r="E170" s="166">
        <v>1.3</v>
      </c>
      <c r="F170" s="143">
        <f t="shared" si="25"/>
        <v>12.1813</v>
      </c>
      <c r="G170" s="143">
        <f t="shared" si="26"/>
        <v>0.29600558999999999</v>
      </c>
      <c r="H170" s="143">
        <f>'SW7'!C$12</f>
        <v>56.47</v>
      </c>
      <c r="I170" s="143">
        <f t="shared" si="27"/>
        <v>14690.971</v>
      </c>
      <c r="J170" s="143">
        <f>I170*'SW7'!C$13</f>
        <v>312.91768229999997</v>
      </c>
      <c r="K170" s="143">
        <f t="shared" si="28"/>
        <v>5.0742274502999933</v>
      </c>
      <c r="L170" s="167">
        <f t="shared" si="37"/>
        <v>5.1074497526821361</v>
      </c>
      <c r="M170" s="143">
        <f t="shared" si="29"/>
        <v>0.1241110289901759</v>
      </c>
      <c r="N170" s="143">
        <f t="shared" si="30"/>
        <v>20.429799010728544</v>
      </c>
      <c r="O170" s="143">
        <f t="shared" si="31"/>
        <v>1587.8154932109121</v>
      </c>
      <c r="P170" s="143">
        <f t="shared" si="32"/>
        <v>6128.9397032185634</v>
      </c>
      <c r="Q170" s="143">
        <f t="shared" si="32"/>
        <v>0</v>
      </c>
      <c r="R170" s="143">
        <f t="shared" si="32"/>
        <v>26.558738713947108</v>
      </c>
      <c r="S170" s="143">
        <f t="shared" si="33"/>
        <v>7743.313935143422</v>
      </c>
      <c r="T170" s="143">
        <f>U169-(U169*(0.5^(1/'SW7'!C$2)))</f>
        <v>6239.2063438575715</v>
      </c>
      <c r="U170" s="143">
        <f t="shared" si="36"/>
        <v>984972.36455920048</v>
      </c>
      <c r="V170" s="147">
        <f>(U170*'SW7'!C$3/(B170*'SW7'!C$4)/1000)</f>
        <v>3.6964447678314052</v>
      </c>
      <c r="W170" s="147">
        <f>V170/'SW7'!C$5</f>
        <v>46.205559597892567</v>
      </c>
    </row>
    <row r="171" spans="1:23" x14ac:dyDescent="0.35">
      <c r="A171" s="142">
        <f t="shared" si="34"/>
        <v>168</v>
      </c>
      <c r="B171" s="143">
        <f t="shared" si="35"/>
        <v>171.51030286688066</v>
      </c>
      <c r="C171" s="133">
        <v>1200</v>
      </c>
      <c r="D171" s="133">
        <v>0</v>
      </c>
      <c r="E171" s="166">
        <v>1.3</v>
      </c>
      <c r="F171" s="143">
        <f t="shared" si="25"/>
        <v>12.167399999999999</v>
      </c>
      <c r="G171" s="143">
        <f t="shared" si="26"/>
        <v>0.29566781999999997</v>
      </c>
      <c r="H171" s="143">
        <f>'SW7'!C$12</f>
        <v>56.47</v>
      </c>
      <c r="I171" s="143">
        <f t="shared" si="27"/>
        <v>14674.290999999999</v>
      </c>
      <c r="J171" s="143">
        <f>I171*'SW7'!C$13</f>
        <v>312.56239829999998</v>
      </c>
      <c r="K171" s="143">
        <f t="shared" si="28"/>
        <v>5.0306672767999956</v>
      </c>
      <c r="L171" s="167">
        <f t="shared" si="37"/>
        <v>5.1401077601317091</v>
      </c>
      <c r="M171" s="143">
        <f t="shared" si="29"/>
        <v>0.12490461857120053</v>
      </c>
      <c r="N171" s="143">
        <f t="shared" si="30"/>
        <v>20.560431040526836</v>
      </c>
      <c r="O171" s="143">
        <f t="shared" si="31"/>
        <v>1572.3974290859364</v>
      </c>
      <c r="P171" s="143">
        <f t="shared" si="32"/>
        <v>6168.1293121580511</v>
      </c>
      <c r="Q171" s="143">
        <f t="shared" si="32"/>
        <v>0</v>
      </c>
      <c r="R171" s="143">
        <f t="shared" si="32"/>
        <v>26.728560352684887</v>
      </c>
      <c r="S171" s="143">
        <f t="shared" si="33"/>
        <v>7767.2553015966732</v>
      </c>
      <c r="T171" s="143">
        <f>U170-(U170*(0.5^(1/'SW7'!C$2)))</f>
        <v>6249.4273032814963</v>
      </c>
      <c r="U171" s="143">
        <f t="shared" si="36"/>
        <v>986476.47215048631</v>
      </c>
      <c r="V171" s="147">
        <f>(U171*'SW7'!C$3/(B171*'SW7'!C$4)/1000)</f>
        <v>3.6804531666764668</v>
      </c>
      <c r="W171" s="147">
        <f>V171/'SW7'!C$5</f>
        <v>46.005664583455832</v>
      </c>
    </row>
    <row r="172" spans="1:23" x14ac:dyDescent="0.35">
      <c r="A172" s="142">
        <f t="shared" si="34"/>
        <v>169</v>
      </c>
      <c r="B172" s="143">
        <f t="shared" si="35"/>
        <v>172.51422159300068</v>
      </c>
      <c r="C172" s="133">
        <v>1200</v>
      </c>
      <c r="D172" s="133">
        <v>0</v>
      </c>
      <c r="E172" s="166">
        <v>1.3</v>
      </c>
      <c r="F172" s="143">
        <f t="shared" si="25"/>
        <v>12.153299999999998</v>
      </c>
      <c r="G172" s="143">
        <f t="shared" si="26"/>
        <v>0.29532518999999996</v>
      </c>
      <c r="H172" s="143">
        <f>'SW7'!C$12</f>
        <v>56.47</v>
      </c>
      <c r="I172" s="143">
        <f t="shared" si="27"/>
        <v>14657.370999999997</v>
      </c>
      <c r="J172" s="143">
        <f>I172*'SW7'!C$13</f>
        <v>312.20200229999995</v>
      </c>
      <c r="K172" s="143">
        <f t="shared" si="28"/>
        <v>4.9874611703000085</v>
      </c>
      <c r="L172" s="167">
        <f t="shared" si="37"/>
        <v>5.1725719503721983</v>
      </c>
      <c r="M172" s="143">
        <f t="shared" si="29"/>
        <v>0.12569349839404442</v>
      </c>
      <c r="N172" s="143">
        <f t="shared" si="30"/>
        <v>20.690287801488793</v>
      </c>
      <c r="O172" s="143">
        <f t="shared" si="31"/>
        <v>1557.0953637611638</v>
      </c>
      <c r="P172" s="143">
        <f t="shared" si="32"/>
        <v>6207.0863404466381</v>
      </c>
      <c r="Q172" s="143">
        <f t="shared" si="32"/>
        <v>0</v>
      </c>
      <c r="R172" s="143">
        <f t="shared" si="32"/>
        <v>26.897374141935433</v>
      </c>
      <c r="S172" s="143">
        <f t="shared" si="33"/>
        <v>7791.0790783497378</v>
      </c>
      <c r="T172" s="143">
        <f>U171-(U171*(0.5^(1/'SW7'!C$2)))</f>
        <v>6258.9705264075892</v>
      </c>
      <c r="U172" s="143">
        <f t="shared" si="36"/>
        <v>987994.30014880153</v>
      </c>
      <c r="V172" s="147">
        <f>(U172*'SW7'!C$3/(B172*'SW7'!C$4)/1000)</f>
        <v>3.6646652850111177</v>
      </c>
      <c r="W172" s="147">
        <f>V172/'SW7'!C$5</f>
        <v>45.808316062638973</v>
      </c>
    </row>
    <row r="173" spans="1:23" x14ac:dyDescent="0.35">
      <c r="A173" s="142">
        <f t="shared" si="34"/>
        <v>170</v>
      </c>
      <c r="B173" s="143">
        <f t="shared" si="35"/>
        <v>173.5196794330007</v>
      </c>
      <c r="C173" s="133">
        <v>1200</v>
      </c>
      <c r="D173" s="133">
        <v>0</v>
      </c>
      <c r="E173" s="166">
        <v>1.3</v>
      </c>
      <c r="F173" s="143">
        <f t="shared" si="25"/>
        <v>12.138999999999999</v>
      </c>
      <c r="G173" s="143">
        <f t="shared" si="26"/>
        <v>0.29497769999999995</v>
      </c>
      <c r="H173" s="143">
        <f>'SW7'!C$12</f>
        <v>56.47</v>
      </c>
      <c r="I173" s="143">
        <f t="shared" si="27"/>
        <v>14640.210999999999</v>
      </c>
      <c r="J173" s="143">
        <f>I173*'SW7'!C$13</f>
        <v>311.83649429999997</v>
      </c>
      <c r="K173" s="143">
        <f t="shared" si="28"/>
        <v>4.9446030000000079</v>
      </c>
      <c r="L173" s="167">
        <f t="shared" si="37"/>
        <v>5.204844610352346</v>
      </c>
      <c r="M173" s="143">
        <f t="shared" si="29"/>
        <v>0.12647772403156199</v>
      </c>
      <c r="N173" s="143">
        <f t="shared" si="30"/>
        <v>20.819378441409384</v>
      </c>
      <c r="O173" s="143">
        <f t="shared" si="31"/>
        <v>1541.9076652252652</v>
      </c>
      <c r="P173" s="143">
        <f t="shared" si="32"/>
        <v>6245.8135324228151</v>
      </c>
      <c r="Q173" s="143">
        <f t="shared" si="32"/>
        <v>0</v>
      </c>
      <c r="R173" s="143">
        <f t="shared" si="32"/>
        <v>27.065191973832199</v>
      </c>
      <c r="S173" s="143">
        <f t="shared" si="33"/>
        <v>7814.7863896219123</v>
      </c>
      <c r="T173" s="143">
        <f>U172-(U172*(0.5^(1/'SW7'!C$2)))</f>
        <v>6268.6008024190087</v>
      </c>
      <c r="U173" s="143">
        <f t="shared" si="36"/>
        <v>989526.40870074369</v>
      </c>
      <c r="V173" s="147">
        <f>(U173*'SW7'!C$3/(B173*'SW7'!C$4)/1000)</f>
        <v>3.649080385706875</v>
      </c>
      <c r="W173" s="147">
        <f>V173/'SW7'!C$5</f>
        <v>45.613504821335937</v>
      </c>
    </row>
    <row r="174" spans="1:23" x14ac:dyDescent="0.35">
      <c r="A174" s="142">
        <f t="shared" si="34"/>
        <v>171</v>
      </c>
      <c r="B174" s="143">
        <f t="shared" si="35"/>
        <v>174.52666166048073</v>
      </c>
      <c r="C174" s="133">
        <v>1200</v>
      </c>
      <c r="D174" s="133">
        <v>0</v>
      </c>
      <c r="E174" s="166">
        <v>1.3</v>
      </c>
      <c r="F174" s="143">
        <f t="shared" si="25"/>
        <v>12.124499999999999</v>
      </c>
      <c r="G174" s="143">
        <f t="shared" si="26"/>
        <v>0.29462534999999995</v>
      </c>
      <c r="H174" s="143">
        <f>'SW7'!C$12</f>
        <v>56.47</v>
      </c>
      <c r="I174" s="143">
        <f t="shared" si="27"/>
        <v>14622.811</v>
      </c>
      <c r="J174" s="143">
        <f>I174*'SW7'!C$13</f>
        <v>311.4658743</v>
      </c>
      <c r="K174" s="143">
        <f t="shared" si="28"/>
        <v>4.9020860182999968</v>
      </c>
      <c r="L174" s="167">
        <f t="shared" si="37"/>
        <v>5.2369279867808523</v>
      </c>
      <c r="M174" s="143">
        <f t="shared" si="29"/>
        <v>0.1272573500787747</v>
      </c>
      <c r="N174" s="143">
        <f t="shared" si="30"/>
        <v>20.947711947123409</v>
      </c>
      <c r="O174" s="143">
        <f t="shared" si="31"/>
        <v>1526.8325075836142</v>
      </c>
      <c r="P174" s="143">
        <f t="shared" si="32"/>
        <v>6284.3135841370231</v>
      </c>
      <c r="Q174" s="143">
        <f t="shared" si="32"/>
        <v>0</v>
      </c>
      <c r="R174" s="143">
        <f t="shared" si="32"/>
        <v>27.232025531260433</v>
      </c>
      <c r="S174" s="143">
        <f t="shared" si="33"/>
        <v>7838.3781172518975</v>
      </c>
      <c r="T174" s="143">
        <f>U173-(U173*(0.5^(1/'SW7'!C$2)))</f>
        <v>6278.3216853195336</v>
      </c>
      <c r="U174" s="143">
        <f t="shared" si="36"/>
        <v>991072.59428794659</v>
      </c>
      <c r="V174" s="147">
        <f>(U174*'SW7'!C$3/(B174*'SW7'!C$4)/1000)</f>
        <v>3.6336949333284339</v>
      </c>
      <c r="W174" s="147">
        <f>V174/'SW7'!C$5</f>
        <v>45.421186666605422</v>
      </c>
    </row>
    <row r="175" spans="1:23" x14ac:dyDescent="0.35">
      <c r="A175" s="142">
        <f t="shared" si="34"/>
        <v>172</v>
      </c>
      <c r="B175" s="143">
        <f t="shared" si="35"/>
        <v>175.53515351712076</v>
      </c>
      <c r="C175" s="133">
        <v>1200</v>
      </c>
      <c r="D175" s="133">
        <v>0</v>
      </c>
      <c r="E175" s="166">
        <v>1.3</v>
      </c>
      <c r="F175" s="143">
        <f t="shared" si="25"/>
        <v>12.1098</v>
      </c>
      <c r="G175" s="143">
        <f t="shared" si="26"/>
        <v>0.29426813999999996</v>
      </c>
      <c r="H175" s="143">
        <f>'SW7'!C$12</f>
        <v>56.47</v>
      </c>
      <c r="I175" s="143">
        <f t="shared" si="27"/>
        <v>14605.171</v>
      </c>
      <c r="J175" s="143">
        <f>I175*'SW7'!C$13</f>
        <v>311.09014230000002</v>
      </c>
      <c r="K175" s="143">
        <f t="shared" si="28"/>
        <v>4.8599028607999983</v>
      </c>
      <c r="L175" s="167">
        <f t="shared" si="37"/>
        <v>5.2688242870649518</v>
      </c>
      <c r="M175" s="143">
        <f t="shared" si="29"/>
        <v>0.12803243017567831</v>
      </c>
      <c r="N175" s="143">
        <f t="shared" si="30"/>
        <v>21.075297148259807</v>
      </c>
      <c r="O175" s="143">
        <f t="shared" si="31"/>
        <v>1511.8678725304487</v>
      </c>
      <c r="P175" s="143">
        <f t="shared" si="32"/>
        <v>6322.5891444779418</v>
      </c>
      <c r="Q175" s="143">
        <f t="shared" si="32"/>
        <v>0</v>
      </c>
      <c r="R175" s="143">
        <f t="shared" si="32"/>
        <v>27.397886292737748</v>
      </c>
      <c r="S175" s="143">
        <f t="shared" si="33"/>
        <v>7861.8549033011286</v>
      </c>
      <c r="T175" s="143">
        <f>U174-(U174*(0.5^(1/'SW7'!C$2)))</f>
        <v>6288.1318838309962</v>
      </c>
      <c r="U175" s="143">
        <f t="shared" si="36"/>
        <v>992632.65071987896</v>
      </c>
      <c r="V175" s="147">
        <f>(U175*'SW7'!C$3/(B175*'SW7'!C$4)/1000)</f>
        <v>3.6185054488328534</v>
      </c>
      <c r="W175" s="147">
        <f>V175/'SW7'!C$5</f>
        <v>45.231318110410669</v>
      </c>
    </row>
    <row r="176" spans="1:23" x14ac:dyDescent="0.35">
      <c r="A176" s="142">
        <f t="shared" si="34"/>
        <v>173</v>
      </c>
      <c r="B176" s="143">
        <f t="shared" si="35"/>
        <v>176.54514021268076</v>
      </c>
      <c r="C176" s="133">
        <v>1200</v>
      </c>
      <c r="D176" s="133">
        <v>0</v>
      </c>
      <c r="E176" s="166">
        <v>1.3</v>
      </c>
      <c r="F176" s="143">
        <f t="shared" si="25"/>
        <v>12.094899999999999</v>
      </c>
      <c r="G176" s="143">
        <f t="shared" si="26"/>
        <v>0.29390606999999996</v>
      </c>
      <c r="H176" s="143">
        <f>'SW7'!C$12</f>
        <v>56.47</v>
      </c>
      <c r="I176" s="143">
        <f t="shared" si="27"/>
        <v>14587.290999999999</v>
      </c>
      <c r="J176" s="143">
        <f>I176*'SW7'!C$13</f>
        <v>310.7092983</v>
      </c>
      <c r="K176" s="143">
        <f t="shared" si="28"/>
        <v>4.8180455462999987</v>
      </c>
      <c r="L176" s="167">
        <f t="shared" si="37"/>
        <v>5.3005356802217527</v>
      </c>
      <c r="M176" s="143">
        <f t="shared" si="29"/>
        <v>0.12880301702938859</v>
      </c>
      <c r="N176" s="143">
        <f t="shared" si="30"/>
        <v>21.202142720887011</v>
      </c>
      <c r="O176" s="143">
        <f t="shared" si="31"/>
        <v>1497.0115508683127</v>
      </c>
      <c r="P176" s="143">
        <f t="shared" si="32"/>
        <v>6360.6428162661032</v>
      </c>
      <c r="Q176" s="143">
        <f t="shared" si="32"/>
        <v>0</v>
      </c>
      <c r="R176" s="143">
        <f t="shared" si="32"/>
        <v>27.562785537153115</v>
      </c>
      <c r="S176" s="143">
        <f t="shared" si="33"/>
        <v>7885.2171526715692</v>
      </c>
      <c r="T176" s="143">
        <f>U175-(U175*(0.5^(1/'SW7'!C$2)))</f>
        <v>6298.0300897209672</v>
      </c>
      <c r="U176" s="143">
        <f t="shared" si="36"/>
        <v>994206.37373934907</v>
      </c>
      <c r="V176" s="147">
        <f>(U176*'SW7'!C$3/(B176*'SW7'!C$4)/1000)</f>
        <v>3.6035085251043166</v>
      </c>
      <c r="W176" s="147">
        <f>V176/'SW7'!C$5</f>
        <v>45.043856563803956</v>
      </c>
    </row>
    <row r="177" spans="1:23" x14ac:dyDescent="0.35">
      <c r="A177" s="142">
        <f t="shared" si="34"/>
        <v>174</v>
      </c>
      <c r="B177" s="143">
        <f t="shared" si="35"/>
        <v>177.55660692500075</v>
      </c>
      <c r="C177" s="133">
        <v>1200</v>
      </c>
      <c r="D177" s="133">
        <v>0</v>
      </c>
      <c r="E177" s="166">
        <v>1.3</v>
      </c>
      <c r="F177" s="143">
        <f t="shared" si="25"/>
        <v>12.079799999999999</v>
      </c>
      <c r="G177" s="143">
        <f t="shared" si="26"/>
        <v>0.29353913999999998</v>
      </c>
      <c r="H177" s="143">
        <f>'SW7'!C$12</f>
        <v>56.47</v>
      </c>
      <c r="I177" s="143">
        <f t="shared" si="27"/>
        <v>14569.170999999998</v>
      </c>
      <c r="J177" s="143">
        <f>I177*'SW7'!C$13</f>
        <v>310.32334229999998</v>
      </c>
      <c r="K177" s="143">
        <f t="shared" si="28"/>
        <v>4.7765054768000113</v>
      </c>
      <c r="L177" s="167">
        <f t="shared" si="37"/>
        <v>5.332064297763317</v>
      </c>
      <c r="M177" s="143">
        <f t="shared" si="29"/>
        <v>0.12956916243564859</v>
      </c>
      <c r="N177" s="143">
        <f t="shared" si="30"/>
        <v>21.328257191053268</v>
      </c>
      <c r="O177" s="143">
        <f t="shared" si="31"/>
        <v>1482.2611440748344</v>
      </c>
      <c r="P177" s="143">
        <f t="shared" si="32"/>
        <v>6398.4771573159805</v>
      </c>
      <c r="Q177" s="143">
        <f t="shared" si="32"/>
        <v>0</v>
      </c>
      <c r="R177" s="143">
        <f t="shared" si="32"/>
        <v>27.726734348369249</v>
      </c>
      <c r="S177" s="143">
        <f t="shared" si="33"/>
        <v>7908.4650357391838</v>
      </c>
      <c r="T177" s="143">
        <f>U176-(U176*(0.5^(1/'SW7'!C$2)))</f>
        <v>6308.015007023816</v>
      </c>
      <c r="U177" s="143">
        <f t="shared" si="36"/>
        <v>995793.56080229965</v>
      </c>
      <c r="V177" s="147">
        <f>(U177*'SW7'!C$3/(B177*'SW7'!C$4)/1000)</f>
        <v>3.5887008245543219</v>
      </c>
      <c r="W177" s="147">
        <f>V177/'SW7'!C$5</f>
        <v>44.858760306929021</v>
      </c>
    </row>
    <row r="178" spans="1:23" x14ac:dyDescent="0.35">
      <c r="A178" s="142">
        <f t="shared" si="34"/>
        <v>175</v>
      </c>
      <c r="B178" s="143">
        <f t="shared" si="35"/>
        <v>178.56953880000077</v>
      </c>
      <c r="C178" s="133">
        <v>1200</v>
      </c>
      <c r="D178" s="133">
        <v>0</v>
      </c>
      <c r="E178" s="166">
        <v>1.3</v>
      </c>
      <c r="F178" s="143">
        <f t="shared" si="25"/>
        <v>12.064499999999999</v>
      </c>
      <c r="G178" s="143">
        <f t="shared" si="26"/>
        <v>0.29316734999999994</v>
      </c>
      <c r="H178" s="143">
        <f>'SW7'!C$12</f>
        <v>56.47</v>
      </c>
      <c r="I178" s="143">
        <f t="shared" si="27"/>
        <v>14550.810999999998</v>
      </c>
      <c r="J178" s="143">
        <f>I178*'SW7'!C$13</f>
        <v>309.93227429999996</v>
      </c>
      <c r="K178" s="143">
        <f t="shared" si="28"/>
        <v>4.7352734374999912</v>
      </c>
      <c r="L178" s="167">
        <f t="shared" si="37"/>
        <v>5.3634122345564101</v>
      </c>
      <c r="M178" s="143">
        <f t="shared" si="29"/>
        <v>0.13033091729972077</v>
      </c>
      <c r="N178" s="143">
        <f t="shared" si="30"/>
        <v>21.453648938225641</v>
      </c>
      <c r="O178" s="143">
        <f t="shared" si="31"/>
        <v>1467.6140659167511</v>
      </c>
      <c r="P178" s="143">
        <f t="shared" si="32"/>
        <v>6436.0946814676918</v>
      </c>
      <c r="Q178" s="143">
        <f t="shared" si="32"/>
        <v>0</v>
      </c>
      <c r="R178" s="143">
        <f t="shared" si="32"/>
        <v>27.889743619693334</v>
      </c>
      <c r="S178" s="143">
        <f t="shared" si="33"/>
        <v>7931.5984910041361</v>
      </c>
      <c r="T178" s="143">
        <f>U177-(U177*(0.5^(1/'SW7'!C$2)))</f>
        <v>6318.0853506430285</v>
      </c>
      <c r="U178" s="143">
        <f t="shared" si="36"/>
        <v>997394.01083101507</v>
      </c>
      <c r="V178" s="147">
        <f>(U178*'SW7'!C$3/(B178*'SW7'!C$4)/1000)</f>
        <v>3.5740790766941806</v>
      </c>
      <c r="W178" s="147">
        <f>V178/'SW7'!C$5</f>
        <v>44.675988458677253</v>
      </c>
    </row>
    <row r="179" spans="1:23" x14ac:dyDescent="0.35">
      <c r="A179" s="142">
        <f t="shared" si="34"/>
        <v>176</v>
      </c>
      <c r="B179" s="143">
        <f t="shared" si="35"/>
        <v>179.58392095168077</v>
      </c>
      <c r="C179" s="133">
        <v>1200</v>
      </c>
      <c r="D179" s="133">
        <v>0</v>
      </c>
      <c r="E179" s="166">
        <v>1.3</v>
      </c>
      <c r="F179" s="143">
        <f t="shared" si="25"/>
        <v>12.048999999999999</v>
      </c>
      <c r="G179" s="143">
        <f t="shared" si="26"/>
        <v>0.29279069999999996</v>
      </c>
      <c r="H179" s="143">
        <f>'SW7'!C$12</f>
        <v>56.47</v>
      </c>
      <c r="I179" s="143">
        <f t="shared" si="27"/>
        <v>14532.210999999999</v>
      </c>
      <c r="J179" s="143">
        <f>I179*'SW7'!C$13</f>
        <v>309.5360943</v>
      </c>
      <c r="K179" s="143">
        <f t="shared" si="28"/>
        <v>4.6943395968000061</v>
      </c>
      <c r="L179" s="167">
        <f t="shared" si="37"/>
        <v>5.3945815496576976</v>
      </c>
      <c r="M179" s="143">
        <f t="shared" si="29"/>
        <v>0.13108833165668204</v>
      </c>
      <c r="N179" s="143">
        <f t="shared" si="30"/>
        <v>21.578326198630791</v>
      </c>
      <c r="O179" s="143">
        <f t="shared" si="31"/>
        <v>1453.0675441113108</v>
      </c>
      <c r="P179" s="143">
        <f t="shared" si="32"/>
        <v>6473.4978595892371</v>
      </c>
      <c r="Q179" s="143">
        <f t="shared" si="32"/>
        <v>0</v>
      </c>
      <c r="R179" s="143">
        <f t="shared" si="32"/>
        <v>28.051824058220028</v>
      </c>
      <c r="S179" s="143">
        <f t="shared" si="33"/>
        <v>7954.6172277587675</v>
      </c>
      <c r="T179" s="143">
        <f>U178-(U178*(0.5^(1/'SW7'!C$2)))</f>
        <v>6328.2398447861196</v>
      </c>
      <c r="U179" s="143">
        <f t="shared" si="36"/>
        <v>999007.52397137613</v>
      </c>
      <c r="V179" s="147">
        <f>(U179*'SW7'!C$3/(B179*'SW7'!C$4)/1000)</f>
        <v>3.5596400757906563</v>
      </c>
      <c r="W179" s="147">
        <f>V179/'SW7'!C$5</f>
        <v>44.495500947383206</v>
      </c>
    </row>
    <row r="180" spans="1:23" x14ac:dyDescent="0.35">
      <c r="A180" s="142">
        <f t="shared" si="34"/>
        <v>177</v>
      </c>
      <c r="B180" s="143">
        <f t="shared" si="35"/>
        <v>180.59973846212077</v>
      </c>
      <c r="C180" s="133">
        <v>1200</v>
      </c>
      <c r="D180" s="133">
        <v>0</v>
      </c>
      <c r="E180" s="166">
        <v>1.3</v>
      </c>
      <c r="F180" s="143">
        <f t="shared" si="25"/>
        <v>12.033299999999999</v>
      </c>
      <c r="G180" s="143">
        <f t="shared" si="26"/>
        <v>0.29240918999999993</v>
      </c>
      <c r="H180" s="143">
        <f>'SW7'!C$12</f>
        <v>56.47</v>
      </c>
      <c r="I180" s="143">
        <f t="shared" si="27"/>
        <v>14513.370999999999</v>
      </c>
      <c r="J180" s="143">
        <f>I180*'SW7'!C$13</f>
        <v>309.13480229999999</v>
      </c>
      <c r="K180" s="143">
        <f t="shared" si="28"/>
        <v>4.6536935062999945</v>
      </c>
      <c r="L180" s="167">
        <f t="shared" si="37"/>
        <v>5.4255742671253593</v>
      </c>
      <c r="M180" s="143">
        <f t="shared" si="29"/>
        <v>0.13184145469114622</v>
      </c>
      <c r="N180" s="143">
        <f t="shared" si="30"/>
        <v>21.702297068501437</v>
      </c>
      <c r="O180" s="143">
        <f t="shared" si="31"/>
        <v>1438.6186220348425</v>
      </c>
      <c r="P180" s="143">
        <f t="shared" si="32"/>
        <v>6510.6891205504307</v>
      </c>
      <c r="Q180" s="143">
        <f t="shared" si="32"/>
        <v>0</v>
      </c>
      <c r="R180" s="143">
        <f t="shared" si="32"/>
        <v>28.212986189051868</v>
      </c>
      <c r="S180" s="143">
        <f t="shared" si="33"/>
        <v>7977.5207287743251</v>
      </c>
      <c r="T180" s="143">
        <f>U179-(U179*(0.5^(1/'SW7'!C$2)))</f>
        <v>6338.4772214236436</v>
      </c>
      <c r="U180" s="143">
        <f t="shared" si="36"/>
        <v>1000633.9013543488</v>
      </c>
      <c r="V180" s="147">
        <f>(U180*'SW7'!C$3/(B180*'SW7'!C$4)/1000)</f>
        <v>3.5453806786027129</v>
      </c>
      <c r="W180" s="147">
        <f>V180/'SW7'!C$5</f>
        <v>44.317258482533909</v>
      </c>
    </row>
    <row r="181" spans="1:23" x14ac:dyDescent="0.35">
      <c r="A181" s="142">
        <f t="shared" si="34"/>
        <v>178</v>
      </c>
      <c r="B181" s="143">
        <f t="shared" si="35"/>
        <v>181.61697638148075</v>
      </c>
      <c r="C181" s="133">
        <v>1200</v>
      </c>
      <c r="D181" s="133">
        <v>0</v>
      </c>
      <c r="E181" s="166">
        <v>1.3</v>
      </c>
      <c r="F181" s="143">
        <f t="shared" si="25"/>
        <v>12.017399999999999</v>
      </c>
      <c r="G181" s="143">
        <f t="shared" si="26"/>
        <v>0.29202281999999996</v>
      </c>
      <c r="H181" s="143">
        <f>'SW7'!C$12</f>
        <v>56.47</v>
      </c>
      <c r="I181" s="143">
        <f t="shared" si="27"/>
        <v>14494.290999999997</v>
      </c>
      <c r="J181" s="143">
        <f>I181*'SW7'!C$13</f>
        <v>308.72839829999992</v>
      </c>
      <c r="K181" s="143">
        <f t="shared" si="28"/>
        <v>4.6133241007999999</v>
      </c>
      <c r="L181" s="167">
        <f t="shared" si="37"/>
        <v>5.4563923768077665</v>
      </c>
      <c r="M181" s="143">
        <f t="shared" si="29"/>
        <v>0.13259033475642873</v>
      </c>
      <c r="N181" s="143">
        <f t="shared" si="30"/>
        <v>21.825569507231066</v>
      </c>
      <c r="O181" s="143">
        <f t="shared" si="31"/>
        <v>1424.2641604787714</v>
      </c>
      <c r="P181" s="143">
        <f t="shared" si="32"/>
        <v>6547.6708521693199</v>
      </c>
      <c r="Q181" s="143">
        <f t="shared" si="32"/>
        <v>0</v>
      </c>
      <c r="R181" s="143">
        <f t="shared" si="32"/>
        <v>28.373240359400388</v>
      </c>
      <c r="S181" s="143">
        <f t="shared" si="33"/>
        <v>8000.3082530074917</v>
      </c>
      <c r="T181" s="143">
        <f>U180-(U180*(0.5^(1/'SW7'!C$2)))</f>
        <v>6348.7962187766097</v>
      </c>
      <c r="U181" s="143">
        <f t="shared" si="36"/>
        <v>1002272.9448616995</v>
      </c>
      <c r="V181" s="147">
        <f>(U181*'SW7'!C$3/(B181*'SW7'!C$4)/1000)</f>
        <v>3.5312978021967494</v>
      </c>
      <c r="W181" s="147">
        <f>V181/'SW7'!C$5</f>
        <v>44.141222527459369</v>
      </c>
    </row>
    <row r="182" spans="1:23" x14ac:dyDescent="0.35">
      <c r="A182" s="142">
        <f t="shared" si="34"/>
        <v>179</v>
      </c>
      <c r="B182" s="143">
        <f t="shared" si="35"/>
        <v>182.63561972800076</v>
      </c>
      <c r="C182" s="133">
        <v>1200</v>
      </c>
      <c r="D182" s="133">
        <v>0</v>
      </c>
      <c r="E182" s="166">
        <v>1.3</v>
      </c>
      <c r="F182" s="143">
        <f t="shared" si="25"/>
        <v>12.001299999999999</v>
      </c>
      <c r="G182" s="143">
        <f t="shared" si="26"/>
        <v>0.29163158999999994</v>
      </c>
      <c r="H182" s="143">
        <f>'SW7'!C$12</f>
        <v>56.47</v>
      </c>
      <c r="I182" s="143">
        <f t="shared" si="27"/>
        <v>14474.970999999998</v>
      </c>
      <c r="J182" s="143">
        <f>I182*'SW7'!C$13</f>
        <v>308.31688229999992</v>
      </c>
      <c r="K182" s="143">
        <f t="shared" si="28"/>
        <v>4.5732196982999938</v>
      </c>
      <c r="L182" s="167">
        <f t="shared" si="37"/>
        <v>5.4870378351100975</v>
      </c>
      <c r="M182" s="143">
        <f t="shared" si="29"/>
        <v>0.13333501939317535</v>
      </c>
      <c r="N182" s="143">
        <f t="shared" si="30"/>
        <v>21.94815134044039</v>
      </c>
      <c r="O182" s="143">
        <f t="shared" si="31"/>
        <v>1410.0008394528004</v>
      </c>
      <c r="P182" s="143">
        <f t="shared" si="32"/>
        <v>6584.4454021321171</v>
      </c>
      <c r="Q182" s="143">
        <f t="shared" si="32"/>
        <v>0</v>
      </c>
      <c r="R182" s="143">
        <f t="shared" si="32"/>
        <v>28.532596742572508</v>
      </c>
      <c r="S182" s="143">
        <f t="shared" si="33"/>
        <v>8022.9788383274899</v>
      </c>
      <c r="T182" s="143">
        <f>U181-(U181*(0.5^(1/'SW7'!C$2)))</f>
        <v>6359.195579829393</v>
      </c>
      <c r="U182" s="143">
        <f t="shared" si="36"/>
        <v>1003924.4568959303</v>
      </c>
      <c r="V182" s="147">
        <f>(U182*'SW7'!C$3/(B182*'SW7'!C$4)/1000)</f>
        <v>3.5173884218377194</v>
      </c>
      <c r="W182" s="147">
        <f>V182/'SW7'!C$5</f>
        <v>43.967355272971488</v>
      </c>
    </row>
    <row r="183" spans="1:23" x14ac:dyDescent="0.35">
      <c r="A183" s="142">
        <f t="shared" si="34"/>
        <v>180</v>
      </c>
      <c r="B183" s="143">
        <f t="shared" si="35"/>
        <v>183.65565348800078</v>
      </c>
      <c r="C183" s="133">
        <v>1200</v>
      </c>
      <c r="D183" s="133">
        <v>0</v>
      </c>
      <c r="E183" s="166">
        <v>1.3</v>
      </c>
      <c r="F183" s="143">
        <f t="shared" si="25"/>
        <v>11.984999999999999</v>
      </c>
      <c r="G183" s="143">
        <f t="shared" si="26"/>
        <v>0.29123549999999998</v>
      </c>
      <c r="H183" s="143">
        <f>'SW7'!C$12</f>
        <v>56.47</v>
      </c>
      <c r="I183" s="143">
        <f t="shared" si="27"/>
        <v>14455.411</v>
      </c>
      <c r="J183" s="143">
        <f>I183*'SW7'!C$13</f>
        <v>307.90025429999997</v>
      </c>
      <c r="K183" s="143">
        <f t="shared" si="28"/>
        <v>4.533368000000003</v>
      </c>
      <c r="L183" s="167">
        <f t="shared" si="37"/>
        <v>5.5175125657396293</v>
      </c>
      <c r="M183" s="143">
        <f t="shared" si="29"/>
        <v>0.13407555534747298</v>
      </c>
      <c r="N183" s="143">
        <f t="shared" si="30"/>
        <v>22.070050262958517</v>
      </c>
      <c r="O183" s="143">
        <f t="shared" si="31"/>
        <v>1395.8251600354831</v>
      </c>
      <c r="P183" s="143">
        <f t="shared" si="32"/>
        <v>6621.0150788875553</v>
      </c>
      <c r="Q183" s="143">
        <f t="shared" si="32"/>
        <v>0</v>
      </c>
      <c r="R183" s="143">
        <f t="shared" si="32"/>
        <v>28.691065341846073</v>
      </c>
      <c r="S183" s="143">
        <f t="shared" si="33"/>
        <v>8045.531304264885</v>
      </c>
      <c r="T183" s="143">
        <f>U182-(U182*(0.5^(1/'SW7'!C$2)))</f>
        <v>6369.6740508707007</v>
      </c>
      <c r="U183" s="143">
        <f t="shared" si="36"/>
        <v>1005588.2401544284</v>
      </c>
      <c r="V183" s="147">
        <f>(U183*'SW7'!C$3/(B183*'SW7'!C$4)/1000)</f>
        <v>3.5036495689537301</v>
      </c>
      <c r="W183" s="147">
        <f>V183/'SW7'!C$5</f>
        <v>43.795619611921623</v>
      </c>
    </row>
    <row r="184" spans="1:23" x14ac:dyDescent="0.35">
      <c r="A184" s="142">
        <f t="shared" si="34"/>
        <v>181</v>
      </c>
      <c r="B184" s="143">
        <f t="shared" si="35"/>
        <v>184.6770626158808</v>
      </c>
      <c r="C184" s="133">
        <v>1200</v>
      </c>
      <c r="D184" s="133">
        <v>0</v>
      </c>
      <c r="E184" s="166">
        <v>1.3</v>
      </c>
      <c r="F184" s="143">
        <f t="shared" si="25"/>
        <v>11.968499999999999</v>
      </c>
      <c r="G184" s="143">
        <f t="shared" si="26"/>
        <v>0.29083454999999997</v>
      </c>
      <c r="H184" s="143">
        <f>'SW7'!C$12</f>
        <v>56.47</v>
      </c>
      <c r="I184" s="143">
        <f t="shared" si="27"/>
        <v>14435.610999999999</v>
      </c>
      <c r="J184" s="143">
        <f>I184*'SW7'!C$13</f>
        <v>307.47851429999997</v>
      </c>
      <c r="K184" s="143">
        <f t="shared" si="28"/>
        <v>4.4937560903000104</v>
      </c>
      <c r="L184" s="167">
        <f t="shared" si="37"/>
        <v>5.5478184604303244</v>
      </c>
      <c r="M184" s="143">
        <f t="shared" si="29"/>
        <v>0.13481198858845689</v>
      </c>
      <c r="N184" s="143">
        <f t="shared" si="30"/>
        <v>22.191273841721298</v>
      </c>
      <c r="O184" s="143">
        <f t="shared" si="31"/>
        <v>1381.7334462720237</v>
      </c>
      <c r="P184" s="143">
        <f t="shared" si="32"/>
        <v>6657.3821525163894</v>
      </c>
      <c r="Q184" s="143">
        <f t="shared" si="32"/>
        <v>0</v>
      </c>
      <c r="R184" s="143">
        <f t="shared" si="32"/>
        <v>28.848655994237689</v>
      </c>
      <c r="S184" s="143">
        <f t="shared" si="33"/>
        <v>8067.9642547826506</v>
      </c>
      <c r="T184" s="143">
        <f>U183-(U183*(0.5^(1/'SW7'!C$2)))</f>
        <v>6380.2303800596856</v>
      </c>
      <c r="U184" s="143">
        <f t="shared" si="36"/>
        <v>1007264.0974078226</v>
      </c>
      <c r="V184" s="147">
        <f>(U184*'SW7'!C$3/(B184*'SW7'!C$4)/1000)</f>
        <v>3.4900783291716824</v>
      </c>
      <c r="W184" s="147">
        <f>V184/'SW7'!C$5</f>
        <v>43.625979114646029</v>
      </c>
    </row>
    <row r="185" spans="1:23" x14ac:dyDescent="0.35">
      <c r="A185" s="142">
        <f t="shared" si="34"/>
        <v>182</v>
      </c>
      <c r="B185" s="143">
        <f t="shared" si="35"/>
        <v>185.69983203412079</v>
      </c>
      <c r="C185" s="133">
        <v>1200</v>
      </c>
      <c r="D185" s="133">
        <v>0</v>
      </c>
      <c r="E185" s="166">
        <v>1.3</v>
      </c>
      <c r="F185" s="143">
        <f t="shared" si="25"/>
        <v>11.951799999999999</v>
      </c>
      <c r="G185" s="143">
        <f t="shared" si="26"/>
        <v>0.29042873999999996</v>
      </c>
      <c r="H185" s="143">
        <f>'SW7'!C$12</f>
        <v>56.47</v>
      </c>
      <c r="I185" s="143">
        <f t="shared" si="27"/>
        <v>14415.570999999998</v>
      </c>
      <c r="J185" s="143">
        <f>I185*'SW7'!C$13</f>
        <v>307.05166229999998</v>
      </c>
      <c r="K185" s="143">
        <f t="shared" si="28"/>
        <v>4.4543704367999837</v>
      </c>
      <c r="L185" s="167">
        <f t="shared" si="37"/>
        <v>5.5779573796474864</v>
      </c>
      <c r="M185" s="143">
        <f t="shared" si="29"/>
        <v>0.1355443643254339</v>
      </c>
      <c r="N185" s="143">
        <f t="shared" si="30"/>
        <v>22.311829518589946</v>
      </c>
      <c r="O185" s="143">
        <f t="shared" si="31"/>
        <v>1367.7218471194119</v>
      </c>
      <c r="P185" s="143">
        <f t="shared" si="32"/>
        <v>6693.5488555769834</v>
      </c>
      <c r="Q185" s="143">
        <f t="shared" si="32"/>
        <v>0</v>
      </c>
      <c r="R185" s="143">
        <f t="shared" si="32"/>
        <v>29.005378374166931</v>
      </c>
      <c r="S185" s="143">
        <f t="shared" si="33"/>
        <v>8090.2760810705622</v>
      </c>
      <c r="T185" s="143">
        <f>U184-(U184*(0.5^(1/'SW7'!C$2)))</f>
        <v>6390.8633160206955</v>
      </c>
      <c r="U185" s="143">
        <f t="shared" si="36"/>
        <v>1008951.8312825456</v>
      </c>
      <c r="V185" s="147">
        <f>(U185*'SW7'!C$3/(B185*'SW7'!C$4)/1000)</f>
        <v>3.4766718404216963</v>
      </c>
      <c r="W185" s="147">
        <f>V185/'SW7'!C$5</f>
        <v>43.458398005271199</v>
      </c>
    </row>
    <row r="186" spans="1:23" x14ac:dyDescent="0.35">
      <c r="A186" s="142">
        <f t="shared" si="34"/>
        <v>183</v>
      </c>
      <c r="B186" s="143">
        <f t="shared" si="35"/>
        <v>186.7239466332808</v>
      </c>
      <c r="C186" s="133">
        <v>1200</v>
      </c>
      <c r="D186" s="133">
        <v>0</v>
      </c>
      <c r="E186" s="166">
        <v>1.3</v>
      </c>
      <c r="F186" s="143">
        <f t="shared" si="25"/>
        <v>11.934899999999999</v>
      </c>
      <c r="G186" s="143">
        <f t="shared" si="26"/>
        <v>0.29001806999999996</v>
      </c>
      <c r="H186" s="143">
        <f>'SW7'!C$12</f>
        <v>56.47</v>
      </c>
      <c r="I186" s="143">
        <f t="shared" si="27"/>
        <v>14395.290999999999</v>
      </c>
      <c r="J186" s="143">
        <f>I186*'SW7'!C$13</f>
        <v>306.61969829999998</v>
      </c>
      <c r="K186" s="143">
        <f t="shared" si="28"/>
        <v>4.4151968902999954</v>
      </c>
      <c r="L186" s="167">
        <f t="shared" si="37"/>
        <v>5.607931153273146</v>
      </c>
      <c r="M186" s="143">
        <f t="shared" si="29"/>
        <v>0.13627272702453744</v>
      </c>
      <c r="N186" s="143">
        <f t="shared" si="30"/>
        <v>22.431724613092584</v>
      </c>
      <c r="O186" s="143">
        <f t="shared" si="31"/>
        <v>1353.7863384388827</v>
      </c>
      <c r="P186" s="143">
        <f t="shared" si="32"/>
        <v>6729.517383927775</v>
      </c>
      <c r="Q186" s="143">
        <f t="shared" si="32"/>
        <v>0</v>
      </c>
      <c r="R186" s="143">
        <f t="shared" si="32"/>
        <v>29.161241997020358</v>
      </c>
      <c r="S186" s="143">
        <f t="shared" si="33"/>
        <v>8112.4649643636785</v>
      </c>
      <c r="T186" s="143">
        <f>U185-(U185*(0.5^(1/'SW7'!C$2)))</f>
        <v>6401.5716064630542</v>
      </c>
      <c r="U186" s="143">
        <f t="shared" si="36"/>
        <v>1010651.2440475954</v>
      </c>
      <c r="V186" s="147">
        <f>(U186*'SW7'!C$3/(B186*'SW7'!C$4)/1000)</f>
        <v>3.4634272911080894</v>
      </c>
      <c r="W186" s="147">
        <f>V186/'SW7'!C$5</f>
        <v>43.292841138851117</v>
      </c>
    </row>
    <row r="187" spans="1:23" x14ac:dyDescent="0.35">
      <c r="A187" s="142">
        <f t="shared" si="34"/>
        <v>184</v>
      </c>
      <c r="B187" s="143">
        <f t="shared" si="35"/>
        <v>187.74939127200079</v>
      </c>
      <c r="C187" s="133">
        <v>1200</v>
      </c>
      <c r="D187" s="133">
        <v>0</v>
      </c>
      <c r="E187" s="166">
        <v>1.3</v>
      </c>
      <c r="F187" s="143">
        <f t="shared" si="25"/>
        <v>11.9178</v>
      </c>
      <c r="G187" s="143">
        <f t="shared" si="26"/>
        <v>0.28960253999999996</v>
      </c>
      <c r="H187" s="143">
        <f>'SW7'!C$12</f>
        <v>56.47</v>
      </c>
      <c r="I187" s="143">
        <f t="shared" si="27"/>
        <v>14374.771000000001</v>
      </c>
      <c r="J187" s="143">
        <f>I187*'SW7'!C$13</f>
        <v>306.18262229999999</v>
      </c>
      <c r="K187" s="143">
        <f t="shared" si="28"/>
        <v>4.3762206847999963</v>
      </c>
      <c r="L187" s="167">
        <f t="shared" si="37"/>
        <v>5.6377415812726746</v>
      </c>
      <c r="M187" s="143">
        <f t="shared" si="29"/>
        <v>0.13699712042492598</v>
      </c>
      <c r="N187" s="143">
        <f t="shared" si="30"/>
        <v>22.550966325090698</v>
      </c>
      <c r="O187" s="143">
        <f t="shared" si="31"/>
        <v>1339.9227250355646</v>
      </c>
      <c r="P187" s="143">
        <f t="shared" si="32"/>
        <v>6765.2898975272092</v>
      </c>
      <c r="Q187" s="143">
        <f t="shared" si="32"/>
        <v>0</v>
      </c>
      <c r="R187" s="143">
        <f t="shared" si="32"/>
        <v>29.316256222617909</v>
      </c>
      <c r="S187" s="143">
        <f t="shared" si="33"/>
        <v>8134.5288787853915</v>
      </c>
      <c r="T187" s="143">
        <f>U186-(U186*(0.5^(1/'SW7'!C$2)))</f>
        <v>6412.353996828082</v>
      </c>
      <c r="U187" s="143">
        <f t="shared" si="36"/>
        <v>1012362.1374054961</v>
      </c>
      <c r="V187" s="147">
        <f>(U187*'SW7'!C$3/(B187*'SW7'!C$4)/1000)</f>
        <v>3.4503419183447823</v>
      </c>
      <c r="W187" s="147">
        <f>V187/'SW7'!C$5</f>
        <v>43.129273979309779</v>
      </c>
    </row>
    <row r="188" spans="1:23" x14ac:dyDescent="0.35">
      <c r="A188" s="142">
        <f t="shared" si="34"/>
        <v>185</v>
      </c>
      <c r="B188" s="143">
        <f t="shared" si="35"/>
        <v>188.77615077700082</v>
      </c>
      <c r="C188" s="133">
        <v>1200</v>
      </c>
      <c r="D188" s="133">
        <v>0</v>
      </c>
      <c r="E188" s="166">
        <v>1.3</v>
      </c>
      <c r="F188" s="143">
        <f t="shared" si="25"/>
        <v>11.900499999999999</v>
      </c>
      <c r="G188" s="143">
        <f t="shared" si="26"/>
        <v>0.28918214999999997</v>
      </c>
      <c r="H188" s="143">
        <f>'SW7'!C$12</f>
        <v>56.47</v>
      </c>
      <c r="I188" s="143">
        <f t="shared" si="27"/>
        <v>14354.010999999999</v>
      </c>
      <c r="J188" s="143">
        <f>I188*'SW7'!C$13</f>
        <v>305.74043429999995</v>
      </c>
      <c r="K188" s="143">
        <f t="shared" si="28"/>
        <v>4.3374264375000067</v>
      </c>
      <c r="L188" s="167">
        <f t="shared" si="37"/>
        <v>5.6673904343434529</v>
      </c>
      <c r="M188" s="143">
        <f t="shared" si="29"/>
        <v>0.13771758755454591</v>
      </c>
      <c r="N188" s="143">
        <f t="shared" si="30"/>
        <v>22.669561737373812</v>
      </c>
      <c r="O188" s="143">
        <f t="shared" si="31"/>
        <v>1326.1266427455537</v>
      </c>
      <c r="P188" s="143">
        <f t="shared" si="32"/>
        <v>6800.8685212121436</v>
      </c>
      <c r="Q188" s="143">
        <f t="shared" si="32"/>
        <v>0</v>
      </c>
      <c r="R188" s="143">
        <f t="shared" si="32"/>
        <v>29.470430258585957</v>
      </c>
      <c r="S188" s="143">
        <f t="shared" si="33"/>
        <v>8156.4655942162835</v>
      </c>
      <c r="T188" s="143">
        <f>U187-(U187*(0.5^(1/'SW7'!C$2)))</f>
        <v>6423.2092289631255</v>
      </c>
      <c r="U188" s="143">
        <f t="shared" si="36"/>
        <v>1014084.3122874534</v>
      </c>
      <c r="V188" s="147">
        <f>(U188*'SW7'!C$3/(B188*'SW7'!C$4)/1000)</f>
        <v>3.4374130062530601</v>
      </c>
      <c r="W188" s="147">
        <f>V188/'SW7'!C$5</f>
        <v>42.96766257816325</v>
      </c>
    </row>
    <row r="189" spans="1:23" x14ac:dyDescent="0.35">
      <c r="A189" s="142">
        <f t="shared" si="34"/>
        <v>186</v>
      </c>
      <c r="B189" s="143">
        <f t="shared" si="35"/>
        <v>189.80420994308082</v>
      </c>
      <c r="C189" s="133">
        <v>1200</v>
      </c>
      <c r="D189" s="133">
        <v>0</v>
      </c>
      <c r="E189" s="166">
        <v>1.3</v>
      </c>
      <c r="F189" s="143">
        <f t="shared" si="25"/>
        <v>11.882999999999999</v>
      </c>
      <c r="G189" s="143">
        <f t="shared" si="26"/>
        <v>0.28875689999999998</v>
      </c>
      <c r="H189" s="143">
        <f>'SW7'!C$12</f>
        <v>56.47</v>
      </c>
      <c r="I189" s="143">
        <f t="shared" si="27"/>
        <v>14333.010999999999</v>
      </c>
      <c r="J189" s="143">
        <f>I189*'SW7'!C$13</f>
        <v>305.29313429999996</v>
      </c>
      <c r="K189" s="143">
        <f t="shared" si="28"/>
        <v>4.2987981488000173</v>
      </c>
      <c r="L189" s="167">
        <f t="shared" si="37"/>
        <v>5.6968794545459573</v>
      </c>
      <c r="M189" s="143">
        <f t="shared" si="29"/>
        <v>0.13843417074546677</v>
      </c>
      <c r="N189" s="143">
        <f t="shared" si="30"/>
        <v>22.787517818183829</v>
      </c>
      <c r="O189" s="143">
        <f t="shared" si="31"/>
        <v>1312.3935605701949</v>
      </c>
      <c r="P189" s="143">
        <f t="shared" si="32"/>
        <v>6836.2553454551489</v>
      </c>
      <c r="Q189" s="143">
        <f t="shared" si="32"/>
        <v>0</v>
      </c>
      <c r="R189" s="143">
        <f t="shared" si="32"/>
        <v>29.62377316363898</v>
      </c>
      <c r="S189" s="143">
        <f t="shared" si="33"/>
        <v>8178.2726791889836</v>
      </c>
      <c r="T189" s="143">
        <f>U188-(U188*(0.5^(1/'SW7'!C$2)))</f>
        <v>6434.1360398215475</v>
      </c>
      <c r="U189" s="143">
        <f t="shared" si="36"/>
        <v>1015817.5686527066</v>
      </c>
      <c r="V189" s="147">
        <f>(U189*'SW7'!C$3/(B189*'SW7'!C$4)/1000)</f>
        <v>3.4246378843197118</v>
      </c>
      <c r="W189" s="147">
        <f>V189/'SW7'!C$5</f>
        <v>42.807973553996398</v>
      </c>
    </row>
    <row r="190" spans="1:23" x14ac:dyDescent="0.35">
      <c r="A190" s="142">
        <f t="shared" si="34"/>
        <v>187</v>
      </c>
      <c r="B190" s="143">
        <f t="shared" si="35"/>
        <v>190.83355353312083</v>
      </c>
      <c r="C190" s="133">
        <v>1200</v>
      </c>
      <c r="D190" s="133">
        <v>0</v>
      </c>
      <c r="E190" s="166">
        <v>1.3</v>
      </c>
      <c r="F190" s="143">
        <f t="shared" si="25"/>
        <v>11.8653</v>
      </c>
      <c r="G190" s="143">
        <f t="shared" si="26"/>
        <v>0.28832679</v>
      </c>
      <c r="H190" s="143">
        <f>'SW7'!C$12</f>
        <v>56.47</v>
      </c>
      <c r="I190" s="143">
        <f t="shared" si="27"/>
        <v>14311.770999999999</v>
      </c>
      <c r="J190" s="143">
        <f>I190*'SW7'!C$13</f>
        <v>304.84072229999998</v>
      </c>
      <c r="K190" s="143">
        <f t="shared" si="28"/>
        <v>4.2603192022999892</v>
      </c>
      <c r="L190" s="167">
        <f t="shared" si="37"/>
        <v>5.7262103559179636</v>
      </c>
      <c r="M190" s="143">
        <f t="shared" si="29"/>
        <v>0.13914691164880652</v>
      </c>
      <c r="N190" s="143">
        <f t="shared" si="30"/>
        <v>22.904841423671854</v>
      </c>
      <c r="O190" s="143">
        <f t="shared" si="31"/>
        <v>1298.7187828576884</v>
      </c>
      <c r="P190" s="143">
        <f t="shared" si="32"/>
        <v>6871.4524271015562</v>
      </c>
      <c r="Q190" s="143">
        <f t="shared" si="32"/>
        <v>0</v>
      </c>
      <c r="R190" s="143">
        <f t="shared" si="32"/>
        <v>29.77629385077341</v>
      </c>
      <c r="S190" s="143">
        <f t="shared" si="33"/>
        <v>8199.9475038100172</v>
      </c>
      <c r="T190" s="143">
        <f>U189-(U189*(0.5^(1/'SW7'!C$2)))</f>
        <v>6445.1331601899583</v>
      </c>
      <c r="U190" s="143">
        <f t="shared" si="36"/>
        <v>1017561.705292074</v>
      </c>
      <c r="V190" s="147">
        <f>(U190*'SW7'!C$3/(B190*'SW7'!C$4)/1000)</f>
        <v>3.4120139258136049</v>
      </c>
      <c r="W190" s="147">
        <f>V190/'SW7'!C$5</f>
        <v>42.650174072670062</v>
      </c>
    </row>
    <row r="191" spans="1:23" x14ac:dyDescent="0.35">
      <c r="A191" s="142">
        <f t="shared" si="34"/>
        <v>188</v>
      </c>
      <c r="B191" s="143">
        <f t="shared" si="35"/>
        <v>191.86416627808083</v>
      </c>
      <c r="C191" s="133">
        <v>1200</v>
      </c>
      <c r="D191" s="133">
        <v>0</v>
      </c>
      <c r="E191" s="166">
        <v>1.3</v>
      </c>
      <c r="F191" s="143">
        <f t="shared" si="25"/>
        <v>11.847399999999999</v>
      </c>
      <c r="G191" s="143">
        <f t="shared" si="26"/>
        <v>0.28789181999999996</v>
      </c>
      <c r="H191" s="143">
        <f>'SW7'!C$12</f>
        <v>56.47</v>
      </c>
      <c r="I191" s="143">
        <f t="shared" si="27"/>
        <v>14290.290999999999</v>
      </c>
      <c r="J191" s="143">
        <f>I191*'SW7'!C$13</f>
        <v>304.3831983</v>
      </c>
      <c r="K191" s="143">
        <f t="shared" si="28"/>
        <v>4.2219723647999956</v>
      </c>
      <c r="L191" s="167">
        <f t="shared" si="37"/>
        <v>5.7553848250723902</v>
      </c>
      <c r="M191" s="143">
        <f t="shared" si="29"/>
        <v>0.13985585124925909</v>
      </c>
      <c r="N191" s="143">
        <f t="shared" si="30"/>
        <v>23.021539300289561</v>
      </c>
      <c r="O191" s="143">
        <f t="shared" si="31"/>
        <v>1285.097451532037</v>
      </c>
      <c r="P191" s="143">
        <f t="shared" si="32"/>
        <v>6906.4617900868679</v>
      </c>
      <c r="Q191" s="143">
        <f t="shared" si="32"/>
        <v>0</v>
      </c>
      <c r="R191" s="143">
        <f t="shared" si="32"/>
        <v>29.92800109037643</v>
      </c>
      <c r="S191" s="143">
        <f t="shared" si="33"/>
        <v>8221.4872427092814</v>
      </c>
      <c r="T191" s="143">
        <f>U190-(U190*(0.5^(1/'SW7'!C$2)))</f>
        <v>6456.1993134415243</v>
      </c>
      <c r="U191" s="143">
        <f t="shared" si="36"/>
        <v>1019316.5196356941</v>
      </c>
      <c r="V191" s="147">
        <f>(U191*'SW7'!C$3/(B191*'SW7'!C$4)/1000)</f>
        <v>3.3995385462588792</v>
      </c>
      <c r="W191" s="147">
        <f>V191/'SW7'!C$5</f>
        <v>42.494231828235989</v>
      </c>
    </row>
    <row r="192" spans="1:23" x14ac:dyDescent="0.35">
      <c r="A192" s="142">
        <f t="shared" si="34"/>
        <v>189</v>
      </c>
      <c r="B192" s="143">
        <f t="shared" si="35"/>
        <v>192.89603287700083</v>
      </c>
      <c r="C192" s="133">
        <v>1200</v>
      </c>
      <c r="D192" s="133">
        <v>0</v>
      </c>
      <c r="E192" s="166">
        <v>1.3</v>
      </c>
      <c r="F192" s="143">
        <f t="shared" si="25"/>
        <v>11.829299999999998</v>
      </c>
      <c r="G192" s="143">
        <f t="shared" si="26"/>
        <v>0.28745198999999994</v>
      </c>
      <c r="H192" s="143">
        <f>'SW7'!C$12</f>
        <v>56.47</v>
      </c>
      <c r="I192" s="143">
        <f t="shared" si="27"/>
        <v>14268.570999999998</v>
      </c>
      <c r="J192" s="143">
        <f>I192*'SW7'!C$13</f>
        <v>303.92056229999997</v>
      </c>
      <c r="K192" s="143">
        <f t="shared" si="28"/>
        <v>4.1837397862999879</v>
      </c>
      <c r="L192" s="167">
        <f t="shared" si="37"/>
        <v>5.7844045217792583</v>
      </c>
      <c r="M192" s="143">
        <f t="shared" si="29"/>
        <v>0.14056102987923597</v>
      </c>
      <c r="N192" s="143">
        <f t="shared" si="30"/>
        <v>23.137618087117033</v>
      </c>
      <c r="O192" s="143">
        <f t="shared" si="31"/>
        <v>1271.524548369174</v>
      </c>
      <c r="P192" s="143">
        <f t="shared" si="32"/>
        <v>6941.2854261351104</v>
      </c>
      <c r="Q192" s="143">
        <f t="shared" si="32"/>
        <v>0</v>
      </c>
      <c r="R192" s="143">
        <f t="shared" si="32"/>
        <v>30.078903513252143</v>
      </c>
      <c r="S192" s="143">
        <f t="shared" si="33"/>
        <v>8242.8888780175366</v>
      </c>
      <c r="T192" s="143">
        <f>U191-(U191*(0.5^(1/'SW7'!C$2)))</f>
        <v>6467.3332143160515</v>
      </c>
      <c r="U192" s="143">
        <f t="shared" si="36"/>
        <v>1021081.8075649618</v>
      </c>
      <c r="V192" s="147">
        <f>(U192*'SW7'!C$3/(B192*'SW7'!C$4)/1000)</f>
        <v>3.3872092019629227</v>
      </c>
      <c r="W192" s="147">
        <f>V192/'SW7'!C$5</f>
        <v>42.34011502453653</v>
      </c>
    </row>
    <row r="193" spans="1:23" x14ac:dyDescent="0.35">
      <c r="A193" s="142">
        <f t="shared" si="34"/>
        <v>190</v>
      </c>
      <c r="B193" s="143">
        <f t="shared" si="35"/>
        <v>193.92913799700082</v>
      </c>
      <c r="C193" s="133">
        <v>1200</v>
      </c>
      <c r="D193" s="133">
        <v>0</v>
      </c>
      <c r="E193" s="166">
        <v>1.3</v>
      </c>
      <c r="F193" s="143">
        <f t="shared" si="25"/>
        <v>11.810999999999998</v>
      </c>
      <c r="G193" s="143">
        <f t="shared" si="26"/>
        <v>0.28700729999999997</v>
      </c>
      <c r="H193" s="143">
        <f>'SW7'!C$12</f>
        <v>56.47</v>
      </c>
      <c r="I193" s="143">
        <f t="shared" si="27"/>
        <v>14246.610999999997</v>
      </c>
      <c r="J193" s="143">
        <f>I193*'SW7'!C$13</f>
        <v>303.45281429999994</v>
      </c>
      <c r="K193" s="143">
        <f t="shared" si="28"/>
        <v>4.145602999999987</v>
      </c>
      <c r="L193" s="167">
        <f t="shared" si="37"/>
        <v>5.8132710795322922</v>
      </c>
      <c r="M193" s="143">
        <f t="shared" si="29"/>
        <v>0.14126248723263468</v>
      </c>
      <c r="N193" s="143">
        <f t="shared" si="30"/>
        <v>23.253084318129169</v>
      </c>
      <c r="O193" s="143">
        <f t="shared" si="31"/>
        <v>1257.9948973205187</v>
      </c>
      <c r="P193" s="143">
        <f t="shared" si="32"/>
        <v>6975.9252954387503</v>
      </c>
      <c r="Q193" s="143">
        <f t="shared" si="32"/>
        <v>0</v>
      </c>
      <c r="R193" s="143">
        <f t="shared" si="32"/>
        <v>30.229009613567921</v>
      </c>
      <c r="S193" s="143">
        <f t="shared" si="33"/>
        <v>8264.149202372837</v>
      </c>
      <c r="T193" s="143">
        <f>U192-(U192*(0.5^(1/'SW7'!C$2)))</f>
        <v>6478.5335677271942</v>
      </c>
      <c r="U193" s="143">
        <f t="shared" si="36"/>
        <v>1022857.3632286633</v>
      </c>
      <c r="V193" s="147">
        <f>(U193*'SW7'!C$3/(B193*'SW7'!C$4)/1000)</f>
        <v>3.3750233885974437</v>
      </c>
      <c r="W193" s="147">
        <f>V193/'SW7'!C$5</f>
        <v>42.187792357468048</v>
      </c>
    </row>
    <row r="194" spans="1:23" x14ac:dyDescent="0.35">
      <c r="A194" s="142">
        <f t="shared" si="34"/>
        <v>191</v>
      </c>
      <c r="B194" s="143">
        <f t="shared" si="35"/>
        <v>194.96346627328083</v>
      </c>
      <c r="C194" s="133">
        <v>1200</v>
      </c>
      <c r="D194" s="133">
        <v>0</v>
      </c>
      <c r="E194" s="166">
        <v>1.3</v>
      </c>
      <c r="F194" s="143">
        <f t="shared" si="25"/>
        <v>11.792499999999999</v>
      </c>
      <c r="G194" s="143">
        <f t="shared" si="26"/>
        <v>0.28655774999999994</v>
      </c>
      <c r="H194" s="143">
        <f>'SW7'!C$12</f>
        <v>56.47</v>
      </c>
      <c r="I194" s="143">
        <f t="shared" si="27"/>
        <v>14224.410999999998</v>
      </c>
      <c r="J194" s="143">
        <f>I194*'SW7'!C$13</f>
        <v>302.97995429999997</v>
      </c>
      <c r="K194" s="143">
        <f t="shared" si="28"/>
        <v>4.1075429222999986</v>
      </c>
      <c r="L194" s="167">
        <f t="shared" si="37"/>
        <v>5.841986106100677</v>
      </c>
      <c r="M194" s="143">
        <f t="shared" si="29"/>
        <v>0.14196026237824644</v>
      </c>
      <c r="N194" s="143">
        <f t="shared" si="30"/>
        <v>23.367944424402708</v>
      </c>
      <c r="O194" s="143">
        <f t="shared" si="31"/>
        <v>1244.5031668837419</v>
      </c>
      <c r="P194" s="143">
        <f t="shared" si="32"/>
        <v>7010.3833273208129</v>
      </c>
      <c r="Q194" s="143">
        <f t="shared" si="32"/>
        <v>0</v>
      </c>
      <c r="R194" s="143">
        <f t="shared" si="32"/>
        <v>30.378327751723521</v>
      </c>
      <c r="S194" s="143">
        <f t="shared" si="33"/>
        <v>8285.264821956278</v>
      </c>
      <c r="T194" s="143">
        <f>U193-(U193*(0.5^(1/'SW7'!C$2)))</f>
        <v>6489.7990675955079</v>
      </c>
      <c r="U194" s="143">
        <f t="shared" si="36"/>
        <v>1024642.978863309</v>
      </c>
      <c r="V194" s="147">
        <f>(U194*'SW7'!C$3/(B194*'SW7'!C$4)/1000)</f>
        <v>3.3629786398309451</v>
      </c>
      <c r="W194" s="147">
        <f>V194/'SW7'!C$5</f>
        <v>42.037232997886811</v>
      </c>
    </row>
    <row r="195" spans="1:23" x14ac:dyDescent="0.35">
      <c r="A195" s="142">
        <f t="shared" si="34"/>
        <v>192</v>
      </c>
      <c r="B195" s="143">
        <f t="shared" si="35"/>
        <v>195.99900230912081</v>
      </c>
      <c r="C195" s="133">
        <v>1200</v>
      </c>
      <c r="D195" s="133">
        <v>0</v>
      </c>
      <c r="E195" s="166">
        <v>1.3</v>
      </c>
      <c r="F195" s="143">
        <f t="shared" si="25"/>
        <v>11.773799999999998</v>
      </c>
      <c r="G195" s="143">
        <f t="shared" si="26"/>
        <v>0.28610333999999993</v>
      </c>
      <c r="H195" s="143">
        <f>'SW7'!C$12</f>
        <v>56.47</v>
      </c>
      <c r="I195" s="143">
        <f t="shared" si="27"/>
        <v>14201.970999999998</v>
      </c>
      <c r="J195" s="143">
        <f>I195*'SW7'!C$13</f>
        <v>302.50198229999995</v>
      </c>
      <c r="K195" s="143">
        <f t="shared" si="28"/>
        <v>4.0695398527999984</v>
      </c>
      <c r="L195" s="167">
        <f t="shared" si="37"/>
        <v>5.8705511840663718</v>
      </c>
      <c r="M195" s="143">
        <f t="shared" si="29"/>
        <v>0.14265439377281283</v>
      </c>
      <c r="N195" s="143">
        <f t="shared" si="30"/>
        <v>23.482204736265487</v>
      </c>
      <c r="O195" s="143">
        <f t="shared" si="31"/>
        <v>1231.0438725208496</v>
      </c>
      <c r="P195" s="143">
        <f t="shared" si="32"/>
        <v>7044.6614208796464</v>
      </c>
      <c r="Q195" s="143">
        <f t="shared" si="32"/>
        <v>0</v>
      </c>
      <c r="R195" s="143">
        <f t="shared" si="32"/>
        <v>30.526866157145133</v>
      </c>
      <c r="S195" s="143">
        <f t="shared" si="33"/>
        <v>8306.2321595576414</v>
      </c>
      <c r="T195" s="143">
        <f>U194-(U194*(0.5^(1/'SW7'!C$2)))</f>
        <v>6501.1283957085107</v>
      </c>
      <c r="U195" s="143">
        <f t="shared" si="36"/>
        <v>1026438.4446176698</v>
      </c>
      <c r="V195" s="147">
        <f>(U195*'SW7'!C$3/(B195*'SW7'!C$4)/1000)</f>
        <v>3.3510725260110004</v>
      </c>
      <c r="W195" s="147">
        <f>V195/'SW7'!C$5</f>
        <v>41.888406575137502</v>
      </c>
    </row>
    <row r="196" spans="1:23" x14ac:dyDescent="0.35">
      <c r="A196" s="142">
        <f t="shared" si="34"/>
        <v>193</v>
      </c>
      <c r="B196" s="143">
        <f t="shared" si="35"/>
        <v>197.03573067588081</v>
      </c>
      <c r="C196" s="133">
        <v>1200</v>
      </c>
      <c r="D196" s="133">
        <v>0</v>
      </c>
      <c r="E196" s="166">
        <v>1.3</v>
      </c>
      <c r="F196" s="143">
        <f t="shared" ref="F196:F242" si="38">-0.0001*A196^2+0.0196*A196+11.697</f>
        <v>11.754899999999999</v>
      </c>
      <c r="G196" s="143">
        <f t="shared" ref="G196:G242" si="39">F196*0.0243</f>
        <v>0.28564406999999997</v>
      </c>
      <c r="H196" s="143">
        <f>'SW7'!C$12</f>
        <v>56.47</v>
      </c>
      <c r="I196" s="143">
        <f t="shared" ref="I196:I242" si="40">F196*C196+G196*D196+H196*E196</f>
        <v>14179.290999999999</v>
      </c>
      <c r="J196" s="143">
        <f>I196*'SW7'!C$13</f>
        <v>302.01889829999999</v>
      </c>
      <c r="K196" s="143">
        <f t="shared" ref="K196:K242" si="41">-0.0000000257*A196^4+0.0000163*A196^3-0.003686*A196^2+0.3024*A196+1.445</f>
        <v>4.0315734742999894</v>
      </c>
      <c r="L196" s="167">
        <f t="shared" si="37"/>
        <v>5.8989678713475051</v>
      </c>
      <c r="M196" s="143">
        <f t="shared" ref="M196:M259" si="42">0.0243*L196</f>
        <v>0.14334491927374438</v>
      </c>
      <c r="N196" s="143">
        <f t="shared" ref="N196:N259" si="43">4*L196</f>
        <v>23.59587148539002</v>
      </c>
      <c r="O196" s="143">
        <f t="shared" ref="O196:O259" si="44">J196*K196</f>
        <v>1217.6113791235862</v>
      </c>
      <c r="P196" s="143">
        <f t="shared" ref="P196:R259" si="45">C196*L196</f>
        <v>7078.7614456170058</v>
      </c>
      <c r="Q196" s="143">
        <f t="shared" si="45"/>
        <v>0</v>
      </c>
      <c r="R196" s="143">
        <f t="shared" si="45"/>
        <v>30.674632931007029</v>
      </c>
      <c r="S196" s="143">
        <f t="shared" ref="S196:S259" si="46">SUM(O196:R196)</f>
        <v>8327.0474576715987</v>
      </c>
      <c r="T196" s="143">
        <f>U195-(U195*(0.5^(1/'SW7'!C$2)))</f>
        <v>6512.5202206075191</v>
      </c>
      <c r="U196" s="143">
        <f t="shared" si="36"/>
        <v>1028243.5483815189</v>
      </c>
      <c r="V196" s="147">
        <f>(U196*'SW7'!C$3/(B196*'SW7'!C$4)/1000)</f>
        <v>3.3393026528947658</v>
      </c>
      <c r="W196" s="147">
        <f>V196/'SW7'!C$5</f>
        <v>41.741283161184569</v>
      </c>
    </row>
    <row r="197" spans="1:23" x14ac:dyDescent="0.35">
      <c r="A197" s="142">
        <f t="shared" ref="A197:A260" si="47">A196+1</f>
        <v>194</v>
      </c>
      <c r="B197" s="143">
        <f t="shared" ref="B197:B260" si="48">B196+0.5584 + 2*0.001787*A197 -3*0.00000155*A197^2 - 4*0.00000000133*A197^3</f>
        <v>198.07363591300083</v>
      </c>
      <c r="C197" s="133">
        <v>1200</v>
      </c>
      <c r="D197" s="133">
        <v>0</v>
      </c>
      <c r="E197" s="166">
        <v>1.3</v>
      </c>
      <c r="F197" s="143">
        <f t="shared" si="38"/>
        <v>11.735799999999999</v>
      </c>
      <c r="G197" s="143">
        <f t="shared" si="39"/>
        <v>0.28517993999999997</v>
      </c>
      <c r="H197" s="143">
        <f>'SW7'!C$12</f>
        <v>56.47</v>
      </c>
      <c r="I197" s="143">
        <f t="shared" si="40"/>
        <v>14156.370999999999</v>
      </c>
      <c r="J197" s="143">
        <f>I197*'SW7'!C$13</f>
        <v>301.53070229999997</v>
      </c>
      <c r="K197" s="143">
        <f t="shared" si="41"/>
        <v>3.9936228528000086</v>
      </c>
      <c r="L197" s="167">
        <f t="shared" si="37"/>
        <v>5.9272377017082185</v>
      </c>
      <c r="M197" s="143">
        <f t="shared" si="42"/>
        <v>0.1440318761515097</v>
      </c>
      <c r="N197" s="143">
        <f t="shared" si="43"/>
        <v>23.708950806832874</v>
      </c>
      <c r="O197" s="143">
        <f t="shared" si="44"/>
        <v>1204.199903526116</v>
      </c>
      <c r="P197" s="143">
        <f t="shared" si="45"/>
        <v>7112.6852420498626</v>
      </c>
      <c r="Q197" s="143">
        <f t="shared" si="45"/>
        <v>0</v>
      </c>
      <c r="R197" s="143">
        <f t="shared" si="45"/>
        <v>30.821636048882738</v>
      </c>
      <c r="S197" s="143">
        <f t="shared" si="46"/>
        <v>8347.7067816248618</v>
      </c>
      <c r="T197" s="143">
        <f>U196-(U196*(0.5^(1/'SW7'!C$2)))</f>
        <v>6523.9731965010287</v>
      </c>
      <c r="U197" s="143">
        <f t="shared" ref="U197:U260" si="49">U196+S196-T196</f>
        <v>1030058.075618583</v>
      </c>
      <c r="V197" s="147">
        <f>(U197*'SW7'!C$3/(B197*'SW7'!C$4)/1000)</f>
        <v>3.3276666604262424</v>
      </c>
      <c r="W197" s="147">
        <f>V197/'SW7'!C$5</f>
        <v>41.595833255328031</v>
      </c>
    </row>
    <row r="198" spans="1:23" x14ac:dyDescent="0.35">
      <c r="A198" s="142">
        <f t="shared" si="47"/>
        <v>195</v>
      </c>
      <c r="B198" s="143">
        <f t="shared" si="48"/>
        <v>199.11270252800085</v>
      </c>
      <c r="C198" s="133">
        <v>1200</v>
      </c>
      <c r="D198" s="133">
        <v>0</v>
      </c>
      <c r="E198" s="166">
        <v>1.3</v>
      </c>
      <c r="F198" s="143">
        <f t="shared" si="38"/>
        <v>11.7165</v>
      </c>
      <c r="G198" s="143">
        <f t="shared" si="39"/>
        <v>0.28471094999999996</v>
      </c>
      <c r="H198" s="143">
        <f>'SW7'!C$12</f>
        <v>56.47</v>
      </c>
      <c r="I198" s="143">
        <f t="shared" si="40"/>
        <v>14133.210999999999</v>
      </c>
      <c r="J198" s="143">
        <f>I198*'SW7'!C$13</f>
        <v>301.03739429999996</v>
      </c>
      <c r="K198" s="143">
        <f t="shared" si="41"/>
        <v>3.9556664375000068</v>
      </c>
      <c r="L198" s="167">
        <f t="shared" si="37"/>
        <v>5.9553621852554102</v>
      </c>
      <c r="M198" s="143">
        <f t="shared" si="42"/>
        <v>0.14471530110170647</v>
      </c>
      <c r="N198" s="143">
        <f t="shared" si="43"/>
        <v>23.821448741021641</v>
      </c>
      <c r="O198" s="143">
        <f t="shared" si="44"/>
        <v>1190.8035170649657</v>
      </c>
      <c r="P198" s="143">
        <f t="shared" si="45"/>
        <v>7146.4346223064922</v>
      </c>
      <c r="Q198" s="143">
        <f t="shared" si="45"/>
        <v>0</v>
      </c>
      <c r="R198" s="143">
        <f t="shared" si="45"/>
        <v>30.967883363328134</v>
      </c>
      <c r="S198" s="143">
        <f t="shared" si="46"/>
        <v>8368.2060227347865</v>
      </c>
      <c r="T198" s="143">
        <f>U197-(U197*(0.5^(1/'SW7'!C$2)))</f>
        <v>6535.4859622047516</v>
      </c>
      <c r="U198" s="143">
        <f t="shared" si="49"/>
        <v>1031881.8092037068</v>
      </c>
      <c r="V198" s="147">
        <f>(U198*'SW7'!C$3/(B198*'SW7'!C$4)/1000)</f>
        <v>3.3161622215588147</v>
      </c>
      <c r="W198" s="147">
        <f>V198/'SW7'!C$5</f>
        <v>41.452027769485184</v>
      </c>
    </row>
    <row r="199" spans="1:23" x14ac:dyDescent="0.35">
      <c r="A199" s="142">
        <f t="shared" si="47"/>
        <v>196</v>
      </c>
      <c r="B199" s="143">
        <f t="shared" si="48"/>
        <v>200.15291499648086</v>
      </c>
      <c r="C199" s="133">
        <v>1200</v>
      </c>
      <c r="D199" s="133">
        <v>0</v>
      </c>
      <c r="E199" s="166">
        <v>1.3</v>
      </c>
      <c r="F199" s="143">
        <f t="shared" si="38"/>
        <v>11.696999999999999</v>
      </c>
      <c r="G199" s="143">
        <f t="shared" si="39"/>
        <v>0.28423709999999996</v>
      </c>
      <c r="H199" s="143">
        <f>'SW7'!C$12</f>
        <v>56.47</v>
      </c>
      <c r="I199" s="143">
        <f t="shared" si="40"/>
        <v>14109.811</v>
      </c>
      <c r="J199" s="143">
        <f>I199*'SW7'!C$13</f>
        <v>300.53897430000001</v>
      </c>
      <c r="K199" s="143">
        <f t="shared" si="41"/>
        <v>3.9176820608000043</v>
      </c>
      <c r="L199" s="167">
        <f t="shared" ref="L199:L262" si="50">5.4702 * LN(A199) - 22.889</f>
        <v>5.9833428089227745</v>
      </c>
      <c r="M199" s="143">
        <f t="shared" si="42"/>
        <v>0.14539523025682341</v>
      </c>
      <c r="N199" s="143">
        <f t="shared" si="43"/>
        <v>23.933371235691098</v>
      </c>
      <c r="O199" s="143">
        <f t="shared" si="44"/>
        <v>1177.4161481863434</v>
      </c>
      <c r="P199" s="143">
        <f t="shared" si="45"/>
        <v>7180.0113707073297</v>
      </c>
      <c r="Q199" s="143">
        <f t="shared" si="45"/>
        <v>0</v>
      </c>
      <c r="R199" s="143">
        <f t="shared" si="45"/>
        <v>31.113382606398428</v>
      </c>
      <c r="S199" s="143">
        <f t="shared" si="46"/>
        <v>8388.5409015000714</v>
      </c>
      <c r="T199" s="143">
        <f>U198-(U198*(0.5^(1/'SW7'!C$2)))</f>
        <v>6547.05714010878</v>
      </c>
      <c r="U199" s="143">
        <f t="shared" si="49"/>
        <v>1033714.5292642368</v>
      </c>
      <c r="V199" s="147">
        <f>(U199*'SW7'!C$3/(B199*'SW7'!C$4)/1000)</f>
        <v>3.3047870411216795</v>
      </c>
      <c r="W199" s="147">
        <f>V199/'SW7'!C$5</f>
        <v>41.309838014020997</v>
      </c>
    </row>
    <row r="200" spans="1:23" x14ac:dyDescent="0.35">
      <c r="A200" s="142">
        <f t="shared" si="47"/>
        <v>197</v>
      </c>
      <c r="B200" s="143">
        <f t="shared" si="48"/>
        <v>201.19425776212088</v>
      </c>
      <c r="C200" s="133">
        <v>1200</v>
      </c>
      <c r="D200" s="133">
        <v>0</v>
      </c>
      <c r="E200" s="166">
        <v>1.3</v>
      </c>
      <c r="F200" s="143">
        <f t="shared" si="38"/>
        <v>11.677299999999999</v>
      </c>
      <c r="G200" s="143">
        <f t="shared" si="39"/>
        <v>0.28375838999999997</v>
      </c>
      <c r="H200" s="143">
        <f>'SW7'!C$12</f>
        <v>56.47</v>
      </c>
      <c r="I200" s="143">
        <f t="shared" si="40"/>
        <v>14086.170999999998</v>
      </c>
      <c r="J200" s="143">
        <f>I200*'SW7'!C$13</f>
        <v>300.03544229999994</v>
      </c>
      <c r="K200" s="143">
        <f t="shared" si="41"/>
        <v>3.8796469383000201</v>
      </c>
      <c r="L200" s="167">
        <f t="shared" si="50"/>
        <v>6.0111810369425456</v>
      </c>
      <c r="M200" s="143">
        <f t="shared" si="42"/>
        <v>0.14607169919770385</v>
      </c>
      <c r="N200" s="143">
        <f t="shared" si="43"/>
        <v>24.044724147770182</v>
      </c>
      <c r="O200" s="143">
        <f t="shared" si="44"/>
        <v>1164.0315851006872</v>
      </c>
      <c r="P200" s="143">
        <f t="shared" si="45"/>
        <v>7213.4172443310545</v>
      </c>
      <c r="Q200" s="143">
        <f t="shared" si="45"/>
        <v>0</v>
      </c>
      <c r="R200" s="143">
        <f t="shared" si="45"/>
        <v>31.258141392101237</v>
      </c>
      <c r="S200" s="143">
        <f t="shared" si="46"/>
        <v>8408.7069708238432</v>
      </c>
      <c r="T200" s="143">
        <f>U199-(U199*(0.5^(1/'SW7'!C$2)))</f>
        <v>6558.6853351704776</v>
      </c>
      <c r="U200" s="143">
        <f t="shared" si="49"/>
        <v>1035556.0130256281</v>
      </c>
      <c r="V200" s="147">
        <f>(U200*'SW7'!C$3/(B200*'SW7'!C$4)/1000)</f>
        <v>3.293538854728804</v>
      </c>
      <c r="W200" s="147">
        <f>V200/'SW7'!C$5</f>
        <v>41.169235684110049</v>
      </c>
    </row>
    <row r="201" spans="1:23" x14ac:dyDescent="0.35">
      <c r="A201" s="142">
        <f t="shared" si="47"/>
        <v>198</v>
      </c>
      <c r="B201" s="143">
        <f t="shared" si="48"/>
        <v>202.23671523668088</v>
      </c>
      <c r="C201" s="133">
        <v>1200</v>
      </c>
      <c r="D201" s="133">
        <v>0</v>
      </c>
      <c r="E201" s="166">
        <v>1.3</v>
      </c>
      <c r="F201" s="143">
        <f t="shared" si="38"/>
        <v>11.657399999999999</v>
      </c>
      <c r="G201" s="143">
        <f t="shared" si="39"/>
        <v>0.28327481999999998</v>
      </c>
      <c r="H201" s="143">
        <f>'SW7'!C$12</f>
        <v>56.47</v>
      </c>
      <c r="I201" s="143">
        <f t="shared" si="40"/>
        <v>14062.290999999999</v>
      </c>
      <c r="J201" s="143">
        <f>I201*'SW7'!C$13</f>
        <v>299.5267983</v>
      </c>
      <c r="K201" s="143">
        <f t="shared" si="41"/>
        <v>3.8415376687999867</v>
      </c>
      <c r="L201" s="167">
        <f t="shared" si="50"/>
        <v>6.0388783113052469</v>
      </c>
      <c r="M201" s="143">
        <f t="shared" si="42"/>
        <v>0.14674474296471748</v>
      </c>
      <c r="N201" s="143">
        <f t="shared" si="43"/>
        <v>24.155513245220988</v>
      </c>
      <c r="O201" s="143">
        <f t="shared" si="44"/>
        <v>1150.6434784845057</v>
      </c>
      <c r="P201" s="143">
        <f t="shared" si="45"/>
        <v>7246.6539735662964</v>
      </c>
      <c r="Q201" s="143">
        <f t="shared" si="45"/>
        <v>0</v>
      </c>
      <c r="R201" s="143">
        <f t="shared" si="45"/>
        <v>31.402167218787284</v>
      </c>
      <c r="S201" s="143">
        <f t="shared" si="46"/>
        <v>8428.6996192695879</v>
      </c>
      <c r="T201" s="143">
        <f>U200-(U200*(0.5^(1/'SW7'!C$2)))</f>
        <v>6570.369133935892</v>
      </c>
      <c r="U201" s="143">
        <f t="shared" si="49"/>
        <v>1037406.0346612814</v>
      </c>
      <c r="V201" s="147">
        <f>(U201*'SW7'!C$3/(B201*'SW7'!C$4)/1000)</f>
        <v>3.2824154277291022</v>
      </c>
      <c r="W201" s="147">
        <f>V201/'SW7'!C$5</f>
        <v>41.03019284661378</v>
      </c>
    </row>
    <row r="202" spans="1:23" x14ac:dyDescent="0.35">
      <c r="A202" s="142">
        <f t="shared" si="47"/>
        <v>199</v>
      </c>
      <c r="B202" s="143">
        <f t="shared" si="48"/>
        <v>203.28027180000089</v>
      </c>
      <c r="C202" s="133">
        <v>1200</v>
      </c>
      <c r="D202" s="133">
        <v>0</v>
      </c>
      <c r="E202" s="166">
        <v>1.3</v>
      </c>
      <c r="F202" s="143">
        <f t="shared" si="38"/>
        <v>11.6373</v>
      </c>
      <c r="G202" s="143">
        <f t="shared" si="39"/>
        <v>0.28278639</v>
      </c>
      <c r="H202" s="143">
        <f>'SW7'!C$12</f>
        <v>56.47</v>
      </c>
      <c r="I202" s="143">
        <f t="shared" si="40"/>
        <v>14038.171</v>
      </c>
      <c r="J202" s="143">
        <f>I202*'SW7'!C$13</f>
        <v>299.0130423</v>
      </c>
      <c r="K202" s="143">
        <f t="shared" si="41"/>
        <v>3.8033302342999846</v>
      </c>
      <c r="L202" s="167">
        <f t="shared" si="50"/>
        <v>6.0664360522079193</v>
      </c>
      <c r="M202" s="143">
        <f t="shared" si="42"/>
        <v>0.14741439606865242</v>
      </c>
      <c r="N202" s="143">
        <f t="shared" si="43"/>
        <v>24.265744208831677</v>
      </c>
      <c r="O202" s="143">
        <f t="shared" si="44"/>
        <v>1137.2453442296103</v>
      </c>
      <c r="P202" s="143">
        <f t="shared" si="45"/>
        <v>7279.7232626495033</v>
      </c>
      <c r="Q202" s="143">
        <f t="shared" si="45"/>
        <v>0</v>
      </c>
      <c r="R202" s="143">
        <f t="shared" si="45"/>
        <v>31.545467471481182</v>
      </c>
      <c r="S202" s="143">
        <f t="shared" si="46"/>
        <v>8448.5140743505963</v>
      </c>
      <c r="T202" s="143">
        <f>U201-(U201*(0.5^(1/'SW7'!C$2)))</f>
        <v>6582.1071035861969</v>
      </c>
      <c r="U202" s="143">
        <f t="shared" si="49"/>
        <v>1039264.3651466151</v>
      </c>
      <c r="V202" s="147">
        <f>(U202*'SW7'!C$3/(B202*'SW7'!C$4)/1000)</f>
        <v>3.2714145541965678</v>
      </c>
      <c r="W202" s="147">
        <f>V202/'SW7'!C$5</f>
        <v>40.892681927457097</v>
      </c>
    </row>
    <row r="203" spans="1:23" x14ac:dyDescent="0.35">
      <c r="A203" s="142">
        <f t="shared" si="47"/>
        <v>200</v>
      </c>
      <c r="B203" s="143">
        <f t="shared" si="48"/>
        <v>204.32491180000088</v>
      </c>
      <c r="C203" s="133">
        <v>1200</v>
      </c>
      <c r="D203" s="133">
        <v>0</v>
      </c>
      <c r="E203" s="166">
        <v>1.3</v>
      </c>
      <c r="F203" s="143">
        <f t="shared" si="38"/>
        <v>11.616999999999999</v>
      </c>
      <c r="G203" s="143">
        <f t="shared" si="39"/>
        <v>0.28229309999999996</v>
      </c>
      <c r="H203" s="143">
        <f>'SW7'!C$12</f>
        <v>56.47</v>
      </c>
      <c r="I203" s="143">
        <f t="shared" si="40"/>
        <v>14013.811</v>
      </c>
      <c r="J203" s="143">
        <f>I203*'SW7'!C$13</f>
        <v>298.4941743</v>
      </c>
      <c r="K203" s="143">
        <f t="shared" si="41"/>
        <v>3.7650000000000077</v>
      </c>
      <c r="L203" s="167">
        <f t="shared" si="50"/>
        <v>6.0938556584910692</v>
      </c>
      <c r="M203" s="143">
        <f t="shared" si="42"/>
        <v>0.14808069250133296</v>
      </c>
      <c r="N203" s="143">
        <f t="shared" si="43"/>
        <v>24.375422633964277</v>
      </c>
      <c r="O203" s="143">
        <f t="shared" si="44"/>
        <v>1123.8305662395023</v>
      </c>
      <c r="P203" s="143">
        <f t="shared" si="45"/>
        <v>7312.6267901892834</v>
      </c>
      <c r="Q203" s="143">
        <f t="shared" si="45"/>
        <v>0</v>
      </c>
      <c r="R203" s="143">
        <f t="shared" si="45"/>
        <v>31.688049424153562</v>
      </c>
      <c r="S203" s="143">
        <f t="shared" si="46"/>
        <v>8468.1454058529398</v>
      </c>
      <c r="T203" s="143">
        <f>U202-(U202*(0.5^(1/'SW7'!C$2)))</f>
        <v>6593.8977910119575</v>
      </c>
      <c r="U203" s="143">
        <f t="shared" si="49"/>
        <v>1041130.7721173795</v>
      </c>
      <c r="V203" s="147">
        <f>(U203*'SW7'!C$3/(B203*'SW7'!C$4)/1000)</f>
        <v>3.2605340559591367</v>
      </c>
      <c r="W203" s="147">
        <f>V203/'SW7'!C$5</f>
        <v>40.756675699489207</v>
      </c>
    </row>
    <row r="204" spans="1:23" x14ac:dyDescent="0.35">
      <c r="A204" s="142">
        <f t="shared" si="47"/>
        <v>201</v>
      </c>
      <c r="B204" s="143">
        <f t="shared" si="48"/>
        <v>205.37061955268089</v>
      </c>
      <c r="C204" s="133">
        <v>1200</v>
      </c>
      <c r="D204" s="133">
        <v>0</v>
      </c>
      <c r="E204" s="166">
        <v>1.3</v>
      </c>
      <c r="F204" s="143">
        <f t="shared" si="38"/>
        <v>11.596499999999999</v>
      </c>
      <c r="G204" s="143">
        <f t="shared" si="39"/>
        <v>0.28179494999999993</v>
      </c>
      <c r="H204" s="143">
        <f>'SW7'!C$12</f>
        <v>56.47</v>
      </c>
      <c r="I204" s="143">
        <f t="shared" si="40"/>
        <v>13989.210999999999</v>
      </c>
      <c r="J204" s="143">
        <f>I204*'SW7'!C$13</f>
        <v>297.9701943</v>
      </c>
      <c r="K204" s="143">
        <f t="shared" si="41"/>
        <v>3.72652171430002</v>
      </c>
      <c r="L204" s="167">
        <f t="shared" si="50"/>
        <v>6.1211385080647567</v>
      </c>
      <c r="M204" s="143">
        <f t="shared" si="42"/>
        <v>0.14874366574597359</v>
      </c>
      <c r="N204" s="143">
        <f t="shared" si="43"/>
        <v>24.484554032259027</v>
      </c>
      <c r="O204" s="143">
        <f t="shared" si="44"/>
        <v>1110.3923992731461</v>
      </c>
      <c r="P204" s="143">
        <f t="shared" si="45"/>
        <v>7345.366209677708</v>
      </c>
      <c r="Q204" s="143">
        <f t="shared" si="45"/>
        <v>0</v>
      </c>
      <c r="R204" s="143">
        <f t="shared" si="45"/>
        <v>31.829920241936737</v>
      </c>
      <c r="S204" s="143">
        <f t="shared" si="46"/>
        <v>8487.5885291927916</v>
      </c>
      <c r="T204" s="143">
        <f>U203-(U203*(0.5^(1/'SW7'!C$2)))</f>
        <v>6605.7397219146369</v>
      </c>
      <c r="U204" s="143">
        <f t="shared" si="49"/>
        <v>1043005.0197322206</v>
      </c>
      <c r="V204" s="147">
        <f>(U204*'SW7'!C$3/(B204*'SW7'!C$4)/1000)</f>
        <v>3.2497717816651046</v>
      </c>
      <c r="W204" s="147">
        <f>V204/'SW7'!C$5</f>
        <v>40.622147270813805</v>
      </c>
    </row>
    <row r="205" spans="1:23" x14ac:dyDescent="0.35">
      <c r="A205" s="142">
        <f t="shared" si="47"/>
        <v>202</v>
      </c>
      <c r="B205" s="143">
        <f t="shared" si="48"/>
        <v>206.41737934212091</v>
      </c>
      <c r="C205" s="133">
        <v>1200</v>
      </c>
      <c r="D205" s="133">
        <v>0</v>
      </c>
      <c r="E205" s="166">
        <v>1.3</v>
      </c>
      <c r="F205" s="143">
        <f t="shared" si="38"/>
        <v>11.575799999999999</v>
      </c>
      <c r="G205" s="143">
        <f t="shared" si="39"/>
        <v>0.28129193999999996</v>
      </c>
      <c r="H205" s="143">
        <f>'SW7'!C$12</f>
        <v>56.47</v>
      </c>
      <c r="I205" s="143">
        <f t="shared" si="40"/>
        <v>13964.370999999999</v>
      </c>
      <c r="J205" s="143">
        <f>I205*'SW7'!C$13</f>
        <v>297.44110229999995</v>
      </c>
      <c r="K205" s="143">
        <f t="shared" si="41"/>
        <v>3.6878695087999986</v>
      </c>
      <c r="L205" s="167">
        <f t="shared" si="50"/>
        <v>6.1482859583240739</v>
      </c>
      <c r="M205" s="143">
        <f t="shared" si="42"/>
        <v>0.14940334878727499</v>
      </c>
      <c r="N205" s="143">
        <f t="shared" si="43"/>
        <v>24.593143833296295</v>
      </c>
      <c r="O205" s="143">
        <f t="shared" si="44"/>
        <v>1096.9239718360309</v>
      </c>
      <c r="P205" s="143">
        <f t="shared" si="45"/>
        <v>7377.9431499888888</v>
      </c>
      <c r="Q205" s="143">
        <f t="shared" si="45"/>
        <v>0</v>
      </c>
      <c r="R205" s="143">
        <f t="shared" si="45"/>
        <v>31.971086983285186</v>
      </c>
      <c r="S205" s="143">
        <f t="shared" si="46"/>
        <v>8506.8382088082053</v>
      </c>
      <c r="T205" s="143">
        <f>U204-(U204*(0.5^(1/'SW7'!C$2)))</f>
        <v>6617.6313999339473</v>
      </c>
      <c r="U205" s="143">
        <f t="shared" si="49"/>
        <v>1044886.8685394988</v>
      </c>
      <c r="V205" s="147">
        <f>(U205*'SW7'!C$3/(B205*'SW7'!C$4)/1000)</f>
        <v>3.2391256058859481</v>
      </c>
      <c r="W205" s="147">
        <f>V205/'SW7'!C$5</f>
        <v>40.489070073574354</v>
      </c>
    </row>
    <row r="206" spans="1:23" x14ac:dyDescent="0.35">
      <c r="A206" s="142">
        <f t="shared" si="47"/>
        <v>203</v>
      </c>
      <c r="B206" s="143">
        <f t="shared" si="48"/>
        <v>207.46517542048093</v>
      </c>
      <c r="C206" s="133">
        <v>1200</v>
      </c>
      <c r="D206" s="133">
        <v>0</v>
      </c>
      <c r="E206" s="166">
        <v>1.3</v>
      </c>
      <c r="F206" s="143">
        <f t="shared" si="38"/>
        <v>11.5549</v>
      </c>
      <c r="G206" s="143">
        <f t="shared" si="39"/>
        <v>0.28078407</v>
      </c>
      <c r="H206" s="143">
        <f>'SW7'!C$12</f>
        <v>56.47</v>
      </c>
      <c r="I206" s="143">
        <f t="shared" si="40"/>
        <v>13939.290999999999</v>
      </c>
      <c r="J206" s="143">
        <f>I206*'SW7'!C$13</f>
        <v>296.90689829999997</v>
      </c>
      <c r="K206" s="143">
        <f t="shared" si="41"/>
        <v>3.6490168982999762</v>
      </c>
      <c r="L206" s="167">
        <f t="shared" si="50"/>
        <v>6.1752993465543859</v>
      </c>
      <c r="M206" s="143">
        <f t="shared" si="42"/>
        <v>0.15005977412127158</v>
      </c>
      <c r="N206" s="143">
        <f t="shared" si="43"/>
        <v>24.701197386217544</v>
      </c>
      <c r="O206" s="143">
        <f t="shared" si="44"/>
        <v>1083.4182891185324</v>
      </c>
      <c r="P206" s="143">
        <f t="shared" si="45"/>
        <v>7410.3592158652627</v>
      </c>
      <c r="Q206" s="143">
        <f t="shared" si="45"/>
        <v>0</v>
      </c>
      <c r="R206" s="143">
        <f t="shared" si="45"/>
        <v>32.111556602082807</v>
      </c>
      <c r="S206" s="143">
        <f t="shared" si="46"/>
        <v>8525.8890615858782</v>
      </c>
      <c r="T206" s="143">
        <f>U205-(U205*(0.5^(1/'SW7'!C$2)))</f>
        <v>6629.5713058033725</v>
      </c>
      <c r="U206" s="143">
        <f t="shared" si="49"/>
        <v>1046776.075348373</v>
      </c>
      <c r="V206" s="147">
        <f>(U206*'SW7'!C$3/(B206*'SW7'!C$4)/1000)</f>
        <v>3.2285934282544533</v>
      </c>
      <c r="W206" s="147">
        <f>V206/'SW7'!C$5</f>
        <v>40.357417853180664</v>
      </c>
    </row>
    <row r="207" spans="1:23" x14ac:dyDescent="0.35">
      <c r="A207" s="142">
        <f t="shared" si="47"/>
        <v>204</v>
      </c>
      <c r="B207" s="143">
        <f t="shared" si="48"/>
        <v>208.51399200800094</v>
      </c>
      <c r="C207" s="133">
        <v>1200</v>
      </c>
      <c r="D207" s="133">
        <v>0</v>
      </c>
      <c r="E207" s="166">
        <v>1.3</v>
      </c>
      <c r="F207" s="143">
        <f t="shared" si="38"/>
        <v>11.533799999999999</v>
      </c>
      <c r="G207" s="143">
        <f t="shared" si="39"/>
        <v>0.28027133999999998</v>
      </c>
      <c r="H207" s="143">
        <f>'SW7'!C$12</f>
        <v>56.47</v>
      </c>
      <c r="I207" s="143">
        <f t="shared" si="40"/>
        <v>13913.971</v>
      </c>
      <c r="J207" s="143">
        <f>I207*'SW7'!C$13</f>
        <v>296.36758229999998</v>
      </c>
      <c r="K207" s="143">
        <f t="shared" si="41"/>
        <v>3.6099367808000054</v>
      </c>
      <c r="L207" s="167">
        <f t="shared" si="50"/>
        <v>6.2021799903266306</v>
      </c>
      <c r="M207" s="143">
        <f t="shared" si="42"/>
        <v>0.15071297376493711</v>
      </c>
      <c r="N207" s="143">
        <f t="shared" si="43"/>
        <v>24.808719961306522</v>
      </c>
      <c r="O207" s="143">
        <f t="shared" si="44"/>
        <v>1069.8682359815425</v>
      </c>
      <c r="P207" s="143">
        <f t="shared" si="45"/>
        <v>7442.6159883919563</v>
      </c>
      <c r="Q207" s="143">
        <f t="shared" si="45"/>
        <v>0</v>
      </c>
      <c r="R207" s="143">
        <f t="shared" si="45"/>
        <v>32.251335949698479</v>
      </c>
      <c r="S207" s="143">
        <f t="shared" si="46"/>
        <v>8544.7355603231972</v>
      </c>
      <c r="T207" s="143">
        <f>U206-(U206*(0.5^(1/'SW7'!C$2)))</f>
        <v>6641.5578965320019</v>
      </c>
      <c r="U207" s="143">
        <f t="shared" si="49"/>
        <v>1048672.3931041555</v>
      </c>
      <c r="V207" s="147">
        <f>(U207*'SW7'!C$3/(B207*'SW7'!C$4)/1000)</f>
        <v>3.2181731726370844</v>
      </c>
      <c r="W207" s="147">
        <f>V207/'SW7'!C$5</f>
        <v>40.227164657963556</v>
      </c>
    </row>
    <row r="208" spans="1:23" x14ac:dyDescent="0.35">
      <c r="A208" s="142">
        <f t="shared" si="47"/>
        <v>205</v>
      </c>
      <c r="B208" s="143">
        <f t="shared" si="48"/>
        <v>209.56381329300098</v>
      </c>
      <c r="C208" s="133">
        <v>1200</v>
      </c>
      <c r="D208" s="133">
        <v>0</v>
      </c>
      <c r="E208" s="166">
        <v>1.3</v>
      </c>
      <c r="F208" s="143">
        <f t="shared" si="38"/>
        <v>11.512499999999999</v>
      </c>
      <c r="G208" s="143">
        <f t="shared" si="39"/>
        <v>0.27975374999999997</v>
      </c>
      <c r="H208" s="143">
        <f>'SW7'!C$12</f>
        <v>56.47</v>
      </c>
      <c r="I208" s="143">
        <f t="shared" si="40"/>
        <v>13888.411</v>
      </c>
      <c r="J208" s="143">
        <f>I208*'SW7'!C$13</f>
        <v>295.8231543</v>
      </c>
      <c r="K208" s="143">
        <f t="shared" si="41"/>
        <v>3.5706014374999739</v>
      </c>
      <c r="L208" s="167">
        <f t="shared" si="50"/>
        <v>6.2289291878829225</v>
      </c>
      <c r="M208" s="143">
        <f t="shared" si="42"/>
        <v>0.151362979265555</v>
      </c>
      <c r="N208" s="143">
        <f t="shared" si="43"/>
        <v>24.91571675153169</v>
      </c>
      <c r="O208" s="143">
        <f t="shared" si="44"/>
        <v>1056.2665799893566</v>
      </c>
      <c r="P208" s="143">
        <f t="shared" si="45"/>
        <v>7474.7150254595072</v>
      </c>
      <c r="Q208" s="143">
        <f t="shared" si="45"/>
        <v>0</v>
      </c>
      <c r="R208" s="143">
        <f t="shared" si="45"/>
        <v>32.3904317769912</v>
      </c>
      <c r="S208" s="143">
        <f t="shared" si="46"/>
        <v>8563.3720372258558</v>
      </c>
      <c r="T208" s="143">
        <f>U207-(U207*(0.5^(1/'SW7'!C$2)))</f>
        <v>6653.5896046134876</v>
      </c>
      <c r="U208" s="143">
        <f t="shared" si="49"/>
        <v>1050575.5707679465</v>
      </c>
      <c r="V208" s="147">
        <f>(U208*'SW7'!C$3/(B208*'SW7'!C$4)/1000)</f>
        <v>3.2078627863395472</v>
      </c>
      <c r="W208" s="147">
        <f>V208/'SW7'!C$5</f>
        <v>40.098284829244342</v>
      </c>
    </row>
    <row r="209" spans="1:23" x14ac:dyDescent="0.35">
      <c r="A209" s="142">
        <f t="shared" si="47"/>
        <v>206</v>
      </c>
      <c r="B209" s="143">
        <f t="shared" si="48"/>
        <v>210.61462343188097</v>
      </c>
      <c r="C209" s="133">
        <v>1200</v>
      </c>
      <c r="D209" s="133">
        <v>0</v>
      </c>
      <c r="E209" s="166">
        <v>1.3</v>
      </c>
      <c r="F209" s="143">
        <f t="shared" si="38"/>
        <v>11.491</v>
      </c>
      <c r="G209" s="143">
        <f t="shared" si="39"/>
        <v>0.27923129999999996</v>
      </c>
      <c r="H209" s="143">
        <f>'SW7'!C$12</f>
        <v>56.47</v>
      </c>
      <c r="I209" s="143">
        <f t="shared" si="40"/>
        <v>13862.610999999999</v>
      </c>
      <c r="J209" s="143">
        <f>I209*'SW7'!C$13</f>
        <v>295.27361429999996</v>
      </c>
      <c r="K209" s="143">
        <f t="shared" si="41"/>
        <v>3.530982532799996</v>
      </c>
      <c r="L209" s="167">
        <f t="shared" si="50"/>
        <v>6.255548218512768</v>
      </c>
      <c r="M209" s="143">
        <f t="shared" si="42"/>
        <v>0.15200982170986024</v>
      </c>
      <c r="N209" s="143">
        <f t="shared" si="43"/>
        <v>25.022192874051072</v>
      </c>
      <c r="O209" s="143">
        <f t="shared" si="44"/>
        <v>1042.6059744900231</v>
      </c>
      <c r="P209" s="143">
        <f t="shared" si="45"/>
        <v>7506.657862215322</v>
      </c>
      <c r="Q209" s="143">
        <f t="shared" si="45"/>
        <v>0</v>
      </c>
      <c r="R209" s="143">
        <f t="shared" si="45"/>
        <v>32.528850736266392</v>
      </c>
      <c r="S209" s="143">
        <f t="shared" si="46"/>
        <v>8581.7926874416098</v>
      </c>
      <c r="T209" s="143">
        <f>U208-(U208*(0.5^(1/'SW7'!C$2)))</f>
        <v>6665.6648372625932</v>
      </c>
      <c r="U209" s="143">
        <f t="shared" si="49"/>
        <v>1052485.353200559</v>
      </c>
      <c r="V209" s="147">
        <f>(U209*'SW7'!C$3/(B209*'SW7'!C$4)/1000)</f>
        <v>3.1976602393445792</v>
      </c>
      <c r="W209" s="147">
        <f>V209/'SW7'!C$5</f>
        <v>39.970752991807238</v>
      </c>
    </row>
    <row r="210" spans="1:23" x14ac:dyDescent="0.35">
      <c r="A210" s="142">
        <f t="shared" si="47"/>
        <v>207</v>
      </c>
      <c r="B210" s="143">
        <f t="shared" si="48"/>
        <v>211.66640654912098</v>
      </c>
      <c r="C210" s="133">
        <v>1200</v>
      </c>
      <c r="D210" s="133">
        <v>0</v>
      </c>
      <c r="E210" s="166">
        <v>1.3</v>
      </c>
      <c r="F210" s="143">
        <f t="shared" si="38"/>
        <v>11.469299999999999</v>
      </c>
      <c r="G210" s="143">
        <f t="shared" si="39"/>
        <v>0.27870398999999996</v>
      </c>
      <c r="H210" s="143">
        <f>'SW7'!C$12</f>
        <v>56.47</v>
      </c>
      <c r="I210" s="143">
        <f t="shared" si="40"/>
        <v>13836.570999999998</v>
      </c>
      <c r="J210" s="143">
        <f>I210*'SW7'!C$13</f>
        <v>294.71896229999993</v>
      </c>
      <c r="K210" s="143">
        <f t="shared" si="41"/>
        <v>3.4910511142999852</v>
      </c>
      <c r="L210" s="167">
        <f t="shared" si="50"/>
        <v>6.2820383429202202</v>
      </c>
      <c r="M210" s="143">
        <f t="shared" si="42"/>
        <v>0.15265353173296134</v>
      </c>
      <c r="N210" s="143">
        <f t="shared" si="43"/>
        <v>25.128153371680881</v>
      </c>
      <c r="O210" s="143">
        <f t="shared" si="44"/>
        <v>1028.8789617427501</v>
      </c>
      <c r="P210" s="143">
        <f t="shared" si="45"/>
        <v>7538.4460115042639</v>
      </c>
      <c r="Q210" s="143">
        <f t="shared" si="45"/>
        <v>0</v>
      </c>
      <c r="R210" s="143">
        <f t="shared" si="45"/>
        <v>32.666599383185144</v>
      </c>
      <c r="S210" s="143">
        <f t="shared" si="46"/>
        <v>8599.9915726301988</v>
      </c>
      <c r="T210" s="143">
        <f>U209-(U209*(0.5^(1/'SW7'!C$2)))</f>
        <v>6677.7819756790996</v>
      </c>
      <c r="U210" s="143">
        <f t="shared" si="49"/>
        <v>1054401.4810507381</v>
      </c>
      <c r="V210" s="147">
        <f>(U210*'SW7'!C$3/(B210*'SW7'!C$4)/1000)</f>
        <v>3.1875635235809612</v>
      </c>
      <c r="W210" s="147">
        <f>V210/'SW7'!C$5</f>
        <v>39.844544044762017</v>
      </c>
    </row>
    <row r="211" spans="1:23" x14ac:dyDescent="0.35">
      <c r="A211" s="142">
        <f t="shared" si="47"/>
        <v>208</v>
      </c>
      <c r="B211" s="143">
        <f t="shared" si="48"/>
        <v>212.71914673728099</v>
      </c>
      <c r="C211" s="133">
        <v>1200</v>
      </c>
      <c r="D211" s="133">
        <v>0</v>
      </c>
      <c r="E211" s="166">
        <v>1.3</v>
      </c>
      <c r="F211" s="143">
        <f t="shared" si="38"/>
        <v>11.447399999999998</v>
      </c>
      <c r="G211" s="143">
        <f t="shared" si="39"/>
        <v>0.27817181999999996</v>
      </c>
      <c r="H211" s="143">
        <f>'SW7'!C$12</f>
        <v>56.47</v>
      </c>
      <c r="I211" s="143">
        <f t="shared" si="40"/>
        <v>13810.290999999997</v>
      </c>
      <c r="J211" s="143">
        <f>I211*'SW7'!C$13</f>
        <v>294.15919829999996</v>
      </c>
      <c r="K211" s="143">
        <f t="shared" si="41"/>
        <v>3.4507776128000103</v>
      </c>
      <c r="L211" s="167">
        <f t="shared" si="50"/>
        <v>6.3084008035821491</v>
      </c>
      <c r="M211" s="143">
        <f t="shared" si="42"/>
        <v>0.15329413952704621</v>
      </c>
      <c r="N211" s="143">
        <f t="shared" si="43"/>
        <v>25.233603214328596</v>
      </c>
      <c r="O211" s="143">
        <f t="shared" si="44"/>
        <v>1015.0779760928386</v>
      </c>
      <c r="P211" s="143">
        <f t="shared" si="45"/>
        <v>7570.0809642985787</v>
      </c>
      <c r="Q211" s="143">
        <f t="shared" si="45"/>
        <v>0</v>
      </c>
      <c r="R211" s="143">
        <f t="shared" si="45"/>
        <v>32.803684178627179</v>
      </c>
      <c r="S211" s="143">
        <f t="shared" si="46"/>
        <v>8617.9626245700438</v>
      </c>
      <c r="T211" s="143">
        <f>U210-(U210*(0.5^(1/'SW7'!C$2)))</f>
        <v>6689.9393743374385</v>
      </c>
      <c r="U211" s="143">
        <f t="shared" si="49"/>
        <v>1056323.6906476892</v>
      </c>
      <c r="V211" s="147">
        <f>(U211*'SW7'!C$3/(B211*'SW7'!C$4)/1000)</f>
        <v>3.1775706522228591</v>
      </c>
      <c r="W211" s="147">
        <f>V211/'SW7'!C$5</f>
        <v>39.71963315278574</v>
      </c>
    </row>
    <row r="212" spans="1:23" x14ac:dyDescent="0.35">
      <c r="A212" s="142">
        <f t="shared" si="47"/>
        <v>209</v>
      </c>
      <c r="B212" s="143">
        <f t="shared" si="48"/>
        <v>213.77282805700099</v>
      </c>
      <c r="C212" s="133">
        <v>1200</v>
      </c>
      <c r="D212" s="133">
        <v>0</v>
      </c>
      <c r="E212" s="166">
        <v>1.3</v>
      </c>
      <c r="F212" s="143">
        <f t="shared" si="38"/>
        <v>11.4253</v>
      </c>
      <c r="G212" s="143">
        <f t="shared" si="39"/>
        <v>0.27763478999999996</v>
      </c>
      <c r="H212" s="143">
        <f>'SW7'!C$12</f>
        <v>56.47</v>
      </c>
      <c r="I212" s="143">
        <f t="shared" si="40"/>
        <v>13783.771000000001</v>
      </c>
      <c r="J212" s="143">
        <f>I212*'SW7'!C$13</f>
        <v>293.59432229999999</v>
      </c>
      <c r="K212" s="143">
        <f t="shared" si="41"/>
        <v>3.4101318423000109</v>
      </c>
      <c r="L212" s="167">
        <f t="shared" si="50"/>
        <v>6.3346368250979097</v>
      </c>
      <c r="M212" s="143">
        <f t="shared" si="42"/>
        <v>0.15393167484987919</v>
      </c>
      <c r="N212" s="143">
        <f t="shared" si="43"/>
        <v>25.338547300391639</v>
      </c>
      <c r="O212" s="143">
        <f t="shared" si="44"/>
        <v>1001.1953471937221</v>
      </c>
      <c r="P212" s="143">
        <f t="shared" si="45"/>
        <v>7601.5641901174913</v>
      </c>
      <c r="Q212" s="143">
        <f t="shared" si="45"/>
        <v>0</v>
      </c>
      <c r="R212" s="143">
        <f t="shared" si="45"/>
        <v>32.940111490509132</v>
      </c>
      <c r="S212" s="143">
        <f t="shared" si="46"/>
        <v>8635.6996488017212</v>
      </c>
      <c r="T212" s="143">
        <f>U211-(U211*(0.5^(1/'SW7'!C$2)))</f>
        <v>6702.1353603063617</v>
      </c>
      <c r="U212" s="143">
        <f t="shared" si="49"/>
        <v>1058251.7138979218</v>
      </c>
      <c r="V212" s="147">
        <f>(U212*'SW7'!C$3/(B212*'SW7'!C$4)/1000)</f>
        <v>3.1676796590185683</v>
      </c>
      <c r="W212" s="147">
        <f>V212/'SW7'!C$5</f>
        <v>39.595995737732103</v>
      </c>
    </row>
    <row r="213" spans="1:23" x14ac:dyDescent="0.35">
      <c r="A213" s="142">
        <f t="shared" si="47"/>
        <v>210</v>
      </c>
      <c r="B213" s="143">
        <f t="shared" si="48"/>
        <v>214.82743453700101</v>
      </c>
      <c r="C213" s="133">
        <v>1200</v>
      </c>
      <c r="D213" s="133">
        <v>0</v>
      </c>
      <c r="E213" s="166">
        <v>1.3</v>
      </c>
      <c r="F213" s="143">
        <f t="shared" si="38"/>
        <v>11.402999999999999</v>
      </c>
      <c r="G213" s="143">
        <f t="shared" si="39"/>
        <v>0.27709289999999998</v>
      </c>
      <c r="H213" s="143">
        <f>'SW7'!C$12</f>
        <v>56.47</v>
      </c>
      <c r="I213" s="143">
        <f t="shared" si="40"/>
        <v>13757.010999999999</v>
      </c>
      <c r="J213" s="143">
        <f>I213*'SW7'!C$13</f>
        <v>293.02433429999996</v>
      </c>
      <c r="K213" s="143">
        <f t="shared" si="41"/>
        <v>3.369082999999975</v>
      </c>
      <c r="L213" s="167">
        <f t="shared" si="50"/>
        <v>6.3607476145306983</v>
      </c>
      <c r="M213" s="143">
        <f t="shared" si="42"/>
        <v>0.15456616703309595</v>
      </c>
      <c r="N213" s="143">
        <f t="shared" si="43"/>
        <v>25.442990458122793</v>
      </c>
      <c r="O213" s="143">
        <f t="shared" si="44"/>
        <v>987.22330327643942</v>
      </c>
      <c r="P213" s="143">
        <f t="shared" si="45"/>
        <v>7632.8971374368375</v>
      </c>
      <c r="Q213" s="143">
        <f t="shared" si="45"/>
        <v>0</v>
      </c>
      <c r="R213" s="143">
        <f t="shared" si="45"/>
        <v>33.075887595559635</v>
      </c>
      <c r="S213" s="143">
        <f t="shared" si="46"/>
        <v>8653.1963283088371</v>
      </c>
      <c r="T213" s="143">
        <f>U212-(U212*(0.5^(1/'SW7'!C$2)))</f>
        <v>6714.3682325927075</v>
      </c>
      <c r="U213" s="143">
        <f t="shared" si="49"/>
        <v>1060185.2781864172</v>
      </c>
      <c r="V213" s="147">
        <f>(U213*'SW7'!C$3/(B213*'SW7'!C$4)/1000)</f>
        <v>3.1578885976477897</v>
      </c>
      <c r="W213" s="147">
        <f>V213/'SW7'!C$5</f>
        <v>39.473607470597372</v>
      </c>
    </row>
    <row r="214" spans="1:23" x14ac:dyDescent="0.35">
      <c r="A214" s="142">
        <f t="shared" si="47"/>
        <v>211</v>
      </c>
      <c r="B214" s="143">
        <f t="shared" si="48"/>
        <v>215.882950174081</v>
      </c>
      <c r="C214" s="133">
        <v>1200</v>
      </c>
      <c r="D214" s="133">
        <v>0</v>
      </c>
      <c r="E214" s="166">
        <v>1.3</v>
      </c>
      <c r="F214" s="143">
        <f t="shared" si="38"/>
        <v>11.380499999999998</v>
      </c>
      <c r="G214" s="143">
        <f t="shared" si="39"/>
        <v>0.27654614999999994</v>
      </c>
      <c r="H214" s="143">
        <f>'SW7'!C$12</f>
        <v>56.47</v>
      </c>
      <c r="I214" s="143">
        <f t="shared" si="40"/>
        <v>13730.010999999997</v>
      </c>
      <c r="J214" s="143">
        <f>I214*'SW7'!C$13</f>
        <v>292.44923429999994</v>
      </c>
      <c r="K214" s="143">
        <f t="shared" si="41"/>
        <v>3.3275996663000029</v>
      </c>
      <c r="L214" s="167">
        <f t="shared" si="50"/>
        <v>6.3867343617407819</v>
      </c>
      <c r="M214" s="143">
        <f t="shared" si="42"/>
        <v>0.155197644990301</v>
      </c>
      <c r="N214" s="143">
        <f t="shared" si="43"/>
        <v>25.546937446963128</v>
      </c>
      <c r="O214" s="143">
        <f t="shared" si="44"/>
        <v>973.15397446637121</v>
      </c>
      <c r="P214" s="143">
        <f t="shared" si="45"/>
        <v>7664.0812340889379</v>
      </c>
      <c r="Q214" s="143">
        <f t="shared" si="45"/>
        <v>0</v>
      </c>
      <c r="R214" s="143">
        <f t="shared" si="45"/>
        <v>33.211018681052067</v>
      </c>
      <c r="S214" s="143">
        <f t="shared" si="46"/>
        <v>8670.4462272363598</v>
      </c>
      <c r="T214" s="143">
        <f>U213-(U213*(0.5^(1/'SW7'!C$2)))</f>
        <v>6726.6362615162507</v>
      </c>
      <c r="U214" s="143">
        <f t="shared" si="49"/>
        <v>1062124.1062821334</v>
      </c>
      <c r="V214" s="147">
        <f>(U214*'SW7'!C$3/(B214*'SW7'!C$4)/1000)</f>
        <v>3.1481955411066127</v>
      </c>
      <c r="W214" s="147">
        <f>V214/'SW7'!C$5</f>
        <v>39.352444263832659</v>
      </c>
    </row>
    <row r="215" spans="1:23" x14ac:dyDescent="0.35">
      <c r="A215" s="142">
        <f t="shared" si="47"/>
        <v>212</v>
      </c>
      <c r="B215" s="143">
        <f t="shared" si="48"/>
        <v>216.93935893312101</v>
      </c>
      <c r="C215" s="133">
        <v>1200</v>
      </c>
      <c r="D215" s="133">
        <v>0</v>
      </c>
      <c r="E215" s="166">
        <v>1.3</v>
      </c>
      <c r="F215" s="143">
        <f t="shared" si="38"/>
        <v>11.357799999999997</v>
      </c>
      <c r="G215" s="143">
        <f t="shared" si="39"/>
        <v>0.2759945399999999</v>
      </c>
      <c r="H215" s="143">
        <f>'SW7'!C$12</f>
        <v>56.47</v>
      </c>
      <c r="I215" s="143">
        <f t="shared" si="40"/>
        <v>13702.770999999997</v>
      </c>
      <c r="J215" s="143">
        <f>I215*'SW7'!C$13</f>
        <v>291.86902229999993</v>
      </c>
      <c r="K215" s="143">
        <f t="shared" si="41"/>
        <v>3.2856498047999807</v>
      </c>
      <c r="L215" s="167">
        <f t="shared" si="50"/>
        <v>6.4125982397108423</v>
      </c>
      <c r="M215" s="143">
        <f t="shared" si="42"/>
        <v>0.15582613722497346</v>
      </c>
      <c r="N215" s="143">
        <f t="shared" si="43"/>
        <v>25.650392958843369</v>
      </c>
      <c r="O215" s="143">
        <f t="shared" si="44"/>
        <v>958.97939614715597</v>
      </c>
      <c r="P215" s="143">
        <f t="shared" si="45"/>
        <v>7695.1178876530112</v>
      </c>
      <c r="Q215" s="143">
        <f t="shared" si="45"/>
        <v>0</v>
      </c>
      <c r="R215" s="143">
        <f t="shared" si="45"/>
        <v>33.345510846496381</v>
      </c>
      <c r="S215" s="143">
        <f t="shared" si="46"/>
        <v>8687.442794646664</v>
      </c>
      <c r="T215" s="143">
        <f>U214-(U214*(0.5^(1/'SW7'!C$2)))</f>
        <v>6738.937688108068</v>
      </c>
      <c r="U215" s="143">
        <f t="shared" si="49"/>
        <v>1064067.9162478535</v>
      </c>
      <c r="V215" s="147">
        <f>(U215*'SW7'!C$3/(B215*'SW7'!C$4)/1000)</f>
        <v>3.1385985811193651</v>
      </c>
      <c r="W215" s="147">
        <f>V215/'SW7'!C$5</f>
        <v>39.232482263992061</v>
      </c>
    </row>
    <row r="216" spans="1:23" x14ac:dyDescent="0.35">
      <c r="A216" s="142">
        <f t="shared" si="47"/>
        <v>213</v>
      </c>
      <c r="B216" s="143">
        <f t="shared" si="48"/>
        <v>217.99664474708101</v>
      </c>
      <c r="C216" s="133">
        <v>1200</v>
      </c>
      <c r="D216" s="133">
        <v>0</v>
      </c>
      <c r="E216" s="166">
        <v>1.3</v>
      </c>
      <c r="F216" s="143">
        <f t="shared" si="38"/>
        <v>11.334899999999999</v>
      </c>
      <c r="G216" s="143">
        <f t="shared" si="39"/>
        <v>0.27543806999999998</v>
      </c>
      <c r="H216" s="143">
        <f>'SW7'!C$12</f>
        <v>56.47</v>
      </c>
      <c r="I216" s="143">
        <f t="shared" si="40"/>
        <v>13675.290999999999</v>
      </c>
      <c r="J216" s="143">
        <f>I216*'SW7'!C$13</f>
        <v>291.28369829999997</v>
      </c>
      <c r="K216" s="143">
        <f t="shared" si="41"/>
        <v>3.2432007623000132</v>
      </c>
      <c r="L216" s="167">
        <f t="shared" si="50"/>
        <v>6.4383404048637018</v>
      </c>
      <c r="M216" s="143">
        <f t="shared" si="42"/>
        <v>0.15645167183818795</v>
      </c>
      <c r="N216" s="143">
        <f t="shared" si="43"/>
        <v>25.753361619454807</v>
      </c>
      <c r="O216" s="143">
        <f t="shared" si="44"/>
        <v>944.69151237212691</v>
      </c>
      <c r="P216" s="143">
        <f t="shared" si="45"/>
        <v>7726.0084858364426</v>
      </c>
      <c r="Q216" s="143">
        <f t="shared" si="45"/>
        <v>0</v>
      </c>
      <c r="R216" s="143">
        <f t="shared" si="45"/>
        <v>33.479370105291252</v>
      </c>
      <c r="S216" s="143">
        <f t="shared" si="46"/>
        <v>8704.1793683138603</v>
      </c>
      <c r="T216" s="143">
        <f>U215-(U215*(0.5^(1/'SW7'!C$2)))</f>
        <v>6751.2707235405687</v>
      </c>
      <c r="U216" s="143">
        <f t="shared" si="49"/>
        <v>1066016.4213543921</v>
      </c>
      <c r="V216" s="147">
        <f>(U216*'SW7'!C$3/(B216*'SW7'!C$4)/1000)</f>
        <v>3.1290958275765566</v>
      </c>
      <c r="W216" s="147">
        <f>V216/'SW7'!C$5</f>
        <v>39.113697844706955</v>
      </c>
    </row>
    <row r="217" spans="1:23" x14ac:dyDescent="0.35">
      <c r="A217" s="142">
        <f t="shared" si="47"/>
        <v>214</v>
      </c>
      <c r="B217" s="143">
        <f t="shared" si="48"/>
        <v>219.05479151700101</v>
      </c>
      <c r="C217" s="133">
        <v>1200</v>
      </c>
      <c r="D217" s="133">
        <v>0</v>
      </c>
      <c r="E217" s="166">
        <v>1.3</v>
      </c>
      <c r="F217" s="143">
        <f t="shared" si="38"/>
        <v>11.311799999999998</v>
      </c>
      <c r="G217" s="143">
        <f t="shared" si="39"/>
        <v>0.27487673999999995</v>
      </c>
      <c r="H217" s="143">
        <f>'SW7'!C$12</f>
        <v>56.47</v>
      </c>
      <c r="I217" s="143">
        <f t="shared" si="40"/>
        <v>13647.570999999998</v>
      </c>
      <c r="J217" s="143">
        <f>I217*'SW7'!C$13</f>
        <v>290.69326229999996</v>
      </c>
      <c r="K217" s="143">
        <f t="shared" si="41"/>
        <v>3.2002192687999909</v>
      </c>
      <c r="L217" s="167">
        <f t="shared" si="50"/>
        <v>6.4639619973725324</v>
      </c>
      <c r="M217" s="143">
        <f t="shared" si="42"/>
        <v>0.15707427653615252</v>
      </c>
      <c r="N217" s="143">
        <f t="shared" si="43"/>
        <v>25.85584798949013</v>
      </c>
      <c r="O217" s="143">
        <f t="shared" si="44"/>
        <v>930.28217932278983</v>
      </c>
      <c r="P217" s="143">
        <f t="shared" si="45"/>
        <v>7756.7543968470391</v>
      </c>
      <c r="Q217" s="143">
        <f t="shared" si="45"/>
        <v>0</v>
      </c>
      <c r="R217" s="143">
        <f t="shared" si="45"/>
        <v>33.612602386337173</v>
      </c>
      <c r="S217" s="143">
        <f t="shared" si="46"/>
        <v>8720.6491785561666</v>
      </c>
      <c r="T217" s="143">
        <f>U216-(U216*(0.5^(1/'SW7'!C$2)))</f>
        <v>6763.6335485817399</v>
      </c>
      <c r="U217" s="143">
        <f t="shared" si="49"/>
        <v>1067969.3299991654</v>
      </c>
      <c r="V217" s="147">
        <f>(U217*'SW7'!C$3/(B217*'SW7'!C$4)/1000)</f>
        <v>3.1196854079981517</v>
      </c>
      <c r="W217" s="147">
        <f>V217/'SW7'!C$5</f>
        <v>38.996067599976897</v>
      </c>
    </row>
    <row r="218" spans="1:23" x14ac:dyDescent="0.35">
      <c r="A218" s="142">
        <f t="shared" si="47"/>
        <v>215</v>
      </c>
      <c r="B218" s="143">
        <f t="shared" si="48"/>
        <v>220.11378311200102</v>
      </c>
      <c r="C218" s="133">
        <v>1200</v>
      </c>
      <c r="D218" s="133">
        <v>0</v>
      </c>
      <c r="E218" s="166">
        <v>1.3</v>
      </c>
      <c r="F218" s="143">
        <f t="shared" si="38"/>
        <v>11.288499999999999</v>
      </c>
      <c r="G218" s="143">
        <f t="shared" si="39"/>
        <v>0.27431054999999999</v>
      </c>
      <c r="H218" s="143">
        <f>'SW7'!C$12</f>
        <v>56.47</v>
      </c>
      <c r="I218" s="143">
        <f t="shared" si="40"/>
        <v>13619.610999999999</v>
      </c>
      <c r="J218" s="143">
        <f>I218*'SW7'!C$13</f>
        <v>290.09771429999995</v>
      </c>
      <c r="K218" s="143">
        <f t="shared" si="41"/>
        <v>3.156671437500016</v>
      </c>
      <c r="L218" s="167">
        <f t="shared" si="50"/>
        <v>6.4894641414639409</v>
      </c>
      <c r="M218" s="143">
        <f t="shared" si="42"/>
        <v>0.15769397863757376</v>
      </c>
      <c r="N218" s="143">
        <f t="shared" si="43"/>
        <v>25.957856565855764</v>
      </c>
      <c r="O218" s="143">
        <f t="shared" si="44"/>
        <v>915.74316881484981</v>
      </c>
      <c r="P218" s="143">
        <f t="shared" si="45"/>
        <v>7787.3569697567291</v>
      </c>
      <c r="Q218" s="143">
        <f t="shared" si="45"/>
        <v>0</v>
      </c>
      <c r="R218" s="143">
        <f t="shared" si="45"/>
        <v>33.745213535612493</v>
      </c>
      <c r="S218" s="143">
        <f t="shared" si="46"/>
        <v>8736.8453521071915</v>
      </c>
      <c r="T218" s="143">
        <f>U217-(U217*(0.5^(1/'SW7'!C$2)))</f>
        <v>6776.0243130789604</v>
      </c>
      <c r="U218" s="143">
        <f t="shared" si="49"/>
        <v>1069926.3456291398</v>
      </c>
      <c r="V218" s="147">
        <f>(U218*'SW7'!C$3/(B218*'SW7'!C$4)/1000)</f>
        <v>3.1103654670214258</v>
      </c>
      <c r="W218" s="147">
        <f>V218/'SW7'!C$5</f>
        <v>38.879568337767822</v>
      </c>
    </row>
    <row r="219" spans="1:23" x14ac:dyDescent="0.35">
      <c r="A219" s="142">
        <f t="shared" si="47"/>
        <v>216</v>
      </c>
      <c r="B219" s="143">
        <f t="shared" si="48"/>
        <v>221.17360336928101</v>
      </c>
      <c r="C219" s="133">
        <v>1200</v>
      </c>
      <c r="D219" s="133">
        <v>0</v>
      </c>
      <c r="E219" s="166">
        <v>1.3</v>
      </c>
      <c r="F219" s="143">
        <f t="shared" si="38"/>
        <v>11.264999999999999</v>
      </c>
      <c r="G219" s="143">
        <f t="shared" si="39"/>
        <v>0.27373949999999997</v>
      </c>
      <c r="H219" s="143">
        <f>'SW7'!C$12</f>
        <v>56.47</v>
      </c>
      <c r="I219" s="143">
        <f t="shared" si="40"/>
        <v>13591.410999999998</v>
      </c>
      <c r="J219" s="143">
        <f>I219*'SW7'!C$13</f>
        <v>289.49705429999995</v>
      </c>
      <c r="K219" s="143">
        <f t="shared" si="41"/>
        <v>3.1125227647999836</v>
      </c>
      <c r="L219" s="167">
        <f t="shared" si="50"/>
        <v>6.514847945713921</v>
      </c>
      <c r="M219" s="143">
        <f t="shared" si="42"/>
        <v>0.15831080508084827</v>
      </c>
      <c r="N219" s="143">
        <f t="shared" si="43"/>
        <v>26.059391782855684</v>
      </c>
      <c r="O219" s="143">
        <f t="shared" si="44"/>
        <v>901.06617185128675</v>
      </c>
      <c r="P219" s="143">
        <f t="shared" si="45"/>
        <v>7817.8175348567056</v>
      </c>
      <c r="Q219" s="143">
        <f t="shared" si="45"/>
        <v>0</v>
      </c>
      <c r="R219" s="143">
        <f t="shared" si="45"/>
        <v>33.877209317712392</v>
      </c>
      <c r="S219" s="143">
        <f t="shared" si="46"/>
        <v>8752.7609160257052</v>
      </c>
      <c r="T219" s="143">
        <f>U218-(U218*(0.5^(1/'SW7'!C$2)))</f>
        <v>6788.4411354700569</v>
      </c>
      <c r="U219" s="143">
        <f t="shared" si="49"/>
        <v>1071887.166668168</v>
      </c>
      <c r="V219" s="147">
        <f>(U219*'SW7'!C$3/(B219*'SW7'!C$4)/1000)</f>
        <v>3.101134165912697</v>
      </c>
      <c r="W219" s="147">
        <f>V219/'SW7'!C$5</f>
        <v>38.764177073908712</v>
      </c>
    </row>
    <row r="220" spans="1:23" x14ac:dyDescent="0.35">
      <c r="A220" s="142">
        <f t="shared" si="47"/>
        <v>217</v>
      </c>
      <c r="B220" s="143">
        <f t="shared" si="48"/>
        <v>222.234236094121</v>
      </c>
      <c r="C220" s="133">
        <v>1200</v>
      </c>
      <c r="D220" s="133">
        <v>0</v>
      </c>
      <c r="E220" s="166">
        <v>1.3</v>
      </c>
      <c r="F220" s="143">
        <f t="shared" si="38"/>
        <v>11.241299999999999</v>
      </c>
      <c r="G220" s="143">
        <f t="shared" si="39"/>
        <v>0.27316358999999996</v>
      </c>
      <c r="H220" s="143">
        <f>'SW7'!C$12</f>
        <v>56.47</v>
      </c>
      <c r="I220" s="143">
        <f t="shared" si="40"/>
        <v>13562.971</v>
      </c>
      <c r="J220" s="143">
        <f>I220*'SW7'!C$13</f>
        <v>288.8912823</v>
      </c>
      <c r="K220" s="143">
        <f t="shared" si="41"/>
        <v>3.0677381303000075</v>
      </c>
      <c r="L220" s="167">
        <f t="shared" si="50"/>
        <v>6.5401145033370227</v>
      </c>
      <c r="M220" s="143">
        <f t="shared" si="42"/>
        <v>0.15892478243108965</v>
      </c>
      <c r="N220" s="143">
        <f t="shared" si="43"/>
        <v>26.160458013348091</v>
      </c>
      <c r="O220" s="143">
        <f t="shared" si="44"/>
        <v>886.24280222297364</v>
      </c>
      <c r="P220" s="143">
        <f t="shared" si="45"/>
        <v>7848.1374040044275</v>
      </c>
      <c r="Q220" s="143">
        <f t="shared" si="45"/>
        <v>0</v>
      </c>
      <c r="R220" s="143">
        <f t="shared" si="45"/>
        <v>34.008595417352517</v>
      </c>
      <c r="S220" s="143">
        <f t="shared" si="46"/>
        <v>8768.3888016447527</v>
      </c>
      <c r="T220" s="143">
        <f>U219-(U219*(0.5^(1/'SW7'!C$2)))</f>
        <v>6800.8821023225319</v>
      </c>
      <c r="U220" s="143">
        <f t="shared" si="49"/>
        <v>1073851.4864487236</v>
      </c>
      <c r="V220" s="147">
        <f>(U220*'SW7'!C$3/(B220*'SW7'!C$4)/1000)</f>
        <v>3.0919896821022395</v>
      </c>
      <c r="W220" s="147">
        <f>V220/'SW7'!C$5</f>
        <v>38.649871026277992</v>
      </c>
    </row>
    <row r="221" spans="1:23" x14ac:dyDescent="0.35">
      <c r="A221" s="142">
        <f t="shared" si="47"/>
        <v>218</v>
      </c>
      <c r="B221" s="143">
        <f t="shared" si="48"/>
        <v>223.295665059881</v>
      </c>
      <c r="C221" s="133">
        <v>1200</v>
      </c>
      <c r="D221" s="133">
        <v>0</v>
      </c>
      <c r="E221" s="166">
        <v>1.3</v>
      </c>
      <c r="F221" s="143">
        <f t="shared" si="38"/>
        <v>11.217399999999998</v>
      </c>
      <c r="G221" s="143">
        <f t="shared" si="39"/>
        <v>0.27258281999999995</v>
      </c>
      <c r="H221" s="143">
        <f>'SW7'!C$12</f>
        <v>56.47</v>
      </c>
      <c r="I221" s="143">
        <f t="shared" si="40"/>
        <v>13534.290999999997</v>
      </c>
      <c r="J221" s="143">
        <f>I221*'SW7'!C$13</f>
        <v>288.28039829999994</v>
      </c>
      <c r="K221" s="143">
        <f t="shared" si="41"/>
        <v>3.0222817967999944</v>
      </c>
      <c r="L221" s="167">
        <f t="shared" si="50"/>
        <v>6.5652648924688748</v>
      </c>
      <c r="M221" s="143">
        <f t="shared" si="42"/>
        <v>0.15953593688699366</v>
      </c>
      <c r="N221" s="143">
        <f t="shared" si="43"/>
        <v>26.261059569875499</v>
      </c>
      <c r="O221" s="143">
        <f t="shared" si="44"/>
        <v>871.26460015634188</v>
      </c>
      <c r="P221" s="143">
        <f t="shared" si="45"/>
        <v>7878.31787096265</v>
      </c>
      <c r="Q221" s="143">
        <f t="shared" si="45"/>
        <v>0</v>
      </c>
      <c r="R221" s="143">
        <f t="shared" si="45"/>
        <v>34.139377440838153</v>
      </c>
      <c r="S221" s="143">
        <f t="shared" si="46"/>
        <v>8783.7218485598314</v>
      </c>
      <c r="T221" s="143">
        <f>U220-(U220*(0.5^(1/'SW7'!C$2)))</f>
        <v>6813.3452679002658</v>
      </c>
      <c r="U221" s="143">
        <f t="shared" si="49"/>
        <v>1075818.9931480458</v>
      </c>
      <c r="V221" s="147">
        <f>(U221*'SW7'!C$3/(B221*'SW7'!C$4)/1000)</f>
        <v>3.0829302087417152</v>
      </c>
      <c r="W221" s="147">
        <f>V221/'SW7'!C$5</f>
        <v>38.536627609271441</v>
      </c>
    </row>
    <row r="222" spans="1:23" x14ac:dyDescent="0.35">
      <c r="A222" s="142">
        <f t="shared" si="47"/>
        <v>219</v>
      </c>
      <c r="B222" s="143">
        <f t="shared" si="48"/>
        <v>224.357874008001</v>
      </c>
      <c r="C222" s="133">
        <v>1200</v>
      </c>
      <c r="D222" s="133">
        <v>0</v>
      </c>
      <c r="E222" s="166">
        <v>1.3</v>
      </c>
      <c r="F222" s="143">
        <f t="shared" si="38"/>
        <v>11.193299999999999</v>
      </c>
      <c r="G222" s="143">
        <f t="shared" si="39"/>
        <v>0.27199718999999994</v>
      </c>
      <c r="H222" s="143">
        <f>'SW7'!C$12</f>
        <v>56.47</v>
      </c>
      <c r="I222" s="143">
        <f t="shared" si="40"/>
        <v>13505.370999999999</v>
      </c>
      <c r="J222" s="143">
        <f>I222*'SW7'!C$13</f>
        <v>287.66440229999995</v>
      </c>
      <c r="K222" s="143">
        <f t="shared" si="41"/>
        <v>2.976117410300013</v>
      </c>
      <c r="L222" s="167">
        <f t="shared" si="50"/>
        <v>6.5903001764422235</v>
      </c>
      <c r="M222" s="143">
        <f t="shared" si="42"/>
        <v>0.16014429428754604</v>
      </c>
      <c r="N222" s="143">
        <f t="shared" si="43"/>
        <v>26.361200705768894</v>
      </c>
      <c r="O222" s="143">
        <f t="shared" si="44"/>
        <v>856.12303600857695</v>
      </c>
      <c r="P222" s="143">
        <f t="shared" si="45"/>
        <v>7908.3602117306682</v>
      </c>
      <c r="Q222" s="143">
        <f t="shared" si="45"/>
        <v>0</v>
      </c>
      <c r="R222" s="143">
        <f t="shared" si="45"/>
        <v>34.269560917499561</v>
      </c>
      <c r="S222" s="143">
        <f t="shared" si="46"/>
        <v>8798.7528086567436</v>
      </c>
      <c r="T222" s="143">
        <f>U221-(U221*(0.5^(1/'SW7'!C$2)))</f>
        <v>6825.8286537581589</v>
      </c>
      <c r="U222" s="143">
        <f t="shared" si="49"/>
        <v>1077789.3697287054</v>
      </c>
      <c r="V222" s="147">
        <f>(U222*'SW7'!C$3/(B222*'SW7'!C$4)/1000)</f>
        <v>3.0739539542834655</v>
      </c>
      <c r="W222" s="147">
        <f>V222/'SW7'!C$5</f>
        <v>38.424424428543318</v>
      </c>
    </row>
    <row r="223" spans="1:23" x14ac:dyDescent="0.35">
      <c r="A223" s="142">
        <f t="shared" si="47"/>
        <v>220</v>
      </c>
      <c r="B223" s="143">
        <f t="shared" si="48"/>
        <v>225.420846648001</v>
      </c>
      <c r="C223" s="133">
        <v>1200</v>
      </c>
      <c r="D223" s="133">
        <v>0</v>
      </c>
      <c r="E223" s="166">
        <v>1.3</v>
      </c>
      <c r="F223" s="143">
        <f t="shared" si="38"/>
        <v>11.169</v>
      </c>
      <c r="G223" s="143">
        <f t="shared" si="39"/>
        <v>0.2714067</v>
      </c>
      <c r="H223" s="143">
        <f>'SW7'!C$12</f>
        <v>56.47</v>
      </c>
      <c r="I223" s="143">
        <f t="shared" si="40"/>
        <v>13476.211000000001</v>
      </c>
      <c r="J223" s="143">
        <f>I223*'SW7'!C$13</f>
        <v>287.04329430000001</v>
      </c>
      <c r="K223" s="143">
        <f t="shared" si="41"/>
        <v>2.9292080000000098</v>
      </c>
      <c r="L223" s="167">
        <f t="shared" si="50"/>
        <v>6.6152214040566903</v>
      </c>
      <c r="M223" s="143">
        <f t="shared" si="42"/>
        <v>0.16074988011857758</v>
      </c>
      <c r="N223" s="143">
        <f t="shared" si="43"/>
        <v>26.460885616226761</v>
      </c>
      <c r="O223" s="143">
        <f t="shared" si="44"/>
        <v>840.80951400991728</v>
      </c>
      <c r="P223" s="143">
        <f t="shared" si="45"/>
        <v>7938.2656848680281</v>
      </c>
      <c r="Q223" s="143">
        <f t="shared" si="45"/>
        <v>0</v>
      </c>
      <c r="R223" s="143">
        <f t="shared" si="45"/>
        <v>34.39915130109479</v>
      </c>
      <c r="S223" s="143">
        <f t="shared" si="46"/>
        <v>8813.4743501790399</v>
      </c>
      <c r="T223" s="143">
        <f>U222-(U222*(0.5^(1/'SW7'!C$2)))</f>
        <v>6838.3302483654115</v>
      </c>
      <c r="U223" s="143">
        <f t="shared" si="49"/>
        <v>1079762.293883604</v>
      </c>
      <c r="V223" s="147">
        <f>(U223*'SW7'!C$3/(B223*'SW7'!C$4)/1000)</f>
        <v>3.0650591420810538</v>
      </c>
      <c r="W223" s="147">
        <f>V223/'SW7'!C$5</f>
        <v>38.313239276013171</v>
      </c>
    </row>
    <row r="224" spans="1:23" x14ac:dyDescent="0.35">
      <c r="A224" s="142">
        <f t="shared" si="47"/>
        <v>221</v>
      </c>
      <c r="B224" s="143">
        <f t="shared" si="48"/>
        <v>226.48456665748103</v>
      </c>
      <c r="C224" s="133">
        <v>1200</v>
      </c>
      <c r="D224" s="133">
        <v>0</v>
      </c>
      <c r="E224" s="166">
        <v>1.3</v>
      </c>
      <c r="F224" s="143">
        <f t="shared" si="38"/>
        <v>11.144499999999999</v>
      </c>
      <c r="G224" s="143">
        <f t="shared" si="39"/>
        <v>0.27081134999999995</v>
      </c>
      <c r="H224" s="143">
        <f>'SW7'!C$12</f>
        <v>56.47</v>
      </c>
      <c r="I224" s="143">
        <f t="shared" si="40"/>
        <v>13446.811</v>
      </c>
      <c r="J224" s="143">
        <f>I224*'SW7'!C$13</f>
        <v>286.41707429999997</v>
      </c>
      <c r="K224" s="143">
        <f t="shared" si="41"/>
        <v>2.8815159783000084</v>
      </c>
      <c r="L224" s="167">
        <f t="shared" si="50"/>
        <v>6.6400296098424114</v>
      </c>
      <c r="M224" s="143">
        <f t="shared" si="42"/>
        <v>0.1613527195191706</v>
      </c>
      <c r="N224" s="143">
        <f t="shared" si="43"/>
        <v>26.560118439369646</v>
      </c>
      <c r="O224" s="143">
        <f t="shared" si="44"/>
        <v>825.31537605339065</v>
      </c>
      <c r="P224" s="143">
        <f t="shared" si="45"/>
        <v>7968.0355318108941</v>
      </c>
      <c r="Q224" s="143">
        <f t="shared" si="45"/>
        <v>0</v>
      </c>
      <c r="R224" s="143">
        <f t="shared" si="45"/>
        <v>34.528153971180544</v>
      </c>
      <c r="S224" s="143">
        <f t="shared" si="46"/>
        <v>8827.8790618354669</v>
      </c>
      <c r="T224" s="143">
        <f>U223-(U223*(0.5^(1/'SW7'!C$2)))</f>
        <v>6850.8480067558121</v>
      </c>
      <c r="U224" s="143">
        <f t="shared" si="49"/>
        <v>1081737.4379854177</v>
      </c>
      <c r="V224" s="147">
        <f>(U224*'SW7'!C$3/(B224*'SW7'!C$4)/1000)</f>
        <v>3.0562440100104351</v>
      </c>
      <c r="W224" s="147">
        <f>V224/'SW7'!C$5</f>
        <v>38.203050125130439</v>
      </c>
    </row>
    <row r="225" spans="1:23" x14ac:dyDescent="0.35">
      <c r="A225" s="142">
        <f t="shared" si="47"/>
        <v>222</v>
      </c>
      <c r="B225" s="143">
        <f t="shared" si="48"/>
        <v>227.54901768212105</v>
      </c>
      <c r="C225" s="133">
        <v>1200</v>
      </c>
      <c r="D225" s="133">
        <v>0</v>
      </c>
      <c r="E225" s="166">
        <v>1.3</v>
      </c>
      <c r="F225" s="143">
        <f t="shared" si="38"/>
        <v>11.119799999999998</v>
      </c>
      <c r="G225" s="143">
        <f t="shared" si="39"/>
        <v>0.27021113999999996</v>
      </c>
      <c r="H225" s="143">
        <f>'SW7'!C$12</f>
        <v>56.47</v>
      </c>
      <c r="I225" s="143">
        <f t="shared" si="40"/>
        <v>13417.170999999998</v>
      </c>
      <c r="J225" s="143">
        <f>I225*'SW7'!C$13</f>
        <v>285.78574229999998</v>
      </c>
      <c r="K225" s="143">
        <f t="shared" si="41"/>
        <v>2.8330031408000096</v>
      </c>
      <c r="L225" s="167">
        <f t="shared" si="50"/>
        <v>6.6647258143177446</v>
      </c>
      <c r="M225" s="143">
        <f t="shared" si="42"/>
        <v>0.16195283728792118</v>
      </c>
      <c r="N225" s="143">
        <f t="shared" si="43"/>
        <v>26.658903257270978</v>
      </c>
      <c r="O225" s="143">
        <f t="shared" si="44"/>
        <v>809.63190553176207</v>
      </c>
      <c r="P225" s="143">
        <f t="shared" si="45"/>
        <v>7997.6709771812939</v>
      </c>
      <c r="Q225" s="143">
        <f t="shared" si="45"/>
        <v>0</v>
      </c>
      <c r="R225" s="143">
        <f t="shared" si="45"/>
        <v>34.656574234452272</v>
      </c>
      <c r="S225" s="143">
        <f t="shared" si="46"/>
        <v>8841.9594569475084</v>
      </c>
      <c r="T225" s="143">
        <f>U224-(U224*(0.5^(1/'SW7'!C$2)))</f>
        <v>6863.3798502085265</v>
      </c>
      <c r="U225" s="143">
        <f t="shared" si="49"/>
        <v>1083714.4690404972</v>
      </c>
      <c r="V225" s="147">
        <f>(U225*'SW7'!C$3/(B225*'SW7'!C$4)/1000)</f>
        <v>3.047506810111182</v>
      </c>
      <c r="W225" s="147">
        <f>V225/'SW7'!C$5</f>
        <v>38.093835126389777</v>
      </c>
    </row>
    <row r="226" spans="1:23" x14ac:dyDescent="0.35">
      <c r="A226" s="142">
        <f t="shared" si="47"/>
        <v>223</v>
      </c>
      <c r="B226" s="143">
        <f t="shared" si="48"/>
        <v>228.61418333568105</v>
      </c>
      <c r="C226" s="133">
        <v>1200</v>
      </c>
      <c r="D226" s="133">
        <v>0</v>
      </c>
      <c r="E226" s="166">
        <v>1.3</v>
      </c>
      <c r="F226" s="143">
        <f t="shared" si="38"/>
        <v>11.094899999999999</v>
      </c>
      <c r="G226" s="143">
        <f t="shared" si="39"/>
        <v>0.26960606999999998</v>
      </c>
      <c r="H226" s="143">
        <f>'SW7'!C$12</f>
        <v>56.47</v>
      </c>
      <c r="I226" s="143">
        <f t="shared" si="40"/>
        <v>13387.290999999999</v>
      </c>
      <c r="J226" s="143">
        <f>I226*'SW7'!C$13</f>
        <v>285.1492983</v>
      </c>
      <c r="K226" s="143">
        <f t="shared" si="41"/>
        <v>2.7836306662999775</v>
      </c>
      <c r="L226" s="167">
        <f t="shared" si="50"/>
        <v>6.6893110242411424</v>
      </c>
      <c r="M226" s="143">
        <f t="shared" si="42"/>
        <v>0.16255025788905975</v>
      </c>
      <c r="N226" s="143">
        <f t="shared" si="43"/>
        <v>26.75724409696457</v>
      </c>
      <c r="O226" s="143">
        <f t="shared" si="44"/>
        <v>793.75033122180002</v>
      </c>
      <c r="P226" s="143">
        <f t="shared" si="45"/>
        <v>8027.1732290893706</v>
      </c>
      <c r="Q226" s="143">
        <f t="shared" si="45"/>
        <v>0</v>
      </c>
      <c r="R226" s="143">
        <f t="shared" si="45"/>
        <v>34.784417326053941</v>
      </c>
      <c r="S226" s="143">
        <f t="shared" si="46"/>
        <v>8855.7079776372248</v>
      </c>
      <c r="T226" s="143">
        <f>U225-(U225*(0.5^(1/'SW7'!C$2)))</f>
        <v>6875.9236659535673</v>
      </c>
      <c r="U226" s="143">
        <f t="shared" si="49"/>
        <v>1085693.0486472361</v>
      </c>
      <c r="V226" s="147">
        <f>(U226*'SW7'!C$3/(B226*'SW7'!C$4)/1000)</f>
        <v>3.0388458082471903</v>
      </c>
      <c r="W226" s="147">
        <f>V226/'SW7'!C$5</f>
        <v>37.985572603089878</v>
      </c>
    </row>
    <row r="227" spans="1:23" x14ac:dyDescent="0.35">
      <c r="A227" s="142">
        <f t="shared" si="47"/>
        <v>224</v>
      </c>
      <c r="B227" s="143">
        <f t="shared" si="48"/>
        <v>229.68004720000107</v>
      </c>
      <c r="C227" s="133">
        <v>1200</v>
      </c>
      <c r="D227" s="133">
        <v>0</v>
      </c>
      <c r="E227" s="166">
        <v>1.3</v>
      </c>
      <c r="F227" s="143">
        <f t="shared" si="38"/>
        <v>11.069799999999999</v>
      </c>
      <c r="G227" s="143">
        <f t="shared" si="39"/>
        <v>0.26899613999999994</v>
      </c>
      <c r="H227" s="143">
        <f>'SW7'!C$12</f>
        <v>56.47</v>
      </c>
      <c r="I227" s="143">
        <f t="shared" si="40"/>
        <v>13357.170999999998</v>
      </c>
      <c r="J227" s="143">
        <f>I227*'SW7'!C$13</f>
        <v>284.50774229999996</v>
      </c>
      <c r="K227" s="143">
        <f t="shared" si="41"/>
        <v>2.7333591168000098</v>
      </c>
      <c r="L227" s="167">
        <f t="shared" si="50"/>
        <v>6.7137862328574407</v>
      </c>
      <c r="M227" s="143">
        <f t="shared" si="42"/>
        <v>0.1631450054584358</v>
      </c>
      <c r="N227" s="143">
        <f t="shared" si="43"/>
        <v>26.855144931429763</v>
      </c>
      <c r="O227" s="143">
        <f t="shared" si="44"/>
        <v>777.66183121589268</v>
      </c>
      <c r="P227" s="143">
        <f t="shared" si="45"/>
        <v>8056.5434794289285</v>
      </c>
      <c r="Q227" s="143">
        <f t="shared" si="45"/>
        <v>0</v>
      </c>
      <c r="R227" s="143">
        <f t="shared" si="45"/>
        <v>34.911688410858694</v>
      </c>
      <c r="S227" s="143">
        <f t="shared" si="46"/>
        <v>8869.1169990556809</v>
      </c>
      <c r="T227" s="143">
        <f>U226-(U226*(0.5^(1/'SW7'!C$2)))</f>
        <v>6888.4773069093935</v>
      </c>
      <c r="U227" s="143">
        <f t="shared" si="49"/>
        <v>1087672.8329589197</v>
      </c>
      <c r="V227" s="147">
        <f>(U227*'SW7'!C$3/(B227*'SW7'!C$4)/1000)</f>
        <v>3.0302592837863216</v>
      </c>
      <c r="W227" s="147">
        <f>V227/'SW7'!C$5</f>
        <v>37.87824104732902</v>
      </c>
    </row>
    <row r="228" spans="1:23" x14ac:dyDescent="0.35">
      <c r="A228" s="142">
        <f t="shared" si="47"/>
        <v>225</v>
      </c>
      <c r="B228" s="143">
        <f t="shared" si="48"/>
        <v>230.74659282500104</v>
      </c>
      <c r="C228" s="133">
        <v>1200</v>
      </c>
      <c r="D228" s="133">
        <v>0</v>
      </c>
      <c r="E228" s="166">
        <v>1.3</v>
      </c>
      <c r="F228" s="143">
        <f t="shared" si="38"/>
        <v>11.044499999999999</v>
      </c>
      <c r="G228" s="143">
        <f t="shared" si="39"/>
        <v>0.26838134999999996</v>
      </c>
      <c r="H228" s="143">
        <f>'SW7'!C$12</f>
        <v>56.47</v>
      </c>
      <c r="I228" s="143">
        <f t="shared" si="40"/>
        <v>13326.811</v>
      </c>
      <c r="J228" s="143">
        <f>I228*'SW7'!C$13</f>
        <v>283.86107429999998</v>
      </c>
      <c r="K228" s="143">
        <f t="shared" si="41"/>
        <v>2.6821484375000253</v>
      </c>
      <c r="L228" s="167">
        <f t="shared" si="50"/>
        <v>6.738152420138622</v>
      </c>
      <c r="M228" s="143">
        <f t="shared" si="42"/>
        <v>0.16373710380936851</v>
      </c>
      <c r="N228" s="143">
        <f t="shared" si="43"/>
        <v>26.952609680554488</v>
      </c>
      <c r="O228" s="143">
        <f t="shared" si="44"/>
        <v>761.35753690082356</v>
      </c>
      <c r="P228" s="143">
        <f t="shared" si="45"/>
        <v>8085.7829041663463</v>
      </c>
      <c r="Q228" s="143">
        <f t="shared" si="45"/>
        <v>0</v>
      </c>
      <c r="R228" s="143">
        <f t="shared" si="45"/>
        <v>35.038392584720839</v>
      </c>
      <c r="S228" s="143">
        <f t="shared" si="46"/>
        <v>8882.1788336518894</v>
      </c>
      <c r="T228" s="143">
        <f>U227-(U227*(0.5^(1/'SW7'!C$2)))</f>
        <v>6901.0385914461222</v>
      </c>
      <c r="U228" s="143">
        <f t="shared" si="49"/>
        <v>1089653.472651066</v>
      </c>
      <c r="V228" s="147">
        <f>(U228*'SW7'!C$3/(B228*'SW7'!C$4)/1000)</f>
        <v>3.0217455292984461</v>
      </c>
      <c r="W228" s="147">
        <f>V228/'SW7'!C$5</f>
        <v>37.771819116230574</v>
      </c>
    </row>
    <row r="229" spans="1:23" x14ac:dyDescent="0.35">
      <c r="A229" s="142">
        <f t="shared" si="47"/>
        <v>226</v>
      </c>
      <c r="B229" s="143">
        <f t="shared" si="48"/>
        <v>231.81380372868105</v>
      </c>
      <c r="C229" s="133">
        <v>1200</v>
      </c>
      <c r="D229" s="133">
        <v>0</v>
      </c>
      <c r="E229" s="166">
        <v>1.3</v>
      </c>
      <c r="F229" s="143">
        <f t="shared" si="38"/>
        <v>11.018999999999998</v>
      </c>
      <c r="G229" s="143">
        <f t="shared" si="39"/>
        <v>0.26776169999999994</v>
      </c>
      <c r="H229" s="143">
        <f>'SW7'!C$12</f>
        <v>56.47</v>
      </c>
      <c r="I229" s="143">
        <f t="shared" si="40"/>
        <v>13296.210999999998</v>
      </c>
      <c r="J229" s="143">
        <f>I229*'SW7'!C$13</f>
        <v>283.20929429999995</v>
      </c>
      <c r="K229" s="143">
        <f t="shared" si="41"/>
        <v>2.6299579568000055</v>
      </c>
      <c r="L229" s="167">
        <f t="shared" si="50"/>
        <v>6.7624105530192615</v>
      </c>
      <c r="M229" s="143">
        <f t="shared" si="42"/>
        <v>0.16432657643836804</v>
      </c>
      <c r="N229" s="143">
        <f t="shared" si="43"/>
        <v>27.049642212077046</v>
      </c>
      <c r="O229" s="143">
        <f t="shared" si="44"/>
        <v>744.82853698399936</v>
      </c>
      <c r="P229" s="143">
        <f t="shared" si="45"/>
        <v>8114.8926636231135</v>
      </c>
      <c r="Q229" s="143">
        <f t="shared" si="45"/>
        <v>0</v>
      </c>
      <c r="R229" s="143">
        <f t="shared" si="45"/>
        <v>35.164534875700163</v>
      </c>
      <c r="S229" s="143">
        <f t="shared" si="46"/>
        <v>8894.8857354828142</v>
      </c>
      <c r="T229" s="143">
        <f>U228-(U228*(0.5^(1/'SW7'!C$2)))</f>
        <v>6913.6053031787742</v>
      </c>
      <c r="U229" s="143">
        <f t="shared" si="49"/>
        <v>1091634.6128932717</v>
      </c>
      <c r="V229" s="147">
        <f>(U229*'SW7'!C$3/(B229*'SW7'!C$4)/1000)</f>
        <v>3.0133028502713723</v>
      </c>
      <c r="W229" s="147">
        <f>V229/'SW7'!C$5</f>
        <v>37.666285628392153</v>
      </c>
    </row>
    <row r="230" spans="1:23" x14ac:dyDescent="0.35">
      <c r="A230" s="142">
        <f t="shared" si="47"/>
        <v>227</v>
      </c>
      <c r="B230" s="143">
        <f t="shared" si="48"/>
        <v>232.88166339712106</v>
      </c>
      <c r="C230" s="133">
        <v>1200</v>
      </c>
      <c r="D230" s="133">
        <v>0</v>
      </c>
      <c r="E230" s="166">
        <v>1.3</v>
      </c>
      <c r="F230" s="143">
        <f t="shared" si="38"/>
        <v>10.9933</v>
      </c>
      <c r="G230" s="143">
        <f t="shared" si="39"/>
        <v>0.26713718999999997</v>
      </c>
      <c r="H230" s="143">
        <f>'SW7'!C$12</f>
        <v>56.47</v>
      </c>
      <c r="I230" s="143">
        <f t="shared" si="40"/>
        <v>13265.370999999999</v>
      </c>
      <c r="J230" s="143">
        <f>I230*'SW7'!C$13</f>
        <v>282.55240229999998</v>
      </c>
      <c r="K230" s="143">
        <f t="shared" si="41"/>
        <v>2.5767463863000231</v>
      </c>
      <c r="L230" s="167">
        <f t="shared" si="50"/>
        <v>6.7865615856267709</v>
      </c>
      <c r="M230" s="143">
        <f t="shared" si="42"/>
        <v>0.16491344653073053</v>
      </c>
      <c r="N230" s="143">
        <f t="shared" si="43"/>
        <v>27.146246342507084</v>
      </c>
      <c r="O230" s="143">
        <f t="shared" si="44"/>
        <v>728.06588156691532</v>
      </c>
      <c r="P230" s="143">
        <f t="shared" si="45"/>
        <v>8143.8739027521251</v>
      </c>
      <c r="Q230" s="143">
        <f t="shared" si="45"/>
        <v>0</v>
      </c>
      <c r="R230" s="143">
        <f t="shared" si="45"/>
        <v>35.29012024525921</v>
      </c>
      <c r="S230" s="143">
        <f t="shared" si="46"/>
        <v>8907.2299045642994</v>
      </c>
      <c r="T230" s="143">
        <f>U229-(U229*(0.5^(1/'SW7'!C$2)))</f>
        <v>6926.1751907886937</v>
      </c>
      <c r="U230" s="143">
        <f t="shared" si="49"/>
        <v>1093615.8933255759</v>
      </c>
      <c r="V230" s="147">
        <f>(U230*'SW7'!C$3/(B230*'SW7'!C$4)/1000)</f>
        <v>3.0049295648441801</v>
      </c>
      <c r="W230" s="147">
        <f>V230/'SW7'!C$5</f>
        <v>37.561619560552252</v>
      </c>
    </row>
    <row r="231" spans="1:23" x14ac:dyDescent="0.35">
      <c r="A231" s="142">
        <f t="shared" si="47"/>
        <v>228</v>
      </c>
      <c r="B231" s="143">
        <f t="shared" si="48"/>
        <v>233.95015528448107</v>
      </c>
      <c r="C231" s="133">
        <v>1200</v>
      </c>
      <c r="D231" s="133">
        <v>0</v>
      </c>
      <c r="E231" s="166">
        <v>1.3</v>
      </c>
      <c r="F231" s="143">
        <f t="shared" si="38"/>
        <v>10.967399999999998</v>
      </c>
      <c r="G231" s="143">
        <f t="shared" si="39"/>
        <v>0.26650781999999995</v>
      </c>
      <c r="H231" s="143">
        <f>'SW7'!C$12</f>
        <v>56.47</v>
      </c>
      <c r="I231" s="143">
        <f t="shared" si="40"/>
        <v>13234.290999999997</v>
      </c>
      <c r="J231" s="143">
        <f>I231*'SW7'!C$13</f>
        <v>281.89039829999996</v>
      </c>
      <c r="K231" s="143">
        <f t="shared" si="41"/>
        <v>2.5224718208000141</v>
      </c>
      <c r="L231" s="167">
        <f t="shared" si="50"/>
        <v>6.8106064595065838</v>
      </c>
      <c r="M231" s="143">
        <f t="shared" si="42"/>
        <v>0.16549773696600997</v>
      </c>
      <c r="N231" s="143">
        <f t="shared" si="43"/>
        <v>27.242425838026335</v>
      </c>
      <c r="O231" s="143">
        <f t="shared" si="44"/>
        <v>711.06058626584206</v>
      </c>
      <c r="P231" s="143">
        <f t="shared" si="45"/>
        <v>8172.7277514079005</v>
      </c>
      <c r="Q231" s="143">
        <f t="shared" si="45"/>
        <v>0</v>
      </c>
      <c r="R231" s="143">
        <f t="shared" si="45"/>
        <v>35.41515358943424</v>
      </c>
      <c r="S231" s="143">
        <f t="shared" si="46"/>
        <v>8919.2034912631771</v>
      </c>
      <c r="T231" s="143">
        <f>U230-(U230*(0.5^(1/'SW7'!C$2)))</f>
        <v>6938.7459678729065</v>
      </c>
      <c r="U231" s="143">
        <f t="shared" si="49"/>
        <v>1095596.9480393515</v>
      </c>
      <c r="V231" s="147">
        <f>(U231*'SW7'!C$3/(B231*'SW7'!C$4)/1000)</f>
        <v>2.9966240035574501</v>
      </c>
      <c r="W231" s="147">
        <f>V231/'SW7'!C$5</f>
        <v>37.457800044468122</v>
      </c>
    </row>
    <row r="232" spans="1:23" x14ac:dyDescent="0.35">
      <c r="A232" s="142">
        <f t="shared" si="47"/>
        <v>229</v>
      </c>
      <c r="B232" s="143">
        <f t="shared" si="48"/>
        <v>235.01926281300106</v>
      </c>
      <c r="C232" s="133">
        <v>1200</v>
      </c>
      <c r="D232" s="133">
        <v>0</v>
      </c>
      <c r="E232" s="166">
        <v>1.3</v>
      </c>
      <c r="F232" s="143">
        <f t="shared" si="38"/>
        <v>10.941299999999998</v>
      </c>
      <c r="G232" s="143">
        <f t="shared" si="39"/>
        <v>0.26587358999999994</v>
      </c>
      <c r="H232" s="143">
        <f>'SW7'!C$12</f>
        <v>56.47</v>
      </c>
      <c r="I232" s="143">
        <f t="shared" si="40"/>
        <v>13202.970999999998</v>
      </c>
      <c r="J232" s="143">
        <f>I232*'SW7'!C$13</f>
        <v>281.22328229999994</v>
      </c>
      <c r="K232" s="143">
        <f t="shared" si="41"/>
        <v>2.4670917382999917</v>
      </c>
      <c r="L232" s="167">
        <f t="shared" si="50"/>
        <v>6.8345461038424062</v>
      </c>
      <c r="M232" s="143">
        <f t="shared" si="42"/>
        <v>0.16607947032337048</v>
      </c>
      <c r="N232" s="143">
        <f t="shared" si="43"/>
        <v>27.338184415369625</v>
      </c>
      <c r="O232" s="143">
        <f t="shared" si="44"/>
        <v>693.80363637993617</v>
      </c>
      <c r="P232" s="143">
        <f t="shared" si="45"/>
        <v>8201.4553246108881</v>
      </c>
      <c r="Q232" s="143">
        <f t="shared" si="45"/>
        <v>0</v>
      </c>
      <c r="R232" s="143">
        <f t="shared" si="45"/>
        <v>35.539639739980515</v>
      </c>
      <c r="S232" s="143">
        <f t="shared" si="46"/>
        <v>8930.7986007308045</v>
      </c>
      <c r="T232" s="143">
        <f>U231-(U231*(0.5^(1/'SW7'!C$2)))</f>
        <v>6951.315312824212</v>
      </c>
      <c r="U232" s="143">
        <f t="shared" si="49"/>
        <v>1097577.4055627417</v>
      </c>
      <c r="V232" s="147">
        <f>(U232*'SW7'!C$3/(B232*'SW7'!C$4)/1000)</f>
        <v>2.9883845091199461</v>
      </c>
      <c r="W232" s="147">
        <f>V232/'SW7'!C$5</f>
        <v>37.354806363999323</v>
      </c>
    </row>
    <row r="233" spans="1:23" x14ac:dyDescent="0.35">
      <c r="A233" s="142">
        <f t="shared" si="47"/>
        <v>230</v>
      </c>
      <c r="B233" s="143">
        <f t="shared" si="48"/>
        <v>236.08896937300108</v>
      </c>
      <c r="C233" s="133">
        <v>1200</v>
      </c>
      <c r="D233" s="133">
        <v>0</v>
      </c>
      <c r="E233" s="166">
        <v>1.3</v>
      </c>
      <c r="F233" s="143">
        <f t="shared" si="38"/>
        <v>10.914999999999999</v>
      </c>
      <c r="G233" s="143">
        <f t="shared" si="39"/>
        <v>0.26523449999999998</v>
      </c>
      <c r="H233" s="143">
        <f>'SW7'!C$12</f>
        <v>56.47</v>
      </c>
      <c r="I233" s="143">
        <f t="shared" si="40"/>
        <v>13171.410999999998</v>
      </c>
      <c r="J233" s="143">
        <f>I233*'SW7'!C$13</f>
        <v>280.55105429999998</v>
      </c>
      <c r="K233" s="143">
        <f t="shared" si="41"/>
        <v>2.4105630000000318</v>
      </c>
      <c r="L233" s="167">
        <f t="shared" si="50"/>
        <v>6.8583814356716672</v>
      </c>
      <c r="M233" s="143">
        <f t="shared" si="42"/>
        <v>0.16665866888682151</v>
      </c>
      <c r="N233" s="143">
        <f t="shared" si="43"/>
        <v>27.433525742686669</v>
      </c>
      <c r="O233" s="143">
        <f t="shared" si="44"/>
        <v>676.28599110657979</v>
      </c>
      <c r="P233" s="143">
        <f t="shared" si="45"/>
        <v>8230.057722806001</v>
      </c>
      <c r="Q233" s="143">
        <f t="shared" si="45"/>
        <v>0</v>
      </c>
      <c r="R233" s="143">
        <f t="shared" si="45"/>
        <v>35.663583465492671</v>
      </c>
      <c r="S233" s="143">
        <f t="shared" si="46"/>
        <v>8942.0072973780752</v>
      </c>
      <c r="T233" s="143">
        <f>U232-(U232*(0.5^(1/'SW7'!C$2)))</f>
        <v>6963.8808687371202</v>
      </c>
      <c r="U233" s="143">
        <f t="shared" si="49"/>
        <v>1099556.8888506482</v>
      </c>
      <c r="V233" s="147">
        <f>(U233*'SW7'!C$3/(B233*'SW7'!C$4)/1000)</f>
        <v>2.9802094361912865</v>
      </c>
      <c r="W233" s="147">
        <f>V233/'SW7'!C$5</f>
        <v>37.252617952391084</v>
      </c>
    </row>
    <row r="234" spans="1:23" x14ac:dyDescent="0.35">
      <c r="A234" s="142">
        <f t="shared" si="47"/>
        <v>231</v>
      </c>
      <c r="B234" s="143">
        <f t="shared" si="48"/>
        <v>237.15925832288107</v>
      </c>
      <c r="C234" s="133">
        <v>1200</v>
      </c>
      <c r="D234" s="133">
        <v>0</v>
      </c>
      <c r="E234" s="166">
        <v>1.3</v>
      </c>
      <c r="F234" s="143">
        <f t="shared" si="38"/>
        <v>10.888499999999999</v>
      </c>
      <c r="G234" s="143">
        <f t="shared" si="39"/>
        <v>0.26459054999999998</v>
      </c>
      <c r="H234" s="143">
        <f>'SW7'!C$12</f>
        <v>56.47</v>
      </c>
      <c r="I234" s="143">
        <f t="shared" si="40"/>
        <v>13139.610999999999</v>
      </c>
      <c r="J234" s="143">
        <f>I234*'SW7'!C$13</f>
        <v>279.87371429999996</v>
      </c>
      <c r="K234" s="143">
        <f t="shared" si="41"/>
        <v>2.3528418502999884</v>
      </c>
      <c r="L234" s="167">
        <f t="shared" si="50"/>
        <v>6.8821133600963158</v>
      </c>
      <c r="M234" s="143">
        <f t="shared" si="42"/>
        <v>0.16723535465034048</v>
      </c>
      <c r="N234" s="143">
        <f t="shared" si="43"/>
        <v>27.528453440385263</v>
      </c>
      <c r="O234" s="143">
        <f t="shared" si="44"/>
        <v>658.4985878039422</v>
      </c>
      <c r="P234" s="143">
        <f t="shared" si="45"/>
        <v>8258.5360321155786</v>
      </c>
      <c r="Q234" s="143">
        <f t="shared" si="45"/>
        <v>0</v>
      </c>
      <c r="R234" s="143">
        <f t="shared" si="45"/>
        <v>35.786989472500842</v>
      </c>
      <c r="S234" s="143">
        <f t="shared" si="46"/>
        <v>8952.8216093920219</v>
      </c>
      <c r="T234" s="143">
        <f>U233-(U233*(0.5^(1/'SW7'!C$2)))</f>
        <v>6976.4402433459181</v>
      </c>
      <c r="U234" s="143">
        <f t="shared" si="49"/>
        <v>1101535.0152792891</v>
      </c>
      <c r="V234" s="147">
        <f>(U234*'SW7'!C$3/(B234*'SW7'!C$4)/1000)</f>
        <v>2.9720971511801832</v>
      </c>
      <c r="W234" s="147">
        <f>V234/'SW7'!C$5</f>
        <v>37.15121438975229</v>
      </c>
    </row>
    <row r="235" spans="1:23" x14ac:dyDescent="0.35">
      <c r="A235" s="142">
        <f t="shared" si="47"/>
        <v>232</v>
      </c>
      <c r="B235" s="143">
        <f t="shared" si="48"/>
        <v>238.2301129891211</v>
      </c>
      <c r="C235" s="133">
        <v>1200</v>
      </c>
      <c r="D235" s="133">
        <v>0</v>
      </c>
      <c r="E235" s="166">
        <v>1.3</v>
      </c>
      <c r="F235" s="143">
        <f t="shared" si="38"/>
        <v>10.861799999999999</v>
      </c>
      <c r="G235" s="143">
        <f t="shared" si="39"/>
        <v>0.26394173999999998</v>
      </c>
      <c r="H235" s="143">
        <f>'SW7'!C$12</f>
        <v>56.47</v>
      </c>
      <c r="I235" s="143">
        <f t="shared" si="40"/>
        <v>13107.570999999998</v>
      </c>
      <c r="J235" s="143">
        <f>I235*'SW7'!C$13</f>
        <v>279.19126229999995</v>
      </c>
      <c r="K235" s="143">
        <f t="shared" si="41"/>
        <v>2.2938839167999916</v>
      </c>
      <c r="L235" s="167">
        <f t="shared" si="50"/>
        <v>6.9057427704890486</v>
      </c>
      <c r="M235" s="143">
        <f t="shared" si="42"/>
        <v>0.16780954932288386</v>
      </c>
      <c r="N235" s="143">
        <f t="shared" si="43"/>
        <v>27.622971081956194</v>
      </c>
      <c r="O235" s="143">
        <f t="shared" si="44"/>
        <v>640.43234630105769</v>
      </c>
      <c r="P235" s="143">
        <f t="shared" si="45"/>
        <v>8286.8913245868589</v>
      </c>
      <c r="Q235" s="143">
        <f t="shared" si="45"/>
        <v>0</v>
      </c>
      <c r="R235" s="143">
        <f t="shared" si="45"/>
        <v>35.909862406543056</v>
      </c>
      <c r="S235" s="143">
        <f t="shared" si="46"/>
        <v>8963.2335332944585</v>
      </c>
      <c r="T235" s="143">
        <f>U234-(U234*(0.5^(1/'SW7'!C$2)))</f>
        <v>6988.9910089890473</v>
      </c>
      <c r="U235" s="143">
        <f t="shared" si="49"/>
        <v>1103511.3966453352</v>
      </c>
      <c r="V235" s="147">
        <f>(U235*'SW7'!C$3/(B235*'SW7'!C$4)/1000)</f>
        <v>2.9640460320577944</v>
      </c>
      <c r="W235" s="147">
        <f>V235/'SW7'!C$5</f>
        <v>37.05057540072243</v>
      </c>
    </row>
    <row r="236" spans="1:23" x14ac:dyDescent="0.35">
      <c r="A236" s="142">
        <f t="shared" si="47"/>
        <v>233</v>
      </c>
      <c r="B236" s="143">
        <f t="shared" si="48"/>
        <v>239.30151666628112</v>
      </c>
      <c r="C236" s="133">
        <v>1200</v>
      </c>
      <c r="D236" s="133">
        <v>0</v>
      </c>
      <c r="E236" s="166">
        <v>1.3</v>
      </c>
      <c r="F236" s="143">
        <f t="shared" si="38"/>
        <v>10.834899999999998</v>
      </c>
      <c r="G236" s="143">
        <f t="shared" si="39"/>
        <v>0.26328806999999993</v>
      </c>
      <c r="H236" s="143">
        <f>'SW7'!C$12</f>
        <v>56.47</v>
      </c>
      <c r="I236" s="143">
        <f t="shared" si="40"/>
        <v>13075.290999999997</v>
      </c>
      <c r="J236" s="143">
        <f>I236*'SW7'!C$13</f>
        <v>278.50369829999994</v>
      </c>
      <c r="K236" s="143">
        <f t="shared" si="41"/>
        <v>2.2336442103000067</v>
      </c>
      <c r="L236" s="167">
        <f t="shared" si="50"/>
        <v>6.9292705486950936</v>
      </c>
      <c r="M236" s="143">
        <f t="shared" si="42"/>
        <v>0.16838127433329075</v>
      </c>
      <c r="N236" s="143">
        <f t="shared" si="43"/>
        <v>27.717082194780374</v>
      </c>
      <c r="O236" s="143">
        <f t="shared" si="44"/>
        <v>622.07817325493465</v>
      </c>
      <c r="P236" s="143">
        <f t="shared" si="45"/>
        <v>8315.1246584341116</v>
      </c>
      <c r="Q236" s="143">
        <f t="shared" si="45"/>
        <v>0</v>
      </c>
      <c r="R236" s="143">
        <f t="shared" si="45"/>
        <v>36.03220685321449</v>
      </c>
      <c r="S236" s="143">
        <f t="shared" si="46"/>
        <v>8973.2350385422615</v>
      </c>
      <c r="T236" s="143">
        <f>U235-(U235*(0.5^(1/'SW7'!C$2)))</f>
        <v>7001.5307026039809</v>
      </c>
      <c r="U236" s="143">
        <f t="shared" si="49"/>
        <v>1105485.6391696406</v>
      </c>
      <c r="V236" s="147">
        <f>(U236*'SW7'!C$3/(B236*'SW7'!C$4)/1000)</f>
        <v>2.956054468185827</v>
      </c>
      <c r="W236" s="147">
        <f>V236/'SW7'!C$5</f>
        <v>36.950680852322833</v>
      </c>
    </row>
    <row r="237" spans="1:23" x14ac:dyDescent="0.35">
      <c r="A237" s="142">
        <f t="shared" si="47"/>
        <v>234</v>
      </c>
      <c r="B237" s="143">
        <f t="shared" si="48"/>
        <v>240.37345261700113</v>
      </c>
      <c r="C237" s="133">
        <v>1200</v>
      </c>
      <c r="D237" s="133">
        <v>0</v>
      </c>
      <c r="E237" s="166">
        <v>1.3</v>
      </c>
      <c r="F237" s="143">
        <f t="shared" si="38"/>
        <v>10.8078</v>
      </c>
      <c r="G237" s="143">
        <f t="shared" si="39"/>
        <v>0.26262953999999999</v>
      </c>
      <c r="H237" s="143">
        <f>'SW7'!C$12</f>
        <v>56.47</v>
      </c>
      <c r="I237" s="143">
        <f t="shared" si="40"/>
        <v>13042.771000000001</v>
      </c>
      <c r="J237" s="143">
        <f>I237*'SW7'!C$13</f>
        <v>277.81102229999999</v>
      </c>
      <c r="K237" s="143">
        <f t="shared" si="41"/>
        <v>2.1720771248000048</v>
      </c>
      <c r="L237" s="167">
        <f t="shared" si="50"/>
        <v>6.9526975652297018</v>
      </c>
      <c r="M237" s="143">
        <f t="shared" si="42"/>
        <v>0.16895055083508176</v>
      </c>
      <c r="N237" s="143">
        <f t="shared" si="43"/>
        <v>27.810790260918807</v>
      </c>
      <c r="O237" s="143">
        <f t="shared" si="44"/>
        <v>603.42696655513396</v>
      </c>
      <c r="P237" s="143">
        <f t="shared" si="45"/>
        <v>8343.2370782756425</v>
      </c>
      <c r="Q237" s="143">
        <f t="shared" si="45"/>
        <v>0</v>
      </c>
      <c r="R237" s="143">
        <f t="shared" si="45"/>
        <v>36.15402733919445</v>
      </c>
      <c r="S237" s="143">
        <f t="shared" si="46"/>
        <v>8982.8180721699719</v>
      </c>
      <c r="T237" s="143">
        <f>U236-(U236*(0.5^(1/'SW7'!C$2)))</f>
        <v>7014.0568257507402</v>
      </c>
      <c r="U237" s="143">
        <f t="shared" si="49"/>
        <v>1107457.3435055788</v>
      </c>
      <c r="V237" s="147">
        <f>(U237*'SW7'!C$3/(B237*'SW7'!C$4)/1000)</f>
        <v>2.9481208601589559</v>
      </c>
      <c r="W237" s="147">
        <f>V237/'SW7'!C$5</f>
        <v>36.85151075198695</v>
      </c>
    </row>
    <row r="238" spans="1:23" x14ac:dyDescent="0.35">
      <c r="A238" s="142">
        <f t="shared" si="47"/>
        <v>235</v>
      </c>
      <c r="B238" s="143">
        <f t="shared" si="48"/>
        <v>241.44590407200113</v>
      </c>
      <c r="C238" s="133">
        <v>1200</v>
      </c>
      <c r="D238" s="133">
        <v>0</v>
      </c>
      <c r="E238" s="166">
        <v>1.3</v>
      </c>
      <c r="F238" s="143">
        <f t="shared" si="38"/>
        <v>10.7805</v>
      </c>
      <c r="G238" s="143">
        <f t="shared" si="39"/>
        <v>0.26196615000000001</v>
      </c>
      <c r="H238" s="143">
        <f>'SW7'!C$12</f>
        <v>56.47</v>
      </c>
      <c r="I238" s="143">
        <f t="shared" si="40"/>
        <v>13010.011</v>
      </c>
      <c r="J238" s="143">
        <f>I238*'SW7'!C$13</f>
        <v>277.11323429999999</v>
      </c>
      <c r="K238" s="143">
        <f t="shared" si="41"/>
        <v>2.1091364375000339</v>
      </c>
      <c r="L238" s="167">
        <f t="shared" si="50"/>
        <v>6.9760246794713794</v>
      </c>
      <c r="M238" s="143">
        <f t="shared" si="42"/>
        <v>0.16951739971115451</v>
      </c>
      <c r="N238" s="143">
        <f t="shared" si="43"/>
        <v>27.904098717885518</v>
      </c>
      <c r="O238" s="143">
        <f t="shared" si="44"/>
        <v>584.46961977561421</v>
      </c>
      <c r="P238" s="143">
        <f t="shared" si="45"/>
        <v>8371.2296153656553</v>
      </c>
      <c r="Q238" s="143">
        <f t="shared" si="45"/>
        <v>0</v>
      </c>
      <c r="R238" s="143">
        <f t="shared" si="45"/>
        <v>36.275328333251174</v>
      </c>
      <c r="S238" s="143">
        <f t="shared" si="46"/>
        <v>8991.9745634745213</v>
      </c>
      <c r="T238" s="143">
        <f>U237-(U237*(0.5^(1/'SW7'!C$2)))</f>
        <v>7026.5668446654454</v>
      </c>
      <c r="U238" s="143">
        <f t="shared" si="49"/>
        <v>1109426.1047519981</v>
      </c>
      <c r="V238" s="147">
        <f>(U238*'SW7'!C$3/(B238*'SW7'!C$4)/1000)</f>
        <v>2.940243619661191</v>
      </c>
      <c r="W238" s="147">
        <f>V238/'SW7'!C$5</f>
        <v>36.753045245764888</v>
      </c>
    </row>
    <row r="239" spans="1:23" x14ac:dyDescent="0.35">
      <c r="A239" s="142">
        <f t="shared" si="47"/>
        <v>236</v>
      </c>
      <c r="B239" s="143">
        <f t="shared" si="48"/>
        <v>242.51885423008116</v>
      </c>
      <c r="C239" s="133">
        <v>1200</v>
      </c>
      <c r="D239" s="133">
        <v>0</v>
      </c>
      <c r="E239" s="166">
        <v>1.3</v>
      </c>
      <c r="F239" s="143">
        <f t="shared" si="38"/>
        <v>10.752999999999998</v>
      </c>
      <c r="G239" s="143">
        <f t="shared" si="39"/>
        <v>0.26129789999999997</v>
      </c>
      <c r="H239" s="143">
        <f>'SW7'!C$12</f>
        <v>56.47</v>
      </c>
      <c r="I239" s="143">
        <f t="shared" si="40"/>
        <v>12977.010999999999</v>
      </c>
      <c r="J239" s="143">
        <f>I239*'SW7'!C$13</f>
        <v>276.41033429999999</v>
      </c>
      <c r="K239" s="143">
        <f t="shared" si="41"/>
        <v>2.0447753087999914</v>
      </c>
      <c r="L239" s="167">
        <f t="shared" si="50"/>
        <v>6.9992527398510944</v>
      </c>
      <c r="M239" s="143">
        <f t="shared" si="42"/>
        <v>0.17008184157838158</v>
      </c>
      <c r="N239" s="143">
        <f t="shared" si="43"/>
        <v>27.997010959404378</v>
      </c>
      <c r="O239" s="143">
        <f t="shared" si="44"/>
        <v>565.19702667379136</v>
      </c>
      <c r="P239" s="143">
        <f t="shared" si="45"/>
        <v>8399.1032878213136</v>
      </c>
      <c r="Q239" s="143">
        <f t="shared" si="45"/>
        <v>0</v>
      </c>
      <c r="R239" s="143">
        <f t="shared" si="45"/>
        <v>36.39611424722569</v>
      </c>
      <c r="S239" s="143">
        <f t="shared" si="46"/>
        <v>9000.6964287423307</v>
      </c>
      <c r="T239" s="143">
        <f>U238-(U238*(0.5^(1/'SW7'!C$2)))</f>
        <v>7039.0581903413404</v>
      </c>
      <c r="U239" s="143">
        <f t="shared" si="49"/>
        <v>1111391.5124708072</v>
      </c>
      <c r="V239" s="147">
        <f>(U239*'SW7'!C$3/(B239*'SW7'!C$4)/1000)</f>
        <v>2.9324211693358233</v>
      </c>
      <c r="W239" s="147">
        <f>V239/'SW7'!C$5</f>
        <v>36.655264616697792</v>
      </c>
    </row>
    <row r="240" spans="1:23" x14ac:dyDescent="0.35">
      <c r="A240" s="142">
        <f t="shared" si="47"/>
        <v>237</v>
      </c>
      <c r="B240" s="143">
        <f t="shared" si="48"/>
        <v>243.59228625812116</v>
      </c>
      <c r="C240" s="133">
        <v>1200</v>
      </c>
      <c r="D240" s="133">
        <v>0</v>
      </c>
      <c r="E240" s="166">
        <v>1.3</v>
      </c>
      <c r="F240" s="143">
        <f t="shared" si="38"/>
        <v>10.725299999999999</v>
      </c>
      <c r="G240" s="143">
        <f t="shared" si="39"/>
        <v>0.26062478999999994</v>
      </c>
      <c r="H240" s="143">
        <f>'SW7'!C$12</f>
        <v>56.47</v>
      </c>
      <c r="I240" s="143">
        <f t="shared" si="40"/>
        <v>12943.770999999999</v>
      </c>
      <c r="J240" s="143">
        <f>I240*'SW7'!C$13</f>
        <v>275.70232229999999</v>
      </c>
      <c r="K240" s="143">
        <f t="shared" si="41"/>
        <v>1.9789462823000077</v>
      </c>
      <c r="L240" s="167">
        <f t="shared" si="50"/>
        <v>7.0223825840373983</v>
      </c>
      <c r="M240" s="143">
        <f t="shared" si="42"/>
        <v>0.17064389679210876</v>
      </c>
      <c r="N240" s="143">
        <f t="shared" si="43"/>
        <v>28.089530336149593</v>
      </c>
      <c r="O240" s="143">
        <f t="shared" si="44"/>
        <v>545.60008573706352</v>
      </c>
      <c r="P240" s="143">
        <f t="shared" si="45"/>
        <v>8426.8591008448784</v>
      </c>
      <c r="Q240" s="143">
        <f t="shared" si="45"/>
        <v>0</v>
      </c>
      <c r="R240" s="143">
        <f t="shared" si="45"/>
        <v>36.516389436994473</v>
      </c>
      <c r="S240" s="143">
        <f t="shared" si="46"/>
        <v>9008.9755760189364</v>
      </c>
      <c r="T240" s="143">
        <f>U239-(U239*(0.5^(1/'SW7'!C$2)))</f>
        <v>7051.5282586417161</v>
      </c>
      <c r="U240" s="143">
        <f t="shared" si="49"/>
        <v>1113353.1507092081</v>
      </c>
      <c r="V240" s="147">
        <f>(U240*'SW7'!C$3/(B240*'SW7'!C$4)/1000)</f>
        <v>2.924651942668592</v>
      </c>
      <c r="W240" s="147">
        <f>V240/'SW7'!C$5</f>
        <v>36.558149283357402</v>
      </c>
    </row>
    <row r="241" spans="1:23" x14ac:dyDescent="0.35">
      <c r="A241" s="142">
        <f t="shared" si="47"/>
        <v>238</v>
      </c>
      <c r="B241" s="143">
        <f t="shared" si="48"/>
        <v>244.66618329108118</v>
      </c>
      <c r="C241" s="133">
        <v>1200</v>
      </c>
      <c r="D241" s="133">
        <v>0</v>
      </c>
      <c r="E241" s="166">
        <v>1.3</v>
      </c>
      <c r="F241" s="143">
        <f t="shared" si="38"/>
        <v>10.697399999999998</v>
      </c>
      <c r="G241" s="143">
        <f t="shared" si="39"/>
        <v>0.25994681999999997</v>
      </c>
      <c r="H241" s="143">
        <f>'SW7'!C$12</f>
        <v>56.47</v>
      </c>
      <c r="I241" s="143">
        <f t="shared" si="40"/>
        <v>12910.290999999997</v>
      </c>
      <c r="J241" s="143">
        <f>I241*'SW7'!C$13</f>
        <v>274.98919829999994</v>
      </c>
      <c r="K241" s="143">
        <f t="shared" si="41"/>
        <v>1.9116012847999782</v>
      </c>
      <c r="L241" s="167">
        <f t="shared" si="50"/>
        <v>7.0454150391177031</v>
      </c>
      <c r="M241" s="143">
        <f t="shared" si="42"/>
        <v>0.17120358545056016</v>
      </c>
      <c r="N241" s="143">
        <f t="shared" si="43"/>
        <v>28.181660156470812</v>
      </c>
      <c r="O241" s="143">
        <f t="shared" si="44"/>
        <v>525.66970477639586</v>
      </c>
      <c r="P241" s="143">
        <f t="shared" si="45"/>
        <v>8454.498046941244</v>
      </c>
      <c r="Q241" s="143">
        <f t="shared" si="45"/>
        <v>0</v>
      </c>
      <c r="R241" s="143">
        <f t="shared" si="45"/>
        <v>36.636158203412059</v>
      </c>
      <c r="S241" s="143">
        <f t="shared" si="46"/>
        <v>9016.8039099210509</v>
      </c>
      <c r="T241" s="143">
        <f>U240-(U240*(0.5^(1/'SW7'!C$2)))</f>
        <v>7063.9744104398414</v>
      </c>
      <c r="U241" s="143">
        <f t="shared" si="49"/>
        <v>1115310.5980265853</v>
      </c>
      <c r="V241" s="147">
        <f>(U241*'SW7'!C$3/(B241*'SW7'!C$4)/1000)</f>
        <v>2.9169343838837141</v>
      </c>
      <c r="W241" s="147">
        <f>V241/'SW7'!C$5</f>
        <v>36.461679798546427</v>
      </c>
    </row>
    <row r="242" spans="1:23" x14ac:dyDescent="0.35">
      <c r="A242" s="142">
        <f t="shared" si="47"/>
        <v>239</v>
      </c>
      <c r="B242" s="143">
        <f t="shared" si="48"/>
        <v>245.74052843200118</v>
      </c>
      <c r="C242" s="133">
        <v>1200</v>
      </c>
      <c r="D242" s="133">
        <v>0</v>
      </c>
      <c r="E242" s="166">
        <v>1.3</v>
      </c>
      <c r="F242" s="143">
        <f t="shared" si="38"/>
        <v>10.6693</v>
      </c>
      <c r="G242" s="143">
        <f t="shared" si="39"/>
        <v>0.25926399</v>
      </c>
      <c r="H242" s="143">
        <f>'SW7'!C$12</f>
        <v>56.47</v>
      </c>
      <c r="I242" s="143">
        <f t="shared" si="40"/>
        <v>12876.571</v>
      </c>
      <c r="J242" s="143">
        <f>I242*'SW7'!C$13</f>
        <v>274.27096230000001</v>
      </c>
      <c r="K242" s="143">
        <f t="shared" si="41"/>
        <v>1.842691626299988</v>
      </c>
      <c r="L242" s="167">
        <f t="shared" si="50"/>
        <v>7.0683509217757532</v>
      </c>
      <c r="M242" s="143">
        <f t="shared" si="42"/>
        <v>0.1717609273991508</v>
      </c>
      <c r="N242" s="143">
        <f t="shared" si="43"/>
        <v>28.273403687103013</v>
      </c>
      <c r="O242" s="143">
        <f t="shared" si="44"/>
        <v>505.39680556744969</v>
      </c>
      <c r="P242" s="143">
        <f t="shared" si="45"/>
        <v>8482.0211061309037</v>
      </c>
      <c r="Q242" s="143">
        <f t="shared" si="45"/>
        <v>0</v>
      </c>
      <c r="R242" s="143">
        <f t="shared" si="45"/>
        <v>36.755424793233921</v>
      </c>
      <c r="S242" s="143">
        <f t="shared" si="46"/>
        <v>9024.1733364915872</v>
      </c>
      <c r="T242" s="143">
        <f>U241-(U241*(0.5^(1/'SW7'!C$2)))</f>
        <v>7076.3939717900939</v>
      </c>
      <c r="U242" s="143">
        <f t="shared" si="49"/>
        <v>1117263.4275260665</v>
      </c>
      <c r="V242" s="147">
        <f>(U242*'SW7'!C$3/(B242*'SW7'!C$4)/1000)</f>
        <v>2.9092669478524558</v>
      </c>
      <c r="W242" s="147">
        <f>V242/'SW7'!C$5</f>
        <v>36.365836848155695</v>
      </c>
    </row>
    <row r="243" spans="1:23" x14ac:dyDescent="0.35">
      <c r="A243" s="142">
        <f t="shared" si="47"/>
        <v>240</v>
      </c>
      <c r="B243" s="143">
        <f t="shared" si="48"/>
        <v>246.8153047520012</v>
      </c>
      <c r="C243" s="133">
        <v>1200</v>
      </c>
      <c r="D243" s="133">
        <v>0</v>
      </c>
      <c r="E243" s="166">
        <v>1.3</v>
      </c>
      <c r="F243" s="143"/>
      <c r="G243" s="143"/>
      <c r="H243" s="143"/>
      <c r="I243" s="143"/>
      <c r="J243" s="143"/>
      <c r="K243" s="143"/>
      <c r="L243" s="167">
        <f t="shared" si="50"/>
        <v>7.0911910384653609</v>
      </c>
      <c r="M243" s="143">
        <f t="shared" si="42"/>
        <v>0.17231594223470825</v>
      </c>
      <c r="N243" s="143">
        <f t="shared" si="43"/>
        <v>28.364764153861444</v>
      </c>
      <c r="O243" s="143">
        <f t="shared" si="44"/>
        <v>0</v>
      </c>
      <c r="P243" s="143">
        <f t="shared" si="45"/>
        <v>8509.4292461584337</v>
      </c>
      <c r="Q243" s="143">
        <f t="shared" si="45"/>
        <v>0</v>
      </c>
      <c r="R243" s="143">
        <f t="shared" si="45"/>
        <v>36.874193400019877</v>
      </c>
      <c r="S243" s="143">
        <f t="shared" si="46"/>
        <v>8546.3034395584527</v>
      </c>
      <c r="T243" s="143">
        <f>U242-(U242*(0.5^(1/'SW7'!C$2)))</f>
        <v>7088.7842341281939</v>
      </c>
      <c r="U243" s="143">
        <f t="shared" si="49"/>
        <v>1119211.2068907681</v>
      </c>
      <c r="V243" s="147">
        <f>(U243*'SW7'!C$3/(B243*'SW7'!C$4)/1000)</f>
        <v>2.9016481000139098</v>
      </c>
      <c r="W243" s="147">
        <f>V243/'SW7'!C$5</f>
        <v>36.270601250173875</v>
      </c>
    </row>
    <row r="244" spans="1:23" x14ac:dyDescent="0.35">
      <c r="A244" s="142">
        <f t="shared" si="47"/>
        <v>241</v>
      </c>
      <c r="B244" s="143">
        <f t="shared" si="48"/>
        <v>247.89049529028122</v>
      </c>
      <c r="C244" s="133">
        <v>1200</v>
      </c>
      <c r="D244" s="133">
        <v>0</v>
      </c>
      <c r="E244" s="166">
        <v>1.3</v>
      </c>
      <c r="F244" s="143"/>
      <c r="G244" s="143"/>
      <c r="H244" s="143"/>
      <c r="I244" s="143"/>
      <c r="J244" s="143"/>
      <c r="K244" s="143"/>
      <c r="L244" s="167">
        <f t="shared" si="50"/>
        <v>7.1139361855805809</v>
      </c>
      <c r="M244" s="143">
        <f t="shared" si="42"/>
        <v>0.1728686493096081</v>
      </c>
      <c r="N244" s="143">
        <f t="shared" si="43"/>
        <v>28.455744742322324</v>
      </c>
      <c r="O244" s="143">
        <f t="shared" si="44"/>
        <v>0</v>
      </c>
      <c r="P244" s="143">
        <f t="shared" si="45"/>
        <v>8536.7234226966975</v>
      </c>
      <c r="Q244" s="143">
        <f t="shared" si="45"/>
        <v>0</v>
      </c>
      <c r="R244" s="143">
        <f t="shared" si="45"/>
        <v>36.992468165019019</v>
      </c>
      <c r="S244" s="143">
        <f t="shared" si="46"/>
        <v>8573.7158908617166</v>
      </c>
      <c r="T244" s="143">
        <f>U243-(U243*(0.5^(1/'SW7'!C$2)))</f>
        <v>7101.1424545012414</v>
      </c>
      <c r="U244" s="143">
        <f t="shared" si="49"/>
        <v>1120668.7260961984</v>
      </c>
      <c r="V244" s="147">
        <f>(U244*'SW7'!C$3/(B244*'SW7'!C$4)/1000)</f>
        <v>2.8928249549938094</v>
      </c>
      <c r="W244" s="147">
        <f>V244/'SW7'!C$5</f>
        <v>36.16031193742262</v>
      </c>
    </row>
    <row r="245" spans="1:23" x14ac:dyDescent="0.35">
      <c r="A245" s="142">
        <f t="shared" si="47"/>
        <v>242</v>
      </c>
      <c r="B245" s="143">
        <f t="shared" si="48"/>
        <v>248.96608305412124</v>
      </c>
      <c r="C245" s="133">
        <v>1200</v>
      </c>
      <c r="D245" s="133">
        <v>0</v>
      </c>
      <c r="E245" s="166">
        <v>1.3</v>
      </c>
      <c r="F245" s="143"/>
      <c r="G245" s="143"/>
      <c r="H245" s="143"/>
      <c r="I245" s="143"/>
      <c r="J245" s="143"/>
      <c r="K245" s="143"/>
      <c r="L245" s="167">
        <f t="shared" si="50"/>
        <v>7.1365871496223079</v>
      </c>
      <c r="M245" s="143">
        <f t="shared" si="42"/>
        <v>0.17341906773582208</v>
      </c>
      <c r="N245" s="143">
        <f t="shared" si="43"/>
        <v>28.546348598489232</v>
      </c>
      <c r="O245" s="143">
        <f t="shared" si="44"/>
        <v>0</v>
      </c>
      <c r="P245" s="143">
        <f t="shared" si="45"/>
        <v>8563.90457954677</v>
      </c>
      <c r="Q245" s="143">
        <f t="shared" si="45"/>
        <v>0</v>
      </c>
      <c r="R245" s="143">
        <f t="shared" si="45"/>
        <v>37.110253178036004</v>
      </c>
      <c r="S245" s="143">
        <f t="shared" si="46"/>
        <v>8601.0148327248062</v>
      </c>
      <c r="T245" s="143">
        <f>U244-(U244*(0.5^(1/'SW7'!C$2)))</f>
        <v>7110.3900848359335</v>
      </c>
      <c r="U245" s="143">
        <f t="shared" si="49"/>
        <v>1122141.299532559</v>
      </c>
      <c r="V245" s="147">
        <f>(U245*'SW7'!C$3/(B245*'SW7'!C$4)/1000)</f>
        <v>2.8841121083896732</v>
      </c>
      <c r="W245" s="147">
        <f>V245/'SW7'!C$5</f>
        <v>36.051401354870912</v>
      </c>
    </row>
    <row r="246" spans="1:23" x14ac:dyDescent="0.35">
      <c r="A246" s="142">
        <f t="shared" si="47"/>
        <v>243</v>
      </c>
      <c r="B246" s="143">
        <f t="shared" si="48"/>
        <v>250.04205101888127</v>
      </c>
      <c r="C246" s="133">
        <v>1200</v>
      </c>
      <c r="D246" s="133">
        <v>0</v>
      </c>
      <c r="E246" s="166">
        <v>1.3</v>
      </c>
      <c r="F246" s="143"/>
      <c r="G246" s="143"/>
      <c r="H246" s="143"/>
      <c r="I246" s="143"/>
      <c r="J246" s="143"/>
      <c r="K246" s="143"/>
      <c r="L246" s="167">
        <f t="shared" si="50"/>
        <v>7.1591447073614702</v>
      </c>
      <c r="M246" s="143">
        <f t="shared" si="42"/>
        <v>0.17396721638888371</v>
      </c>
      <c r="N246" s="143">
        <f t="shared" si="43"/>
        <v>28.636578829445881</v>
      </c>
      <c r="O246" s="143">
        <f t="shared" si="44"/>
        <v>0</v>
      </c>
      <c r="P246" s="143">
        <f t="shared" si="45"/>
        <v>8590.9736488337639</v>
      </c>
      <c r="Q246" s="143">
        <f t="shared" si="45"/>
        <v>0</v>
      </c>
      <c r="R246" s="143">
        <f t="shared" si="45"/>
        <v>37.227552478279648</v>
      </c>
      <c r="S246" s="143">
        <f t="shared" si="46"/>
        <v>8628.2012013120438</v>
      </c>
      <c r="T246" s="143">
        <f>U245-(U245*(0.5^(1/'SW7'!C$2)))</f>
        <v>7119.7332308676559</v>
      </c>
      <c r="U246" s="143">
        <f t="shared" si="49"/>
        <v>1123631.9242804479</v>
      </c>
      <c r="V246" s="147">
        <f>(U246*'SW7'!C$3/(B246*'SW7'!C$4)/1000)</f>
        <v>2.8755160440310035</v>
      </c>
      <c r="W246" s="147">
        <f>V246/'SW7'!C$5</f>
        <v>35.943950550387541</v>
      </c>
    </row>
    <row r="247" spans="1:23" x14ac:dyDescent="0.35">
      <c r="A247" s="142">
        <f t="shared" si="47"/>
        <v>244</v>
      </c>
      <c r="B247" s="143">
        <f t="shared" si="48"/>
        <v>251.11838212800126</v>
      </c>
      <c r="C247" s="133">
        <v>1200</v>
      </c>
      <c r="D247" s="133">
        <v>0</v>
      </c>
      <c r="E247" s="166">
        <v>1.3</v>
      </c>
      <c r="F247" s="143"/>
      <c r="G247" s="143"/>
      <c r="H247" s="143"/>
      <c r="I247" s="143"/>
      <c r="J247" s="143"/>
      <c r="K247" s="143"/>
      <c r="L247" s="167">
        <f t="shared" si="50"/>
        <v>7.1816096259988775</v>
      </c>
      <c r="M247" s="143">
        <f t="shared" si="42"/>
        <v>0.17451311391177271</v>
      </c>
      <c r="N247" s="143">
        <f t="shared" si="43"/>
        <v>28.72643850399551</v>
      </c>
      <c r="O247" s="143">
        <f t="shared" si="44"/>
        <v>0</v>
      </c>
      <c r="P247" s="143">
        <f t="shared" si="45"/>
        <v>8617.9315511986533</v>
      </c>
      <c r="Q247" s="143">
        <f t="shared" si="45"/>
        <v>0</v>
      </c>
      <c r="R247" s="143">
        <f t="shared" si="45"/>
        <v>37.344370055194162</v>
      </c>
      <c r="S247" s="143">
        <f t="shared" si="46"/>
        <v>8655.2759212538476</v>
      </c>
      <c r="T247" s="143">
        <f>U246-(U246*(0.5^(1/'SW7'!C$2)))</f>
        <v>7129.1909083961509</v>
      </c>
      <c r="U247" s="143">
        <f t="shared" si="49"/>
        <v>1125140.3922508922</v>
      </c>
      <c r="V247" s="147">
        <f>(U247*'SW7'!C$3/(B247*'SW7'!C$4)/1000)</f>
        <v>2.8670349643223121</v>
      </c>
      <c r="W247" s="147">
        <f>V247/'SW7'!C$5</f>
        <v>35.837937054028899</v>
      </c>
    </row>
    <row r="248" spans="1:23" x14ac:dyDescent="0.35">
      <c r="A248" s="142">
        <f t="shared" si="47"/>
        <v>245</v>
      </c>
      <c r="B248" s="143">
        <f t="shared" si="48"/>
        <v>252.19505929300126</v>
      </c>
      <c r="C248" s="133">
        <v>1200</v>
      </c>
      <c r="D248" s="133">
        <v>0</v>
      </c>
      <c r="E248" s="166">
        <v>1.3</v>
      </c>
      <c r="F248" s="143"/>
      <c r="G248" s="143"/>
      <c r="H248" s="143"/>
      <c r="I248" s="143"/>
      <c r="J248" s="143"/>
      <c r="K248" s="143"/>
      <c r="L248" s="167">
        <f t="shared" si="50"/>
        <v>7.2039826633217707</v>
      </c>
      <c r="M248" s="143">
        <f t="shared" si="42"/>
        <v>0.17505677871871902</v>
      </c>
      <c r="N248" s="143">
        <f t="shared" si="43"/>
        <v>28.815930653287083</v>
      </c>
      <c r="O248" s="143">
        <f t="shared" si="44"/>
        <v>0</v>
      </c>
      <c r="P248" s="143">
        <f t="shared" si="45"/>
        <v>8644.7791959861243</v>
      </c>
      <c r="Q248" s="143">
        <f t="shared" si="45"/>
        <v>0</v>
      </c>
      <c r="R248" s="143">
        <f t="shared" si="45"/>
        <v>37.460709849273208</v>
      </c>
      <c r="S248" s="143">
        <f t="shared" si="46"/>
        <v>8682.2399058353967</v>
      </c>
      <c r="T248" s="143">
        <f>U247-(U247*(0.5^(1/'SW7'!C$2)))</f>
        <v>7138.7617971436121</v>
      </c>
      <c r="U248" s="143">
        <f t="shared" si="49"/>
        <v>1126666.47726375</v>
      </c>
      <c r="V248" s="147">
        <f>(U248*'SW7'!C$3/(B248*'SW7'!C$4)/1000)</f>
        <v>2.8586670535062884</v>
      </c>
      <c r="W248" s="147">
        <f>V248/'SW7'!C$5</f>
        <v>35.733338168828602</v>
      </c>
    </row>
    <row r="249" spans="1:23" x14ac:dyDescent="0.35">
      <c r="A249" s="142">
        <f t="shared" si="47"/>
        <v>246</v>
      </c>
      <c r="B249" s="143">
        <f t="shared" si="48"/>
        <v>253.27206539348126</v>
      </c>
      <c r="C249" s="133">
        <v>1200</v>
      </c>
      <c r="D249" s="133">
        <v>0</v>
      </c>
      <c r="E249" s="166">
        <v>1.3</v>
      </c>
      <c r="F249" s="143"/>
      <c r="G249" s="143"/>
      <c r="H249" s="143"/>
      <c r="I249" s="143"/>
      <c r="J249" s="143"/>
      <c r="K249" s="143"/>
      <c r="L249" s="167">
        <f t="shared" si="50"/>
        <v>7.2262645678572106</v>
      </c>
      <c r="M249" s="143">
        <f t="shared" si="42"/>
        <v>0.17559822899893021</v>
      </c>
      <c r="N249" s="143">
        <f t="shared" si="43"/>
        <v>28.905058271428842</v>
      </c>
      <c r="O249" s="143">
        <f t="shared" si="44"/>
        <v>0</v>
      </c>
      <c r="P249" s="143">
        <f t="shared" si="45"/>
        <v>8671.5174814286529</v>
      </c>
      <c r="Q249" s="143">
        <f t="shared" si="45"/>
        <v>0</v>
      </c>
      <c r="R249" s="143">
        <f t="shared" si="45"/>
        <v>37.576575752857494</v>
      </c>
      <c r="S249" s="143">
        <f t="shared" si="46"/>
        <v>8709.0940571815099</v>
      </c>
      <c r="T249" s="143">
        <f>U248-(U248*(0.5^(1/'SW7'!C$2)))</f>
        <v>7148.4444620485883</v>
      </c>
      <c r="U249" s="143">
        <f t="shared" si="49"/>
        <v>1128209.9553724418</v>
      </c>
      <c r="V249" s="147">
        <f>(U249*'SW7'!C$3/(B249*'SW7'!C$4)/1000)</f>
        <v>2.8504105294969739</v>
      </c>
      <c r="W249" s="147">
        <f>V249/'SW7'!C$5</f>
        <v>35.63013161871217</v>
      </c>
    </row>
    <row r="250" spans="1:23" x14ac:dyDescent="0.35">
      <c r="A250" s="142">
        <f t="shared" si="47"/>
        <v>247</v>
      </c>
      <c r="B250" s="143">
        <f t="shared" si="48"/>
        <v>254.34938327712126</v>
      </c>
      <c r="C250" s="133">
        <v>1200</v>
      </c>
      <c r="D250" s="133">
        <v>0</v>
      </c>
      <c r="E250" s="166">
        <v>1.3</v>
      </c>
      <c r="F250" s="143"/>
      <c r="G250" s="143"/>
      <c r="H250" s="143"/>
      <c r="I250" s="143"/>
      <c r="J250" s="143"/>
      <c r="K250" s="143"/>
      <c r="L250" s="167">
        <f t="shared" si="50"/>
        <v>7.2484560790223647</v>
      </c>
      <c r="M250" s="143">
        <f t="shared" si="42"/>
        <v>0.17613748272024346</v>
      </c>
      <c r="N250" s="143">
        <f t="shared" si="43"/>
        <v>28.993824316089459</v>
      </c>
      <c r="O250" s="143">
        <f t="shared" si="44"/>
        <v>0</v>
      </c>
      <c r="P250" s="143">
        <f t="shared" si="45"/>
        <v>8698.1472948268383</v>
      </c>
      <c r="Q250" s="143">
        <f t="shared" si="45"/>
        <v>0</v>
      </c>
      <c r="R250" s="143">
        <f t="shared" si="45"/>
        <v>37.691971610916298</v>
      </c>
      <c r="S250" s="143">
        <f t="shared" si="46"/>
        <v>8735.8392664377552</v>
      </c>
      <c r="T250" s="143">
        <f>U249-(U249*(0.5^(1/'SW7'!C$2)))</f>
        <v>7158.2374822199345</v>
      </c>
      <c r="U250" s="143">
        <f t="shared" si="49"/>
        <v>1129770.6049675748</v>
      </c>
      <c r="V250" s="147">
        <f>(U250*'SW7'!C$3/(B250*'SW7'!C$4)/1000)</f>
        <v>2.8422636435217759</v>
      </c>
      <c r="W250" s="147">
        <f>V250/'SW7'!C$5</f>
        <v>35.5282955440222</v>
      </c>
    </row>
    <row r="251" spans="1:23" x14ac:dyDescent="0.35">
      <c r="A251" s="142">
        <f t="shared" si="47"/>
        <v>248</v>
      </c>
      <c r="B251" s="143">
        <f t="shared" si="48"/>
        <v>255.42699575968123</v>
      </c>
      <c r="C251" s="133">
        <v>1200</v>
      </c>
      <c r="D251" s="133">
        <v>0</v>
      </c>
      <c r="E251" s="166">
        <v>1.3</v>
      </c>
      <c r="F251" s="143"/>
      <c r="G251" s="143"/>
      <c r="H251" s="143"/>
      <c r="I251" s="143"/>
      <c r="J251" s="143"/>
      <c r="K251" s="143"/>
      <c r="L251" s="167">
        <f t="shared" si="50"/>
        <v>7.2705579272716889</v>
      </c>
      <c r="M251" s="143">
        <f t="shared" si="42"/>
        <v>0.17667455763270204</v>
      </c>
      <c r="N251" s="143">
        <f t="shared" si="43"/>
        <v>29.082231709086756</v>
      </c>
      <c r="O251" s="143">
        <f t="shared" si="44"/>
        <v>0</v>
      </c>
      <c r="P251" s="143">
        <f t="shared" si="45"/>
        <v>8724.6695127260264</v>
      </c>
      <c r="Q251" s="143">
        <f t="shared" si="45"/>
        <v>0</v>
      </c>
      <c r="R251" s="143">
        <f t="shared" si="45"/>
        <v>37.806901221812787</v>
      </c>
      <c r="S251" s="143">
        <f t="shared" si="46"/>
        <v>8762.4764139478393</v>
      </c>
      <c r="T251" s="143">
        <f>U250-(U250*(0.5^(1/'SW7'!C$2)))</f>
        <v>7168.1394515966531</v>
      </c>
      <c r="U251" s="143">
        <f t="shared" si="49"/>
        <v>1131348.2067517927</v>
      </c>
      <c r="V251" s="147">
        <f>(U251*'SW7'!C$3/(B251*'SW7'!C$4)/1000)</f>
        <v>2.8342246794471264</v>
      </c>
      <c r="W251" s="147">
        <f>V251/'SW7'!C$5</f>
        <v>35.427808493089081</v>
      </c>
    </row>
    <row r="252" spans="1:23" x14ac:dyDescent="0.35">
      <c r="A252" s="142">
        <f t="shared" si="47"/>
        <v>249</v>
      </c>
      <c r="B252" s="143">
        <f t="shared" si="48"/>
        <v>256.50488562500124</v>
      </c>
      <c r="C252" s="133">
        <v>1200</v>
      </c>
      <c r="D252" s="133">
        <v>0</v>
      </c>
      <c r="E252" s="166">
        <v>1.3</v>
      </c>
      <c r="F252" s="143"/>
      <c r="G252" s="143"/>
      <c r="H252" s="143"/>
      <c r="I252" s="143"/>
      <c r="J252" s="143"/>
      <c r="K252" s="143"/>
      <c r="L252" s="167">
        <f t="shared" si="50"/>
        <v>7.2925708342412427</v>
      </c>
      <c r="M252" s="143">
        <f t="shared" si="42"/>
        <v>0.17720947127206219</v>
      </c>
      <c r="N252" s="143">
        <f t="shared" si="43"/>
        <v>29.170283336964971</v>
      </c>
      <c r="O252" s="143">
        <f t="shared" si="44"/>
        <v>0</v>
      </c>
      <c r="P252" s="143">
        <f t="shared" si="45"/>
        <v>8751.0850010894919</v>
      </c>
      <c r="Q252" s="143">
        <f t="shared" si="45"/>
        <v>0</v>
      </c>
      <c r="R252" s="143">
        <f t="shared" si="45"/>
        <v>37.921368338054464</v>
      </c>
      <c r="S252" s="143">
        <f t="shared" si="46"/>
        <v>8789.0063694275468</v>
      </c>
      <c r="T252" s="143">
        <f>U251-(U251*(0.5^(1/'SW7'!C$2)))</f>
        <v>7178.1489787860774</v>
      </c>
      <c r="U252" s="143">
        <f t="shared" si="49"/>
        <v>1132942.5437141438</v>
      </c>
      <c r="V252" s="147">
        <f>(U252*'SW7'!C$3/(B252*'SW7'!C$4)/1000)</f>
        <v>2.8262919531172224</v>
      </c>
      <c r="W252" s="147">
        <f>V252/'SW7'!C$5</f>
        <v>35.32864941396528</v>
      </c>
    </row>
    <row r="253" spans="1:23" x14ac:dyDescent="0.35">
      <c r="A253" s="142">
        <f t="shared" si="47"/>
        <v>250</v>
      </c>
      <c r="B253" s="143">
        <f t="shared" si="48"/>
        <v>257.58303562500129</v>
      </c>
      <c r="C253" s="133">
        <v>1200</v>
      </c>
      <c r="D253" s="133">
        <v>0</v>
      </c>
      <c r="E253" s="166">
        <v>1.3</v>
      </c>
      <c r="F253" s="143"/>
      <c r="G253" s="143"/>
      <c r="H253" s="143"/>
      <c r="I253" s="143"/>
      <c r="J253" s="143"/>
      <c r="K253" s="143"/>
      <c r="L253" s="167">
        <f t="shared" si="50"/>
        <v>7.3144955128900584</v>
      </c>
      <c r="M253" s="143">
        <f t="shared" si="42"/>
        <v>0.17774224096322841</v>
      </c>
      <c r="N253" s="143">
        <f t="shared" si="43"/>
        <v>29.257982051560234</v>
      </c>
      <c r="O253" s="143">
        <f t="shared" si="44"/>
        <v>0</v>
      </c>
      <c r="P253" s="143">
        <f t="shared" si="45"/>
        <v>8777.3946154680707</v>
      </c>
      <c r="Q253" s="143">
        <f t="shared" si="45"/>
        <v>0</v>
      </c>
      <c r="R253" s="143">
        <f t="shared" si="45"/>
        <v>38.035376667028302</v>
      </c>
      <c r="S253" s="143">
        <f t="shared" si="46"/>
        <v>8815.4299921350994</v>
      </c>
      <c r="T253" s="143">
        <f>U252-(U252*(0.5^(1/'SW7'!C$2)))</f>
        <v>7188.264686902985</v>
      </c>
      <c r="U253" s="143">
        <f t="shared" si="49"/>
        <v>1134553.4011047853</v>
      </c>
      <c r="V253" s="147">
        <f>(U253*'SW7'!C$3/(B253*'SW7'!C$4)/1000)</f>
        <v>2.8184638117075842</v>
      </c>
      <c r="W253" s="147">
        <f>V253/'SW7'!C$5</f>
        <v>35.230797646344804</v>
      </c>
    </row>
    <row r="254" spans="1:23" x14ac:dyDescent="0.35">
      <c r="A254" s="142">
        <f t="shared" si="47"/>
        <v>251</v>
      </c>
      <c r="B254" s="143">
        <f t="shared" si="48"/>
        <v>258.66142847968126</v>
      </c>
      <c r="C254" s="133">
        <v>1200</v>
      </c>
      <c r="D254" s="133">
        <v>0</v>
      </c>
      <c r="E254" s="166">
        <v>1.3</v>
      </c>
      <c r="F254" s="143"/>
      <c r="G254" s="143"/>
      <c r="H254" s="143"/>
      <c r="I254" s="143"/>
      <c r="J254" s="143"/>
      <c r="K254" s="143"/>
      <c r="L254" s="167">
        <f t="shared" si="50"/>
        <v>7.3363326676386826</v>
      </c>
      <c r="M254" s="143">
        <f t="shared" si="42"/>
        <v>0.17827288382361997</v>
      </c>
      <c r="N254" s="143">
        <f t="shared" si="43"/>
        <v>29.345330670554731</v>
      </c>
      <c r="O254" s="143">
        <f t="shared" si="44"/>
        <v>0</v>
      </c>
      <c r="P254" s="143">
        <f t="shared" si="45"/>
        <v>8803.5992011664184</v>
      </c>
      <c r="Q254" s="143">
        <f t="shared" si="45"/>
        <v>0</v>
      </c>
      <c r="R254" s="143">
        <f t="shared" si="45"/>
        <v>38.148929871721151</v>
      </c>
      <c r="S254" s="143">
        <f t="shared" si="46"/>
        <v>8841.748131038139</v>
      </c>
      <c r="T254" s="143">
        <f>U253-(U253*(0.5^(1/'SW7'!C$2)))</f>
        <v>7198.4852134082466</v>
      </c>
      <c r="U254" s="143">
        <f t="shared" si="49"/>
        <v>1136180.5664100174</v>
      </c>
      <c r="V254" s="147">
        <f>(U254*'SW7'!C$3/(B254*'SW7'!C$4)/1000)</f>
        <v>2.8107386330930519</v>
      </c>
      <c r="W254" s="147">
        <f>V254/'SW7'!C$5</f>
        <v>35.134232913663148</v>
      </c>
    </row>
    <row r="255" spans="1:23" x14ac:dyDescent="0.35">
      <c r="A255" s="142">
        <f t="shared" si="47"/>
        <v>252</v>
      </c>
      <c r="B255" s="143">
        <f t="shared" si="48"/>
        <v>259.7400468771213</v>
      </c>
      <c r="C255" s="133">
        <v>1200</v>
      </c>
      <c r="D255" s="133">
        <v>0</v>
      </c>
      <c r="E255" s="166">
        <v>1.3</v>
      </c>
      <c r="F255" s="143"/>
      <c r="G255" s="143"/>
      <c r="H255" s="143"/>
      <c r="I255" s="143"/>
      <c r="J255" s="143"/>
      <c r="K255" s="143"/>
      <c r="L255" s="167">
        <f t="shared" si="50"/>
        <v>7.3580829945049899</v>
      </c>
      <c r="M255" s="143">
        <f t="shared" si="42"/>
        <v>0.17880141676647124</v>
      </c>
      <c r="N255" s="143">
        <f t="shared" si="43"/>
        <v>29.43233197801996</v>
      </c>
      <c r="O255" s="143">
        <f t="shared" si="44"/>
        <v>0</v>
      </c>
      <c r="P255" s="143">
        <f t="shared" si="45"/>
        <v>8829.6995934059887</v>
      </c>
      <c r="Q255" s="143">
        <f t="shared" si="45"/>
        <v>0</v>
      </c>
      <c r="R255" s="143">
        <f t="shared" si="45"/>
        <v>38.26203157142595</v>
      </c>
      <c r="S255" s="143">
        <f t="shared" si="46"/>
        <v>8867.9616249774153</v>
      </c>
      <c r="T255" s="143">
        <f>U254-(U254*(0.5^(1/'SW7'!C$2)))</f>
        <v>7208.8092099500354</v>
      </c>
      <c r="U255" s="143">
        <f t="shared" si="49"/>
        <v>1137823.8293276473</v>
      </c>
      <c r="V255" s="147">
        <f>(U255*'SW7'!C$3/(B255*'SW7'!C$4)/1000)</f>
        <v>2.8031148252298892</v>
      </c>
      <c r="W255" s="147">
        <f>V255/'SW7'!C$5</f>
        <v>35.038935315373614</v>
      </c>
    </row>
    <row r="256" spans="1:23" x14ac:dyDescent="0.35">
      <c r="A256" s="142">
        <f t="shared" si="47"/>
        <v>253</v>
      </c>
      <c r="B256" s="143">
        <f t="shared" si="48"/>
        <v>260.81887347348135</v>
      </c>
      <c r="C256" s="133">
        <v>1200</v>
      </c>
      <c r="D256" s="133">
        <v>0</v>
      </c>
      <c r="E256" s="166">
        <v>1.3</v>
      </c>
      <c r="F256" s="143"/>
      <c r="G256" s="143"/>
      <c r="H256" s="143"/>
      <c r="I256" s="143"/>
      <c r="J256" s="143"/>
      <c r="K256" s="143"/>
      <c r="L256" s="167">
        <f t="shared" si="50"/>
        <v>7.3797471812372848</v>
      </c>
      <c r="M256" s="143">
        <f t="shared" si="42"/>
        <v>0.17932785650406602</v>
      </c>
      <c r="N256" s="143">
        <f t="shared" si="43"/>
        <v>29.518988724949139</v>
      </c>
      <c r="O256" s="143">
        <f t="shared" si="44"/>
        <v>0</v>
      </c>
      <c r="P256" s="143">
        <f t="shared" si="45"/>
        <v>8855.6966174847421</v>
      </c>
      <c r="Q256" s="143">
        <f t="shared" si="45"/>
        <v>0</v>
      </c>
      <c r="R256" s="143">
        <f t="shared" si="45"/>
        <v>38.374685342433885</v>
      </c>
      <c r="S256" s="143">
        <f t="shared" si="46"/>
        <v>8894.0713028271766</v>
      </c>
      <c r="T256" s="143">
        <f>U255-(U255*(0.5^(1/'SW7'!C$2)))</f>
        <v>7219.2353422085289</v>
      </c>
      <c r="U256" s="143">
        <f t="shared" si="49"/>
        <v>1139482.9817426747</v>
      </c>
      <c r="V256" s="147">
        <f>(U256*'SW7'!C$3/(B256*'SW7'!C$4)/1000)</f>
        <v>2.7955908255516446</v>
      </c>
      <c r="W256" s="147">
        <f>V256/'SW7'!C$5</f>
        <v>34.94488531939556</v>
      </c>
    </row>
    <row r="257" spans="1:23" x14ac:dyDescent="0.35">
      <c r="A257" s="142">
        <f t="shared" si="47"/>
        <v>254</v>
      </c>
      <c r="B257" s="143">
        <f t="shared" si="48"/>
        <v>261.89789089300137</v>
      </c>
      <c r="C257" s="133">
        <v>1200</v>
      </c>
      <c r="D257" s="133">
        <v>0</v>
      </c>
      <c r="E257" s="166">
        <v>1.3</v>
      </c>
      <c r="F257" s="143"/>
      <c r="G257" s="143"/>
      <c r="H257" s="143"/>
      <c r="I257" s="143"/>
      <c r="J257" s="143"/>
      <c r="K257" s="143"/>
      <c r="L257" s="167">
        <f t="shared" si="50"/>
        <v>7.4013259074448001</v>
      </c>
      <c r="M257" s="143">
        <f t="shared" si="42"/>
        <v>0.17985221955090863</v>
      </c>
      <c r="N257" s="143">
        <f t="shared" si="43"/>
        <v>29.6053036297792</v>
      </c>
      <c r="O257" s="143">
        <f t="shared" si="44"/>
        <v>0</v>
      </c>
      <c r="P257" s="143">
        <f t="shared" si="45"/>
        <v>8881.5910889337611</v>
      </c>
      <c r="Q257" s="143">
        <f t="shared" si="45"/>
        <v>0</v>
      </c>
      <c r="R257" s="143">
        <f t="shared" si="45"/>
        <v>38.486894718712961</v>
      </c>
      <c r="S257" s="143">
        <f t="shared" si="46"/>
        <v>8920.0779836524744</v>
      </c>
      <c r="T257" s="143">
        <f>U256-(U256*(0.5^(1/'SW7'!C$2)))</f>
        <v>7229.7622897410765</v>
      </c>
      <c r="U257" s="143">
        <f t="shared" si="49"/>
        <v>1141157.8177032934</v>
      </c>
      <c r="V257" s="147">
        <f>(U257*'SW7'!C$3/(B257*'SW7'!C$4)/1000)</f>
        <v>2.7881651003784285</v>
      </c>
      <c r="W257" s="147">
        <f>V257/'SW7'!C$5</f>
        <v>34.852063754730352</v>
      </c>
    </row>
    <row r="258" spans="1:23" x14ac:dyDescent="0.35">
      <c r="A258" s="142">
        <f t="shared" si="47"/>
        <v>255</v>
      </c>
      <c r="B258" s="143">
        <f t="shared" si="48"/>
        <v>262.97708172800139</v>
      </c>
      <c r="C258" s="133">
        <v>1200</v>
      </c>
      <c r="D258" s="133">
        <v>0</v>
      </c>
      <c r="E258" s="166">
        <v>1.3</v>
      </c>
      <c r="F258" s="143"/>
      <c r="G258" s="143"/>
      <c r="H258" s="143"/>
      <c r="I258" s="143"/>
      <c r="J258" s="143"/>
      <c r="K258" s="143"/>
      <c r="L258" s="167">
        <f t="shared" si="50"/>
        <v>7.4228198447256233</v>
      </c>
      <c r="M258" s="143">
        <f t="shared" si="42"/>
        <v>0.18037452222683265</v>
      </c>
      <c r="N258" s="143">
        <f t="shared" si="43"/>
        <v>29.691279378902493</v>
      </c>
      <c r="O258" s="143">
        <f t="shared" si="44"/>
        <v>0</v>
      </c>
      <c r="P258" s="143">
        <f t="shared" si="45"/>
        <v>8907.3838136707473</v>
      </c>
      <c r="Q258" s="143">
        <f t="shared" si="45"/>
        <v>0</v>
      </c>
      <c r="R258" s="143">
        <f t="shared" si="45"/>
        <v>38.598663192573241</v>
      </c>
      <c r="S258" s="143">
        <f t="shared" si="46"/>
        <v>8945.9824768633207</v>
      </c>
      <c r="T258" s="143">
        <f>U257-(U257*(0.5^(1/'SW7'!C$2)))</f>
        <v>7240.3887458301615</v>
      </c>
      <c r="U258" s="143">
        <f t="shared" si="49"/>
        <v>1142848.1333972048</v>
      </c>
      <c r="V258" s="147">
        <f>(U258*'SW7'!C$3/(B258*'SW7'!C$4)/1000)</f>
        <v>2.7808361443392742</v>
      </c>
      <c r="W258" s="147">
        <f>V258/'SW7'!C$5</f>
        <v>34.76045180424093</v>
      </c>
    </row>
    <row r="259" spans="1:23" x14ac:dyDescent="0.35">
      <c r="A259" s="142">
        <f t="shared" si="47"/>
        <v>256</v>
      </c>
      <c r="B259" s="143">
        <f t="shared" si="48"/>
        <v>264.05642853888139</v>
      </c>
      <c r="C259" s="133">
        <v>1200</v>
      </c>
      <c r="D259" s="133">
        <v>0</v>
      </c>
      <c r="E259" s="166">
        <v>1.3</v>
      </c>
      <c r="F259" s="143"/>
      <c r="G259" s="143"/>
      <c r="H259" s="143"/>
      <c r="I259" s="143"/>
      <c r="J259" s="143"/>
      <c r="K259" s="143"/>
      <c r="L259" s="167">
        <f t="shared" si="50"/>
        <v>7.4442296567921034</v>
      </c>
      <c r="M259" s="143">
        <f t="shared" si="42"/>
        <v>0.1808947806600481</v>
      </c>
      <c r="N259" s="143">
        <f t="shared" si="43"/>
        <v>29.776918627168413</v>
      </c>
      <c r="O259" s="143">
        <f t="shared" si="44"/>
        <v>0</v>
      </c>
      <c r="P259" s="143">
        <f t="shared" si="45"/>
        <v>8933.0755881505247</v>
      </c>
      <c r="Q259" s="143">
        <f t="shared" si="45"/>
        <v>0</v>
      </c>
      <c r="R259" s="143">
        <f t="shared" si="45"/>
        <v>38.709994215318936</v>
      </c>
      <c r="S259" s="143">
        <f t="shared" si="46"/>
        <v>8971.7855823658429</v>
      </c>
      <c r="T259" s="143">
        <f>U258-(U258*(0.5^(1/'SW7'!C$2)))</f>
        <v>7251.1134173322935</v>
      </c>
      <c r="U259" s="143">
        <f t="shared" si="49"/>
        <v>1144553.727128238</v>
      </c>
      <c r="V259" s="147">
        <f>(U259*'SW7'!C$3/(B259*'SW7'!C$4)/1000)</f>
        <v>2.7736024798072823</v>
      </c>
      <c r="W259" s="147">
        <f>V259/'SW7'!C$5</f>
        <v>34.670030997591027</v>
      </c>
    </row>
    <row r="260" spans="1:23" x14ac:dyDescent="0.35">
      <c r="A260" s="142">
        <f t="shared" si="47"/>
        <v>257</v>
      </c>
      <c r="B260" s="143">
        <f t="shared" si="48"/>
        <v>265.13591385412144</v>
      </c>
      <c r="C260" s="133">
        <v>1200</v>
      </c>
      <c r="D260" s="133">
        <v>0</v>
      </c>
      <c r="E260" s="166">
        <v>1.3</v>
      </c>
      <c r="F260" s="143"/>
      <c r="G260" s="143"/>
      <c r="H260" s="143"/>
      <c r="I260" s="143"/>
      <c r="J260" s="143"/>
      <c r="K260" s="143"/>
      <c r="L260" s="167">
        <f t="shared" si="50"/>
        <v>7.4655559995938354</v>
      </c>
      <c r="M260" s="143">
        <f t="shared" ref="M260:M323" si="51">0.0243*L260</f>
        <v>0.1814130107901302</v>
      </c>
      <c r="N260" s="143">
        <f t="shared" ref="N260:N323" si="52">4*L260</f>
        <v>29.862223998375342</v>
      </c>
      <c r="O260" s="143">
        <f t="shared" ref="O260:O323" si="53">J260*K260</f>
        <v>0</v>
      </c>
      <c r="P260" s="143">
        <f t="shared" ref="P260:R323" si="54">C260*L260</f>
        <v>8958.6671995126017</v>
      </c>
      <c r="Q260" s="143">
        <f t="shared" si="54"/>
        <v>0</v>
      </c>
      <c r="R260" s="143">
        <f t="shared" si="54"/>
        <v>38.820891197887946</v>
      </c>
      <c r="S260" s="143">
        <f t="shared" ref="S260:S323" si="55">SUM(O260:R260)</f>
        <v>8997.4880907104889</v>
      </c>
      <c r="T260" s="143">
        <f>U259-(U259*(0.5^(1/'SW7'!C$2)))</f>
        <v>7261.9350245310925</v>
      </c>
      <c r="U260" s="143">
        <f t="shared" si="49"/>
        <v>1146274.3992932716</v>
      </c>
      <c r="V260" s="147">
        <f>(U260*'SW7'!C$3/(B260*'SW7'!C$4)/1000)</f>
        <v>2.7664626563472248</v>
      </c>
      <c r="W260" s="147">
        <f>V260/'SW7'!C$5</f>
        <v>34.580783204340307</v>
      </c>
    </row>
    <row r="261" spans="1:23" x14ac:dyDescent="0.35">
      <c r="A261" s="142">
        <f t="shared" ref="A261:A324" si="56">A260+1</f>
        <v>258</v>
      </c>
      <c r="B261" s="143">
        <f t="shared" ref="B261:B324" si="57">B260+0.5584 + 2*0.001787*A261 -3*0.00000155*A261^2 - 4*0.00000000133*A261^3</f>
        <v>266.21552017028148</v>
      </c>
      <c r="C261" s="133">
        <v>1200</v>
      </c>
      <c r="D261" s="133">
        <v>0</v>
      </c>
      <c r="E261" s="166">
        <v>1.3</v>
      </c>
      <c r="F261" s="143"/>
      <c r="G261" s="143"/>
      <c r="H261" s="143"/>
      <c r="I261" s="143"/>
      <c r="J261" s="143"/>
      <c r="K261" s="143"/>
      <c r="L261" s="167">
        <f t="shared" si="50"/>
        <v>7.4867995214382326</v>
      </c>
      <c r="M261" s="143">
        <f t="shared" si="51"/>
        <v>0.18192922837094905</v>
      </c>
      <c r="N261" s="143">
        <f t="shared" si="52"/>
        <v>29.94719808575293</v>
      </c>
      <c r="O261" s="143">
        <f t="shared" si="53"/>
        <v>0</v>
      </c>
      <c r="P261" s="143">
        <f t="shared" si="54"/>
        <v>8984.1594257258785</v>
      </c>
      <c r="Q261" s="143">
        <f t="shared" si="54"/>
        <v>0</v>
      </c>
      <c r="R261" s="143">
        <f t="shared" si="54"/>
        <v>38.931357511478808</v>
      </c>
      <c r="S261" s="143">
        <f t="shared" si="55"/>
        <v>9023.0907832373578</v>
      </c>
      <c r="T261" s="143">
        <f>U260-(U260*(0.5^(1/'SW7'!C$2)))</f>
        <v>7272.8523009899072</v>
      </c>
      <c r="U261" s="143">
        <f t="shared" ref="U261:U324" si="58">U260+S260-T260</f>
        <v>1148009.952359451</v>
      </c>
      <c r="V261" s="147">
        <f>(U261*'SW7'!C$3/(B261*'SW7'!C$4)/1000)</f>
        <v>2.7594152501753104</v>
      </c>
      <c r="W261" s="147">
        <f>V261/'SW7'!C$5</f>
        <v>34.492690627191379</v>
      </c>
    </row>
    <row r="262" spans="1:23" x14ac:dyDescent="0.35">
      <c r="A262" s="142">
        <f t="shared" si="56"/>
        <v>259</v>
      </c>
      <c r="B262" s="143">
        <f t="shared" si="57"/>
        <v>267.29522995200148</v>
      </c>
      <c r="C262" s="133">
        <v>1200</v>
      </c>
      <c r="D262" s="133">
        <v>0</v>
      </c>
      <c r="E262" s="166">
        <v>1.3</v>
      </c>
      <c r="F262" s="143"/>
      <c r="G262" s="143"/>
      <c r="H262" s="143"/>
      <c r="I262" s="143"/>
      <c r="J262" s="143"/>
      <c r="K262" s="143"/>
      <c r="L262" s="167">
        <f t="shared" si="50"/>
        <v>7.5079608631088099</v>
      </c>
      <c r="M262" s="143">
        <f t="shared" si="51"/>
        <v>0.18244344897354406</v>
      </c>
      <c r="N262" s="143">
        <f t="shared" si="52"/>
        <v>30.03184345243524</v>
      </c>
      <c r="O262" s="143">
        <f t="shared" si="53"/>
        <v>0</v>
      </c>
      <c r="P262" s="143">
        <f t="shared" si="54"/>
        <v>9009.5530357305724</v>
      </c>
      <c r="Q262" s="143">
        <f t="shared" si="54"/>
        <v>0</v>
      </c>
      <c r="R262" s="143">
        <f t="shared" si="54"/>
        <v>39.041396488165816</v>
      </c>
      <c r="S262" s="143">
        <f t="shared" si="55"/>
        <v>9048.5944322187388</v>
      </c>
      <c r="T262" s="143">
        <f>U261-(U261*(0.5^(1/'SW7'!C$2)))</f>
        <v>7283.8639934072271</v>
      </c>
      <c r="U262" s="143">
        <f t="shared" si="58"/>
        <v>1149760.1908416983</v>
      </c>
      <c r="V262" s="147">
        <f>(U262*'SW7'!C$3/(B262*'SW7'!C$4)/1000)</f>
        <v>2.7524588636308178</v>
      </c>
      <c r="W262" s="147">
        <f>V262/'SW7'!C$5</f>
        <v>34.405735795385219</v>
      </c>
    </row>
    <row r="263" spans="1:23" x14ac:dyDescent="0.35">
      <c r="A263" s="142">
        <f t="shared" si="56"/>
        <v>260</v>
      </c>
      <c r="B263" s="143">
        <f t="shared" si="57"/>
        <v>268.37502563200144</v>
      </c>
      <c r="C263" s="133">
        <v>1200</v>
      </c>
      <c r="D263" s="133">
        <v>0</v>
      </c>
      <c r="E263" s="166">
        <v>1.3</v>
      </c>
      <c r="F263" s="143"/>
      <c r="G263" s="143"/>
      <c r="H263" s="143"/>
      <c r="I263" s="143"/>
      <c r="J263" s="143"/>
      <c r="K263" s="143"/>
      <c r="L263" s="167">
        <f t="shared" ref="L263:L326" si="59">5.4702 * LN(A263) - 22.889</f>
        <v>7.5290406579811417</v>
      </c>
      <c r="M263" s="143">
        <f t="shared" si="51"/>
        <v>0.18295568798894174</v>
      </c>
      <c r="N263" s="143">
        <f t="shared" si="52"/>
        <v>30.116162631924567</v>
      </c>
      <c r="O263" s="143">
        <f t="shared" si="53"/>
        <v>0</v>
      </c>
      <c r="P263" s="143">
        <f t="shared" si="54"/>
        <v>9034.8487895773706</v>
      </c>
      <c r="Q263" s="143">
        <f t="shared" si="54"/>
        <v>0</v>
      </c>
      <c r="R263" s="143">
        <f t="shared" si="54"/>
        <v>39.151011421501941</v>
      </c>
      <c r="S263" s="143">
        <f t="shared" si="55"/>
        <v>9073.9998009988722</v>
      </c>
      <c r="T263" s="143">
        <f>U262-(U262*(0.5^(1/'SW7'!C$2)))</f>
        <v>7294.9688614744227</v>
      </c>
      <c r="U263" s="143">
        <f t="shared" si="58"/>
        <v>1151524.9212805098</v>
      </c>
      <c r="V263" s="147">
        <f>(U263*'SW7'!C$3/(B263*'SW7'!C$4)/1000)</f>
        <v>2.7455921246593142</v>
      </c>
      <c r="W263" s="147">
        <f>V263/'SW7'!C$5</f>
        <v>34.319901558241426</v>
      </c>
    </row>
    <row r="264" spans="1:23" x14ac:dyDescent="0.35">
      <c r="A264" s="142">
        <f t="shared" si="56"/>
        <v>261</v>
      </c>
      <c r="B264" s="143">
        <f t="shared" si="57"/>
        <v>269.45488961108146</v>
      </c>
      <c r="C264" s="133">
        <v>1200</v>
      </c>
      <c r="D264" s="133">
        <v>0</v>
      </c>
      <c r="E264" s="166">
        <v>1.3</v>
      </c>
      <c r="F264" s="143"/>
      <c r="G264" s="143"/>
      <c r="H264" s="143"/>
      <c r="I264" s="143"/>
      <c r="J264" s="143"/>
      <c r="K264" s="143"/>
      <c r="L264" s="167">
        <f t="shared" si="59"/>
        <v>7.5500395321366014</v>
      </c>
      <c r="M264" s="143">
        <f t="shared" si="51"/>
        <v>0.18346596063091941</v>
      </c>
      <c r="N264" s="143">
        <f t="shared" si="52"/>
        <v>30.200158128546406</v>
      </c>
      <c r="O264" s="143">
        <f t="shared" si="53"/>
        <v>0</v>
      </c>
      <c r="P264" s="143">
        <f t="shared" si="54"/>
        <v>9060.0474385639209</v>
      </c>
      <c r="Q264" s="143">
        <f t="shared" si="54"/>
        <v>0</v>
      </c>
      <c r="R264" s="143">
        <f t="shared" si="54"/>
        <v>39.260205567110326</v>
      </c>
      <c r="S264" s="143">
        <f t="shared" si="55"/>
        <v>9099.3076441310313</v>
      </c>
      <c r="T264" s="143">
        <f>U263-(U263*(0.5^(1/'SW7'!C$2)))</f>
        <v>7306.1656777344178</v>
      </c>
      <c r="U264" s="143">
        <f t="shared" si="58"/>
        <v>1153303.9522200343</v>
      </c>
      <c r="V264" s="147">
        <f>(U264*'SW7'!C$3/(B264*'SW7'!C$4)/1000)</f>
        <v>2.7388136863071741</v>
      </c>
      <c r="W264" s="147">
        <f>V264/'SW7'!C$5</f>
        <v>34.235171078839677</v>
      </c>
    </row>
    <row r="265" spans="1:23" x14ac:dyDescent="0.35">
      <c r="A265" s="142">
        <f t="shared" si="56"/>
        <v>262</v>
      </c>
      <c r="B265" s="143">
        <f t="shared" si="57"/>
        <v>270.53480425812148</v>
      </c>
      <c r="C265" s="133">
        <v>1200</v>
      </c>
      <c r="D265" s="133">
        <v>0</v>
      </c>
      <c r="E265" s="166">
        <v>1.3</v>
      </c>
      <c r="F265" s="143"/>
      <c r="G265" s="143"/>
      <c r="H265" s="143"/>
      <c r="I265" s="143"/>
      <c r="J265" s="143"/>
      <c r="K265" s="143"/>
      <c r="L265" s="167">
        <f t="shared" si="59"/>
        <v>7.5709581044739522</v>
      </c>
      <c r="M265" s="143">
        <f t="shared" si="51"/>
        <v>0.18397428193871704</v>
      </c>
      <c r="N265" s="143">
        <f t="shared" si="52"/>
        <v>30.283832417895809</v>
      </c>
      <c r="O265" s="143">
        <f t="shared" si="53"/>
        <v>0</v>
      </c>
      <c r="P265" s="143">
        <f t="shared" si="54"/>
        <v>9085.149725368743</v>
      </c>
      <c r="Q265" s="143">
        <f t="shared" si="54"/>
        <v>0</v>
      </c>
      <c r="R265" s="143">
        <f t="shared" si="54"/>
        <v>39.368982143264553</v>
      </c>
      <c r="S265" s="143">
        <f t="shared" si="55"/>
        <v>9124.5187075120084</v>
      </c>
      <c r="T265" s="143">
        <f>U264-(U264*(0.5^(1/'SW7'!C$2)))</f>
        <v>7317.4532274433877</v>
      </c>
      <c r="U265" s="143">
        <f t="shared" si="58"/>
        <v>1155097.094186431</v>
      </c>
      <c r="V265" s="147">
        <f>(U265*'SW7'!C$3/(B265*'SW7'!C$4)/1000)</f>
        <v>2.7321222262271387</v>
      </c>
      <c r="W265" s="147">
        <f>V265/'SW7'!C$5</f>
        <v>34.151527827839232</v>
      </c>
    </row>
    <row r="266" spans="1:23" x14ac:dyDescent="0.35">
      <c r="A266" s="142">
        <f t="shared" si="56"/>
        <v>263</v>
      </c>
      <c r="B266" s="143">
        <f t="shared" si="57"/>
        <v>271.61475191008145</v>
      </c>
      <c r="C266" s="133">
        <v>1200</v>
      </c>
      <c r="D266" s="133">
        <v>0</v>
      </c>
      <c r="E266" s="166">
        <v>1.3</v>
      </c>
      <c r="F266" s="143"/>
      <c r="G266" s="143"/>
      <c r="H266" s="143"/>
      <c r="I266" s="143"/>
      <c r="J266" s="143"/>
      <c r="K266" s="143"/>
      <c r="L266" s="167">
        <f t="shared" si="59"/>
        <v>7.5917969868188102</v>
      </c>
      <c r="M266" s="143">
        <f t="shared" si="51"/>
        <v>0.18448066677969707</v>
      </c>
      <c r="N266" s="143">
        <f t="shared" si="52"/>
        <v>30.367187947275241</v>
      </c>
      <c r="O266" s="143">
        <f t="shared" si="53"/>
        <v>0</v>
      </c>
      <c r="P266" s="143">
        <f t="shared" si="54"/>
        <v>9110.1563841825719</v>
      </c>
      <c r="Q266" s="143">
        <f t="shared" si="54"/>
        <v>0</v>
      </c>
      <c r="R266" s="143">
        <f t="shared" si="54"/>
        <v>39.477344331457815</v>
      </c>
      <c r="S266" s="143">
        <f t="shared" si="55"/>
        <v>9149.6337285140289</v>
      </c>
      <c r="T266" s="143">
        <f>U265-(U265*(0.5^(1/'SW7'!C$2)))</f>
        <v>7328.830308432458</v>
      </c>
      <c r="U266" s="143">
        <f t="shared" si="58"/>
        <v>1156904.1596664996</v>
      </c>
      <c r="V266" s="147">
        <f>(U266*'SW7'!C$3/(B266*'SW7'!C$4)/1000)</f>
        <v>2.7255164461946397</v>
      </c>
      <c r="W266" s="147">
        <f>V266/'SW7'!C$5</f>
        <v>34.068955577432995</v>
      </c>
    </row>
    <row r="267" spans="1:23" x14ac:dyDescent="0.35">
      <c r="A267" s="142">
        <f t="shared" si="56"/>
        <v>264</v>
      </c>
      <c r="B267" s="143">
        <f t="shared" si="57"/>
        <v>272.69471487200144</v>
      </c>
      <c r="C267" s="133">
        <v>1200</v>
      </c>
      <c r="D267" s="133">
        <v>0</v>
      </c>
      <c r="E267" s="166">
        <v>1.3</v>
      </c>
      <c r="F267" s="143"/>
      <c r="G267" s="143"/>
      <c r="H267" s="143"/>
      <c r="I267" s="143"/>
      <c r="J267" s="143"/>
      <c r="K267" s="143"/>
      <c r="L267" s="167">
        <f t="shared" si="59"/>
        <v>7.6125567840309785</v>
      </c>
      <c r="M267" s="143">
        <f t="shared" si="51"/>
        <v>0.18498512985195276</v>
      </c>
      <c r="N267" s="143">
        <f t="shared" si="52"/>
        <v>30.450227136123914</v>
      </c>
      <c r="O267" s="143">
        <f t="shared" si="53"/>
        <v>0</v>
      </c>
      <c r="P267" s="143">
        <f t="shared" si="54"/>
        <v>9135.0681408371747</v>
      </c>
      <c r="Q267" s="143">
        <f t="shared" si="54"/>
        <v>0</v>
      </c>
      <c r="R267" s="143">
        <f t="shared" si="54"/>
        <v>39.585295276961091</v>
      </c>
      <c r="S267" s="143">
        <f t="shared" si="55"/>
        <v>9174.6534361141366</v>
      </c>
      <c r="T267" s="143">
        <f>U266-(U266*(0.5^(1/'SW7'!C$2)))</f>
        <v>7340.2957309724297</v>
      </c>
      <c r="U267" s="143">
        <f t="shared" si="58"/>
        <v>1158724.9630865811</v>
      </c>
      <c r="V267" s="147">
        <f>(U267*'SW7'!C$3/(B267*'SW7'!C$4)/1000)</f>
        <v>2.7189950716346374</v>
      </c>
      <c r="W267" s="147">
        <f>V267/'SW7'!C$5</f>
        <v>33.987438395432967</v>
      </c>
    </row>
    <row r="268" spans="1:23" x14ac:dyDescent="0.35">
      <c r="A268" s="142">
        <f t="shared" si="56"/>
        <v>265</v>
      </c>
      <c r="B268" s="143">
        <f t="shared" si="57"/>
        <v>273.7746754170015</v>
      </c>
      <c r="C268" s="133">
        <v>1200</v>
      </c>
      <c r="D268" s="133">
        <v>0</v>
      </c>
      <c r="E268" s="166">
        <v>1.3</v>
      </c>
      <c r="F268" s="143"/>
      <c r="G268" s="143"/>
      <c r="H268" s="143"/>
      <c r="I268" s="143"/>
      <c r="J268" s="143"/>
      <c r="K268" s="143"/>
      <c r="L268" s="167">
        <f t="shared" si="59"/>
        <v>7.633238094109835</v>
      </c>
      <c r="M268" s="143">
        <f t="shared" si="51"/>
        <v>0.18548768568686899</v>
      </c>
      <c r="N268" s="143">
        <f t="shared" si="52"/>
        <v>30.53295237643934</v>
      </c>
      <c r="O268" s="143">
        <f t="shared" si="53"/>
        <v>0</v>
      </c>
      <c r="P268" s="143">
        <f t="shared" si="54"/>
        <v>9159.8857129318021</v>
      </c>
      <c r="Q268" s="143">
        <f t="shared" si="54"/>
        <v>0</v>
      </c>
      <c r="R268" s="143">
        <f t="shared" si="54"/>
        <v>39.692838089371143</v>
      </c>
      <c r="S268" s="143">
        <f t="shared" si="55"/>
        <v>9199.5785510211736</v>
      </c>
      <c r="T268" s="143">
        <f>U267-(U267*(0.5^(1/'SW7'!C$2)))</f>
        <v>7351.8483176406007</v>
      </c>
      <c r="U268" s="143">
        <f t="shared" si="58"/>
        <v>1160559.3207917227</v>
      </c>
      <c r="V268" s="147">
        <f>(U268*'SW7'!C$3/(B268*'SW7'!C$4)/1000)</f>
        <v>2.7125568511587264</v>
      </c>
      <c r="W268" s="147">
        <f>V268/'SW7'!C$5</f>
        <v>33.906960639484076</v>
      </c>
    </row>
    <row r="269" spans="1:23" x14ac:dyDescent="0.35">
      <c r="A269" s="142">
        <f t="shared" si="56"/>
        <v>266</v>
      </c>
      <c r="B269" s="143">
        <f t="shared" si="57"/>
        <v>274.85461578628156</v>
      </c>
      <c r="C269" s="133">
        <v>1200</v>
      </c>
      <c r="D269" s="133">
        <v>0</v>
      </c>
      <c r="E269" s="166">
        <v>1.3</v>
      </c>
      <c r="F269" s="143"/>
      <c r="G269" s="143"/>
      <c r="H269" s="143"/>
      <c r="I269" s="143"/>
      <c r="J269" s="143"/>
      <c r="K269" s="143"/>
      <c r="L269" s="167">
        <f t="shared" si="59"/>
        <v>7.6538415082976528</v>
      </c>
      <c r="M269" s="143">
        <f t="shared" si="51"/>
        <v>0.18598834865163294</v>
      </c>
      <c r="N269" s="143">
        <f t="shared" si="52"/>
        <v>30.615366033190611</v>
      </c>
      <c r="O269" s="143">
        <f t="shared" si="53"/>
        <v>0</v>
      </c>
      <c r="P269" s="143">
        <f t="shared" si="54"/>
        <v>9184.6098099571827</v>
      </c>
      <c r="Q269" s="143">
        <f t="shared" si="54"/>
        <v>0</v>
      </c>
      <c r="R269" s="143">
        <f t="shared" si="54"/>
        <v>39.799975843147799</v>
      </c>
      <c r="S269" s="143">
        <f t="shared" si="55"/>
        <v>9224.4097858003297</v>
      </c>
      <c r="T269" s="143">
        <f>U268-(U268*(0.5^(1/'SW7'!C$2)))</f>
        <v>7363.4869031878188</v>
      </c>
      <c r="U269" s="143">
        <f t="shared" si="58"/>
        <v>1162407.0510251033</v>
      </c>
      <c r="V269" s="147">
        <f>(U269*'SW7'!C$3/(B269*'SW7'!C$4)/1000)</f>
        <v>2.7062005561122562</v>
      </c>
      <c r="W269" s="147">
        <f>V269/'SW7'!C$5</f>
        <v>33.827506951403201</v>
      </c>
    </row>
    <row r="270" spans="1:23" x14ac:dyDescent="0.35">
      <c r="A270" s="142">
        <f t="shared" si="56"/>
        <v>267</v>
      </c>
      <c r="B270" s="143">
        <f t="shared" si="57"/>
        <v>275.93451818912155</v>
      </c>
      <c r="C270" s="133">
        <v>1200</v>
      </c>
      <c r="D270" s="133">
        <v>0</v>
      </c>
      <c r="E270" s="166">
        <v>1.3</v>
      </c>
      <c r="F270" s="143"/>
      <c r="G270" s="143"/>
      <c r="H270" s="143"/>
      <c r="I270" s="143"/>
      <c r="J270" s="143"/>
      <c r="K270" s="143"/>
      <c r="L270" s="167">
        <f t="shared" si="59"/>
        <v>7.6743676111810473</v>
      </c>
      <c r="M270" s="143">
        <f t="shared" si="51"/>
        <v>0.18648713295169944</v>
      </c>
      <c r="N270" s="143">
        <f t="shared" si="52"/>
        <v>30.697470444724189</v>
      </c>
      <c r="O270" s="143">
        <f t="shared" si="53"/>
        <v>0</v>
      </c>
      <c r="P270" s="143">
        <f t="shared" si="54"/>
        <v>9209.2411334172575</v>
      </c>
      <c r="Q270" s="143">
        <f t="shared" si="54"/>
        <v>0</v>
      </c>
      <c r="R270" s="143">
        <f t="shared" si="54"/>
        <v>39.906711578141447</v>
      </c>
      <c r="S270" s="143">
        <f t="shared" si="55"/>
        <v>9249.1478449953993</v>
      </c>
      <c r="T270" s="143">
        <f>U269-(U269*(0.5^(1/'SW7'!C$2)))</f>
        <v>7375.2103344078641</v>
      </c>
      <c r="U270" s="143">
        <f t="shared" si="58"/>
        <v>1164267.9739077159</v>
      </c>
      <c r="V270" s="147">
        <f>(U270*'SW7'!C$3/(B270*'SW7'!C$4)/1000)</f>
        <v>2.6999249801312368</v>
      </c>
      <c r="W270" s="147">
        <f>V270/'SW7'!C$5</f>
        <v>33.74906225164046</v>
      </c>
    </row>
    <row r="271" spans="1:23" x14ac:dyDescent="0.35">
      <c r="A271" s="142">
        <f t="shared" si="56"/>
        <v>268</v>
      </c>
      <c r="B271" s="143">
        <f t="shared" si="57"/>
        <v>277.01436480288152</v>
      </c>
      <c r="C271" s="133">
        <v>1200</v>
      </c>
      <c r="D271" s="133">
        <v>0</v>
      </c>
      <c r="E271" s="166">
        <v>1.3</v>
      </c>
      <c r="F271" s="143"/>
      <c r="G271" s="143"/>
      <c r="H271" s="143"/>
      <c r="I271" s="143"/>
      <c r="J271" s="143"/>
      <c r="K271" s="143"/>
      <c r="L271" s="167">
        <f t="shared" si="59"/>
        <v>7.6948169807904883</v>
      </c>
      <c r="M271" s="143">
        <f t="shared" si="51"/>
        <v>0.18698405263320886</v>
      </c>
      <c r="N271" s="143">
        <f t="shared" si="52"/>
        <v>30.779267923161953</v>
      </c>
      <c r="O271" s="143">
        <f t="shared" si="53"/>
        <v>0</v>
      </c>
      <c r="P271" s="143">
        <f t="shared" si="54"/>
        <v>9233.7803769485854</v>
      </c>
      <c r="Q271" s="143">
        <f t="shared" si="54"/>
        <v>0</v>
      </c>
      <c r="R271" s="143">
        <f t="shared" si="54"/>
        <v>40.01304830011054</v>
      </c>
      <c r="S271" s="143">
        <f t="shared" si="55"/>
        <v>9273.7934252486957</v>
      </c>
      <c r="T271" s="143">
        <f>U270-(U270*(0.5^(1/'SW7'!C$2)))</f>
        <v>7387.0174700091593</v>
      </c>
      <c r="U271" s="143">
        <f t="shared" si="58"/>
        <v>1166141.9114183034</v>
      </c>
      <c r="V271" s="147">
        <f>(U271*'SW7'!C$3/(B271*'SW7'!C$4)/1000)</f>
        <v>2.6937289387087953</v>
      </c>
      <c r="W271" s="147">
        <f>V271/'SW7'!C$5</f>
        <v>33.67161173385994</v>
      </c>
    </row>
    <row r="272" spans="1:23" x14ac:dyDescent="0.35">
      <c r="A272" s="142">
        <f t="shared" si="56"/>
        <v>269</v>
      </c>
      <c r="B272" s="143">
        <f t="shared" si="57"/>
        <v>278.09413777300153</v>
      </c>
      <c r="C272" s="133">
        <v>1200</v>
      </c>
      <c r="D272" s="133">
        <v>0</v>
      </c>
      <c r="E272" s="166">
        <v>1.3</v>
      </c>
      <c r="F272" s="143"/>
      <c r="G272" s="143"/>
      <c r="H272" s="143"/>
      <c r="I272" s="143"/>
      <c r="J272" s="143"/>
      <c r="K272" s="143"/>
      <c r="L272" s="167">
        <f t="shared" si="59"/>
        <v>7.7151901886979815</v>
      </c>
      <c r="M272" s="143">
        <f t="shared" si="51"/>
        <v>0.18747912158536095</v>
      </c>
      <c r="N272" s="143">
        <f t="shared" si="52"/>
        <v>30.860760754791926</v>
      </c>
      <c r="O272" s="143">
        <f t="shared" si="53"/>
        <v>0</v>
      </c>
      <c r="P272" s="143">
        <f t="shared" si="54"/>
        <v>9258.2282264375772</v>
      </c>
      <c r="Q272" s="143">
        <f t="shared" si="54"/>
        <v>0</v>
      </c>
      <c r="R272" s="143">
        <f t="shared" si="54"/>
        <v>40.118988981229506</v>
      </c>
      <c r="S272" s="143">
        <f t="shared" si="55"/>
        <v>9298.3472154188075</v>
      </c>
      <c r="T272" s="143">
        <f>U271-(U271*(0.5^(1/'SW7'!C$2)))</f>
        <v>7398.9071804869454</v>
      </c>
      <c r="U272" s="143">
        <f t="shared" si="58"/>
        <v>1168028.6873735429</v>
      </c>
      <c r="V272" s="147">
        <f>(U272*'SW7'!C$3/(B272*'SW7'!C$4)/1000)</f>
        <v>2.6876112687709597</v>
      </c>
      <c r="W272" s="147">
        <f>V272/'SW7'!C$5</f>
        <v>33.595140859636999</v>
      </c>
    </row>
    <row r="273" spans="1:23" x14ac:dyDescent="0.35">
      <c r="A273" s="142">
        <f t="shared" si="56"/>
        <v>270</v>
      </c>
      <c r="B273" s="143">
        <f t="shared" si="57"/>
        <v>279.17381921300159</v>
      </c>
      <c r="C273" s="133">
        <v>1200</v>
      </c>
      <c r="D273" s="133">
        <v>0</v>
      </c>
      <c r="E273" s="166">
        <v>1.3</v>
      </c>
      <c r="F273" s="143"/>
      <c r="G273" s="143"/>
      <c r="H273" s="143"/>
      <c r="I273" s="143"/>
      <c r="J273" s="143"/>
      <c r="K273" s="143"/>
      <c r="L273" s="167">
        <f t="shared" si="59"/>
        <v>7.7354878001129137</v>
      </c>
      <c r="M273" s="143">
        <f t="shared" si="51"/>
        <v>0.1879723535427438</v>
      </c>
      <c r="N273" s="143">
        <f t="shared" si="52"/>
        <v>30.941951200451655</v>
      </c>
      <c r="O273" s="143">
        <f t="shared" si="53"/>
        <v>0</v>
      </c>
      <c r="P273" s="143">
        <f t="shared" si="54"/>
        <v>9282.5853601354956</v>
      </c>
      <c r="Q273" s="143">
        <f t="shared" si="54"/>
        <v>0</v>
      </c>
      <c r="R273" s="143">
        <f t="shared" si="54"/>
        <v>40.224536560587154</v>
      </c>
      <c r="S273" s="143">
        <f t="shared" si="55"/>
        <v>9322.8098966960824</v>
      </c>
      <c r="T273" s="143">
        <f>U272-(U272*(0.5^(1/'SW7'!C$2)))</f>
        <v>7410.8783479980193</v>
      </c>
      <c r="U273" s="143">
        <f t="shared" si="58"/>
        <v>1169928.1274084747</v>
      </c>
      <c r="V273" s="147">
        <f>(U273*'SW7'!C$3/(B273*'SW7'!C$4)/1000)</f>
        <v>2.6815708282615511</v>
      </c>
      <c r="W273" s="147">
        <f>V273/'SW7'!C$5</f>
        <v>33.519635353269386</v>
      </c>
    </row>
    <row r="274" spans="1:23" x14ac:dyDescent="0.35">
      <c r="A274" s="142">
        <f t="shared" si="56"/>
        <v>271</v>
      </c>
      <c r="B274" s="143">
        <f t="shared" si="57"/>
        <v>280.2533912044816</v>
      </c>
      <c r="C274" s="133">
        <v>1200</v>
      </c>
      <c r="D274" s="133">
        <v>0</v>
      </c>
      <c r="E274" s="166">
        <v>1.3</v>
      </c>
      <c r="F274" s="143"/>
      <c r="G274" s="143"/>
      <c r="H274" s="143"/>
      <c r="I274" s="143"/>
      <c r="J274" s="143"/>
      <c r="K274" s="143"/>
      <c r="L274" s="167">
        <f t="shared" si="59"/>
        <v>7.755710373976143</v>
      </c>
      <c r="M274" s="143">
        <f t="shared" si="51"/>
        <v>0.18846376208762028</v>
      </c>
      <c r="N274" s="143">
        <f t="shared" si="52"/>
        <v>31.022841495904572</v>
      </c>
      <c r="O274" s="143">
        <f t="shared" si="53"/>
        <v>0</v>
      </c>
      <c r="P274" s="143">
        <f t="shared" si="54"/>
        <v>9306.8524487713712</v>
      </c>
      <c r="Q274" s="143">
        <f t="shared" si="54"/>
        <v>0</v>
      </c>
      <c r="R274" s="143">
        <f t="shared" si="54"/>
        <v>40.329693944675945</v>
      </c>
      <c r="S274" s="143">
        <f t="shared" si="55"/>
        <v>9347.1821427160467</v>
      </c>
      <c r="T274" s="143">
        <f>U273-(U273*(0.5^(1/'SW7'!C$2)))</f>
        <v>7422.9298662359361</v>
      </c>
      <c r="U274" s="143">
        <f t="shared" si="58"/>
        <v>1171840.0589571728</v>
      </c>
      <c r="V274" s="147">
        <f>(U274*'SW7'!C$3/(B274*'SW7'!C$4)/1000)</f>
        <v>2.6756064957359702</v>
      </c>
      <c r="W274" s="147">
        <f>V274/'SW7'!C$5</f>
        <v>33.445081196699626</v>
      </c>
    </row>
    <row r="275" spans="1:23" x14ac:dyDescent="0.35">
      <c r="A275" s="142">
        <f t="shared" si="56"/>
        <v>272</v>
      </c>
      <c r="B275" s="143">
        <f t="shared" si="57"/>
        <v>281.33283579712162</v>
      </c>
      <c r="C275" s="133">
        <v>1200</v>
      </c>
      <c r="D275" s="133">
        <v>0</v>
      </c>
      <c r="E275" s="166">
        <v>1.3</v>
      </c>
      <c r="F275" s="143"/>
      <c r="G275" s="143"/>
      <c r="H275" s="143"/>
      <c r="I275" s="143"/>
      <c r="J275" s="143"/>
      <c r="K275" s="143"/>
      <c r="L275" s="167">
        <f t="shared" si="59"/>
        <v>7.7758584630523693</v>
      </c>
      <c r="M275" s="143">
        <f t="shared" si="51"/>
        <v>0.18895336065217255</v>
      </c>
      <c r="N275" s="143">
        <f t="shared" si="52"/>
        <v>31.103433852209477</v>
      </c>
      <c r="O275" s="143">
        <f t="shared" si="53"/>
        <v>0</v>
      </c>
      <c r="P275" s="143">
        <f t="shared" si="54"/>
        <v>9331.0301556628438</v>
      </c>
      <c r="Q275" s="143">
        <f t="shared" si="54"/>
        <v>0</v>
      </c>
      <c r="R275" s="143">
        <f t="shared" si="54"/>
        <v>40.434464007872322</v>
      </c>
      <c r="S275" s="143">
        <f t="shared" si="55"/>
        <v>9371.4646196707163</v>
      </c>
      <c r="T275" s="143">
        <f>U274-(U274*(0.5^(1/'SW7'!C$2)))</f>
        <v>7435.0606403087731</v>
      </c>
      <c r="U275" s="143">
        <f t="shared" si="58"/>
        <v>1173764.311233653</v>
      </c>
      <c r="V275" s="147">
        <f>(U275*'SW7'!C$3/(B275*'SW7'!C$4)/1000)</f>
        <v>2.6697171699636639</v>
      </c>
      <c r="W275" s="147">
        <f>V275/'SW7'!C$5</f>
        <v>33.371464624545801</v>
      </c>
    </row>
    <row r="276" spans="1:23" x14ac:dyDescent="0.35">
      <c r="A276" s="142">
        <f t="shared" si="56"/>
        <v>273</v>
      </c>
      <c r="B276" s="143">
        <f t="shared" si="57"/>
        <v>282.41213500868162</v>
      </c>
      <c r="C276" s="133">
        <v>1200</v>
      </c>
      <c r="D276" s="133">
        <v>0</v>
      </c>
      <c r="E276" s="166">
        <v>1.3</v>
      </c>
      <c r="F276" s="143"/>
      <c r="G276" s="143"/>
      <c r="H276" s="143"/>
      <c r="I276" s="143"/>
      <c r="J276" s="143"/>
      <c r="K276" s="143"/>
      <c r="L276" s="167">
        <f t="shared" si="59"/>
        <v>7.7959326140207672</v>
      </c>
      <c r="M276" s="143">
        <f t="shared" si="51"/>
        <v>0.18944116252070464</v>
      </c>
      <c r="N276" s="143">
        <f t="shared" si="52"/>
        <v>31.183730456083069</v>
      </c>
      <c r="O276" s="143">
        <f t="shared" si="53"/>
        <v>0</v>
      </c>
      <c r="P276" s="143">
        <f t="shared" si="54"/>
        <v>9355.1191368249201</v>
      </c>
      <c r="Q276" s="143">
        <f t="shared" si="54"/>
        <v>0</v>
      </c>
      <c r="R276" s="143">
        <f t="shared" si="54"/>
        <v>40.538849592907994</v>
      </c>
      <c r="S276" s="143">
        <f t="shared" si="55"/>
        <v>9395.6579864178275</v>
      </c>
      <c r="T276" s="143">
        <f>U275-(U275*(0.5^(1/'SW7'!C$2)))</f>
        <v>7447.2695866180584</v>
      </c>
      <c r="U276" s="143">
        <f t="shared" si="58"/>
        <v>1175700.715213015</v>
      </c>
      <c r="V276" s="147">
        <f>(U276*'SW7'!C$3/(B276*'SW7'!C$4)/1000)</f>
        <v>2.6639017695390841</v>
      </c>
      <c r="W276" s="147">
        <f>V276/'SW7'!C$5</f>
        <v>33.298772119238549</v>
      </c>
    </row>
    <row r="277" spans="1:23" x14ac:dyDescent="0.35">
      <c r="A277" s="142">
        <f t="shared" si="56"/>
        <v>274</v>
      </c>
      <c r="B277" s="143">
        <f t="shared" si="57"/>
        <v>283.49127082500166</v>
      </c>
      <c r="C277" s="133">
        <v>1200</v>
      </c>
      <c r="D277" s="133">
        <v>0</v>
      </c>
      <c r="E277" s="166">
        <v>1.3</v>
      </c>
      <c r="F277" s="143"/>
      <c r="G277" s="143"/>
      <c r="H277" s="143"/>
      <c r="I277" s="143"/>
      <c r="J277" s="143"/>
      <c r="K277" s="143"/>
      <c r="L277" s="167">
        <f t="shared" si="59"/>
        <v>7.8159333675640248</v>
      </c>
      <c r="M277" s="143">
        <f t="shared" si="51"/>
        <v>0.18992718083180579</v>
      </c>
      <c r="N277" s="143">
        <f t="shared" si="52"/>
        <v>31.263733470256099</v>
      </c>
      <c r="O277" s="143">
        <f t="shared" si="53"/>
        <v>0</v>
      </c>
      <c r="P277" s="143">
        <f t="shared" si="54"/>
        <v>9379.1200410768306</v>
      </c>
      <c r="Q277" s="143">
        <f t="shared" si="54"/>
        <v>0</v>
      </c>
      <c r="R277" s="143">
        <f t="shared" si="54"/>
        <v>40.64285351133293</v>
      </c>
      <c r="S277" s="143">
        <f t="shared" si="55"/>
        <v>9419.7628945881643</v>
      </c>
      <c r="T277" s="143">
        <f>U276-(U276*(0.5^(1/'SW7'!C$2)))</f>
        <v>7459.5556327388622</v>
      </c>
      <c r="U277" s="143">
        <f t="shared" si="58"/>
        <v>1177649.1036128148</v>
      </c>
      <c r="V277" s="147">
        <f>(U277*'SW7'!C$3/(B277*'SW7'!C$4)/1000)</f>
        <v>2.6581592325009247</v>
      </c>
      <c r="W277" s="147">
        <f>V277/'SW7'!C$5</f>
        <v>33.226990406261557</v>
      </c>
    </row>
    <row r="278" spans="1:23" x14ac:dyDescent="0.35">
      <c r="A278" s="142">
        <f t="shared" si="56"/>
        <v>275</v>
      </c>
      <c r="B278" s="143">
        <f t="shared" si="57"/>
        <v>284.57022520000163</v>
      </c>
      <c r="C278" s="133">
        <v>1200</v>
      </c>
      <c r="D278" s="133">
        <v>0</v>
      </c>
      <c r="E278" s="166">
        <v>1.3</v>
      </c>
      <c r="F278" s="143"/>
      <c r="G278" s="143"/>
      <c r="H278" s="143"/>
      <c r="I278" s="143"/>
      <c r="J278" s="143"/>
      <c r="K278" s="143"/>
      <c r="L278" s="167">
        <f t="shared" si="59"/>
        <v>7.835861258455683</v>
      </c>
      <c r="M278" s="143">
        <f t="shared" si="51"/>
        <v>0.19041142858047308</v>
      </c>
      <c r="N278" s="143">
        <f t="shared" si="52"/>
        <v>31.343445033822732</v>
      </c>
      <c r="O278" s="143">
        <f t="shared" si="53"/>
        <v>0</v>
      </c>
      <c r="P278" s="143">
        <f t="shared" si="54"/>
        <v>9403.033510146819</v>
      </c>
      <c r="Q278" s="143">
        <f t="shared" si="54"/>
        <v>0</v>
      </c>
      <c r="R278" s="143">
        <f t="shared" si="54"/>
        <v>40.746478543969552</v>
      </c>
      <c r="S278" s="143">
        <f t="shared" si="55"/>
        <v>9443.7799886907887</v>
      </c>
      <c r="T278" s="143">
        <f>U277-(U277*(0.5^(1/'SW7'!C$2)))</f>
        <v>7471.9177173022181</v>
      </c>
      <c r="U278" s="143">
        <f t="shared" si="58"/>
        <v>1179609.310874664</v>
      </c>
      <c r="V278" s="147">
        <f>(U278*'SW7'!C$3/(B278*'SW7'!C$4)/1000)</f>
        <v>2.6524885159594582</v>
      </c>
      <c r="W278" s="147">
        <f>V278/'SW7'!C$5</f>
        <v>33.15610644949323</v>
      </c>
    </row>
    <row r="279" spans="1:23" x14ac:dyDescent="0.35">
      <c r="A279" s="142">
        <f t="shared" si="56"/>
        <v>276</v>
      </c>
      <c r="B279" s="143">
        <f t="shared" si="57"/>
        <v>285.64898005568165</v>
      </c>
      <c r="C279" s="133">
        <v>1200</v>
      </c>
      <c r="D279" s="133">
        <v>0</v>
      </c>
      <c r="E279" s="166">
        <v>1.3</v>
      </c>
      <c r="F279" s="143"/>
      <c r="G279" s="143"/>
      <c r="H279" s="143"/>
      <c r="I279" s="143"/>
      <c r="J279" s="143"/>
      <c r="K279" s="143"/>
      <c r="L279" s="167">
        <f t="shared" si="59"/>
        <v>7.8557168156459518</v>
      </c>
      <c r="M279" s="143">
        <f t="shared" si="51"/>
        <v>0.19089391862019661</v>
      </c>
      <c r="N279" s="143">
        <f t="shared" si="52"/>
        <v>31.422867262583807</v>
      </c>
      <c r="O279" s="143">
        <f t="shared" si="53"/>
        <v>0</v>
      </c>
      <c r="P279" s="143">
        <f t="shared" si="54"/>
        <v>9426.8601787751413</v>
      </c>
      <c r="Q279" s="143">
        <f t="shared" si="54"/>
        <v>0</v>
      </c>
      <c r="R279" s="143">
        <f t="shared" si="54"/>
        <v>40.849727441358951</v>
      </c>
      <c r="S279" s="143">
        <f t="shared" si="55"/>
        <v>9467.7099062164998</v>
      </c>
      <c r="T279" s="143">
        <f>U278-(U278*(0.5^(1/'SW7'!C$2)))</f>
        <v>7484.3547898770776</v>
      </c>
      <c r="U279" s="143">
        <f t="shared" si="58"/>
        <v>1181581.1731460525</v>
      </c>
      <c r="V279" s="147">
        <f>(U279*'SW7'!C$3/(B279*'SW7'!C$4)/1000)</f>
        <v>2.6468885957317694</v>
      </c>
      <c r="W279" s="147">
        <f>V279/'SW7'!C$5</f>
        <v>33.086107446647119</v>
      </c>
    </row>
    <row r="280" spans="1:23" x14ac:dyDescent="0.35">
      <c r="A280" s="142">
        <f t="shared" si="56"/>
        <v>277</v>
      </c>
      <c r="B280" s="143">
        <f t="shared" si="57"/>
        <v>286.72751728212171</v>
      </c>
      <c r="C280" s="133">
        <v>1200</v>
      </c>
      <c r="D280" s="133">
        <v>0</v>
      </c>
      <c r="E280" s="166">
        <v>1.3</v>
      </c>
      <c r="F280" s="143"/>
      <c r="G280" s="143"/>
      <c r="H280" s="143"/>
      <c r="I280" s="143"/>
      <c r="J280" s="143"/>
      <c r="K280" s="143"/>
      <c r="L280" s="167">
        <f t="shared" si="59"/>
        <v>7.8755005623459802</v>
      </c>
      <c r="M280" s="143">
        <f t="shared" si="51"/>
        <v>0.1913746636650073</v>
      </c>
      <c r="N280" s="143">
        <f t="shared" si="52"/>
        <v>31.502002249383921</v>
      </c>
      <c r="O280" s="143">
        <f t="shared" si="53"/>
        <v>0</v>
      </c>
      <c r="P280" s="143">
        <f t="shared" si="54"/>
        <v>9450.6006748151758</v>
      </c>
      <c r="Q280" s="143">
        <f t="shared" si="54"/>
        <v>0</v>
      </c>
      <c r="R280" s="143">
        <f t="shared" si="54"/>
        <v>40.952602924199098</v>
      </c>
      <c r="S280" s="143">
        <f t="shared" si="55"/>
        <v>9491.5532777393746</v>
      </c>
      <c r="T280" s="143">
        <f>U279-(U279*(0.5^(1/'SW7'!C$2)))</f>
        <v>7496.8658108564559</v>
      </c>
      <c r="U280" s="143">
        <f t="shared" si="58"/>
        <v>1183564.5282623919</v>
      </c>
      <c r="V280" s="147">
        <f>(U280*'SW7'!C$3/(B280*'SW7'!C$4)/1000)</f>
        <v>2.6413584659847222</v>
      </c>
      <c r="W280" s="147">
        <f>V280/'SW7'!C$5</f>
        <v>33.016980824809025</v>
      </c>
    </row>
    <row r="281" spans="1:23" x14ac:dyDescent="0.35">
      <c r="A281" s="142">
        <f t="shared" si="56"/>
        <v>278</v>
      </c>
      <c r="B281" s="143">
        <f t="shared" si="57"/>
        <v>287.80581873748173</v>
      </c>
      <c r="C281" s="133">
        <v>1200</v>
      </c>
      <c r="D281" s="133">
        <v>0</v>
      </c>
      <c r="E281" s="166">
        <v>1.3</v>
      </c>
      <c r="F281" s="143"/>
      <c r="G281" s="143"/>
      <c r="H281" s="143"/>
      <c r="I281" s="143"/>
      <c r="J281" s="143"/>
      <c r="K281" s="143"/>
      <c r="L281" s="167">
        <f t="shared" si="59"/>
        <v>7.8952130161105245</v>
      </c>
      <c r="M281" s="143">
        <f t="shared" si="51"/>
        <v>0.19185367629148573</v>
      </c>
      <c r="N281" s="143">
        <f t="shared" si="52"/>
        <v>31.580852064442098</v>
      </c>
      <c r="O281" s="143">
        <f t="shared" si="53"/>
        <v>0</v>
      </c>
      <c r="P281" s="143">
        <f t="shared" si="54"/>
        <v>9474.2556193326291</v>
      </c>
      <c r="Q281" s="143">
        <f t="shared" si="54"/>
        <v>0</v>
      </c>
      <c r="R281" s="143">
        <f t="shared" si="54"/>
        <v>41.055107683774729</v>
      </c>
      <c r="S281" s="143">
        <f t="shared" si="55"/>
        <v>9515.3107270164037</v>
      </c>
      <c r="T281" s="143">
        <f>U280-(U280*(0.5^(1/'SW7'!C$2)))</f>
        <v>7509.4497513426468</v>
      </c>
      <c r="U281" s="143">
        <f t="shared" si="58"/>
        <v>1185559.2157292748</v>
      </c>
      <c r="V281" s="147">
        <f>(U281*'SW7'!C$3/(B281*'SW7'!C$4)/1000)</f>
        <v>2.6358971388854626</v>
      </c>
      <c r="W281" s="147">
        <f>V281/'SW7'!C$5</f>
        <v>32.948714236068284</v>
      </c>
    </row>
    <row r="282" spans="1:23" x14ac:dyDescent="0.35">
      <c r="A282" s="142">
        <f t="shared" si="56"/>
        <v>279</v>
      </c>
      <c r="B282" s="143">
        <f t="shared" si="57"/>
        <v>288.88386624800171</v>
      </c>
      <c r="C282" s="133">
        <v>1200</v>
      </c>
      <c r="D282" s="133">
        <v>0</v>
      </c>
      <c r="E282" s="166">
        <v>1.3</v>
      </c>
      <c r="F282" s="143"/>
      <c r="G282" s="143"/>
      <c r="H282" s="143"/>
      <c r="I282" s="143"/>
      <c r="J282" s="143"/>
      <c r="K282" s="143"/>
      <c r="L282" s="167">
        <f t="shared" si="59"/>
        <v>7.9148546889192346</v>
      </c>
      <c r="M282" s="143">
        <f t="shared" si="51"/>
        <v>0.1923309689407374</v>
      </c>
      <c r="N282" s="143">
        <f t="shared" si="52"/>
        <v>31.659418755676938</v>
      </c>
      <c r="O282" s="143">
        <f t="shared" si="53"/>
        <v>0</v>
      </c>
      <c r="P282" s="143">
        <f t="shared" si="54"/>
        <v>9497.8256267030811</v>
      </c>
      <c r="Q282" s="143">
        <f t="shared" si="54"/>
        <v>0</v>
      </c>
      <c r="R282" s="143">
        <f t="shared" si="54"/>
        <v>41.157244382380021</v>
      </c>
      <c r="S282" s="143">
        <f t="shared" si="55"/>
        <v>9538.9828710854617</v>
      </c>
      <c r="T282" s="143">
        <f>U281-(U281*(0.5^(1/'SW7'!C$2)))</f>
        <v>7522.1055930347648</v>
      </c>
      <c r="U282" s="143">
        <f t="shared" si="58"/>
        <v>1187565.0767049484</v>
      </c>
      <c r="V282" s="147">
        <f>(U282*'SW7'!C$3/(B282*'SW7'!C$4)/1000)</f>
        <v>2.6305036442592953</v>
      </c>
      <c r="W282" s="147">
        <f>V282/'SW7'!C$5</f>
        <v>32.881295553241188</v>
      </c>
    </row>
    <row r="283" spans="1:23" x14ac:dyDescent="0.35">
      <c r="A283" s="142">
        <f t="shared" si="56"/>
        <v>280</v>
      </c>
      <c r="B283" s="143">
        <f t="shared" si="57"/>
        <v>289.96164160800174</v>
      </c>
      <c r="C283" s="133">
        <v>1200</v>
      </c>
      <c r="D283" s="133">
        <v>0</v>
      </c>
      <c r="E283" s="166">
        <v>1.3</v>
      </c>
      <c r="F283" s="143"/>
      <c r="G283" s="143"/>
      <c r="H283" s="143"/>
      <c r="I283" s="143"/>
      <c r="J283" s="143"/>
      <c r="K283" s="143"/>
      <c r="L283" s="167">
        <f t="shared" si="59"/>
        <v>7.9344260872564298</v>
      </c>
      <c r="M283" s="143">
        <f t="shared" si="51"/>
        <v>0.19280655392033125</v>
      </c>
      <c r="N283" s="143">
        <f t="shared" si="52"/>
        <v>31.737704349025719</v>
      </c>
      <c r="O283" s="143">
        <f t="shared" si="53"/>
        <v>0</v>
      </c>
      <c r="P283" s="143">
        <f t="shared" si="54"/>
        <v>9521.311304707715</v>
      </c>
      <c r="Q283" s="143">
        <f t="shared" si="54"/>
        <v>0</v>
      </c>
      <c r="R283" s="143">
        <f t="shared" si="54"/>
        <v>41.259015653733435</v>
      </c>
      <c r="S283" s="143">
        <f t="shared" si="55"/>
        <v>9562.5703203614485</v>
      </c>
      <c r="T283" s="143">
        <f>U282-(U282*(0.5^(1/'SW7'!C$2)))</f>
        <v>7534.8323281179182</v>
      </c>
      <c r="U283" s="143">
        <f t="shared" si="58"/>
        <v>1189581.9539829991</v>
      </c>
      <c r="V283" s="147">
        <f>(U283*'SW7'!C$3/(B283*'SW7'!C$4)/1000)</f>
        <v>2.625177029254766</v>
      </c>
      <c r="W283" s="147">
        <f>V283/'SW7'!C$5</f>
        <v>32.814712865684577</v>
      </c>
    </row>
    <row r="284" spans="1:23" x14ac:dyDescent="0.35">
      <c r="A284" s="142">
        <f t="shared" si="56"/>
        <v>281</v>
      </c>
      <c r="B284" s="143">
        <f t="shared" si="57"/>
        <v>291.03912657988178</v>
      </c>
      <c r="C284" s="133">
        <v>1200</v>
      </c>
      <c r="D284" s="133">
        <v>0</v>
      </c>
      <c r="E284" s="166">
        <v>1.3</v>
      </c>
      <c r="F284" s="143"/>
      <c r="G284" s="143"/>
      <c r="H284" s="143"/>
      <c r="I284" s="143"/>
      <c r="J284" s="143"/>
      <c r="K284" s="143"/>
      <c r="L284" s="167">
        <f t="shared" si="59"/>
        <v>7.9539277121894543</v>
      </c>
      <c r="M284" s="143">
        <f t="shared" si="51"/>
        <v>0.19328044340620373</v>
      </c>
      <c r="N284" s="143">
        <f t="shared" si="52"/>
        <v>31.815710848757817</v>
      </c>
      <c r="O284" s="143">
        <f t="shared" si="53"/>
        <v>0</v>
      </c>
      <c r="P284" s="143">
        <f t="shared" si="54"/>
        <v>9544.713254627346</v>
      </c>
      <c r="Q284" s="143">
        <f t="shared" si="54"/>
        <v>0</v>
      </c>
      <c r="R284" s="143">
        <f t="shared" si="54"/>
        <v>41.360424103385164</v>
      </c>
      <c r="S284" s="143">
        <f t="shared" si="55"/>
        <v>9586.0736787307305</v>
      </c>
      <c r="T284" s="143">
        <f>U283-(U283*(0.5^(1/'SW7'!C$2)))</f>
        <v>7547.6289591528475</v>
      </c>
      <c r="U284" s="143">
        <f t="shared" si="58"/>
        <v>1191609.6919752427</v>
      </c>
      <c r="V284" s="147">
        <f>(U284*'SW7'!C$3/(B284*'SW7'!C$4)/1000)</f>
        <v>2.6199163580157716</v>
      </c>
      <c r="W284" s="147">
        <f>V284/'SW7'!C$5</f>
        <v>32.748954475197145</v>
      </c>
    </row>
    <row r="285" spans="1:23" x14ac:dyDescent="0.35">
      <c r="A285" s="142">
        <f t="shared" si="56"/>
        <v>282</v>
      </c>
      <c r="B285" s="143">
        <f t="shared" si="57"/>
        <v>292.11630289412176</v>
      </c>
      <c r="C285" s="133">
        <v>1200</v>
      </c>
      <c r="D285" s="133">
        <v>0</v>
      </c>
      <c r="E285" s="166">
        <v>1.3</v>
      </c>
      <c r="F285" s="143"/>
      <c r="G285" s="143"/>
      <c r="H285" s="143"/>
      <c r="I285" s="143"/>
      <c r="J285" s="143"/>
      <c r="K285" s="143"/>
      <c r="L285" s="167">
        <f t="shared" si="59"/>
        <v>7.9733600594456711</v>
      </c>
      <c r="M285" s="143">
        <f t="shared" si="51"/>
        <v>0.1937526494445298</v>
      </c>
      <c r="N285" s="143">
        <f t="shared" si="52"/>
        <v>31.893440237782684</v>
      </c>
      <c r="O285" s="143">
        <f t="shared" si="53"/>
        <v>0</v>
      </c>
      <c r="P285" s="143">
        <f t="shared" si="54"/>
        <v>9568.0320713348046</v>
      </c>
      <c r="Q285" s="143">
        <f t="shared" si="54"/>
        <v>0</v>
      </c>
      <c r="R285" s="143">
        <f t="shared" si="54"/>
        <v>41.461472309117489</v>
      </c>
      <c r="S285" s="143">
        <f t="shared" si="55"/>
        <v>9609.4935436439227</v>
      </c>
      <c r="T285" s="143">
        <f>U284-(U284*(0.5^(1/'SW7'!C$2)))</f>
        <v>7560.4944989676587</v>
      </c>
      <c r="U285" s="143">
        <f t="shared" si="58"/>
        <v>1193648.1366948206</v>
      </c>
      <c r="V285" s="147">
        <f>(U285*'SW7'!C$3/(B285*'SW7'!C$4)/1000)</f>
        <v>2.6147207113605573</v>
      </c>
      <c r="W285" s="147">
        <f>V285/'SW7'!C$5</f>
        <v>32.684008892006965</v>
      </c>
    </row>
    <row r="286" spans="1:23" x14ac:dyDescent="0.35">
      <c r="A286" s="142">
        <f t="shared" si="56"/>
        <v>283</v>
      </c>
      <c r="B286" s="143">
        <f t="shared" si="57"/>
        <v>293.19315224928175</v>
      </c>
      <c r="C286" s="133">
        <v>1200</v>
      </c>
      <c r="D286" s="133">
        <v>0</v>
      </c>
      <c r="E286" s="166">
        <v>1.3</v>
      </c>
      <c r="F286" s="143"/>
      <c r="G286" s="143"/>
      <c r="H286" s="143"/>
      <c r="I286" s="143"/>
      <c r="J286" s="143"/>
      <c r="K286" s="143"/>
      <c r="L286" s="167">
        <f t="shared" si="59"/>
        <v>7.9927236194880393</v>
      </c>
      <c r="M286" s="143">
        <f t="shared" si="51"/>
        <v>0.19422318395355934</v>
      </c>
      <c r="N286" s="143">
        <f t="shared" si="52"/>
        <v>31.970894477952157</v>
      </c>
      <c r="O286" s="143">
        <f t="shared" si="53"/>
        <v>0</v>
      </c>
      <c r="P286" s="143">
        <f t="shared" si="54"/>
        <v>9591.2683433856473</v>
      </c>
      <c r="Q286" s="143">
        <f t="shared" si="54"/>
        <v>0</v>
      </c>
      <c r="R286" s="143">
        <f t="shared" si="54"/>
        <v>41.562162821337807</v>
      </c>
      <c r="S286" s="143">
        <f t="shared" si="55"/>
        <v>9632.8305062069849</v>
      </c>
      <c r="T286" s="143">
        <f>U285-(U285*(0.5^(1/'SW7'!C$2)))</f>
        <v>7573.4279705502558</v>
      </c>
      <c r="U286" s="143">
        <f t="shared" si="58"/>
        <v>1195697.1357394969</v>
      </c>
      <c r="V286" s="147">
        <f>(U286*'SW7'!C$3/(B286*'SW7'!C$4)/1000)</f>
        <v>2.6095891864674199</v>
      </c>
      <c r="W286" s="147">
        <f>V286/'SW7'!C$5</f>
        <v>32.619864830842751</v>
      </c>
    </row>
    <row r="287" spans="1:23" x14ac:dyDescent="0.35">
      <c r="A287" s="142">
        <f t="shared" si="56"/>
        <v>284</v>
      </c>
      <c r="B287" s="143">
        <f t="shared" si="57"/>
        <v>294.26965631200176</v>
      </c>
      <c r="C287" s="133">
        <v>1200</v>
      </c>
      <c r="D287" s="133">
        <v>0</v>
      </c>
      <c r="E287" s="166">
        <v>1.3</v>
      </c>
      <c r="F287" s="143"/>
      <c r="G287" s="143"/>
      <c r="H287" s="143"/>
      <c r="I287" s="143"/>
      <c r="J287" s="143"/>
      <c r="K287" s="143"/>
      <c r="L287" s="167">
        <f t="shared" si="59"/>
        <v>8.0120188775894334</v>
      </c>
      <c r="M287" s="143">
        <f t="shared" si="51"/>
        <v>0.19469205872542322</v>
      </c>
      <c r="N287" s="143">
        <f t="shared" si="52"/>
        <v>32.048075510357734</v>
      </c>
      <c r="O287" s="143">
        <f t="shared" si="53"/>
        <v>0</v>
      </c>
      <c r="P287" s="143">
        <f t="shared" si="54"/>
        <v>9614.42265310732</v>
      </c>
      <c r="Q287" s="143">
        <f t="shared" si="54"/>
        <v>0</v>
      </c>
      <c r="R287" s="143">
        <f t="shared" si="54"/>
        <v>41.662498163465052</v>
      </c>
      <c r="S287" s="143">
        <f t="shared" si="55"/>
        <v>9656.085151270785</v>
      </c>
      <c r="T287" s="143">
        <f>U286-(U286*(0.5^(1/'SW7'!C$2)))</f>
        <v>7586.4284069431014</v>
      </c>
      <c r="U287" s="143">
        <f t="shared" si="58"/>
        <v>1197756.5382751536</v>
      </c>
      <c r="V287" s="147">
        <f>(U287*'SW7'!C$3/(B287*'SW7'!C$4)/1000)</f>
        <v>2.6045208965669913</v>
      </c>
      <c r="W287" s="147">
        <f>V287/'SW7'!C$5</f>
        <v>32.556511207087389</v>
      </c>
    </row>
    <row r="288" spans="1:23" x14ac:dyDescent="0.35">
      <c r="A288" s="142">
        <f t="shared" si="56"/>
        <v>285</v>
      </c>
      <c r="B288" s="143">
        <f t="shared" si="57"/>
        <v>295.3457967170018</v>
      </c>
      <c r="C288" s="133">
        <v>1200</v>
      </c>
      <c r="D288" s="133">
        <v>0</v>
      </c>
      <c r="E288" s="166">
        <v>1.3</v>
      </c>
      <c r="F288" s="143"/>
      <c r="G288" s="143"/>
      <c r="H288" s="143"/>
      <c r="I288" s="143"/>
      <c r="J288" s="143"/>
      <c r="K288" s="143"/>
      <c r="L288" s="167">
        <f t="shared" si="59"/>
        <v>8.0312463139055765</v>
      </c>
      <c r="M288" s="143">
        <f t="shared" si="51"/>
        <v>0.1951592854279055</v>
      </c>
      <c r="N288" s="143">
        <f t="shared" si="52"/>
        <v>32.124985255622306</v>
      </c>
      <c r="O288" s="143">
        <f t="shared" si="53"/>
        <v>0</v>
      </c>
      <c r="P288" s="143">
        <f t="shared" si="54"/>
        <v>9637.4955766866915</v>
      </c>
      <c r="Q288" s="143">
        <f t="shared" si="54"/>
        <v>0</v>
      </c>
      <c r="R288" s="143">
        <f t="shared" si="54"/>
        <v>41.762480832309002</v>
      </c>
      <c r="S288" s="143">
        <f t="shared" si="55"/>
        <v>9679.2580575190004</v>
      </c>
      <c r="T288" s="143">
        <f>U287-(U287*(0.5^(1/'SW7'!C$2)))</f>
        <v>7599.4948511377443</v>
      </c>
      <c r="U288" s="143">
        <f t="shared" si="58"/>
        <v>1199826.1950194812</v>
      </c>
      <c r="V288" s="147">
        <f>(U288*'SW7'!C$3/(B288*'SW7'!C$4)/1000)</f>
        <v>2.5995149706409264</v>
      </c>
      <c r="W288" s="147">
        <f>V288/'SW7'!C$5</f>
        <v>32.493937133011578</v>
      </c>
    </row>
    <row r="289" spans="1:23" x14ac:dyDescent="0.35">
      <c r="A289" s="142">
        <f t="shared" si="56"/>
        <v>286</v>
      </c>
      <c r="B289" s="143">
        <f t="shared" si="57"/>
        <v>296.42155506708178</v>
      </c>
      <c r="C289" s="133">
        <v>1200</v>
      </c>
      <c r="D289" s="133">
        <v>0</v>
      </c>
      <c r="E289" s="166">
        <v>1.3</v>
      </c>
      <c r="F289" s="143"/>
      <c r="G289" s="143"/>
      <c r="H289" s="143"/>
      <c r="I289" s="143"/>
      <c r="J289" s="143"/>
      <c r="K289" s="143"/>
      <c r="L289" s="167">
        <f t="shared" si="59"/>
        <v>8.0504064035467593</v>
      </c>
      <c r="M289" s="143">
        <f t="shared" si="51"/>
        <v>0.19562487560618624</v>
      </c>
      <c r="N289" s="143">
        <f t="shared" si="52"/>
        <v>32.201625614187037</v>
      </c>
      <c r="O289" s="143">
        <f t="shared" si="53"/>
        <v>0</v>
      </c>
      <c r="P289" s="143">
        <f t="shared" si="54"/>
        <v>9660.4876842561116</v>
      </c>
      <c r="Q289" s="143">
        <f t="shared" si="54"/>
        <v>0</v>
      </c>
      <c r="R289" s="143">
        <f t="shared" si="54"/>
        <v>41.862113298443148</v>
      </c>
      <c r="S289" s="143">
        <f t="shared" si="55"/>
        <v>9702.3497975545542</v>
      </c>
      <c r="T289" s="143">
        <f>U288-(U288*(0.5^(1/'SW7'!C$2)))</f>
        <v>7612.6263559716754</v>
      </c>
      <c r="U289" s="143">
        <f t="shared" si="58"/>
        <v>1201905.9582258626</v>
      </c>
      <c r="V289" s="147">
        <f>(U289*'SW7'!C$3/(B289*'SW7'!C$4)/1000)</f>
        <v>2.5945705531268706</v>
      </c>
      <c r="W289" s="147">
        <f>V289/'SW7'!C$5</f>
        <v>32.432131914085879</v>
      </c>
    </row>
    <row r="290" spans="1:23" x14ac:dyDescent="0.35">
      <c r="A290" s="142">
        <f t="shared" si="56"/>
        <v>287</v>
      </c>
      <c r="B290" s="143">
        <f t="shared" si="57"/>
        <v>297.49691293312179</v>
      </c>
      <c r="C290" s="133">
        <v>1200</v>
      </c>
      <c r="D290" s="133">
        <v>0</v>
      </c>
      <c r="E290" s="166">
        <v>1.3</v>
      </c>
      <c r="F290" s="143"/>
      <c r="G290" s="143"/>
      <c r="H290" s="143"/>
      <c r="I290" s="143"/>
      <c r="J290" s="143"/>
      <c r="K290" s="143"/>
      <c r="L290" s="167">
        <f t="shared" si="59"/>
        <v>8.0694996166482831</v>
      </c>
      <c r="M290" s="143">
        <f t="shared" si="51"/>
        <v>0.19608884068455326</v>
      </c>
      <c r="N290" s="143">
        <f t="shared" si="52"/>
        <v>32.277998466593132</v>
      </c>
      <c r="O290" s="143">
        <f t="shared" si="53"/>
        <v>0</v>
      </c>
      <c r="P290" s="143">
        <f t="shared" si="54"/>
        <v>9683.3995399779396</v>
      </c>
      <c r="Q290" s="143">
        <f t="shared" si="54"/>
        <v>0</v>
      </c>
      <c r="R290" s="143">
        <f t="shared" si="54"/>
        <v>41.961398006571073</v>
      </c>
      <c r="S290" s="143">
        <f t="shared" si="55"/>
        <v>9725.3609379845111</v>
      </c>
      <c r="T290" s="143">
        <f>U289-(U289*(0.5^(1/'SW7'!C$2)))</f>
        <v>7625.8219840256497</v>
      </c>
      <c r="U290" s="143">
        <f t="shared" si="58"/>
        <v>1203995.6816674455</v>
      </c>
      <c r="V290" s="147">
        <f>(U290*'SW7'!C$3/(B290*'SW7'!C$4)/1000)</f>
        <v>2.5896868036295499</v>
      </c>
      <c r="W290" s="147">
        <f>V290/'SW7'!C$5</f>
        <v>32.371085045369377</v>
      </c>
    </row>
    <row r="291" spans="1:23" x14ac:dyDescent="0.35">
      <c r="A291" s="142">
        <f t="shared" si="56"/>
        <v>288</v>
      </c>
      <c r="B291" s="143">
        <f t="shared" si="57"/>
        <v>298.57185185408184</v>
      </c>
      <c r="C291" s="133">
        <v>1200</v>
      </c>
      <c r="D291" s="133">
        <v>0</v>
      </c>
      <c r="E291" s="166">
        <v>1.3</v>
      </c>
      <c r="F291" s="143"/>
      <c r="G291" s="143"/>
      <c r="H291" s="143"/>
      <c r="I291" s="143"/>
      <c r="J291" s="143"/>
      <c r="K291" s="143"/>
      <c r="L291" s="167">
        <f t="shared" si="59"/>
        <v>8.0885264184396526</v>
      </c>
      <c r="M291" s="143">
        <f t="shared" si="51"/>
        <v>0.19655119196808354</v>
      </c>
      <c r="N291" s="143">
        <f t="shared" si="52"/>
        <v>32.35410567375861</v>
      </c>
      <c r="O291" s="143">
        <f t="shared" si="53"/>
        <v>0</v>
      </c>
      <c r="P291" s="143">
        <f t="shared" si="54"/>
        <v>9706.231702127583</v>
      </c>
      <c r="Q291" s="143">
        <f t="shared" si="54"/>
        <v>0</v>
      </c>
      <c r="R291" s="143">
        <f t="shared" si="54"/>
        <v>42.060337375886192</v>
      </c>
      <c r="S291" s="143">
        <f t="shared" si="55"/>
        <v>9748.2920395034689</v>
      </c>
      <c r="T291" s="143">
        <f>U290-(U290*(0.5^(1/'SW7'!C$2)))</f>
        <v>7639.0808075238019</v>
      </c>
      <c r="U291" s="143">
        <f t="shared" si="58"/>
        <v>1206095.2206214042</v>
      </c>
      <c r="V291" s="147">
        <f>(U291*'SW7'!C$3/(B291*'SW7'!C$4)/1000)</f>
        <v>2.5848628966378637</v>
      </c>
      <c r="W291" s="147">
        <f>V291/'SW7'!C$5</f>
        <v>32.310786207973294</v>
      </c>
    </row>
    <row r="292" spans="1:23" x14ac:dyDescent="0.35">
      <c r="A292" s="142">
        <f t="shared" si="56"/>
        <v>289</v>
      </c>
      <c r="B292" s="143">
        <f t="shared" si="57"/>
        <v>299.64635333700187</v>
      </c>
      <c r="C292" s="133">
        <v>1200</v>
      </c>
      <c r="D292" s="133">
        <v>0</v>
      </c>
      <c r="E292" s="166">
        <v>1.3</v>
      </c>
      <c r="F292" s="143"/>
      <c r="G292" s="143"/>
      <c r="H292" s="143"/>
      <c r="I292" s="143"/>
      <c r="J292" s="143"/>
      <c r="K292" s="143"/>
      <c r="L292" s="167">
        <f t="shared" si="59"/>
        <v>8.1074872693126281</v>
      </c>
      <c r="M292" s="143">
        <f t="shared" si="51"/>
        <v>0.19701194064429686</v>
      </c>
      <c r="N292" s="143">
        <f t="shared" si="52"/>
        <v>32.429949077250512</v>
      </c>
      <c r="O292" s="143">
        <f t="shared" si="53"/>
        <v>0</v>
      </c>
      <c r="P292" s="143">
        <f t="shared" si="54"/>
        <v>9728.9847231751537</v>
      </c>
      <c r="Q292" s="143">
        <f t="shared" si="54"/>
        <v>0</v>
      </c>
      <c r="R292" s="143">
        <f t="shared" si="54"/>
        <v>42.158933800425665</v>
      </c>
      <c r="S292" s="143">
        <f t="shared" si="55"/>
        <v>9771.1436569755788</v>
      </c>
      <c r="T292" s="143">
        <f>U291-(U291*(0.5^(1/'SW7'!C$2)))</f>
        <v>7652.401908232132</v>
      </c>
      <c r="U292" s="143">
        <f t="shared" si="58"/>
        <v>1208204.431853384</v>
      </c>
      <c r="V292" s="147">
        <f>(U292*'SW7'!C$3/(B292*'SW7'!C$4)/1000)</f>
        <v>2.5800980212478231</v>
      </c>
      <c r="W292" s="147">
        <f>V292/'SW7'!C$5</f>
        <v>32.251225265597789</v>
      </c>
    </row>
    <row r="293" spans="1:23" x14ac:dyDescent="0.35">
      <c r="A293" s="142">
        <f t="shared" si="56"/>
        <v>290</v>
      </c>
      <c r="B293" s="143">
        <f t="shared" si="57"/>
        <v>300.72039885700184</v>
      </c>
      <c r="C293" s="133">
        <v>1200</v>
      </c>
      <c r="D293" s="133">
        <v>0</v>
      </c>
      <c r="E293" s="166">
        <v>1.3</v>
      </c>
      <c r="F293" s="143"/>
      <c r="G293" s="143"/>
      <c r="H293" s="143"/>
      <c r="I293" s="143"/>
      <c r="J293" s="143"/>
      <c r="K293" s="143"/>
      <c r="L293" s="167">
        <f t="shared" si="59"/>
        <v>8.1263826248880413</v>
      </c>
      <c r="M293" s="143">
        <f t="shared" si="51"/>
        <v>0.19747109778477939</v>
      </c>
      <c r="N293" s="143">
        <f t="shared" si="52"/>
        <v>32.505530499552165</v>
      </c>
      <c r="O293" s="143">
        <f t="shared" si="53"/>
        <v>0</v>
      </c>
      <c r="P293" s="143">
        <f t="shared" si="54"/>
        <v>9751.6591498656489</v>
      </c>
      <c r="Q293" s="143">
        <f t="shared" si="54"/>
        <v>0</v>
      </c>
      <c r="R293" s="143">
        <f t="shared" si="54"/>
        <v>42.257189649417818</v>
      </c>
      <c r="S293" s="143">
        <f t="shared" si="55"/>
        <v>9793.9163395150663</v>
      </c>
      <c r="T293" s="143">
        <f>U292-(U292*(0.5^(1/'SW7'!C$2)))</f>
        <v>7665.7843773609493</v>
      </c>
      <c r="U293" s="143">
        <f t="shared" si="58"/>
        <v>1210323.1736021275</v>
      </c>
      <c r="V293" s="147">
        <f>(U293*'SW7'!C$3/(B293*'SW7'!C$4)/1000)</f>
        <v>2.575391380891217</v>
      </c>
      <c r="W293" s="147">
        <f>V293/'SW7'!C$5</f>
        <v>32.192392261140213</v>
      </c>
    </row>
    <row r="294" spans="1:23" x14ac:dyDescent="0.35">
      <c r="A294" s="142">
        <f t="shared" si="56"/>
        <v>291</v>
      </c>
      <c r="B294" s="143">
        <f t="shared" si="57"/>
        <v>301.79396985728187</v>
      </c>
      <c r="C294" s="133">
        <v>1200</v>
      </c>
      <c r="D294" s="133">
        <v>0</v>
      </c>
      <c r="E294" s="166">
        <v>1.3</v>
      </c>
      <c r="F294" s="143"/>
      <c r="G294" s="143"/>
      <c r="H294" s="143"/>
      <c r="I294" s="143"/>
      <c r="J294" s="143"/>
      <c r="K294" s="143"/>
      <c r="L294" s="167">
        <f t="shared" si="59"/>
        <v>8.1452129360815029</v>
      </c>
      <c r="M294" s="143">
        <f t="shared" si="51"/>
        <v>0.19792867434678052</v>
      </c>
      <c r="N294" s="143">
        <f t="shared" si="52"/>
        <v>32.580851744326011</v>
      </c>
      <c r="O294" s="143">
        <f t="shared" si="53"/>
        <v>0</v>
      </c>
      <c r="P294" s="143">
        <f t="shared" si="54"/>
        <v>9774.2555232978029</v>
      </c>
      <c r="Q294" s="143">
        <f t="shared" si="54"/>
        <v>0</v>
      </c>
      <c r="R294" s="143">
        <f t="shared" si="54"/>
        <v>42.355107267623815</v>
      </c>
      <c r="S294" s="143">
        <f t="shared" si="55"/>
        <v>9816.6106305654266</v>
      </c>
      <c r="T294" s="143">
        <f>U293-(U293*(0.5^(1/'SW7'!C$2)))</f>
        <v>7679.2273154673167</v>
      </c>
      <c r="U294" s="143">
        <f t="shared" si="58"/>
        <v>1212451.3055642815</v>
      </c>
      <c r="V294" s="147">
        <f>(U294*'SW7'!C$3/(B294*'SW7'!C$4)/1000)</f>
        <v>2.5707421930698819</v>
      </c>
      <c r="W294" s="147">
        <f>V294/'SW7'!C$5</f>
        <v>32.134277413373525</v>
      </c>
    </row>
    <row r="295" spans="1:23" x14ac:dyDescent="0.35">
      <c r="A295" s="142">
        <f t="shared" si="56"/>
        <v>292</v>
      </c>
      <c r="B295" s="143">
        <f t="shared" si="57"/>
        <v>302.86704774912187</v>
      </c>
      <c r="C295" s="133">
        <v>1200</v>
      </c>
      <c r="D295" s="133">
        <v>0</v>
      </c>
      <c r="E295" s="166">
        <v>1.3</v>
      </c>
      <c r="F295" s="143"/>
      <c r="G295" s="143"/>
      <c r="H295" s="143"/>
      <c r="I295" s="143"/>
      <c r="J295" s="143"/>
      <c r="K295" s="143"/>
      <c r="L295" s="167">
        <f t="shared" si="59"/>
        <v>8.1639786491679551</v>
      </c>
      <c r="M295" s="143">
        <f t="shared" si="51"/>
        <v>0.19838468117478131</v>
      </c>
      <c r="N295" s="143">
        <f t="shared" si="52"/>
        <v>32.655914596671821</v>
      </c>
      <c r="O295" s="143">
        <f t="shared" si="53"/>
        <v>0</v>
      </c>
      <c r="P295" s="143">
        <f t="shared" si="54"/>
        <v>9796.7743790015465</v>
      </c>
      <c r="Q295" s="143">
        <f t="shared" si="54"/>
        <v>0</v>
      </c>
      <c r="R295" s="143">
        <f t="shared" si="54"/>
        <v>42.452688975673368</v>
      </c>
      <c r="S295" s="143">
        <f t="shared" si="55"/>
        <v>9839.2270679772191</v>
      </c>
      <c r="T295" s="143">
        <f>U294-(U294*(0.5^(1/'SW7'!C$2)))</f>
        <v>7692.7298323579598</v>
      </c>
      <c r="U295" s="143">
        <f t="shared" si="58"/>
        <v>1214588.6888793795</v>
      </c>
      <c r="V295" s="147">
        <f>(U295*'SW7'!C$3/(B295*'SW7'!C$4)/1000)</f>
        <v>2.5661496890954352</v>
      </c>
      <c r="W295" s="147">
        <f>V295/'SW7'!C$5</f>
        <v>32.076871113692938</v>
      </c>
    </row>
    <row r="296" spans="1:23" x14ac:dyDescent="0.35">
      <c r="A296" s="142">
        <f t="shared" si="56"/>
        <v>293</v>
      </c>
      <c r="B296" s="143">
        <f t="shared" si="57"/>
        <v>303.93961391188191</v>
      </c>
      <c r="C296" s="133">
        <v>1200</v>
      </c>
      <c r="D296" s="133">
        <v>0</v>
      </c>
      <c r="E296" s="166">
        <v>1.3</v>
      </c>
      <c r="F296" s="143"/>
      <c r="G296" s="143"/>
      <c r="H296" s="143"/>
      <c r="I296" s="143"/>
      <c r="J296" s="143"/>
      <c r="K296" s="143"/>
      <c r="L296" s="167">
        <f t="shared" si="59"/>
        <v>8.1826802058451662</v>
      </c>
      <c r="M296" s="143">
        <f t="shared" si="51"/>
        <v>0.19883912900203754</v>
      </c>
      <c r="N296" s="143">
        <f t="shared" si="52"/>
        <v>32.730720823380665</v>
      </c>
      <c r="O296" s="143">
        <f t="shared" si="53"/>
        <v>0</v>
      </c>
      <c r="P296" s="143">
        <f t="shared" si="54"/>
        <v>9819.2162470141993</v>
      </c>
      <c r="Q296" s="143">
        <f t="shared" si="54"/>
        <v>0</v>
      </c>
      <c r="R296" s="143">
        <f t="shared" si="54"/>
        <v>42.549937070394868</v>
      </c>
      <c r="S296" s="143">
        <f t="shared" si="55"/>
        <v>9861.766184084594</v>
      </c>
      <c r="T296" s="143">
        <f>U295-(U295*(0.5^(1/'SW7'!C$2)))</f>
        <v>7706.2910469945055</v>
      </c>
      <c r="U296" s="143">
        <f t="shared" si="58"/>
        <v>1216735.1861149988</v>
      </c>
      <c r="V296" s="147">
        <f>(U296*'SW7'!C$3/(B296*'SW7'!C$4)/1000)</f>
        <v>2.5616131138343587</v>
      </c>
      <c r="W296" s="147">
        <f>V296/'SW7'!C$5</f>
        <v>32.020163922929484</v>
      </c>
    </row>
    <row r="297" spans="1:23" x14ac:dyDescent="0.35">
      <c r="A297" s="142">
        <f t="shared" si="56"/>
        <v>294</v>
      </c>
      <c r="B297" s="143">
        <f t="shared" si="57"/>
        <v>305.01164969300191</v>
      </c>
      <c r="C297" s="133">
        <v>1200</v>
      </c>
      <c r="D297" s="133">
        <v>0</v>
      </c>
      <c r="E297" s="166">
        <v>1.3</v>
      </c>
      <c r="F297" s="143"/>
      <c r="G297" s="143"/>
      <c r="H297" s="143"/>
      <c r="I297" s="143"/>
      <c r="J297" s="143"/>
      <c r="K297" s="143"/>
      <c r="L297" s="167">
        <f t="shared" si="59"/>
        <v>8.2013180432960553</v>
      </c>
      <c r="M297" s="143">
        <f t="shared" si="51"/>
        <v>0.19929202845209412</v>
      </c>
      <c r="N297" s="143">
        <f t="shared" si="52"/>
        <v>32.805272173184221</v>
      </c>
      <c r="O297" s="143">
        <f t="shared" si="53"/>
        <v>0</v>
      </c>
      <c r="P297" s="143">
        <f t="shared" si="54"/>
        <v>9841.5816519552664</v>
      </c>
      <c r="Q297" s="143">
        <f t="shared" si="54"/>
        <v>0</v>
      </c>
      <c r="R297" s="143">
        <f t="shared" si="54"/>
        <v>42.646853825139488</v>
      </c>
      <c r="S297" s="143">
        <f t="shared" si="55"/>
        <v>9884.2285057804056</v>
      </c>
      <c r="T297" s="143">
        <f>U296-(U296*(0.5^(1/'SW7'!C$2)))</f>
        <v>7719.9100873994175</v>
      </c>
      <c r="U297" s="143">
        <f t="shared" si="58"/>
        <v>1218890.6612520888</v>
      </c>
      <c r="V297" s="147">
        <f>(U297*'SW7'!C$3/(B297*'SW7'!C$4)/1000)</f>
        <v>2.5571317254583246</v>
      </c>
      <c r="W297" s="147">
        <f>V297/'SW7'!C$5</f>
        <v>31.964146568229058</v>
      </c>
    </row>
    <row r="298" spans="1:23" x14ac:dyDescent="0.35">
      <c r="A298" s="142">
        <f t="shared" si="56"/>
        <v>295</v>
      </c>
      <c r="B298" s="143">
        <f t="shared" si="57"/>
        <v>306.08313640800191</v>
      </c>
      <c r="C298" s="133">
        <v>1200</v>
      </c>
      <c r="D298" s="133">
        <v>0</v>
      </c>
      <c r="E298" s="166">
        <v>1.3</v>
      </c>
      <c r="F298" s="143"/>
      <c r="G298" s="143"/>
      <c r="H298" s="143"/>
      <c r="I298" s="143"/>
      <c r="J298" s="143"/>
      <c r="K298" s="143"/>
      <c r="L298" s="167">
        <f t="shared" si="59"/>
        <v>8.2198925942500871</v>
      </c>
      <c r="M298" s="143">
        <f t="shared" si="51"/>
        <v>0.19974339004027711</v>
      </c>
      <c r="N298" s="143">
        <f t="shared" si="52"/>
        <v>32.879570377000348</v>
      </c>
      <c r="O298" s="143">
        <f t="shared" si="53"/>
        <v>0</v>
      </c>
      <c r="P298" s="143">
        <f t="shared" si="54"/>
        <v>9863.8711131001037</v>
      </c>
      <c r="Q298" s="143">
        <f t="shared" si="54"/>
        <v>0</v>
      </c>
      <c r="R298" s="143">
        <f t="shared" si="54"/>
        <v>42.743441490100452</v>
      </c>
      <c r="S298" s="143">
        <f t="shared" si="55"/>
        <v>9906.6145545902036</v>
      </c>
      <c r="T298" s="143">
        <f>U297-(U297*(0.5^(1/'SW7'!C$2)))</f>
        <v>7733.5860905626323</v>
      </c>
      <c r="U298" s="143">
        <f t="shared" si="58"/>
        <v>1221054.9796704699</v>
      </c>
      <c r="V298" s="147">
        <f>(U298*'SW7'!C$3/(B298*'SW7'!C$4)/1000)</f>
        <v>2.5527047951996162</v>
      </c>
      <c r="W298" s="147">
        <f>V298/'SW7'!C$5</f>
        <v>31.908809939995201</v>
      </c>
    </row>
    <row r="299" spans="1:23" x14ac:dyDescent="0.35">
      <c r="A299" s="142">
        <f t="shared" si="56"/>
        <v>296</v>
      </c>
      <c r="B299" s="143">
        <f t="shared" si="57"/>
        <v>307.15405534048193</v>
      </c>
      <c r="C299" s="133">
        <v>1200</v>
      </c>
      <c r="D299" s="133">
        <v>0</v>
      </c>
      <c r="E299" s="166">
        <v>1.3</v>
      </c>
      <c r="F299" s="143"/>
      <c r="G299" s="143"/>
      <c r="H299" s="143"/>
      <c r="I299" s="143"/>
      <c r="J299" s="143"/>
      <c r="K299" s="143"/>
      <c r="L299" s="167">
        <f t="shared" si="59"/>
        <v>8.2384042870434762</v>
      </c>
      <c r="M299" s="143">
        <f t="shared" si="51"/>
        <v>0.20019322417515645</v>
      </c>
      <c r="N299" s="143">
        <f t="shared" si="52"/>
        <v>32.953617148173905</v>
      </c>
      <c r="O299" s="143">
        <f t="shared" si="53"/>
        <v>0</v>
      </c>
      <c r="P299" s="143">
        <f t="shared" si="54"/>
        <v>9886.0851444521722</v>
      </c>
      <c r="Q299" s="143">
        <f t="shared" si="54"/>
        <v>0</v>
      </c>
      <c r="R299" s="143">
        <f t="shared" si="54"/>
        <v>42.839702292626079</v>
      </c>
      <c r="S299" s="143">
        <f t="shared" si="55"/>
        <v>9928.9248467447978</v>
      </c>
      <c r="T299" s="143">
        <f>U298-(U298*(0.5^(1/'SW7'!C$2)))</f>
        <v>7747.3182023491245</v>
      </c>
      <c r="U299" s="143">
        <f t="shared" si="58"/>
        <v>1223228.0081344976</v>
      </c>
      <c r="V299" s="147">
        <f>(U299*'SW7'!C$3/(B299*'SW7'!C$4)/1000)</f>
        <v>2.5483316071115665</v>
      </c>
      <c r="W299" s="147">
        <f>V299/'SW7'!C$5</f>
        <v>31.85414508889458</v>
      </c>
    </row>
    <row r="300" spans="1:23" x14ac:dyDescent="0.35">
      <c r="A300" s="142">
        <f t="shared" si="56"/>
        <v>297</v>
      </c>
      <c r="B300" s="143">
        <f t="shared" si="57"/>
        <v>308.22438774212196</v>
      </c>
      <c r="C300" s="133">
        <v>1200</v>
      </c>
      <c r="D300" s="133">
        <v>0</v>
      </c>
      <c r="E300" s="166">
        <v>1.3</v>
      </c>
      <c r="F300" s="143"/>
      <c r="G300" s="143"/>
      <c r="H300" s="143"/>
      <c r="I300" s="143"/>
      <c r="J300" s="143"/>
      <c r="K300" s="143"/>
      <c r="L300" s="167">
        <f t="shared" si="59"/>
        <v>8.2568535456785312</v>
      </c>
      <c r="M300" s="143">
        <f t="shared" si="51"/>
        <v>0.20064154115998831</v>
      </c>
      <c r="N300" s="143">
        <f t="shared" si="52"/>
        <v>33.027414182714125</v>
      </c>
      <c r="O300" s="143">
        <f t="shared" si="53"/>
        <v>0</v>
      </c>
      <c r="P300" s="143">
        <f t="shared" si="54"/>
        <v>9908.2242548142367</v>
      </c>
      <c r="Q300" s="143">
        <f t="shared" si="54"/>
        <v>0</v>
      </c>
      <c r="R300" s="143">
        <f t="shared" si="54"/>
        <v>42.935638437528361</v>
      </c>
      <c r="S300" s="143">
        <f t="shared" si="55"/>
        <v>9951.1598932517645</v>
      </c>
      <c r="T300" s="143">
        <f>U299-(U299*(0.5^(1/'SW7'!C$2)))</f>
        <v>7761.1055774092674</v>
      </c>
      <c r="U300" s="143">
        <f t="shared" si="58"/>
        <v>1225409.6147788933</v>
      </c>
      <c r="V300" s="147">
        <f>(U300*'SW7'!C$3/(B300*'SW7'!C$4)/1000)</f>
        <v>2.5440114578338791</v>
      </c>
      <c r="W300" s="147">
        <f>V300/'SW7'!C$5</f>
        <v>31.800143222923488</v>
      </c>
    </row>
    <row r="301" spans="1:23" x14ac:dyDescent="0.35">
      <c r="A301" s="142">
        <f t="shared" si="56"/>
        <v>298</v>
      </c>
      <c r="B301" s="143">
        <f t="shared" si="57"/>
        <v>309.29411483268194</v>
      </c>
      <c r="C301" s="133">
        <v>1200</v>
      </c>
      <c r="D301" s="133">
        <v>0</v>
      </c>
      <c r="E301" s="166">
        <v>1.3</v>
      </c>
      <c r="F301" s="143"/>
      <c r="G301" s="143"/>
      <c r="H301" s="143"/>
      <c r="I301" s="143"/>
      <c r="J301" s="143"/>
      <c r="K301" s="143"/>
      <c r="L301" s="167">
        <f t="shared" si="59"/>
        <v>8.2752407898818667</v>
      </c>
      <c r="M301" s="143">
        <f t="shared" si="51"/>
        <v>0.20108835119412935</v>
      </c>
      <c r="N301" s="143">
        <f t="shared" si="52"/>
        <v>33.100963159527467</v>
      </c>
      <c r="O301" s="143">
        <f t="shared" si="53"/>
        <v>0</v>
      </c>
      <c r="P301" s="143">
        <f t="shared" si="54"/>
        <v>9930.2889478582401</v>
      </c>
      <c r="Q301" s="143">
        <f t="shared" si="54"/>
        <v>0</v>
      </c>
      <c r="R301" s="143">
        <f t="shared" si="54"/>
        <v>43.031252107385711</v>
      </c>
      <c r="S301" s="143">
        <f t="shared" si="55"/>
        <v>9973.3201999656267</v>
      </c>
      <c r="T301" s="143">
        <f>U300-(U300*(0.5^(1/'SW7'!C$2)))</f>
        <v>7774.9473790870979</v>
      </c>
      <c r="U301" s="143">
        <f t="shared" si="58"/>
        <v>1227599.6690947358</v>
      </c>
      <c r="V301" s="147">
        <f>(U301*'SW7'!C$3/(B301*'SW7'!C$4)/1000)</f>
        <v>2.5397436563627362</v>
      </c>
      <c r="W301" s="147">
        <f>V301/'SW7'!C$5</f>
        <v>31.746795704534204</v>
      </c>
    </row>
    <row r="302" spans="1:23" x14ac:dyDescent="0.35">
      <c r="A302" s="142">
        <f t="shared" si="56"/>
        <v>299</v>
      </c>
      <c r="B302" s="143">
        <f t="shared" si="57"/>
        <v>310.36321780000196</v>
      </c>
      <c r="C302" s="133">
        <v>1200</v>
      </c>
      <c r="D302" s="133">
        <v>0</v>
      </c>
      <c r="E302" s="166">
        <v>1.3</v>
      </c>
      <c r="F302" s="143"/>
      <c r="G302" s="143"/>
      <c r="H302" s="143"/>
      <c r="I302" s="143"/>
      <c r="J302" s="143"/>
      <c r="K302" s="143"/>
      <c r="L302" s="167">
        <f t="shared" si="59"/>
        <v>8.2935664351617362</v>
      </c>
      <c r="M302" s="143">
        <f t="shared" si="51"/>
        <v>0.20153366437443018</v>
      </c>
      <c r="N302" s="143">
        <f t="shared" si="52"/>
        <v>33.174265740646945</v>
      </c>
      <c r="O302" s="143">
        <f t="shared" si="53"/>
        <v>0</v>
      </c>
      <c r="P302" s="143">
        <f t="shared" si="54"/>
        <v>9952.2797221940837</v>
      </c>
      <c r="Q302" s="143">
        <f t="shared" si="54"/>
        <v>0</v>
      </c>
      <c r="R302" s="143">
        <f t="shared" si="54"/>
        <v>43.12654546284103</v>
      </c>
      <c r="S302" s="143">
        <f t="shared" si="55"/>
        <v>9995.4062676569247</v>
      </c>
      <c r="T302" s="143">
        <f>U301-(U301*(0.5^(1/'SW7'!C$2)))</f>
        <v>7788.8427793334704</v>
      </c>
      <c r="U302" s="143">
        <f t="shared" si="58"/>
        <v>1229798.0419156144</v>
      </c>
      <c r="V302" s="147">
        <f>(U302*'SW7'!C$3/(B302*'SW7'!C$4)/1000)</f>
        <v>2.535527523825579</v>
      </c>
      <c r="W302" s="147">
        <f>V302/'SW7'!C$5</f>
        <v>31.694094047819735</v>
      </c>
    </row>
    <row r="303" spans="1:23" x14ac:dyDescent="0.35">
      <c r="A303" s="142">
        <f t="shared" si="56"/>
        <v>300</v>
      </c>
      <c r="B303" s="143">
        <f t="shared" si="57"/>
        <v>311.43167780000198</v>
      </c>
      <c r="C303" s="133">
        <v>1200</v>
      </c>
      <c r="D303" s="133">
        <v>0</v>
      </c>
      <c r="E303" s="166">
        <v>1.3</v>
      </c>
      <c r="F303" s="143"/>
      <c r="G303" s="143"/>
      <c r="H303" s="143"/>
      <c r="I303" s="143"/>
      <c r="J303" s="143"/>
      <c r="K303" s="143"/>
      <c r="L303" s="167">
        <f t="shared" si="59"/>
        <v>8.3118308928643536</v>
      </c>
      <c r="M303" s="143">
        <f t="shared" si="51"/>
        <v>0.20197749069660378</v>
      </c>
      <c r="N303" s="143">
        <f t="shared" si="52"/>
        <v>33.247323571457414</v>
      </c>
      <c r="O303" s="143">
        <f t="shared" si="53"/>
        <v>0</v>
      </c>
      <c r="P303" s="143">
        <f t="shared" si="54"/>
        <v>9974.1970714372237</v>
      </c>
      <c r="Q303" s="143">
        <f t="shared" si="54"/>
        <v>0</v>
      </c>
      <c r="R303" s="143">
        <f t="shared" si="54"/>
        <v>43.221520642894639</v>
      </c>
      <c r="S303" s="143">
        <f t="shared" si="55"/>
        <v>10017.418592080119</v>
      </c>
      <c r="T303" s="143">
        <f>U302-(U302*(0.5^(1/'SW7'!C$2)))</f>
        <v>7802.7909586164169</v>
      </c>
      <c r="U303" s="143">
        <f t="shared" si="58"/>
        <v>1232004.6054039379</v>
      </c>
      <c r="V303" s="147">
        <f>(U303*'SW7'!C$3/(B303*'SW7'!C$4)/1000)</f>
        <v>2.5313623932604665</v>
      </c>
      <c r="W303" s="147">
        <f>V303/'SW7'!C$5</f>
        <v>31.642029915755831</v>
      </c>
    </row>
    <row r="304" spans="1:23" x14ac:dyDescent="0.35">
      <c r="A304" s="142">
        <f t="shared" si="56"/>
        <v>301</v>
      </c>
      <c r="B304" s="143">
        <f t="shared" si="57"/>
        <v>312.49947595668203</v>
      </c>
      <c r="C304" s="133">
        <v>1200</v>
      </c>
      <c r="D304" s="133">
        <v>0</v>
      </c>
      <c r="E304" s="166">
        <v>1.3</v>
      </c>
      <c r="F304" s="143"/>
      <c r="G304" s="143"/>
      <c r="H304" s="143"/>
      <c r="I304" s="143"/>
      <c r="J304" s="143"/>
      <c r="K304" s="143"/>
      <c r="L304" s="167">
        <f t="shared" si="59"/>
        <v>8.3300345702293015</v>
      </c>
      <c r="M304" s="143">
        <f t="shared" si="51"/>
        <v>0.20241984005657201</v>
      </c>
      <c r="N304" s="143">
        <f t="shared" si="52"/>
        <v>33.320138280917206</v>
      </c>
      <c r="O304" s="143">
        <f t="shared" si="53"/>
        <v>0</v>
      </c>
      <c r="P304" s="143">
        <f t="shared" si="54"/>
        <v>9996.0414842751616</v>
      </c>
      <c r="Q304" s="143">
        <f t="shared" si="54"/>
        <v>0</v>
      </c>
      <c r="R304" s="143">
        <f t="shared" si="54"/>
        <v>43.316179765192366</v>
      </c>
      <c r="S304" s="143">
        <f t="shared" si="55"/>
        <v>10039.357664040353</v>
      </c>
      <c r="T304" s="143">
        <f>U303-(U303*(0.5^(1/'SW7'!C$2)))</f>
        <v>7816.7911058352329</v>
      </c>
      <c r="U304" s="143">
        <f t="shared" si="58"/>
        <v>1234219.2330374015</v>
      </c>
      <c r="V304" s="147">
        <f>(U304*'SW7'!C$3/(B304*'SW7'!C$4)/1000)</f>
        <v>2.5272476093999074</v>
      </c>
      <c r="W304" s="147">
        <f>V304/'SW7'!C$5</f>
        <v>31.590595117498843</v>
      </c>
    </row>
    <row r="305" spans="1:23" x14ac:dyDescent="0.35">
      <c r="A305" s="142">
        <f t="shared" si="56"/>
        <v>302</v>
      </c>
      <c r="B305" s="143">
        <f t="shared" si="57"/>
        <v>313.56659336212203</v>
      </c>
      <c r="C305" s="133">
        <v>1200</v>
      </c>
      <c r="D305" s="133">
        <v>0</v>
      </c>
      <c r="E305" s="166">
        <v>1.3</v>
      </c>
      <c r="F305" s="143"/>
      <c r="G305" s="143"/>
      <c r="H305" s="143"/>
      <c r="I305" s="143"/>
      <c r="J305" s="143"/>
      <c r="K305" s="143"/>
      <c r="L305" s="167">
        <f t="shared" si="59"/>
        <v>8.3481778704440153</v>
      </c>
      <c r="M305" s="143">
        <f t="shared" si="51"/>
        <v>0.20286072225178955</v>
      </c>
      <c r="N305" s="143">
        <f t="shared" si="52"/>
        <v>33.392711481776061</v>
      </c>
      <c r="O305" s="143">
        <f t="shared" si="53"/>
        <v>0</v>
      </c>
      <c r="P305" s="143">
        <f t="shared" si="54"/>
        <v>10017.813444532818</v>
      </c>
      <c r="Q305" s="143">
        <f t="shared" si="54"/>
        <v>0</v>
      </c>
      <c r="R305" s="143">
        <f t="shared" si="54"/>
        <v>43.410524926308881</v>
      </c>
      <c r="S305" s="143">
        <f t="shared" si="55"/>
        <v>10061.223969459126</v>
      </c>
      <c r="T305" s="143">
        <f>U304-(U304*(0.5^(1/'SW7'!C$2)))</f>
        <v>7830.8424182345625</v>
      </c>
      <c r="U305" s="143">
        <f t="shared" si="58"/>
        <v>1236441.7995956065</v>
      </c>
      <c r="V305" s="147">
        <f>(U305*'SW7'!C$3/(B305*'SW7'!C$4)/1000)</f>
        <v>2.5231825284590736</v>
      </c>
      <c r="W305" s="147">
        <f>V305/'SW7'!C$5</f>
        <v>31.539781605738419</v>
      </c>
    </row>
    <row r="306" spans="1:23" x14ac:dyDescent="0.35">
      <c r="A306" s="142">
        <f t="shared" si="56"/>
        <v>303</v>
      </c>
      <c r="B306" s="143">
        <f t="shared" si="57"/>
        <v>314.63301107648203</v>
      </c>
      <c r="C306" s="133">
        <v>1200</v>
      </c>
      <c r="D306" s="133">
        <v>0</v>
      </c>
      <c r="E306" s="166">
        <v>1.3</v>
      </c>
      <c r="F306" s="143"/>
      <c r="G306" s="143"/>
      <c r="H306" s="143"/>
      <c r="I306" s="143"/>
      <c r="J306" s="143"/>
      <c r="K306" s="143"/>
      <c r="L306" s="167">
        <f t="shared" si="59"/>
        <v>8.3662611926973511</v>
      </c>
      <c r="M306" s="143">
        <f t="shared" si="51"/>
        <v>0.20330014698254562</v>
      </c>
      <c r="N306" s="143">
        <f t="shared" si="52"/>
        <v>33.465044770789405</v>
      </c>
      <c r="O306" s="143">
        <f t="shared" si="53"/>
        <v>0</v>
      </c>
      <c r="P306" s="143">
        <f t="shared" si="54"/>
        <v>10039.513431236821</v>
      </c>
      <c r="Q306" s="143">
        <f t="shared" si="54"/>
        <v>0</v>
      </c>
      <c r="R306" s="143">
        <f t="shared" si="54"/>
        <v>43.504558202026224</v>
      </c>
      <c r="S306" s="143">
        <f t="shared" si="55"/>
        <v>10083.017989438848</v>
      </c>
      <c r="T306" s="143">
        <f>U305-(U305*(0.5^(1/'SW7'!C$2)))</f>
        <v>7844.9441013194155</v>
      </c>
      <c r="U306" s="143">
        <f t="shared" si="58"/>
        <v>1238672.181146831</v>
      </c>
      <c r="V306" s="147">
        <f>(U306*'SW7'!C$3/(B306*'SW7'!C$4)/1000)</f>
        <v>2.5191665179282796</v>
      </c>
      <c r="W306" s="147">
        <f>V306/'SW7'!C$5</f>
        <v>31.489581474103495</v>
      </c>
    </row>
    <row r="307" spans="1:23" x14ac:dyDescent="0.35">
      <c r="A307" s="142">
        <f t="shared" si="56"/>
        <v>304</v>
      </c>
      <c r="B307" s="143">
        <f t="shared" si="57"/>
        <v>315.69871012800206</v>
      </c>
      <c r="C307" s="133">
        <v>1200</v>
      </c>
      <c r="D307" s="133">
        <v>0</v>
      </c>
      <c r="E307" s="166">
        <v>1.3</v>
      </c>
      <c r="F307" s="143"/>
      <c r="G307" s="143"/>
      <c r="H307" s="143"/>
      <c r="I307" s="143"/>
      <c r="J307" s="143"/>
      <c r="K307" s="143"/>
      <c r="L307" s="167">
        <f t="shared" si="59"/>
        <v>8.3842849322323154</v>
      </c>
      <c r="M307" s="143">
        <f t="shared" si="51"/>
        <v>0.20373812385324525</v>
      </c>
      <c r="N307" s="143">
        <f t="shared" si="52"/>
        <v>33.537139728929262</v>
      </c>
      <c r="O307" s="143">
        <f t="shared" si="53"/>
        <v>0</v>
      </c>
      <c r="P307" s="143">
        <f t="shared" si="54"/>
        <v>10061.141918678779</v>
      </c>
      <c r="Q307" s="143">
        <f t="shared" si="54"/>
        <v>0</v>
      </c>
      <c r="R307" s="143">
        <f t="shared" si="54"/>
        <v>43.59828164760804</v>
      </c>
      <c r="S307" s="143">
        <f t="shared" si="55"/>
        <v>10104.740200326387</v>
      </c>
      <c r="T307" s="143">
        <f>U306-(U306*(0.5^(1/'SW7'!C$2)))</f>
        <v>7859.0953687706497</v>
      </c>
      <c r="U307" s="143">
        <f t="shared" si="58"/>
        <v>1240910.2550349506</v>
      </c>
      <c r="V307" s="147">
        <f>(U307*'SW7'!C$3/(B307*'SW7'!C$4)/1000)</f>
        <v>2.5151989563696677</v>
      </c>
      <c r="W307" s="147">
        <f>V307/'SW7'!C$5</f>
        <v>31.439986954620846</v>
      </c>
    </row>
    <row r="308" spans="1:23" x14ac:dyDescent="0.35">
      <c r="A308" s="142">
        <f t="shared" si="56"/>
        <v>305</v>
      </c>
      <c r="B308" s="143">
        <f t="shared" si="57"/>
        <v>316.76367151300212</v>
      </c>
      <c r="C308" s="133">
        <v>1200</v>
      </c>
      <c r="D308" s="133">
        <v>0</v>
      </c>
      <c r="E308" s="166">
        <v>1.3</v>
      </c>
      <c r="F308" s="143"/>
      <c r="G308" s="143"/>
      <c r="H308" s="143"/>
      <c r="I308" s="143"/>
      <c r="J308" s="143"/>
      <c r="K308" s="143"/>
      <c r="L308" s="167">
        <f t="shared" si="59"/>
        <v>8.4022494803978667</v>
      </c>
      <c r="M308" s="143">
        <f t="shared" si="51"/>
        <v>0.20417466237366816</v>
      </c>
      <c r="N308" s="143">
        <f t="shared" si="52"/>
        <v>33.608997921591467</v>
      </c>
      <c r="O308" s="143">
        <f t="shared" si="53"/>
        <v>0</v>
      </c>
      <c r="P308" s="143">
        <f t="shared" si="54"/>
        <v>10082.69937647744</v>
      </c>
      <c r="Q308" s="143">
        <f t="shared" si="54"/>
        <v>0</v>
      </c>
      <c r="R308" s="143">
        <f t="shared" si="54"/>
        <v>43.69169729806891</v>
      </c>
      <c r="S308" s="143">
        <f t="shared" si="55"/>
        <v>10126.391073775509</v>
      </c>
      <c r="T308" s="143">
        <f>U307-(U307*(0.5^(1/'SW7'!C$2)))</f>
        <v>7873.2954423630144</v>
      </c>
      <c r="U308" s="143">
        <f t="shared" si="58"/>
        <v>1243155.8998665062</v>
      </c>
      <c r="V308" s="147">
        <f>(U308*'SW7'!C$3/(B308*'SW7'!C$4)/1000)</f>
        <v>2.5112792332179819</v>
      </c>
      <c r="W308" s="147">
        <f>V308/'SW7'!C$5</f>
        <v>31.390990415224774</v>
      </c>
    </row>
    <row r="309" spans="1:23" x14ac:dyDescent="0.35">
      <c r="A309" s="142">
        <f t="shared" si="56"/>
        <v>306</v>
      </c>
      <c r="B309" s="143">
        <f t="shared" si="57"/>
        <v>317.82787619588214</v>
      </c>
      <c r="C309" s="133">
        <v>1200</v>
      </c>
      <c r="D309" s="133">
        <v>0</v>
      </c>
      <c r="E309" s="166">
        <v>1.3</v>
      </c>
      <c r="F309" s="143"/>
      <c r="G309" s="143"/>
      <c r="H309" s="143"/>
      <c r="I309" s="143"/>
      <c r="J309" s="143"/>
      <c r="K309" s="143"/>
      <c r="L309" s="167">
        <f t="shared" si="59"/>
        <v>8.420155224699915</v>
      </c>
      <c r="M309" s="143">
        <f t="shared" si="51"/>
        <v>0.20460977196020791</v>
      </c>
      <c r="N309" s="143">
        <f t="shared" si="52"/>
        <v>33.68062089879966</v>
      </c>
      <c r="O309" s="143">
        <f t="shared" si="53"/>
        <v>0</v>
      </c>
      <c r="P309" s="143">
        <f t="shared" si="54"/>
        <v>10104.186269639898</v>
      </c>
      <c r="Q309" s="143">
        <f t="shared" si="54"/>
        <v>0</v>
      </c>
      <c r="R309" s="143">
        <f t="shared" si="54"/>
        <v>43.784807168439556</v>
      </c>
      <c r="S309" s="143">
        <f t="shared" si="55"/>
        <v>10147.971076808339</v>
      </c>
      <c r="T309" s="143">
        <f>U308-(U308*(0.5^(1/'SW7'!C$2)))</f>
        <v>7887.5435518822633</v>
      </c>
      <c r="U309" s="143">
        <f t="shared" si="58"/>
        <v>1245408.9954979187</v>
      </c>
      <c r="V309" s="147">
        <f>(U309*'SW7'!C$3/(B309*'SW7'!C$4)/1000)</f>
        <v>2.5074067485853475</v>
      </c>
      <c r="W309" s="147">
        <f>V309/'SW7'!C$5</f>
        <v>31.342584357316845</v>
      </c>
    </row>
    <row r="310" spans="1:23" x14ac:dyDescent="0.35">
      <c r="A310" s="142">
        <f t="shared" si="56"/>
        <v>307</v>
      </c>
      <c r="B310" s="143">
        <f t="shared" si="57"/>
        <v>318.89130510912213</v>
      </c>
      <c r="C310" s="133">
        <v>1200</v>
      </c>
      <c r="D310" s="133">
        <v>0</v>
      </c>
      <c r="E310" s="166">
        <v>1.3</v>
      </c>
      <c r="F310" s="143"/>
      <c r="G310" s="143"/>
      <c r="H310" s="143"/>
      <c r="I310" s="143"/>
      <c r="J310" s="143"/>
      <c r="K310" s="143"/>
      <c r="L310" s="167">
        <f t="shared" si="59"/>
        <v>8.438002548851486</v>
      </c>
      <c r="M310" s="143">
        <f t="shared" si="51"/>
        <v>0.20504346193709111</v>
      </c>
      <c r="N310" s="143">
        <f t="shared" si="52"/>
        <v>33.752010195405944</v>
      </c>
      <c r="O310" s="143">
        <f t="shared" si="53"/>
        <v>0</v>
      </c>
      <c r="P310" s="143">
        <f t="shared" si="54"/>
        <v>10125.603058621784</v>
      </c>
      <c r="Q310" s="143">
        <f t="shared" si="54"/>
        <v>0</v>
      </c>
      <c r="R310" s="143">
        <f t="shared" si="54"/>
        <v>43.877613254027729</v>
      </c>
      <c r="S310" s="143">
        <f t="shared" si="55"/>
        <v>10169.480671875812</v>
      </c>
      <c r="T310" s="143">
        <f>U309-(U309*(0.5^(1/'SW7'!C$2)))</f>
        <v>7901.8389350448269</v>
      </c>
      <c r="U310" s="143">
        <f t="shared" si="58"/>
        <v>1247669.4230228448</v>
      </c>
      <c r="V310" s="147">
        <f>(U310*'SW7'!C$3/(B310*'SW7'!C$4)/1000)</f>
        <v>2.503580913069976</v>
      </c>
      <c r="W310" s="147">
        <f>V310/'SW7'!C$5</f>
        <v>31.294761413374701</v>
      </c>
    </row>
    <row r="311" spans="1:23" x14ac:dyDescent="0.35">
      <c r="A311" s="142">
        <f t="shared" si="56"/>
        <v>308</v>
      </c>
      <c r="B311" s="143">
        <f t="shared" si="57"/>
        <v>319.95393915328214</v>
      </c>
      <c r="C311" s="133">
        <v>1200</v>
      </c>
      <c r="D311" s="133">
        <v>0</v>
      </c>
      <c r="E311" s="166">
        <v>1.3</v>
      </c>
      <c r="F311" s="143"/>
      <c r="G311" s="143"/>
      <c r="H311" s="143"/>
      <c r="I311" s="143"/>
      <c r="J311" s="143"/>
      <c r="K311" s="143"/>
      <c r="L311" s="167">
        <f t="shared" si="59"/>
        <v>8.4557918328220474</v>
      </c>
      <c r="M311" s="143">
        <f t="shared" si="51"/>
        <v>0.20547574153757575</v>
      </c>
      <c r="N311" s="143">
        <f t="shared" si="52"/>
        <v>33.82316733128819</v>
      </c>
      <c r="O311" s="143">
        <f t="shared" si="53"/>
        <v>0</v>
      </c>
      <c r="P311" s="143">
        <f t="shared" si="54"/>
        <v>10146.950199386456</v>
      </c>
      <c r="Q311" s="143">
        <f t="shared" si="54"/>
        <v>0</v>
      </c>
      <c r="R311" s="143">
        <f t="shared" si="54"/>
        <v>43.970117530674649</v>
      </c>
      <c r="S311" s="143">
        <f t="shared" si="55"/>
        <v>10190.920316917131</v>
      </c>
      <c r="T311" s="143">
        <f>U310-(U310*(0.5^(1/'SW7'!C$2)))</f>
        <v>7916.1808374165557</v>
      </c>
      <c r="U311" s="143">
        <f t="shared" si="58"/>
        <v>1249937.0647596759</v>
      </c>
      <c r="V311" s="147">
        <f>(U311*'SW7'!C$3/(B311*'SW7'!C$4)/1000)</f>
        <v>2.4998011475687036</v>
      </c>
      <c r="W311" s="147">
        <f>V311/'SW7'!C$5</f>
        <v>31.247514344608796</v>
      </c>
    </row>
    <row r="312" spans="1:23" x14ac:dyDescent="0.35">
      <c r="A312" s="142">
        <f t="shared" si="56"/>
        <v>309</v>
      </c>
      <c r="B312" s="143">
        <f t="shared" si="57"/>
        <v>321.01575919700218</v>
      </c>
      <c r="C312" s="133">
        <v>1200</v>
      </c>
      <c r="D312" s="133">
        <v>0</v>
      </c>
      <c r="E312" s="166">
        <v>1.3</v>
      </c>
      <c r="F312" s="143"/>
      <c r="G312" s="143"/>
      <c r="H312" s="143"/>
      <c r="I312" s="143"/>
      <c r="J312" s="143"/>
      <c r="K312" s="143"/>
      <c r="L312" s="167">
        <f t="shared" si="59"/>
        <v>8.4735234528860524</v>
      </c>
      <c r="M312" s="143">
        <f t="shared" si="51"/>
        <v>0.20590661990513107</v>
      </c>
      <c r="N312" s="143">
        <f t="shared" si="52"/>
        <v>33.894093811544209</v>
      </c>
      <c r="O312" s="143">
        <f t="shared" si="53"/>
        <v>0</v>
      </c>
      <c r="P312" s="143">
        <f t="shared" si="54"/>
        <v>10168.228143463262</v>
      </c>
      <c r="Q312" s="143">
        <f t="shared" si="54"/>
        <v>0</v>
      </c>
      <c r="R312" s="143">
        <f t="shared" si="54"/>
        <v>44.062321955007477</v>
      </c>
      <c r="S312" s="143">
        <f t="shared" si="55"/>
        <v>10212.290465418269</v>
      </c>
      <c r="T312" s="143">
        <f>U311-(U311*(0.5^(1/'SW7'!C$2)))</f>
        <v>7930.5685123342555</v>
      </c>
      <c r="U312" s="143">
        <f t="shared" si="58"/>
        <v>1252211.8042391764</v>
      </c>
      <c r="V312" s="147">
        <f>(U312*'SW7'!C$3/(B312*'SW7'!C$4)/1000)</f>
        <v>2.4960668830932873</v>
      </c>
      <c r="W312" s="147">
        <f>V312/'SW7'!C$5</f>
        <v>31.20083603866609</v>
      </c>
    </row>
    <row r="313" spans="1:23" x14ac:dyDescent="0.35">
      <c r="A313" s="142">
        <f t="shared" si="56"/>
        <v>310</v>
      </c>
      <c r="B313" s="143">
        <f t="shared" si="57"/>
        <v>322.07674607700216</v>
      </c>
      <c r="C313" s="133">
        <v>1200</v>
      </c>
      <c r="D313" s="133">
        <v>0</v>
      </c>
      <c r="E313" s="166">
        <v>1.3</v>
      </c>
      <c r="F313" s="143"/>
      <c r="G313" s="143"/>
      <c r="H313" s="143"/>
      <c r="I313" s="143"/>
      <c r="J313" s="143"/>
      <c r="K313" s="143"/>
      <c r="L313" s="167">
        <f t="shared" si="59"/>
        <v>8.4911977816706781</v>
      </c>
      <c r="M313" s="143">
        <f t="shared" si="51"/>
        <v>0.20633610609459746</v>
      </c>
      <c r="N313" s="143">
        <f t="shared" si="52"/>
        <v>33.964791126682712</v>
      </c>
      <c r="O313" s="143">
        <f t="shared" si="53"/>
        <v>0</v>
      </c>
      <c r="P313" s="143">
        <f t="shared" si="54"/>
        <v>10189.437338004813</v>
      </c>
      <c r="Q313" s="143">
        <f t="shared" si="54"/>
        <v>0</v>
      </c>
      <c r="R313" s="143">
        <f t="shared" si="54"/>
        <v>44.154228464687527</v>
      </c>
      <c r="S313" s="143">
        <f t="shared" si="55"/>
        <v>10233.5915664695</v>
      </c>
      <c r="T313" s="143">
        <f>U312-(U312*(0.5^(1/'SW7'!C$2)))</f>
        <v>7945.0012208269909</v>
      </c>
      <c r="U313" s="143">
        <f t="shared" si="58"/>
        <v>1254493.5261922604</v>
      </c>
      <c r="V313" s="147">
        <f>(U313*'SW7'!C$3/(B313*'SW7'!C$4)/1000)</f>
        <v>2.4923775605903713</v>
      </c>
      <c r="W313" s="147">
        <f>V313/'SW7'!C$5</f>
        <v>31.154719507379642</v>
      </c>
    </row>
    <row r="314" spans="1:23" x14ac:dyDescent="0.35">
      <c r="A314" s="142">
        <f t="shared" si="56"/>
        <v>311</v>
      </c>
      <c r="B314" s="143">
        <f t="shared" si="57"/>
        <v>323.13688059808214</v>
      </c>
      <c r="C314" s="133">
        <v>1200</v>
      </c>
      <c r="D314" s="133">
        <v>0</v>
      </c>
      <c r="E314" s="166">
        <v>1.3</v>
      </c>
      <c r="F314" s="143"/>
      <c r="G314" s="143"/>
      <c r="H314" s="143"/>
      <c r="I314" s="143"/>
      <c r="J314" s="143"/>
      <c r="K314" s="143"/>
      <c r="L314" s="167">
        <f t="shared" si="59"/>
        <v>8.5088151882028455</v>
      </c>
      <c r="M314" s="143">
        <f t="shared" si="51"/>
        <v>0.20676420907332912</v>
      </c>
      <c r="N314" s="143">
        <f t="shared" si="52"/>
        <v>34.035260752811382</v>
      </c>
      <c r="O314" s="143">
        <f t="shared" si="53"/>
        <v>0</v>
      </c>
      <c r="P314" s="143">
        <f t="shared" si="54"/>
        <v>10210.578225843416</v>
      </c>
      <c r="Q314" s="143">
        <f t="shared" si="54"/>
        <v>0</v>
      </c>
      <c r="R314" s="143">
        <f t="shared" si="54"/>
        <v>44.245838978654795</v>
      </c>
      <c r="S314" s="143">
        <f t="shared" si="55"/>
        <v>10254.824064822071</v>
      </c>
      <c r="T314" s="143">
        <f>U313-(U313*(0.5^(1/'SW7'!C$2)))</f>
        <v>7959.47823153832</v>
      </c>
      <c r="U314" s="143">
        <f t="shared" si="58"/>
        <v>1256782.116537903</v>
      </c>
      <c r="V314" s="147">
        <f>(U314*'SW7'!C$3/(B314*'SW7'!C$4)/1000)</f>
        <v>2.4887326307650488</v>
      </c>
      <c r="W314" s="147">
        <f>V314/'SW7'!C$5</f>
        <v>31.10915788456311</v>
      </c>
    </row>
    <row r="315" spans="1:23" x14ac:dyDescent="0.35">
      <c r="A315" s="142">
        <f t="shared" si="56"/>
        <v>312</v>
      </c>
      <c r="B315" s="143">
        <f t="shared" si="57"/>
        <v>324.19614353312221</v>
      </c>
      <c r="C315" s="133">
        <v>1200</v>
      </c>
      <c r="D315" s="133">
        <v>0</v>
      </c>
      <c r="E315" s="166">
        <v>1.3</v>
      </c>
      <c r="F315" s="143"/>
      <c r="G315" s="143"/>
      <c r="H315" s="143"/>
      <c r="I315" s="143"/>
      <c r="J315" s="143"/>
      <c r="K315" s="143"/>
      <c r="L315" s="167">
        <f t="shared" si="59"/>
        <v>8.5263760379554334</v>
      </c>
      <c r="M315" s="143">
        <f t="shared" si="51"/>
        <v>0.20719093772231703</v>
      </c>
      <c r="N315" s="143">
        <f t="shared" si="52"/>
        <v>34.105504151821734</v>
      </c>
      <c r="O315" s="143">
        <f t="shared" si="53"/>
        <v>0</v>
      </c>
      <c r="P315" s="143">
        <f t="shared" si="54"/>
        <v>10231.65124554652</v>
      </c>
      <c r="Q315" s="143">
        <f t="shared" si="54"/>
        <v>0</v>
      </c>
      <c r="R315" s="143">
        <f t="shared" si="54"/>
        <v>44.337155397368257</v>
      </c>
      <c r="S315" s="143">
        <f t="shared" si="55"/>
        <v>10275.988400943888</v>
      </c>
      <c r="T315" s="143">
        <f>U314-(U314*(0.5^(1/'SW7'!C$2)))</f>
        <v>7973.9988206499256</v>
      </c>
      <c r="U315" s="143">
        <f t="shared" si="58"/>
        <v>1259077.4623711868</v>
      </c>
      <c r="V315" s="147">
        <f>(U315*'SW7'!C$3/(B315*'SW7'!C$4)/1000)</f>
        <v>2.4851315539079404</v>
      </c>
      <c r="W315" s="147">
        <f>V315/'SW7'!C$5</f>
        <v>31.064144423849253</v>
      </c>
    </row>
    <row r="316" spans="1:23" x14ac:dyDescent="0.35">
      <c r="A316" s="142">
        <f t="shared" si="56"/>
        <v>313</v>
      </c>
      <c r="B316" s="143">
        <f t="shared" si="57"/>
        <v>325.25451562308217</v>
      </c>
      <c r="C316" s="133">
        <v>1200</v>
      </c>
      <c r="D316" s="133">
        <v>0</v>
      </c>
      <c r="E316" s="166">
        <v>1.3</v>
      </c>
      <c r="F316" s="143"/>
      <c r="G316" s="143"/>
      <c r="H316" s="143"/>
      <c r="I316" s="143"/>
      <c r="J316" s="143"/>
      <c r="K316" s="143"/>
      <c r="L316" s="167">
        <f t="shared" si="59"/>
        <v>8.5438806928927455</v>
      </c>
      <c r="M316" s="143">
        <f t="shared" si="51"/>
        <v>0.20761630083729371</v>
      </c>
      <c r="N316" s="143">
        <f t="shared" si="52"/>
        <v>34.175522771570982</v>
      </c>
      <c r="O316" s="143">
        <f t="shared" si="53"/>
        <v>0</v>
      </c>
      <c r="P316" s="143">
        <f t="shared" si="54"/>
        <v>10252.656831471295</v>
      </c>
      <c r="Q316" s="143">
        <f t="shared" si="54"/>
        <v>0</v>
      </c>
      <c r="R316" s="143">
        <f t="shared" si="54"/>
        <v>44.428179603042281</v>
      </c>
      <c r="S316" s="143">
        <f t="shared" si="55"/>
        <v>10297.085011074338</v>
      </c>
      <c r="T316" s="143">
        <f>U315-(U315*(0.5^(1/'SW7'!C$2)))</f>
        <v>7988.562271805713</v>
      </c>
      <c r="U316" s="143">
        <f t="shared" si="58"/>
        <v>1261379.4519514807</v>
      </c>
      <c r="V316" s="147">
        <f>(U316*'SW7'!C$3/(B316*'SW7'!C$4)/1000)</f>
        <v>2.4815737997257195</v>
      </c>
      <c r="W316" s="147">
        <f>V316/'SW7'!C$5</f>
        <v>31.019672496571491</v>
      </c>
    </row>
    <row r="317" spans="1:23" x14ac:dyDescent="0.35">
      <c r="A317" s="142">
        <f t="shared" si="56"/>
        <v>314</v>
      </c>
      <c r="B317" s="143">
        <f t="shared" si="57"/>
        <v>326.31197757700215</v>
      </c>
      <c r="C317" s="133">
        <v>1200</v>
      </c>
      <c r="D317" s="133">
        <v>0</v>
      </c>
      <c r="E317" s="166">
        <v>1.3</v>
      </c>
      <c r="F317" s="143"/>
      <c r="G317" s="143"/>
      <c r="H317" s="143"/>
      <c r="I317" s="143"/>
      <c r="J317" s="143"/>
      <c r="K317" s="143"/>
      <c r="L317" s="167">
        <f t="shared" si="59"/>
        <v>8.5613295115153285</v>
      </c>
      <c r="M317" s="143">
        <f t="shared" si="51"/>
        <v>0.20804030712982247</v>
      </c>
      <c r="N317" s="143">
        <f t="shared" si="52"/>
        <v>34.245318046061314</v>
      </c>
      <c r="O317" s="143">
        <f t="shared" si="53"/>
        <v>0</v>
      </c>
      <c r="P317" s="143">
        <f t="shared" si="54"/>
        <v>10273.595413818393</v>
      </c>
      <c r="Q317" s="143">
        <f t="shared" si="54"/>
        <v>0</v>
      </c>
      <c r="R317" s="143">
        <f t="shared" si="54"/>
        <v>44.518913459879712</v>
      </c>
      <c r="S317" s="143">
        <f t="shared" si="55"/>
        <v>10318.114327278274</v>
      </c>
      <c r="T317" s="143">
        <f>U316-(U316*(0.5^(1/'SW7'!C$2)))</f>
        <v>8003.167876036372</v>
      </c>
      <c r="U317" s="143">
        <f t="shared" si="58"/>
        <v>1263687.9746907493</v>
      </c>
      <c r="V317" s="147">
        <f>(U317*'SW7'!C$3/(B317*'SW7'!C$4)/1000)</f>
        <v>2.4780588471749962</v>
      </c>
      <c r="W317" s="147">
        <f>V317/'SW7'!C$5</f>
        <v>30.975735589687453</v>
      </c>
    </row>
    <row r="318" spans="1:23" x14ac:dyDescent="0.35">
      <c r="A318" s="142">
        <f t="shared" si="56"/>
        <v>315</v>
      </c>
      <c r="B318" s="143">
        <f t="shared" si="57"/>
        <v>327.36851007200215</v>
      </c>
      <c r="C318" s="133">
        <v>1200</v>
      </c>
      <c r="D318" s="133">
        <v>0</v>
      </c>
      <c r="E318" s="166">
        <v>1.3</v>
      </c>
      <c r="F318" s="143"/>
      <c r="G318" s="143"/>
      <c r="H318" s="143"/>
      <c r="I318" s="143"/>
      <c r="J318" s="143"/>
      <c r="K318" s="143"/>
      <c r="L318" s="167">
        <f t="shared" si="59"/>
        <v>8.5787228489039791</v>
      </c>
      <c r="M318" s="143">
        <f t="shared" si="51"/>
        <v>0.20846296522836669</v>
      </c>
      <c r="N318" s="143">
        <f t="shared" si="52"/>
        <v>34.314891395615916</v>
      </c>
      <c r="O318" s="143">
        <f t="shared" si="53"/>
        <v>0</v>
      </c>
      <c r="P318" s="143">
        <f t="shared" si="54"/>
        <v>10294.467418684775</v>
      </c>
      <c r="Q318" s="143">
        <f t="shared" si="54"/>
        <v>0</v>
      </c>
      <c r="R318" s="143">
        <f t="shared" si="54"/>
        <v>44.609358814300691</v>
      </c>
      <c r="S318" s="143">
        <f t="shared" si="55"/>
        <v>10339.076777499076</v>
      </c>
      <c r="T318" s="143">
        <f>U317-(U317*(0.5^(1/'SW7'!C$2)))</f>
        <v>8017.8149316860363</v>
      </c>
      <c r="U318" s="143">
        <f t="shared" si="58"/>
        <v>1266002.9211419912</v>
      </c>
      <c r="V318" s="147">
        <f>(U318*'SW7'!C$3/(B318*'SW7'!C$4)/1000)</f>
        <v>2.4745861842995116</v>
      </c>
      <c r="W318" s="147">
        <f>V318/'SW7'!C$5</f>
        <v>30.932327303743893</v>
      </c>
    </row>
    <row r="319" spans="1:23" x14ac:dyDescent="0.35">
      <c r="A319" s="142">
        <f t="shared" si="56"/>
        <v>316</v>
      </c>
      <c r="B319" s="143">
        <f t="shared" si="57"/>
        <v>328.42409375328219</v>
      </c>
      <c r="C319" s="133">
        <v>1200</v>
      </c>
      <c r="D319" s="133">
        <v>0</v>
      </c>
      <c r="E319" s="166">
        <v>1.3</v>
      </c>
      <c r="F319" s="143"/>
      <c r="G319" s="143"/>
      <c r="H319" s="143"/>
      <c r="I319" s="143"/>
      <c r="J319" s="143"/>
      <c r="K319" s="143"/>
      <c r="L319" s="167">
        <f t="shared" si="59"/>
        <v>8.5960610567631299</v>
      </c>
      <c r="M319" s="143">
        <f t="shared" si="51"/>
        <v>0.20888428367934406</v>
      </c>
      <c r="N319" s="143">
        <f t="shared" si="52"/>
        <v>34.38424422705252</v>
      </c>
      <c r="O319" s="143">
        <f t="shared" si="53"/>
        <v>0</v>
      </c>
      <c r="P319" s="143">
        <f t="shared" si="54"/>
        <v>10315.273268115756</v>
      </c>
      <c r="Q319" s="143">
        <f t="shared" si="54"/>
        <v>0</v>
      </c>
      <c r="R319" s="143">
        <f t="shared" si="54"/>
        <v>44.69951749516828</v>
      </c>
      <c r="S319" s="143">
        <f t="shared" si="55"/>
        <v>10359.972785610924</v>
      </c>
      <c r="T319" s="143">
        <f>U318-(U318*(0.5^(1/'SW7'!C$2)))</f>
        <v>8032.5027443380095</v>
      </c>
      <c r="U319" s="143">
        <f t="shared" si="58"/>
        <v>1268324.1829878043</v>
      </c>
      <c r="V319" s="147">
        <f>(U319*'SW7'!C$3/(B319*'SW7'!C$4)/1000)</f>
        <v>2.4711553080705513</v>
      </c>
      <c r="W319" s="147">
        <f>V319/'SW7'!C$5</f>
        <v>30.889441350881892</v>
      </c>
    </row>
    <row r="320" spans="1:23" x14ac:dyDescent="0.35">
      <c r="A320" s="142">
        <f t="shared" si="56"/>
        <v>317</v>
      </c>
      <c r="B320" s="143">
        <f t="shared" si="57"/>
        <v>329.47870923412216</v>
      </c>
      <c r="C320" s="133">
        <v>1200</v>
      </c>
      <c r="D320" s="133">
        <v>0</v>
      </c>
      <c r="E320" s="166">
        <v>1.3</v>
      </c>
      <c r="F320" s="143"/>
      <c r="G320" s="143"/>
      <c r="H320" s="143"/>
      <c r="I320" s="143"/>
      <c r="J320" s="143"/>
      <c r="K320" s="143"/>
      <c r="L320" s="167">
        <f t="shared" si="59"/>
        <v>8.6133444834635</v>
      </c>
      <c r="M320" s="143">
        <f t="shared" si="51"/>
        <v>0.20930427094816303</v>
      </c>
      <c r="N320" s="143">
        <f t="shared" si="52"/>
        <v>34.453377933854</v>
      </c>
      <c r="O320" s="143">
        <f t="shared" si="53"/>
        <v>0</v>
      </c>
      <c r="P320" s="143">
        <f t="shared" si="54"/>
        <v>10336.013380156201</v>
      </c>
      <c r="Q320" s="143">
        <f t="shared" si="54"/>
        <v>0</v>
      </c>
      <c r="R320" s="143">
        <f t="shared" si="54"/>
        <v>44.789391314010203</v>
      </c>
      <c r="S320" s="143">
        <f t="shared" si="55"/>
        <v>10380.802771470211</v>
      </c>
      <c r="T320" s="143">
        <f>U319-(U319*(0.5^(1/'SW7'!C$2)))</f>
        <v>8047.2306267428212</v>
      </c>
      <c r="U320" s="143">
        <f t="shared" si="58"/>
        <v>1270651.6530290772</v>
      </c>
      <c r="V320" s="147">
        <f>(U320*'SW7'!C$3/(B320*'SW7'!C$4)/1000)</f>
        <v>2.4677657242305218</v>
      </c>
      <c r="W320" s="147">
        <f>V320/'SW7'!C$5</f>
        <v>30.84707155288152</v>
      </c>
    </row>
    <row r="321" spans="1:23" x14ac:dyDescent="0.35">
      <c r="A321" s="142">
        <f t="shared" si="56"/>
        <v>318</v>
      </c>
      <c r="B321" s="143">
        <f t="shared" si="57"/>
        <v>330.53233709588216</v>
      </c>
      <c r="C321" s="133">
        <v>1200</v>
      </c>
      <c r="D321" s="133">
        <v>0</v>
      </c>
      <c r="E321" s="166">
        <v>1.3</v>
      </c>
      <c r="F321" s="143"/>
      <c r="G321" s="143"/>
      <c r="H321" s="143"/>
      <c r="I321" s="143"/>
      <c r="J321" s="143"/>
      <c r="K321" s="143"/>
      <c r="L321" s="167">
        <f t="shared" si="59"/>
        <v>8.6305734740841267</v>
      </c>
      <c r="M321" s="143">
        <f t="shared" si="51"/>
        <v>0.20972293542024426</v>
      </c>
      <c r="N321" s="143">
        <f t="shared" si="52"/>
        <v>34.522293896336507</v>
      </c>
      <c r="O321" s="143">
        <f t="shared" si="53"/>
        <v>0</v>
      </c>
      <c r="P321" s="143">
        <f t="shared" si="54"/>
        <v>10356.688168900951</v>
      </c>
      <c r="Q321" s="143">
        <f t="shared" si="54"/>
        <v>0</v>
      </c>
      <c r="R321" s="143">
        <f t="shared" si="54"/>
        <v>44.878982065237459</v>
      </c>
      <c r="S321" s="143">
        <f t="shared" si="55"/>
        <v>10401.56715096619</v>
      </c>
      <c r="T321" s="143">
        <f>U320-(U320*(0.5^(1/'SW7'!C$2)))</f>
        <v>8061.9978987465147</v>
      </c>
      <c r="U321" s="143">
        <f t="shared" si="58"/>
        <v>1272985.2251738047</v>
      </c>
      <c r="V321" s="147">
        <f>(U321*'SW7'!C$3/(B321*'SW7'!C$4)/1000)</f>
        <v>2.4644169471396147</v>
      </c>
      <c r="W321" s="147">
        <f>V321/'SW7'!C$5</f>
        <v>30.805211839245182</v>
      </c>
    </row>
    <row r="322" spans="1:23" x14ac:dyDescent="0.35">
      <c r="A322" s="142">
        <f t="shared" si="56"/>
        <v>319</v>
      </c>
      <c r="B322" s="143">
        <f t="shared" si="57"/>
        <v>331.58495788800218</v>
      </c>
      <c r="C322" s="133">
        <v>1200</v>
      </c>
      <c r="D322" s="133">
        <v>0</v>
      </c>
      <c r="E322" s="166">
        <v>1.3</v>
      </c>
      <c r="F322" s="143"/>
      <c r="G322" s="143"/>
      <c r="H322" s="143"/>
      <c r="I322" s="143"/>
      <c r="J322" s="143"/>
      <c r="K322" s="143"/>
      <c r="L322" s="167">
        <f t="shared" si="59"/>
        <v>8.6477483704536589</v>
      </c>
      <c r="M322" s="143">
        <f t="shared" si="51"/>
        <v>0.2101402854020239</v>
      </c>
      <c r="N322" s="143">
        <f t="shared" si="52"/>
        <v>34.590993481814635</v>
      </c>
      <c r="O322" s="143">
        <f t="shared" si="53"/>
        <v>0</v>
      </c>
      <c r="P322" s="143">
        <f t="shared" si="54"/>
        <v>10377.29804454439</v>
      </c>
      <c r="Q322" s="143">
        <f t="shared" si="54"/>
        <v>0</v>
      </c>
      <c r="R322" s="143">
        <f t="shared" si="54"/>
        <v>44.968291526359025</v>
      </c>
      <c r="S322" s="143">
        <f t="shared" si="55"/>
        <v>10422.266336070748</v>
      </c>
      <c r="T322" s="143">
        <f>U321-(U321*(0.5^(1/'SW7'!C$2)))</f>
        <v>8076.8038872189354</v>
      </c>
      <c r="U322" s="143">
        <f t="shared" si="58"/>
        <v>1275324.7944260244</v>
      </c>
      <c r="V322" s="147">
        <f>(U322*'SW7'!C$3/(B322*'SW7'!C$4)/1000)</f>
        <v>2.4611084996255026</v>
      </c>
      <c r="W322" s="147">
        <f>V322/'SW7'!C$5</f>
        <v>30.763856245318781</v>
      </c>
    </row>
    <row r="323" spans="1:23" x14ac:dyDescent="0.35">
      <c r="A323" s="142">
        <f t="shared" si="56"/>
        <v>320</v>
      </c>
      <c r="B323" s="143">
        <f t="shared" si="57"/>
        <v>332.63655212800222</v>
      </c>
      <c r="C323" s="133">
        <v>1200</v>
      </c>
      <c r="D323" s="133">
        <v>0</v>
      </c>
      <c r="E323" s="166">
        <v>1.3</v>
      </c>
      <c r="F323" s="143"/>
      <c r="G323" s="143"/>
      <c r="H323" s="143"/>
      <c r="I323" s="143"/>
      <c r="J323" s="143"/>
      <c r="K323" s="143"/>
      <c r="L323" s="167">
        <f t="shared" si="59"/>
        <v>8.6648695111910925</v>
      </c>
      <c r="M323" s="143">
        <f t="shared" si="51"/>
        <v>0.21055632912194353</v>
      </c>
      <c r="N323" s="143">
        <f t="shared" si="52"/>
        <v>34.65947804476437</v>
      </c>
      <c r="O323" s="143">
        <f t="shared" si="53"/>
        <v>0</v>
      </c>
      <c r="P323" s="143">
        <f t="shared" si="54"/>
        <v>10397.843413429311</v>
      </c>
      <c r="Q323" s="143">
        <f t="shared" si="54"/>
        <v>0</v>
      </c>
      <c r="R323" s="143">
        <f t="shared" si="54"/>
        <v>45.057321458193684</v>
      </c>
      <c r="S323" s="143">
        <f t="shared" si="55"/>
        <v>10442.900734887506</v>
      </c>
      <c r="T323" s="143">
        <f>U322-(U322*(0.5^(1/'SW7'!C$2)))</f>
        <v>8091.6479259848129</v>
      </c>
      <c r="U323" s="143">
        <f t="shared" si="58"/>
        <v>1277670.2568748763</v>
      </c>
      <c r="V323" s="147">
        <f>(U323*'SW7'!C$3/(B323*'SW7'!C$4)/1000)</f>
        <v>2.4578399128359973</v>
      </c>
      <c r="W323" s="147">
        <f>V323/'SW7'!C$5</f>
        <v>30.722998910449967</v>
      </c>
    </row>
    <row r="324" spans="1:23" x14ac:dyDescent="0.35">
      <c r="A324" s="142">
        <f t="shared" si="56"/>
        <v>321</v>
      </c>
      <c r="B324" s="143">
        <f t="shared" si="57"/>
        <v>333.68710030148225</v>
      </c>
      <c r="C324" s="133">
        <v>1200</v>
      </c>
      <c r="D324" s="133">
        <v>0</v>
      </c>
      <c r="E324" s="166">
        <v>1.3</v>
      </c>
      <c r="F324" s="143"/>
      <c r="G324" s="143"/>
      <c r="H324" s="143"/>
      <c r="I324" s="143"/>
      <c r="J324" s="143"/>
      <c r="K324" s="143"/>
      <c r="L324" s="167">
        <f t="shared" si="59"/>
        <v>8.6819372317458132</v>
      </c>
      <c r="M324" s="143">
        <f t="shared" ref="M324:M387" si="60">0.0243*L324</f>
        <v>0.21097107473142326</v>
      </c>
      <c r="N324" s="143">
        <f t="shared" ref="N324:N387" si="61">4*L324</f>
        <v>34.727748926983253</v>
      </c>
      <c r="O324" s="143">
        <f t="shared" ref="O324:O387" si="62">J324*K324</f>
        <v>0</v>
      </c>
      <c r="P324" s="143">
        <f t="shared" ref="P324:R387" si="63">C324*L324</f>
        <v>10418.324678094976</v>
      </c>
      <c r="Q324" s="143">
        <f t="shared" si="63"/>
        <v>0</v>
      </c>
      <c r="R324" s="143">
        <f t="shared" si="63"/>
        <v>45.146073605078229</v>
      </c>
      <c r="S324" s="143">
        <f t="shared" ref="S324:S387" si="64">SUM(O324:R324)</f>
        <v>10463.470751700053</v>
      </c>
      <c r="T324" s="143">
        <f>U323-(U323*(0.5^(1/'SW7'!C$2)))</f>
        <v>8106.5293557529803</v>
      </c>
      <c r="U324" s="143">
        <f t="shared" si="58"/>
        <v>1280021.509683779</v>
      </c>
      <c r="V324" s="147">
        <f>(U324*'SW7'!C$3/(B324*'SW7'!C$4)/1000)</f>
        <v>2.4546107260946104</v>
      </c>
      <c r="W324" s="147">
        <f>V324/'SW7'!C$5</f>
        <v>30.68263407618263</v>
      </c>
    </row>
    <row r="325" spans="1:23" x14ac:dyDescent="0.35">
      <c r="A325" s="142">
        <f t="shared" ref="A325:A388" si="65">A324+1</f>
        <v>322</v>
      </c>
      <c r="B325" s="143">
        <f t="shared" ref="B325:B388" si="66">B324+0.5584 + 2*0.001787*A325 -3*0.00000155*A325^2 - 4*0.00000000133*A325^3</f>
        <v>334.73658286212225</v>
      </c>
      <c r="C325" s="133">
        <v>1200</v>
      </c>
      <c r="D325" s="133">
        <v>0</v>
      </c>
      <c r="E325" s="166">
        <v>1.3</v>
      </c>
      <c r="F325" s="143"/>
      <c r="G325" s="143"/>
      <c r="H325" s="143"/>
      <c r="I325" s="143"/>
      <c r="J325" s="143"/>
      <c r="K325" s="143"/>
      <c r="L325" s="167">
        <f t="shared" si="59"/>
        <v>8.6989518644370243</v>
      </c>
      <c r="M325" s="143">
        <f t="shared" si="60"/>
        <v>0.21138453030581969</v>
      </c>
      <c r="N325" s="143">
        <f t="shared" si="61"/>
        <v>34.795807457748097</v>
      </c>
      <c r="O325" s="143">
        <f t="shared" si="62"/>
        <v>0</v>
      </c>
      <c r="P325" s="143">
        <f t="shared" si="63"/>
        <v>10438.74223732443</v>
      </c>
      <c r="Q325" s="143">
        <f t="shared" si="63"/>
        <v>0</v>
      </c>
      <c r="R325" s="143">
        <f t="shared" si="63"/>
        <v>45.234549695072531</v>
      </c>
      <c r="S325" s="143">
        <f t="shared" si="64"/>
        <v>10483.976787019503</v>
      </c>
      <c r="T325" s="143">
        <f>U324-(U324*(0.5^(1/'SW7'!C$2)))</f>
        <v>8121.447524048388</v>
      </c>
      <c r="U325" s="143">
        <f t="shared" ref="U325:U388" si="67">U324+S324-T324</f>
        <v>1282378.451079726</v>
      </c>
      <c r="V325" s="147">
        <f>(U325*'SW7'!C$3/(B325*'SW7'!C$4)/1000)</f>
        <v>2.4514204867589497</v>
      </c>
      <c r="W325" s="147">
        <f>V325/'SW7'!C$5</f>
        <v>30.642756084486873</v>
      </c>
    </row>
    <row r="326" spans="1:23" x14ac:dyDescent="0.35">
      <c r="A326" s="142">
        <f t="shared" si="65"/>
        <v>323</v>
      </c>
      <c r="B326" s="143">
        <f t="shared" si="66"/>
        <v>335.78498023168225</v>
      </c>
      <c r="C326" s="133">
        <v>1200</v>
      </c>
      <c r="D326" s="133">
        <v>0</v>
      </c>
      <c r="E326" s="166">
        <v>1.3</v>
      </c>
      <c r="F326" s="143"/>
      <c r="G326" s="143"/>
      <c r="H326" s="143"/>
      <c r="I326" s="143"/>
      <c r="J326" s="143"/>
      <c r="K326" s="143"/>
      <c r="L326" s="167">
        <f t="shared" si="59"/>
        <v>8.7159137384925778</v>
      </c>
      <c r="M326" s="143">
        <f t="shared" si="60"/>
        <v>0.21179670384536964</v>
      </c>
      <c r="N326" s="143">
        <f t="shared" si="61"/>
        <v>34.863654953970311</v>
      </c>
      <c r="O326" s="143">
        <f t="shared" si="62"/>
        <v>0</v>
      </c>
      <c r="P326" s="143">
        <f t="shared" si="63"/>
        <v>10459.096486191092</v>
      </c>
      <c r="Q326" s="143">
        <f t="shared" si="63"/>
        <v>0</v>
      </c>
      <c r="R326" s="143">
        <f t="shared" si="63"/>
        <v>45.322751440161404</v>
      </c>
      <c r="S326" s="143">
        <f t="shared" si="64"/>
        <v>10504.419237631253</v>
      </c>
      <c r="T326" s="143">
        <f>U325-(U325*(0.5^(1/'SW7'!C$2)))</f>
        <v>8136.4017851443496</v>
      </c>
      <c r="U326" s="143">
        <f t="shared" si="67"/>
        <v>1284740.9803426971</v>
      </c>
      <c r="V326" s="147">
        <f>(U326*'SW7'!C$3/(B326*'SW7'!C$4)/1000)</f>
        <v>2.4482687500819029</v>
      </c>
      <c r="W326" s="147">
        <f>V326/'SW7'!C$5</f>
        <v>30.603359376023786</v>
      </c>
    </row>
    <row r="327" spans="1:23" x14ac:dyDescent="0.35">
      <c r="A327" s="142">
        <f t="shared" si="65"/>
        <v>324</v>
      </c>
      <c r="B327" s="143">
        <f t="shared" si="66"/>
        <v>336.83227280000227</v>
      </c>
      <c r="C327" s="133">
        <v>1200</v>
      </c>
      <c r="D327" s="133">
        <v>0</v>
      </c>
      <c r="E327" s="166">
        <v>1.3</v>
      </c>
      <c r="F327" s="143"/>
      <c r="G327" s="143"/>
      <c r="H327" s="143"/>
      <c r="I327" s="143"/>
      <c r="J327" s="143"/>
      <c r="K327" s="143"/>
      <c r="L327" s="167">
        <f t="shared" ref="L327:L390" si="68">5.4702 * LN(A327) - 22.889</f>
        <v>8.7328231800871983</v>
      </c>
      <c r="M327" s="143">
        <f t="shared" si="60"/>
        <v>0.2122076032761189</v>
      </c>
      <c r="N327" s="143">
        <f t="shared" si="61"/>
        <v>34.931292720348793</v>
      </c>
      <c r="O327" s="143">
        <f t="shared" si="62"/>
        <v>0</v>
      </c>
      <c r="P327" s="143">
        <f t="shared" si="63"/>
        <v>10479.387816104638</v>
      </c>
      <c r="Q327" s="143">
        <f t="shared" si="63"/>
        <v>0</v>
      </c>
      <c r="R327" s="143">
        <f t="shared" si="63"/>
        <v>45.410680536453434</v>
      </c>
      <c r="S327" s="143">
        <f t="shared" si="64"/>
        <v>10524.798496641091</v>
      </c>
      <c r="T327" s="143">
        <f>U326-(U326*(0.5^(1/'SW7'!C$2)))</f>
        <v>8151.3914999954868</v>
      </c>
      <c r="U327" s="143">
        <f t="shared" si="67"/>
        <v>1287108.9977951839</v>
      </c>
      <c r="V327" s="147">
        <f>(U327*'SW7'!C$3/(B327*'SW7'!C$4)/1000)</f>
        <v>2.4451550790755401</v>
      </c>
      <c r="W327" s="147">
        <f>V327/'SW7'!C$5</f>
        <v>30.564438488444249</v>
      </c>
    </row>
    <row r="328" spans="1:23" x14ac:dyDescent="0.35">
      <c r="A328" s="142">
        <f t="shared" si="65"/>
        <v>325</v>
      </c>
      <c r="B328" s="143">
        <f t="shared" si="66"/>
        <v>337.87844092500222</v>
      </c>
      <c r="C328" s="133">
        <v>1200</v>
      </c>
      <c r="D328" s="133">
        <v>0</v>
      </c>
      <c r="E328" s="166">
        <v>1.3</v>
      </c>
      <c r="F328" s="143"/>
      <c r="G328" s="143"/>
      <c r="H328" s="143"/>
      <c r="I328" s="143"/>
      <c r="J328" s="143"/>
      <c r="K328" s="143"/>
      <c r="L328" s="167">
        <f t="shared" si="68"/>
        <v>8.7496805123801309</v>
      </c>
      <c r="M328" s="143">
        <f t="shared" si="60"/>
        <v>0.21261723645083716</v>
      </c>
      <c r="N328" s="143">
        <f t="shared" si="61"/>
        <v>34.998722049520524</v>
      </c>
      <c r="O328" s="143">
        <f t="shared" si="62"/>
        <v>0</v>
      </c>
      <c r="P328" s="143">
        <f t="shared" si="63"/>
        <v>10499.616614856157</v>
      </c>
      <c r="Q328" s="143">
        <f t="shared" si="63"/>
        <v>0</v>
      </c>
      <c r="R328" s="143">
        <f t="shared" si="63"/>
        <v>45.498338664376682</v>
      </c>
      <c r="S328" s="143">
        <f t="shared" si="64"/>
        <v>10545.114953520533</v>
      </c>
      <c r="T328" s="143">
        <f>U327-(U327*(0.5^(1/'SW7'!C$2)))</f>
        <v>8166.416036169976</v>
      </c>
      <c r="U328" s="143">
        <f t="shared" si="67"/>
        <v>1289482.4047918294</v>
      </c>
      <c r="V328" s="147">
        <f>(U328*'SW7'!C$3/(B328*'SW7'!C$4)/1000)</f>
        <v>2.4420790443776856</v>
      </c>
      <c r="W328" s="147">
        <f>V328/'SW7'!C$5</f>
        <v>30.525988054721068</v>
      </c>
    </row>
    <row r="329" spans="1:23" x14ac:dyDescent="0.35">
      <c r="A329" s="142">
        <f t="shared" si="65"/>
        <v>326</v>
      </c>
      <c r="B329" s="143">
        <f t="shared" si="66"/>
        <v>338.92346493268224</v>
      </c>
      <c r="C329" s="133">
        <v>1200</v>
      </c>
      <c r="D329" s="133">
        <v>0</v>
      </c>
      <c r="E329" s="166">
        <v>1.3</v>
      </c>
      <c r="F329" s="143"/>
      <c r="G329" s="143"/>
      <c r="H329" s="143"/>
      <c r="I329" s="143"/>
      <c r="J329" s="143"/>
      <c r="K329" s="143"/>
      <c r="L329" s="167">
        <f t="shared" si="68"/>
        <v>8.7664860555521678</v>
      </c>
      <c r="M329" s="143">
        <f t="shared" si="60"/>
        <v>0.21302561114991767</v>
      </c>
      <c r="N329" s="143">
        <f t="shared" si="61"/>
        <v>35.065944222208671</v>
      </c>
      <c r="O329" s="143">
        <f t="shared" si="62"/>
        <v>0</v>
      </c>
      <c r="P329" s="143">
        <f t="shared" si="63"/>
        <v>10519.783266662602</v>
      </c>
      <c r="Q329" s="143">
        <f t="shared" si="63"/>
        <v>0</v>
      </c>
      <c r="R329" s="143">
        <f t="shared" si="63"/>
        <v>45.585727488871271</v>
      </c>
      <c r="S329" s="143">
        <f t="shared" si="64"/>
        <v>10565.368994151473</v>
      </c>
      <c r="T329" s="143">
        <f>U328-(U328*(0.5^(1/'SW7'!C$2)))</f>
        <v>8181.4747677855194</v>
      </c>
      <c r="U329" s="143">
        <f t="shared" si="67"/>
        <v>1291861.1037091799</v>
      </c>
      <c r="V329" s="147">
        <f>(U329*'SW7'!C$3/(B329*'SW7'!C$4)/1000)</f>
        <v>2.4390402241210998</v>
      </c>
      <c r="W329" s="147">
        <f>V329/'SW7'!C$5</f>
        <v>30.488002801513748</v>
      </c>
    </row>
    <row r="330" spans="1:23" x14ac:dyDescent="0.35">
      <c r="A330" s="142">
        <f t="shared" si="65"/>
        <v>327</v>
      </c>
      <c r="B330" s="143">
        <f t="shared" si="66"/>
        <v>339.96732511712224</v>
      </c>
      <c r="C330" s="133">
        <v>1200</v>
      </c>
      <c r="D330" s="133">
        <v>0</v>
      </c>
      <c r="E330" s="166">
        <v>1.3</v>
      </c>
      <c r="F330" s="143"/>
      <c r="G330" s="143"/>
      <c r="H330" s="143"/>
      <c r="I330" s="143"/>
      <c r="J330" s="143"/>
      <c r="K330" s="143"/>
      <c r="L330" s="167">
        <f t="shared" si="68"/>
        <v>8.7832401268421592</v>
      </c>
      <c r="M330" s="143">
        <f t="shared" si="60"/>
        <v>0.21343273508226446</v>
      </c>
      <c r="N330" s="143">
        <f t="shared" si="61"/>
        <v>35.132960507368637</v>
      </c>
      <c r="O330" s="143">
        <f t="shared" si="62"/>
        <v>0</v>
      </c>
      <c r="P330" s="143">
        <f t="shared" si="63"/>
        <v>10539.888152210591</v>
      </c>
      <c r="Q330" s="143">
        <f t="shared" si="63"/>
        <v>0</v>
      </c>
      <c r="R330" s="143">
        <f t="shared" si="63"/>
        <v>45.67284865957923</v>
      </c>
      <c r="S330" s="143">
        <f t="shared" si="64"/>
        <v>10585.56100087017</v>
      </c>
      <c r="T330" s="143">
        <f>U329-(U329*(0.5^(1/'SW7'!C$2)))</f>
        <v>8196.5670754432213</v>
      </c>
      <c r="U330" s="143">
        <f t="shared" si="67"/>
        <v>1294244.9979355459</v>
      </c>
      <c r="V330" s="147">
        <f>(U330*'SW7'!C$3/(B330*'SW7'!C$4)/1000)</f>
        <v>2.4360382038052171</v>
      </c>
      <c r="W330" s="147">
        <f>V330/'SW7'!C$5</f>
        <v>30.450477547565214</v>
      </c>
    </row>
    <row r="331" spans="1:23" x14ac:dyDescent="0.35">
      <c r="A331" s="142">
        <f t="shared" si="65"/>
        <v>328</v>
      </c>
      <c r="B331" s="143">
        <f t="shared" si="66"/>
        <v>341.01000174048227</v>
      </c>
      <c r="C331" s="133">
        <v>1200</v>
      </c>
      <c r="D331" s="133">
        <v>0</v>
      </c>
      <c r="E331" s="166">
        <v>1.3</v>
      </c>
      <c r="F331" s="143"/>
      <c r="G331" s="143"/>
      <c r="H331" s="143"/>
      <c r="I331" s="143"/>
      <c r="J331" s="143"/>
      <c r="K331" s="143"/>
      <c r="L331" s="167">
        <f t="shared" si="68"/>
        <v>8.7999430405829457</v>
      </c>
      <c r="M331" s="143">
        <f t="shared" si="60"/>
        <v>0.21383861588616557</v>
      </c>
      <c r="N331" s="143">
        <f t="shared" si="61"/>
        <v>35.199772162331783</v>
      </c>
      <c r="O331" s="143">
        <f t="shared" si="62"/>
        <v>0</v>
      </c>
      <c r="P331" s="143">
        <f t="shared" si="63"/>
        <v>10559.931648699534</v>
      </c>
      <c r="Q331" s="143">
        <f t="shared" si="63"/>
        <v>0</v>
      </c>
      <c r="R331" s="143">
        <f t="shared" si="63"/>
        <v>45.759703811031322</v>
      </c>
      <c r="S331" s="143">
        <f t="shared" si="64"/>
        <v>10605.691352510565</v>
      </c>
      <c r="T331" s="143">
        <f>U330-(U330*(0.5^(1/'SW7'!C$2)))</f>
        <v>8211.6923461640254</v>
      </c>
      <c r="U331" s="143">
        <f t="shared" si="67"/>
        <v>1296633.9918609727</v>
      </c>
      <c r="V331" s="147">
        <f>(U331*'SW7'!C$3/(B331*'SW7'!C$4)/1000)</f>
        <v>2.4330725761703884</v>
      </c>
      <c r="W331" s="147">
        <f>V331/'SW7'!C$5</f>
        <v>30.413407202129854</v>
      </c>
    </row>
    <row r="332" spans="1:23" x14ac:dyDescent="0.35">
      <c r="A332" s="142">
        <f t="shared" si="65"/>
        <v>329</v>
      </c>
      <c r="B332" s="143">
        <f t="shared" si="66"/>
        <v>342.05147503300225</v>
      </c>
      <c r="C332" s="133">
        <v>1200</v>
      </c>
      <c r="D332" s="133">
        <v>0</v>
      </c>
      <c r="E332" s="166">
        <v>1.3</v>
      </c>
      <c r="F332" s="143"/>
      <c r="G332" s="143"/>
      <c r="H332" s="143"/>
      <c r="I332" s="143"/>
      <c r="J332" s="143"/>
      <c r="K332" s="143"/>
      <c r="L332" s="167">
        <f t="shared" si="68"/>
        <v>8.81659510823674</v>
      </c>
      <c r="M332" s="143">
        <f t="shared" si="60"/>
        <v>0.21424326113015277</v>
      </c>
      <c r="N332" s="143">
        <f t="shared" si="61"/>
        <v>35.26638043294696</v>
      </c>
      <c r="O332" s="143">
        <f t="shared" si="62"/>
        <v>0</v>
      </c>
      <c r="P332" s="143">
        <f t="shared" si="63"/>
        <v>10579.914129884088</v>
      </c>
      <c r="Q332" s="143">
        <f t="shared" si="63"/>
        <v>0</v>
      </c>
      <c r="R332" s="143">
        <f t="shared" si="63"/>
        <v>45.846294562831048</v>
      </c>
      <c r="S332" s="143">
        <f t="shared" si="64"/>
        <v>10625.760424446918</v>
      </c>
      <c r="T332" s="143">
        <f>U331-(U331*(0.5^(1/'SW7'!C$2)))</f>
        <v>8226.8499733239878</v>
      </c>
      <c r="U332" s="143">
        <f t="shared" si="67"/>
        <v>1299027.9908673193</v>
      </c>
      <c r="V332" s="147">
        <f>(U332*'SW7'!C$3/(B332*'SW7'!C$4)/1000)</f>
        <v>2.4301429410745783</v>
      </c>
      <c r="W332" s="147">
        <f>V332/'SW7'!C$5</f>
        <v>30.376786763432229</v>
      </c>
    </row>
    <row r="333" spans="1:23" x14ac:dyDescent="0.35">
      <c r="A333" s="142">
        <f t="shared" si="65"/>
        <v>330</v>
      </c>
      <c r="B333" s="143">
        <f t="shared" si="66"/>
        <v>343.09172519300222</v>
      </c>
      <c r="C333" s="133">
        <v>1200</v>
      </c>
      <c r="D333" s="133">
        <v>0</v>
      </c>
      <c r="E333" s="166">
        <v>1.3</v>
      </c>
      <c r="F333" s="143"/>
      <c r="G333" s="143"/>
      <c r="H333" s="143"/>
      <c r="I333" s="143"/>
      <c r="J333" s="143"/>
      <c r="K333" s="143"/>
      <c r="L333" s="167">
        <f t="shared" si="68"/>
        <v>8.8331966384299676</v>
      </c>
      <c r="M333" s="143">
        <f t="shared" si="60"/>
        <v>0.2146466783138482</v>
      </c>
      <c r="N333" s="143">
        <f t="shared" si="61"/>
        <v>35.33278655371987</v>
      </c>
      <c r="O333" s="143">
        <f t="shared" si="62"/>
        <v>0</v>
      </c>
      <c r="P333" s="143">
        <f t="shared" si="63"/>
        <v>10599.835966115961</v>
      </c>
      <c r="Q333" s="143">
        <f t="shared" si="63"/>
        <v>0</v>
      </c>
      <c r="R333" s="143">
        <f t="shared" si="63"/>
        <v>45.932622519835832</v>
      </c>
      <c r="S333" s="143">
        <f t="shared" si="64"/>
        <v>10645.768588635798</v>
      </c>
      <c r="T333" s="143">
        <f>U332-(U332*(0.5^(1/'SW7'!C$2)))</f>
        <v>8242.039356592577</v>
      </c>
      <c r="U333" s="143">
        <f t="shared" si="67"/>
        <v>1301426.9013184423</v>
      </c>
      <c r="V333" s="147">
        <f>(U333*'SW7'!C$3/(B333*'SW7'!C$4)/1000)</f>
        <v>2.427248905372462</v>
      </c>
      <c r="W333" s="147">
        <f>V333/'SW7'!C$5</f>
        <v>30.340611317155773</v>
      </c>
    </row>
    <row r="334" spans="1:23" x14ac:dyDescent="0.35">
      <c r="A334" s="142">
        <f t="shared" si="65"/>
        <v>331</v>
      </c>
      <c r="B334" s="143">
        <f t="shared" si="66"/>
        <v>344.13073238688224</v>
      </c>
      <c r="C334" s="133">
        <v>1200</v>
      </c>
      <c r="D334" s="133">
        <v>0</v>
      </c>
      <c r="E334" s="166">
        <v>1.3</v>
      </c>
      <c r="F334" s="143"/>
      <c r="G334" s="143"/>
      <c r="H334" s="143"/>
      <c r="I334" s="143"/>
      <c r="J334" s="143"/>
      <c r="K334" s="143"/>
      <c r="L334" s="167">
        <f t="shared" si="68"/>
        <v>8.8497479369876118</v>
      </c>
      <c r="M334" s="143">
        <f t="shared" si="60"/>
        <v>0.21504887486879895</v>
      </c>
      <c r="N334" s="143">
        <f t="shared" si="61"/>
        <v>35.398991747950447</v>
      </c>
      <c r="O334" s="143">
        <f t="shared" si="62"/>
        <v>0</v>
      </c>
      <c r="P334" s="143">
        <f t="shared" si="63"/>
        <v>10619.697524385134</v>
      </c>
      <c r="Q334" s="143">
        <f t="shared" si="63"/>
        <v>0</v>
      </c>
      <c r="R334" s="143">
        <f t="shared" si="63"/>
        <v>46.018689272335585</v>
      </c>
      <c r="S334" s="143">
        <f t="shared" si="64"/>
        <v>10665.71621365747</v>
      </c>
      <c r="T334" s="143">
        <f>U333-(U333*(0.5^(1/'SW7'!C$2)))</f>
        <v>8257.2599018695764</v>
      </c>
      <c r="U334" s="143">
        <f t="shared" si="67"/>
        <v>1303830.6305504856</v>
      </c>
      <c r="V334" s="147">
        <f>(U334*'SW7'!C$3/(B334*'SW7'!C$4)/1000)</f>
        <v>2.424390082796875</v>
      </c>
      <c r="W334" s="147">
        <f>V334/'SW7'!C$5</f>
        <v>30.304876034960937</v>
      </c>
    </row>
    <row r="335" spans="1:23" x14ac:dyDescent="0.35">
      <c r="A335" s="142">
        <f t="shared" si="65"/>
        <v>332</v>
      </c>
      <c r="B335" s="143">
        <f t="shared" si="66"/>
        <v>345.16847674912225</v>
      </c>
      <c r="C335" s="133">
        <v>1200</v>
      </c>
      <c r="D335" s="133">
        <v>0</v>
      </c>
      <c r="E335" s="166">
        <v>1.3</v>
      </c>
      <c r="F335" s="143"/>
      <c r="G335" s="143"/>
      <c r="H335" s="143"/>
      <c r="I335" s="143"/>
      <c r="J335" s="143"/>
      <c r="K335" s="143"/>
      <c r="L335" s="167">
        <f t="shared" si="68"/>
        <v>8.8662493069669743</v>
      </c>
      <c r="M335" s="143">
        <f t="shared" si="60"/>
        <v>0.21544985815929746</v>
      </c>
      <c r="N335" s="143">
        <f t="shared" si="61"/>
        <v>35.464997227867897</v>
      </c>
      <c r="O335" s="143">
        <f t="shared" si="62"/>
        <v>0</v>
      </c>
      <c r="P335" s="143">
        <f t="shared" si="63"/>
        <v>10639.499168360369</v>
      </c>
      <c r="Q335" s="143">
        <f t="shared" si="63"/>
        <v>0</v>
      </c>
      <c r="R335" s="143">
        <f t="shared" si="63"/>
        <v>46.104496396228271</v>
      </c>
      <c r="S335" s="143">
        <f t="shared" si="64"/>
        <v>10685.603664756598</v>
      </c>
      <c r="T335" s="143">
        <f>U334-(U334*(0.5^(1/'SW7'!C$2)))</f>
        <v>8272.5110212238505</v>
      </c>
      <c r="U335" s="143">
        <f t="shared" si="67"/>
        <v>1306239.0868622735</v>
      </c>
      <c r="V335" s="147">
        <f>(U335*'SW7'!C$3/(B335*'SW7'!C$4)/1000)</f>
        <v>2.4215660938425696</v>
      </c>
      <c r="W335" s="147">
        <f>V335/'SW7'!C$5</f>
        <v>30.269576173032121</v>
      </c>
    </row>
    <row r="336" spans="1:23" x14ac:dyDescent="0.35">
      <c r="A336" s="142">
        <f t="shared" si="65"/>
        <v>333</v>
      </c>
      <c r="B336" s="143">
        <f t="shared" si="66"/>
        <v>346.20493838228225</v>
      </c>
      <c r="C336" s="133">
        <v>1200</v>
      </c>
      <c r="D336" s="133">
        <v>0</v>
      </c>
      <c r="E336" s="166">
        <v>1.3</v>
      </c>
      <c r="F336" s="143"/>
      <c r="G336" s="143"/>
      <c r="H336" s="143"/>
      <c r="I336" s="143"/>
      <c r="J336" s="143"/>
      <c r="K336" s="143"/>
      <c r="L336" s="167">
        <f t="shared" si="68"/>
        <v>8.8827010486910254</v>
      </c>
      <c r="M336" s="143">
        <f t="shared" si="60"/>
        <v>0.21584963548319192</v>
      </c>
      <c r="N336" s="143">
        <f t="shared" si="61"/>
        <v>35.530804194764102</v>
      </c>
      <c r="O336" s="143">
        <f t="shared" si="62"/>
        <v>0</v>
      </c>
      <c r="P336" s="143">
        <f t="shared" si="63"/>
        <v>10659.241258429231</v>
      </c>
      <c r="Q336" s="143">
        <f t="shared" si="63"/>
        <v>0</v>
      </c>
      <c r="R336" s="143">
        <f t="shared" si="63"/>
        <v>46.190045453193335</v>
      </c>
      <c r="S336" s="143">
        <f t="shared" si="64"/>
        <v>10705.431303882424</v>
      </c>
      <c r="T336" s="143">
        <f>U335-(U335*(0.5^(1/'SW7'!C$2)))</f>
        <v>8287.7921328318771</v>
      </c>
      <c r="U336" s="143">
        <f t="shared" si="67"/>
        <v>1308652.1795058062</v>
      </c>
      <c r="V336" s="147">
        <f>(U336*'SW7'!C$3/(B336*'SW7'!C$4)/1000)</f>
        <v>2.418776565652224</v>
      </c>
      <c r="W336" s="147">
        <f>V336/'SW7'!C$5</f>
        <v>30.234707070652799</v>
      </c>
    </row>
    <row r="337" spans="1:23" x14ac:dyDescent="0.35">
      <c r="A337" s="142">
        <f t="shared" si="65"/>
        <v>334</v>
      </c>
      <c r="B337" s="143">
        <f t="shared" si="66"/>
        <v>347.24009735700224</v>
      </c>
      <c r="C337" s="133">
        <v>1200</v>
      </c>
      <c r="D337" s="133">
        <v>0</v>
      </c>
      <c r="E337" s="166">
        <v>1.3</v>
      </c>
      <c r="F337" s="143"/>
      <c r="G337" s="143"/>
      <c r="H337" s="143"/>
      <c r="I337" s="143"/>
      <c r="J337" s="143"/>
      <c r="K337" s="143"/>
      <c r="L337" s="167">
        <f t="shared" si="68"/>
        <v>8.899103459781152</v>
      </c>
      <c r="M337" s="143">
        <f t="shared" si="60"/>
        <v>0.21624821407268199</v>
      </c>
      <c r="N337" s="143">
        <f t="shared" si="61"/>
        <v>35.596413839124608</v>
      </c>
      <c r="O337" s="143">
        <f t="shared" si="62"/>
        <v>0</v>
      </c>
      <c r="P337" s="143">
        <f t="shared" si="63"/>
        <v>10678.924151737383</v>
      </c>
      <c r="Q337" s="143">
        <f t="shared" si="63"/>
        <v>0</v>
      </c>
      <c r="R337" s="143">
        <f t="shared" si="63"/>
        <v>46.275337990861992</v>
      </c>
      <c r="S337" s="143">
        <f t="shared" si="64"/>
        <v>10725.199489728246</v>
      </c>
      <c r="T337" s="143">
        <f>U336-(U336*(0.5^(1/'SW7'!C$2)))</f>
        <v>8303.1026609181426</v>
      </c>
      <c r="U337" s="143">
        <f t="shared" si="67"/>
        <v>1311069.8186768568</v>
      </c>
      <c r="V337" s="147">
        <f>(U337*'SW7'!C$3/(B337*'SW7'!C$4)/1000)</f>
        <v>2.4160211319046692</v>
      </c>
      <c r="W337" s="147">
        <f>V337/'SW7'!C$5</f>
        <v>30.200264148808365</v>
      </c>
    </row>
    <row r="338" spans="1:23" x14ac:dyDescent="0.35">
      <c r="A338" s="142">
        <f t="shared" si="65"/>
        <v>335</v>
      </c>
      <c r="B338" s="143">
        <f t="shared" si="66"/>
        <v>348.27393371200225</v>
      </c>
      <c r="C338" s="133">
        <v>1200</v>
      </c>
      <c r="D338" s="133">
        <v>0</v>
      </c>
      <c r="E338" s="166">
        <v>1.3</v>
      </c>
      <c r="F338" s="143"/>
      <c r="G338" s="143"/>
      <c r="H338" s="143"/>
      <c r="I338" s="143"/>
      <c r="J338" s="143"/>
      <c r="K338" s="143"/>
      <c r="L338" s="167">
        <f t="shared" si="68"/>
        <v>8.9154568351894774</v>
      </c>
      <c r="M338" s="143">
        <f t="shared" si="60"/>
        <v>0.21664560109510428</v>
      </c>
      <c r="N338" s="143">
        <f t="shared" si="61"/>
        <v>35.66182734075791</v>
      </c>
      <c r="O338" s="143">
        <f t="shared" si="62"/>
        <v>0</v>
      </c>
      <c r="P338" s="143">
        <f t="shared" si="63"/>
        <v>10698.548202227374</v>
      </c>
      <c r="Q338" s="143">
        <f t="shared" si="63"/>
        <v>0</v>
      </c>
      <c r="R338" s="143">
        <f t="shared" si="63"/>
        <v>46.360375542985281</v>
      </c>
      <c r="S338" s="143">
        <f t="shared" si="64"/>
        <v>10744.908577770359</v>
      </c>
      <c r="T338" s="143">
        <f>U337-(U337*(0.5^(1/'SW7'!C$2)))</f>
        <v>8318.4420356953051</v>
      </c>
      <c r="U338" s="143">
        <f t="shared" si="67"/>
        <v>1313491.915505667</v>
      </c>
      <c r="V338" s="147">
        <f>(U338*'SW7'!C$3/(B338*'SW7'!C$4)/1000)</f>
        <v>2.4132994327052786</v>
      </c>
      <c r="W338" s="147">
        <f>V338/'SW7'!C$5</f>
        <v>30.166242908815981</v>
      </c>
    </row>
    <row r="339" spans="1:23" x14ac:dyDescent="0.35">
      <c r="A339" s="142">
        <f t="shared" si="65"/>
        <v>336</v>
      </c>
      <c r="B339" s="143">
        <f t="shared" si="66"/>
        <v>349.30642745408227</v>
      </c>
      <c r="C339" s="133">
        <v>1200</v>
      </c>
      <c r="D339" s="133">
        <v>0</v>
      </c>
      <c r="E339" s="166">
        <v>1.3</v>
      </c>
      <c r="F339" s="143"/>
      <c r="G339" s="143"/>
      <c r="H339" s="143"/>
      <c r="I339" s="143"/>
      <c r="J339" s="143"/>
      <c r="K339" s="143"/>
      <c r="L339" s="167">
        <f t="shared" si="68"/>
        <v>8.9317614672307215</v>
      </c>
      <c r="M339" s="143">
        <f t="shared" si="60"/>
        <v>0.21704180365370651</v>
      </c>
      <c r="N339" s="143">
        <f t="shared" si="61"/>
        <v>35.727045868922886</v>
      </c>
      <c r="O339" s="143">
        <f t="shared" si="62"/>
        <v>0</v>
      </c>
      <c r="P339" s="143">
        <f t="shared" si="63"/>
        <v>10718.113760676866</v>
      </c>
      <c r="Q339" s="143">
        <f t="shared" si="63"/>
        <v>0</v>
      </c>
      <c r="R339" s="143">
        <f t="shared" si="63"/>
        <v>46.44515962959975</v>
      </c>
      <c r="S339" s="143">
        <f t="shared" si="64"/>
        <v>10764.558920306466</v>
      </c>
      <c r="T339" s="143">
        <f>U338-(U338*(0.5^(1/'SW7'!C$2)))</f>
        <v>8333.809693304589</v>
      </c>
      <c r="U339" s="143">
        <f t="shared" si="67"/>
        <v>1315918.3820477421</v>
      </c>
      <c r="V339" s="147">
        <f>(U339*'SW7'!C$3/(B339*'SW7'!C$4)/1000)</f>
        <v>2.4106111144784763</v>
      </c>
      <c r="W339" s="147">
        <f>V339/'SW7'!C$5</f>
        <v>30.132638930980953</v>
      </c>
    </row>
    <row r="340" spans="1:23" x14ac:dyDescent="0.35">
      <c r="A340" s="142">
        <f t="shared" si="65"/>
        <v>337</v>
      </c>
      <c r="B340" s="143">
        <f t="shared" si="66"/>
        <v>350.33755855812228</v>
      </c>
      <c r="C340" s="133">
        <v>1200</v>
      </c>
      <c r="D340" s="133">
        <v>0</v>
      </c>
      <c r="E340" s="166">
        <v>1.3</v>
      </c>
      <c r="F340" s="143"/>
      <c r="G340" s="143"/>
      <c r="H340" s="143"/>
      <c r="I340" s="143"/>
      <c r="J340" s="143"/>
      <c r="K340" s="143"/>
      <c r="L340" s="167">
        <f t="shared" si="68"/>
        <v>8.9480176456134899</v>
      </c>
      <c r="M340" s="143">
        <f t="shared" si="60"/>
        <v>0.21743682878840778</v>
      </c>
      <c r="N340" s="143">
        <f t="shared" si="61"/>
        <v>35.79207058245396</v>
      </c>
      <c r="O340" s="143">
        <f t="shared" si="62"/>
        <v>0</v>
      </c>
      <c r="P340" s="143">
        <f t="shared" si="63"/>
        <v>10737.621174736189</v>
      </c>
      <c r="Q340" s="143">
        <f t="shared" si="63"/>
        <v>0</v>
      </c>
      <c r="R340" s="143">
        <f t="shared" si="63"/>
        <v>46.52969175719015</v>
      </c>
      <c r="S340" s="143">
        <f t="shared" si="64"/>
        <v>10784.150866493379</v>
      </c>
      <c r="T340" s="143">
        <f>U339-(U339*(0.5^(1/'SW7'!C$2)))</f>
        <v>8349.2050757580437</v>
      </c>
      <c r="U340" s="143">
        <f t="shared" si="67"/>
        <v>1318349.1312747439</v>
      </c>
      <c r="V340" s="147">
        <f>(U340*'SW7'!C$3/(B340*'SW7'!C$4)/1000)</f>
        <v>2.4079558298623334</v>
      </c>
      <c r="W340" s="147">
        <f>V340/'SW7'!C$5</f>
        <v>30.099447873279168</v>
      </c>
    </row>
    <row r="341" spans="1:23" x14ac:dyDescent="0.35">
      <c r="A341" s="142">
        <f t="shared" si="65"/>
        <v>338</v>
      </c>
      <c r="B341" s="143">
        <f t="shared" si="66"/>
        <v>351.3673069670823</v>
      </c>
      <c r="C341" s="133">
        <v>1200</v>
      </c>
      <c r="D341" s="133">
        <v>0</v>
      </c>
      <c r="E341" s="166">
        <v>1.3</v>
      </c>
      <c r="F341" s="143"/>
      <c r="G341" s="143"/>
      <c r="H341" s="143"/>
      <c r="I341" s="143"/>
      <c r="J341" s="143"/>
      <c r="K341" s="143"/>
      <c r="L341" s="167">
        <f t="shared" si="68"/>
        <v>8.9642256574712107</v>
      </c>
      <c r="M341" s="143">
        <f t="shared" si="60"/>
        <v>0.21783068347655041</v>
      </c>
      <c r="N341" s="143">
        <f t="shared" si="61"/>
        <v>35.856902629884843</v>
      </c>
      <c r="O341" s="143">
        <f t="shared" si="62"/>
        <v>0</v>
      </c>
      <c r="P341" s="143">
        <f t="shared" si="63"/>
        <v>10757.070788965453</v>
      </c>
      <c r="Q341" s="143">
        <f t="shared" si="63"/>
        <v>0</v>
      </c>
      <c r="R341" s="143">
        <f t="shared" si="63"/>
        <v>46.6139734188503</v>
      </c>
      <c r="S341" s="143">
        <f t="shared" si="64"/>
        <v>10803.684762384304</v>
      </c>
      <c r="T341" s="143">
        <f>U340-(U340*(0.5^(1/'SW7'!C$2)))</f>
        <v>8364.627630880801</v>
      </c>
      <c r="U341" s="143">
        <f t="shared" si="67"/>
        <v>1320784.0770654792</v>
      </c>
      <c r="V341" s="147">
        <f>(U341*'SW7'!C$3/(B341*'SW7'!C$4)/1000)</f>
        <v>2.4053332376051935</v>
      </c>
      <c r="W341" s="147">
        <f>V341/'SW7'!C$5</f>
        <v>30.066665470064919</v>
      </c>
    </row>
    <row r="342" spans="1:23" x14ac:dyDescent="0.35">
      <c r="A342" s="142">
        <f t="shared" si="65"/>
        <v>339</v>
      </c>
      <c r="B342" s="143">
        <f t="shared" si="66"/>
        <v>352.39565259200231</v>
      </c>
      <c r="C342" s="133">
        <v>1200</v>
      </c>
      <c r="D342" s="133">
        <v>0</v>
      </c>
      <c r="E342" s="166">
        <v>1.3</v>
      </c>
      <c r="F342" s="143"/>
      <c r="G342" s="143"/>
      <c r="H342" s="143"/>
      <c r="I342" s="143"/>
      <c r="J342" s="143"/>
      <c r="K342" s="143"/>
      <c r="L342" s="167">
        <f t="shared" si="68"/>
        <v>8.9803857873925388</v>
      </c>
      <c r="M342" s="143">
        <f t="shared" si="60"/>
        <v>0.21822337463363867</v>
      </c>
      <c r="N342" s="143">
        <f t="shared" si="61"/>
        <v>35.921543149570155</v>
      </c>
      <c r="O342" s="143">
        <f t="shared" si="62"/>
        <v>0</v>
      </c>
      <c r="P342" s="143">
        <f t="shared" si="63"/>
        <v>10776.462944871046</v>
      </c>
      <c r="Q342" s="143">
        <f t="shared" si="63"/>
        <v>0</v>
      </c>
      <c r="R342" s="143">
        <f t="shared" si="63"/>
        <v>46.698006094441205</v>
      </c>
      <c r="S342" s="143">
        <f t="shared" si="64"/>
        <v>10823.160950965486</v>
      </c>
      <c r="T342" s="143">
        <f>U341-(U341*(0.5^(1/'SW7'!C$2)))</f>
        <v>8380.076812252868</v>
      </c>
      <c r="U342" s="143">
        <f t="shared" si="67"/>
        <v>1323223.1341969827</v>
      </c>
      <c r="V342" s="147">
        <f>(U342*'SW7'!C$3/(B342*'SW7'!C$4)/1000)</f>
        <v>2.4027430024643008</v>
      </c>
      <c r="W342" s="147">
        <f>V342/'SW7'!C$5</f>
        <v>30.034287530803759</v>
      </c>
    </row>
    <row r="343" spans="1:23" x14ac:dyDescent="0.35">
      <c r="A343" s="142">
        <f t="shared" si="65"/>
        <v>340</v>
      </c>
      <c r="B343" s="143">
        <f t="shared" si="66"/>
        <v>353.42257531200238</v>
      </c>
      <c r="C343" s="133">
        <v>1200</v>
      </c>
      <c r="D343" s="133">
        <v>0</v>
      </c>
      <c r="E343" s="166">
        <v>1.3</v>
      </c>
      <c r="F343" s="143"/>
      <c r="G343" s="143"/>
      <c r="H343" s="143"/>
      <c r="I343" s="143"/>
      <c r="J343" s="143"/>
      <c r="K343" s="143"/>
      <c r="L343" s="167">
        <f t="shared" si="68"/>
        <v>8.9964983174513584</v>
      </c>
      <c r="M343" s="143">
        <f t="shared" si="60"/>
        <v>0.218614909114068</v>
      </c>
      <c r="N343" s="143">
        <f t="shared" si="61"/>
        <v>35.985993269805434</v>
      </c>
      <c r="O343" s="143">
        <f t="shared" si="62"/>
        <v>0</v>
      </c>
      <c r="P343" s="143">
        <f t="shared" si="63"/>
        <v>10795.79798094163</v>
      </c>
      <c r="Q343" s="143">
        <f t="shared" si="63"/>
        <v>0</v>
      </c>
      <c r="R343" s="143">
        <f t="shared" si="63"/>
        <v>46.781791250747062</v>
      </c>
      <c r="S343" s="143">
        <f t="shared" si="64"/>
        <v>10842.579772192377</v>
      </c>
      <c r="T343" s="143">
        <f>U342-(U342*(0.5^(1/'SW7'!C$2)))</f>
        <v>8395.5520791541785</v>
      </c>
      <c r="U343" s="143">
        <f t="shared" si="67"/>
        <v>1325666.2183356953</v>
      </c>
      <c r="V343" s="147">
        <f>(U343*'SW7'!C$3/(B343*'SW7'!C$4)/1000)</f>
        <v>2.4001847951063779</v>
      </c>
      <c r="W343" s="147">
        <f>V343/'SW7'!C$5</f>
        <v>30.002309938829725</v>
      </c>
    </row>
    <row r="344" spans="1:23" x14ac:dyDescent="0.35">
      <c r="A344" s="142">
        <f t="shared" si="65"/>
        <v>341</v>
      </c>
      <c r="B344" s="143">
        <f t="shared" si="66"/>
        <v>354.44805497428234</v>
      </c>
      <c r="C344" s="133">
        <v>1200</v>
      </c>
      <c r="D344" s="133">
        <v>0</v>
      </c>
      <c r="E344" s="166">
        <v>1.3</v>
      </c>
      <c r="F344" s="143"/>
      <c r="G344" s="143"/>
      <c r="H344" s="143"/>
      <c r="I344" s="143"/>
      <c r="J344" s="143"/>
      <c r="K344" s="143"/>
      <c r="L344" s="167">
        <f t="shared" si="68"/>
        <v>9.0125635272362956</v>
      </c>
      <c r="M344" s="143">
        <f t="shared" si="60"/>
        <v>0.21900529371184196</v>
      </c>
      <c r="N344" s="143">
        <f t="shared" si="61"/>
        <v>36.050254108945182</v>
      </c>
      <c r="O344" s="143">
        <f t="shared" si="62"/>
        <v>0</v>
      </c>
      <c r="P344" s="143">
        <f t="shared" si="63"/>
        <v>10815.076232683554</v>
      </c>
      <c r="Q344" s="143">
        <f t="shared" si="63"/>
        <v>0</v>
      </c>
      <c r="R344" s="143">
        <f t="shared" si="63"/>
        <v>46.865330341628741</v>
      </c>
      <c r="S344" s="143">
        <f t="shared" si="64"/>
        <v>10861.941563025182</v>
      </c>
      <c r="T344" s="143">
        <f>U343-(U343*(0.5^(1/'SW7'!C$2)))</f>
        <v>8411.0528965068515</v>
      </c>
      <c r="U344" s="143">
        <f t="shared" si="67"/>
        <v>1328113.2460287334</v>
      </c>
      <c r="V344" s="147">
        <f>(U344*'SW7'!C$3/(B344*'SW7'!C$4)/1000)</f>
        <v>2.3976582920101248</v>
      </c>
      <c r="W344" s="147">
        <f>V344/'SW7'!C$5</f>
        <v>29.97072865012656</v>
      </c>
    </row>
    <row r="345" spans="1:23" x14ac:dyDescent="0.35">
      <c r="A345" s="142">
        <f t="shared" si="65"/>
        <v>342</v>
      </c>
      <c r="B345" s="143">
        <f t="shared" si="66"/>
        <v>355.47207139412234</v>
      </c>
      <c r="C345" s="133">
        <v>1200</v>
      </c>
      <c r="D345" s="133">
        <v>0</v>
      </c>
      <c r="E345" s="166">
        <v>1.3</v>
      </c>
      <c r="F345" s="143"/>
      <c r="G345" s="143"/>
      <c r="H345" s="143"/>
      <c r="I345" s="143"/>
      <c r="J345" s="143"/>
      <c r="K345" s="143"/>
      <c r="L345" s="167">
        <f t="shared" si="68"/>
        <v>9.0285816938798611</v>
      </c>
      <c r="M345" s="143">
        <f t="shared" si="60"/>
        <v>0.2193945351612806</v>
      </c>
      <c r="N345" s="143">
        <f t="shared" si="61"/>
        <v>36.114326775519444</v>
      </c>
      <c r="O345" s="143">
        <f t="shared" si="62"/>
        <v>0</v>
      </c>
      <c r="P345" s="143">
        <f t="shared" si="63"/>
        <v>10834.298032655834</v>
      </c>
      <c r="Q345" s="143">
        <f t="shared" si="63"/>
        <v>0</v>
      </c>
      <c r="R345" s="143">
        <f t="shared" si="63"/>
        <v>46.948624808175282</v>
      </c>
      <c r="S345" s="143">
        <f t="shared" si="64"/>
        <v>10881.246657464009</v>
      </c>
      <c r="T345" s="143">
        <f>U344-(U344*(0.5^(1/'SW7'!C$2)))</f>
        <v>8426.5787348218728</v>
      </c>
      <c r="U345" s="143">
        <f t="shared" si="67"/>
        <v>1330564.1346952517</v>
      </c>
      <c r="V345" s="147">
        <f>(U345*'SW7'!C$3/(B345*'SW7'!C$4)/1000)</f>
        <v>2.3951631753705951</v>
      </c>
      <c r="W345" s="147">
        <f>V345/'SW7'!C$5</f>
        <v>29.939539692132438</v>
      </c>
    </row>
    <row r="346" spans="1:23" x14ac:dyDescent="0.35">
      <c r="A346" s="142">
        <f t="shared" si="65"/>
        <v>343</v>
      </c>
      <c r="B346" s="143">
        <f t="shared" si="66"/>
        <v>356.49460435488231</v>
      </c>
      <c r="C346" s="133">
        <v>1200</v>
      </c>
      <c r="D346" s="133">
        <v>0</v>
      </c>
      <c r="E346" s="166">
        <v>1.3</v>
      </c>
      <c r="F346" s="143"/>
      <c r="G346" s="143"/>
      <c r="H346" s="143"/>
      <c r="I346" s="143"/>
      <c r="J346" s="143"/>
      <c r="K346" s="143"/>
      <c r="L346" s="167">
        <f t="shared" si="68"/>
        <v>9.0445530920871242</v>
      </c>
      <c r="M346" s="143">
        <f t="shared" si="60"/>
        <v>0.21978264013771712</v>
      </c>
      <c r="N346" s="143">
        <f t="shared" si="61"/>
        <v>36.178212368348497</v>
      </c>
      <c r="O346" s="143">
        <f t="shared" si="62"/>
        <v>0</v>
      </c>
      <c r="P346" s="143">
        <f t="shared" si="63"/>
        <v>10853.463710504549</v>
      </c>
      <c r="Q346" s="143">
        <f t="shared" si="63"/>
        <v>0</v>
      </c>
      <c r="R346" s="143">
        <f t="shared" si="63"/>
        <v>47.031676078853046</v>
      </c>
      <c r="S346" s="143">
        <f t="shared" si="64"/>
        <v>10900.495386583403</v>
      </c>
      <c r="T346" s="143">
        <f>U345-(U345*(0.5^(1/'SW7'!C$2)))</f>
        <v>8442.1290701418184</v>
      </c>
      <c r="U346" s="143">
        <f t="shared" si="67"/>
        <v>1333018.8026178938</v>
      </c>
      <c r="V346" s="147">
        <f>(U346*'SW7'!C$3/(B346*'SW7'!C$4)/1000)</f>
        <v>2.3926991330054128</v>
      </c>
      <c r="W346" s="147">
        <f>V346/'SW7'!C$5</f>
        <v>29.90873916256766</v>
      </c>
    </row>
    <row r="347" spans="1:23" x14ac:dyDescent="0.35">
      <c r="A347" s="142">
        <f t="shared" si="65"/>
        <v>344</v>
      </c>
      <c r="B347" s="143">
        <f t="shared" si="66"/>
        <v>357.51563360800236</v>
      </c>
      <c r="C347" s="133">
        <v>1200</v>
      </c>
      <c r="D347" s="133">
        <v>0</v>
      </c>
      <c r="E347" s="166">
        <v>1.3</v>
      </c>
      <c r="F347" s="143"/>
      <c r="G347" s="143"/>
      <c r="H347" s="143"/>
      <c r="I347" s="143"/>
      <c r="J347" s="143"/>
      <c r="K347" s="143"/>
      <c r="L347" s="167">
        <f t="shared" si="68"/>
        <v>9.0604779941639642</v>
      </c>
      <c r="M347" s="143">
        <f t="shared" si="60"/>
        <v>0.22016961525818432</v>
      </c>
      <c r="N347" s="143">
        <f t="shared" si="61"/>
        <v>36.241911976655857</v>
      </c>
      <c r="O347" s="143">
        <f t="shared" si="62"/>
        <v>0</v>
      </c>
      <c r="P347" s="143">
        <f t="shared" si="63"/>
        <v>10872.573592996758</v>
      </c>
      <c r="Q347" s="143">
        <f t="shared" si="63"/>
        <v>0</v>
      </c>
      <c r="R347" s="143">
        <f t="shared" si="63"/>
        <v>47.114485569652615</v>
      </c>
      <c r="S347" s="143">
        <f t="shared" si="64"/>
        <v>10919.688078566411</v>
      </c>
      <c r="T347" s="143">
        <f>U346-(U346*(0.5^(1/'SW7'!C$2)))</f>
        <v>8457.7033839889336</v>
      </c>
      <c r="U347" s="143">
        <f t="shared" si="67"/>
        <v>1335477.1689343355</v>
      </c>
      <c r="V347" s="147">
        <f>(U347*'SW7'!C$3/(B347*'SW7'!C$4)/1000)</f>
        <v>2.3902658582627918</v>
      </c>
      <c r="W347" s="147">
        <f>V347/'SW7'!C$5</f>
        <v>29.878323228284899</v>
      </c>
    </row>
    <row r="348" spans="1:23" x14ac:dyDescent="0.35">
      <c r="A348" s="142">
        <f t="shared" si="65"/>
        <v>345</v>
      </c>
      <c r="B348" s="143">
        <f t="shared" si="66"/>
        <v>358.53513887300238</v>
      </c>
      <c r="C348" s="133">
        <v>1200</v>
      </c>
      <c r="D348" s="133">
        <v>0</v>
      </c>
      <c r="E348" s="166">
        <v>1.3</v>
      </c>
      <c r="F348" s="143"/>
      <c r="G348" s="143"/>
      <c r="H348" s="143"/>
      <c r="I348" s="143"/>
      <c r="J348" s="143"/>
      <c r="K348" s="143"/>
      <c r="L348" s="167">
        <f t="shared" si="68"/>
        <v>9.0763566700449481</v>
      </c>
      <c r="M348" s="143">
        <f t="shared" si="60"/>
        <v>0.22055546708209223</v>
      </c>
      <c r="N348" s="143">
        <f t="shared" si="61"/>
        <v>36.305426680179792</v>
      </c>
      <c r="O348" s="143">
        <f t="shared" si="62"/>
        <v>0</v>
      </c>
      <c r="P348" s="143">
        <f t="shared" si="63"/>
        <v>10891.628004053937</v>
      </c>
      <c r="Q348" s="143">
        <f t="shared" si="63"/>
        <v>0</v>
      </c>
      <c r="R348" s="143">
        <f t="shared" si="63"/>
        <v>47.197054684233734</v>
      </c>
      <c r="S348" s="143">
        <f t="shared" si="64"/>
        <v>10938.82505873817</v>
      </c>
      <c r="T348" s="143">
        <f>U347-(U347*(0.5^(1/'SW7'!C$2)))</f>
        <v>8473.3011633094866</v>
      </c>
      <c r="U348" s="143">
        <f t="shared" si="67"/>
        <v>1337939.153628913</v>
      </c>
      <c r="V348" s="147">
        <f>(U348*'SW7'!C$3/(B348*'SW7'!C$4)/1000)</f>
        <v>2.3878630499313269</v>
      </c>
      <c r="W348" s="147">
        <f>V348/'SW7'!C$5</f>
        <v>29.848288124141586</v>
      </c>
    </row>
    <row r="349" spans="1:23" x14ac:dyDescent="0.35">
      <c r="A349" s="142">
        <f t="shared" si="65"/>
        <v>346</v>
      </c>
      <c r="B349" s="143">
        <f t="shared" si="66"/>
        <v>359.55309983748236</v>
      </c>
      <c r="C349" s="133">
        <v>1200</v>
      </c>
      <c r="D349" s="133">
        <v>0</v>
      </c>
      <c r="E349" s="166">
        <v>1.3</v>
      </c>
      <c r="F349" s="143"/>
      <c r="G349" s="143"/>
      <c r="H349" s="143"/>
      <c r="I349" s="143"/>
      <c r="J349" s="143"/>
      <c r="K349" s="143"/>
      <c r="L349" s="167">
        <f t="shared" si="68"/>
        <v>9.0921893873207686</v>
      </c>
      <c r="M349" s="143">
        <f t="shared" si="60"/>
        <v>0.22094020211189466</v>
      </c>
      <c r="N349" s="143">
        <f t="shared" si="61"/>
        <v>36.368757549283075</v>
      </c>
      <c r="O349" s="143">
        <f t="shared" si="62"/>
        <v>0</v>
      </c>
      <c r="P349" s="143">
        <f t="shared" si="63"/>
        <v>10910.627264784922</v>
      </c>
      <c r="Q349" s="143">
        <f t="shared" si="63"/>
        <v>0</v>
      </c>
      <c r="R349" s="143">
        <f t="shared" si="63"/>
        <v>47.279384814067996</v>
      </c>
      <c r="S349" s="143">
        <f t="shared" si="64"/>
        <v>10957.90664959899</v>
      </c>
      <c r="T349" s="143">
        <f>U348-(U348*(0.5^(1/'SW7'!C$2)))</f>
        <v>8488.921900422778</v>
      </c>
      <c r="U349" s="143">
        <f t="shared" si="67"/>
        <v>1340404.6775243417</v>
      </c>
      <c r="V349" s="147">
        <f>(U349*'SW7'!C$3/(B349*'SW7'!C$4)/1000)</f>
        <v>2.3854904121515141</v>
      </c>
      <c r="W349" s="147">
        <f>V349/'SW7'!C$5</f>
        <v>29.818630151893927</v>
      </c>
    </row>
    <row r="350" spans="1:23" x14ac:dyDescent="0.35">
      <c r="A350" s="142">
        <f t="shared" si="65"/>
        <v>347</v>
      </c>
      <c r="B350" s="143">
        <f t="shared" si="66"/>
        <v>360.56949615712239</v>
      </c>
      <c r="C350" s="133">
        <v>1200</v>
      </c>
      <c r="D350" s="133">
        <v>0</v>
      </c>
      <c r="E350" s="166">
        <v>1.3</v>
      </c>
      <c r="F350" s="143"/>
      <c r="G350" s="143"/>
      <c r="H350" s="143"/>
      <c r="I350" s="143"/>
      <c r="J350" s="143"/>
      <c r="K350" s="143"/>
      <c r="L350" s="167">
        <f t="shared" si="68"/>
        <v>9.1079764112653123</v>
      </c>
      <c r="M350" s="143">
        <f t="shared" si="60"/>
        <v>0.22132382679374707</v>
      </c>
      <c r="N350" s="143">
        <f t="shared" si="61"/>
        <v>36.431905645061249</v>
      </c>
      <c r="O350" s="143">
        <f t="shared" si="62"/>
        <v>0</v>
      </c>
      <c r="P350" s="143">
        <f t="shared" si="63"/>
        <v>10929.571693518375</v>
      </c>
      <c r="Q350" s="143">
        <f t="shared" si="63"/>
        <v>0</v>
      </c>
      <c r="R350" s="143">
        <f t="shared" si="63"/>
        <v>47.361477338579625</v>
      </c>
      <c r="S350" s="143">
        <f t="shared" si="64"/>
        <v>10976.933170856955</v>
      </c>
      <c r="T350" s="143">
        <f>U349-(U349*(0.5^(1/'SW7'!C$2)))</f>
        <v>8504.5650929664262</v>
      </c>
      <c r="U350" s="143">
        <f t="shared" si="67"/>
        <v>1342873.662273518</v>
      </c>
      <c r="V350" s="147">
        <f>(U350*'SW7'!C$3/(B350*'SW7'!C$4)/1000)</f>
        <v>2.3831476543289734</v>
      </c>
      <c r="W350" s="147">
        <f>V350/'SW7'!C$5</f>
        <v>29.789345679112166</v>
      </c>
    </row>
    <row r="351" spans="1:23" x14ac:dyDescent="0.35">
      <c r="A351" s="142">
        <f t="shared" si="65"/>
        <v>348</v>
      </c>
      <c r="B351" s="143">
        <f t="shared" si="66"/>
        <v>361.58430745568234</v>
      </c>
      <c r="C351" s="133">
        <v>1200</v>
      </c>
      <c r="D351" s="133">
        <v>0</v>
      </c>
      <c r="E351" s="166">
        <v>1.3</v>
      </c>
      <c r="F351" s="143"/>
      <c r="G351" s="143"/>
      <c r="H351" s="143"/>
      <c r="I351" s="143"/>
      <c r="J351" s="143"/>
      <c r="K351" s="143"/>
      <c r="L351" s="167">
        <f t="shared" si="68"/>
        <v>9.1237180048623294</v>
      </c>
      <c r="M351" s="143">
        <f t="shared" si="60"/>
        <v>0.2217063475181546</v>
      </c>
      <c r="N351" s="143">
        <f t="shared" si="61"/>
        <v>36.494872019449318</v>
      </c>
      <c r="O351" s="143">
        <f t="shared" si="62"/>
        <v>0</v>
      </c>
      <c r="P351" s="143">
        <f t="shared" si="63"/>
        <v>10948.461605834795</v>
      </c>
      <c r="Q351" s="143">
        <f t="shared" si="63"/>
        <v>0</v>
      </c>
      <c r="R351" s="143">
        <f t="shared" si="63"/>
        <v>47.443333625284112</v>
      </c>
      <c r="S351" s="143">
        <f t="shared" si="64"/>
        <v>10995.904939460079</v>
      </c>
      <c r="T351" s="143">
        <f>U350-(U350*(0.5^(1/'SW7'!C$2)))</f>
        <v>8520.2302438458428</v>
      </c>
      <c r="U351" s="143">
        <f t="shared" si="67"/>
        <v>1345346.0303514085</v>
      </c>
      <c r="V351" s="147">
        <f>(U351*'SW7'!C$3/(B351*'SW7'!C$4)/1000)</f>
        <v>2.3808344910493306</v>
      </c>
      <c r="W351" s="147">
        <f>V351/'SW7'!C$5</f>
        <v>29.760431138116633</v>
      </c>
    </row>
    <row r="352" spans="1:23" x14ac:dyDescent="0.35">
      <c r="A352" s="142">
        <f t="shared" si="65"/>
        <v>349</v>
      </c>
      <c r="B352" s="143">
        <f t="shared" si="66"/>
        <v>362.59751332500235</v>
      </c>
      <c r="C352" s="133">
        <v>1200</v>
      </c>
      <c r="D352" s="133">
        <v>0</v>
      </c>
      <c r="E352" s="166">
        <v>1.3</v>
      </c>
      <c r="F352" s="143"/>
      <c r="G352" s="143"/>
      <c r="H352" s="143"/>
      <c r="I352" s="143"/>
      <c r="J352" s="143"/>
      <c r="K352" s="143"/>
      <c r="L352" s="167">
        <f t="shared" si="68"/>
        <v>9.1394144288317172</v>
      </c>
      <c r="M352" s="143">
        <f t="shared" si="60"/>
        <v>0.22208777062061072</v>
      </c>
      <c r="N352" s="143">
        <f t="shared" si="61"/>
        <v>36.557657715326869</v>
      </c>
      <c r="O352" s="143">
        <f t="shared" si="62"/>
        <v>0</v>
      </c>
      <c r="P352" s="143">
        <f t="shared" si="63"/>
        <v>10967.297314598061</v>
      </c>
      <c r="Q352" s="143">
        <f t="shared" si="63"/>
        <v>0</v>
      </c>
      <c r="R352" s="143">
        <f t="shared" si="63"/>
        <v>47.524955029924932</v>
      </c>
      <c r="S352" s="143">
        <f t="shared" si="64"/>
        <v>11014.822269627986</v>
      </c>
      <c r="T352" s="143">
        <f>U351-(U351*(0.5^(1/'SW7'!C$2)))</f>
        <v>8535.9168611823115</v>
      </c>
      <c r="U352" s="143">
        <f t="shared" si="67"/>
        <v>1347821.7050470228</v>
      </c>
      <c r="V352" s="147">
        <f>(U352*'SW7'!C$3/(B352*'SW7'!C$4)/1000)</f>
        <v>2.3785506419947429</v>
      </c>
      <c r="W352" s="147">
        <f>V352/'SW7'!C$5</f>
        <v>29.731883024934284</v>
      </c>
    </row>
    <row r="353" spans="1:23" x14ac:dyDescent="0.35">
      <c r="A353" s="142">
        <f t="shared" si="65"/>
        <v>350</v>
      </c>
      <c r="B353" s="143">
        <f t="shared" si="66"/>
        <v>363.60909332500239</v>
      </c>
      <c r="C353" s="133">
        <v>1200</v>
      </c>
      <c r="D353" s="133">
        <v>0</v>
      </c>
      <c r="E353" s="166">
        <v>1.3</v>
      </c>
      <c r="F353" s="143"/>
      <c r="G353" s="143"/>
      <c r="H353" s="143"/>
      <c r="I353" s="143"/>
      <c r="J353" s="143"/>
      <c r="K353" s="143"/>
      <c r="L353" s="167">
        <f t="shared" si="68"/>
        <v>9.155065941655419</v>
      </c>
      <c r="M353" s="143">
        <f t="shared" si="60"/>
        <v>0.22246810238222667</v>
      </c>
      <c r="N353" s="143">
        <f t="shared" si="61"/>
        <v>36.620263766621676</v>
      </c>
      <c r="O353" s="143">
        <f t="shared" si="62"/>
        <v>0</v>
      </c>
      <c r="P353" s="143">
        <f t="shared" si="63"/>
        <v>10986.079129986503</v>
      </c>
      <c r="Q353" s="143">
        <f t="shared" si="63"/>
        <v>0</v>
      </c>
      <c r="R353" s="143">
        <f t="shared" si="63"/>
        <v>47.606342896608183</v>
      </c>
      <c r="S353" s="143">
        <f t="shared" si="64"/>
        <v>11033.685472883111</v>
      </c>
      <c r="T353" s="143">
        <f>U352-(U352*(0.5^(1/'SW7'!C$2)))</f>
        <v>8551.6244582615327</v>
      </c>
      <c r="U353" s="143">
        <f t="shared" si="67"/>
        <v>1350300.6104554685</v>
      </c>
      <c r="V353" s="147">
        <f>(U353*'SW7'!C$3/(B353*'SW7'!C$4)/1000)</f>
        <v>2.3762958318620098</v>
      </c>
      <c r="W353" s="147">
        <f>V353/'SW7'!C$5</f>
        <v>29.70369789827512</v>
      </c>
    </row>
    <row r="354" spans="1:23" x14ac:dyDescent="0.35">
      <c r="A354" s="142">
        <f t="shared" si="65"/>
        <v>351</v>
      </c>
      <c r="B354" s="143">
        <f t="shared" si="66"/>
        <v>364.61902698368243</v>
      </c>
      <c r="C354" s="133">
        <v>1200</v>
      </c>
      <c r="D354" s="133">
        <v>0</v>
      </c>
      <c r="E354" s="166">
        <v>1.3</v>
      </c>
      <c r="F354" s="143"/>
      <c r="G354" s="143"/>
      <c r="H354" s="143"/>
      <c r="I354" s="143"/>
      <c r="J354" s="143"/>
      <c r="K354" s="143"/>
      <c r="L354" s="167">
        <f t="shared" si="68"/>
        <v>9.1706727996029791</v>
      </c>
      <c r="M354" s="143">
        <f t="shared" si="60"/>
        <v>0.22284734903035239</v>
      </c>
      <c r="N354" s="143">
        <f t="shared" si="61"/>
        <v>36.682691198411916</v>
      </c>
      <c r="O354" s="143">
        <f t="shared" si="62"/>
        <v>0</v>
      </c>
      <c r="P354" s="143">
        <f t="shared" si="63"/>
        <v>11004.807359523575</v>
      </c>
      <c r="Q354" s="143">
        <f t="shared" si="63"/>
        <v>0</v>
      </c>
      <c r="R354" s="143">
        <f t="shared" si="63"/>
        <v>47.687498557935491</v>
      </c>
      <c r="S354" s="143">
        <f t="shared" si="64"/>
        <v>11052.494858081511</v>
      </c>
      <c r="T354" s="143">
        <f>U353-(U353*(0.5^(1/'SW7'!C$2)))</f>
        <v>8567.3525534844957</v>
      </c>
      <c r="U354" s="143">
        <f t="shared" si="67"/>
        <v>1352782.67147009</v>
      </c>
      <c r="V354" s="147">
        <f>(U354*'SW7'!C$3/(B354*'SW7'!C$4)/1000)</f>
        <v>2.3740697902822649</v>
      </c>
      <c r="W354" s="147">
        <f>V354/'SW7'!C$5</f>
        <v>29.675872378528311</v>
      </c>
    </row>
    <row r="355" spans="1:23" x14ac:dyDescent="0.35">
      <c r="A355" s="142">
        <f t="shared" si="65"/>
        <v>352</v>
      </c>
      <c r="B355" s="143">
        <f t="shared" si="66"/>
        <v>365.62729379712243</v>
      </c>
      <c r="C355" s="133">
        <v>1200</v>
      </c>
      <c r="D355" s="133">
        <v>0</v>
      </c>
      <c r="E355" s="166">
        <v>1.3</v>
      </c>
      <c r="F355" s="143"/>
      <c r="G355" s="143"/>
      <c r="H355" s="143"/>
      <c r="I355" s="143"/>
      <c r="J355" s="143"/>
      <c r="K355" s="143"/>
      <c r="L355" s="167">
        <f t="shared" si="68"/>
        <v>9.1862352567567136</v>
      </c>
      <c r="M355" s="143">
        <f t="shared" si="60"/>
        <v>0.22322551673918814</v>
      </c>
      <c r="N355" s="143">
        <f t="shared" si="61"/>
        <v>36.744941027026854</v>
      </c>
      <c r="O355" s="143">
        <f t="shared" si="62"/>
        <v>0</v>
      </c>
      <c r="P355" s="143">
        <f t="shared" si="63"/>
        <v>11023.482308108056</v>
      </c>
      <c r="Q355" s="143">
        <f t="shared" si="63"/>
        <v>0</v>
      </c>
      <c r="R355" s="143">
        <f t="shared" si="63"/>
        <v>47.768423335134912</v>
      </c>
      <c r="S355" s="143">
        <f t="shared" si="64"/>
        <v>11071.250731443191</v>
      </c>
      <c r="T355" s="143">
        <f>U354-(U354*(0.5^(1/'SW7'!C$2)))</f>
        <v>8583.1006703164894</v>
      </c>
      <c r="U355" s="143">
        <f t="shared" si="67"/>
        <v>1355267.813774687</v>
      </c>
      <c r="V355" s="147">
        <f>(U355*'SW7'!C$3/(B355*'SW7'!C$4)/1000)</f>
        <v>2.3718722517422011</v>
      </c>
      <c r="W355" s="147">
        <f>V355/'SW7'!C$5</f>
        <v>29.648403146777511</v>
      </c>
    </row>
    <row r="356" spans="1:23" x14ac:dyDescent="0.35">
      <c r="A356" s="142">
        <f t="shared" si="65"/>
        <v>353</v>
      </c>
      <c r="B356" s="143">
        <f t="shared" si="66"/>
        <v>366.63387322948245</v>
      </c>
      <c r="C356" s="133">
        <v>1200</v>
      </c>
      <c r="D356" s="133">
        <v>0</v>
      </c>
      <c r="E356" s="166">
        <v>1.3</v>
      </c>
      <c r="F356" s="143"/>
      <c r="G356" s="143"/>
      <c r="H356" s="143"/>
      <c r="I356" s="143"/>
      <c r="J356" s="143"/>
      <c r="K356" s="143"/>
      <c r="L356" s="167">
        <f t="shared" si="68"/>
        <v>9.2017535650365225</v>
      </c>
      <c r="M356" s="143">
        <f t="shared" si="60"/>
        <v>0.2236026116303875</v>
      </c>
      <c r="N356" s="143">
        <f t="shared" si="61"/>
        <v>36.80701426014609</v>
      </c>
      <c r="O356" s="143">
        <f t="shared" si="62"/>
        <v>0</v>
      </c>
      <c r="P356" s="143">
        <f t="shared" si="63"/>
        <v>11042.104278043827</v>
      </c>
      <c r="Q356" s="143">
        <f t="shared" si="63"/>
        <v>0</v>
      </c>
      <c r="R356" s="143">
        <f t="shared" si="63"/>
        <v>47.84911853818992</v>
      </c>
      <c r="S356" s="143">
        <f t="shared" si="64"/>
        <v>11089.953396582017</v>
      </c>
      <c r="T356" s="143">
        <f>U355-(U355*(0.5^(1/'SW7'!C$2)))</f>
        <v>8598.868337237509</v>
      </c>
      <c r="U356" s="143">
        <f t="shared" si="67"/>
        <v>1357755.9638358138</v>
      </c>
      <c r="V356" s="147">
        <f>(U356*'SW7'!C$3/(B356*'SW7'!C$4)/1000)</f>
        <v>2.3697029555068041</v>
      </c>
      <c r="W356" s="147">
        <f>V356/'SW7'!C$5</f>
        <v>29.621286943835052</v>
      </c>
    </row>
    <row r="357" spans="1:23" x14ac:dyDescent="0.35">
      <c r="A357" s="142">
        <f t="shared" si="65"/>
        <v>354</v>
      </c>
      <c r="B357" s="143">
        <f t="shared" si="66"/>
        <v>367.6387447130025</v>
      </c>
      <c r="C357" s="133">
        <v>1200</v>
      </c>
      <c r="D357" s="133">
        <v>0</v>
      </c>
      <c r="E357" s="166">
        <v>1.3</v>
      </c>
      <c r="F357" s="143"/>
      <c r="G357" s="143"/>
      <c r="H357" s="143"/>
      <c r="I357" s="143"/>
      <c r="J357" s="143"/>
      <c r="K357" s="143"/>
      <c r="L357" s="167">
        <f t="shared" si="68"/>
        <v>9.2172279742243752</v>
      </c>
      <c r="M357" s="143">
        <f t="shared" si="60"/>
        <v>0.22397863977365232</v>
      </c>
      <c r="N357" s="143">
        <f t="shared" si="61"/>
        <v>36.868911896897501</v>
      </c>
      <c r="O357" s="143">
        <f t="shared" si="62"/>
        <v>0</v>
      </c>
      <c r="P357" s="143">
        <f t="shared" si="63"/>
        <v>11060.673569069249</v>
      </c>
      <c r="Q357" s="143">
        <f t="shared" si="63"/>
        <v>0</v>
      </c>
      <c r="R357" s="143">
        <f t="shared" si="63"/>
        <v>47.929585465966753</v>
      </c>
      <c r="S357" s="143">
        <f t="shared" si="64"/>
        <v>11108.603154535216</v>
      </c>
      <c r="T357" s="143">
        <f>U356-(U356*(0.5^(1/'SW7'!C$2)))</f>
        <v>8614.6550876949914</v>
      </c>
      <c r="U357" s="143">
        <f t="shared" si="67"/>
        <v>1360247.0488951583</v>
      </c>
      <c r="V357" s="147">
        <f>(U357*'SW7'!C$3/(B357*'SW7'!C$4)/1000)</f>
        <v>2.3675616455435651</v>
      </c>
      <c r="W357" s="147">
        <f>V357/'SW7'!C$5</f>
        <v>29.594520569294563</v>
      </c>
    </row>
    <row r="358" spans="1:23" x14ac:dyDescent="0.35">
      <c r="A358" s="142">
        <f t="shared" si="65"/>
        <v>355</v>
      </c>
      <c r="B358" s="143">
        <f t="shared" si="66"/>
        <v>368.64188764800252</v>
      </c>
      <c r="C358" s="133">
        <v>1200</v>
      </c>
      <c r="D358" s="133">
        <v>0</v>
      </c>
      <c r="E358" s="166">
        <v>1.3</v>
      </c>
      <c r="F358" s="143"/>
      <c r="G358" s="143"/>
      <c r="H358" s="143"/>
      <c r="I358" s="143"/>
      <c r="J358" s="143"/>
      <c r="K358" s="143"/>
      <c r="L358" s="167">
        <f t="shared" si="68"/>
        <v>9.232658731988419</v>
      </c>
      <c r="M358" s="143">
        <f t="shared" si="60"/>
        <v>0.22435360718731856</v>
      </c>
      <c r="N358" s="143">
        <f t="shared" si="61"/>
        <v>36.930634927953676</v>
      </c>
      <c r="O358" s="143">
        <f t="shared" si="62"/>
        <v>0</v>
      </c>
      <c r="P358" s="143">
        <f t="shared" si="63"/>
        <v>11079.190478386103</v>
      </c>
      <c r="Q358" s="143">
        <f t="shared" si="63"/>
        <v>0</v>
      </c>
      <c r="R358" s="143">
        <f t="shared" si="63"/>
        <v>48.009825406339779</v>
      </c>
      <c r="S358" s="143">
        <f t="shared" si="64"/>
        <v>11127.200303792442</v>
      </c>
      <c r="T358" s="143">
        <f>U357-(U357*(0.5^(1/'SW7'!C$2)))</f>
        <v>8630.4604600532912</v>
      </c>
      <c r="U358" s="143">
        <f t="shared" si="67"/>
        <v>1362740.9969619985</v>
      </c>
      <c r="V358" s="147">
        <f>(U358*'SW7'!C$3/(B358*'SW7'!C$4)/1000)</f>
        <v>2.3654480704481435</v>
      </c>
      <c r="W358" s="147">
        <f>V358/'SW7'!C$5</f>
        <v>29.568100880601794</v>
      </c>
    </row>
    <row r="359" spans="1:23" x14ac:dyDescent="0.35">
      <c r="A359" s="142">
        <f t="shared" si="65"/>
        <v>356</v>
      </c>
      <c r="B359" s="143">
        <f t="shared" si="66"/>
        <v>369.64328140288251</v>
      </c>
      <c r="C359" s="133">
        <v>1200</v>
      </c>
      <c r="D359" s="133">
        <v>0</v>
      </c>
      <c r="E359" s="166">
        <v>1.3</v>
      </c>
      <c r="F359" s="143"/>
      <c r="G359" s="143"/>
      <c r="H359" s="143"/>
      <c r="I359" s="143"/>
      <c r="J359" s="143"/>
      <c r="K359" s="143"/>
      <c r="L359" s="167">
        <f t="shared" si="68"/>
        <v>9.2480460839067753</v>
      </c>
      <c r="M359" s="143">
        <f t="shared" si="60"/>
        <v>0.22472751983893463</v>
      </c>
      <c r="N359" s="143">
        <f t="shared" si="61"/>
        <v>36.992184335627101</v>
      </c>
      <c r="O359" s="143">
        <f t="shared" si="62"/>
        <v>0</v>
      </c>
      <c r="P359" s="143">
        <f t="shared" si="63"/>
        <v>11097.65530068813</v>
      </c>
      <c r="Q359" s="143">
        <f t="shared" si="63"/>
        <v>0</v>
      </c>
      <c r="R359" s="143">
        <f t="shared" si="63"/>
        <v>48.089839636315233</v>
      </c>
      <c r="S359" s="143">
        <f t="shared" si="64"/>
        <v>11145.745140324445</v>
      </c>
      <c r="T359" s="143">
        <f>U358-(U358*(0.5^(1/'SW7'!C$2)))</f>
        <v>8646.2839975480456</v>
      </c>
      <c r="U359" s="143">
        <f t="shared" si="67"/>
        <v>1365237.7368057377</v>
      </c>
      <c r="V359" s="147">
        <f>(U359*'SW7'!C$3/(B359*'SW7'!C$4)/1000)</f>
        <v>2.3633619833714512</v>
      </c>
      <c r="W359" s="147">
        <f>V359/'SW7'!C$5</f>
        <v>29.542024792143138</v>
      </c>
    </row>
    <row r="360" spans="1:23" x14ac:dyDescent="0.35">
      <c r="A360" s="142">
        <f t="shared" si="65"/>
        <v>357</v>
      </c>
      <c r="B360" s="143">
        <f t="shared" si="66"/>
        <v>370.64290531412252</v>
      </c>
      <c r="C360" s="133">
        <v>1200</v>
      </c>
      <c r="D360" s="133">
        <v>0</v>
      </c>
      <c r="E360" s="166">
        <v>1.3</v>
      </c>
      <c r="F360" s="143"/>
      <c r="G360" s="143"/>
      <c r="H360" s="143"/>
      <c r="I360" s="143"/>
      <c r="J360" s="143"/>
      <c r="K360" s="143"/>
      <c r="L360" s="167">
        <f t="shared" si="68"/>
        <v>9.2633902734909803</v>
      </c>
      <c r="M360" s="143">
        <f t="shared" si="60"/>
        <v>0.22510038364583082</v>
      </c>
      <c r="N360" s="143">
        <f t="shared" si="61"/>
        <v>37.053561093963921</v>
      </c>
      <c r="O360" s="143">
        <f t="shared" si="62"/>
        <v>0</v>
      </c>
      <c r="P360" s="143">
        <f t="shared" si="63"/>
        <v>11116.068328189176</v>
      </c>
      <c r="Q360" s="143">
        <f t="shared" si="63"/>
        <v>0</v>
      </c>
      <c r="R360" s="143">
        <f t="shared" si="63"/>
        <v>48.169629422153101</v>
      </c>
      <c r="S360" s="143">
        <f t="shared" si="64"/>
        <v>11164.237957611329</v>
      </c>
      <c r="T360" s="143">
        <f>U359-(U359*(0.5^(1/'SW7'!C$2)))</f>
        <v>8662.1252482370473</v>
      </c>
      <c r="U360" s="143">
        <f t="shared" si="67"/>
        <v>1367737.197948514</v>
      </c>
      <c r="V360" s="147">
        <f>(U360*'SW7'!C$3/(B360*'SW7'!C$4)/1000)</f>
        <v>2.3613031419481323</v>
      </c>
      <c r="W360" s="147">
        <f>V360/'SW7'!C$5</f>
        <v>29.516289274351653</v>
      </c>
    </row>
    <row r="361" spans="1:23" x14ac:dyDescent="0.35">
      <c r="A361" s="142">
        <f t="shared" si="65"/>
        <v>358</v>
      </c>
      <c r="B361" s="143">
        <f t="shared" si="66"/>
        <v>371.64073868628253</v>
      </c>
      <c r="C361" s="133">
        <v>1200</v>
      </c>
      <c r="D361" s="133">
        <v>0</v>
      </c>
      <c r="E361" s="166">
        <v>1.3</v>
      </c>
      <c r="F361" s="143"/>
      <c r="G361" s="143"/>
      <c r="H361" s="143"/>
      <c r="I361" s="143"/>
      <c r="J361" s="143"/>
      <c r="K361" s="143"/>
      <c r="L361" s="167">
        <f t="shared" si="68"/>
        <v>9.2786915422091134</v>
      </c>
      <c r="M361" s="143">
        <f t="shared" si="60"/>
        <v>0.22547220447568145</v>
      </c>
      <c r="N361" s="143">
        <f t="shared" si="61"/>
        <v>37.114766168836454</v>
      </c>
      <c r="O361" s="143">
        <f t="shared" si="62"/>
        <v>0</v>
      </c>
      <c r="P361" s="143">
        <f t="shared" si="63"/>
        <v>11134.429850650937</v>
      </c>
      <c r="Q361" s="143">
        <f t="shared" si="63"/>
        <v>0</v>
      </c>
      <c r="R361" s="143">
        <f t="shared" si="63"/>
        <v>48.249196019487393</v>
      </c>
      <c r="S361" s="143">
        <f t="shared" si="64"/>
        <v>11182.679046670424</v>
      </c>
      <c r="T361" s="143">
        <f>U360-(U360*(0.5^(1/'SW7'!C$2)))</f>
        <v>8677.9837649541441</v>
      </c>
      <c r="U361" s="143">
        <f t="shared" si="67"/>
        <v>1370239.3106578882</v>
      </c>
      <c r="V361" s="147">
        <f>(U361*'SW7'!C$3/(B361*'SW7'!C$4)/1000)</f>
        <v>2.3592713082264107</v>
      </c>
      <c r="W361" s="147">
        <f>V361/'SW7'!C$5</f>
        <v>29.490891352830133</v>
      </c>
    </row>
    <row r="362" spans="1:23" x14ac:dyDescent="0.35">
      <c r="A362" s="142">
        <f t="shared" si="65"/>
        <v>359</v>
      </c>
      <c r="B362" s="143">
        <f t="shared" si="66"/>
        <v>372.63676079200258</v>
      </c>
      <c r="C362" s="133">
        <v>1200</v>
      </c>
      <c r="D362" s="133">
        <v>0</v>
      </c>
      <c r="E362" s="166">
        <v>1.3</v>
      </c>
      <c r="F362" s="143"/>
      <c r="G362" s="143"/>
      <c r="H362" s="143"/>
      <c r="I362" s="143"/>
      <c r="J362" s="143"/>
      <c r="K362" s="143"/>
      <c r="L362" s="167">
        <f t="shared" si="68"/>
        <v>9.293950129508584</v>
      </c>
      <c r="M362" s="143">
        <f t="shared" si="60"/>
        <v>0.22584298814705858</v>
      </c>
      <c r="N362" s="143">
        <f t="shared" si="61"/>
        <v>37.175800518034336</v>
      </c>
      <c r="O362" s="143">
        <f t="shared" si="62"/>
        <v>0</v>
      </c>
      <c r="P362" s="143">
        <f t="shared" si="63"/>
        <v>11152.740155410302</v>
      </c>
      <c r="Q362" s="143">
        <f t="shared" si="63"/>
        <v>0</v>
      </c>
      <c r="R362" s="143">
        <f t="shared" si="63"/>
        <v>48.328540673444635</v>
      </c>
      <c r="S362" s="143">
        <f t="shared" si="64"/>
        <v>11201.068696083747</v>
      </c>
      <c r="T362" s="143">
        <f>U361-(U361*(0.5^(1/'SW7'!C$2)))</f>
        <v>8693.8591052624397</v>
      </c>
      <c r="U362" s="143">
        <f t="shared" si="67"/>
        <v>1372744.0059396045</v>
      </c>
      <c r="V362" s="147">
        <f>(U362*'SW7'!C$3/(B362*'SW7'!C$4)/1000)</f>
        <v>2.357266248599279</v>
      </c>
      <c r="W362" s="147">
        <f>V362/'SW7'!C$5</f>
        <v>29.465828107490989</v>
      </c>
    </row>
    <row r="363" spans="1:23" x14ac:dyDescent="0.35">
      <c r="A363" s="142">
        <f t="shared" si="65"/>
        <v>360</v>
      </c>
      <c r="B363" s="143">
        <f t="shared" si="66"/>
        <v>373.63095087200253</v>
      </c>
      <c r="C363" s="133">
        <v>1200</v>
      </c>
      <c r="D363" s="133">
        <v>0</v>
      </c>
      <c r="E363" s="166">
        <v>1.3</v>
      </c>
      <c r="F363" s="143"/>
      <c r="G363" s="143"/>
      <c r="H363" s="143"/>
      <c r="I363" s="143"/>
      <c r="J363" s="143"/>
      <c r="K363" s="143"/>
      <c r="L363" s="167">
        <f t="shared" si="68"/>
        <v>9.3091662728386417</v>
      </c>
      <c r="M363" s="143">
        <f t="shared" si="60"/>
        <v>0.22621274042997899</v>
      </c>
      <c r="N363" s="143">
        <f t="shared" si="61"/>
        <v>37.236665091354567</v>
      </c>
      <c r="O363" s="143">
        <f t="shared" si="62"/>
        <v>0</v>
      </c>
      <c r="P363" s="143">
        <f t="shared" si="63"/>
        <v>11170.999527406369</v>
      </c>
      <c r="Q363" s="143">
        <f t="shared" si="63"/>
        <v>0</v>
      </c>
      <c r="R363" s="143">
        <f t="shared" si="63"/>
        <v>48.40766461876094</v>
      </c>
      <c r="S363" s="143">
        <f t="shared" si="64"/>
        <v>11219.40719202513</v>
      </c>
      <c r="T363" s="143">
        <f>U362-(U362*(0.5^(1/'SW7'!C$2)))</f>
        <v>8709.7508314095903</v>
      </c>
      <c r="U363" s="143">
        <f t="shared" si="67"/>
        <v>1375251.2155304258</v>
      </c>
      <c r="V363" s="147">
        <f>(U363*'SW7'!C$3/(B363*'SW7'!C$4)/1000)</f>
        <v>2.3552877337370011</v>
      </c>
      <c r="W363" s="147">
        <f>V363/'SW7'!C$5</f>
        <v>29.441096671712511</v>
      </c>
    </row>
    <row r="364" spans="1:23" x14ac:dyDescent="0.35">
      <c r="A364" s="142">
        <f t="shared" si="65"/>
        <v>361</v>
      </c>
      <c r="B364" s="143">
        <f t="shared" si="66"/>
        <v>374.62328813508253</v>
      </c>
      <c r="C364" s="133">
        <v>60</v>
      </c>
      <c r="D364" s="133">
        <v>680</v>
      </c>
      <c r="E364" s="166">
        <v>1.3</v>
      </c>
      <c r="F364" s="143"/>
      <c r="G364" s="143"/>
      <c r="H364" s="143"/>
      <c r="I364" s="143"/>
      <c r="J364" s="143"/>
      <c r="K364" s="143"/>
      <c r="L364" s="167">
        <f t="shared" si="68"/>
        <v>9.3243402076725239</v>
      </c>
      <c r="M364" s="143">
        <f t="shared" si="60"/>
        <v>0.22658146704644233</v>
      </c>
      <c r="N364" s="143">
        <f t="shared" si="61"/>
        <v>37.297360830690096</v>
      </c>
      <c r="O364" s="143">
        <f t="shared" si="62"/>
        <v>0</v>
      </c>
      <c r="P364" s="143">
        <f t="shared" si="63"/>
        <v>559.46041246035145</v>
      </c>
      <c r="Q364" s="143">
        <f t="shared" si="63"/>
        <v>154.07539759158078</v>
      </c>
      <c r="R364" s="143">
        <f t="shared" si="63"/>
        <v>48.486569079897123</v>
      </c>
      <c r="S364" s="143">
        <f t="shared" si="64"/>
        <v>762.02237913182933</v>
      </c>
      <c r="T364" s="143">
        <f>U363-(U363*(0.5^(1/'SW7'!C$2)))</f>
        <v>8725.6585102803074</v>
      </c>
      <c r="U364" s="143">
        <f t="shared" si="67"/>
        <v>1377760.8718910413</v>
      </c>
      <c r="V364" s="147">
        <f>(U364*'SW7'!C$3/(B364*'SW7'!C$4)/1000)</f>
        <v>2.3533355385209047</v>
      </c>
      <c r="W364" s="147">
        <f>V364/'SW7'!C$5</f>
        <v>29.416694231511308</v>
      </c>
    </row>
    <row r="365" spans="1:23" x14ac:dyDescent="0.35">
      <c r="A365" s="142">
        <f t="shared" si="65"/>
        <v>362</v>
      </c>
      <c r="B365" s="143">
        <f t="shared" si="66"/>
        <v>375.61375175812253</v>
      </c>
      <c r="C365" s="133">
        <v>60</v>
      </c>
      <c r="D365" s="133">
        <v>680</v>
      </c>
      <c r="E365" s="166">
        <v>1.3</v>
      </c>
      <c r="F365" s="143"/>
      <c r="G365" s="143"/>
      <c r="H365" s="143"/>
      <c r="I365" s="143"/>
      <c r="J365" s="143"/>
      <c r="K365" s="143"/>
      <c r="L365" s="167">
        <f t="shared" si="68"/>
        <v>9.3394721675293333</v>
      </c>
      <c r="M365" s="143">
        <f t="shared" si="60"/>
        <v>0.22694917367096279</v>
      </c>
      <c r="N365" s="143">
        <f t="shared" si="61"/>
        <v>37.357888670117333</v>
      </c>
      <c r="O365" s="143">
        <f t="shared" si="62"/>
        <v>0</v>
      </c>
      <c r="P365" s="143">
        <f t="shared" si="63"/>
        <v>560.36833005176004</v>
      </c>
      <c r="Q365" s="143">
        <f t="shared" si="63"/>
        <v>154.32543809625469</v>
      </c>
      <c r="R365" s="143">
        <f t="shared" si="63"/>
        <v>48.565255271152537</v>
      </c>
      <c r="S365" s="143">
        <f t="shared" si="64"/>
        <v>763.25902341916719</v>
      </c>
      <c r="T365" s="143">
        <f>U364-(U364*(0.5^(1/'SW7'!C$2)))</f>
        <v>8741.5817133530509</v>
      </c>
      <c r="U365" s="143">
        <f t="shared" si="67"/>
        <v>1369797.2357598927</v>
      </c>
      <c r="V365" s="147">
        <f>(U365*'SW7'!C$3/(B365*'SW7'!C$4)/1000)</f>
        <v>2.3335632646477302</v>
      </c>
      <c r="W365" s="147">
        <f>V365/'SW7'!C$5</f>
        <v>29.169540808096627</v>
      </c>
    </row>
    <row r="366" spans="1:23" x14ac:dyDescent="0.35">
      <c r="A366" s="142">
        <f t="shared" si="65"/>
        <v>363</v>
      </c>
      <c r="B366" s="143">
        <f t="shared" si="66"/>
        <v>376.60232088608257</v>
      </c>
      <c r="C366" s="133">
        <v>60</v>
      </c>
      <c r="D366" s="133">
        <v>680</v>
      </c>
      <c r="E366" s="166">
        <v>1.3</v>
      </c>
      <c r="F366" s="143"/>
      <c r="G366" s="143"/>
      <c r="H366" s="143"/>
      <c r="I366" s="143"/>
      <c r="J366" s="143"/>
      <c r="K366" s="143"/>
      <c r="L366" s="167">
        <f t="shared" si="68"/>
        <v>9.3545623839955887</v>
      </c>
      <c r="M366" s="143">
        <f t="shared" si="60"/>
        <v>0.22731586593109279</v>
      </c>
      <c r="N366" s="143">
        <f t="shared" si="61"/>
        <v>37.418249535982355</v>
      </c>
      <c r="O366" s="143">
        <f t="shared" si="62"/>
        <v>0</v>
      </c>
      <c r="P366" s="143">
        <f t="shared" si="63"/>
        <v>561.27374303973534</v>
      </c>
      <c r="Q366" s="143">
        <f t="shared" si="63"/>
        <v>154.57478883314309</v>
      </c>
      <c r="R366" s="143">
        <f t="shared" si="63"/>
        <v>48.64372439677706</v>
      </c>
      <c r="S366" s="143">
        <f t="shared" si="64"/>
        <v>764.49225626965551</v>
      </c>
      <c r="T366" s="143">
        <f>U365-(U365*(0.5^(1/'SW7'!C$2)))</f>
        <v>8691.0542398297694</v>
      </c>
      <c r="U366" s="143">
        <f t="shared" si="67"/>
        <v>1361818.9130699588</v>
      </c>
      <c r="V366" s="147">
        <f>(U366*'SW7'!C$3/(B366*'SW7'!C$4)/1000)</f>
        <v>2.3138816782968665</v>
      </c>
      <c r="W366" s="147">
        <f>V366/'SW7'!C$5</f>
        <v>28.92352097871083</v>
      </c>
    </row>
    <row r="367" spans="1:23" x14ac:dyDescent="0.35">
      <c r="A367" s="142">
        <f t="shared" si="65"/>
        <v>364</v>
      </c>
      <c r="B367" s="143">
        <f t="shared" si="66"/>
        <v>377.58897463200259</v>
      </c>
      <c r="C367" s="133">
        <v>60</v>
      </c>
      <c r="D367" s="133">
        <v>680</v>
      </c>
      <c r="E367" s="166">
        <v>1.3</v>
      </c>
      <c r="F367" s="143"/>
      <c r="G367" s="143"/>
      <c r="H367" s="143"/>
      <c r="I367" s="143"/>
      <c r="J367" s="143"/>
      <c r="K367" s="143"/>
      <c r="L367" s="167">
        <f t="shared" si="68"/>
        <v>9.3696110867464988</v>
      </c>
      <c r="M367" s="143">
        <f t="shared" si="60"/>
        <v>0.22768154940793991</v>
      </c>
      <c r="N367" s="143">
        <f t="shared" si="61"/>
        <v>37.478444346985995</v>
      </c>
      <c r="O367" s="143">
        <f t="shared" si="62"/>
        <v>0</v>
      </c>
      <c r="P367" s="143">
        <f t="shared" si="63"/>
        <v>562.17666520478997</v>
      </c>
      <c r="Q367" s="143">
        <f t="shared" si="63"/>
        <v>154.82345359739915</v>
      </c>
      <c r="R367" s="143">
        <f t="shared" si="63"/>
        <v>48.721977651081794</v>
      </c>
      <c r="S367" s="143">
        <f t="shared" si="64"/>
        <v>765.72209645327098</v>
      </c>
      <c r="T367" s="143">
        <f>U366-(U366*(0.5^(1/'SW7'!C$2)))</f>
        <v>8640.4335834062658</v>
      </c>
      <c r="U367" s="143">
        <f t="shared" si="67"/>
        <v>1353892.3510863986</v>
      </c>
      <c r="V367" s="147">
        <f>(U367*'SW7'!C$3/(B367*'SW7'!C$4)/1000)</f>
        <v>2.2944025041161646</v>
      </c>
      <c r="W367" s="147">
        <f>V367/'SW7'!C$5</f>
        <v>28.680031301452058</v>
      </c>
    </row>
    <row r="368" spans="1:23" x14ac:dyDescent="0.35">
      <c r="A368" s="142">
        <f t="shared" si="65"/>
        <v>365</v>
      </c>
      <c r="B368" s="143">
        <f t="shared" si="66"/>
        <v>378.57369207700259</v>
      </c>
      <c r="C368" s="133">
        <v>60</v>
      </c>
      <c r="D368" s="133">
        <v>680</v>
      </c>
      <c r="E368" s="166">
        <v>1.3</v>
      </c>
      <c r="F368" s="143"/>
      <c r="G368" s="143"/>
      <c r="H368" s="143"/>
      <c r="I368" s="143"/>
      <c r="J368" s="143"/>
      <c r="K368" s="143"/>
      <c r="L368" s="167">
        <f t="shared" si="68"/>
        <v>9.3846185035669443</v>
      </c>
      <c r="M368" s="143">
        <f t="shared" si="60"/>
        <v>0.22804622963667673</v>
      </c>
      <c r="N368" s="143">
        <f t="shared" si="61"/>
        <v>37.538474014267777</v>
      </c>
      <c r="O368" s="143">
        <f t="shared" si="62"/>
        <v>0</v>
      </c>
      <c r="P368" s="143">
        <f t="shared" si="63"/>
        <v>563.07711021401667</v>
      </c>
      <c r="Q368" s="143">
        <f t="shared" si="63"/>
        <v>155.07143615294018</v>
      </c>
      <c r="R368" s="143">
        <f t="shared" si="63"/>
        <v>48.800016218548109</v>
      </c>
      <c r="S368" s="143">
        <f t="shared" si="64"/>
        <v>766.94856258550499</v>
      </c>
      <c r="T368" s="143">
        <f>U367-(U367*(0.5^(1/'SW7'!C$2)))</f>
        <v>8590.1413369802758</v>
      </c>
      <c r="U368" s="143">
        <f t="shared" si="67"/>
        <v>1346017.6395994455</v>
      </c>
      <c r="V368" s="147">
        <f>(U368*'SW7'!C$3/(B368*'SW7'!C$4)/1000)</f>
        <v>2.2751241413248824</v>
      </c>
      <c r="W368" s="147">
        <f>V368/'SW7'!C$5</f>
        <v>28.439051766561029</v>
      </c>
    </row>
    <row r="369" spans="1:23" x14ac:dyDescent="0.35">
      <c r="A369" s="142">
        <f t="shared" si="65"/>
        <v>366</v>
      </c>
      <c r="B369" s="143">
        <f t="shared" si="66"/>
        <v>379.55645227028259</v>
      </c>
      <c r="C369" s="133">
        <v>60</v>
      </c>
      <c r="D369" s="133">
        <v>680</v>
      </c>
      <c r="E369" s="166">
        <v>1.3</v>
      </c>
      <c r="F369" s="143"/>
      <c r="G369" s="143"/>
      <c r="H369" s="143"/>
      <c r="I369" s="143"/>
      <c r="J369" s="143"/>
      <c r="K369" s="143"/>
      <c r="L369" s="167">
        <f t="shared" si="68"/>
        <v>9.3995848603721548</v>
      </c>
      <c r="M369" s="143">
        <f t="shared" si="60"/>
        <v>0.22840991210704334</v>
      </c>
      <c r="N369" s="143">
        <f t="shared" si="61"/>
        <v>37.598339441488619</v>
      </c>
      <c r="O369" s="143">
        <f t="shared" si="62"/>
        <v>0</v>
      </c>
      <c r="P369" s="143">
        <f t="shared" si="63"/>
        <v>563.97509162232927</v>
      </c>
      <c r="Q369" s="143">
        <f t="shared" si="63"/>
        <v>155.31874023278948</v>
      </c>
      <c r="R369" s="143">
        <f t="shared" si="63"/>
        <v>48.877841273935204</v>
      </c>
      <c r="S369" s="143">
        <f t="shared" si="64"/>
        <v>768.17167312905394</v>
      </c>
      <c r="T369" s="143">
        <f>U368-(U368*(0.5^(1/'SW7'!C$2)))</f>
        <v>8540.1780702504329</v>
      </c>
      <c r="U369" s="143">
        <f t="shared" si="67"/>
        <v>1338194.4468250507</v>
      </c>
      <c r="V369" s="147">
        <f>(U369*'SW7'!C$3/(B369*'SW7'!C$4)/1000)</f>
        <v>2.2560442971083075</v>
      </c>
      <c r="W369" s="147">
        <f>V369/'SW7'!C$5</f>
        <v>28.200553713853843</v>
      </c>
    </row>
    <row r="370" spans="1:23" x14ac:dyDescent="0.35">
      <c r="A370" s="142">
        <f t="shared" si="65"/>
        <v>367</v>
      </c>
      <c r="B370" s="143">
        <f t="shared" si="66"/>
        <v>380.53723422912265</v>
      </c>
      <c r="C370" s="133">
        <v>60</v>
      </c>
      <c r="D370" s="133">
        <v>680</v>
      </c>
      <c r="E370" s="166">
        <v>1.3</v>
      </c>
      <c r="F370" s="143"/>
      <c r="G370" s="143"/>
      <c r="H370" s="143"/>
      <c r="I370" s="143"/>
      <c r="J370" s="143"/>
      <c r="K370" s="143"/>
      <c r="L370" s="167">
        <f t="shared" si="68"/>
        <v>9.4145103812281157</v>
      </c>
      <c r="M370" s="143">
        <f t="shared" si="60"/>
        <v>0.22877260226384319</v>
      </c>
      <c r="N370" s="143">
        <f t="shared" si="61"/>
        <v>37.658041524912463</v>
      </c>
      <c r="O370" s="143">
        <f t="shared" si="62"/>
        <v>0</v>
      </c>
      <c r="P370" s="143">
        <f t="shared" si="63"/>
        <v>564.8706228736869</v>
      </c>
      <c r="Q370" s="143">
        <f t="shared" si="63"/>
        <v>155.56536953941338</v>
      </c>
      <c r="R370" s="143">
        <f t="shared" si="63"/>
        <v>48.955453982386203</v>
      </c>
      <c r="S370" s="143">
        <f t="shared" si="64"/>
        <v>769.39144639548647</v>
      </c>
      <c r="T370" s="143">
        <f>U369-(U369*(0.5^(1/'SW7'!C$2)))</f>
        <v>8490.5416781217791</v>
      </c>
      <c r="U370" s="143">
        <f t="shared" si="67"/>
        <v>1330422.4404279294</v>
      </c>
      <c r="V370" s="147">
        <f>(U370*'SW7'!C$3/(B370*'SW7'!C$4)/1000)</f>
        <v>2.237160703523783</v>
      </c>
      <c r="W370" s="147">
        <f>V370/'SW7'!C$5</f>
        <v>27.964508794047287</v>
      </c>
    </row>
    <row r="371" spans="1:23" x14ac:dyDescent="0.35">
      <c r="A371" s="142">
        <f t="shared" si="65"/>
        <v>368</v>
      </c>
      <c r="B371" s="143">
        <f t="shared" si="66"/>
        <v>381.51601693888267</v>
      </c>
      <c r="C371" s="133">
        <v>60</v>
      </c>
      <c r="D371" s="133">
        <v>680</v>
      </c>
      <c r="E371" s="166">
        <v>1.3</v>
      </c>
      <c r="F371" s="143"/>
      <c r="G371" s="143"/>
      <c r="H371" s="143"/>
      <c r="I371" s="143"/>
      <c r="J371" s="143"/>
      <c r="K371" s="143"/>
      <c r="L371" s="167">
        <f t="shared" si="68"/>
        <v>9.4293952883716905</v>
      </c>
      <c r="M371" s="143">
        <f t="shared" si="60"/>
        <v>0.22913430550743208</v>
      </c>
      <c r="N371" s="143">
        <f t="shared" si="61"/>
        <v>37.717581153486762</v>
      </c>
      <c r="O371" s="143">
        <f t="shared" si="62"/>
        <v>0</v>
      </c>
      <c r="P371" s="143">
        <f t="shared" si="63"/>
        <v>565.76371730230142</v>
      </c>
      <c r="Q371" s="143">
        <f t="shared" si="63"/>
        <v>155.8113277450538</v>
      </c>
      <c r="R371" s="143">
        <f t="shared" si="63"/>
        <v>49.032855499532793</v>
      </c>
      <c r="S371" s="143">
        <f t="shared" si="64"/>
        <v>770.607900546888</v>
      </c>
      <c r="T371" s="143">
        <f>U370-(U370*(0.5^(1/'SW7'!C$2)))</f>
        <v>8441.2300520020071</v>
      </c>
      <c r="U371" s="143">
        <f t="shared" si="67"/>
        <v>1322701.2901962032</v>
      </c>
      <c r="V371" s="147">
        <f>(U371*'SW7'!C$3/(B371*'SW7'!C$4)/1000)</f>
        <v>2.2184711216499529</v>
      </c>
      <c r="W371" s="147">
        <f>V371/'SW7'!C$5</f>
        <v>27.73088902062441</v>
      </c>
    </row>
    <row r="372" spans="1:23" x14ac:dyDescent="0.35">
      <c r="A372" s="142">
        <f t="shared" si="65"/>
        <v>369</v>
      </c>
      <c r="B372" s="143">
        <f t="shared" si="66"/>
        <v>382.49277935300267</v>
      </c>
      <c r="C372" s="133">
        <v>60</v>
      </c>
      <c r="D372" s="133">
        <v>680</v>
      </c>
      <c r="E372" s="166">
        <v>1.3</v>
      </c>
      <c r="F372" s="143"/>
      <c r="G372" s="143"/>
      <c r="H372" s="143"/>
      <c r="I372" s="143"/>
      <c r="J372" s="143"/>
      <c r="K372" s="143"/>
      <c r="L372" s="167">
        <f t="shared" si="68"/>
        <v>9.444239802230495</v>
      </c>
      <c r="M372" s="143">
        <f t="shared" si="60"/>
        <v>0.22949502719420101</v>
      </c>
      <c r="N372" s="143">
        <f t="shared" si="61"/>
        <v>37.77695920892198</v>
      </c>
      <c r="O372" s="143">
        <f t="shared" si="62"/>
        <v>0</v>
      </c>
      <c r="P372" s="143">
        <f t="shared" si="63"/>
        <v>566.65438813382968</v>
      </c>
      <c r="Q372" s="143">
        <f t="shared" si="63"/>
        <v>156.05661849205669</v>
      </c>
      <c r="R372" s="143">
        <f t="shared" si="63"/>
        <v>49.110046971598578</v>
      </c>
      <c r="S372" s="143">
        <f t="shared" si="64"/>
        <v>771.82105359748493</v>
      </c>
      <c r="T372" s="143">
        <f>U371-(U371*(0.5^(1/'SW7'!C$2)))</f>
        <v>8392.2410967713222</v>
      </c>
      <c r="U372" s="143">
        <f t="shared" si="67"/>
        <v>1315030.668044748</v>
      </c>
      <c r="V372" s="147">
        <f>(U372*'SW7'!C$3/(B372*'SW7'!C$4)/1000)</f>
        <v>2.1999733412032074</v>
      </c>
      <c r="W372" s="147">
        <f>V372/'SW7'!C$5</f>
        <v>27.499666765040093</v>
      </c>
    </row>
    <row r="373" spans="1:23" x14ac:dyDescent="0.35">
      <c r="A373" s="142">
        <f t="shared" si="65"/>
        <v>370</v>
      </c>
      <c r="B373" s="143">
        <f t="shared" si="66"/>
        <v>383.46750039300264</v>
      </c>
      <c r="C373" s="133">
        <v>60</v>
      </c>
      <c r="D373" s="133">
        <v>680</v>
      </c>
      <c r="E373" s="166">
        <v>1.3</v>
      </c>
      <c r="F373" s="143"/>
      <c r="G373" s="143"/>
      <c r="H373" s="143"/>
      <c r="I373" s="143"/>
      <c r="J373" s="143"/>
      <c r="K373" s="143"/>
      <c r="L373" s="167">
        <f t="shared" si="68"/>
        <v>9.4590441414424653</v>
      </c>
      <c r="M373" s="143">
        <f t="shared" si="60"/>
        <v>0.2298547726370519</v>
      </c>
      <c r="N373" s="143">
        <f t="shared" si="61"/>
        <v>37.836176565769861</v>
      </c>
      <c r="O373" s="143">
        <f t="shared" si="62"/>
        <v>0</v>
      </c>
      <c r="P373" s="143">
        <f t="shared" si="63"/>
        <v>567.54264848654793</v>
      </c>
      <c r="Q373" s="143">
        <f t="shared" si="63"/>
        <v>156.3012453931953</v>
      </c>
      <c r="R373" s="143">
        <f t="shared" si="63"/>
        <v>49.18702953550082</v>
      </c>
      <c r="S373" s="143">
        <f t="shared" si="64"/>
        <v>773.03092341524416</v>
      </c>
      <c r="T373" s="143">
        <f>U372-(U372*(0.5^(1/'SW7'!C$2)))</f>
        <v>8343.5727308036294</v>
      </c>
      <c r="U373" s="143">
        <f t="shared" si="67"/>
        <v>1307410.2480015741</v>
      </c>
      <c r="V373" s="147">
        <f>(U373*'SW7'!C$3/(B373*'SW7'!C$4)/1000)</f>
        <v>2.1816651801317364</v>
      </c>
      <c r="W373" s="147">
        <f>V373/'SW7'!C$5</f>
        <v>27.270814751646704</v>
      </c>
    </row>
    <row r="374" spans="1:23" x14ac:dyDescent="0.35">
      <c r="A374" s="142">
        <f t="shared" si="65"/>
        <v>371</v>
      </c>
      <c r="B374" s="143">
        <f t="shared" si="66"/>
        <v>384.44015894848269</v>
      </c>
      <c r="C374" s="133">
        <v>60</v>
      </c>
      <c r="D374" s="133">
        <v>680</v>
      </c>
      <c r="E374" s="166">
        <v>1.3</v>
      </c>
      <c r="F374" s="143"/>
      <c r="G374" s="143"/>
      <c r="H374" s="143"/>
      <c r="I374" s="143"/>
      <c r="J374" s="143"/>
      <c r="K374" s="143"/>
      <c r="L374" s="167">
        <f t="shared" si="68"/>
        <v>9.473808522875192</v>
      </c>
      <c r="M374" s="143">
        <f t="shared" si="60"/>
        <v>0.23021354710586717</v>
      </c>
      <c r="N374" s="143">
        <f t="shared" si="61"/>
        <v>37.895234091500768</v>
      </c>
      <c r="O374" s="143">
        <f t="shared" si="62"/>
        <v>0</v>
      </c>
      <c r="P374" s="143">
        <f t="shared" si="63"/>
        <v>568.42851137251148</v>
      </c>
      <c r="Q374" s="143">
        <f t="shared" si="63"/>
        <v>156.54521203198968</v>
      </c>
      <c r="R374" s="143">
        <f t="shared" si="63"/>
        <v>49.263804318951003</v>
      </c>
      <c r="S374" s="143">
        <f t="shared" si="64"/>
        <v>774.2375277234521</v>
      </c>
      <c r="T374" s="143">
        <f>U373-(U373*(0.5^(1/'SW7'!C$2)))</f>
        <v>8295.2228858801536</v>
      </c>
      <c r="U374" s="143">
        <f t="shared" si="67"/>
        <v>1299839.7061941857</v>
      </c>
      <c r="V374" s="147">
        <f>(U374*'SW7'!C$3/(B374*'SW7'!C$4)/1000)</f>
        <v>2.1635444842158016</v>
      </c>
      <c r="W374" s="147">
        <f>V374/'SW7'!C$5</f>
        <v>27.044306052697518</v>
      </c>
    </row>
    <row r="375" spans="1:23" x14ac:dyDescent="0.35">
      <c r="A375" s="142">
        <f t="shared" si="65"/>
        <v>372</v>
      </c>
      <c r="B375" s="143">
        <f t="shared" si="66"/>
        <v>385.41073387712265</v>
      </c>
      <c r="C375" s="133">
        <v>60</v>
      </c>
      <c r="D375" s="133">
        <v>680</v>
      </c>
      <c r="E375" s="166">
        <v>1.3</v>
      </c>
      <c r="F375" s="143"/>
      <c r="G375" s="143"/>
      <c r="H375" s="143"/>
      <c r="I375" s="143"/>
      <c r="J375" s="143"/>
      <c r="K375" s="143"/>
      <c r="L375" s="167">
        <f t="shared" si="68"/>
        <v>9.4885331616449626</v>
      </c>
      <c r="M375" s="143">
        <f t="shared" si="60"/>
        <v>0.23057135582797258</v>
      </c>
      <c r="N375" s="143">
        <f t="shared" si="61"/>
        <v>37.954132646579851</v>
      </c>
      <c r="O375" s="143">
        <f t="shared" si="62"/>
        <v>0</v>
      </c>
      <c r="P375" s="143">
        <f t="shared" si="63"/>
        <v>569.31198969869774</v>
      </c>
      <c r="Q375" s="143">
        <f t="shared" si="63"/>
        <v>156.78852196302137</v>
      </c>
      <c r="R375" s="143">
        <f t="shared" si="63"/>
        <v>49.340372440553807</v>
      </c>
      <c r="S375" s="143">
        <f t="shared" si="64"/>
        <v>775.44088410227289</v>
      </c>
      <c r="T375" s="143">
        <f>U374-(U374*(0.5^(1/'SW7'!C$2)))</f>
        <v>8247.1895071032923</v>
      </c>
      <c r="U375" s="143">
        <f t="shared" si="67"/>
        <v>1292318.7208360289</v>
      </c>
      <c r="V375" s="147">
        <f>(U375*'SW7'!C$3/(B375*'SW7'!C$4)/1000)</f>
        <v>2.1456091266742989</v>
      </c>
      <c r="W375" s="147">
        <f>V375/'SW7'!C$5</f>
        <v>26.820114083428734</v>
      </c>
    </row>
    <row r="376" spans="1:23" x14ac:dyDescent="0.35">
      <c r="A376" s="142">
        <f t="shared" si="65"/>
        <v>373</v>
      </c>
      <c r="B376" s="143">
        <f t="shared" si="66"/>
        <v>386.37920400468266</v>
      </c>
      <c r="C376" s="133">
        <v>60</v>
      </c>
      <c r="D376" s="133">
        <v>680</v>
      </c>
      <c r="E376" s="166">
        <v>1.3</v>
      </c>
      <c r="F376" s="143"/>
      <c r="G376" s="143"/>
      <c r="H376" s="143"/>
      <c r="I376" s="143"/>
      <c r="J376" s="143"/>
      <c r="K376" s="143"/>
      <c r="L376" s="167">
        <f t="shared" si="68"/>
        <v>9.503218271135605</v>
      </c>
      <c r="M376" s="143">
        <f t="shared" si="60"/>
        <v>0.23092820398859518</v>
      </c>
      <c r="N376" s="143">
        <f t="shared" si="61"/>
        <v>38.01287308454242</v>
      </c>
      <c r="O376" s="143">
        <f t="shared" si="62"/>
        <v>0</v>
      </c>
      <c r="P376" s="143">
        <f t="shared" si="63"/>
        <v>570.19309626813629</v>
      </c>
      <c r="Q376" s="143">
        <f t="shared" si="63"/>
        <v>157.03117871224472</v>
      </c>
      <c r="R376" s="143">
        <f t="shared" si="63"/>
        <v>49.416735009905146</v>
      </c>
      <c r="S376" s="143">
        <f t="shared" si="64"/>
        <v>776.64100999028608</v>
      </c>
      <c r="T376" s="143">
        <f>U375-(U375*(0.5^(1/'SW7'!C$2)))</f>
        <v>8199.4705528095365</v>
      </c>
      <c r="U376" s="143">
        <f t="shared" si="67"/>
        <v>1284846.972213028</v>
      </c>
      <c r="V376" s="147">
        <f>(U376*'SW7'!C$3/(B376*'SW7'!C$4)/1000)</f>
        <v>2.1278570077775028</v>
      </c>
      <c r="W376" s="147">
        <f>V376/'SW7'!C$5</f>
        <v>26.598212597218783</v>
      </c>
    </row>
    <row r="377" spans="1:23" x14ac:dyDescent="0.35">
      <c r="A377" s="142">
        <f t="shared" si="65"/>
        <v>374</v>
      </c>
      <c r="B377" s="143">
        <f t="shared" si="66"/>
        <v>387.34554812500267</v>
      </c>
      <c r="C377" s="133">
        <v>60</v>
      </c>
      <c r="D377" s="133">
        <v>680</v>
      </c>
      <c r="E377" s="166">
        <v>1.3</v>
      </c>
      <c r="F377" s="143"/>
      <c r="G377" s="143"/>
      <c r="H377" s="143"/>
      <c r="I377" s="143"/>
      <c r="J377" s="143"/>
      <c r="K377" s="143"/>
      <c r="L377" s="167">
        <f t="shared" si="68"/>
        <v>9.517864063016976</v>
      </c>
      <c r="M377" s="143">
        <f t="shared" si="60"/>
        <v>0.23128409673131251</v>
      </c>
      <c r="N377" s="143">
        <f t="shared" si="61"/>
        <v>38.071456252067904</v>
      </c>
      <c r="O377" s="143">
        <f t="shared" si="62"/>
        <v>0</v>
      </c>
      <c r="P377" s="143">
        <f t="shared" si="63"/>
        <v>571.07184378101852</v>
      </c>
      <c r="Q377" s="143">
        <f t="shared" si="63"/>
        <v>157.2731857772925</v>
      </c>
      <c r="R377" s="143">
        <f t="shared" si="63"/>
        <v>49.492893127688276</v>
      </c>
      <c r="S377" s="143">
        <f t="shared" si="64"/>
        <v>777.83792268599927</v>
      </c>
      <c r="T377" s="143">
        <f>U376-(U376*(0.5^(1/'SW7'!C$2)))</f>
        <v>8152.0639944858849</v>
      </c>
      <c r="U377" s="143">
        <f t="shared" si="67"/>
        <v>1277424.1426702088</v>
      </c>
      <c r="V377" s="147">
        <f>(U377*'SW7'!C$3/(B377*'SW7'!C$4)/1000)</f>
        <v>2.110286054465893</v>
      </c>
      <c r="W377" s="147">
        <f>V377/'SW7'!C$5</f>
        <v>26.378575680823662</v>
      </c>
    </row>
    <row r="378" spans="1:23" x14ac:dyDescent="0.35">
      <c r="A378" s="142">
        <f t="shared" si="65"/>
        <v>375</v>
      </c>
      <c r="B378" s="143">
        <f t="shared" si="66"/>
        <v>388.30974500000269</v>
      </c>
      <c r="C378" s="133">
        <v>60</v>
      </c>
      <c r="D378" s="133">
        <v>680</v>
      </c>
      <c r="E378" s="166">
        <v>1.3</v>
      </c>
      <c r="F378" s="143"/>
      <c r="G378" s="143"/>
      <c r="H378" s="143"/>
      <c r="I378" s="143"/>
      <c r="J378" s="143"/>
      <c r="K378" s="143"/>
      <c r="L378" s="167">
        <f t="shared" si="68"/>
        <v>9.5324707472633428</v>
      </c>
      <c r="M378" s="143">
        <f t="shared" si="60"/>
        <v>0.2316390391584992</v>
      </c>
      <c r="N378" s="143">
        <f t="shared" si="61"/>
        <v>38.129882989053371</v>
      </c>
      <c r="O378" s="143">
        <f t="shared" si="62"/>
        <v>0</v>
      </c>
      <c r="P378" s="143">
        <f t="shared" si="63"/>
        <v>571.94824483580055</v>
      </c>
      <c r="Q378" s="143">
        <f t="shared" si="63"/>
        <v>157.51454662777945</v>
      </c>
      <c r="R378" s="143">
        <f t="shared" si="63"/>
        <v>49.568847885769387</v>
      </c>
      <c r="S378" s="143">
        <f t="shared" si="64"/>
        <v>779.03163934934946</v>
      </c>
      <c r="T378" s="143">
        <f>U377-(U377*(0.5^(1/'SW7'!C$2)))</f>
        <v>8104.9678166825324</v>
      </c>
      <c r="U378" s="143">
        <f t="shared" si="67"/>
        <v>1270049.9165984089</v>
      </c>
      <c r="V378" s="147">
        <f>(U378*'SW7'!C$3/(B378*'SW7'!C$4)/1000)</f>
        <v>2.0928942199749438</v>
      </c>
      <c r="W378" s="147">
        <f>V378/'SW7'!C$5</f>
        <v>26.161177749686797</v>
      </c>
    </row>
    <row r="379" spans="1:23" x14ac:dyDescent="0.35">
      <c r="A379" s="142">
        <f t="shared" si="65"/>
        <v>376</v>
      </c>
      <c r="B379" s="143">
        <f t="shared" si="66"/>
        <v>389.2717733596827</v>
      </c>
      <c r="C379" s="133">
        <v>60</v>
      </c>
      <c r="D379" s="133">
        <v>680</v>
      </c>
      <c r="E379" s="166">
        <v>1.3</v>
      </c>
      <c r="F379" s="143"/>
      <c r="G379" s="143"/>
      <c r="H379" s="143"/>
      <c r="I379" s="143"/>
      <c r="J379" s="143"/>
      <c r="K379" s="143"/>
      <c r="L379" s="167">
        <f t="shared" si="68"/>
        <v>9.5470385321714026</v>
      </c>
      <c r="M379" s="143">
        <f t="shared" si="60"/>
        <v>0.23199303633176507</v>
      </c>
      <c r="N379" s="143">
        <f t="shared" si="61"/>
        <v>38.188154128685611</v>
      </c>
      <c r="O379" s="143">
        <f t="shared" si="62"/>
        <v>0</v>
      </c>
      <c r="P379" s="143">
        <f t="shared" si="63"/>
        <v>572.82231193028417</v>
      </c>
      <c r="Q379" s="143">
        <f t="shared" si="63"/>
        <v>157.75526470560024</v>
      </c>
      <c r="R379" s="143">
        <f t="shared" si="63"/>
        <v>49.644600367291297</v>
      </c>
      <c r="S379" s="143">
        <f t="shared" si="64"/>
        <v>780.22217700317572</v>
      </c>
      <c r="T379" s="143">
        <f>U378-(U378*(0.5^(1/'SW7'!C$2)))</f>
        <v>8058.1800169311464</v>
      </c>
      <c r="U379" s="143">
        <f t="shared" si="67"/>
        <v>1262723.9804210758</v>
      </c>
      <c r="V379" s="147">
        <f>(U379*'SW7'!C$3/(B379*'SW7'!C$4)/1000)</f>
        <v>2.0756794834657879</v>
      </c>
      <c r="W379" s="147">
        <f>V379/'SW7'!C$5</f>
        <v>25.945993543322349</v>
      </c>
    </row>
    <row r="380" spans="1:23" x14ac:dyDescent="0.35">
      <c r="A380" s="142">
        <f t="shared" si="65"/>
        <v>377</v>
      </c>
      <c r="B380" s="143">
        <f t="shared" si="66"/>
        <v>390.23161190212267</v>
      </c>
      <c r="C380" s="133">
        <v>60</v>
      </c>
      <c r="D380" s="133">
        <v>680</v>
      </c>
      <c r="E380" s="166">
        <v>1.3</v>
      </c>
      <c r="F380" s="143"/>
      <c r="G380" s="143"/>
      <c r="H380" s="143"/>
      <c r="I380" s="143"/>
      <c r="J380" s="143"/>
      <c r="K380" s="143"/>
      <c r="L380" s="167">
        <f t="shared" si="68"/>
        <v>9.5615676243781103</v>
      </c>
      <c r="M380" s="143">
        <f t="shared" si="60"/>
        <v>0.23234609327238806</v>
      </c>
      <c r="N380" s="143">
        <f t="shared" si="61"/>
        <v>38.246270497512441</v>
      </c>
      <c r="O380" s="143">
        <f t="shared" si="62"/>
        <v>0</v>
      </c>
      <c r="P380" s="143">
        <f t="shared" si="63"/>
        <v>573.6940574626866</v>
      </c>
      <c r="Q380" s="143">
        <f t="shared" si="63"/>
        <v>157.99534342522389</v>
      </c>
      <c r="R380" s="143">
        <f t="shared" si="63"/>
        <v>49.720151646766176</v>
      </c>
      <c r="S380" s="143">
        <f t="shared" si="64"/>
        <v>781.40955253467678</v>
      </c>
      <c r="T380" s="143">
        <f>U379-(U379*(0.5^(1/'SW7'!C$2)))</f>
        <v>8011.698605659185</v>
      </c>
      <c r="U380" s="143">
        <f t="shared" si="67"/>
        <v>1255446.022581148</v>
      </c>
      <c r="V380" s="147">
        <f>(U380*'SW7'!C$3/(B380*'SW7'!C$4)/1000)</f>
        <v>2.0586398496616392</v>
      </c>
      <c r="W380" s="147">
        <f>V380/'SW7'!C$5</f>
        <v>25.732998120770489</v>
      </c>
    </row>
    <row r="381" spans="1:23" x14ac:dyDescent="0.35">
      <c r="A381" s="142">
        <f t="shared" si="65"/>
        <v>378</v>
      </c>
      <c r="B381" s="143">
        <f t="shared" si="66"/>
        <v>391.18923929348267</v>
      </c>
      <c r="C381" s="133">
        <v>60</v>
      </c>
      <c r="D381" s="133">
        <v>680</v>
      </c>
      <c r="E381" s="166">
        <v>1.3</v>
      </c>
      <c r="F381" s="143"/>
      <c r="G381" s="143"/>
      <c r="H381" s="143"/>
      <c r="I381" s="143"/>
      <c r="J381" s="143"/>
      <c r="K381" s="143"/>
      <c r="L381" s="167">
        <f t="shared" si="68"/>
        <v>9.5760582288782707</v>
      </c>
      <c r="M381" s="143">
        <f t="shared" si="60"/>
        <v>0.23269821496174198</v>
      </c>
      <c r="N381" s="143">
        <f t="shared" si="61"/>
        <v>38.304232915513083</v>
      </c>
      <c r="O381" s="143">
        <f t="shared" si="62"/>
        <v>0</v>
      </c>
      <c r="P381" s="143">
        <f t="shared" si="63"/>
        <v>574.5634937326962</v>
      </c>
      <c r="Q381" s="143">
        <f t="shared" si="63"/>
        <v>158.23478617398453</v>
      </c>
      <c r="R381" s="143">
        <f t="shared" si="63"/>
        <v>49.795502790167006</v>
      </c>
      <c r="S381" s="143">
        <f t="shared" si="64"/>
        <v>782.59378269684771</v>
      </c>
      <c r="T381" s="143">
        <f>U380-(U380*(0.5^(1/'SW7'!C$2)))</f>
        <v>7965.5216061072424</v>
      </c>
      <c r="U381" s="143">
        <f t="shared" si="67"/>
        <v>1248215.7335280234</v>
      </c>
      <c r="V381" s="147">
        <f>(U381*'SW7'!C$3/(B381*'SW7'!C$4)/1000)</f>
        <v>2.041773348489889</v>
      </c>
      <c r="W381" s="147">
        <f>V381/'SW7'!C$5</f>
        <v>25.522166856123611</v>
      </c>
    </row>
    <row r="382" spans="1:23" x14ac:dyDescent="0.35">
      <c r="A382" s="142">
        <f t="shared" si="65"/>
        <v>379</v>
      </c>
      <c r="B382" s="143">
        <f t="shared" si="66"/>
        <v>392.14463416800271</v>
      </c>
      <c r="C382" s="133">
        <v>60</v>
      </c>
      <c r="D382" s="133">
        <v>680</v>
      </c>
      <c r="E382" s="166">
        <v>1.3</v>
      </c>
      <c r="F382" s="143"/>
      <c r="G382" s="143"/>
      <c r="H382" s="143"/>
      <c r="I382" s="143"/>
      <c r="J382" s="143"/>
      <c r="K382" s="143"/>
      <c r="L382" s="167">
        <f t="shared" si="68"/>
        <v>9.5905105490418912</v>
      </c>
      <c r="M382" s="143">
        <f t="shared" si="60"/>
        <v>0.23304940634171795</v>
      </c>
      <c r="N382" s="143">
        <f t="shared" si="61"/>
        <v>38.362042196167565</v>
      </c>
      <c r="O382" s="143">
        <f t="shared" si="62"/>
        <v>0</v>
      </c>
      <c r="P382" s="143">
        <f t="shared" si="63"/>
        <v>575.43063294251351</v>
      </c>
      <c r="Q382" s="143">
        <f t="shared" si="63"/>
        <v>158.47359631236822</v>
      </c>
      <c r="R382" s="143">
        <f t="shared" si="63"/>
        <v>49.870654855017833</v>
      </c>
      <c r="S382" s="143">
        <f t="shared" si="64"/>
        <v>783.77488410989963</v>
      </c>
      <c r="T382" s="143">
        <f>U381-(U381*(0.5^(1/'SW7'!C$2)))</f>
        <v>7919.6470542466268</v>
      </c>
      <c r="U382" s="143">
        <f t="shared" si="67"/>
        <v>1241032.805704613</v>
      </c>
      <c r="V382" s="147">
        <f>(U382*'SW7'!C$3/(B382*'SW7'!C$4)/1000)</f>
        <v>2.0250780347297699</v>
      </c>
      <c r="W382" s="147">
        <f>V382/'SW7'!C$5</f>
        <v>25.313475434122122</v>
      </c>
    </row>
    <row r="383" spans="1:23" x14ac:dyDescent="0.35">
      <c r="A383" s="142">
        <f t="shared" si="65"/>
        <v>380</v>
      </c>
      <c r="B383" s="143">
        <f t="shared" si="66"/>
        <v>393.0977751280027</v>
      </c>
      <c r="C383" s="133">
        <v>60</v>
      </c>
      <c r="D383" s="133">
        <v>680</v>
      </c>
      <c r="E383" s="166">
        <v>1.3</v>
      </c>
      <c r="F383" s="143"/>
      <c r="G383" s="143"/>
      <c r="H383" s="143"/>
      <c r="I383" s="143"/>
      <c r="J383" s="143"/>
      <c r="K383" s="143"/>
      <c r="L383" s="167">
        <f t="shared" si="68"/>
        <v>9.6049247866313046</v>
      </c>
      <c r="M383" s="143">
        <f t="shared" si="60"/>
        <v>0.23339967231514069</v>
      </c>
      <c r="N383" s="143">
        <f t="shared" si="61"/>
        <v>38.419699146525218</v>
      </c>
      <c r="O383" s="143">
        <f t="shared" si="62"/>
        <v>0</v>
      </c>
      <c r="P383" s="143">
        <f t="shared" si="63"/>
        <v>576.29548719787829</v>
      </c>
      <c r="Q383" s="143">
        <f t="shared" si="63"/>
        <v>158.71177717429566</v>
      </c>
      <c r="R383" s="143">
        <f t="shared" si="63"/>
        <v>49.945608890482788</v>
      </c>
      <c r="S383" s="143">
        <f t="shared" si="64"/>
        <v>784.95287326265679</v>
      </c>
      <c r="T383" s="143">
        <f>U382-(U382*(0.5^(1/'SW7'!C$2)))</f>
        <v>7874.072998697171</v>
      </c>
      <c r="U383" s="143">
        <f t="shared" si="67"/>
        <v>1233896.9335344762</v>
      </c>
      <c r="V383" s="147">
        <f>(U383*'SW7'!C$3/(B383*'SW7'!C$4)/1000)</f>
        <v>2.0085519876654927</v>
      </c>
      <c r="W383" s="147">
        <f>V383/'SW7'!C$5</f>
        <v>25.10689984581866</v>
      </c>
    </row>
    <row r="384" spans="1:23" x14ac:dyDescent="0.35">
      <c r="A384" s="142">
        <f t="shared" si="65"/>
        <v>381</v>
      </c>
      <c r="B384" s="143">
        <f t="shared" si="66"/>
        <v>394.04864074388269</v>
      </c>
      <c r="C384" s="133">
        <v>60</v>
      </c>
      <c r="D384" s="133">
        <v>680</v>
      </c>
      <c r="E384" s="166">
        <v>1.3</v>
      </c>
      <c r="F384" s="143"/>
      <c r="G384" s="143"/>
      <c r="H384" s="143"/>
      <c r="I384" s="143"/>
      <c r="J384" s="143"/>
      <c r="K384" s="143"/>
      <c r="L384" s="167">
        <f t="shared" si="68"/>
        <v>9.6193011418180809</v>
      </c>
      <c r="M384" s="143">
        <f t="shared" si="60"/>
        <v>0.23374901774617934</v>
      </c>
      <c r="N384" s="143">
        <f t="shared" si="61"/>
        <v>38.477204567272324</v>
      </c>
      <c r="O384" s="143">
        <f t="shared" si="62"/>
        <v>0</v>
      </c>
      <c r="P384" s="143">
        <f t="shared" si="63"/>
        <v>577.15806850908484</v>
      </c>
      <c r="Q384" s="143">
        <f t="shared" si="63"/>
        <v>158.94933206740194</v>
      </c>
      <c r="R384" s="143">
        <f t="shared" si="63"/>
        <v>50.020365937454024</v>
      </c>
      <c r="S384" s="143">
        <f t="shared" si="64"/>
        <v>786.12776651394074</v>
      </c>
      <c r="T384" s="143">
        <f>U383-(U383*(0.5^(1/'SW7'!C$2)))</f>
        <v>7828.7975006452762</v>
      </c>
      <c r="U384" s="143">
        <f t="shared" si="67"/>
        <v>1226807.8134090416</v>
      </c>
      <c r="V384" s="147">
        <f>(U384*'SW7'!C$3/(B384*'SW7'!C$4)/1000)</f>
        <v>1.9921933107447631</v>
      </c>
      <c r="W384" s="147">
        <f>V384/'SW7'!C$5</f>
        <v>24.902416384309539</v>
      </c>
    </row>
    <row r="385" spans="1:23" x14ac:dyDescent="0.35">
      <c r="A385" s="142">
        <f t="shared" si="65"/>
        <v>382</v>
      </c>
      <c r="B385" s="143">
        <f t="shared" si="66"/>
        <v>394.99720955412272</v>
      </c>
      <c r="C385" s="133">
        <v>60</v>
      </c>
      <c r="D385" s="133">
        <v>680</v>
      </c>
      <c r="E385" s="166">
        <v>1.3</v>
      </c>
      <c r="F385" s="143"/>
      <c r="G385" s="143"/>
      <c r="H385" s="143"/>
      <c r="I385" s="143"/>
      <c r="J385" s="143"/>
      <c r="K385" s="143"/>
      <c r="L385" s="167">
        <f t="shared" si="68"/>
        <v>9.6336398131996894</v>
      </c>
      <c r="M385" s="143">
        <f t="shared" si="60"/>
        <v>0.23409744746075245</v>
      </c>
      <c r="N385" s="143">
        <f t="shared" si="61"/>
        <v>38.534559252798758</v>
      </c>
      <c r="O385" s="143">
        <f t="shared" si="62"/>
        <v>0</v>
      </c>
      <c r="P385" s="143">
        <f t="shared" si="63"/>
        <v>578.01838879198135</v>
      </c>
      <c r="Q385" s="143">
        <f t="shared" si="63"/>
        <v>159.18626427331168</v>
      </c>
      <c r="R385" s="143">
        <f t="shared" si="63"/>
        <v>50.094927028638388</v>
      </c>
      <c r="S385" s="143">
        <f t="shared" si="64"/>
        <v>787.29958009393147</v>
      </c>
      <c r="T385" s="143">
        <f>U384-(U384*(0.5^(1/'SW7'!C$2)))</f>
        <v>7783.8186337628867</v>
      </c>
      <c r="U385" s="143">
        <f t="shared" si="67"/>
        <v>1219765.1436749103</v>
      </c>
      <c r="V385" s="147">
        <f>(U385*'SW7'!C$3/(B385*'SW7'!C$4)/1000)</f>
        <v>1.9760001312425881</v>
      </c>
      <c r="W385" s="147">
        <f>V385/'SW7'!C$5</f>
        <v>24.700001640532349</v>
      </c>
    </row>
    <row r="386" spans="1:23" x14ac:dyDescent="0.35">
      <c r="A386" s="142">
        <f t="shared" si="65"/>
        <v>383</v>
      </c>
      <c r="B386" s="143">
        <f t="shared" si="66"/>
        <v>395.94346006528275</v>
      </c>
      <c r="C386" s="133">
        <v>60</v>
      </c>
      <c r="D386" s="133">
        <v>680</v>
      </c>
      <c r="E386" s="166">
        <v>1.3</v>
      </c>
      <c r="F386" s="143"/>
      <c r="G386" s="143"/>
      <c r="H386" s="143"/>
      <c r="I386" s="143"/>
      <c r="J386" s="143"/>
      <c r="K386" s="143"/>
      <c r="L386" s="167">
        <f t="shared" si="68"/>
        <v>9.6479409978159687</v>
      </c>
      <c r="M386" s="143">
        <f t="shared" si="60"/>
        <v>0.23444496624692804</v>
      </c>
      <c r="N386" s="143">
        <f t="shared" si="61"/>
        <v>38.591763991263875</v>
      </c>
      <c r="O386" s="143">
        <f t="shared" si="62"/>
        <v>0</v>
      </c>
      <c r="P386" s="143">
        <f t="shared" si="63"/>
        <v>578.87645986895814</v>
      </c>
      <c r="Q386" s="143">
        <f t="shared" si="63"/>
        <v>159.42257704791106</v>
      </c>
      <c r="R386" s="143">
        <f t="shared" si="63"/>
        <v>50.169293188643039</v>
      </c>
      <c r="S386" s="143">
        <f t="shared" si="64"/>
        <v>788.46833010551222</v>
      </c>
      <c r="T386" s="143">
        <f>U385-(U385*(0.5^(1/'SW7'!C$2)))</f>
        <v>7739.1344841278624</v>
      </c>
      <c r="U386" s="143">
        <f t="shared" si="67"/>
        <v>1212768.6246212414</v>
      </c>
      <c r="V386" s="147">
        <f>(U386*'SW7'!C$3/(B386*'SW7'!C$4)/1000)</f>
        <v>1.959970599930279</v>
      </c>
      <c r="W386" s="147">
        <f>V386/'SW7'!C$5</f>
        <v>24.499632499128488</v>
      </c>
    </row>
    <row r="387" spans="1:23" x14ac:dyDescent="0.35">
      <c r="A387" s="142">
        <f t="shared" si="65"/>
        <v>384</v>
      </c>
      <c r="B387" s="143">
        <f t="shared" si="66"/>
        <v>396.88737075200277</v>
      </c>
      <c r="C387" s="133">
        <v>60</v>
      </c>
      <c r="D387" s="133">
        <v>680</v>
      </c>
      <c r="E387" s="166">
        <v>1.3</v>
      </c>
      <c r="F387" s="143"/>
      <c r="G387" s="143"/>
      <c r="H387" s="143"/>
      <c r="I387" s="143"/>
      <c r="J387" s="143"/>
      <c r="K387" s="143"/>
      <c r="L387" s="167">
        <f t="shared" si="68"/>
        <v>9.6622048911653842</v>
      </c>
      <c r="M387" s="143">
        <f t="shared" si="60"/>
        <v>0.23479157885531882</v>
      </c>
      <c r="N387" s="143">
        <f t="shared" si="61"/>
        <v>38.648819564661537</v>
      </c>
      <c r="O387" s="143">
        <f t="shared" si="62"/>
        <v>0</v>
      </c>
      <c r="P387" s="143">
        <f t="shared" si="63"/>
        <v>579.73229346992309</v>
      </c>
      <c r="Q387" s="143">
        <f t="shared" si="63"/>
        <v>159.65827362161679</v>
      </c>
      <c r="R387" s="143">
        <f t="shared" si="63"/>
        <v>50.243465434059999</v>
      </c>
      <c r="S387" s="143">
        <f t="shared" si="64"/>
        <v>789.63403252559988</v>
      </c>
      <c r="T387" s="143">
        <f>U386-(U386*(0.5^(1/'SW7'!C$2)))</f>
        <v>7694.7431501420215</v>
      </c>
      <c r="U387" s="143">
        <f t="shared" si="67"/>
        <v>1205817.958467219</v>
      </c>
      <c r="V387" s="147">
        <f>(U387*'SW7'!C$3/(B387*'SW7'!C$4)/1000)</f>
        <v>1.944102890749565</v>
      </c>
      <c r="W387" s="147">
        <f>V387/'SW7'!C$5</f>
        <v>24.301286134369562</v>
      </c>
    </row>
    <row r="388" spans="1:23" x14ac:dyDescent="0.35">
      <c r="A388" s="142">
        <f t="shared" si="65"/>
        <v>385</v>
      </c>
      <c r="B388" s="143">
        <f t="shared" si="66"/>
        <v>397.82892005700279</v>
      </c>
      <c r="C388" s="133">
        <v>60</v>
      </c>
      <c r="D388" s="133">
        <v>680</v>
      </c>
      <c r="E388" s="166">
        <v>1.3</v>
      </c>
      <c r="F388" s="143"/>
      <c r="G388" s="143"/>
      <c r="H388" s="143"/>
      <c r="I388" s="143"/>
      <c r="J388" s="143"/>
      <c r="K388" s="143"/>
      <c r="L388" s="167">
        <f t="shared" si="68"/>
        <v>9.6764316872210436</v>
      </c>
      <c r="M388" s="143">
        <f t="shared" ref="M388:M451" si="69">0.0243*L388</f>
        <v>0.23513728999947134</v>
      </c>
      <c r="N388" s="143">
        <f t="shared" ref="N388:N451" si="70">4*L388</f>
        <v>38.705726748884175</v>
      </c>
      <c r="O388" s="143">
        <f t="shared" ref="O388:O451" si="71">J388*K388</f>
        <v>0</v>
      </c>
      <c r="P388" s="143">
        <f t="shared" ref="P388:R451" si="72">C388*L388</f>
        <v>580.58590123326258</v>
      </c>
      <c r="Q388" s="143">
        <f t="shared" si="72"/>
        <v>159.89335719964052</v>
      </c>
      <c r="R388" s="143">
        <f t="shared" si="72"/>
        <v>50.317444773549425</v>
      </c>
      <c r="S388" s="143">
        <f t="shared" ref="S388:S451" si="73">SUM(O388:R388)</f>
        <v>790.79670320645255</v>
      </c>
      <c r="T388" s="143">
        <f>U387-(U387*(0.5^(1/'SW7'!C$2)))</f>
        <v>7650.6427424536087</v>
      </c>
      <c r="U388" s="143">
        <f t="shared" si="67"/>
        <v>1198912.8493496026</v>
      </c>
      <c r="V388" s="147">
        <f>(U388*'SW7'!C$3/(B388*'SW7'!C$4)/1000)</f>
        <v>1.9283952004917289</v>
      </c>
      <c r="W388" s="147">
        <f>V388/'SW7'!C$5</f>
        <v>24.104940006146609</v>
      </c>
    </row>
    <row r="389" spans="1:23" x14ac:dyDescent="0.35">
      <c r="A389" s="142">
        <f t="shared" ref="A389:A452" si="74">A388+1</f>
        <v>386</v>
      </c>
      <c r="B389" s="143">
        <f t="shared" ref="B389:B452" si="75">B388+0.5584 + 2*0.001787*A389 -3*0.00000155*A389^2 - 4*0.00000000133*A389^3</f>
        <v>398.76808639108282</v>
      </c>
      <c r="C389" s="133">
        <v>60</v>
      </c>
      <c r="D389" s="133">
        <v>680</v>
      </c>
      <c r="E389" s="166">
        <v>1.3</v>
      </c>
      <c r="F389" s="143"/>
      <c r="G389" s="143"/>
      <c r="H389" s="143"/>
      <c r="I389" s="143"/>
      <c r="J389" s="143"/>
      <c r="K389" s="143"/>
      <c r="L389" s="167">
        <f t="shared" si="68"/>
        <v>9.6906215784465211</v>
      </c>
      <c r="M389" s="143">
        <f t="shared" si="69"/>
        <v>0.23548210435625044</v>
      </c>
      <c r="N389" s="143">
        <f t="shared" si="70"/>
        <v>38.762486313786084</v>
      </c>
      <c r="O389" s="143">
        <f t="shared" si="71"/>
        <v>0</v>
      </c>
      <c r="P389" s="143">
        <f t="shared" si="72"/>
        <v>581.43729470679125</v>
      </c>
      <c r="Q389" s="143">
        <f t="shared" si="72"/>
        <v>160.1278309622503</v>
      </c>
      <c r="R389" s="143">
        <f t="shared" si="72"/>
        <v>50.391232207921909</v>
      </c>
      <c r="S389" s="143">
        <f t="shared" si="73"/>
        <v>791.95635787696347</v>
      </c>
      <c r="T389" s="143">
        <f>U388-(U388*(0.5^(1/'SW7'!C$2)))</f>
        <v>7606.8313838769682</v>
      </c>
      <c r="U389" s="143">
        <f t="shared" ref="U389:U452" si="76">U388+S388-T388</f>
        <v>1192053.0033103554</v>
      </c>
      <c r="V389" s="147">
        <f>(U389*'SW7'!C$3/(B389*'SW7'!C$4)/1000)</f>
        <v>1.9128457484816788</v>
      </c>
      <c r="W389" s="147">
        <f>V389/'SW7'!C$5</f>
        <v>23.910571856020983</v>
      </c>
    </row>
    <row r="390" spans="1:23" x14ac:dyDescent="0.35">
      <c r="A390" s="142">
        <f t="shared" si="74"/>
        <v>387</v>
      </c>
      <c r="B390" s="143">
        <f t="shared" si="75"/>
        <v>399.70484813312277</v>
      </c>
      <c r="C390" s="133">
        <v>60</v>
      </c>
      <c r="D390" s="133">
        <v>680</v>
      </c>
      <c r="E390" s="166">
        <v>1.3</v>
      </c>
      <c r="F390" s="143"/>
      <c r="G390" s="143"/>
      <c r="H390" s="143"/>
      <c r="I390" s="143"/>
      <c r="J390" s="143"/>
      <c r="K390" s="143"/>
      <c r="L390" s="167">
        <f t="shared" si="68"/>
        <v>9.7047747558115169</v>
      </c>
      <c r="M390" s="143">
        <f t="shared" si="69"/>
        <v>0.23582602656621984</v>
      </c>
      <c r="N390" s="143">
        <f t="shared" si="70"/>
        <v>38.819099023246068</v>
      </c>
      <c r="O390" s="143">
        <f t="shared" si="71"/>
        <v>0</v>
      </c>
      <c r="P390" s="143">
        <f t="shared" si="72"/>
        <v>582.28648534869103</v>
      </c>
      <c r="Q390" s="143">
        <f t="shared" si="72"/>
        <v>160.36169806502949</v>
      </c>
      <c r="R390" s="143">
        <f t="shared" si="72"/>
        <v>50.464828730219892</v>
      </c>
      <c r="S390" s="143">
        <f t="shared" si="73"/>
        <v>793.11301214394041</v>
      </c>
      <c r="T390" s="143">
        <f>U389-(U389*(0.5^(1/'SW7'!C$2)))</f>
        <v>7563.3072093147784</v>
      </c>
      <c r="U390" s="143">
        <f t="shared" si="76"/>
        <v>1185238.1282843554</v>
      </c>
      <c r="V390" s="147">
        <f>(U390*'SW7'!C$3/(B390*'SW7'!C$4)/1000)</f>
        <v>1.897452776266876</v>
      </c>
      <c r="W390" s="147">
        <f>V390/'SW7'!C$5</f>
        <v>23.718159703335949</v>
      </c>
    </row>
    <row r="391" spans="1:23" x14ac:dyDescent="0.35">
      <c r="A391" s="142">
        <f t="shared" si="74"/>
        <v>388</v>
      </c>
      <c r="B391" s="143">
        <f t="shared" si="75"/>
        <v>400.63918363008275</v>
      </c>
      <c r="C391" s="133">
        <v>60</v>
      </c>
      <c r="D391" s="133">
        <v>680</v>
      </c>
      <c r="E391" s="166">
        <v>1.3</v>
      </c>
      <c r="F391" s="143"/>
      <c r="G391" s="143"/>
      <c r="H391" s="143"/>
      <c r="I391" s="143"/>
      <c r="J391" s="143"/>
      <c r="K391" s="143"/>
      <c r="L391" s="167">
        <f t="shared" ref="L391:L454" si="77">5.4702 * LN(A391) - 22.889</f>
        <v>9.7188914088072345</v>
      </c>
      <c r="M391" s="143">
        <f t="shared" si="69"/>
        <v>0.23616906123401579</v>
      </c>
      <c r="N391" s="143">
        <f t="shared" si="70"/>
        <v>38.875565635228938</v>
      </c>
      <c r="O391" s="143">
        <f t="shared" si="71"/>
        <v>0</v>
      </c>
      <c r="P391" s="143">
        <f t="shared" si="72"/>
        <v>583.13348452843411</v>
      </c>
      <c r="Q391" s="143">
        <f t="shared" si="72"/>
        <v>160.59496163913073</v>
      </c>
      <c r="R391" s="143">
        <f t="shared" si="72"/>
        <v>50.538235325797622</v>
      </c>
      <c r="S391" s="143">
        <f t="shared" si="73"/>
        <v>794.2666814933624</v>
      </c>
      <c r="T391" s="143">
        <f>U390-(U390*(0.5^(1/'SW7'!C$2)))</f>
        <v>7520.068365679821</v>
      </c>
      <c r="U391" s="143">
        <f t="shared" si="76"/>
        <v>1178467.9340871845</v>
      </c>
      <c r="V391" s="147">
        <f>(U391*'SW7'!C$3/(B391*'SW7'!C$4)/1000)</f>
        <v>1.882214547311029</v>
      </c>
      <c r="W391" s="147">
        <f>V391/'SW7'!C$5</f>
        <v>23.527681841387864</v>
      </c>
    </row>
    <row r="392" spans="1:23" x14ac:dyDescent="0.35">
      <c r="A392" s="142">
        <f t="shared" si="74"/>
        <v>389</v>
      </c>
      <c r="B392" s="143">
        <f t="shared" si="75"/>
        <v>401.57107119700277</v>
      </c>
      <c r="C392" s="133">
        <v>60</v>
      </c>
      <c r="D392" s="133">
        <v>680</v>
      </c>
      <c r="E392" s="166">
        <v>1.3</v>
      </c>
      <c r="F392" s="143"/>
      <c r="G392" s="143"/>
      <c r="H392" s="143"/>
      <c r="I392" s="143"/>
      <c r="J392" s="143"/>
      <c r="K392" s="143"/>
      <c r="L392" s="167">
        <f t="shared" si="77"/>
        <v>9.7329717254616277</v>
      </c>
      <c r="M392" s="143">
        <f t="shared" si="69"/>
        <v>0.23651121292871755</v>
      </c>
      <c r="N392" s="143">
        <f t="shared" si="70"/>
        <v>38.931886901846511</v>
      </c>
      <c r="O392" s="143">
        <f t="shared" si="71"/>
        <v>0</v>
      </c>
      <c r="P392" s="143">
        <f t="shared" si="72"/>
        <v>583.97830352769768</v>
      </c>
      <c r="Q392" s="143">
        <f t="shared" si="72"/>
        <v>160.82762479152794</v>
      </c>
      <c r="R392" s="143">
        <f t="shared" si="72"/>
        <v>50.611452972400464</v>
      </c>
      <c r="S392" s="143">
        <f t="shared" si="73"/>
        <v>795.41738129162604</v>
      </c>
      <c r="T392" s="143">
        <f>U391-(U391*(0.5^(1/'SW7'!C$2)))</f>
        <v>7477.1130118174478</v>
      </c>
      <c r="U392" s="143">
        <f t="shared" si="76"/>
        <v>1171742.1324029979</v>
      </c>
      <c r="V392" s="147">
        <f>(U392*'SW7'!C$3/(B392*'SW7'!C$4)/1000)</f>
        <v>1.8671293466924843</v>
      </c>
      <c r="W392" s="147">
        <f>V392/'SW7'!C$5</f>
        <v>23.339116833656053</v>
      </c>
    </row>
    <row r="393" spans="1:23" x14ac:dyDescent="0.35">
      <c r="A393" s="142">
        <f t="shared" si="74"/>
        <v>390</v>
      </c>
      <c r="B393" s="143">
        <f t="shared" si="75"/>
        <v>402.50048911700276</v>
      </c>
      <c r="C393" s="133">
        <v>60</v>
      </c>
      <c r="D393" s="133">
        <v>680</v>
      </c>
      <c r="E393" s="166">
        <v>1.3</v>
      </c>
      <c r="F393" s="143"/>
      <c r="G393" s="143"/>
      <c r="H393" s="143"/>
      <c r="I393" s="143"/>
      <c r="J393" s="143"/>
      <c r="K393" s="143"/>
      <c r="L393" s="167">
        <f t="shared" si="77"/>
        <v>9.7470158923544226</v>
      </c>
      <c r="M393" s="143">
        <f t="shared" si="69"/>
        <v>0.23685248618421245</v>
      </c>
      <c r="N393" s="143">
        <f t="shared" si="70"/>
        <v>38.98806356941769</v>
      </c>
      <c r="O393" s="143">
        <f t="shared" si="71"/>
        <v>0</v>
      </c>
      <c r="P393" s="143">
        <f t="shared" si="72"/>
        <v>584.82095354126534</v>
      </c>
      <c r="Q393" s="143">
        <f t="shared" si="72"/>
        <v>161.05969060526448</v>
      </c>
      <c r="R393" s="143">
        <f t="shared" si="72"/>
        <v>50.684482640242997</v>
      </c>
      <c r="S393" s="143">
        <f t="shared" si="73"/>
        <v>796.56512678677279</v>
      </c>
      <c r="T393" s="143">
        <f>U392-(U392*(0.5^(1/'SW7'!C$2)))</f>
        <v>7434.4393184285145</v>
      </c>
      <c r="U393" s="143">
        <f t="shared" si="76"/>
        <v>1165060.436772472</v>
      </c>
      <c r="V393" s="147">
        <f>(U393*'SW7'!C$3/(B393*'SW7'!C$4)/1000)</f>
        <v>1.8521954808072265</v>
      </c>
      <c r="W393" s="147">
        <f>V393/'SW7'!C$5</f>
        <v>23.152443510090333</v>
      </c>
    </row>
    <row r="394" spans="1:23" x14ac:dyDescent="0.35">
      <c r="A394" s="142">
        <f t="shared" si="74"/>
        <v>391</v>
      </c>
      <c r="B394" s="143">
        <f t="shared" si="75"/>
        <v>403.42741564128272</v>
      </c>
      <c r="C394" s="133">
        <v>20</v>
      </c>
      <c r="D394" s="133">
        <v>170</v>
      </c>
      <c r="E394" s="166">
        <v>1.3</v>
      </c>
      <c r="F394" s="143"/>
      <c r="G394" s="143"/>
      <c r="H394" s="143"/>
      <c r="I394" s="143"/>
      <c r="J394" s="143"/>
      <c r="K394" s="143"/>
      <c r="L394" s="167">
        <f t="shared" si="77"/>
        <v>9.7610240946319529</v>
      </c>
      <c r="M394" s="143">
        <f t="shared" si="69"/>
        <v>0.23719288549955644</v>
      </c>
      <c r="N394" s="143">
        <f t="shared" si="70"/>
        <v>39.044096378527811</v>
      </c>
      <c r="O394" s="143">
        <f t="shared" si="71"/>
        <v>0</v>
      </c>
      <c r="P394" s="143">
        <f t="shared" si="72"/>
        <v>195.22048189263904</v>
      </c>
      <c r="Q394" s="143">
        <f t="shared" si="72"/>
        <v>40.322790534924593</v>
      </c>
      <c r="R394" s="143">
        <f t="shared" si="72"/>
        <v>50.757325292086158</v>
      </c>
      <c r="S394" s="143">
        <f t="shared" si="73"/>
        <v>286.30059771964977</v>
      </c>
      <c r="T394" s="143">
        <f>U393-(U393*(0.5^(1/'SW7'!C$2)))</f>
        <v>7392.0454679937102</v>
      </c>
      <c r="U394" s="143">
        <f t="shared" si="76"/>
        <v>1158422.5625808302</v>
      </c>
      <c r="V394" s="147">
        <f>(U394*'SW7'!C$3/(B394*'SW7'!C$4)/1000)</f>
        <v>1.8374112770764111</v>
      </c>
      <c r="W394" s="147">
        <f>V394/'SW7'!C$5</f>
        <v>22.967640963455139</v>
      </c>
    </row>
    <row r="395" spans="1:23" x14ac:dyDescent="0.35">
      <c r="A395" s="142">
        <f t="shared" si="74"/>
        <v>392</v>
      </c>
      <c r="B395" s="143">
        <f t="shared" si="75"/>
        <v>404.35182898912274</v>
      </c>
      <c r="C395" s="133">
        <v>20</v>
      </c>
      <c r="D395" s="133">
        <v>170</v>
      </c>
      <c r="E395" s="166">
        <v>1.3</v>
      </c>
      <c r="F395" s="143"/>
      <c r="G395" s="143"/>
      <c r="H395" s="143"/>
      <c r="I395" s="143"/>
      <c r="J395" s="143"/>
      <c r="K395" s="143"/>
      <c r="L395" s="167">
        <f t="shared" si="77"/>
        <v>9.7749965160217904</v>
      </c>
      <c r="M395" s="143">
        <f t="shared" si="69"/>
        <v>0.23753241533932951</v>
      </c>
      <c r="N395" s="143">
        <f t="shared" si="70"/>
        <v>39.099986064087162</v>
      </c>
      <c r="O395" s="143">
        <f t="shared" si="71"/>
        <v>0</v>
      </c>
      <c r="P395" s="143">
        <f t="shared" si="72"/>
        <v>195.49993032043579</v>
      </c>
      <c r="Q395" s="143">
        <f t="shared" si="72"/>
        <v>40.380510607686013</v>
      </c>
      <c r="R395" s="143">
        <f t="shared" si="72"/>
        <v>50.829981883313309</v>
      </c>
      <c r="S395" s="143">
        <f t="shared" si="73"/>
        <v>286.71042281143514</v>
      </c>
      <c r="T395" s="143">
        <f>U394-(U394*(0.5^(1/'SW7'!C$2)))</f>
        <v>7349.9296546962578</v>
      </c>
      <c r="U395" s="143">
        <f t="shared" si="76"/>
        <v>1151316.8177105561</v>
      </c>
      <c r="V395" s="147">
        <f>(U395*'SW7'!C$3/(B395*'SW7'!C$4)/1000)</f>
        <v>1.8219657753151395</v>
      </c>
      <c r="W395" s="147">
        <f>V395/'SW7'!C$5</f>
        <v>22.774572191439244</v>
      </c>
    </row>
    <row r="396" spans="1:23" x14ac:dyDescent="0.35">
      <c r="A396" s="142">
        <f t="shared" si="74"/>
        <v>393</v>
      </c>
      <c r="B396" s="143">
        <f t="shared" si="75"/>
        <v>405.27370734788275</v>
      </c>
      <c r="C396" s="133">
        <v>20</v>
      </c>
      <c r="D396" s="133">
        <v>170</v>
      </c>
      <c r="E396" s="166">
        <v>1.3</v>
      </c>
      <c r="F396" s="143"/>
      <c r="G396" s="143"/>
      <c r="H396" s="143"/>
      <c r="I396" s="143"/>
      <c r="J396" s="143"/>
      <c r="K396" s="143"/>
      <c r="L396" s="167">
        <f t="shared" si="77"/>
        <v>9.788933338847233</v>
      </c>
      <c r="M396" s="143">
        <f t="shared" si="69"/>
        <v>0.23787108013398775</v>
      </c>
      <c r="N396" s="143">
        <f t="shared" si="70"/>
        <v>39.155733355388932</v>
      </c>
      <c r="O396" s="143">
        <f t="shared" si="71"/>
        <v>0</v>
      </c>
      <c r="P396" s="143">
        <f t="shared" si="72"/>
        <v>195.77866677694465</v>
      </c>
      <c r="Q396" s="143">
        <f t="shared" si="72"/>
        <v>40.438083622777917</v>
      </c>
      <c r="R396" s="143">
        <f t="shared" si="72"/>
        <v>50.902453362005616</v>
      </c>
      <c r="S396" s="143">
        <f t="shared" si="73"/>
        <v>287.11920376172816</v>
      </c>
      <c r="T396" s="143">
        <f>U395-(U395*(0.5^(1/'SW7'!C$2)))</f>
        <v>7304.8453075608704</v>
      </c>
      <c r="U396" s="143">
        <f t="shared" si="76"/>
        <v>1144253.5984786712</v>
      </c>
      <c r="V396" s="147">
        <f>(U396*'SW7'!C$3/(B396*'SW7'!C$4)/1000)</f>
        <v>1.8066691785053699</v>
      </c>
      <c r="W396" s="147">
        <f>V396/'SW7'!C$5</f>
        <v>22.583364731317122</v>
      </c>
    </row>
    <row r="397" spans="1:23" x14ac:dyDescent="0.35">
      <c r="A397" s="142">
        <f t="shared" si="74"/>
        <v>394</v>
      </c>
      <c r="B397" s="143">
        <f t="shared" si="75"/>
        <v>406.19302887300279</v>
      </c>
      <c r="C397" s="133">
        <v>20</v>
      </c>
      <c r="D397" s="133">
        <v>170</v>
      </c>
      <c r="E397" s="166">
        <v>1.3</v>
      </c>
      <c r="F397" s="143"/>
      <c r="G397" s="143"/>
      <c r="H397" s="143"/>
      <c r="I397" s="143"/>
      <c r="J397" s="143"/>
      <c r="K397" s="143"/>
      <c r="L397" s="167">
        <f t="shared" si="77"/>
        <v>9.802834744041558</v>
      </c>
      <c r="M397" s="143">
        <f t="shared" si="69"/>
        <v>0.23820888428020984</v>
      </c>
      <c r="N397" s="143">
        <f t="shared" si="70"/>
        <v>39.211338976166232</v>
      </c>
      <c r="O397" s="143">
        <f t="shared" si="71"/>
        <v>0</v>
      </c>
      <c r="P397" s="143">
        <f t="shared" si="72"/>
        <v>196.05669488083117</v>
      </c>
      <c r="Q397" s="143">
        <f t="shared" si="72"/>
        <v>40.495510327635671</v>
      </c>
      <c r="R397" s="143">
        <f t="shared" si="72"/>
        <v>50.9747406690161</v>
      </c>
      <c r="S397" s="143">
        <f t="shared" si="73"/>
        <v>287.52694587748294</v>
      </c>
      <c r="T397" s="143">
        <f>U396-(U396*(0.5^(1/'SW7'!C$2)))</f>
        <v>7260.030776001513</v>
      </c>
      <c r="U397" s="143">
        <f t="shared" si="76"/>
        <v>1137235.872374872</v>
      </c>
      <c r="V397" s="147">
        <f>(U397*'SW7'!C$3/(B397*'SW7'!C$4)/1000)</f>
        <v>1.7915249575405494</v>
      </c>
      <c r="W397" s="147">
        <f>V397/'SW7'!C$5</f>
        <v>22.394061969256867</v>
      </c>
    </row>
    <row r="398" spans="1:23" x14ac:dyDescent="0.35">
      <c r="A398" s="142">
        <f t="shared" si="74"/>
        <v>395</v>
      </c>
      <c r="B398" s="143">
        <f t="shared" si="75"/>
        <v>407.10977168800275</v>
      </c>
      <c r="C398" s="133">
        <v>20</v>
      </c>
      <c r="D398" s="133">
        <v>170</v>
      </c>
      <c r="E398" s="166">
        <v>1.3</v>
      </c>
      <c r="F398" s="143"/>
      <c r="G398" s="143"/>
      <c r="H398" s="143"/>
      <c r="I398" s="143"/>
      <c r="J398" s="143"/>
      <c r="K398" s="143"/>
      <c r="L398" s="167">
        <f t="shared" si="77"/>
        <v>9.8167009111621191</v>
      </c>
      <c r="M398" s="143">
        <f t="shared" si="69"/>
        <v>0.23854583214123948</v>
      </c>
      <c r="N398" s="143">
        <f t="shared" si="70"/>
        <v>39.266803644648476</v>
      </c>
      <c r="O398" s="143">
        <f t="shared" si="71"/>
        <v>0</v>
      </c>
      <c r="P398" s="143">
        <f t="shared" si="72"/>
        <v>196.33401822324237</v>
      </c>
      <c r="Q398" s="143">
        <f t="shared" si="72"/>
        <v>40.55279146401071</v>
      </c>
      <c r="R398" s="143">
        <f t="shared" si="72"/>
        <v>51.046844738043021</v>
      </c>
      <c r="S398" s="143">
        <f t="shared" si="73"/>
        <v>287.93365442529608</v>
      </c>
      <c r="T398" s="143">
        <f>U397-(U397*(0.5^(1/'SW7'!C$2)))</f>
        <v>7215.5048880698159</v>
      </c>
      <c r="U398" s="143">
        <f t="shared" si="76"/>
        <v>1130263.3685447481</v>
      </c>
      <c r="V398" s="147">
        <f>(U398*'SW7'!C$3/(B398*'SW7'!C$4)/1000)</f>
        <v>1.7765314645519461</v>
      </c>
      <c r="W398" s="147">
        <f>V398/'SW7'!C$5</f>
        <v>22.206643306899327</v>
      </c>
    </row>
    <row r="399" spans="1:23" x14ac:dyDescent="0.35">
      <c r="A399" s="142">
        <f t="shared" si="74"/>
        <v>396</v>
      </c>
      <c r="B399" s="143">
        <f t="shared" si="75"/>
        <v>408.02391388448279</v>
      </c>
      <c r="C399" s="133">
        <v>20</v>
      </c>
      <c r="D399" s="133">
        <v>170</v>
      </c>
      <c r="E399" s="166">
        <v>1.3</v>
      </c>
      <c r="F399" s="143"/>
      <c r="G399" s="143"/>
      <c r="H399" s="143"/>
      <c r="I399" s="143"/>
      <c r="J399" s="143"/>
      <c r="K399" s="143"/>
      <c r="L399" s="167">
        <f t="shared" si="77"/>
        <v>9.8305320184042593</v>
      </c>
      <c r="M399" s="143">
        <f t="shared" si="69"/>
        <v>0.2388819280472235</v>
      </c>
      <c r="N399" s="143">
        <f t="shared" si="70"/>
        <v>39.322128073617037</v>
      </c>
      <c r="O399" s="143">
        <f t="shared" si="71"/>
        <v>0</v>
      </c>
      <c r="P399" s="143">
        <f t="shared" si="72"/>
        <v>196.61064036808517</v>
      </c>
      <c r="Q399" s="143">
        <f t="shared" si="72"/>
        <v>40.609927768027994</v>
      </c>
      <c r="R399" s="143">
        <f t="shared" si="72"/>
        <v>51.118766495702147</v>
      </c>
      <c r="S399" s="143">
        <f t="shared" si="73"/>
        <v>288.33933463181529</v>
      </c>
      <c r="T399" s="143">
        <f>U398-(U398*(0.5^(1/'SW7'!C$2)))</f>
        <v>7171.2659252563026</v>
      </c>
      <c r="U399" s="143">
        <f t="shared" si="76"/>
        <v>1123335.7973111034</v>
      </c>
      <c r="V399" s="147">
        <f>(U399*'SW7'!C$3/(B399*'SW7'!C$4)/1000)</f>
        <v>1.7616870396037354</v>
      </c>
      <c r="W399" s="147">
        <f>V399/'SW7'!C$5</f>
        <v>22.021087995046692</v>
      </c>
    </row>
    <row r="400" spans="1:23" x14ac:dyDescent="0.35">
      <c r="A400" s="142">
        <f t="shared" si="74"/>
        <v>397</v>
      </c>
      <c r="B400" s="143">
        <f t="shared" si="75"/>
        <v>408.93543352212282</v>
      </c>
      <c r="C400" s="133">
        <v>20</v>
      </c>
      <c r="D400" s="133">
        <v>170</v>
      </c>
      <c r="E400" s="166">
        <v>1.3</v>
      </c>
      <c r="F400" s="143"/>
      <c r="G400" s="143"/>
      <c r="H400" s="143"/>
      <c r="I400" s="143"/>
      <c r="J400" s="143"/>
      <c r="K400" s="143"/>
      <c r="L400" s="167">
        <f t="shared" si="77"/>
        <v>9.8443282426150738</v>
      </c>
      <c r="M400" s="143">
        <f t="shared" si="69"/>
        <v>0.23921717629554629</v>
      </c>
      <c r="N400" s="143">
        <f t="shared" si="70"/>
        <v>39.377312970460295</v>
      </c>
      <c r="O400" s="143">
        <f t="shared" si="71"/>
        <v>0</v>
      </c>
      <c r="P400" s="143">
        <f t="shared" si="72"/>
        <v>196.88656485230149</v>
      </c>
      <c r="Q400" s="143">
        <f t="shared" si="72"/>
        <v>40.666919970242866</v>
      </c>
      <c r="R400" s="143">
        <f t="shared" si="72"/>
        <v>51.190506861598386</v>
      </c>
      <c r="S400" s="143">
        <f t="shared" si="73"/>
        <v>288.74399168414277</v>
      </c>
      <c r="T400" s="143">
        <f>U399-(U399*(0.5^(1/'SW7'!C$2)))</f>
        <v>7127.3120496240444</v>
      </c>
      <c r="U400" s="143">
        <f t="shared" si="76"/>
        <v>1116452.8707204789</v>
      </c>
      <c r="V400" s="147">
        <f>(U400*'SW7'!C$3/(B400*'SW7'!C$4)/1000)</f>
        <v>1.7469900429481413</v>
      </c>
      <c r="W400" s="147">
        <f>V400/'SW7'!C$5</f>
        <v>21.837375536851766</v>
      </c>
    </row>
    <row r="401" spans="1:23" x14ac:dyDescent="0.35">
      <c r="A401" s="142">
        <f t="shared" si="74"/>
        <v>398</v>
      </c>
      <c r="B401" s="143">
        <f t="shared" si="75"/>
        <v>409.84430862868288</v>
      </c>
      <c r="C401" s="133">
        <v>20</v>
      </c>
      <c r="D401" s="133">
        <v>170</v>
      </c>
      <c r="E401" s="166">
        <v>1.3</v>
      </c>
      <c r="F401" s="143"/>
      <c r="G401" s="143"/>
      <c r="H401" s="143"/>
      <c r="I401" s="143"/>
      <c r="J401" s="143"/>
      <c r="K401" s="143"/>
      <c r="L401" s="167">
        <f t="shared" si="77"/>
        <v>9.8580897593069317</v>
      </c>
      <c r="M401" s="143">
        <f t="shared" si="69"/>
        <v>0.23955158115115843</v>
      </c>
      <c r="N401" s="143">
        <f t="shared" si="70"/>
        <v>39.432359037227727</v>
      </c>
      <c r="O401" s="143">
        <f t="shared" si="71"/>
        <v>0</v>
      </c>
      <c r="P401" s="143">
        <f t="shared" si="72"/>
        <v>197.16179518613865</v>
      </c>
      <c r="Q401" s="143">
        <f t="shared" si="72"/>
        <v>40.723768795696934</v>
      </c>
      <c r="R401" s="143">
        <f t="shared" si="72"/>
        <v>51.262066748396045</v>
      </c>
      <c r="S401" s="143">
        <f t="shared" si="73"/>
        <v>289.14763073023164</v>
      </c>
      <c r="T401" s="143">
        <f>U400-(U400*(0.5^(1/'SW7'!C$2)))</f>
        <v>7083.6414341735654</v>
      </c>
      <c r="U401" s="143">
        <f t="shared" si="76"/>
        <v>1109614.3026625391</v>
      </c>
      <c r="V401" s="147">
        <f>(U401*'SW7'!C$3/(B401*'SW7'!C$4)/1000)</f>
        <v>1.7324388549557865</v>
      </c>
      <c r="W401" s="147">
        <f>V401/'SW7'!C$5</f>
        <v>21.65548568694733</v>
      </c>
    </row>
    <row r="402" spans="1:23" x14ac:dyDescent="0.35">
      <c r="A402" s="142">
        <f t="shared" si="74"/>
        <v>399</v>
      </c>
      <c r="B402" s="143">
        <f t="shared" si="75"/>
        <v>410.75051720000289</v>
      </c>
      <c r="C402" s="133">
        <v>20</v>
      </c>
      <c r="D402" s="133">
        <v>170</v>
      </c>
      <c r="E402" s="166">
        <v>1.3</v>
      </c>
      <c r="F402" s="143"/>
      <c r="G402" s="143"/>
      <c r="H402" s="143"/>
      <c r="I402" s="143"/>
      <c r="J402" s="143"/>
      <c r="K402" s="143"/>
      <c r="L402" s="167">
        <f t="shared" si="77"/>
        <v>9.8718167426709336</v>
      </c>
      <c r="M402" s="143">
        <f t="shared" si="69"/>
        <v>0.23988514684690368</v>
      </c>
      <c r="N402" s="143">
        <f t="shared" si="70"/>
        <v>39.487266970683734</v>
      </c>
      <c r="O402" s="143">
        <f t="shared" si="71"/>
        <v>0</v>
      </c>
      <c r="P402" s="143">
        <f t="shared" si="72"/>
        <v>197.43633485341866</v>
      </c>
      <c r="Q402" s="143">
        <f t="shared" si="72"/>
        <v>40.780474963973624</v>
      </c>
      <c r="R402" s="143">
        <f t="shared" si="72"/>
        <v>51.333447061888855</v>
      </c>
      <c r="S402" s="143">
        <f t="shared" si="73"/>
        <v>289.55025687928116</v>
      </c>
      <c r="T402" s="143">
        <f>U401-(U401*(0.5^(1/'SW7'!C$2)))</f>
        <v>7040.252263599541</v>
      </c>
      <c r="U402" s="143">
        <f t="shared" si="76"/>
        <v>1102819.8088590957</v>
      </c>
      <c r="V402" s="147">
        <f>(U402*'SW7'!C$3/(B402*'SW7'!C$4)/1000)</f>
        <v>1.7180318758442497</v>
      </c>
      <c r="W402" s="147">
        <f>V402/'SW7'!C$5</f>
        <v>21.47539844805312</v>
      </c>
    </row>
    <row r="403" spans="1:23" x14ac:dyDescent="0.35">
      <c r="A403" s="142">
        <f t="shared" si="74"/>
        <v>400</v>
      </c>
      <c r="B403" s="143">
        <f t="shared" si="75"/>
        <v>411.65403720000285</v>
      </c>
      <c r="C403" s="133">
        <v>20</v>
      </c>
      <c r="D403" s="133">
        <v>170</v>
      </c>
      <c r="E403" s="166">
        <v>1.3</v>
      </c>
      <c r="F403" s="143"/>
      <c r="G403" s="143"/>
      <c r="H403" s="143"/>
      <c r="I403" s="143"/>
      <c r="J403" s="143"/>
      <c r="K403" s="143"/>
      <c r="L403" s="167">
        <f t="shared" si="77"/>
        <v>9.8855093655900852</v>
      </c>
      <c r="M403" s="143">
        <f t="shared" si="69"/>
        <v>0.24021787758383906</v>
      </c>
      <c r="N403" s="143">
        <f t="shared" si="70"/>
        <v>39.542037462360341</v>
      </c>
      <c r="O403" s="143">
        <f t="shared" si="71"/>
        <v>0</v>
      </c>
      <c r="P403" s="143">
        <f t="shared" si="72"/>
        <v>197.71018731180169</v>
      </c>
      <c r="Q403" s="143">
        <f t="shared" si="72"/>
        <v>40.837039189252643</v>
      </c>
      <c r="R403" s="143">
        <f t="shared" si="72"/>
        <v>51.404648701068446</v>
      </c>
      <c r="S403" s="143">
        <f t="shared" si="73"/>
        <v>289.95187520212278</v>
      </c>
      <c r="T403" s="143">
        <f>U402-(U402*(0.5^(1/'SW7'!C$2)))</f>
        <v>6997.1427342207171</v>
      </c>
      <c r="U403" s="143">
        <f t="shared" si="76"/>
        <v>1096069.1068523754</v>
      </c>
      <c r="V403" s="147">
        <f>(U403*'SW7'!C$3/(B403*'SW7'!C$4)/1000)</f>
        <v>1.7037675254094005</v>
      </c>
      <c r="W403" s="147">
        <f>V403/'SW7'!C$5</f>
        <v>21.297094067617504</v>
      </c>
    </row>
    <row r="404" spans="1:23" x14ac:dyDescent="0.35">
      <c r="A404" s="142">
        <f t="shared" si="74"/>
        <v>401</v>
      </c>
      <c r="B404" s="143">
        <f t="shared" si="75"/>
        <v>412.55484656068285</v>
      </c>
      <c r="C404" s="133">
        <v>20</v>
      </c>
      <c r="D404" s="133">
        <v>170</v>
      </c>
      <c r="E404" s="166">
        <v>1.3</v>
      </c>
      <c r="F404" s="143"/>
      <c r="G404" s="143"/>
      <c r="H404" s="143"/>
      <c r="I404" s="143"/>
      <c r="J404" s="143"/>
      <c r="K404" s="143"/>
      <c r="L404" s="167">
        <f t="shared" si="77"/>
        <v>9.8991677996523997</v>
      </c>
      <c r="M404" s="143">
        <f t="shared" si="69"/>
        <v>0.24054977753155329</v>
      </c>
      <c r="N404" s="143">
        <f t="shared" si="70"/>
        <v>39.596671198609599</v>
      </c>
      <c r="O404" s="143">
        <f t="shared" si="71"/>
        <v>0</v>
      </c>
      <c r="P404" s="143">
        <f t="shared" si="72"/>
        <v>197.98335599304801</v>
      </c>
      <c r="Q404" s="143">
        <f t="shared" si="72"/>
        <v>40.893462180364061</v>
      </c>
      <c r="R404" s="143">
        <f t="shared" si="72"/>
        <v>51.475672558192478</v>
      </c>
      <c r="S404" s="143">
        <f t="shared" si="73"/>
        <v>290.35249073160452</v>
      </c>
      <c r="T404" s="143">
        <f>U403-(U403*(0.5^(1/'SW7'!C$2)))</f>
        <v>6954.3110539065674</v>
      </c>
      <c r="U404" s="143">
        <f t="shared" si="76"/>
        <v>1089361.9159933568</v>
      </c>
      <c r="V404" s="147">
        <f>(U404*'SW7'!C$3/(B404*'SW7'!C$4)/1000)</f>
        <v>1.6896442427607654</v>
      </c>
      <c r="W404" s="147">
        <f>V404/'SW7'!C$5</f>
        <v>21.120553034509566</v>
      </c>
    </row>
    <row r="405" spans="1:23" x14ac:dyDescent="0.35">
      <c r="A405" s="142">
        <f t="shared" si="74"/>
        <v>402</v>
      </c>
      <c r="B405" s="143">
        <f t="shared" si="75"/>
        <v>413.4529231821229</v>
      </c>
      <c r="C405" s="133">
        <v>20</v>
      </c>
      <c r="D405" s="133">
        <v>170</v>
      </c>
      <c r="E405" s="166">
        <v>1.3</v>
      </c>
      <c r="F405" s="143"/>
      <c r="G405" s="143"/>
      <c r="H405" s="143"/>
      <c r="I405" s="143"/>
      <c r="J405" s="143"/>
      <c r="K405" s="143"/>
      <c r="L405" s="167">
        <f t="shared" si="77"/>
        <v>9.9127922151637726</v>
      </c>
      <c r="M405" s="143">
        <f t="shared" si="69"/>
        <v>0.24088085082847965</v>
      </c>
      <c r="N405" s="143">
        <f t="shared" si="70"/>
        <v>39.65116886065509</v>
      </c>
      <c r="O405" s="143">
        <f t="shared" si="71"/>
        <v>0</v>
      </c>
      <c r="P405" s="143">
        <f t="shared" si="72"/>
        <v>198.25584430327547</v>
      </c>
      <c r="Q405" s="143">
        <f t="shared" si="72"/>
        <v>40.949744640841544</v>
      </c>
      <c r="R405" s="143">
        <f t="shared" si="72"/>
        <v>51.546519518851618</v>
      </c>
      <c r="S405" s="143">
        <f t="shared" si="73"/>
        <v>290.75210846296864</v>
      </c>
      <c r="T405" s="143">
        <f>U404-(U404*(0.5^(1/'SW7'!C$2)))</f>
        <v>6911.7554420023225</v>
      </c>
      <c r="U405" s="143">
        <f t="shared" si="76"/>
        <v>1082697.9574301818</v>
      </c>
      <c r="V405" s="147">
        <f>(U405*'SW7'!C$3/(B405*'SW7'!C$4)/1000)</f>
        <v>1.6756604860608544</v>
      </c>
      <c r="W405" s="147">
        <f>V405/'SW7'!C$5</f>
        <v>20.945756075760681</v>
      </c>
    </row>
    <row r="406" spans="1:23" x14ac:dyDescent="0.35">
      <c r="A406" s="142">
        <f t="shared" si="74"/>
        <v>403</v>
      </c>
      <c r="B406" s="143">
        <f t="shared" si="75"/>
        <v>414.34824493248288</v>
      </c>
      <c r="C406" s="133">
        <v>20</v>
      </c>
      <c r="D406" s="133">
        <v>170</v>
      </c>
      <c r="E406" s="166">
        <v>1.3</v>
      </c>
      <c r="F406" s="143"/>
      <c r="G406" s="143"/>
      <c r="H406" s="143"/>
      <c r="I406" s="143"/>
      <c r="J406" s="143"/>
      <c r="K406" s="143"/>
      <c r="L406" s="167">
        <f t="shared" si="77"/>
        <v>9.9263827811607435</v>
      </c>
      <c r="M406" s="143">
        <f t="shared" si="69"/>
        <v>0.24121110158220604</v>
      </c>
      <c r="N406" s="143">
        <f t="shared" si="70"/>
        <v>39.705531124642974</v>
      </c>
      <c r="O406" s="143">
        <f t="shared" si="71"/>
        <v>0</v>
      </c>
      <c r="P406" s="143">
        <f t="shared" si="72"/>
        <v>198.52765562321486</v>
      </c>
      <c r="Q406" s="143">
        <f t="shared" si="72"/>
        <v>41.00588726897503</v>
      </c>
      <c r="R406" s="143">
        <f t="shared" si="72"/>
        <v>51.617190462035865</v>
      </c>
      <c r="S406" s="143">
        <f t="shared" si="73"/>
        <v>291.15073335422574</v>
      </c>
      <c r="T406" s="143">
        <f>U405-(U405*(0.5^(1/'SW7'!C$2)))</f>
        <v>6869.4741292556282</v>
      </c>
      <c r="U406" s="143">
        <f t="shared" si="76"/>
        <v>1076076.9540966423</v>
      </c>
      <c r="V406" s="147">
        <f>(U406*'SW7'!C$3/(B406*'SW7'!C$4)/1000)</f>
        <v>1.6618147322683872</v>
      </c>
      <c r="W406" s="147">
        <f>V406/'SW7'!C$5</f>
        <v>20.772684153354838</v>
      </c>
    </row>
    <row r="407" spans="1:23" x14ac:dyDescent="0.35">
      <c r="A407" s="142">
        <f t="shared" si="74"/>
        <v>404</v>
      </c>
      <c r="B407" s="143">
        <f t="shared" si="75"/>
        <v>415.24078964800287</v>
      </c>
      <c r="C407" s="133">
        <v>20</v>
      </c>
      <c r="D407" s="133">
        <v>170</v>
      </c>
      <c r="E407" s="166">
        <v>1.3</v>
      </c>
      <c r="F407" s="143"/>
      <c r="G407" s="143"/>
      <c r="H407" s="143"/>
      <c r="I407" s="143"/>
      <c r="J407" s="143"/>
      <c r="K407" s="143"/>
      <c r="L407" s="167">
        <f t="shared" si="77"/>
        <v>9.9399396654230863</v>
      </c>
      <c r="M407" s="143">
        <f t="shared" si="69"/>
        <v>0.24154053386978097</v>
      </c>
      <c r="N407" s="143">
        <f t="shared" si="70"/>
        <v>39.759758661692345</v>
      </c>
      <c r="O407" s="143">
        <f t="shared" si="71"/>
        <v>0</v>
      </c>
      <c r="P407" s="143">
        <f t="shared" si="72"/>
        <v>198.79879330846171</v>
      </c>
      <c r="Q407" s="143">
        <f t="shared" si="72"/>
        <v>41.061890757862763</v>
      </c>
      <c r="R407" s="143">
        <f t="shared" si="72"/>
        <v>51.687686260200053</v>
      </c>
      <c r="S407" s="143">
        <f t="shared" si="73"/>
        <v>291.54837032652449</v>
      </c>
      <c r="T407" s="143">
        <f>U406-(U406*(0.5^(1/'SW7'!C$2)))</f>
        <v>6827.4653577443678</v>
      </c>
      <c r="U407" s="143">
        <f t="shared" si="76"/>
        <v>1069498.630700741</v>
      </c>
      <c r="V407" s="147">
        <f>(U407*'SW7'!C$3/(B407*'SW7'!C$4)/1000)</f>
        <v>1.6481054768853538</v>
      </c>
      <c r="W407" s="147">
        <f>V407/'SW7'!C$5</f>
        <v>20.601318461066921</v>
      </c>
    </row>
    <row r="408" spans="1:23" x14ac:dyDescent="0.35">
      <c r="A408" s="142">
        <f t="shared" si="74"/>
        <v>405</v>
      </c>
      <c r="B408" s="143">
        <f t="shared" si="75"/>
        <v>416.13053513300292</v>
      </c>
      <c r="C408" s="133">
        <v>20</v>
      </c>
      <c r="D408" s="133">
        <v>170</v>
      </c>
      <c r="E408" s="166">
        <v>1.3</v>
      </c>
      <c r="F408" s="143"/>
      <c r="G408" s="143"/>
      <c r="H408" s="143"/>
      <c r="I408" s="143"/>
      <c r="J408" s="143"/>
      <c r="K408" s="143"/>
      <c r="L408" s="167">
        <f t="shared" si="77"/>
        <v>9.9534630344861874</v>
      </c>
      <c r="M408" s="143">
        <f t="shared" si="69"/>
        <v>0.24186915173801435</v>
      </c>
      <c r="N408" s="143">
        <f t="shared" si="70"/>
        <v>39.81385213794475</v>
      </c>
      <c r="O408" s="143">
        <f t="shared" si="71"/>
        <v>0</v>
      </c>
      <c r="P408" s="143">
        <f t="shared" si="72"/>
        <v>199.06926068972376</v>
      </c>
      <c r="Q408" s="143">
        <f t="shared" si="72"/>
        <v>41.117755795462436</v>
      </c>
      <c r="R408" s="143">
        <f t="shared" si="72"/>
        <v>51.758007779328175</v>
      </c>
      <c r="S408" s="143">
        <f t="shared" si="73"/>
        <v>291.94502426451436</v>
      </c>
      <c r="T408" s="143">
        <f>U407-(U407*(0.5^(1/'SW7'!C$2)))</f>
        <v>6785.7273808026221</v>
      </c>
      <c r="U408" s="143">
        <f t="shared" si="76"/>
        <v>1062962.7137133232</v>
      </c>
      <c r="V408" s="147">
        <f>(U408*'SW7'!C$3/(B408*'SW7'!C$4)/1000)</f>
        <v>1.6345312337078459</v>
      </c>
      <c r="W408" s="147">
        <f>V408/'SW7'!C$5</f>
        <v>20.431640421348074</v>
      </c>
    </row>
    <row r="409" spans="1:23" x14ac:dyDescent="0.35">
      <c r="A409" s="142">
        <f t="shared" si="74"/>
        <v>406</v>
      </c>
      <c r="B409" s="143">
        <f t="shared" si="75"/>
        <v>417.01745915988295</v>
      </c>
      <c r="C409" s="133">
        <v>20</v>
      </c>
      <c r="D409" s="133">
        <v>170</v>
      </c>
      <c r="E409" s="166">
        <v>1.3</v>
      </c>
      <c r="F409" s="143"/>
      <c r="G409" s="143"/>
      <c r="H409" s="143"/>
      <c r="I409" s="143"/>
      <c r="J409" s="143"/>
      <c r="K409" s="143"/>
      <c r="L409" s="167">
        <f t="shared" si="77"/>
        <v>9.9669530536534019</v>
      </c>
      <c r="M409" s="143">
        <f t="shared" si="69"/>
        <v>0.24219695920377765</v>
      </c>
      <c r="N409" s="143">
        <f t="shared" si="70"/>
        <v>39.867812214613608</v>
      </c>
      <c r="O409" s="143">
        <f t="shared" si="71"/>
        <v>0</v>
      </c>
      <c r="P409" s="143">
        <f t="shared" si="72"/>
        <v>199.33906107306802</v>
      </c>
      <c r="Q409" s="143">
        <f t="shared" si="72"/>
        <v>41.173483064642198</v>
      </c>
      <c r="R409" s="143">
        <f t="shared" si="72"/>
        <v>51.828155878997691</v>
      </c>
      <c r="S409" s="143">
        <f t="shared" si="73"/>
        <v>292.3407000167079</v>
      </c>
      <c r="T409" s="143">
        <f>U408-(U408*(0.5^(1/'SW7'!C$2)))</f>
        <v>6744.2584629498888</v>
      </c>
      <c r="U409" s="143">
        <f t="shared" si="76"/>
        <v>1056468.9313567851</v>
      </c>
      <c r="V409" s="147">
        <f>(U409*'SW7'!C$3/(B409*'SW7'!C$4)/1000)</f>
        <v>1.6210905345806046</v>
      </c>
      <c r="W409" s="147">
        <f>V409/'SW7'!C$5</f>
        <v>20.263631682257557</v>
      </c>
    </row>
    <row r="410" spans="1:23" x14ac:dyDescent="0.35">
      <c r="A410" s="142">
        <f t="shared" si="74"/>
        <v>407</v>
      </c>
      <c r="B410" s="143">
        <f t="shared" si="75"/>
        <v>417.90153946912295</v>
      </c>
      <c r="C410" s="133">
        <v>20</v>
      </c>
      <c r="D410" s="133">
        <v>170</v>
      </c>
      <c r="E410" s="166">
        <v>1.3</v>
      </c>
      <c r="F410" s="143"/>
      <c r="G410" s="143"/>
      <c r="H410" s="143"/>
      <c r="I410" s="143"/>
      <c r="J410" s="143"/>
      <c r="K410" s="143"/>
      <c r="L410" s="167">
        <f t="shared" si="77"/>
        <v>9.9804098870080828</v>
      </c>
      <c r="M410" s="143">
        <f t="shared" si="69"/>
        <v>0.2425239602542964</v>
      </c>
      <c r="N410" s="143">
        <f t="shared" si="70"/>
        <v>39.921639548032331</v>
      </c>
      <c r="O410" s="143">
        <f t="shared" si="71"/>
        <v>0</v>
      </c>
      <c r="P410" s="143">
        <f t="shared" si="72"/>
        <v>199.60819774016164</v>
      </c>
      <c r="Q410" s="143">
        <f t="shared" si="72"/>
        <v>41.229073243230388</v>
      </c>
      <c r="R410" s="143">
        <f t="shared" si="72"/>
        <v>51.898131412442034</v>
      </c>
      <c r="S410" s="143">
        <f t="shared" si="73"/>
        <v>292.73540239583406</v>
      </c>
      <c r="T410" s="143">
        <f>U409-(U409*(0.5^(1/'SW7'!C$2)))</f>
        <v>6703.0568798184395</v>
      </c>
      <c r="U410" s="143">
        <f t="shared" si="76"/>
        <v>1050017.0135938521</v>
      </c>
      <c r="V410" s="147">
        <f>(U410*'SW7'!C$3/(B410*'SW7'!C$4)/1000)</f>
        <v>1.6077819291552085</v>
      </c>
      <c r="W410" s="147">
        <f>V410/'SW7'!C$5</f>
        <v>20.097274114440104</v>
      </c>
    </row>
    <row r="411" spans="1:23" x14ac:dyDescent="0.35">
      <c r="A411" s="142">
        <f t="shared" si="74"/>
        <v>408</v>
      </c>
      <c r="B411" s="143">
        <f t="shared" si="75"/>
        <v>418.78275376928298</v>
      </c>
      <c r="C411" s="133">
        <v>20</v>
      </c>
      <c r="D411" s="133">
        <v>170</v>
      </c>
      <c r="E411" s="166">
        <v>1.3</v>
      </c>
      <c r="F411" s="143"/>
      <c r="G411" s="143"/>
      <c r="H411" s="143"/>
      <c r="I411" s="143"/>
      <c r="J411" s="143"/>
      <c r="K411" s="143"/>
      <c r="L411" s="167">
        <f t="shared" si="77"/>
        <v>9.9938336974256465</v>
      </c>
      <c r="M411" s="143">
        <f t="shared" si="69"/>
        <v>0.24285015884744321</v>
      </c>
      <c r="N411" s="143">
        <f t="shared" si="70"/>
        <v>39.975334789702586</v>
      </c>
      <c r="O411" s="143">
        <f t="shared" si="71"/>
        <v>0</v>
      </c>
      <c r="P411" s="143">
        <f t="shared" si="72"/>
        <v>199.87667394851292</v>
      </c>
      <c r="Q411" s="143">
        <f t="shared" si="72"/>
        <v>41.284527004065346</v>
      </c>
      <c r="R411" s="143">
        <f t="shared" si="72"/>
        <v>51.967935226613363</v>
      </c>
      <c r="S411" s="143">
        <f t="shared" si="73"/>
        <v>293.12913617919162</v>
      </c>
      <c r="T411" s="143">
        <f>U410-(U410*(0.5^(1/'SW7'!C$2)))</f>
        <v>6662.1209180830047</v>
      </c>
      <c r="U411" s="143">
        <f t="shared" si="76"/>
        <v>1043606.6921164296</v>
      </c>
      <c r="V411" s="147">
        <f>(U411*'SW7'!C$3/(B411*'SW7'!C$4)/1000)</f>
        <v>1.594603984651856</v>
      </c>
      <c r="W411" s="147">
        <f>V411/'SW7'!C$5</f>
        <v>19.932549808148199</v>
      </c>
    </row>
    <row r="412" spans="1:23" x14ac:dyDescent="0.35">
      <c r="A412" s="142">
        <f t="shared" si="74"/>
        <v>409</v>
      </c>
      <c r="B412" s="143">
        <f t="shared" si="75"/>
        <v>419.66107973700298</v>
      </c>
      <c r="C412" s="133">
        <v>20</v>
      </c>
      <c r="D412" s="133">
        <v>170</v>
      </c>
      <c r="E412" s="166">
        <v>1.3</v>
      </c>
      <c r="F412" s="143"/>
      <c r="G412" s="143"/>
      <c r="H412" s="143"/>
      <c r="I412" s="143"/>
      <c r="J412" s="143"/>
      <c r="K412" s="143"/>
      <c r="L412" s="167">
        <f t="shared" si="77"/>
        <v>10.007224646585339</v>
      </c>
      <c r="M412" s="143">
        <f t="shared" si="69"/>
        <v>0.24317555891202372</v>
      </c>
      <c r="N412" s="143">
        <f t="shared" si="70"/>
        <v>40.028898586341356</v>
      </c>
      <c r="O412" s="143">
        <f t="shared" si="71"/>
        <v>0</v>
      </c>
      <c r="P412" s="143">
        <f t="shared" si="72"/>
        <v>200.14449293170679</v>
      </c>
      <c r="Q412" s="143">
        <f t="shared" si="72"/>
        <v>41.339845015044034</v>
      </c>
      <c r="R412" s="143">
        <f t="shared" si="72"/>
        <v>52.037568162243765</v>
      </c>
      <c r="S412" s="143">
        <f t="shared" si="73"/>
        <v>293.52190610899459</v>
      </c>
      <c r="T412" s="143">
        <f>U411-(U411*(0.5^(1/'SW7'!C$2)))</f>
        <v>6621.4488753889455</v>
      </c>
      <c r="U412" s="143">
        <f t="shared" si="76"/>
        <v>1037237.7003345258</v>
      </c>
      <c r="V412" s="147">
        <f>(U412*'SW7'!C$3/(B412*'SW7'!C$4)/1000)</f>
        <v>1.5815552856246815</v>
      </c>
      <c r="W412" s="147">
        <f>V412/'SW7'!C$5</f>
        <v>19.769441070308517</v>
      </c>
    </row>
    <row r="413" spans="1:23" x14ac:dyDescent="0.35">
      <c r="A413" s="142">
        <f t="shared" si="74"/>
        <v>410</v>
      </c>
      <c r="B413" s="143">
        <f t="shared" si="75"/>
        <v>420.53649501700306</v>
      </c>
      <c r="C413" s="133">
        <v>20</v>
      </c>
      <c r="D413" s="133">
        <v>170</v>
      </c>
      <c r="E413" s="166">
        <v>1.3</v>
      </c>
      <c r="F413" s="143"/>
      <c r="G413" s="143"/>
      <c r="H413" s="143"/>
      <c r="I413" s="143"/>
      <c r="J413" s="143"/>
      <c r="K413" s="143"/>
      <c r="L413" s="167">
        <f t="shared" si="77"/>
        <v>10.020582894981938</v>
      </c>
      <c r="M413" s="143">
        <f t="shared" si="69"/>
        <v>0.2435001643480611</v>
      </c>
      <c r="N413" s="143">
        <f t="shared" si="70"/>
        <v>40.082331579927754</v>
      </c>
      <c r="O413" s="143">
        <f t="shared" si="71"/>
        <v>0</v>
      </c>
      <c r="P413" s="143">
        <f t="shared" si="72"/>
        <v>200.41165789963878</v>
      </c>
      <c r="Q413" s="143">
        <f t="shared" si="72"/>
        <v>41.39502793917039</v>
      </c>
      <c r="R413" s="143">
        <f t="shared" si="72"/>
        <v>52.107031053906084</v>
      </c>
      <c r="S413" s="143">
        <f t="shared" si="73"/>
        <v>293.91371689271529</v>
      </c>
      <c r="T413" s="143">
        <f>U412-(U412*(0.5^(1/'SW7'!C$2)))</f>
        <v>6581.039060283103</v>
      </c>
      <c r="U413" s="143">
        <f t="shared" si="76"/>
        <v>1030909.7733652458</v>
      </c>
      <c r="V413" s="147">
        <f>(U413*'SW7'!C$3/(B413*'SW7'!C$4)/1000)</f>
        <v>1.5686344337305376</v>
      </c>
      <c r="W413" s="147">
        <f>V413/'SW7'!C$5</f>
        <v>19.607930421631718</v>
      </c>
    </row>
    <row r="414" spans="1:23" x14ac:dyDescent="0.35">
      <c r="A414" s="142">
        <f t="shared" si="74"/>
        <v>411</v>
      </c>
      <c r="B414" s="143">
        <f t="shared" si="75"/>
        <v>421.40897722208302</v>
      </c>
      <c r="C414" s="133">
        <v>20</v>
      </c>
      <c r="D414" s="133">
        <v>170</v>
      </c>
      <c r="E414" s="166">
        <v>1.3</v>
      </c>
      <c r="F414" s="143"/>
      <c r="G414" s="143"/>
      <c r="H414" s="143"/>
      <c r="I414" s="143"/>
      <c r="J414" s="143"/>
      <c r="K414" s="143"/>
      <c r="L414" s="167">
        <f t="shared" si="77"/>
        <v>10.033908601937302</v>
      </c>
      <c r="M414" s="143">
        <f t="shared" si="69"/>
        <v>0.24382397902707642</v>
      </c>
      <c r="N414" s="143">
        <f t="shared" si="70"/>
        <v>40.135634407749208</v>
      </c>
      <c r="O414" s="143">
        <f t="shared" si="71"/>
        <v>0</v>
      </c>
      <c r="P414" s="143">
        <f t="shared" si="72"/>
        <v>200.67817203874603</v>
      </c>
      <c r="Q414" s="143">
        <f t="shared" si="72"/>
        <v>41.450076434602991</v>
      </c>
      <c r="R414" s="143">
        <f t="shared" si="72"/>
        <v>52.176324730073972</v>
      </c>
      <c r="S414" s="143">
        <f t="shared" si="73"/>
        <v>294.30457320342299</v>
      </c>
      <c r="T414" s="143">
        <f>U413-(U413*(0.5^(1/'SW7'!C$2)))</f>
        <v>6540.8897921432508</v>
      </c>
      <c r="U414" s="143">
        <f t="shared" si="76"/>
        <v>1024622.6480218554</v>
      </c>
      <c r="V414" s="147">
        <f>(U414*'SW7'!C$3/(B414*'SW7'!C$4)/1000)</f>
        <v>1.5558400475012026</v>
      </c>
      <c r="W414" s="147">
        <f>V414/'SW7'!C$5</f>
        <v>19.448000593765034</v>
      </c>
    </row>
    <row r="415" spans="1:23" x14ac:dyDescent="0.35">
      <c r="A415" s="142">
        <f t="shared" si="74"/>
        <v>412</v>
      </c>
      <c r="B415" s="143">
        <f t="shared" si="75"/>
        <v>422.27850393312298</v>
      </c>
      <c r="C415" s="133">
        <v>20</v>
      </c>
      <c r="D415" s="133">
        <v>170</v>
      </c>
      <c r="E415" s="166">
        <v>1.3</v>
      </c>
      <c r="F415" s="143"/>
      <c r="G415" s="143"/>
      <c r="H415" s="143"/>
      <c r="I415" s="143"/>
      <c r="J415" s="143"/>
      <c r="K415" s="143"/>
      <c r="L415" s="167">
        <f t="shared" si="77"/>
        <v>10.047201925611784</v>
      </c>
      <c r="M415" s="143">
        <f t="shared" si="69"/>
        <v>0.24414700679236634</v>
      </c>
      <c r="N415" s="143">
        <f t="shared" si="70"/>
        <v>40.188807702447136</v>
      </c>
      <c r="O415" s="143">
        <f t="shared" si="71"/>
        <v>0</v>
      </c>
      <c r="P415" s="143">
        <f t="shared" si="72"/>
        <v>200.94403851223569</v>
      </c>
      <c r="Q415" s="143">
        <f t="shared" si="72"/>
        <v>41.504991154702275</v>
      </c>
      <c r="R415" s="143">
        <f t="shared" si="72"/>
        <v>52.245450013181276</v>
      </c>
      <c r="S415" s="143">
        <f t="shared" si="73"/>
        <v>294.69447968011923</v>
      </c>
      <c r="T415" s="143">
        <f>U414-(U414*(0.5^(1/'SW7'!C$2)))</f>
        <v>6500.9994011090603</v>
      </c>
      <c r="U415" s="143">
        <f t="shared" si="76"/>
        <v>1018376.0628029156</v>
      </c>
      <c r="V415" s="147">
        <f>(U415*'SW7'!C$3/(B415*'SW7'!C$4)/1000)</f>
        <v>1.5431707621189417</v>
      </c>
      <c r="W415" s="147">
        <f>V415/'SW7'!C$5</f>
        <v>19.289634526486772</v>
      </c>
    </row>
    <row r="416" spans="1:23" x14ac:dyDescent="0.35">
      <c r="A416" s="142">
        <f t="shared" si="74"/>
        <v>413</v>
      </c>
      <c r="B416" s="143">
        <f t="shared" si="75"/>
        <v>423.14505269908301</v>
      </c>
      <c r="C416" s="133">
        <v>20</v>
      </c>
      <c r="D416" s="133">
        <v>170</v>
      </c>
      <c r="E416" s="166">
        <v>1.3</v>
      </c>
      <c r="F416" s="143"/>
      <c r="G416" s="143"/>
      <c r="H416" s="143"/>
      <c r="I416" s="143"/>
      <c r="J416" s="143"/>
      <c r="K416" s="143"/>
      <c r="L416" s="167">
        <f t="shared" si="77"/>
        <v>10.060463023015448</v>
      </c>
      <c r="M416" s="143">
        <f t="shared" si="69"/>
        <v>0.24446925145927537</v>
      </c>
      <c r="N416" s="143">
        <f t="shared" si="70"/>
        <v>40.241852092061791</v>
      </c>
      <c r="O416" s="143">
        <f t="shared" si="71"/>
        <v>0</v>
      </c>
      <c r="P416" s="143">
        <f t="shared" si="72"/>
        <v>201.20926046030894</v>
      </c>
      <c r="Q416" s="143">
        <f t="shared" si="72"/>
        <v>41.55977274807681</v>
      </c>
      <c r="R416" s="143">
        <f t="shared" si="72"/>
        <v>52.314407719680332</v>
      </c>
      <c r="S416" s="143">
        <f t="shared" si="73"/>
        <v>295.08344092806607</v>
      </c>
      <c r="T416" s="143">
        <f>U415-(U415*(0.5^(1/'SW7'!C$2)))</f>
        <v>6461.3662280128337</v>
      </c>
      <c r="U416" s="143">
        <f t="shared" si="76"/>
        <v>1012169.7578814867</v>
      </c>
      <c r="V416" s="147">
        <f>(U416*'SW7'!C$3/(B416*'SW7'!C$4)/1000)</f>
        <v>1.5306252291953799</v>
      </c>
      <c r="W416" s="147">
        <f>V416/'SW7'!C$5</f>
        <v>19.13281536494225</v>
      </c>
    </row>
    <row r="417" spans="1:23" x14ac:dyDescent="0.35">
      <c r="A417" s="142">
        <f t="shared" si="74"/>
        <v>414</v>
      </c>
      <c r="B417" s="143">
        <f t="shared" si="75"/>
        <v>424.00860103700302</v>
      </c>
      <c r="C417" s="133">
        <v>20</v>
      </c>
      <c r="D417" s="133">
        <v>170</v>
      </c>
      <c r="E417" s="166">
        <v>1.3</v>
      </c>
      <c r="F417" s="143"/>
      <c r="G417" s="143"/>
      <c r="H417" s="143"/>
      <c r="I417" s="143"/>
      <c r="J417" s="143"/>
      <c r="K417" s="143"/>
      <c r="L417" s="167">
        <f t="shared" si="77"/>
        <v>10.073692050019236</v>
      </c>
      <c r="M417" s="143">
        <f t="shared" si="69"/>
        <v>0.24479071681546744</v>
      </c>
      <c r="N417" s="143">
        <f t="shared" si="70"/>
        <v>40.294768200076945</v>
      </c>
      <c r="O417" s="143">
        <f t="shared" si="71"/>
        <v>0</v>
      </c>
      <c r="P417" s="143">
        <f t="shared" si="72"/>
        <v>201.47384100038471</v>
      </c>
      <c r="Q417" s="143">
        <f t="shared" si="72"/>
        <v>41.614421858629463</v>
      </c>
      <c r="R417" s="143">
        <f t="shared" si="72"/>
        <v>52.383198660100028</v>
      </c>
      <c r="S417" s="143">
        <f t="shared" si="73"/>
        <v>295.4714615191142</v>
      </c>
      <c r="T417" s="143">
        <f>U416-(U416*(0.5^(1/'SW7'!C$2)))</f>
        <v>6421.9886243115179</v>
      </c>
      <c r="U417" s="143">
        <f t="shared" si="76"/>
        <v>1006003.4750944019</v>
      </c>
      <c r="V417" s="147">
        <f>(U417*'SW7'!C$3/(B417*'SW7'!C$4)/1000)</f>
        <v>1.5182021165536284</v>
      </c>
      <c r="W417" s="147">
        <f>V417/'SW7'!C$5</f>
        <v>18.977526456920355</v>
      </c>
    </row>
    <row r="418" spans="1:23" x14ac:dyDescent="0.35">
      <c r="A418" s="142">
        <f t="shared" si="74"/>
        <v>415</v>
      </c>
      <c r="B418" s="143">
        <f t="shared" si="75"/>
        <v>424.86912643200299</v>
      </c>
      <c r="C418" s="133">
        <v>20</v>
      </c>
      <c r="D418" s="133">
        <v>170</v>
      </c>
      <c r="E418" s="166">
        <v>1.3</v>
      </c>
      <c r="F418" s="143"/>
      <c r="G418" s="143"/>
      <c r="H418" s="143"/>
      <c r="I418" s="143"/>
      <c r="J418" s="143"/>
      <c r="K418" s="143"/>
      <c r="L418" s="167">
        <f t="shared" si="77"/>
        <v>10.086889161365963</v>
      </c>
      <c r="M418" s="143">
        <f t="shared" si="69"/>
        <v>0.24511140662119291</v>
      </c>
      <c r="N418" s="143">
        <f t="shared" si="70"/>
        <v>40.347556645463854</v>
      </c>
      <c r="O418" s="143">
        <f t="shared" si="71"/>
        <v>0</v>
      </c>
      <c r="P418" s="143">
        <f t="shared" si="72"/>
        <v>201.73778322731926</v>
      </c>
      <c r="Q418" s="143">
        <f t="shared" si="72"/>
        <v>41.668939125602797</v>
      </c>
      <c r="R418" s="143">
        <f t="shared" si="72"/>
        <v>52.451823639103011</v>
      </c>
      <c r="S418" s="143">
        <f t="shared" si="73"/>
        <v>295.85854599202509</v>
      </c>
      <c r="T418" s="143">
        <f>U417-(U417*(0.5^(1/'SW7'!C$2)))</f>
        <v>6382.864952017786</v>
      </c>
      <c r="U418" s="143">
        <f t="shared" si="76"/>
        <v>999876.95793160948</v>
      </c>
      <c r="V418" s="147">
        <f>(U418*'SW7'!C$3/(B418*'SW7'!C$4)/1000)</f>
        <v>1.5059001080136081</v>
      </c>
      <c r="W418" s="147">
        <f>V418/'SW7'!C$5</f>
        <v>18.823751350170099</v>
      </c>
    </row>
    <row r="419" spans="1:23" x14ac:dyDescent="0.35">
      <c r="A419" s="142">
        <f t="shared" si="74"/>
        <v>416</v>
      </c>
      <c r="B419" s="143">
        <f t="shared" si="75"/>
        <v>425.72660633728299</v>
      </c>
      <c r="C419" s="133">
        <v>20</v>
      </c>
      <c r="D419" s="133">
        <v>170</v>
      </c>
      <c r="E419" s="166">
        <v>1.3</v>
      </c>
      <c r="F419" s="143"/>
      <c r="G419" s="143"/>
      <c r="H419" s="143"/>
      <c r="I419" s="143"/>
      <c r="J419" s="143"/>
      <c r="K419" s="143"/>
      <c r="L419" s="167">
        <f t="shared" si="77"/>
        <v>10.100054510681165</v>
      </c>
      <c r="M419" s="143">
        <f t="shared" si="69"/>
        <v>0.2454313246095523</v>
      </c>
      <c r="N419" s="143">
        <f t="shared" si="70"/>
        <v>40.40021804272466</v>
      </c>
      <c r="O419" s="143">
        <f t="shared" si="71"/>
        <v>0</v>
      </c>
      <c r="P419" s="143">
        <f t="shared" si="72"/>
        <v>202.00109021362329</v>
      </c>
      <c r="Q419" s="143">
        <f t="shared" si="72"/>
        <v>41.723325183623892</v>
      </c>
      <c r="R419" s="143">
        <f t="shared" si="72"/>
        <v>52.520283455542057</v>
      </c>
      <c r="S419" s="143">
        <f t="shared" si="73"/>
        <v>296.24469885278927</v>
      </c>
      <c r="T419" s="143">
        <f>U418-(U418*(0.5^(1/'SW7'!C$2)))</f>
        <v>6343.993583633448</v>
      </c>
      <c r="U419" s="143">
        <f t="shared" si="76"/>
        <v>993789.95152558375</v>
      </c>
      <c r="V419" s="147">
        <f>(U419*'SW7'!C$3/(B419*'SW7'!C$4)/1000)</f>
        <v>1.4937179031805266</v>
      </c>
      <c r="W419" s="147">
        <f>V419/'SW7'!C$5</f>
        <v>18.671473789756583</v>
      </c>
    </row>
    <row r="420" spans="1:23" x14ac:dyDescent="0.35">
      <c r="A420" s="142">
        <f t="shared" si="74"/>
        <v>417</v>
      </c>
      <c r="B420" s="143">
        <f t="shared" si="75"/>
        <v>426.58101817412302</v>
      </c>
      <c r="C420" s="133">
        <v>20</v>
      </c>
      <c r="D420" s="133">
        <v>170</v>
      </c>
      <c r="E420" s="166">
        <v>1.3</v>
      </c>
      <c r="F420" s="143"/>
      <c r="G420" s="143"/>
      <c r="H420" s="143"/>
      <c r="I420" s="143"/>
      <c r="J420" s="143"/>
      <c r="K420" s="143"/>
      <c r="L420" s="167">
        <f t="shared" si="77"/>
        <v>10.113188250483805</v>
      </c>
      <c r="M420" s="143">
        <f t="shared" si="69"/>
        <v>0.24575047448675646</v>
      </c>
      <c r="N420" s="143">
        <f t="shared" si="70"/>
        <v>40.452753001935221</v>
      </c>
      <c r="O420" s="143">
        <f t="shared" si="71"/>
        <v>0</v>
      </c>
      <c r="P420" s="143">
        <f t="shared" si="72"/>
        <v>202.26376500967609</v>
      </c>
      <c r="Q420" s="143">
        <f t="shared" si="72"/>
        <v>41.777580662748598</v>
      </c>
      <c r="R420" s="143">
        <f t="shared" si="72"/>
        <v>52.588578902515792</v>
      </c>
      <c r="S420" s="143">
        <f t="shared" si="73"/>
        <v>296.62992457494045</v>
      </c>
      <c r="T420" s="143">
        <f>U419-(U419*(0.5^(1/'SW7'!C$2)))</f>
        <v>6305.3729020814644</v>
      </c>
      <c r="U420" s="143">
        <f t="shared" si="76"/>
        <v>987742.20264080307</v>
      </c>
      <c r="V420" s="147">
        <f>(U420*'SW7'!C$3/(B420*'SW7'!C$4)/1000)</f>
        <v>1.4816542172364495</v>
      </c>
      <c r="W420" s="147">
        <f>V420/'SW7'!C$5</f>
        <v>18.520677715455619</v>
      </c>
    </row>
    <row r="421" spans="1:23" x14ac:dyDescent="0.35">
      <c r="A421" s="142">
        <f t="shared" si="74"/>
        <v>418</v>
      </c>
      <c r="B421" s="143">
        <f t="shared" si="75"/>
        <v>427.43233933188299</v>
      </c>
      <c r="C421" s="133">
        <v>20</v>
      </c>
      <c r="D421" s="133">
        <v>170</v>
      </c>
      <c r="E421" s="166">
        <v>1.3</v>
      </c>
      <c r="F421" s="143"/>
      <c r="G421" s="143"/>
      <c r="H421" s="143"/>
      <c r="I421" s="143"/>
      <c r="J421" s="143"/>
      <c r="K421" s="143"/>
      <c r="L421" s="167">
        <f t="shared" si="77"/>
        <v>10.126290532196922</v>
      </c>
      <c r="M421" s="143">
        <f t="shared" si="69"/>
        <v>0.2460688599323852</v>
      </c>
      <c r="N421" s="143">
        <f t="shared" si="70"/>
        <v>40.505162128787688</v>
      </c>
      <c r="O421" s="143">
        <f t="shared" si="71"/>
        <v>0</v>
      </c>
      <c r="P421" s="143">
        <f t="shared" si="72"/>
        <v>202.52581064393843</v>
      </c>
      <c r="Q421" s="143">
        <f t="shared" si="72"/>
        <v>41.831706188505485</v>
      </c>
      <c r="R421" s="143">
        <f t="shared" si="72"/>
        <v>52.656710767423995</v>
      </c>
      <c r="S421" s="143">
        <f t="shared" si="73"/>
        <v>297.01422759986792</v>
      </c>
      <c r="T421" s="143">
        <f>U420-(U420*(0.5^(1/'SW7'!C$2)))</f>
        <v>6267.0013006398221</v>
      </c>
      <c r="U421" s="143">
        <f t="shared" si="76"/>
        <v>981733.45966329658</v>
      </c>
      <c r="V421" s="147">
        <f>(U421*'SW7'!C$3/(B421*'SW7'!C$4)/1000)</f>
        <v>1.469707780734925</v>
      </c>
      <c r="W421" s="147">
        <f>V421/'SW7'!C$5</f>
        <v>18.371347259186564</v>
      </c>
    </row>
    <row r="422" spans="1:23" x14ac:dyDescent="0.35">
      <c r="A422" s="142">
        <f t="shared" si="74"/>
        <v>419</v>
      </c>
      <c r="B422" s="143">
        <f t="shared" si="75"/>
        <v>428.28054716800301</v>
      </c>
      <c r="C422" s="133">
        <v>20</v>
      </c>
      <c r="D422" s="133">
        <v>170</v>
      </c>
      <c r="E422" s="166">
        <v>1.3</v>
      </c>
      <c r="F422" s="143"/>
      <c r="G422" s="143"/>
      <c r="H422" s="143"/>
      <c r="I422" s="143"/>
      <c r="J422" s="143"/>
      <c r="K422" s="143"/>
      <c r="L422" s="167">
        <f t="shared" si="77"/>
        <v>10.139361506158078</v>
      </c>
      <c r="M422" s="143">
        <f t="shared" si="69"/>
        <v>0.2463864845996413</v>
      </c>
      <c r="N422" s="143">
        <f t="shared" si="70"/>
        <v>40.557446024632313</v>
      </c>
      <c r="O422" s="143">
        <f t="shared" si="71"/>
        <v>0</v>
      </c>
      <c r="P422" s="143">
        <f t="shared" si="72"/>
        <v>202.78723012316158</v>
      </c>
      <c r="Q422" s="143">
        <f t="shared" si="72"/>
        <v>41.885702381939019</v>
      </c>
      <c r="R422" s="143">
        <f t="shared" si="72"/>
        <v>52.724679832022005</v>
      </c>
      <c r="S422" s="143">
        <f t="shared" si="73"/>
        <v>297.39761233712261</v>
      </c>
      <c r="T422" s="143">
        <f>U421-(U421*(0.5^(1/'SW7'!C$2)))</f>
        <v>6228.8771828744793</v>
      </c>
      <c r="U422" s="143">
        <f t="shared" si="76"/>
        <v>975763.4725902566</v>
      </c>
      <c r="V422" s="147">
        <f>(U422*'SW7'!C$3/(B422*'SW7'!C$4)/1000)</f>
        <v>1.4578773393986033</v>
      </c>
      <c r="W422" s="147">
        <f>V422/'SW7'!C$5</f>
        <v>18.22346674248254</v>
      </c>
    </row>
    <row r="423" spans="1:23" x14ac:dyDescent="0.35">
      <c r="A423" s="142">
        <f t="shared" si="74"/>
        <v>420</v>
      </c>
      <c r="B423" s="143">
        <f t="shared" si="75"/>
        <v>429.12561900800301</v>
      </c>
      <c r="C423" s="133">
        <v>20</v>
      </c>
      <c r="D423" s="133">
        <v>170</v>
      </c>
      <c r="E423" s="166">
        <v>1.3</v>
      </c>
      <c r="F423" s="143"/>
      <c r="G423" s="143"/>
      <c r="H423" s="143"/>
      <c r="I423" s="143"/>
      <c r="J423" s="143"/>
      <c r="K423" s="143"/>
      <c r="L423" s="167">
        <f t="shared" si="77"/>
        <v>10.152401321629714</v>
      </c>
      <c r="M423" s="143">
        <f t="shared" si="69"/>
        <v>0.24670335211560204</v>
      </c>
      <c r="N423" s="143">
        <f t="shared" si="70"/>
        <v>40.609605286518857</v>
      </c>
      <c r="O423" s="143">
        <f t="shared" si="71"/>
        <v>0</v>
      </c>
      <c r="P423" s="143">
        <f t="shared" si="72"/>
        <v>203.04802643259427</v>
      </c>
      <c r="Q423" s="143">
        <f t="shared" si="72"/>
        <v>41.939569859652345</v>
      </c>
      <c r="R423" s="143">
        <f t="shared" si="72"/>
        <v>52.792486872474512</v>
      </c>
      <c r="S423" s="143">
        <f t="shared" si="73"/>
        <v>297.78008316472113</v>
      </c>
      <c r="T423" s="143">
        <f>U422-(U422*(0.5^(1/'SW7'!C$2)))</f>
        <v>6190.9989625741728</v>
      </c>
      <c r="U423" s="143">
        <f t="shared" si="76"/>
        <v>969831.99301971926</v>
      </c>
      <c r="V423" s="147">
        <f>(U423*'SW7'!C$3/(B423*'SW7'!C$4)/1000)</f>
        <v>1.4461616539198092</v>
      </c>
      <c r="W423" s="147">
        <f>V423/'SW7'!C$5</f>
        <v>18.077020673997616</v>
      </c>
    </row>
    <row r="424" spans="1:23" x14ac:dyDescent="0.35">
      <c r="A424" s="142">
        <f t="shared" si="74"/>
        <v>421</v>
      </c>
      <c r="B424" s="143">
        <f t="shared" si="75"/>
        <v>429.96753214548306</v>
      </c>
      <c r="C424" s="133">
        <v>20</v>
      </c>
      <c r="D424" s="133">
        <v>170</v>
      </c>
      <c r="E424" s="166">
        <v>1.3</v>
      </c>
      <c r="F424" s="143"/>
      <c r="G424" s="143"/>
      <c r="H424" s="143"/>
      <c r="I424" s="143"/>
      <c r="J424" s="143"/>
      <c r="K424" s="143"/>
      <c r="L424" s="167">
        <f t="shared" si="77"/>
        <v>10.165410126809366</v>
      </c>
      <c r="M424" s="143">
        <f t="shared" si="69"/>
        <v>0.24701946608146758</v>
      </c>
      <c r="N424" s="143">
        <f t="shared" si="70"/>
        <v>40.661640507237465</v>
      </c>
      <c r="O424" s="143">
        <f t="shared" si="71"/>
        <v>0</v>
      </c>
      <c r="P424" s="143">
        <f t="shared" si="72"/>
        <v>203.30820253618731</v>
      </c>
      <c r="Q424" s="143">
        <f t="shared" si="72"/>
        <v>41.993309233849487</v>
      </c>
      <c r="R424" s="143">
        <f t="shared" si="72"/>
        <v>52.860132659408706</v>
      </c>
      <c r="S424" s="143">
        <f t="shared" si="73"/>
        <v>298.16164442944552</v>
      </c>
      <c r="T424" s="143">
        <f>U423-(U423*(0.5^(1/'SW7'!C$2)))</f>
        <v>6153.3650636845268</v>
      </c>
      <c r="U424" s="143">
        <f t="shared" si="76"/>
        <v>963938.77414030978</v>
      </c>
      <c r="V424" s="147">
        <f>(U424*'SW7'!C$3/(B424*'SW7'!C$4)/1000)</f>
        <v>1.4345594997640212</v>
      </c>
      <c r="W424" s="147">
        <f>V424/'SW7'!C$5</f>
        <v>17.931993747050264</v>
      </c>
    </row>
    <row r="425" spans="1:23" x14ac:dyDescent="0.35">
      <c r="A425" s="142">
        <f t="shared" si="74"/>
        <v>422</v>
      </c>
      <c r="B425" s="143">
        <f t="shared" si="75"/>
        <v>430.80626384212303</v>
      </c>
      <c r="C425" s="133">
        <v>20</v>
      </c>
      <c r="D425" s="133">
        <v>170</v>
      </c>
      <c r="E425" s="166">
        <v>1.3</v>
      </c>
      <c r="F425" s="143"/>
      <c r="G425" s="143"/>
      <c r="H425" s="143"/>
      <c r="I425" s="143"/>
      <c r="J425" s="143"/>
      <c r="K425" s="143"/>
      <c r="L425" s="167">
        <f t="shared" si="77"/>
        <v>10.178388068839798</v>
      </c>
      <c r="M425" s="143">
        <f t="shared" si="69"/>
        <v>0.24733483007280707</v>
      </c>
      <c r="N425" s="143">
        <f t="shared" si="70"/>
        <v>40.713552275359191</v>
      </c>
      <c r="O425" s="143">
        <f t="shared" si="71"/>
        <v>0</v>
      </c>
      <c r="P425" s="143">
        <f t="shared" si="72"/>
        <v>203.56776137679594</v>
      </c>
      <c r="Q425" s="143">
        <f t="shared" si="72"/>
        <v>42.046921112377206</v>
      </c>
      <c r="R425" s="143">
        <f t="shared" si="72"/>
        <v>52.927617957966952</v>
      </c>
      <c r="S425" s="143">
        <f t="shared" si="73"/>
        <v>298.54230044714012</v>
      </c>
      <c r="T425" s="143">
        <f>U424-(U424*(0.5^(1/'SW7'!C$2)))</f>
        <v>6115.9739202429773</v>
      </c>
      <c r="U425" s="143">
        <f t="shared" si="76"/>
        <v>958083.57072105468</v>
      </c>
      <c r="V425" s="147">
        <f>(U425*'SW7'!C$3/(B425*'SW7'!C$4)/1000)</f>
        <v>1.4230696669762066</v>
      </c>
      <c r="W425" s="147">
        <f>V425/'SW7'!C$5</f>
        <v>17.788370837202581</v>
      </c>
    </row>
    <row r="426" spans="1:23" x14ac:dyDescent="0.35">
      <c r="A426" s="142">
        <f t="shared" si="74"/>
        <v>423</v>
      </c>
      <c r="B426" s="143">
        <f t="shared" si="75"/>
        <v>431.64179132768305</v>
      </c>
      <c r="C426" s="133">
        <v>20</v>
      </c>
      <c r="D426" s="133">
        <v>170</v>
      </c>
      <c r="E426" s="166">
        <v>1.3</v>
      </c>
      <c r="F426" s="143"/>
      <c r="G426" s="143"/>
      <c r="H426" s="143"/>
      <c r="I426" s="143"/>
      <c r="J426" s="143"/>
      <c r="K426" s="143"/>
      <c r="L426" s="167">
        <f t="shared" si="77"/>
        <v>10.191335293818948</v>
      </c>
      <c r="M426" s="143">
        <f t="shared" si="69"/>
        <v>0.24764944763980043</v>
      </c>
      <c r="N426" s="143">
        <f t="shared" si="70"/>
        <v>40.765341175275793</v>
      </c>
      <c r="O426" s="143">
        <f t="shared" si="71"/>
        <v>0</v>
      </c>
      <c r="P426" s="143">
        <f t="shared" si="72"/>
        <v>203.82670587637898</v>
      </c>
      <c r="Q426" s="143">
        <f t="shared" si="72"/>
        <v>42.100406098766072</v>
      </c>
      <c r="R426" s="143">
        <f t="shared" si="72"/>
        <v>52.994943527858531</v>
      </c>
      <c r="S426" s="143">
        <f t="shared" si="73"/>
        <v>298.92205550300361</v>
      </c>
      <c r="T426" s="143">
        <f>U425-(U425*(0.5^(1/'SW7'!C$2)))</f>
        <v>6078.8239763143938</v>
      </c>
      <c r="U426" s="143">
        <f t="shared" si="76"/>
        <v>952266.13910125883</v>
      </c>
      <c r="V426" s="147">
        <f>(U426*'SW7'!C$3/(B426*'SW7'!C$4)/1000)</f>
        <v>1.4116909599899663</v>
      </c>
      <c r="W426" s="147">
        <f>V426/'SW7'!C$5</f>
        <v>17.646136999874578</v>
      </c>
    </row>
    <row r="427" spans="1:23" x14ac:dyDescent="0.35">
      <c r="A427" s="142">
        <f t="shared" si="74"/>
        <v>424</v>
      </c>
      <c r="B427" s="143">
        <f t="shared" si="75"/>
        <v>432.47409180000307</v>
      </c>
      <c r="C427" s="133">
        <v>20</v>
      </c>
      <c r="D427" s="133">
        <v>170</v>
      </c>
      <c r="E427" s="166">
        <v>1.3</v>
      </c>
      <c r="F427" s="143"/>
      <c r="G427" s="143"/>
      <c r="H427" s="143"/>
      <c r="I427" s="143"/>
      <c r="J427" s="143"/>
      <c r="K427" s="143"/>
      <c r="L427" s="167">
        <f t="shared" si="77"/>
        <v>10.204251946809858</v>
      </c>
      <c r="M427" s="143">
        <f t="shared" si="69"/>
        <v>0.24796332230747956</v>
      </c>
      <c r="N427" s="143">
        <f t="shared" si="70"/>
        <v>40.817007787239433</v>
      </c>
      <c r="O427" s="143">
        <f t="shared" si="71"/>
        <v>0</v>
      </c>
      <c r="P427" s="143">
        <f t="shared" si="72"/>
        <v>204.08503893619718</v>
      </c>
      <c r="Q427" s="143">
        <f t="shared" si="72"/>
        <v>42.153764792271524</v>
      </c>
      <c r="R427" s="143">
        <f t="shared" si="72"/>
        <v>53.062110123411266</v>
      </c>
      <c r="S427" s="143">
        <f t="shared" si="73"/>
        <v>299.30091385187995</v>
      </c>
      <c r="T427" s="143">
        <f>U426-(U426*(0.5^(1/'SW7'!C$2)))</f>
        <v>6041.9136859267019</v>
      </c>
      <c r="U427" s="143">
        <f t="shared" si="76"/>
        <v>946486.23718044744</v>
      </c>
      <c r="V427" s="147">
        <f>(U427*'SW7'!C$3/(B427*'SW7'!C$4)/1000)</f>
        <v>1.4004221974394533</v>
      </c>
      <c r="W427" s="147">
        <f>V427/'SW7'!C$5</f>
        <v>17.505277467993167</v>
      </c>
    </row>
    <row r="428" spans="1:23" x14ac:dyDescent="0.35">
      <c r="A428" s="142">
        <f t="shared" si="74"/>
        <v>425</v>
      </c>
      <c r="B428" s="143">
        <f t="shared" si="75"/>
        <v>433.3031424250031</v>
      </c>
      <c r="C428" s="133">
        <v>20</v>
      </c>
      <c r="D428" s="133">
        <v>170</v>
      </c>
      <c r="E428" s="166">
        <v>1.3</v>
      </c>
      <c r="F428" s="143"/>
      <c r="G428" s="143"/>
      <c r="H428" s="143"/>
      <c r="I428" s="143"/>
      <c r="J428" s="143"/>
      <c r="K428" s="143"/>
      <c r="L428" s="167">
        <f t="shared" si="77"/>
        <v>10.217138171850348</v>
      </c>
      <c r="M428" s="143">
        <f t="shared" si="69"/>
        <v>0.24827645757596342</v>
      </c>
      <c r="N428" s="143">
        <f t="shared" si="70"/>
        <v>40.86855268740139</v>
      </c>
      <c r="O428" s="143">
        <f t="shared" si="71"/>
        <v>0</v>
      </c>
      <c r="P428" s="143">
        <f t="shared" si="72"/>
        <v>204.34276343700697</v>
      </c>
      <c r="Q428" s="143">
        <f t="shared" si="72"/>
        <v>42.206997787913785</v>
      </c>
      <c r="R428" s="143">
        <f t="shared" si="72"/>
        <v>53.12911849362181</v>
      </c>
      <c r="S428" s="143">
        <f t="shared" si="73"/>
        <v>299.67887971854259</v>
      </c>
      <c r="T428" s="143">
        <f>U427-(U427*(0.5^(1/'SW7'!C$2)))</f>
        <v>6005.2415130070876</v>
      </c>
      <c r="U428" s="143">
        <f t="shared" si="76"/>
        <v>940743.62440837256</v>
      </c>
      <c r="V428" s="147">
        <f>(U428*'SW7'!C$3/(B428*'SW7'!C$4)/1000)</f>
        <v>1.3892622119740079</v>
      </c>
      <c r="W428" s="147">
        <f>V428/'SW7'!C$5</f>
        <v>17.365777649675099</v>
      </c>
    </row>
    <row r="429" spans="1:23" x14ac:dyDescent="0.35">
      <c r="A429" s="142">
        <f t="shared" si="74"/>
        <v>426</v>
      </c>
      <c r="B429" s="143">
        <f t="shared" si="75"/>
        <v>434.12892033668311</v>
      </c>
      <c r="C429" s="133">
        <v>20</v>
      </c>
      <c r="D429" s="133">
        <v>170</v>
      </c>
      <c r="E429" s="166">
        <v>1.3</v>
      </c>
      <c r="F429" s="143"/>
      <c r="G429" s="143"/>
      <c r="H429" s="143"/>
      <c r="I429" s="143"/>
      <c r="J429" s="143"/>
      <c r="K429" s="143"/>
      <c r="L429" s="167">
        <f t="shared" si="77"/>
        <v>10.229994111962714</v>
      </c>
      <c r="M429" s="143">
        <f t="shared" si="69"/>
        <v>0.24858885692069393</v>
      </c>
      <c r="N429" s="143">
        <f t="shared" si="70"/>
        <v>40.919976447850857</v>
      </c>
      <c r="O429" s="143">
        <f t="shared" si="71"/>
        <v>0</v>
      </c>
      <c r="P429" s="143">
        <f t="shared" si="72"/>
        <v>204.59988223925427</v>
      </c>
      <c r="Q429" s="143">
        <f t="shared" si="72"/>
        <v>42.260105676517966</v>
      </c>
      <c r="R429" s="143">
        <f t="shared" si="72"/>
        <v>53.195969382206115</v>
      </c>
      <c r="S429" s="143">
        <f t="shared" si="73"/>
        <v>300.05595729797835</v>
      </c>
      <c r="T429" s="143">
        <f>U428-(U428*(0.5^(1/'SW7'!C$2)))</f>
        <v>5968.8059313184349</v>
      </c>
      <c r="U429" s="143">
        <f t="shared" si="76"/>
        <v>935038.061775084</v>
      </c>
      <c r="V429" s="147">
        <f>(U429*'SW7'!C$3/(B429*'SW7'!C$4)/1000)</f>
        <v>1.3782098500754785</v>
      </c>
      <c r="W429" s="147">
        <f>V429/'SW7'!C$5</f>
        <v>17.227623125943481</v>
      </c>
    </row>
    <row r="430" spans="1:23" x14ac:dyDescent="0.35">
      <c r="A430" s="142">
        <f t="shared" si="74"/>
        <v>427</v>
      </c>
      <c r="B430" s="143">
        <f t="shared" si="75"/>
        <v>434.95140263712312</v>
      </c>
      <c r="C430" s="133">
        <v>20</v>
      </c>
      <c r="D430" s="133">
        <v>170</v>
      </c>
      <c r="E430" s="166">
        <v>1.3</v>
      </c>
      <c r="F430" s="143"/>
      <c r="G430" s="143"/>
      <c r="H430" s="143"/>
      <c r="I430" s="143"/>
      <c r="J430" s="143"/>
      <c r="K430" s="143"/>
      <c r="L430" s="167">
        <f t="shared" si="77"/>
        <v>10.242819909163227</v>
      </c>
      <c r="M430" s="143">
        <f t="shared" si="69"/>
        <v>0.24890052379266642</v>
      </c>
      <c r="N430" s="143">
        <f t="shared" si="70"/>
        <v>40.971279636652909</v>
      </c>
      <c r="O430" s="143">
        <f t="shared" si="71"/>
        <v>0</v>
      </c>
      <c r="P430" s="143">
        <f t="shared" si="72"/>
        <v>204.85639818326456</v>
      </c>
      <c r="Q430" s="143">
        <f t="shared" si="72"/>
        <v>42.313089044753291</v>
      </c>
      <c r="R430" s="143">
        <f t="shared" si="72"/>
        <v>53.262663527648783</v>
      </c>
      <c r="S430" s="143">
        <f t="shared" si="73"/>
        <v>300.43215075566661</v>
      </c>
      <c r="T430" s="143">
        <f>U429-(U429*(0.5^(1/'SW7'!C$2)))</f>
        <v>5932.6054243965773</v>
      </c>
      <c r="U430" s="143">
        <f t="shared" si="76"/>
        <v>929369.3118010636</v>
      </c>
      <c r="V430" s="147">
        <f>(U430*'SW7'!C$3/(B430*'SW7'!C$4)/1000)</f>
        <v>1.3672639718781765</v>
      </c>
      <c r="W430" s="147">
        <f>V430/'SW7'!C$5</f>
        <v>17.090799648477205</v>
      </c>
    </row>
    <row r="431" spans="1:23" x14ac:dyDescent="0.35">
      <c r="A431" s="142">
        <f t="shared" si="74"/>
        <v>428</v>
      </c>
      <c r="B431" s="143">
        <f t="shared" si="75"/>
        <v>435.77056639648316</v>
      </c>
      <c r="C431" s="133">
        <v>20</v>
      </c>
      <c r="D431" s="133">
        <v>170</v>
      </c>
      <c r="E431" s="166">
        <v>1.3</v>
      </c>
      <c r="F431" s="143"/>
      <c r="G431" s="143"/>
      <c r="H431" s="143"/>
      <c r="I431" s="143"/>
      <c r="J431" s="143"/>
      <c r="K431" s="143"/>
      <c r="L431" s="167">
        <f t="shared" si="77"/>
        <v>10.255615704471548</v>
      </c>
      <c r="M431" s="143">
        <f t="shared" si="69"/>
        <v>0.24921146161865862</v>
      </c>
      <c r="N431" s="143">
        <f t="shared" si="70"/>
        <v>41.022462817886193</v>
      </c>
      <c r="O431" s="143">
        <f t="shared" si="71"/>
        <v>0</v>
      </c>
      <c r="P431" s="143">
        <f t="shared" si="72"/>
        <v>205.11231408943098</v>
      </c>
      <c r="Q431" s="143">
        <f t="shared" si="72"/>
        <v>42.365948475171969</v>
      </c>
      <c r="R431" s="143">
        <f t="shared" si="72"/>
        <v>53.32920166325205</v>
      </c>
      <c r="S431" s="143">
        <f t="shared" si="73"/>
        <v>300.80746422785501</v>
      </c>
      <c r="T431" s="143">
        <f>U430-(U430*(0.5^(1/'SW7'!C$2)))</f>
        <v>5896.6384854875505</v>
      </c>
      <c r="U431" s="143">
        <f t="shared" si="76"/>
        <v>923737.13852742268</v>
      </c>
      <c r="V431" s="147">
        <f>(U431*'SW7'!C$3/(B431*'SW7'!C$4)/1000)</f>
        <v>1.356423450991429</v>
      </c>
      <c r="W431" s="147">
        <f>V431/'SW7'!C$5</f>
        <v>16.955293137392861</v>
      </c>
    </row>
    <row r="432" spans="1:23" x14ac:dyDescent="0.35">
      <c r="A432" s="142">
        <f t="shared" si="74"/>
        <v>429</v>
      </c>
      <c r="B432" s="143">
        <f t="shared" si="75"/>
        <v>436.58638865300316</v>
      </c>
      <c r="C432" s="133">
        <v>20</v>
      </c>
      <c r="D432" s="133">
        <v>170</v>
      </c>
      <c r="E432" s="166">
        <v>1.3</v>
      </c>
      <c r="F432" s="143"/>
      <c r="G432" s="143"/>
      <c r="H432" s="143"/>
      <c r="I432" s="143"/>
      <c r="J432" s="143"/>
      <c r="K432" s="143"/>
      <c r="L432" s="167">
        <f t="shared" si="77"/>
        <v>10.26838163792004</v>
      </c>
      <c r="M432" s="143">
        <f t="shared" si="69"/>
        <v>0.24952167380145696</v>
      </c>
      <c r="N432" s="143">
        <f t="shared" si="70"/>
        <v>41.07352655168016</v>
      </c>
      <c r="O432" s="143">
        <f t="shared" si="71"/>
        <v>0</v>
      </c>
      <c r="P432" s="143">
        <f t="shared" si="72"/>
        <v>205.36763275840082</v>
      </c>
      <c r="Q432" s="143">
        <f t="shared" si="72"/>
        <v>42.418684546247682</v>
      </c>
      <c r="R432" s="143">
        <f t="shared" si="72"/>
        <v>53.395584517184211</v>
      </c>
      <c r="S432" s="143">
        <f t="shared" si="73"/>
        <v>301.1819018218327</v>
      </c>
      <c r="T432" s="143">
        <f>U431-(U431*(0.5^(1/'SW7'!C$2)))</f>
        <v>5860.9036174855428</v>
      </c>
      <c r="U432" s="143">
        <f t="shared" si="76"/>
        <v>918141.30750616302</v>
      </c>
      <c r="V432" s="147">
        <f>(U432*'SW7'!C$3/(B432*'SW7'!C$4)/1000)</f>
        <v>1.345687174324687</v>
      </c>
      <c r="W432" s="147">
        <f>V432/'SW7'!C$5</f>
        <v>16.821089679058588</v>
      </c>
    </row>
    <row r="433" spans="1:23" x14ac:dyDescent="0.35">
      <c r="A433" s="142">
        <f t="shared" si="74"/>
        <v>430</v>
      </c>
      <c r="B433" s="143">
        <f t="shared" si="75"/>
        <v>437.39884641300313</v>
      </c>
      <c r="C433" s="133">
        <v>20</v>
      </c>
      <c r="D433" s="133">
        <v>170</v>
      </c>
      <c r="E433" s="166">
        <v>1.3</v>
      </c>
      <c r="F433" s="143"/>
      <c r="G433" s="143"/>
      <c r="H433" s="143"/>
      <c r="I433" s="143"/>
      <c r="J433" s="143"/>
      <c r="K433" s="143"/>
      <c r="L433" s="167">
        <f t="shared" si="77"/>
        <v>10.281117848562953</v>
      </c>
      <c r="M433" s="143">
        <f t="shared" si="69"/>
        <v>0.24983116372007974</v>
      </c>
      <c r="N433" s="143">
        <f t="shared" si="70"/>
        <v>41.124471394251813</v>
      </c>
      <c r="O433" s="143">
        <f t="shared" si="71"/>
        <v>0</v>
      </c>
      <c r="P433" s="143">
        <f t="shared" si="72"/>
        <v>205.62235697125908</v>
      </c>
      <c r="Q433" s="143">
        <f t="shared" si="72"/>
        <v>42.471297832413555</v>
      </c>
      <c r="R433" s="143">
        <f t="shared" si="72"/>
        <v>53.461812812527356</v>
      </c>
      <c r="S433" s="143">
        <f t="shared" si="73"/>
        <v>301.55546761619996</v>
      </c>
      <c r="T433" s="143">
        <f>U432-(U432*(0.5^(1/'SW7'!C$2)))</f>
        <v>5825.3993328709621</v>
      </c>
      <c r="U433" s="143">
        <f t="shared" si="76"/>
        <v>912581.58579049935</v>
      </c>
      <c r="V433" s="147">
        <f>(U433*'SW7'!C$3/(B433*'SW7'!C$4)/1000)</f>
        <v>1.3350540419151458</v>
      </c>
      <c r="W433" s="147">
        <f>V433/'SW7'!C$5</f>
        <v>16.688175523939321</v>
      </c>
    </row>
    <row r="434" spans="1:23" x14ac:dyDescent="0.35">
      <c r="A434" s="142">
        <f t="shared" si="74"/>
        <v>431</v>
      </c>
      <c r="B434" s="143">
        <f t="shared" si="75"/>
        <v>438.20791665088313</v>
      </c>
      <c r="C434" s="133">
        <v>20</v>
      </c>
      <c r="D434" s="133">
        <v>170</v>
      </c>
      <c r="E434" s="166">
        <v>1.3</v>
      </c>
      <c r="F434" s="143"/>
      <c r="G434" s="143"/>
      <c r="H434" s="143"/>
      <c r="I434" s="143"/>
      <c r="J434" s="143"/>
      <c r="K434" s="143"/>
      <c r="L434" s="167">
        <f t="shared" si="77"/>
        <v>10.293824474485522</v>
      </c>
      <c r="M434" s="143">
        <f t="shared" si="69"/>
        <v>0.25013993472999818</v>
      </c>
      <c r="N434" s="143">
        <f t="shared" si="70"/>
        <v>41.175297897942087</v>
      </c>
      <c r="O434" s="143">
        <f t="shared" si="71"/>
        <v>0</v>
      </c>
      <c r="P434" s="143">
        <f t="shared" si="72"/>
        <v>205.87648948971042</v>
      </c>
      <c r="Q434" s="143">
        <f t="shared" si="72"/>
        <v>42.523788904099689</v>
      </c>
      <c r="R434" s="143">
        <f t="shared" si="72"/>
        <v>53.527887267324715</v>
      </c>
      <c r="S434" s="143">
        <f t="shared" si="73"/>
        <v>301.92816566113481</v>
      </c>
      <c r="T434" s="143">
        <f>U433-(U433*(0.5^(1/'SW7'!C$2)))</f>
        <v>5790.1241536490852</v>
      </c>
      <c r="U434" s="143">
        <f t="shared" si="76"/>
        <v>907057.74192524457</v>
      </c>
      <c r="V434" s="147">
        <f>(U434*'SW7'!C$3/(B434*'SW7'!C$4)/1000)</f>
        <v>1.324522966757842</v>
      </c>
      <c r="W434" s="147">
        <f>V434/'SW7'!C$5</f>
        <v>16.556537084473025</v>
      </c>
    </row>
    <row r="435" spans="1:23" x14ac:dyDescent="0.35">
      <c r="A435" s="142">
        <f t="shared" si="74"/>
        <v>432</v>
      </c>
      <c r="B435" s="143">
        <f t="shared" si="75"/>
        <v>439.01357630912315</v>
      </c>
      <c r="C435" s="133">
        <v>20</v>
      </c>
      <c r="D435" s="133">
        <v>170</v>
      </c>
      <c r="E435" s="166">
        <v>1.3</v>
      </c>
      <c r="F435" s="143"/>
      <c r="G435" s="143"/>
      <c r="H435" s="143"/>
      <c r="I435" s="143"/>
      <c r="J435" s="143"/>
      <c r="K435" s="143"/>
      <c r="L435" s="167">
        <f t="shared" si="77"/>
        <v>10.306501652812937</v>
      </c>
      <c r="M435" s="143">
        <f t="shared" si="69"/>
        <v>0.25044799016335434</v>
      </c>
      <c r="N435" s="143">
        <f t="shared" si="70"/>
        <v>41.226006611251748</v>
      </c>
      <c r="O435" s="143">
        <f t="shared" si="71"/>
        <v>0</v>
      </c>
      <c r="P435" s="143">
        <f t="shared" si="72"/>
        <v>206.13003305625875</v>
      </c>
      <c r="Q435" s="143">
        <f t="shared" si="72"/>
        <v>42.576158327770237</v>
      </c>
      <c r="R435" s="143">
        <f t="shared" si="72"/>
        <v>53.593808594627276</v>
      </c>
      <c r="S435" s="143">
        <f t="shared" si="73"/>
        <v>302.29999997865627</v>
      </c>
      <c r="T435" s="143">
        <f>U434-(U434*(0.5^(1/'SW7'!C$2)))</f>
        <v>5755.0766112888232</v>
      </c>
      <c r="U435" s="143">
        <f t="shared" si="76"/>
        <v>901569.54593725665</v>
      </c>
      <c r="V435" s="147">
        <f>(U435*'SW7'!C$3/(B435*'SW7'!C$4)/1000)</f>
        <v>1.3140928746381886</v>
      </c>
      <c r="W435" s="147">
        <f>V435/'SW7'!C$5</f>
        <v>16.426160932977357</v>
      </c>
    </row>
    <row r="436" spans="1:23" x14ac:dyDescent="0.35">
      <c r="A436" s="142">
        <f t="shared" si="74"/>
        <v>433</v>
      </c>
      <c r="B436" s="143">
        <f t="shared" si="75"/>
        <v>439.81580229828319</v>
      </c>
      <c r="C436" s="133">
        <v>20</v>
      </c>
      <c r="D436" s="133">
        <v>170</v>
      </c>
      <c r="E436" s="166">
        <v>1.3</v>
      </c>
      <c r="F436" s="143"/>
      <c r="G436" s="143"/>
      <c r="H436" s="143"/>
      <c r="I436" s="143"/>
      <c r="J436" s="143"/>
      <c r="K436" s="143"/>
      <c r="L436" s="167">
        <f t="shared" si="77"/>
        <v>10.319149519719222</v>
      </c>
      <c r="M436" s="143">
        <f t="shared" si="69"/>
        <v>0.2507553333291771</v>
      </c>
      <c r="N436" s="143">
        <f t="shared" si="70"/>
        <v>41.276598078876887</v>
      </c>
      <c r="O436" s="143">
        <f t="shared" si="71"/>
        <v>0</v>
      </c>
      <c r="P436" s="143">
        <f t="shared" si="72"/>
        <v>206.38299039438442</v>
      </c>
      <c r="Q436" s="143">
        <f t="shared" si="72"/>
        <v>42.628406665960107</v>
      </c>
      <c r="R436" s="143">
        <f t="shared" si="72"/>
        <v>53.659577502539953</v>
      </c>
      <c r="S436" s="143">
        <f t="shared" si="73"/>
        <v>302.67097456288451</v>
      </c>
      <c r="T436" s="143">
        <f>U435-(U435*(0.5^(1/'SW7'!C$2)))</f>
        <v>5720.2552466625348</v>
      </c>
      <c r="U436" s="143">
        <f t="shared" si="76"/>
        <v>896116.76932594646</v>
      </c>
      <c r="V436" s="147">
        <f>(U436*'SW7'!C$3/(B436*'SW7'!C$4)/1000)</f>
        <v>1.3037627039669042</v>
      </c>
      <c r="W436" s="147">
        <f>V436/'SW7'!C$5</f>
        <v>16.297033799586302</v>
      </c>
    </row>
    <row r="437" spans="1:23" x14ac:dyDescent="0.35">
      <c r="A437" s="142">
        <f t="shared" si="74"/>
        <v>434</v>
      </c>
      <c r="B437" s="143">
        <f t="shared" si="75"/>
        <v>440.61457149700317</v>
      </c>
      <c r="C437" s="133">
        <v>20</v>
      </c>
      <c r="D437" s="133">
        <v>170</v>
      </c>
      <c r="E437" s="166">
        <v>1.3</v>
      </c>
      <c r="F437" s="143"/>
      <c r="G437" s="143"/>
      <c r="H437" s="143"/>
      <c r="I437" s="143"/>
      <c r="J437" s="143"/>
      <c r="K437" s="143"/>
      <c r="L437" s="167">
        <f t="shared" si="77"/>
        <v>10.331768210436035</v>
      </c>
      <c r="M437" s="143">
        <f t="shared" si="69"/>
        <v>0.25106196751359566</v>
      </c>
      <c r="N437" s="143">
        <f t="shared" si="70"/>
        <v>41.32707284174414</v>
      </c>
      <c r="O437" s="143">
        <f t="shared" si="71"/>
        <v>0</v>
      </c>
      <c r="P437" s="143">
        <f t="shared" si="72"/>
        <v>206.63536420872072</v>
      </c>
      <c r="Q437" s="143">
        <f t="shared" si="72"/>
        <v>42.680534477311262</v>
      </c>
      <c r="R437" s="143">
        <f t="shared" si="72"/>
        <v>53.725194694267387</v>
      </c>
      <c r="S437" s="143">
        <f t="shared" si="73"/>
        <v>303.04109338029934</v>
      </c>
      <c r="T437" s="143">
        <f>U436-(U436*(0.5^(1/'SW7'!C$2)))</f>
        <v>5685.6586099856067</v>
      </c>
      <c r="U437" s="143">
        <f t="shared" si="76"/>
        <v>890699.1850538468</v>
      </c>
      <c r="V437" s="147">
        <f>(U437*'SW7'!C$3/(B437*'SW7'!C$4)/1000)</f>
        <v>1.2935314056173051</v>
      </c>
      <c r="W437" s="147">
        <f>V437/'SW7'!C$5</f>
        <v>16.169142570216312</v>
      </c>
    </row>
    <row r="438" spans="1:23" x14ac:dyDescent="0.35">
      <c r="A438" s="142">
        <f t="shared" si="74"/>
        <v>435</v>
      </c>
      <c r="B438" s="143">
        <f t="shared" si="75"/>
        <v>441.40986075200317</v>
      </c>
      <c r="C438" s="133">
        <v>20</v>
      </c>
      <c r="D438" s="133">
        <v>170</v>
      </c>
      <c r="E438" s="166">
        <v>1.3</v>
      </c>
      <c r="F438" s="143"/>
      <c r="G438" s="143"/>
      <c r="H438" s="143"/>
      <c r="I438" s="143"/>
      <c r="J438" s="143"/>
      <c r="K438" s="143"/>
      <c r="L438" s="167">
        <f t="shared" si="77"/>
        <v>10.344357859261319</v>
      </c>
      <c r="M438" s="143">
        <f t="shared" si="69"/>
        <v>0.25136789598005005</v>
      </c>
      <c r="N438" s="143">
        <f t="shared" si="70"/>
        <v>41.377431437045274</v>
      </c>
      <c r="O438" s="143">
        <f t="shared" si="71"/>
        <v>0</v>
      </c>
      <c r="P438" s="143">
        <f t="shared" si="72"/>
        <v>206.88715718522639</v>
      </c>
      <c r="Q438" s="143">
        <f t="shared" si="72"/>
        <v>42.732542316608509</v>
      </c>
      <c r="R438" s="143">
        <f t="shared" si="72"/>
        <v>53.790660868158859</v>
      </c>
      <c r="S438" s="143">
        <f t="shared" si="73"/>
        <v>303.41036036999378</v>
      </c>
      <c r="T438" s="143">
        <f>U437-(U437*(0.5^(1/'SW7'!C$2)))</f>
        <v>5651.2852607566165</v>
      </c>
      <c r="U438" s="143">
        <f t="shared" si="76"/>
        <v>885316.5675372415</v>
      </c>
      <c r="V438" s="147">
        <f>(U438*'SW7'!C$3/(B438*'SW7'!C$4)/1000)</f>
        <v>1.2833979427649205</v>
      </c>
      <c r="W438" s="147">
        <f>V438/'SW7'!C$5</f>
        <v>16.042474284561507</v>
      </c>
    </row>
    <row r="439" spans="1:23" x14ac:dyDescent="0.35">
      <c r="A439" s="142">
        <f t="shared" si="74"/>
        <v>436</v>
      </c>
      <c r="B439" s="143">
        <f t="shared" si="75"/>
        <v>442.20164687808318</v>
      </c>
      <c r="C439" s="133">
        <v>20</v>
      </c>
      <c r="D439" s="133">
        <v>170</v>
      </c>
      <c r="E439" s="166">
        <v>1.3</v>
      </c>
      <c r="F439" s="143"/>
      <c r="G439" s="143"/>
      <c r="H439" s="143"/>
      <c r="I439" s="143"/>
      <c r="J439" s="143"/>
      <c r="K439" s="143"/>
      <c r="L439" s="167">
        <f t="shared" si="77"/>
        <v>10.356918599567887</v>
      </c>
      <c r="M439" s="143">
        <f t="shared" si="69"/>
        <v>0.25167312196949965</v>
      </c>
      <c r="N439" s="143">
        <f t="shared" si="70"/>
        <v>41.427674398271549</v>
      </c>
      <c r="O439" s="143">
        <f t="shared" si="71"/>
        <v>0</v>
      </c>
      <c r="P439" s="143">
        <f t="shared" si="72"/>
        <v>207.13837199135776</v>
      </c>
      <c r="Q439" s="143">
        <f t="shared" si="72"/>
        <v>42.78443073481494</v>
      </c>
      <c r="R439" s="143">
        <f t="shared" si="72"/>
        <v>53.855976717753016</v>
      </c>
      <c r="S439" s="143">
        <f t="shared" si="73"/>
        <v>303.77877944392571</v>
      </c>
      <c r="T439" s="143">
        <f>U438-(U438*(0.5^(1/'SW7'!C$2)))</f>
        <v>5617.1337676978437</v>
      </c>
      <c r="U439" s="143">
        <f t="shared" si="76"/>
        <v>879968.69263685483</v>
      </c>
      <c r="V439" s="147">
        <f>(U439*'SW7'!C$3/(B439*'SW7'!C$4)/1000)</f>
        <v>1.2733612907293932</v>
      </c>
      <c r="W439" s="147">
        <f>V439/'SW7'!C$5</f>
        <v>15.917016134117414</v>
      </c>
    </row>
    <row r="440" spans="1:23" x14ac:dyDescent="0.35">
      <c r="A440" s="142">
        <f t="shared" si="74"/>
        <v>437</v>
      </c>
      <c r="B440" s="143">
        <f t="shared" si="75"/>
        <v>442.98990665812318</v>
      </c>
      <c r="C440" s="133">
        <v>20</v>
      </c>
      <c r="D440" s="133">
        <v>170</v>
      </c>
      <c r="E440" s="166">
        <v>1.3</v>
      </c>
      <c r="F440" s="143"/>
      <c r="G440" s="143"/>
      <c r="H440" s="143"/>
      <c r="I440" s="143"/>
      <c r="J440" s="143"/>
      <c r="K440" s="143"/>
      <c r="L440" s="167">
        <f t="shared" si="77"/>
        <v>10.369450563811899</v>
      </c>
      <c r="M440" s="143">
        <f t="shared" si="69"/>
        <v>0.25197764870062911</v>
      </c>
      <c r="N440" s="143">
        <f t="shared" si="70"/>
        <v>41.477802255247596</v>
      </c>
      <c r="O440" s="143">
        <f t="shared" si="71"/>
        <v>0</v>
      </c>
      <c r="P440" s="143">
        <f t="shared" si="72"/>
        <v>207.38901127623797</v>
      </c>
      <c r="Q440" s="143">
        <f t="shared" si="72"/>
        <v>42.836200279106947</v>
      </c>
      <c r="R440" s="143">
        <f t="shared" si="72"/>
        <v>53.921142931821876</v>
      </c>
      <c r="S440" s="143">
        <f t="shared" si="73"/>
        <v>304.14635448716678</v>
      </c>
      <c r="T440" s="143">
        <f>U439-(U439*(0.5^(1/'SW7'!C$2)))</f>
        <v>5583.2027086960152</v>
      </c>
      <c r="U440" s="143">
        <f t="shared" si="76"/>
        <v>874655.33764860092</v>
      </c>
      <c r="V440" s="147">
        <f>(U440*'SW7'!C$3/(B440*'SW7'!C$4)/1000)</f>
        <v>1.2634204368186333</v>
      </c>
      <c r="W440" s="147">
        <f>V440/'SW7'!C$5</f>
        <v>15.792755460232915</v>
      </c>
    </row>
    <row r="441" spans="1:23" x14ac:dyDescent="0.35">
      <c r="A441" s="142">
        <f t="shared" si="74"/>
        <v>438</v>
      </c>
      <c r="B441" s="143">
        <f t="shared" si="75"/>
        <v>443.77461684308315</v>
      </c>
      <c r="C441" s="133">
        <v>20</v>
      </c>
      <c r="D441" s="133">
        <v>170</v>
      </c>
      <c r="E441" s="166">
        <v>1.3</v>
      </c>
      <c r="F441" s="143"/>
      <c r="G441" s="143"/>
      <c r="H441" s="143"/>
      <c r="I441" s="143"/>
      <c r="J441" s="143"/>
      <c r="K441" s="143"/>
      <c r="L441" s="167">
        <f t="shared" si="77"/>
        <v>10.381953883541239</v>
      </c>
      <c r="M441" s="143">
        <f t="shared" si="69"/>
        <v>0.25228147937005213</v>
      </c>
      <c r="N441" s="143">
        <f t="shared" si="70"/>
        <v>41.527815534164958</v>
      </c>
      <c r="O441" s="143">
        <f t="shared" si="71"/>
        <v>0</v>
      </c>
      <c r="P441" s="143">
        <f t="shared" si="72"/>
        <v>207.6390776708248</v>
      </c>
      <c r="Q441" s="143">
        <f t="shared" si="72"/>
        <v>42.887851492908865</v>
      </c>
      <c r="R441" s="143">
        <f t="shared" si="72"/>
        <v>53.986160194414445</v>
      </c>
      <c r="S441" s="143">
        <f t="shared" si="73"/>
        <v>304.51308935814808</v>
      </c>
      <c r="T441" s="143">
        <f>U440-(U440*(0.5^(1/'SW7'!C$2)))</f>
        <v>5549.4906707440969</v>
      </c>
      <c r="U441" s="143">
        <f t="shared" si="76"/>
        <v>869376.28129439207</v>
      </c>
      <c r="V441" s="147">
        <f>(U441*'SW7'!C$3/(B441*'SW7'!C$4)/1000)</f>
        <v>1.2535743801751893</v>
      </c>
      <c r="W441" s="147">
        <f>V441/'SW7'!C$5</f>
        <v>15.669679752189866</v>
      </c>
    </row>
    <row r="442" spans="1:23" x14ac:dyDescent="0.35">
      <c r="A442" s="142">
        <f t="shared" si="74"/>
        <v>439</v>
      </c>
      <c r="B442" s="143">
        <f t="shared" si="75"/>
        <v>444.5557541520032</v>
      </c>
      <c r="C442" s="133">
        <v>20</v>
      </c>
      <c r="D442" s="133">
        <v>170</v>
      </c>
      <c r="E442" s="166">
        <v>1.3</v>
      </c>
      <c r="F442" s="143"/>
      <c r="G442" s="143"/>
      <c r="H442" s="143"/>
      <c r="I442" s="143"/>
      <c r="J442" s="143"/>
      <c r="K442" s="143"/>
      <c r="L442" s="167">
        <f t="shared" si="77"/>
        <v>10.394428689403806</v>
      </c>
      <c r="M442" s="143">
        <f t="shared" si="69"/>
        <v>0.25258461715251246</v>
      </c>
      <c r="N442" s="143">
        <f t="shared" si="70"/>
        <v>41.577714757615226</v>
      </c>
      <c r="O442" s="143">
        <f t="shared" si="71"/>
        <v>0</v>
      </c>
      <c r="P442" s="143">
        <f t="shared" si="72"/>
        <v>207.88857378807614</v>
      </c>
      <c r="Q442" s="143">
        <f t="shared" si="72"/>
        <v>42.939384915927121</v>
      </c>
      <c r="R442" s="143">
        <f t="shared" si="72"/>
        <v>54.051029184899797</v>
      </c>
      <c r="S442" s="143">
        <f t="shared" si="73"/>
        <v>304.87898788890305</v>
      </c>
      <c r="T442" s="143">
        <f>U441-(U441*(0.5^(1/'SW7'!C$2)))</f>
        <v>5515.9962498825043</v>
      </c>
      <c r="U442" s="143">
        <f t="shared" si="76"/>
        <v>864131.30371300608</v>
      </c>
      <c r="V442" s="147">
        <f>(U442*'SW7'!C$3/(B442*'SW7'!C$4)/1000)</f>
        <v>1.243822131624797</v>
      </c>
      <c r="W442" s="147">
        <f>V442/'SW7'!C$5</f>
        <v>15.547776645309963</v>
      </c>
    </row>
    <row r="443" spans="1:23" x14ac:dyDescent="0.35">
      <c r="A443" s="142">
        <f t="shared" si="74"/>
        <v>440</v>
      </c>
      <c r="B443" s="143">
        <f t="shared" si="75"/>
        <v>445.33329527200323</v>
      </c>
      <c r="C443" s="133">
        <v>20</v>
      </c>
      <c r="D443" s="133">
        <v>170</v>
      </c>
      <c r="E443" s="166">
        <v>1.3</v>
      </c>
      <c r="F443" s="143"/>
      <c r="G443" s="143"/>
      <c r="H443" s="143"/>
      <c r="I443" s="143"/>
      <c r="J443" s="143"/>
      <c r="K443" s="143"/>
      <c r="L443" s="167">
        <f t="shared" si="77"/>
        <v>10.406875111155703</v>
      </c>
      <c r="M443" s="143">
        <f t="shared" si="69"/>
        <v>0.25288706520108356</v>
      </c>
      <c r="N443" s="143">
        <f t="shared" si="70"/>
        <v>41.627500444622811</v>
      </c>
      <c r="O443" s="143">
        <f t="shared" si="71"/>
        <v>0</v>
      </c>
      <c r="P443" s="143">
        <f t="shared" si="72"/>
        <v>208.13750222311404</v>
      </c>
      <c r="Q443" s="143">
        <f t="shared" si="72"/>
        <v>42.990801084184206</v>
      </c>
      <c r="R443" s="143">
        <f t="shared" si="72"/>
        <v>54.115750578009653</v>
      </c>
      <c r="S443" s="143">
        <f t="shared" si="73"/>
        <v>305.24405388530789</v>
      </c>
      <c r="T443" s="143">
        <f>U442-(U442*(0.5^(1/'SW7'!C$2)))</f>
        <v>5482.7180511414772</v>
      </c>
      <c r="U443" s="143">
        <f t="shared" si="76"/>
        <v>858920.1864510125</v>
      </c>
      <c r="V443" s="147">
        <f>(U443*'SW7'!C$3/(B443*'SW7'!C$4)/1000)</f>
        <v>1.2341627135270823</v>
      </c>
      <c r="W443" s="147">
        <f>V443/'SW7'!C$5</f>
        <v>15.427033919088528</v>
      </c>
    </row>
    <row r="444" spans="1:23" x14ac:dyDescent="0.35">
      <c r="A444" s="142">
        <f t="shared" si="74"/>
        <v>441</v>
      </c>
      <c r="B444" s="143">
        <f t="shared" si="75"/>
        <v>446.10721685828327</v>
      </c>
      <c r="C444" s="133">
        <v>20</v>
      </c>
      <c r="D444" s="133">
        <v>170</v>
      </c>
      <c r="E444" s="166">
        <v>1.3</v>
      </c>
      <c r="F444" s="143"/>
      <c r="G444" s="143"/>
      <c r="H444" s="143"/>
      <c r="I444" s="143"/>
      <c r="J444" s="143"/>
      <c r="K444" s="143"/>
      <c r="L444" s="167">
        <f t="shared" si="77"/>
        <v>10.419293277669336</v>
      </c>
      <c r="M444" s="143">
        <f t="shared" si="69"/>
        <v>0.25318882664736486</v>
      </c>
      <c r="N444" s="143">
        <f t="shared" si="70"/>
        <v>41.677173110677344</v>
      </c>
      <c r="O444" s="143">
        <f t="shared" si="71"/>
        <v>0</v>
      </c>
      <c r="P444" s="143">
        <f t="shared" si="72"/>
        <v>208.38586555338674</v>
      </c>
      <c r="Q444" s="143">
        <f t="shared" si="72"/>
        <v>43.042100530052025</v>
      </c>
      <c r="R444" s="143">
        <f t="shared" si="72"/>
        <v>54.180325043880551</v>
      </c>
      <c r="S444" s="143">
        <f t="shared" si="73"/>
        <v>305.60829112731932</v>
      </c>
      <c r="T444" s="143">
        <f>U443-(U443*(0.5^(1/'SW7'!C$2)))</f>
        <v>5449.6546884833369</v>
      </c>
      <c r="U444" s="143">
        <f t="shared" si="76"/>
        <v>853742.71245375636</v>
      </c>
      <c r="V444" s="147">
        <f>(U444*'SW7'!C$3/(B444*'SW7'!C$4)/1000)</f>
        <v>1.2245951596283724</v>
      </c>
      <c r="W444" s="147">
        <f>V444/'SW7'!C$5</f>
        <v>15.307439495354656</v>
      </c>
    </row>
    <row r="445" spans="1:23" x14ac:dyDescent="0.35">
      <c r="A445" s="142">
        <f t="shared" si="74"/>
        <v>442</v>
      </c>
      <c r="B445" s="143">
        <f t="shared" si="75"/>
        <v>446.87749553412323</v>
      </c>
      <c r="C445" s="133">
        <v>20</v>
      </c>
      <c r="D445" s="133">
        <v>170</v>
      </c>
      <c r="E445" s="166">
        <v>1.3</v>
      </c>
      <c r="F445" s="143"/>
      <c r="G445" s="143"/>
      <c r="H445" s="143"/>
      <c r="I445" s="143"/>
      <c r="J445" s="143"/>
      <c r="K445" s="143"/>
      <c r="L445" s="167">
        <f t="shared" si="77"/>
        <v>10.431683316941427</v>
      </c>
      <c r="M445" s="143">
        <f t="shared" si="69"/>
        <v>0.2534899046016767</v>
      </c>
      <c r="N445" s="143">
        <f t="shared" si="70"/>
        <v>41.726733267765709</v>
      </c>
      <c r="O445" s="143">
        <f t="shared" si="71"/>
        <v>0</v>
      </c>
      <c r="P445" s="143">
        <f t="shared" si="72"/>
        <v>208.63366633882856</v>
      </c>
      <c r="Q445" s="143">
        <f t="shared" si="72"/>
        <v>43.093283782285042</v>
      </c>
      <c r="R445" s="143">
        <f t="shared" si="72"/>
        <v>54.244753248095421</v>
      </c>
      <c r="S445" s="143">
        <f t="shared" si="73"/>
        <v>305.97170336920902</v>
      </c>
      <c r="T445" s="143">
        <f>U444-(U444*(0.5^(1/'SW7'!C$2)))</f>
        <v>5416.8047847452108</v>
      </c>
      <c r="U445" s="143">
        <f t="shared" si="76"/>
        <v>848598.6660564004</v>
      </c>
      <c r="V445" s="147">
        <f>(U445*'SW7'!C$3/(B445*'SW7'!C$4)/1000)</f>
        <v>1.2151185149165942</v>
      </c>
      <c r="W445" s="147">
        <f>V445/'SW7'!C$5</f>
        <v>15.188981436457427</v>
      </c>
    </row>
    <row r="446" spans="1:23" x14ac:dyDescent="0.35">
      <c r="A446" s="142">
        <f t="shared" si="74"/>
        <v>443</v>
      </c>
      <c r="B446" s="143">
        <f t="shared" si="75"/>
        <v>447.64410789088322</v>
      </c>
      <c r="C446" s="133">
        <v>20</v>
      </c>
      <c r="D446" s="133">
        <v>170</v>
      </c>
      <c r="E446" s="166">
        <v>1.3</v>
      </c>
      <c r="F446" s="143"/>
      <c r="G446" s="143"/>
      <c r="H446" s="143"/>
      <c r="I446" s="143"/>
      <c r="J446" s="143"/>
      <c r="K446" s="143"/>
      <c r="L446" s="167">
        <f t="shared" si="77"/>
        <v>10.444045356100904</v>
      </c>
      <c r="M446" s="143">
        <f t="shared" si="69"/>
        <v>0.25379030215325193</v>
      </c>
      <c r="N446" s="143">
        <f t="shared" si="70"/>
        <v>41.776181424403617</v>
      </c>
      <c r="O446" s="143">
        <f t="shared" si="71"/>
        <v>0</v>
      </c>
      <c r="P446" s="143">
        <f t="shared" si="72"/>
        <v>208.88090712201807</v>
      </c>
      <c r="Q446" s="143">
        <f t="shared" si="72"/>
        <v>43.144351366052831</v>
      </c>
      <c r="R446" s="143">
        <f t="shared" si="72"/>
        <v>54.309035851724701</v>
      </c>
      <c r="S446" s="143">
        <f t="shared" si="73"/>
        <v>306.33429433979563</v>
      </c>
      <c r="T446" s="143">
        <f>U445-(U445*(0.5^(1/'SW7'!C$2)))</f>
        <v>5384.1669715824537</v>
      </c>
      <c r="U446" s="143">
        <f t="shared" si="76"/>
        <v>843487.83297502436</v>
      </c>
      <c r="V446" s="147">
        <f>(U446*'SW7'!C$3/(B446*'SW7'!C$4)/1000)</f>
        <v>1.2057318354782185</v>
      </c>
      <c r="W446" s="147">
        <f>V446/'SW7'!C$5</f>
        <v>15.07164794347773</v>
      </c>
    </row>
    <row r="447" spans="1:23" x14ac:dyDescent="0.35">
      <c r="A447" s="142">
        <f t="shared" si="74"/>
        <v>444</v>
      </c>
      <c r="B447" s="143">
        <f t="shared" si="75"/>
        <v>448.40703048800322</v>
      </c>
      <c r="C447" s="133">
        <v>20</v>
      </c>
      <c r="D447" s="133">
        <v>170</v>
      </c>
      <c r="E447" s="166">
        <v>1.3</v>
      </c>
      <c r="F447" s="143"/>
      <c r="G447" s="143"/>
      <c r="H447" s="143"/>
      <c r="I447" s="143"/>
      <c r="J447" s="143"/>
      <c r="K447" s="143"/>
      <c r="L447" s="167">
        <f t="shared" si="77"/>
        <v>10.456379521416761</v>
      </c>
      <c r="M447" s="143">
        <f t="shared" si="69"/>
        <v>0.25409002237042727</v>
      </c>
      <c r="N447" s="143">
        <f t="shared" si="70"/>
        <v>41.825518085667042</v>
      </c>
      <c r="O447" s="143">
        <f t="shared" si="71"/>
        <v>0</v>
      </c>
      <c r="P447" s="143">
        <f t="shared" si="72"/>
        <v>209.12759042833522</v>
      </c>
      <c r="Q447" s="143">
        <f t="shared" si="72"/>
        <v>43.195303802972639</v>
      </c>
      <c r="R447" s="143">
        <f t="shared" si="72"/>
        <v>54.373173511367156</v>
      </c>
      <c r="S447" s="143">
        <f t="shared" si="73"/>
        <v>306.69606774267504</v>
      </c>
      <c r="T447" s="143">
        <f>U446-(U446*(0.5^(1/'SW7'!C$2)))</f>
        <v>5351.7398894119542</v>
      </c>
      <c r="U447" s="143">
        <f t="shared" si="76"/>
        <v>838410.00029778166</v>
      </c>
      <c r="V447" s="147">
        <f>(U447*'SW7'!C$3/(B447*'SW7'!C$4)/1000)</f>
        <v>1.1964341883572278</v>
      </c>
      <c r="W447" s="147">
        <f>V447/'SW7'!C$5</f>
        <v>14.955427354465348</v>
      </c>
    </row>
    <row r="448" spans="1:23" x14ac:dyDescent="0.35">
      <c r="A448" s="142">
        <f t="shared" si="74"/>
        <v>445</v>
      </c>
      <c r="B448" s="143">
        <f t="shared" si="75"/>
        <v>449.16623985300328</v>
      </c>
      <c r="C448" s="133">
        <v>20</v>
      </c>
      <c r="D448" s="133">
        <v>170</v>
      </c>
      <c r="E448" s="166">
        <v>1.3</v>
      </c>
      <c r="F448" s="143"/>
      <c r="G448" s="143"/>
      <c r="H448" s="143"/>
      <c r="I448" s="143"/>
      <c r="J448" s="143"/>
      <c r="K448" s="143"/>
      <c r="L448" s="167">
        <f t="shared" si="77"/>
        <v>10.468685938305772</v>
      </c>
      <c r="M448" s="143">
        <f t="shared" si="69"/>
        <v>0.25438906830083025</v>
      </c>
      <c r="N448" s="143">
        <f t="shared" si="70"/>
        <v>41.874743753223086</v>
      </c>
      <c r="O448" s="143">
        <f t="shared" si="71"/>
        <v>0</v>
      </c>
      <c r="P448" s="143">
        <f t="shared" si="72"/>
        <v>209.37371876611542</v>
      </c>
      <c r="Q448" s="143">
        <f t="shared" si="72"/>
        <v>43.246141611141141</v>
      </c>
      <c r="R448" s="143">
        <f t="shared" si="72"/>
        <v>54.437166879190016</v>
      </c>
      <c r="S448" s="143">
        <f t="shared" si="73"/>
        <v>307.05702725644653</v>
      </c>
      <c r="T448" s="143">
        <f>U447-(U447*(0.5^(1/'SW7'!C$2)))</f>
        <v>5319.5221873560222</v>
      </c>
      <c r="U448" s="143">
        <f t="shared" si="76"/>
        <v>833364.95647611236</v>
      </c>
      <c r="V448" s="147">
        <f>(U448*'SW7'!C$3/(B448*'SW7'!C$4)/1000)</f>
        <v>1.1872246514160643</v>
      </c>
      <c r="W448" s="147">
        <f>V448/'SW7'!C$5</f>
        <v>14.840308142700803</v>
      </c>
    </row>
    <row r="449" spans="1:23" x14ac:dyDescent="0.35">
      <c r="A449" s="142">
        <f t="shared" si="74"/>
        <v>446</v>
      </c>
      <c r="B449" s="143">
        <f t="shared" si="75"/>
        <v>449.92171248148327</v>
      </c>
      <c r="C449" s="133">
        <v>20</v>
      </c>
      <c r="D449" s="133">
        <v>170</v>
      </c>
      <c r="E449" s="166">
        <v>1.3</v>
      </c>
      <c r="F449" s="143"/>
      <c r="G449" s="143"/>
      <c r="H449" s="143"/>
      <c r="I449" s="143"/>
      <c r="J449" s="143"/>
      <c r="K449" s="143"/>
      <c r="L449" s="167">
        <f t="shared" si="77"/>
        <v>10.480964731340155</v>
      </c>
      <c r="M449" s="143">
        <f t="shared" si="69"/>
        <v>0.25468744297156576</v>
      </c>
      <c r="N449" s="143">
        <f t="shared" si="70"/>
        <v>41.923858925360619</v>
      </c>
      <c r="O449" s="143">
        <f t="shared" si="71"/>
        <v>0</v>
      </c>
      <c r="P449" s="143">
        <f t="shared" si="72"/>
        <v>209.61929462680308</v>
      </c>
      <c r="Q449" s="143">
        <f t="shared" si="72"/>
        <v>43.296865305166179</v>
      </c>
      <c r="R449" s="143">
        <f t="shared" si="72"/>
        <v>54.501016602968804</v>
      </c>
      <c r="S449" s="143">
        <f t="shared" si="73"/>
        <v>307.41717653493811</v>
      </c>
      <c r="T449" s="143">
        <f>U448-(U448*(0.5^(1/'SW7'!C$2)))</f>
        <v>5287.5125231868587</v>
      </c>
      <c r="U449" s="143">
        <f t="shared" si="76"/>
        <v>828352.49131601281</v>
      </c>
      <c r="V449" s="147">
        <f>(U449*'SW7'!C$3/(B449*'SW7'!C$4)/1000)</f>
        <v>1.1781023131985406</v>
      </c>
      <c r="W449" s="147">
        <f>V449/'SW7'!C$5</f>
        <v>14.726278914981759</v>
      </c>
    </row>
    <row r="450" spans="1:23" x14ac:dyDescent="0.35">
      <c r="A450" s="142">
        <f t="shared" si="74"/>
        <v>447</v>
      </c>
      <c r="B450" s="143">
        <f t="shared" si="75"/>
        <v>450.67342483712326</v>
      </c>
      <c r="C450" s="133">
        <v>20</v>
      </c>
      <c r="D450" s="133">
        <v>170</v>
      </c>
      <c r="E450" s="166">
        <v>1.3</v>
      </c>
      <c r="F450" s="143"/>
      <c r="G450" s="143"/>
      <c r="H450" s="143"/>
      <c r="I450" s="143"/>
      <c r="J450" s="143"/>
      <c r="K450" s="143"/>
      <c r="L450" s="167">
        <f t="shared" si="77"/>
        <v>10.493216024255151</v>
      </c>
      <c r="M450" s="143">
        <f t="shared" si="69"/>
        <v>0.25498514938940015</v>
      </c>
      <c r="N450" s="143">
        <f t="shared" si="70"/>
        <v>41.972864097020604</v>
      </c>
      <c r="O450" s="143">
        <f t="shared" si="71"/>
        <v>0</v>
      </c>
      <c r="P450" s="143">
        <f t="shared" si="72"/>
        <v>209.86432048510301</v>
      </c>
      <c r="Q450" s="143">
        <f t="shared" si="72"/>
        <v>43.347475396198021</v>
      </c>
      <c r="R450" s="143">
        <f t="shared" si="72"/>
        <v>54.564723326126789</v>
      </c>
      <c r="S450" s="143">
        <f t="shared" si="73"/>
        <v>307.77651920742784</v>
      </c>
      <c r="T450" s="143">
        <f>U449-(U449*(0.5^(1/'SW7'!C$2)))</f>
        <v>5255.7095632710261</v>
      </c>
      <c r="U450" s="143">
        <f t="shared" si="76"/>
        <v>823372.39596936083</v>
      </c>
      <c r="V450" s="147">
        <f>(U450*'SW7'!C$3/(B450*'SW7'!C$4)/1000)</f>
        <v>1.1690662727946721</v>
      </c>
      <c r="W450" s="147">
        <f>V450/'SW7'!C$5</f>
        <v>14.613328409933402</v>
      </c>
    </row>
    <row r="451" spans="1:23" x14ac:dyDescent="0.35">
      <c r="A451" s="142">
        <f t="shared" si="74"/>
        <v>448</v>
      </c>
      <c r="B451" s="143">
        <f t="shared" si="75"/>
        <v>451.42135335168325</v>
      </c>
      <c r="C451" s="133">
        <v>20</v>
      </c>
      <c r="D451" s="133">
        <v>170</v>
      </c>
      <c r="E451" s="166">
        <v>1.3</v>
      </c>
      <c r="F451" s="143"/>
      <c r="G451" s="143"/>
      <c r="H451" s="143"/>
      <c r="I451" s="143"/>
      <c r="J451" s="143"/>
      <c r="K451" s="143"/>
      <c r="L451" s="167">
        <f t="shared" si="77"/>
        <v>10.50543993995645</v>
      </c>
      <c r="M451" s="143">
        <f t="shared" si="69"/>
        <v>0.2552821905409417</v>
      </c>
      <c r="N451" s="143">
        <f t="shared" si="70"/>
        <v>42.021759759825798</v>
      </c>
      <c r="O451" s="143">
        <f t="shared" si="71"/>
        <v>0</v>
      </c>
      <c r="P451" s="143">
        <f t="shared" si="72"/>
        <v>210.10879879912898</v>
      </c>
      <c r="Q451" s="143">
        <f t="shared" si="72"/>
        <v>43.397972391960089</v>
      </c>
      <c r="R451" s="143">
        <f t="shared" si="72"/>
        <v>54.628287687773536</v>
      </c>
      <c r="S451" s="143">
        <f t="shared" si="73"/>
        <v>308.13505887886259</v>
      </c>
      <c r="T451" s="143">
        <f>U450-(U450*(0.5^(1/'SW7'!C$2)))</f>
        <v>5224.1119825143833</v>
      </c>
      <c r="U451" s="143">
        <f t="shared" si="76"/>
        <v>818424.46292529721</v>
      </c>
      <c r="V451" s="147">
        <f>(U451*'SW7'!C$3/(B451*'SW7'!C$4)/1000)</f>
        <v>1.1601156397074119</v>
      </c>
      <c r="W451" s="147">
        <f>V451/'SW7'!C$5</f>
        <v>14.501445496342649</v>
      </c>
    </row>
    <row r="452" spans="1:23" x14ac:dyDescent="0.35">
      <c r="A452" s="142">
        <f t="shared" si="74"/>
        <v>449</v>
      </c>
      <c r="B452" s="143">
        <f t="shared" si="75"/>
        <v>452.16547442500331</v>
      </c>
      <c r="C452" s="133">
        <v>20</v>
      </c>
      <c r="D452" s="133">
        <v>170</v>
      </c>
      <c r="E452" s="166">
        <v>1.3</v>
      </c>
      <c r="F452" s="143"/>
      <c r="G452" s="143"/>
      <c r="H452" s="143"/>
      <c r="I452" s="143"/>
      <c r="J452" s="143"/>
      <c r="K452" s="143"/>
      <c r="L452" s="167">
        <f t="shared" si="77"/>
        <v>10.517636600527684</v>
      </c>
      <c r="M452" s="143">
        <f t="shared" ref="M452:M515" si="78">0.0243*L452</f>
        <v>0.2555785693928227</v>
      </c>
      <c r="N452" s="143">
        <f t="shared" ref="N452:N515" si="79">4*L452</f>
        <v>42.070546402110736</v>
      </c>
      <c r="O452" s="143">
        <f t="shared" ref="O452:O515" si="80">J452*K452</f>
        <v>0</v>
      </c>
      <c r="P452" s="143">
        <f t="shared" ref="P452:R515" si="81">C452*L452</f>
        <v>210.35273201055367</v>
      </c>
      <c r="Q452" s="143">
        <f t="shared" si="81"/>
        <v>43.448356796779855</v>
      </c>
      <c r="R452" s="143">
        <f t="shared" si="81"/>
        <v>54.691710322743958</v>
      </c>
      <c r="S452" s="143">
        <f t="shared" ref="S452:S515" si="82">SUM(O452:R452)</f>
        <v>308.49279913007746</v>
      </c>
      <c r="T452" s="143">
        <f>U451-(U451*(0.5^(1/'SW7'!C$2)))</f>
        <v>5192.7184643071378</v>
      </c>
      <c r="U452" s="143">
        <f t="shared" si="76"/>
        <v>813508.48600166163</v>
      </c>
      <c r="V452" s="147">
        <f>(U452*'SW7'!C$3/(B452*'SW7'!C$4)/1000)</f>
        <v>1.1512495337212463</v>
      </c>
      <c r="W452" s="147">
        <f>V452/'SW7'!C$5</f>
        <v>14.390619171515578</v>
      </c>
    </row>
    <row r="453" spans="1:23" x14ac:dyDescent="0.35">
      <c r="A453" s="142">
        <f t="shared" ref="A453:A516" si="83">A452+1</f>
        <v>450</v>
      </c>
      <c r="B453" s="143">
        <f t="shared" ref="B453:B516" si="84">B452+0.5584 + 2*0.001787*A453 -3*0.00000155*A453^2 - 4*0.00000000133*A453^3</f>
        <v>452.90576442500333</v>
      </c>
      <c r="C453" s="133">
        <v>20</v>
      </c>
      <c r="D453" s="133">
        <v>170</v>
      </c>
      <c r="E453" s="166">
        <v>1.3</v>
      </c>
      <c r="F453" s="143"/>
      <c r="G453" s="143"/>
      <c r="H453" s="143"/>
      <c r="I453" s="143"/>
      <c r="J453" s="143"/>
      <c r="K453" s="143"/>
      <c r="L453" s="167">
        <f t="shared" si="77"/>
        <v>10.529806127237631</v>
      </c>
      <c r="M453" s="143">
        <f t="shared" si="78"/>
        <v>0.25587428889187441</v>
      </c>
      <c r="N453" s="143">
        <f t="shared" si="79"/>
        <v>42.119224508950524</v>
      </c>
      <c r="O453" s="143">
        <f t="shared" si="80"/>
        <v>0</v>
      </c>
      <c r="P453" s="143">
        <f t="shared" si="81"/>
        <v>210.59612254475263</v>
      </c>
      <c r="Q453" s="143">
        <f t="shared" si="81"/>
        <v>43.498629111618648</v>
      </c>
      <c r="R453" s="143">
        <f t="shared" si="81"/>
        <v>54.754991861635681</v>
      </c>
      <c r="S453" s="143">
        <f t="shared" si="82"/>
        <v>308.84974351800696</v>
      </c>
      <c r="T453" s="143">
        <f>U452-(U452*(0.5^(1/'SW7'!C$2)))</f>
        <v>5161.5277004701784</v>
      </c>
      <c r="U453" s="143">
        <f t="shared" ref="U453:U516" si="85">U452+S452-T452</f>
        <v>808624.26033648453</v>
      </c>
      <c r="V453" s="147">
        <f>(U453*'SW7'!C$3/(B453*'SW7'!C$4)/1000)</f>
        <v>1.142467084772639</v>
      </c>
      <c r="W453" s="147">
        <f>V453/'SW7'!C$5</f>
        <v>14.280838559657987</v>
      </c>
    </row>
    <row r="454" spans="1:23" x14ac:dyDescent="0.35">
      <c r="A454" s="142">
        <f t="shared" si="83"/>
        <v>451</v>
      </c>
      <c r="B454" s="143">
        <f t="shared" si="84"/>
        <v>453.64219968768333</v>
      </c>
      <c r="C454" s="133">
        <v>20</v>
      </c>
      <c r="D454" s="133">
        <v>170</v>
      </c>
      <c r="E454" s="166">
        <v>1.3</v>
      </c>
      <c r="F454" s="143"/>
      <c r="G454" s="143"/>
      <c r="H454" s="143"/>
      <c r="I454" s="143"/>
      <c r="J454" s="143"/>
      <c r="K454" s="143"/>
      <c r="L454" s="167">
        <f t="shared" si="77"/>
        <v>10.541948640547556</v>
      </c>
      <c r="M454" s="143">
        <f t="shared" si="78"/>
        <v>0.2561693519653056</v>
      </c>
      <c r="N454" s="143">
        <f t="shared" si="79"/>
        <v>42.167794562190224</v>
      </c>
      <c r="O454" s="143">
        <f t="shared" si="80"/>
        <v>0</v>
      </c>
      <c r="P454" s="143">
        <f t="shared" si="81"/>
        <v>210.83897281095113</v>
      </c>
      <c r="Q454" s="143">
        <f t="shared" si="81"/>
        <v>43.548789834101953</v>
      </c>
      <c r="R454" s="143">
        <f t="shared" si="81"/>
        <v>54.818132930847291</v>
      </c>
      <c r="S454" s="143">
        <f t="shared" si="82"/>
        <v>309.2058955759004</v>
      </c>
      <c r="T454" s="143">
        <f>U453-(U453*(0.5^(1/'SW7'!C$2)))</f>
        <v>5130.5383912005927</v>
      </c>
      <c r="U454" s="143">
        <f t="shared" si="85"/>
        <v>803771.5823795324</v>
      </c>
      <c r="V454" s="147">
        <f>(U454*'SW7'!C$3/(B454*'SW7'!C$4)/1000)</f>
        <v>1.1337674328222787</v>
      </c>
      <c r="W454" s="147">
        <f>V454/'SW7'!C$5</f>
        <v>14.172092910278483</v>
      </c>
    </row>
    <row r="455" spans="1:23" x14ac:dyDescent="0.35">
      <c r="A455" s="142">
        <f t="shared" si="83"/>
        <v>452</v>
      </c>
      <c r="B455" s="143">
        <f t="shared" si="84"/>
        <v>454.37475651712339</v>
      </c>
      <c r="C455" s="133">
        <v>20</v>
      </c>
      <c r="D455" s="133">
        <v>170</v>
      </c>
      <c r="E455" s="166">
        <v>1.3</v>
      </c>
      <c r="F455" s="143"/>
      <c r="G455" s="143"/>
      <c r="H455" s="143"/>
      <c r="I455" s="143"/>
      <c r="J455" s="143"/>
      <c r="K455" s="143"/>
      <c r="L455" s="167">
        <f t="shared" ref="L455:L518" si="86">5.4702 * LN(A455) - 22.889</f>
        <v>10.554064260118277</v>
      </c>
      <c r="M455" s="143">
        <f t="shared" si="78"/>
        <v>0.25646376152087413</v>
      </c>
      <c r="N455" s="143">
        <f t="shared" si="79"/>
        <v>42.21625704047311</v>
      </c>
      <c r="O455" s="143">
        <f t="shared" si="80"/>
        <v>0</v>
      </c>
      <c r="P455" s="143">
        <f t="shared" si="81"/>
        <v>211.08128520236556</v>
      </c>
      <c r="Q455" s="143">
        <f t="shared" si="81"/>
        <v>43.598839458548603</v>
      </c>
      <c r="R455" s="143">
        <f t="shared" si="81"/>
        <v>54.881134152615047</v>
      </c>
      <c r="S455" s="143">
        <f t="shared" si="82"/>
        <v>309.56125881352921</v>
      </c>
      <c r="T455" s="143">
        <f>U454-(U454*(0.5^(1/'SW7'!C$2)))</f>
        <v>5099.7492450179998</v>
      </c>
      <c r="U455" s="143">
        <f t="shared" si="85"/>
        <v>798950.24988390773</v>
      </c>
      <c r="V455" s="147">
        <f>(U455*'SW7'!C$3/(B455*'SW7'!C$4)/1000)</f>
        <v>1.1251497277291134</v>
      </c>
      <c r="W455" s="147">
        <f>V455/'SW7'!C$5</f>
        <v>14.064371596613917</v>
      </c>
    </row>
    <row r="456" spans="1:23" x14ac:dyDescent="0.35">
      <c r="A456" s="142">
        <f t="shared" si="83"/>
        <v>453</v>
      </c>
      <c r="B456" s="143">
        <f t="shared" si="84"/>
        <v>455.10341118548337</v>
      </c>
      <c r="C456" s="133">
        <v>20</v>
      </c>
      <c r="D456" s="133">
        <v>170</v>
      </c>
      <c r="E456" s="166">
        <v>1.3</v>
      </c>
      <c r="F456" s="143"/>
      <c r="G456" s="143"/>
      <c r="H456" s="143"/>
      <c r="I456" s="143"/>
      <c r="J456" s="143"/>
      <c r="K456" s="143"/>
      <c r="L456" s="167">
        <f t="shared" si="86"/>
        <v>10.566153104817293</v>
      </c>
      <c r="M456" s="143">
        <f t="shared" si="78"/>
        <v>0.25675752044706018</v>
      </c>
      <c r="N456" s="143">
        <f t="shared" si="79"/>
        <v>42.26461241926917</v>
      </c>
      <c r="O456" s="143">
        <f t="shared" si="80"/>
        <v>0</v>
      </c>
      <c r="P456" s="143">
        <f t="shared" si="81"/>
        <v>211.32306209634584</v>
      </c>
      <c r="Q456" s="143">
        <f t="shared" si="81"/>
        <v>43.648778476000231</v>
      </c>
      <c r="R456" s="143">
        <f t="shared" si="81"/>
        <v>54.943996145049923</v>
      </c>
      <c r="S456" s="143">
        <f t="shared" si="82"/>
        <v>309.91583671739602</v>
      </c>
      <c r="T456" s="143">
        <f>U455-(U455*(0.5^(1/'SW7'!C$2)))</f>
        <v>5069.1589787115809</v>
      </c>
      <c r="U456" s="143">
        <f t="shared" si="85"/>
        <v>794160.06189770321</v>
      </c>
      <c r="V456" s="147">
        <f>(U456*'SW7'!C$3/(B456*'SW7'!C$4)/1000)</f>
        <v>1.1166131291261439</v>
      </c>
      <c r="W456" s="147">
        <f>V456/'SW7'!C$5</f>
        <v>13.957664114076797</v>
      </c>
    </row>
    <row r="457" spans="1:23" x14ac:dyDescent="0.35">
      <c r="A457" s="142">
        <f t="shared" si="83"/>
        <v>454</v>
      </c>
      <c r="B457" s="143">
        <f t="shared" si="84"/>
        <v>455.8281399330034</v>
      </c>
      <c r="C457" s="133">
        <v>20</v>
      </c>
      <c r="D457" s="133">
        <v>170</v>
      </c>
      <c r="E457" s="166">
        <v>1.3</v>
      </c>
      <c r="F457" s="143"/>
      <c r="G457" s="143"/>
      <c r="H457" s="143"/>
      <c r="I457" s="143"/>
      <c r="J457" s="143"/>
      <c r="K457" s="143"/>
      <c r="L457" s="167">
        <f t="shared" si="86"/>
        <v>10.578215292725783</v>
      </c>
      <c r="M457" s="143">
        <f t="shared" si="78"/>
        <v>0.25705063161323655</v>
      </c>
      <c r="N457" s="143">
        <f t="shared" si="79"/>
        <v>42.312861170903133</v>
      </c>
      <c r="O457" s="143">
        <f t="shared" si="80"/>
        <v>0</v>
      </c>
      <c r="P457" s="143">
        <f t="shared" si="81"/>
        <v>211.56430585451568</v>
      </c>
      <c r="Q457" s="143">
        <f t="shared" si="81"/>
        <v>43.698607374250216</v>
      </c>
      <c r="R457" s="143">
        <f t="shared" si="81"/>
        <v>55.006719522174073</v>
      </c>
      <c r="S457" s="143">
        <f t="shared" si="82"/>
        <v>310.26963275093999</v>
      </c>
      <c r="T457" s="143">
        <f>U456-(U456*(0.5^(1/'SW7'!C$2)))</f>
        <v>5038.7663172867615</v>
      </c>
      <c r="U457" s="143">
        <f t="shared" si="85"/>
        <v>789400.81875570898</v>
      </c>
      <c r="V457" s="147">
        <f>(U457*'SW7'!C$3/(B457*'SW7'!C$4)/1000)</f>
        <v>1.1081568062979423</v>
      </c>
      <c r="W457" s="147">
        <f>V457/'SW7'!C$5</f>
        <v>13.851960078724279</v>
      </c>
    </row>
    <row r="458" spans="1:23" x14ac:dyDescent="0.35">
      <c r="A458" s="142">
        <f t="shared" si="83"/>
        <v>455</v>
      </c>
      <c r="B458" s="143">
        <f t="shared" si="84"/>
        <v>456.54891896800342</v>
      </c>
      <c r="C458" s="133">
        <v>20</v>
      </c>
      <c r="D458" s="133">
        <v>170</v>
      </c>
      <c r="E458" s="166">
        <v>1.3</v>
      </c>
      <c r="F458" s="143"/>
      <c r="G458" s="143"/>
      <c r="H458" s="143"/>
      <c r="I458" s="143"/>
      <c r="J458" s="143"/>
      <c r="K458" s="143"/>
      <c r="L458" s="167">
        <f t="shared" si="86"/>
        <v>10.590250941145488</v>
      </c>
      <c r="M458" s="143">
        <f t="shared" si="78"/>
        <v>0.25734309786983534</v>
      </c>
      <c r="N458" s="143">
        <f t="shared" si="79"/>
        <v>42.361003764581952</v>
      </c>
      <c r="O458" s="143">
        <f t="shared" si="80"/>
        <v>0</v>
      </c>
      <c r="P458" s="143">
        <f t="shared" si="81"/>
        <v>211.80501882290974</v>
      </c>
      <c r="Q458" s="143">
        <f t="shared" si="81"/>
        <v>43.748326637872005</v>
      </c>
      <c r="R458" s="143">
        <f t="shared" si="81"/>
        <v>55.069304893956541</v>
      </c>
      <c r="S458" s="143">
        <f t="shared" si="82"/>
        <v>310.62265035473831</v>
      </c>
      <c r="T458" s="143">
        <f>U457-(U457*(0.5^(1/'SW7'!C$2)))</f>
        <v>5008.5699939129408</v>
      </c>
      <c r="U458" s="143">
        <f t="shared" si="85"/>
        <v>784672.32207117311</v>
      </c>
      <c r="V458" s="147">
        <f>(U458*'SW7'!C$3/(B458*'SW7'!C$4)/1000)</f>
        <v>1.0997799380598807</v>
      </c>
      <c r="W458" s="147">
        <f>V458/'SW7'!C$5</f>
        <v>13.747249225748508</v>
      </c>
    </row>
    <row r="459" spans="1:23" x14ac:dyDescent="0.35">
      <c r="A459" s="142">
        <f t="shared" si="83"/>
        <v>456</v>
      </c>
      <c r="B459" s="143">
        <f t="shared" si="84"/>
        <v>457.26572446688346</v>
      </c>
      <c r="C459" s="133">
        <v>20</v>
      </c>
      <c r="D459" s="133">
        <v>170</v>
      </c>
      <c r="E459" s="166">
        <v>1.3</v>
      </c>
      <c r="F459" s="143"/>
      <c r="G459" s="143"/>
      <c r="H459" s="143"/>
      <c r="I459" s="143"/>
      <c r="J459" s="143"/>
      <c r="K459" s="143"/>
      <c r="L459" s="167">
        <f t="shared" si="86"/>
        <v>10.6022601666056</v>
      </c>
      <c r="M459" s="143">
        <f t="shared" si="78"/>
        <v>0.25763492204851607</v>
      </c>
      <c r="N459" s="143">
        <f t="shared" si="79"/>
        <v>42.409040666422399</v>
      </c>
      <c r="O459" s="143">
        <f t="shared" si="80"/>
        <v>0</v>
      </c>
      <c r="P459" s="143">
        <f t="shared" si="81"/>
        <v>212.04520333211201</v>
      </c>
      <c r="Q459" s="143">
        <f t="shared" si="81"/>
        <v>43.797936748247729</v>
      </c>
      <c r="R459" s="143">
        <f t="shared" si="81"/>
        <v>55.131752866349117</v>
      </c>
      <c r="S459" s="143">
        <f t="shared" si="82"/>
        <v>310.97489294670885</v>
      </c>
      <c r="T459" s="143">
        <f>U458-(U458*(0.5^(1/'SW7'!C$2)))</f>
        <v>4978.5687498708721</v>
      </c>
      <c r="U459" s="143">
        <f t="shared" si="85"/>
        <v>779974.37472761492</v>
      </c>
      <c r="V459" s="147">
        <f>(U459*'SW7'!C$3/(B459*'SW7'!C$4)/1000)</f>
        <v>1.091481712639031</v>
      </c>
      <c r="W459" s="147">
        <f>V459/'SW7'!C$5</f>
        <v>13.643521407987889</v>
      </c>
    </row>
    <row r="460" spans="1:23" x14ac:dyDescent="0.35">
      <c r="A460" s="142">
        <f t="shared" si="83"/>
        <v>457</v>
      </c>
      <c r="B460" s="143">
        <f t="shared" si="84"/>
        <v>457.97853257412339</v>
      </c>
      <c r="C460" s="133">
        <v>20</v>
      </c>
      <c r="D460" s="133">
        <v>170</v>
      </c>
      <c r="E460" s="166">
        <v>1.3</v>
      </c>
      <c r="F460" s="143"/>
      <c r="G460" s="143"/>
      <c r="H460" s="143"/>
      <c r="I460" s="143"/>
      <c r="J460" s="143"/>
      <c r="K460" s="143"/>
      <c r="L460" s="167">
        <f t="shared" si="86"/>
        <v>10.614243084869482</v>
      </c>
      <c r="M460" s="143">
        <f t="shared" si="78"/>
        <v>0.25792610696232843</v>
      </c>
      <c r="N460" s="143">
        <f t="shared" si="79"/>
        <v>42.456972339477929</v>
      </c>
      <c r="O460" s="143">
        <f t="shared" si="80"/>
        <v>0</v>
      </c>
      <c r="P460" s="143">
        <f t="shared" si="81"/>
        <v>212.28486169738966</v>
      </c>
      <c r="Q460" s="143">
        <f t="shared" si="81"/>
        <v>43.847438183595834</v>
      </c>
      <c r="R460" s="143">
        <f t="shared" si="81"/>
        <v>55.194064041321312</v>
      </c>
      <c r="S460" s="143">
        <f t="shared" si="82"/>
        <v>311.32636392230683</v>
      </c>
      <c r="T460" s="143">
        <f>U459-(U459*(0.5^(1/'SW7'!C$2)))</f>
        <v>4948.7613345010905</v>
      </c>
      <c r="U460" s="143">
        <f t="shared" si="85"/>
        <v>775306.78087069071</v>
      </c>
      <c r="V460" s="147">
        <f>(U460*'SW7'!C$3/(B460*'SW7'!C$4)/1000)</f>
        <v>1.0832613275567224</v>
      </c>
      <c r="W460" s="147">
        <f>V460/'SW7'!C$5</f>
        <v>13.540766594459031</v>
      </c>
    </row>
    <row r="461" spans="1:23" x14ac:dyDescent="0.35">
      <c r="A461" s="142">
        <f t="shared" si="83"/>
        <v>458</v>
      </c>
      <c r="B461" s="143">
        <f t="shared" si="84"/>
        <v>458.68731940228338</v>
      </c>
      <c r="C461" s="133">
        <v>20</v>
      </c>
      <c r="D461" s="133">
        <v>170</v>
      </c>
      <c r="E461" s="166">
        <v>1.3</v>
      </c>
      <c r="F461" s="143"/>
      <c r="G461" s="143"/>
      <c r="H461" s="143"/>
      <c r="I461" s="143"/>
      <c r="J461" s="143"/>
      <c r="K461" s="143"/>
      <c r="L461" s="167">
        <f t="shared" si="86"/>
        <v>10.626199810941419</v>
      </c>
      <c r="M461" s="143">
        <f t="shared" si="78"/>
        <v>0.25821665540587646</v>
      </c>
      <c r="N461" s="143">
        <f t="shared" si="79"/>
        <v>42.504799243765675</v>
      </c>
      <c r="O461" s="143">
        <f t="shared" si="80"/>
        <v>0</v>
      </c>
      <c r="P461" s="143">
        <f t="shared" si="81"/>
        <v>212.52399621882836</v>
      </c>
      <c r="Q461" s="143">
        <f t="shared" si="81"/>
        <v>43.896831418999</v>
      </c>
      <c r="R461" s="143">
        <f t="shared" si="81"/>
        <v>55.256239016895378</v>
      </c>
      <c r="S461" s="143">
        <f t="shared" si="82"/>
        <v>311.67706665472275</v>
      </c>
      <c r="T461" s="143">
        <f>U460-(U460*(0.5^(1/'SW7'!C$2)))</f>
        <v>4919.1465051518753</v>
      </c>
      <c r="U461" s="143">
        <f t="shared" si="85"/>
        <v>770669.34590011195</v>
      </c>
      <c r="V461" s="147">
        <f>(U461*'SW7'!C$3/(B461*'SW7'!C$4)/1000)</f>
        <v>1.0751179895127254</v>
      </c>
      <c r="W461" s="147">
        <f>V461/'SW7'!C$5</f>
        <v>13.438974868909067</v>
      </c>
    </row>
    <row r="462" spans="1:23" x14ac:dyDescent="0.35">
      <c r="A462" s="142">
        <f t="shared" si="83"/>
        <v>459</v>
      </c>
      <c r="B462" s="143">
        <f t="shared" si="84"/>
        <v>459.39206103200337</v>
      </c>
      <c r="C462" s="133">
        <v>20</v>
      </c>
      <c r="D462" s="133">
        <v>170</v>
      </c>
      <c r="E462" s="166">
        <v>1.3</v>
      </c>
      <c r="F462" s="143"/>
      <c r="G462" s="143"/>
      <c r="H462" s="143"/>
      <c r="I462" s="143"/>
      <c r="J462" s="143"/>
      <c r="K462" s="143"/>
      <c r="L462" s="167">
        <f t="shared" si="86"/>
        <v>10.638130459073199</v>
      </c>
      <c r="M462" s="143">
        <f t="shared" si="78"/>
        <v>0.25850657015547873</v>
      </c>
      <c r="N462" s="143">
        <f t="shared" si="79"/>
        <v>42.552521836292797</v>
      </c>
      <c r="O462" s="143">
        <f t="shared" si="80"/>
        <v>0</v>
      </c>
      <c r="P462" s="143">
        <f t="shared" si="81"/>
        <v>212.76260918146397</v>
      </c>
      <c r="Q462" s="143">
        <f t="shared" si="81"/>
        <v>43.946116926431387</v>
      </c>
      <c r="R462" s="143">
        <f t="shared" si="81"/>
        <v>55.318278387180641</v>
      </c>
      <c r="S462" s="143">
        <f t="shared" si="82"/>
        <v>312.02700449507597</v>
      </c>
      <c r="T462" s="143">
        <f>U461-(U461*(0.5^(1/'SW7'!C$2)))</f>
        <v>4889.723027128377</v>
      </c>
      <c r="U462" s="143">
        <f t="shared" si="85"/>
        <v>766061.87646161474</v>
      </c>
      <c r="V462" s="147">
        <f>(U462*'SW7'!C$3/(B462*'SW7'!C$4)/1000)</f>
        <v>1.0670509142710374</v>
      </c>
      <c r="W462" s="147">
        <f>V462/'SW7'!C$5</f>
        <v>13.338136428387967</v>
      </c>
    </row>
    <row r="463" spans="1:23" x14ac:dyDescent="0.35">
      <c r="A463" s="142">
        <f t="shared" si="83"/>
        <v>460</v>
      </c>
      <c r="B463" s="143">
        <f t="shared" si="84"/>
        <v>460.09273351200335</v>
      </c>
      <c r="C463" s="133">
        <v>20</v>
      </c>
      <c r="D463" s="133">
        <v>170</v>
      </c>
      <c r="E463" s="166">
        <v>1.3</v>
      </c>
      <c r="F463" s="143"/>
      <c r="G463" s="143"/>
      <c r="H463" s="143"/>
      <c r="I463" s="143"/>
      <c r="J463" s="143"/>
      <c r="K463" s="143"/>
      <c r="L463" s="167">
        <f t="shared" si="86"/>
        <v>10.65003514277068</v>
      </c>
      <c r="M463" s="143">
        <f t="shared" si="78"/>
        <v>0.25879585396932753</v>
      </c>
      <c r="N463" s="143">
        <f t="shared" si="79"/>
        <v>42.600140571082719</v>
      </c>
      <c r="O463" s="143">
        <f t="shared" si="80"/>
        <v>0</v>
      </c>
      <c r="P463" s="143">
        <f t="shared" si="81"/>
        <v>213.00070285541358</v>
      </c>
      <c r="Q463" s="143">
        <f t="shared" si="81"/>
        <v>43.995295174785682</v>
      </c>
      <c r="R463" s="143">
        <f t="shared" si="81"/>
        <v>55.380182742407534</v>
      </c>
      <c r="S463" s="143">
        <f t="shared" si="82"/>
        <v>312.3761807726068</v>
      </c>
      <c r="T463" s="143">
        <f>U462-(U462*(0.5^(1/'SW7'!C$2)))</f>
        <v>4860.4896736415103</v>
      </c>
      <c r="U463" s="143">
        <f t="shared" si="85"/>
        <v>761484.18043898139</v>
      </c>
      <c r="V463" s="147">
        <f>(U463*'SW7'!C$3/(B463*'SW7'!C$4)/1000)</f>
        <v>1.0590593265472512</v>
      </c>
      <c r="W463" s="147">
        <f>V463/'SW7'!C$5</f>
        <v>13.23824158184064</v>
      </c>
    </row>
    <row r="464" spans="1:23" x14ac:dyDescent="0.35">
      <c r="A464" s="142">
        <f t="shared" si="83"/>
        <v>461</v>
      </c>
      <c r="B464" s="143">
        <f t="shared" si="84"/>
        <v>460.78931285908334</v>
      </c>
      <c r="C464" s="133">
        <v>20</v>
      </c>
      <c r="D464" s="133">
        <v>170</v>
      </c>
      <c r="E464" s="166">
        <v>1.3</v>
      </c>
      <c r="F464" s="143"/>
      <c r="G464" s="143"/>
      <c r="H464" s="143"/>
      <c r="I464" s="143"/>
      <c r="J464" s="143"/>
      <c r="K464" s="143"/>
      <c r="L464" s="167">
        <f t="shared" si="86"/>
        <v>10.661913974800267</v>
      </c>
      <c r="M464" s="143">
        <f t="shared" si="78"/>
        <v>0.25908450958764651</v>
      </c>
      <c r="N464" s="143">
        <f t="shared" si="79"/>
        <v>42.647655899201069</v>
      </c>
      <c r="O464" s="143">
        <f t="shared" si="80"/>
        <v>0</v>
      </c>
      <c r="P464" s="143">
        <f t="shared" si="81"/>
        <v>213.23827949600536</v>
      </c>
      <c r="Q464" s="143">
        <f t="shared" si="81"/>
        <v>44.044366629899905</v>
      </c>
      <c r="R464" s="143">
        <f t="shared" si="81"/>
        <v>55.441952668961392</v>
      </c>
      <c r="S464" s="143">
        <f t="shared" si="82"/>
        <v>312.72459879486667</v>
      </c>
      <c r="T464" s="143">
        <f>U463-(U463*(0.5^(1/'SW7'!C$2)))</f>
        <v>4831.4452257571975</v>
      </c>
      <c r="U464" s="143">
        <f t="shared" si="85"/>
        <v>756936.06694611243</v>
      </c>
      <c r="V464" s="147">
        <f>(U464*'SW7'!C$3/(B464*'SW7'!C$4)/1000)</f>
        <v>1.0511424598974737</v>
      </c>
      <c r="W464" s="147">
        <f>V464/'SW7'!C$5</f>
        <v>13.13928074871842</v>
      </c>
    </row>
    <row r="465" spans="1:23" x14ac:dyDescent="0.35">
      <c r="A465" s="142">
        <f t="shared" si="83"/>
        <v>462</v>
      </c>
      <c r="B465" s="143">
        <f t="shared" si="84"/>
        <v>461.48177505812333</v>
      </c>
      <c r="C465" s="133">
        <v>20</v>
      </c>
      <c r="D465" s="133">
        <v>170</v>
      </c>
      <c r="E465" s="166">
        <v>1.3</v>
      </c>
      <c r="F465" s="143"/>
      <c r="G465" s="143"/>
      <c r="H465" s="143"/>
      <c r="I465" s="143"/>
      <c r="J465" s="143"/>
      <c r="K465" s="143"/>
      <c r="L465" s="167">
        <f t="shared" si="86"/>
        <v>10.673767067195332</v>
      </c>
      <c r="M465" s="143">
        <f t="shared" si="78"/>
        <v>0.25937253973284657</v>
      </c>
      <c r="N465" s="143">
        <f t="shared" si="79"/>
        <v>42.695068268781327</v>
      </c>
      <c r="O465" s="143">
        <f t="shared" si="80"/>
        <v>0</v>
      </c>
      <c r="P465" s="143">
        <f t="shared" si="81"/>
        <v>213.47534134390662</v>
      </c>
      <c r="Q465" s="143">
        <f t="shared" si="81"/>
        <v>44.093331754583915</v>
      </c>
      <c r="R465" s="143">
        <f t="shared" si="81"/>
        <v>55.503588749415727</v>
      </c>
      <c r="S465" s="143">
        <f t="shared" si="82"/>
        <v>313.07226184790625</v>
      </c>
      <c r="T465" s="143">
        <f>U464-(U464*(0.5^(1/'SW7'!C$2)))</f>
        <v>4802.5884723460767</v>
      </c>
      <c r="U465" s="143">
        <f t="shared" si="85"/>
        <v>752417.34631915006</v>
      </c>
      <c r="V465" s="147">
        <f>(U465*'SW7'!C$3/(B465*'SW7'!C$4)/1000)</f>
        <v>1.0432995566087815</v>
      </c>
      <c r="W465" s="147">
        <f>V465/'SW7'!C$5</f>
        <v>13.041244457609768</v>
      </c>
    </row>
    <row r="466" spans="1:23" x14ac:dyDescent="0.35">
      <c r="A466" s="142">
        <f t="shared" si="83"/>
        <v>463</v>
      </c>
      <c r="B466" s="143">
        <f t="shared" si="84"/>
        <v>462.1700960620833</v>
      </c>
      <c r="C466" s="133">
        <v>20</v>
      </c>
      <c r="D466" s="133">
        <v>170</v>
      </c>
      <c r="E466" s="166">
        <v>1.3</v>
      </c>
      <c r="F466" s="143"/>
      <c r="G466" s="143"/>
      <c r="H466" s="143"/>
      <c r="I466" s="143"/>
      <c r="J466" s="143"/>
      <c r="K466" s="143"/>
      <c r="L466" s="167">
        <f t="shared" si="86"/>
        <v>10.68559453126252</v>
      </c>
      <c r="M466" s="143">
        <f t="shared" si="78"/>
        <v>0.25965994710967921</v>
      </c>
      <c r="N466" s="143">
        <f t="shared" si="79"/>
        <v>42.742378125050081</v>
      </c>
      <c r="O466" s="143">
        <f t="shared" si="80"/>
        <v>0</v>
      </c>
      <c r="P466" s="143">
        <f t="shared" si="81"/>
        <v>213.71189062525042</v>
      </c>
      <c r="Q466" s="143">
        <f t="shared" si="81"/>
        <v>44.142191008645469</v>
      </c>
      <c r="R466" s="143">
        <f t="shared" si="81"/>
        <v>55.565091562565108</v>
      </c>
      <c r="S466" s="143">
        <f t="shared" si="82"/>
        <v>313.41917319646097</v>
      </c>
      <c r="T466" s="143">
        <f>U465-(U465*(0.5^(1/'SW7'!C$2)))</f>
        <v>4773.9182100340258</v>
      </c>
      <c r="U466" s="143">
        <f t="shared" si="85"/>
        <v>747927.83010865189</v>
      </c>
      <c r="V466" s="147">
        <f>(U466*'SW7'!C$3/(B466*'SW7'!C$4)/1000)</f>
        <v>1.0355298675911855</v>
      </c>
      <c r="W466" s="147">
        <f>V466/'SW7'!C$5</f>
        <v>12.944123344889817</v>
      </c>
    </row>
    <row r="467" spans="1:23" x14ac:dyDescent="0.35">
      <c r="A467" s="142">
        <f t="shared" si="83"/>
        <v>464</v>
      </c>
      <c r="B467" s="143">
        <f t="shared" si="84"/>
        <v>462.85425179200337</v>
      </c>
      <c r="C467" s="133">
        <v>20</v>
      </c>
      <c r="D467" s="133">
        <v>170</v>
      </c>
      <c r="E467" s="166">
        <v>1.3</v>
      </c>
      <c r="F467" s="143"/>
      <c r="G467" s="143"/>
      <c r="H467" s="143"/>
      <c r="I467" s="143"/>
      <c r="J467" s="143"/>
      <c r="K467" s="143"/>
      <c r="L467" s="167">
        <f t="shared" si="86"/>
        <v>10.697396477588061</v>
      </c>
      <c r="M467" s="143">
        <f t="shared" si="78"/>
        <v>0.25994673440538985</v>
      </c>
      <c r="N467" s="143">
        <f t="shared" si="79"/>
        <v>42.789585910352244</v>
      </c>
      <c r="O467" s="143">
        <f t="shared" si="80"/>
        <v>0</v>
      </c>
      <c r="P467" s="143">
        <f t="shared" si="81"/>
        <v>213.94792955176121</v>
      </c>
      <c r="Q467" s="143">
        <f t="shared" si="81"/>
        <v>44.190944848916274</v>
      </c>
      <c r="R467" s="143">
        <f t="shared" si="81"/>
        <v>55.626461683457919</v>
      </c>
      <c r="S467" s="143">
        <f t="shared" si="82"/>
        <v>313.76533608413541</v>
      </c>
      <c r="T467" s="143">
        <f>U466-(U466*(0.5^(1/'SW7'!C$2)))</f>
        <v>4745.4332431517541</v>
      </c>
      <c r="U467" s="143">
        <f t="shared" si="85"/>
        <v>743467.33107181429</v>
      </c>
      <c r="V467" s="147">
        <f>(U467*'SW7'!C$3/(B467*'SW7'!C$4)/1000)</f>
        <v>1.0278326522710752</v>
      </c>
      <c r="W467" s="147">
        <f>V467/'SW7'!C$5</f>
        <v>12.84790815338844</v>
      </c>
    </row>
    <row r="468" spans="1:23" x14ac:dyDescent="0.35">
      <c r="A468" s="142">
        <f t="shared" si="83"/>
        <v>465</v>
      </c>
      <c r="B468" s="143">
        <f t="shared" si="84"/>
        <v>463.53421813700339</v>
      </c>
      <c r="C468" s="133">
        <v>20</v>
      </c>
      <c r="D468" s="133">
        <v>170</v>
      </c>
      <c r="E468" s="166">
        <v>1.3</v>
      </c>
      <c r="F468" s="143"/>
      <c r="G468" s="143"/>
      <c r="H468" s="143"/>
      <c r="I468" s="143"/>
      <c r="J468" s="143"/>
      <c r="K468" s="143"/>
      <c r="L468" s="167">
        <f t="shared" si="86"/>
        <v>10.709173016043959</v>
      </c>
      <c r="M468" s="143">
        <f t="shared" si="78"/>
        <v>0.26023290428986817</v>
      </c>
      <c r="N468" s="143">
        <f t="shared" si="79"/>
        <v>42.836692064175836</v>
      </c>
      <c r="O468" s="143">
        <f t="shared" si="80"/>
        <v>0</v>
      </c>
      <c r="P468" s="143">
        <f t="shared" si="81"/>
        <v>214.18346032087919</v>
      </c>
      <c r="Q468" s="143">
        <f t="shared" si="81"/>
        <v>44.239593729277587</v>
      </c>
      <c r="R468" s="143">
        <f t="shared" si="81"/>
        <v>55.68769968342859</v>
      </c>
      <c r="S468" s="143">
        <f t="shared" si="82"/>
        <v>314.1107537335854</v>
      </c>
      <c r="T468" s="143">
        <f>U467-(U467*(0.5^(1/'SW7'!C$2)))</f>
        <v>4717.1323836860247</v>
      </c>
      <c r="U468" s="143">
        <f t="shared" si="85"/>
        <v>739035.66316474671</v>
      </c>
      <c r="V468" s="147">
        <f>(U468*'SW7'!C$3/(B468*'SW7'!C$4)/1000)</f>
        <v>1.0202071784861395</v>
      </c>
      <c r="W468" s="147">
        <f>V468/'SW7'!C$5</f>
        <v>12.752589731076744</v>
      </c>
    </row>
    <row r="469" spans="1:23" x14ac:dyDescent="0.35">
      <c r="A469" s="142">
        <f t="shared" si="83"/>
        <v>466</v>
      </c>
      <c r="B469" s="143">
        <f t="shared" si="84"/>
        <v>464.20997095428339</v>
      </c>
      <c r="C469" s="133">
        <v>20</v>
      </c>
      <c r="D469" s="133">
        <v>170</v>
      </c>
      <c r="E469" s="166">
        <v>1.3</v>
      </c>
      <c r="F469" s="143"/>
      <c r="G469" s="143"/>
      <c r="H469" s="143"/>
      <c r="I469" s="143"/>
      <c r="J469" s="143"/>
      <c r="K469" s="143"/>
      <c r="L469" s="167">
        <f t="shared" si="86"/>
        <v>10.720924255794106</v>
      </c>
      <c r="M469" s="143">
        <f t="shared" si="78"/>
        <v>0.26051845941579677</v>
      </c>
      <c r="N469" s="143">
        <f t="shared" si="79"/>
        <v>42.883697023176424</v>
      </c>
      <c r="O469" s="143">
        <f t="shared" si="80"/>
        <v>0</v>
      </c>
      <c r="P469" s="143">
        <f t="shared" si="81"/>
        <v>214.41848511588211</v>
      </c>
      <c r="Q469" s="143">
        <f t="shared" si="81"/>
        <v>44.288138100685451</v>
      </c>
      <c r="R469" s="143">
        <f t="shared" si="81"/>
        <v>55.748806130129353</v>
      </c>
      <c r="S469" s="143">
        <f t="shared" si="82"/>
        <v>314.45542934669692</v>
      </c>
      <c r="T469" s="143">
        <f>U468-(U468*(0.5^(1/'SW7'!C$2)))</f>
        <v>4689.0144512301777</v>
      </c>
      <c r="U469" s="143">
        <f t="shared" si="85"/>
        <v>734632.64153479424</v>
      </c>
      <c r="V469" s="147">
        <f>(U469*'SW7'!C$3/(B469*'SW7'!C$4)/1000)</f>
        <v>1.0126527223817197</v>
      </c>
      <c r="W469" s="147">
        <f>V469/'SW7'!C$5</f>
        <v>12.658159029771495</v>
      </c>
    </row>
    <row r="470" spans="1:23" x14ac:dyDescent="0.35">
      <c r="A470" s="142">
        <f t="shared" si="83"/>
        <v>467</v>
      </c>
      <c r="B470" s="143">
        <f t="shared" si="84"/>
        <v>464.88148606912341</v>
      </c>
      <c r="C470" s="133">
        <v>20</v>
      </c>
      <c r="D470" s="133">
        <v>170</v>
      </c>
      <c r="E470" s="166">
        <v>1.3</v>
      </c>
      <c r="F470" s="143"/>
      <c r="G470" s="143"/>
      <c r="H470" s="143"/>
      <c r="I470" s="143"/>
      <c r="J470" s="143"/>
      <c r="K470" s="143"/>
      <c r="L470" s="167">
        <f t="shared" si="86"/>
        <v>10.732650305300407</v>
      </c>
      <c r="M470" s="143">
        <f t="shared" si="78"/>
        <v>0.26080340241879985</v>
      </c>
      <c r="N470" s="143">
        <f t="shared" si="79"/>
        <v>42.930601221201627</v>
      </c>
      <c r="O470" s="143">
        <f t="shared" si="80"/>
        <v>0</v>
      </c>
      <c r="P470" s="143">
        <f t="shared" si="81"/>
        <v>214.65300610600815</v>
      </c>
      <c r="Q470" s="143">
        <f t="shared" si="81"/>
        <v>44.336578411195973</v>
      </c>
      <c r="R470" s="143">
        <f t="shared" si="81"/>
        <v>55.809781587562114</v>
      </c>
      <c r="S470" s="143">
        <f t="shared" si="82"/>
        <v>314.79936610476619</v>
      </c>
      <c r="T470" s="143">
        <f>U469-(U469*(0.5^(1/'SW7'!C$2)))</f>
        <v>4661.0782729360508</v>
      </c>
      <c r="U470" s="143">
        <f t="shared" si="85"/>
        <v>730258.08251291071</v>
      </c>
      <c r="V470" s="147">
        <f>(U470*'SW7'!C$3/(B470*'SW7'!C$4)/1000)</f>
        <v>1.0051685683085885</v>
      </c>
      <c r="W470" s="147">
        <f>V470/'SW7'!C$5</f>
        <v>12.564607103857355</v>
      </c>
    </row>
    <row r="471" spans="1:23" x14ac:dyDescent="0.35">
      <c r="A471" s="142">
        <f t="shared" si="83"/>
        <v>468</v>
      </c>
      <c r="B471" s="143">
        <f t="shared" si="84"/>
        <v>465.54873927488342</v>
      </c>
      <c r="C471" s="133">
        <v>20</v>
      </c>
      <c r="D471" s="133">
        <v>170</v>
      </c>
      <c r="E471" s="166">
        <v>1.3</v>
      </c>
      <c r="F471" s="143"/>
      <c r="G471" s="143"/>
      <c r="H471" s="143"/>
      <c r="I471" s="143"/>
      <c r="J471" s="143"/>
      <c r="K471" s="143"/>
      <c r="L471" s="167">
        <f t="shared" si="86"/>
        <v>10.744351272328718</v>
      </c>
      <c r="M471" s="143">
        <f t="shared" si="78"/>
        <v>0.26108773591758783</v>
      </c>
      <c r="N471" s="143">
        <f t="shared" si="79"/>
        <v>42.977405089314871</v>
      </c>
      <c r="O471" s="143">
        <f t="shared" si="80"/>
        <v>0</v>
      </c>
      <c r="P471" s="143">
        <f t="shared" si="81"/>
        <v>214.88702544657434</v>
      </c>
      <c r="Q471" s="143">
        <f t="shared" si="81"/>
        <v>44.384915105989933</v>
      </c>
      <c r="R471" s="143">
        <f t="shared" si="81"/>
        <v>55.870626616109334</v>
      </c>
      <c r="S471" s="143">
        <f t="shared" si="82"/>
        <v>315.14256716867362</v>
      </c>
      <c r="T471" s="143">
        <f>U470-(U470*(0.5^(1/'SW7'!C$2)))</f>
        <v>4633.3226834648522</v>
      </c>
      <c r="U471" s="143">
        <f t="shared" si="85"/>
        <v>725911.80360607943</v>
      </c>
      <c r="V471" s="147">
        <f>(U471*'SW7'!C$3/(B471*'SW7'!C$4)/1000)</f>
        <v>0.99775400872212883</v>
      </c>
      <c r="W471" s="147">
        <f>V471/'SW7'!C$5</f>
        <v>12.471925109026611</v>
      </c>
    </row>
    <row r="472" spans="1:23" x14ac:dyDescent="0.35">
      <c r="A472" s="142">
        <f t="shared" si="83"/>
        <v>469</v>
      </c>
      <c r="B472" s="143">
        <f t="shared" si="84"/>
        <v>466.21170633300341</v>
      </c>
      <c r="C472" s="133">
        <v>20</v>
      </c>
      <c r="D472" s="133">
        <v>170</v>
      </c>
      <c r="E472" s="166">
        <v>1.3</v>
      </c>
      <c r="F472" s="143"/>
      <c r="G472" s="143"/>
      <c r="H472" s="143"/>
      <c r="I472" s="143"/>
      <c r="J472" s="143"/>
      <c r="K472" s="143"/>
      <c r="L472" s="167">
        <f t="shared" si="86"/>
        <v>10.756027263954838</v>
      </c>
      <c r="M472" s="143">
        <f t="shared" si="78"/>
        <v>0.26137146251410254</v>
      </c>
      <c r="N472" s="143">
        <f t="shared" si="79"/>
        <v>43.024109055819352</v>
      </c>
      <c r="O472" s="143">
        <f t="shared" si="80"/>
        <v>0</v>
      </c>
      <c r="P472" s="143">
        <f t="shared" si="81"/>
        <v>215.12054527909675</v>
      </c>
      <c r="Q472" s="143">
        <f t="shared" si="81"/>
        <v>44.433148627397429</v>
      </c>
      <c r="R472" s="143">
        <f t="shared" si="81"/>
        <v>55.931341772565162</v>
      </c>
      <c r="S472" s="143">
        <f t="shared" si="82"/>
        <v>315.48503567905937</v>
      </c>
      <c r="T472" s="143">
        <f>U471-(U471*(0.5^(1/'SW7'!C$2)))</f>
        <v>4605.7465249396628</v>
      </c>
      <c r="U472" s="143">
        <f t="shared" si="85"/>
        <v>721593.62348978326</v>
      </c>
      <c r="V472" s="147">
        <f>(U472*'SW7'!C$3/(B472*'SW7'!C$4)/1000)</f>
        <v>0.99040834408289213</v>
      </c>
      <c r="W472" s="147">
        <f>V472/'SW7'!C$5</f>
        <v>12.380104301036152</v>
      </c>
    </row>
    <row r="473" spans="1:23" x14ac:dyDescent="0.35">
      <c r="A473" s="142">
        <f t="shared" si="83"/>
        <v>470</v>
      </c>
      <c r="B473" s="143">
        <f t="shared" si="84"/>
        <v>466.87036297300341</v>
      </c>
      <c r="C473" s="133">
        <v>20</v>
      </c>
      <c r="D473" s="133">
        <v>170</v>
      </c>
      <c r="E473" s="166">
        <v>1.3</v>
      </c>
      <c r="F473" s="143"/>
      <c r="G473" s="143"/>
      <c r="H473" s="143"/>
      <c r="I473" s="143"/>
      <c r="J473" s="143"/>
      <c r="K473" s="143"/>
      <c r="L473" s="167">
        <f t="shared" si="86"/>
        <v>10.767678386570392</v>
      </c>
      <c r="M473" s="143">
        <f t="shared" si="78"/>
        <v>0.26165458479366049</v>
      </c>
      <c r="N473" s="143">
        <f t="shared" si="79"/>
        <v>43.070713546281567</v>
      </c>
      <c r="O473" s="143">
        <f t="shared" si="80"/>
        <v>0</v>
      </c>
      <c r="P473" s="143">
        <f t="shared" si="81"/>
        <v>215.35356773140785</v>
      </c>
      <c r="Q473" s="143">
        <f t="shared" si="81"/>
        <v>44.481279414922284</v>
      </c>
      <c r="R473" s="143">
        <f t="shared" si="81"/>
        <v>55.991927610166037</v>
      </c>
      <c r="S473" s="143">
        <f t="shared" si="82"/>
        <v>315.82677475649621</v>
      </c>
      <c r="T473" s="143">
        <f>U472-(U472*(0.5^(1/'SW7'!C$2)))</f>
        <v>4578.348646897357</v>
      </c>
      <c r="U473" s="143">
        <f t="shared" si="85"/>
        <v>717303.36200052267</v>
      </c>
      <c r="V473" s="147">
        <f>(U473*'SW7'!C$3/(B473*'SW7'!C$4)/1000)</f>
        <v>0.98313088275851468</v>
      </c>
      <c r="W473" s="147">
        <f>V473/'SW7'!C$5</f>
        <v>12.289136034481434</v>
      </c>
    </row>
    <row r="474" spans="1:23" x14ac:dyDescent="0.35">
      <c r="A474" s="142">
        <f t="shared" si="83"/>
        <v>471</v>
      </c>
      <c r="B474" s="143">
        <f t="shared" si="84"/>
        <v>467.52468489248338</v>
      </c>
      <c r="C474" s="133">
        <v>20</v>
      </c>
      <c r="D474" s="133">
        <v>170</v>
      </c>
      <c r="E474" s="166">
        <v>1.3</v>
      </c>
      <c r="F474" s="143"/>
      <c r="G474" s="143"/>
      <c r="H474" s="143"/>
      <c r="I474" s="143"/>
      <c r="J474" s="143"/>
      <c r="K474" s="143"/>
      <c r="L474" s="167">
        <f t="shared" si="86"/>
        <v>10.779304745888613</v>
      </c>
      <c r="M474" s="143">
        <f t="shared" si="78"/>
        <v>0.26193710532509329</v>
      </c>
      <c r="N474" s="143">
        <f t="shared" si="79"/>
        <v>43.117218983554451</v>
      </c>
      <c r="O474" s="143">
        <f t="shared" si="80"/>
        <v>0</v>
      </c>
      <c r="P474" s="143">
        <f t="shared" si="81"/>
        <v>215.58609491777224</v>
      </c>
      <c r="Q474" s="143">
        <f t="shared" si="81"/>
        <v>44.52930790526586</v>
      </c>
      <c r="R474" s="143">
        <f t="shared" si="81"/>
        <v>56.05238467862079</v>
      </c>
      <c r="S474" s="143">
        <f t="shared" si="82"/>
        <v>316.16778750165889</v>
      </c>
      <c r="T474" s="143">
        <f>U473-(U473*(0.5^(1/'SW7'!C$2)))</f>
        <v>4551.1279062411049</v>
      </c>
      <c r="U474" s="143">
        <f t="shared" si="85"/>
        <v>713040.84012838185</v>
      </c>
      <c r="V474" s="147">
        <f>(U474*'SW7'!C$3/(B474*'SW7'!C$4)/1000)</f>
        <v>0.9759209409269739</v>
      </c>
      <c r="W474" s="147">
        <f>V474/'SW7'!C$5</f>
        <v>12.199011761587174</v>
      </c>
    </row>
    <row r="475" spans="1:23" x14ac:dyDescent="0.35">
      <c r="A475" s="142">
        <f t="shared" si="83"/>
        <v>472</v>
      </c>
      <c r="B475" s="143">
        <f t="shared" si="84"/>
        <v>468.17464775712341</v>
      </c>
      <c r="C475" s="133">
        <v>20</v>
      </c>
      <c r="D475" s="133">
        <v>170</v>
      </c>
      <c r="E475" s="166">
        <v>1.3</v>
      </c>
      <c r="F475" s="143"/>
      <c r="G475" s="143"/>
      <c r="H475" s="143"/>
      <c r="I475" s="143"/>
      <c r="J475" s="143"/>
      <c r="K475" s="143"/>
      <c r="L475" s="167">
        <f t="shared" si="86"/>
        <v>10.790906446950107</v>
      </c>
      <c r="M475" s="143">
        <f t="shared" si="78"/>
        <v>0.26221902666088759</v>
      </c>
      <c r="N475" s="143">
        <f t="shared" si="79"/>
        <v>43.163625787800427</v>
      </c>
      <c r="O475" s="143">
        <f t="shared" si="80"/>
        <v>0</v>
      </c>
      <c r="P475" s="143">
        <f t="shared" si="81"/>
        <v>215.81812893900212</v>
      </c>
      <c r="Q475" s="143">
        <f t="shared" si="81"/>
        <v>44.577234532350893</v>
      </c>
      <c r="R475" s="143">
        <f t="shared" si="81"/>
        <v>56.11271352414056</v>
      </c>
      <c r="S475" s="143">
        <f t="shared" si="82"/>
        <v>316.50807699549352</v>
      </c>
      <c r="T475" s="143">
        <f>U474-(U474*(0.5^(1/'SW7'!C$2)))</f>
        <v>4524.0831671934575</v>
      </c>
      <c r="U475" s="143">
        <f t="shared" si="85"/>
        <v>708805.88000964245</v>
      </c>
      <c r="V475" s="147">
        <f>(U475*'SW7'!C$3/(B475*'SW7'!C$4)/1000)</f>
        <v>0.9687778424811635</v>
      </c>
      <c r="W475" s="147">
        <f>V475/'SW7'!C$5</f>
        <v>12.109723031014543</v>
      </c>
    </row>
    <row r="476" spans="1:23" x14ac:dyDescent="0.35">
      <c r="A476" s="142">
        <f t="shared" si="83"/>
        <v>473</v>
      </c>
      <c r="B476" s="143">
        <f t="shared" si="84"/>
        <v>468.82022720068341</v>
      </c>
      <c r="C476" s="133">
        <v>20</v>
      </c>
      <c r="D476" s="133">
        <v>170</v>
      </c>
      <c r="E476" s="166">
        <v>1.3</v>
      </c>
      <c r="F476" s="143"/>
      <c r="G476" s="143"/>
      <c r="H476" s="143"/>
      <c r="I476" s="143"/>
      <c r="J476" s="143"/>
      <c r="K476" s="143"/>
      <c r="L476" s="167">
        <f t="shared" si="86"/>
        <v>10.802483594128571</v>
      </c>
      <c r="M476" s="143">
        <f t="shared" si="78"/>
        <v>0.26250035133732424</v>
      </c>
      <c r="N476" s="143">
        <f t="shared" si="79"/>
        <v>43.209934376514283</v>
      </c>
      <c r="O476" s="143">
        <f t="shared" si="80"/>
        <v>0</v>
      </c>
      <c r="P476" s="143">
        <f t="shared" si="81"/>
        <v>216.04967188257143</v>
      </c>
      <c r="Q476" s="143">
        <f t="shared" si="81"/>
        <v>44.625059727345125</v>
      </c>
      <c r="R476" s="143">
        <f t="shared" si="81"/>
        <v>56.17291468946857</v>
      </c>
      <c r="S476" s="143">
        <f t="shared" si="82"/>
        <v>316.84764629938513</v>
      </c>
      <c r="T476" s="143">
        <f>U475-(U475*(0.5^(1/'SW7'!C$2)))</f>
        <v>4497.2133012494305</v>
      </c>
      <c r="U476" s="143">
        <f t="shared" si="85"/>
        <v>704598.30491944449</v>
      </c>
      <c r="V476" s="147">
        <f>(U476*'SW7'!C$3/(B476*'SW7'!C$4)/1000)</f>
        <v>0.96170091893476906</v>
      </c>
      <c r="W476" s="147">
        <f>V476/'SW7'!C$5</f>
        <v>12.021261486684613</v>
      </c>
    </row>
    <row r="477" spans="1:23" x14ac:dyDescent="0.35">
      <c r="A477" s="142">
        <f t="shared" si="83"/>
        <v>474</v>
      </c>
      <c r="B477" s="143">
        <f t="shared" si="84"/>
        <v>469.46139882500341</v>
      </c>
      <c r="C477" s="133">
        <v>20</v>
      </c>
      <c r="D477" s="133">
        <v>170</v>
      </c>
      <c r="E477" s="166">
        <v>1.3</v>
      </c>
      <c r="F477" s="143"/>
      <c r="G477" s="143"/>
      <c r="H477" s="143"/>
      <c r="I477" s="143"/>
      <c r="J477" s="143"/>
      <c r="K477" s="143"/>
      <c r="L477" s="167">
        <f t="shared" si="86"/>
        <v>10.814036291136414</v>
      </c>
      <c r="M477" s="143">
        <f t="shared" si="78"/>
        <v>0.26278108187461485</v>
      </c>
      <c r="N477" s="143">
        <f t="shared" si="79"/>
        <v>43.256145164545657</v>
      </c>
      <c r="O477" s="143">
        <f t="shared" si="80"/>
        <v>0</v>
      </c>
      <c r="P477" s="143">
        <f t="shared" si="81"/>
        <v>216.2807258227283</v>
      </c>
      <c r="Q477" s="143">
        <f t="shared" si="81"/>
        <v>44.672783918684523</v>
      </c>
      <c r="R477" s="143">
        <f t="shared" si="81"/>
        <v>56.232988713909357</v>
      </c>
      <c r="S477" s="143">
        <f t="shared" si="82"/>
        <v>317.18649845532218</v>
      </c>
      <c r="T477" s="143">
        <f>U476-(U476*(0.5^(1/'SW7'!C$2)))</f>
        <v>4470.5171871294733</v>
      </c>
      <c r="U477" s="143">
        <f t="shared" si="85"/>
        <v>700417.93926449446</v>
      </c>
      <c r="V477" s="147">
        <f>(U477*'SW7'!C$3/(B477*'SW7'!C$4)/1000)</f>
        <v>0.95468950932942265</v>
      </c>
      <c r="W477" s="147">
        <f>V477/'SW7'!C$5</f>
        <v>11.933618866617783</v>
      </c>
    </row>
    <row r="478" spans="1:23" x14ac:dyDescent="0.35">
      <c r="A478" s="142">
        <f t="shared" si="83"/>
        <v>475</v>
      </c>
      <c r="B478" s="143">
        <f t="shared" si="84"/>
        <v>470.0981382000034</v>
      </c>
      <c r="C478" s="133">
        <v>20</v>
      </c>
      <c r="D478" s="133">
        <v>170</v>
      </c>
      <c r="E478" s="166">
        <v>1.3</v>
      </c>
      <c r="F478" s="143"/>
      <c r="G478" s="143"/>
      <c r="H478" s="143"/>
      <c r="I478" s="143"/>
      <c r="J478" s="143"/>
      <c r="K478" s="143"/>
      <c r="L478" s="167">
        <f t="shared" si="86"/>
        <v>10.825564641030294</v>
      </c>
      <c r="M478" s="143">
        <f t="shared" si="78"/>
        <v>0.26306122077703614</v>
      </c>
      <c r="N478" s="143">
        <f t="shared" si="79"/>
        <v>43.302258564121175</v>
      </c>
      <c r="O478" s="143">
        <f t="shared" si="80"/>
        <v>0</v>
      </c>
      <c r="P478" s="143">
        <f t="shared" si="81"/>
        <v>216.51129282060589</v>
      </c>
      <c r="Q478" s="143">
        <f t="shared" si="81"/>
        <v>44.720407532096146</v>
      </c>
      <c r="R478" s="143">
        <f t="shared" si="81"/>
        <v>56.292936133357529</v>
      </c>
      <c r="S478" s="143">
        <f t="shared" si="82"/>
        <v>317.52463648605953</v>
      </c>
      <c r="T478" s="143">
        <f>U477-(U477*(0.5^(1/'SW7'!C$2)))</f>
        <v>4443.9937107338337</v>
      </c>
      <c r="U478" s="143">
        <f t="shared" si="85"/>
        <v>696264.60857582034</v>
      </c>
      <c r="V478" s="147">
        <f>(U478*'SW7'!C$3/(B478*'SW7'!C$4)/1000)</f>
        <v>0.94774296014312231</v>
      </c>
      <c r="W478" s="147">
        <f>V478/'SW7'!C$5</f>
        <v>11.846787001789028</v>
      </c>
    </row>
    <row r="479" spans="1:23" x14ac:dyDescent="0.35">
      <c r="A479" s="142">
        <f t="shared" si="83"/>
        <v>476</v>
      </c>
      <c r="B479" s="143">
        <f t="shared" si="84"/>
        <v>470.73042086368343</v>
      </c>
      <c r="C479" s="133">
        <v>20</v>
      </c>
      <c r="D479" s="133">
        <v>170</v>
      </c>
      <c r="E479" s="166">
        <v>1.3</v>
      </c>
      <c r="F479" s="143"/>
      <c r="G479" s="143"/>
      <c r="H479" s="143"/>
      <c r="I479" s="143"/>
      <c r="J479" s="143"/>
      <c r="K479" s="143"/>
      <c r="L479" s="167">
        <f t="shared" si="86"/>
        <v>10.837068746216719</v>
      </c>
      <c r="M479" s="143">
        <f t="shared" si="78"/>
        <v>0.26334077053306626</v>
      </c>
      <c r="N479" s="143">
        <f t="shared" si="79"/>
        <v>43.348274984866876</v>
      </c>
      <c r="O479" s="143">
        <f t="shared" si="80"/>
        <v>0</v>
      </c>
      <c r="P479" s="143">
        <f t="shared" si="81"/>
        <v>216.74137492433437</v>
      </c>
      <c r="Q479" s="143">
        <f t="shared" si="81"/>
        <v>44.767930990621267</v>
      </c>
      <c r="R479" s="143">
        <f t="shared" si="81"/>
        <v>56.352757480326943</v>
      </c>
      <c r="S479" s="143">
        <f t="shared" si="82"/>
        <v>317.86206339528258</v>
      </c>
      <c r="T479" s="143">
        <f>U478-(U478*(0.5^(1/'SW7'!C$2)))</f>
        <v>4417.6417650962248</v>
      </c>
      <c r="U479" s="143">
        <f t="shared" si="85"/>
        <v>692138.13950157259</v>
      </c>
      <c r="V479" s="147">
        <f>(U479*'SW7'!C$3/(B479*'SW7'!C$4)/1000)</f>
        <v>0.940860625199892</v>
      </c>
      <c r="W479" s="147">
        <f>V479/'SW7'!C$5</f>
        <v>11.76075781499865</v>
      </c>
    </row>
    <row r="480" spans="1:23" x14ac:dyDescent="0.35">
      <c r="A480" s="142">
        <f t="shared" si="83"/>
        <v>477</v>
      </c>
      <c r="B480" s="143">
        <f t="shared" si="84"/>
        <v>471.35822232212342</v>
      </c>
      <c r="C480" s="133">
        <v>20</v>
      </c>
      <c r="D480" s="133">
        <v>170</v>
      </c>
      <c r="E480" s="166">
        <v>1.3</v>
      </c>
      <c r="F480" s="143"/>
      <c r="G480" s="143"/>
      <c r="H480" s="143"/>
      <c r="I480" s="143"/>
      <c r="J480" s="143"/>
      <c r="K480" s="143"/>
      <c r="L480" s="167">
        <f t="shared" si="86"/>
        <v>10.848548708457411</v>
      </c>
      <c r="M480" s="143">
        <f t="shared" si="78"/>
        <v>0.26361973361551505</v>
      </c>
      <c r="N480" s="143">
        <f t="shared" si="79"/>
        <v>43.394194833829644</v>
      </c>
      <c r="O480" s="143">
        <f t="shared" si="80"/>
        <v>0</v>
      </c>
      <c r="P480" s="143">
        <f t="shared" si="81"/>
        <v>216.97097416914823</v>
      </c>
      <c r="Q480" s="143">
        <f t="shared" si="81"/>
        <v>44.815354714637557</v>
      </c>
      <c r="R480" s="143">
        <f t="shared" si="81"/>
        <v>56.412453283978536</v>
      </c>
      <c r="S480" s="143">
        <f t="shared" si="82"/>
        <v>318.19878216776436</v>
      </c>
      <c r="T480" s="143">
        <f>U479-(U479*(0.5^(1/'SW7'!C$2)))</f>
        <v>4391.4602503384231</v>
      </c>
      <c r="U480" s="143">
        <f t="shared" si="85"/>
        <v>688038.35979987169</v>
      </c>
      <c r="V480" s="147">
        <f>(U480*'SW7'!C$3/(B480*'SW7'!C$4)/1000)</f>
        <v>0.93404186558066915</v>
      </c>
      <c r="W480" s="147">
        <f>V480/'SW7'!C$5</f>
        <v>11.675523319758364</v>
      </c>
    </row>
    <row r="481" spans="1:23" x14ac:dyDescent="0.35">
      <c r="A481" s="142">
        <f t="shared" si="83"/>
        <v>478</v>
      </c>
      <c r="B481" s="143">
        <f t="shared" si="84"/>
        <v>471.98151804948344</v>
      </c>
      <c r="C481" s="133">
        <v>20</v>
      </c>
      <c r="D481" s="133">
        <v>170</v>
      </c>
      <c r="E481" s="166">
        <v>1.3</v>
      </c>
      <c r="F481" s="143"/>
      <c r="G481" s="143"/>
      <c r="H481" s="143"/>
      <c r="I481" s="143"/>
      <c r="J481" s="143"/>
      <c r="K481" s="143"/>
      <c r="L481" s="167">
        <f t="shared" si="86"/>
        <v>10.860004628874766</v>
      </c>
      <c r="M481" s="143">
        <f t="shared" si="78"/>
        <v>0.26389811248165679</v>
      </c>
      <c r="N481" s="143">
        <f t="shared" si="79"/>
        <v>43.440018515499062</v>
      </c>
      <c r="O481" s="143">
        <f t="shared" si="80"/>
        <v>0</v>
      </c>
      <c r="P481" s="143">
        <f t="shared" si="81"/>
        <v>217.2000925774953</v>
      </c>
      <c r="Q481" s="143">
        <f t="shared" si="81"/>
        <v>44.862679121881655</v>
      </c>
      <c r="R481" s="143">
        <f t="shared" si="81"/>
        <v>56.472024070148784</v>
      </c>
      <c r="S481" s="143">
        <f t="shared" si="82"/>
        <v>318.53479576952577</v>
      </c>
      <c r="T481" s="143">
        <f>U480-(U480*(0.5^(1/'SW7'!C$2)))</f>
        <v>4365.4480736245168</v>
      </c>
      <c r="U481" s="143">
        <f t="shared" si="85"/>
        <v>683965.09833170101</v>
      </c>
      <c r="V481" s="147">
        <f>(U481*'SW7'!C$3/(B481*'SW7'!C$4)/1000)</f>
        <v>0.92728604953539739</v>
      </c>
      <c r="W481" s="147">
        <f>V481/'SW7'!C$5</f>
        <v>11.591075619192468</v>
      </c>
    </row>
    <row r="482" spans="1:23" x14ac:dyDescent="0.35">
      <c r="A482" s="142">
        <f t="shared" si="83"/>
        <v>479</v>
      </c>
      <c r="B482" s="143">
        <f t="shared" si="84"/>
        <v>472.60028348800347</v>
      </c>
      <c r="C482" s="133">
        <v>20</v>
      </c>
      <c r="D482" s="133">
        <v>170</v>
      </c>
      <c r="E482" s="166">
        <v>1.3</v>
      </c>
      <c r="F482" s="143"/>
      <c r="G482" s="143"/>
      <c r="H482" s="143"/>
      <c r="I482" s="143"/>
      <c r="J482" s="143"/>
      <c r="K482" s="143"/>
      <c r="L482" s="167">
        <f t="shared" si="86"/>
        <v>10.87143660795719</v>
      </c>
      <c r="M482" s="143">
        <f t="shared" si="78"/>
        <v>0.26417590957335968</v>
      </c>
      <c r="N482" s="143">
        <f t="shared" si="79"/>
        <v>43.485746431828758</v>
      </c>
      <c r="O482" s="143">
        <f t="shared" si="80"/>
        <v>0</v>
      </c>
      <c r="P482" s="143">
        <f t="shared" si="81"/>
        <v>217.42873215914381</v>
      </c>
      <c r="Q482" s="143">
        <f t="shared" si="81"/>
        <v>44.909904627471143</v>
      </c>
      <c r="R482" s="143">
        <f t="shared" si="81"/>
        <v>56.531470361377387</v>
      </c>
      <c r="S482" s="143">
        <f t="shared" si="82"/>
        <v>318.87010714799231</v>
      </c>
      <c r="T482" s="143">
        <f>U481-(U481*(0.5^(1/'SW7'!C$2)))</f>
        <v>4339.6041491159704</v>
      </c>
      <c r="U482" s="143">
        <f t="shared" si="85"/>
        <v>679918.18505384598</v>
      </c>
      <c r="V482" s="147">
        <f>(U482*'SW7'!C$3/(B482*'SW7'!C$4)/1000)</f>
        <v>0.92059255239631188</v>
      </c>
      <c r="W482" s="147">
        <f>V482/'SW7'!C$5</f>
        <v>11.507406904953898</v>
      </c>
    </row>
    <row r="483" spans="1:23" x14ac:dyDescent="0.35">
      <c r="A483" s="142">
        <f t="shared" si="83"/>
        <v>480</v>
      </c>
      <c r="B483" s="143">
        <f t="shared" si="84"/>
        <v>473.21449404800347</v>
      </c>
      <c r="C483" s="133">
        <v>20</v>
      </c>
      <c r="D483" s="133">
        <v>170</v>
      </c>
      <c r="E483" s="166">
        <v>1.3</v>
      </c>
      <c r="F483" s="143"/>
      <c r="G483" s="143"/>
      <c r="H483" s="143"/>
      <c r="I483" s="143"/>
      <c r="J483" s="143"/>
      <c r="K483" s="143"/>
      <c r="L483" s="167">
        <f t="shared" si="86"/>
        <v>10.882844745564373</v>
      </c>
      <c r="M483" s="143">
        <f t="shared" si="78"/>
        <v>0.26445312731721426</v>
      </c>
      <c r="N483" s="143">
        <f t="shared" si="79"/>
        <v>43.531378982257493</v>
      </c>
      <c r="O483" s="143">
        <f t="shared" si="80"/>
        <v>0</v>
      </c>
      <c r="P483" s="143">
        <f t="shared" si="81"/>
        <v>217.65689491128745</v>
      </c>
      <c r="Q483" s="143">
        <f t="shared" si="81"/>
        <v>44.957031643926427</v>
      </c>
      <c r="R483" s="143">
        <f t="shared" si="81"/>
        <v>56.59079267693474</v>
      </c>
      <c r="S483" s="143">
        <f t="shared" si="82"/>
        <v>319.20471923214859</v>
      </c>
      <c r="T483" s="143">
        <f>U482-(U482*(0.5^(1/'SW7'!C$2)))</f>
        <v>4313.9273979271529</v>
      </c>
      <c r="U483" s="143">
        <f t="shared" si="85"/>
        <v>675897.45101187797</v>
      </c>
      <c r="V483" s="147">
        <f>(U483*'SW7'!C$3/(B483*'SW7'!C$4)/1000)</f>
        <v>0.91396075649239517</v>
      </c>
      <c r="W483" s="147">
        <f>V483/'SW7'!C$5</f>
        <v>11.42450945615494</v>
      </c>
    </row>
    <row r="484" spans="1:23" x14ac:dyDescent="0.35">
      <c r="A484" s="142">
        <f t="shared" si="83"/>
        <v>481</v>
      </c>
      <c r="B484" s="143">
        <f t="shared" si="84"/>
        <v>473.82412510788345</v>
      </c>
      <c r="C484" s="133">
        <v>20</v>
      </c>
      <c r="D484" s="133">
        <v>170</v>
      </c>
      <c r="E484" s="166">
        <v>1.3</v>
      </c>
      <c r="F484" s="143"/>
      <c r="G484" s="143"/>
      <c r="H484" s="143"/>
      <c r="I484" s="143"/>
      <c r="J484" s="143"/>
      <c r="K484" s="143"/>
      <c r="L484" s="167">
        <f t="shared" si="86"/>
        <v>10.894229140932534</v>
      </c>
      <c r="M484" s="143">
        <f t="shared" si="78"/>
        <v>0.26472976812466059</v>
      </c>
      <c r="N484" s="143">
        <f t="shared" si="79"/>
        <v>43.576916563730137</v>
      </c>
      <c r="O484" s="143">
        <f t="shared" si="80"/>
        <v>0</v>
      </c>
      <c r="P484" s="143">
        <f t="shared" si="81"/>
        <v>217.8845828186507</v>
      </c>
      <c r="Q484" s="143">
        <f t="shared" si="81"/>
        <v>45.004060581192299</v>
      </c>
      <c r="R484" s="143">
        <f t="shared" si="81"/>
        <v>56.649991532849178</v>
      </c>
      <c r="S484" s="143">
        <f t="shared" si="82"/>
        <v>319.53863493269216</v>
      </c>
      <c r="T484" s="143">
        <f>U483-(U483*(0.5^(1/'SW7'!C$2)))</f>
        <v>4288.4167480802862</v>
      </c>
      <c r="U484" s="143">
        <f t="shared" si="85"/>
        <v>671902.72833318298</v>
      </c>
      <c r="V484" s="147">
        <f>(U484*'SW7'!C$3/(B484*'SW7'!C$4)/1000)</f>
        <v>0.90739005106498916</v>
      </c>
      <c r="W484" s="147">
        <f>V484/'SW7'!C$5</f>
        <v>11.342375638312364</v>
      </c>
    </row>
    <row r="485" spans="1:23" x14ac:dyDescent="0.35">
      <c r="A485" s="142">
        <f t="shared" si="83"/>
        <v>482</v>
      </c>
      <c r="B485" s="143">
        <f t="shared" si="84"/>
        <v>474.42915201412347</v>
      </c>
      <c r="C485" s="133">
        <v>20</v>
      </c>
      <c r="D485" s="133">
        <v>170</v>
      </c>
      <c r="E485" s="166">
        <v>1.3</v>
      </c>
      <c r="F485" s="143"/>
      <c r="G485" s="143"/>
      <c r="H485" s="143"/>
      <c r="I485" s="143"/>
      <c r="J485" s="143"/>
      <c r="K485" s="143"/>
      <c r="L485" s="167">
        <f t="shared" si="86"/>
        <v>10.905589892679597</v>
      </c>
      <c r="M485" s="143">
        <f t="shared" si="78"/>
        <v>0.26500583439211417</v>
      </c>
      <c r="N485" s="143">
        <f t="shared" si="79"/>
        <v>43.622359570718388</v>
      </c>
      <c r="O485" s="143">
        <f t="shared" si="80"/>
        <v>0</v>
      </c>
      <c r="P485" s="143">
        <f t="shared" si="81"/>
        <v>218.11179785359195</v>
      </c>
      <c r="Q485" s="143">
        <f t="shared" si="81"/>
        <v>45.050991846659407</v>
      </c>
      <c r="R485" s="143">
        <f t="shared" si="81"/>
        <v>56.709067441933904</v>
      </c>
      <c r="S485" s="143">
        <f t="shared" si="82"/>
        <v>319.87185714218526</v>
      </c>
      <c r="T485" s="143">
        <f>U484-(U484*(0.5^(1/'SW7'!C$2)))</f>
        <v>4263.0711344615556</v>
      </c>
      <c r="U485" s="143">
        <f t="shared" si="85"/>
        <v>667933.85022003541</v>
      </c>
      <c r="V485" s="147">
        <f>(U485*'SW7'!C$3/(B485*'SW7'!C$4)/1000)</f>
        <v>0.90087983218454504</v>
      </c>
      <c r="W485" s="147">
        <f>V485/'SW7'!C$5</f>
        <v>11.260997902306812</v>
      </c>
    </row>
    <row r="486" spans="1:23" x14ac:dyDescent="0.35">
      <c r="A486" s="142">
        <f t="shared" si="83"/>
        <v>483</v>
      </c>
      <c r="B486" s="143">
        <f t="shared" si="84"/>
        <v>475.0295500812835</v>
      </c>
      <c r="C486" s="133">
        <v>20</v>
      </c>
      <c r="D486" s="133">
        <v>170</v>
      </c>
      <c r="E486" s="166">
        <v>1.3</v>
      </c>
      <c r="F486" s="143"/>
      <c r="G486" s="143"/>
      <c r="H486" s="143"/>
      <c r="I486" s="143"/>
      <c r="J486" s="143"/>
      <c r="K486" s="143"/>
      <c r="L486" s="167">
        <f t="shared" si="86"/>
        <v>10.916927098810302</v>
      </c>
      <c r="M486" s="143">
        <f t="shared" si="78"/>
        <v>0.26528132850109032</v>
      </c>
      <c r="N486" s="143">
        <f t="shared" si="79"/>
        <v>43.667708395241206</v>
      </c>
      <c r="O486" s="143">
        <f t="shared" si="80"/>
        <v>0</v>
      </c>
      <c r="P486" s="143">
        <f t="shared" si="81"/>
        <v>218.33854197620605</v>
      </c>
      <c r="Q486" s="143">
        <f t="shared" si="81"/>
        <v>45.097825845185355</v>
      </c>
      <c r="R486" s="143">
        <f t="shared" si="81"/>
        <v>56.768020913813572</v>
      </c>
      <c r="S486" s="143">
        <f t="shared" si="82"/>
        <v>320.20438873520499</v>
      </c>
      <c r="T486" s="143">
        <f>U485-(U485*(0.5^(1/'SW7'!C$2)))</f>
        <v>4237.8894987769891</v>
      </c>
      <c r="U486" s="143">
        <f t="shared" si="85"/>
        <v>663990.65094271605</v>
      </c>
      <c r="V486" s="147">
        <f>(U486*'SW7'!C$3/(B486*'SW7'!C$4)/1000)</f>
        <v>0.89442950266849786</v>
      </c>
      <c r="W486" s="147">
        <f>V486/'SW7'!C$5</f>
        <v>11.180368783356222</v>
      </c>
    </row>
    <row r="487" spans="1:23" x14ac:dyDescent="0.35">
      <c r="A487" s="142">
        <f t="shared" si="83"/>
        <v>484</v>
      </c>
      <c r="B487" s="143">
        <f t="shared" si="84"/>
        <v>475.62529459200357</v>
      </c>
      <c r="C487" s="133">
        <v>20</v>
      </c>
      <c r="D487" s="133">
        <v>170</v>
      </c>
      <c r="E487" s="166">
        <v>1.3</v>
      </c>
      <c r="F487" s="143"/>
      <c r="G487" s="143"/>
      <c r="H487" s="143"/>
      <c r="I487" s="143"/>
      <c r="J487" s="143"/>
      <c r="K487" s="143"/>
      <c r="L487" s="167">
        <f t="shared" si="86"/>
        <v>10.92824085672132</v>
      </c>
      <c r="M487" s="143">
        <f t="shared" si="78"/>
        <v>0.26555625281832806</v>
      </c>
      <c r="N487" s="143">
        <f t="shared" si="79"/>
        <v>43.712963426885281</v>
      </c>
      <c r="O487" s="143">
        <f t="shared" si="80"/>
        <v>0</v>
      </c>
      <c r="P487" s="143">
        <f t="shared" si="81"/>
        <v>218.56481713442639</v>
      </c>
      <c r="Q487" s="143">
        <f t="shared" si="81"/>
        <v>45.144562979115769</v>
      </c>
      <c r="R487" s="143">
        <f t="shared" si="81"/>
        <v>56.826852454950867</v>
      </c>
      <c r="S487" s="143">
        <f t="shared" si="82"/>
        <v>320.53623256849306</v>
      </c>
      <c r="T487" s="143">
        <f>U486-(U486*(0.5^(1/'SW7'!C$2)))</f>
        <v>4212.8707895089174</v>
      </c>
      <c r="U487" s="143">
        <f t="shared" si="85"/>
        <v>660072.96583267429</v>
      </c>
      <c r="V487" s="147">
        <f>(U487*'SW7'!C$3/(B487*'SW7'!C$4)/1000)</f>
        <v>0.88803847200024433</v>
      </c>
      <c r="W487" s="147">
        <f>V487/'SW7'!C$5</f>
        <v>11.100480900003054</v>
      </c>
    </row>
    <row r="488" spans="1:23" x14ac:dyDescent="0.35">
      <c r="A488" s="142">
        <f t="shared" si="83"/>
        <v>485</v>
      </c>
      <c r="B488" s="143">
        <f t="shared" si="84"/>
        <v>476.21636079700352</v>
      </c>
      <c r="C488" s="133">
        <v>20</v>
      </c>
      <c r="D488" s="133">
        <v>170</v>
      </c>
      <c r="E488" s="166">
        <v>1.3</v>
      </c>
      <c r="F488" s="143"/>
      <c r="G488" s="143"/>
      <c r="H488" s="143"/>
      <c r="I488" s="143"/>
      <c r="J488" s="143"/>
      <c r="K488" s="143"/>
      <c r="L488" s="167">
        <f t="shared" si="86"/>
        <v>10.939531263206224</v>
      </c>
      <c r="M488" s="143">
        <f t="shared" si="78"/>
        <v>0.26583060969591121</v>
      </c>
      <c r="N488" s="143">
        <f t="shared" si="79"/>
        <v>43.758125052824894</v>
      </c>
      <c r="O488" s="143">
        <f t="shared" si="80"/>
        <v>0</v>
      </c>
      <c r="P488" s="143">
        <f t="shared" si="81"/>
        <v>218.79062526412446</v>
      </c>
      <c r="Q488" s="143">
        <f t="shared" si="81"/>
        <v>45.191203648304906</v>
      </c>
      <c r="R488" s="143">
        <f t="shared" si="81"/>
        <v>56.885562568672363</v>
      </c>
      <c r="S488" s="143">
        <f t="shared" si="82"/>
        <v>320.86739148110172</v>
      </c>
      <c r="T488" s="143">
        <f>U487-(U487*(0.5^(1/'SW7'!C$2)))</f>
        <v>4188.013961872668</v>
      </c>
      <c r="U488" s="143">
        <f t="shared" si="85"/>
        <v>656180.63127573382</v>
      </c>
      <c r="V488" s="147">
        <f>(U488*'SW7'!C$3/(B488*'SW7'!C$4)/1000)</f>
        <v>0.88170615624921334</v>
      </c>
      <c r="W488" s="147">
        <f>V488/'SW7'!C$5</f>
        <v>11.021326953115166</v>
      </c>
    </row>
    <row r="489" spans="1:23" x14ac:dyDescent="0.35">
      <c r="A489" s="142">
        <f t="shared" si="83"/>
        <v>486</v>
      </c>
      <c r="B489" s="143">
        <f t="shared" si="84"/>
        <v>476.8027239150835</v>
      </c>
      <c r="C489" s="133">
        <v>20</v>
      </c>
      <c r="D489" s="133">
        <v>170</v>
      </c>
      <c r="E489" s="166">
        <v>1.3</v>
      </c>
      <c r="F489" s="143"/>
      <c r="G489" s="143"/>
      <c r="H489" s="143"/>
      <c r="I489" s="143"/>
      <c r="J489" s="143"/>
      <c r="K489" s="143"/>
      <c r="L489" s="167">
        <f t="shared" si="86"/>
        <v>10.950798414460483</v>
      </c>
      <c r="M489" s="143">
        <f t="shared" si="78"/>
        <v>0.2661044014713897</v>
      </c>
      <c r="N489" s="143">
        <f t="shared" si="79"/>
        <v>43.803193657841931</v>
      </c>
      <c r="O489" s="143">
        <f t="shared" si="80"/>
        <v>0</v>
      </c>
      <c r="P489" s="143">
        <f t="shared" si="81"/>
        <v>219.01596828920964</v>
      </c>
      <c r="Q489" s="143">
        <f t="shared" si="81"/>
        <v>45.237748250136249</v>
      </c>
      <c r="R489" s="143">
        <f t="shared" si="81"/>
        <v>56.944151755194511</v>
      </c>
      <c r="S489" s="143">
        <f t="shared" si="82"/>
        <v>321.1978682945404</v>
      </c>
      <c r="T489" s="143">
        <f>U488-(U488*(0.5^(1/'SW7'!C$2)))</f>
        <v>4163.317977773142</v>
      </c>
      <c r="U489" s="143">
        <f t="shared" si="85"/>
        <v>652313.48470534221</v>
      </c>
      <c r="V489" s="147">
        <f>(U489*'SW7'!C$3/(B489*'SW7'!C$4)/1000)</f>
        <v>0.87543197799200756</v>
      </c>
      <c r="W489" s="147">
        <f>V489/'SW7'!C$5</f>
        <v>10.942899724900094</v>
      </c>
    </row>
    <row r="490" spans="1:23" x14ac:dyDescent="0.35">
      <c r="A490" s="142">
        <f t="shared" si="83"/>
        <v>487</v>
      </c>
      <c r="B490" s="143">
        <f t="shared" si="84"/>
        <v>477.3843591331235</v>
      </c>
      <c r="C490" s="133">
        <v>20</v>
      </c>
      <c r="D490" s="133">
        <v>170</v>
      </c>
      <c r="E490" s="166">
        <v>1.3</v>
      </c>
      <c r="F490" s="143"/>
      <c r="G490" s="143"/>
      <c r="H490" s="143"/>
      <c r="I490" s="143"/>
      <c r="J490" s="143"/>
      <c r="K490" s="143"/>
      <c r="L490" s="167">
        <f t="shared" si="86"/>
        <v>10.962042406086386</v>
      </c>
      <c r="M490" s="143">
        <f t="shared" si="78"/>
        <v>0.2663776304678992</v>
      </c>
      <c r="N490" s="143">
        <f t="shared" si="79"/>
        <v>43.848169624345545</v>
      </c>
      <c r="O490" s="143">
        <f t="shared" si="80"/>
        <v>0</v>
      </c>
      <c r="P490" s="143">
        <f t="shared" si="81"/>
        <v>219.24084812172771</v>
      </c>
      <c r="Q490" s="143">
        <f t="shared" si="81"/>
        <v>45.284197179542865</v>
      </c>
      <c r="R490" s="143">
        <f t="shared" si="81"/>
        <v>57.002620511649212</v>
      </c>
      <c r="S490" s="143">
        <f t="shared" si="82"/>
        <v>321.52766581291974</v>
      </c>
      <c r="T490" s="143">
        <f>U489-(U489*(0.5^(1/'SW7'!C$2)))</f>
        <v>4138.7818057622062</v>
      </c>
      <c r="U490" s="143">
        <f t="shared" si="85"/>
        <v>648471.36459586362</v>
      </c>
      <c r="V490" s="147">
        <f>(U490*'SW7'!C$3/(B490*'SW7'!C$4)/1000)</f>
        <v>0.86921536623460904</v>
      </c>
      <c r="W490" s="147">
        <f>V490/'SW7'!C$5</f>
        <v>10.865192077932614</v>
      </c>
    </row>
    <row r="491" spans="1:23" x14ac:dyDescent="0.35">
      <c r="A491" s="142">
        <f t="shared" si="83"/>
        <v>488</v>
      </c>
      <c r="B491" s="143">
        <f t="shared" si="84"/>
        <v>477.96124160608343</v>
      </c>
      <c r="C491" s="133">
        <v>20</v>
      </c>
      <c r="D491" s="133">
        <v>170</v>
      </c>
      <c r="E491" s="166">
        <v>1.3</v>
      </c>
      <c r="F491" s="143"/>
      <c r="G491" s="143"/>
      <c r="H491" s="143"/>
      <c r="I491" s="143"/>
      <c r="J491" s="143"/>
      <c r="K491" s="143"/>
      <c r="L491" s="167">
        <f t="shared" si="86"/>
        <v>10.973263333097886</v>
      </c>
      <c r="M491" s="143">
        <f t="shared" si="78"/>
        <v>0.26665029899427861</v>
      </c>
      <c r="N491" s="143">
        <f t="shared" si="79"/>
        <v>43.893053332391545</v>
      </c>
      <c r="O491" s="143">
        <f t="shared" si="80"/>
        <v>0</v>
      </c>
      <c r="P491" s="143">
        <f t="shared" si="81"/>
        <v>219.46526666195774</v>
      </c>
      <c r="Q491" s="143">
        <f t="shared" si="81"/>
        <v>45.330550829027366</v>
      </c>
      <c r="R491" s="143">
        <f t="shared" si="81"/>
        <v>57.060969332109011</v>
      </c>
      <c r="S491" s="143">
        <f t="shared" si="82"/>
        <v>321.85678682309413</v>
      </c>
      <c r="T491" s="143">
        <f>U490-(U490*(0.5^(1/'SW7'!C$2)))</f>
        <v>4114.4044209963176</v>
      </c>
      <c r="U491" s="143">
        <f t="shared" si="85"/>
        <v>644654.11045591428</v>
      </c>
      <c r="V491" s="147">
        <f>(U491*'SW7'!C$3/(B491*'SW7'!C$4)/1000)</f>
        <v>0.86305575633562348</v>
      </c>
      <c r="W491" s="147">
        <f>V491/'SW7'!C$5</f>
        <v>10.788196954195293</v>
      </c>
    </row>
    <row r="492" spans="1:23" x14ac:dyDescent="0.35">
      <c r="A492" s="142">
        <f t="shared" si="83"/>
        <v>489</v>
      </c>
      <c r="B492" s="143">
        <f t="shared" si="84"/>
        <v>478.5333464570034</v>
      </c>
      <c r="C492" s="133">
        <v>20</v>
      </c>
      <c r="D492" s="133">
        <v>170</v>
      </c>
      <c r="E492" s="166">
        <v>1.3</v>
      </c>
      <c r="F492" s="143"/>
      <c r="G492" s="143"/>
      <c r="H492" s="143"/>
      <c r="I492" s="143"/>
      <c r="J492" s="143"/>
      <c r="K492" s="143"/>
      <c r="L492" s="167">
        <f t="shared" si="86"/>
        <v>10.984461289925445</v>
      </c>
      <c r="M492" s="143">
        <f t="shared" si="78"/>
        <v>0.26692240934518829</v>
      </c>
      <c r="N492" s="143">
        <f t="shared" si="79"/>
        <v>43.93784515970178</v>
      </c>
      <c r="O492" s="143">
        <f t="shared" si="80"/>
        <v>0</v>
      </c>
      <c r="P492" s="143">
        <f t="shared" si="81"/>
        <v>219.68922579850891</v>
      </c>
      <c r="Q492" s="143">
        <f t="shared" si="81"/>
        <v>45.376809588682008</v>
      </c>
      <c r="R492" s="143">
        <f t="shared" si="81"/>
        <v>57.119198707612313</v>
      </c>
      <c r="S492" s="143">
        <f t="shared" si="82"/>
        <v>322.18523409480326</v>
      </c>
      <c r="T492" s="143">
        <f>U491-(U491*(0.5^(1/'SW7'!C$2)))</f>
        <v>4090.1848051937995</v>
      </c>
      <c r="U492" s="143">
        <f t="shared" si="85"/>
        <v>640861.5628217411</v>
      </c>
      <c r="V492" s="147">
        <f>(U492*'SW7'!C$3/(B492*'SW7'!C$4)/1000)</f>
        <v>0.85695258993055767</v>
      </c>
      <c r="W492" s="147">
        <f>V492/'SW7'!C$5</f>
        <v>10.71190737413197</v>
      </c>
    </row>
    <row r="493" spans="1:23" x14ac:dyDescent="0.35">
      <c r="A493" s="142">
        <f t="shared" si="83"/>
        <v>490</v>
      </c>
      <c r="B493" s="143">
        <f t="shared" si="84"/>
        <v>479.10064877700341</v>
      </c>
      <c r="C493" s="133">
        <v>20</v>
      </c>
      <c r="D493" s="133">
        <v>170</v>
      </c>
      <c r="E493" s="166">
        <v>1.3</v>
      </c>
      <c r="F493" s="143"/>
      <c r="G493" s="143"/>
      <c r="H493" s="143"/>
      <c r="I493" s="143"/>
      <c r="J493" s="143"/>
      <c r="K493" s="143"/>
      <c r="L493" s="167">
        <f t="shared" si="86"/>
        <v>10.99563637042078</v>
      </c>
      <c r="M493" s="143">
        <f t="shared" si="78"/>
        <v>0.26719396380122495</v>
      </c>
      <c r="N493" s="143">
        <f t="shared" si="79"/>
        <v>43.982545481683118</v>
      </c>
      <c r="O493" s="143">
        <f t="shared" si="80"/>
        <v>0</v>
      </c>
      <c r="P493" s="143">
        <f t="shared" si="81"/>
        <v>219.91272740841561</v>
      </c>
      <c r="Q493" s="143">
        <f t="shared" si="81"/>
        <v>45.422973846208244</v>
      </c>
      <c r="R493" s="143">
        <f t="shared" si="81"/>
        <v>57.177309126188057</v>
      </c>
      <c r="S493" s="143">
        <f t="shared" si="82"/>
        <v>322.51301038081192</v>
      </c>
      <c r="T493" s="143">
        <f>U492-(U492*(0.5^(1/'SW7'!C$2)))</f>
        <v>4066.1219465930481</v>
      </c>
      <c r="U493" s="143">
        <f t="shared" si="85"/>
        <v>637093.56325064215</v>
      </c>
      <c r="V493" s="147">
        <f>(U493*'SW7'!C$3/(B493*'SW7'!C$4)/1000)</f>
        <v>0.85090531485710708</v>
      </c>
      <c r="W493" s="147">
        <f>V493/'SW7'!C$5</f>
        <v>10.636316435713839</v>
      </c>
    </row>
    <row r="494" spans="1:23" x14ac:dyDescent="0.35">
      <c r="A494" s="142">
        <f t="shared" si="83"/>
        <v>491</v>
      </c>
      <c r="B494" s="143">
        <f t="shared" si="84"/>
        <v>479.66312362528345</v>
      </c>
      <c r="C494" s="133">
        <v>20</v>
      </c>
      <c r="D494" s="133">
        <v>170</v>
      </c>
      <c r="E494" s="166">
        <v>1.3</v>
      </c>
      <c r="F494" s="143"/>
      <c r="G494" s="143"/>
      <c r="H494" s="143"/>
      <c r="I494" s="143"/>
      <c r="J494" s="143"/>
      <c r="K494" s="143"/>
      <c r="L494" s="167">
        <f t="shared" si="86"/>
        <v>11.006788667861588</v>
      </c>
      <c r="M494" s="143">
        <f t="shared" si="78"/>
        <v>0.26746496462903657</v>
      </c>
      <c r="N494" s="143">
        <f t="shared" si="79"/>
        <v>44.027154671446354</v>
      </c>
      <c r="O494" s="143">
        <f t="shared" si="80"/>
        <v>0</v>
      </c>
      <c r="P494" s="143">
        <f t="shared" si="81"/>
        <v>220.13577335723176</v>
      </c>
      <c r="Q494" s="143">
        <f t="shared" si="81"/>
        <v>45.469043986936214</v>
      </c>
      <c r="R494" s="143">
        <f t="shared" si="81"/>
        <v>57.235301072880262</v>
      </c>
      <c r="S494" s="143">
        <f t="shared" si="82"/>
        <v>322.84011841704819</v>
      </c>
      <c r="T494" s="143">
        <f>U493-(U493*(0.5^(1/'SW7'!C$2)))</f>
        <v>4042.2148399109719</v>
      </c>
      <c r="U494" s="143">
        <f t="shared" si="85"/>
        <v>633349.9543144299</v>
      </c>
      <c r="V494" s="147">
        <f>(U494*'SW7'!C$3/(B494*'SW7'!C$4)/1000)</f>
        <v>0.84491338508144676</v>
      </c>
      <c r="W494" s="147">
        <f>V494/'SW7'!C$5</f>
        <v>10.561417313518085</v>
      </c>
    </row>
    <row r="495" spans="1:23" x14ac:dyDescent="0.35">
      <c r="A495" s="142">
        <f t="shared" si="83"/>
        <v>492</v>
      </c>
      <c r="B495" s="143">
        <f t="shared" si="84"/>
        <v>480.22074602912346</v>
      </c>
      <c r="C495" s="133">
        <v>20</v>
      </c>
      <c r="D495" s="133">
        <v>170</v>
      </c>
      <c r="E495" s="166">
        <v>1.3</v>
      </c>
      <c r="F495" s="143"/>
      <c r="G495" s="143"/>
      <c r="H495" s="143"/>
      <c r="I495" s="143"/>
      <c r="J495" s="143"/>
      <c r="K495" s="143"/>
      <c r="L495" s="167">
        <f t="shared" si="86"/>
        <v>11.017918274956227</v>
      </c>
      <c r="M495" s="143">
        <f t="shared" si="78"/>
        <v>0.26773541408143631</v>
      </c>
      <c r="N495" s="143">
        <f t="shared" si="79"/>
        <v>44.071673099824906</v>
      </c>
      <c r="O495" s="143">
        <f t="shared" si="80"/>
        <v>0</v>
      </c>
      <c r="P495" s="143">
        <f t="shared" si="81"/>
        <v>220.35836549912455</v>
      </c>
      <c r="Q495" s="143">
        <f t="shared" si="81"/>
        <v>45.515020393844175</v>
      </c>
      <c r="R495" s="143">
        <f t="shared" si="81"/>
        <v>57.293175029772378</v>
      </c>
      <c r="S495" s="143">
        <f t="shared" si="82"/>
        <v>323.1665609227411</v>
      </c>
      <c r="T495" s="143">
        <f>U494-(U494*(0.5^(1/'SW7'!C$2)))</f>
        <v>4018.4624863013159</v>
      </c>
      <c r="U495" s="143">
        <f t="shared" si="85"/>
        <v>629630.57959293597</v>
      </c>
      <c r="V495" s="147">
        <f>(U495*'SW7'!C$3/(B495*'SW7'!C$4)/1000)</f>
        <v>0.83897626062550701</v>
      </c>
      <c r="W495" s="147">
        <f>V495/'SW7'!C$5</f>
        <v>10.487203257818837</v>
      </c>
    </row>
    <row r="496" spans="1:23" x14ac:dyDescent="0.35">
      <c r="A496" s="142">
        <f t="shared" si="83"/>
        <v>493</v>
      </c>
      <c r="B496" s="143">
        <f t="shared" si="84"/>
        <v>480.77349098388345</v>
      </c>
      <c r="C496" s="133">
        <v>20</v>
      </c>
      <c r="D496" s="133">
        <v>170</v>
      </c>
      <c r="E496" s="166">
        <v>1.3</v>
      </c>
      <c r="F496" s="143"/>
      <c r="G496" s="143"/>
      <c r="H496" s="143"/>
      <c r="I496" s="143"/>
      <c r="J496" s="143"/>
      <c r="K496" s="143"/>
      <c r="L496" s="167">
        <f t="shared" si="86"/>
        <v>11.029025283848323</v>
      </c>
      <c r="M496" s="143">
        <f t="shared" si="78"/>
        <v>0.26800531439751424</v>
      </c>
      <c r="N496" s="143">
        <f t="shared" si="79"/>
        <v>44.116101135393293</v>
      </c>
      <c r="O496" s="143">
        <f t="shared" si="80"/>
        <v>0</v>
      </c>
      <c r="P496" s="143">
        <f t="shared" si="81"/>
        <v>220.58050567696648</v>
      </c>
      <c r="Q496" s="143">
        <f t="shared" si="81"/>
        <v>45.560903447577424</v>
      </c>
      <c r="R496" s="143">
        <f t="shared" si="81"/>
        <v>57.350931476011283</v>
      </c>
      <c r="S496" s="143">
        <f t="shared" si="82"/>
        <v>323.49234060055517</v>
      </c>
      <c r="T496" s="143">
        <f>U495-(U495*(0.5^(1/'SW7'!C$2)))</f>
        <v>3994.8638933133334</v>
      </c>
      <c r="U496" s="143">
        <f t="shared" si="85"/>
        <v>625935.28366755741</v>
      </c>
      <c r="V496" s="147">
        <f>(U496*'SW7'!C$3/(B496*'SW7'!C$4)/1000)</f>
        <v>0.83309340749521843</v>
      </c>
      <c r="W496" s="147">
        <f>V496/'SW7'!C$5</f>
        <v>10.41366759369023</v>
      </c>
    </row>
    <row r="497" spans="1:23" x14ac:dyDescent="0.35">
      <c r="A497" s="142">
        <f t="shared" si="83"/>
        <v>494</v>
      </c>
      <c r="B497" s="143">
        <f t="shared" si="84"/>
        <v>481.32133345300349</v>
      </c>
      <c r="C497" s="133">
        <v>20</v>
      </c>
      <c r="D497" s="133">
        <v>170</v>
      </c>
      <c r="E497" s="166">
        <v>1.3</v>
      </c>
      <c r="F497" s="143"/>
      <c r="G497" s="143"/>
      <c r="H497" s="143"/>
      <c r="I497" s="143"/>
      <c r="J497" s="143"/>
      <c r="K497" s="143"/>
      <c r="L497" s="167">
        <f t="shared" si="86"/>
        <v>11.040109786121381</v>
      </c>
      <c r="M497" s="143">
        <f t="shared" si="78"/>
        <v>0.26827466780274956</v>
      </c>
      <c r="N497" s="143">
        <f t="shared" si="79"/>
        <v>44.160439144485522</v>
      </c>
      <c r="O497" s="143">
        <f t="shared" si="80"/>
        <v>0</v>
      </c>
      <c r="P497" s="143">
        <f t="shared" si="81"/>
        <v>220.8021957224276</v>
      </c>
      <c r="Q497" s="143">
        <f t="shared" si="81"/>
        <v>45.606693526467424</v>
      </c>
      <c r="R497" s="143">
        <f t="shared" si="81"/>
        <v>57.408570887831182</v>
      </c>
      <c r="S497" s="143">
        <f t="shared" si="82"/>
        <v>323.8174601367262</v>
      </c>
      <c r="T497" s="143">
        <f>U496-(U496*(0.5^(1/'SW7'!C$2)))</f>
        <v>3971.4180748511571</v>
      </c>
      <c r="U497" s="143">
        <f t="shared" si="85"/>
        <v>622263.91211484466</v>
      </c>
      <c r="V497" s="147">
        <f>(U497*'SW7'!C$3/(B497*'SW7'!C$4)/1000)</f>
        <v>0.82726429760971631</v>
      </c>
      <c r="W497" s="147">
        <f>V497/'SW7'!C$5</f>
        <v>10.340803720121453</v>
      </c>
    </row>
    <row r="498" spans="1:23" x14ac:dyDescent="0.35">
      <c r="A498" s="142">
        <f t="shared" si="83"/>
        <v>495</v>
      </c>
      <c r="B498" s="143">
        <f t="shared" si="84"/>
        <v>481.86424836800347</v>
      </c>
      <c r="C498" s="133">
        <v>20</v>
      </c>
      <c r="D498" s="133">
        <v>170</v>
      </c>
      <c r="E498" s="166">
        <v>1.3</v>
      </c>
      <c r="F498" s="143"/>
      <c r="G498" s="143"/>
      <c r="H498" s="143"/>
      <c r="I498" s="143"/>
      <c r="J498" s="143"/>
      <c r="K498" s="143"/>
      <c r="L498" s="167">
        <f t="shared" si="86"/>
        <v>11.051171872803248</v>
      </c>
      <c r="M498" s="143">
        <f t="shared" si="78"/>
        <v>0.26854347650911892</v>
      </c>
      <c r="N498" s="143">
        <f t="shared" si="79"/>
        <v>44.204687491212994</v>
      </c>
      <c r="O498" s="143">
        <f t="shared" si="80"/>
        <v>0</v>
      </c>
      <c r="P498" s="143">
        <f t="shared" si="81"/>
        <v>221.02343745606498</v>
      </c>
      <c r="Q498" s="143">
        <f t="shared" si="81"/>
        <v>45.652391006550218</v>
      </c>
      <c r="R498" s="143">
        <f t="shared" si="81"/>
        <v>57.466093738576895</v>
      </c>
      <c r="S498" s="143">
        <f t="shared" si="82"/>
        <v>324.14192220119207</v>
      </c>
      <c r="T498" s="143">
        <f>U497-(U497*(0.5^(1/'SW7'!C$2)))</f>
        <v>3948.1240511327051</v>
      </c>
      <c r="U498" s="143">
        <f t="shared" si="85"/>
        <v>618616.31150013022</v>
      </c>
      <c r="V498" s="147">
        <f>(U498*'SW7'!C$3/(B498*'SW7'!C$4)/1000)</f>
        <v>0.82148840873149054</v>
      </c>
      <c r="W498" s="147">
        <f>V498/'SW7'!C$5</f>
        <v>10.268605109143632</v>
      </c>
    </row>
    <row r="499" spans="1:23" x14ac:dyDescent="0.35">
      <c r="A499" s="142">
        <f t="shared" si="83"/>
        <v>496</v>
      </c>
      <c r="B499" s="143">
        <f t="shared" si="84"/>
        <v>482.40221062848349</v>
      </c>
      <c r="C499" s="133">
        <v>20</v>
      </c>
      <c r="D499" s="133">
        <v>170</v>
      </c>
      <c r="E499" s="166">
        <v>1.3</v>
      </c>
      <c r="F499" s="143"/>
      <c r="G499" s="143"/>
      <c r="H499" s="143"/>
      <c r="I499" s="143"/>
      <c r="J499" s="143"/>
      <c r="K499" s="143"/>
      <c r="L499" s="167">
        <f t="shared" si="86"/>
        <v>11.062211634370701</v>
      </c>
      <c r="M499" s="143">
        <f t="shared" si="78"/>
        <v>0.26881174271520802</v>
      </c>
      <c r="N499" s="143">
        <f t="shared" si="79"/>
        <v>44.248846537482805</v>
      </c>
      <c r="O499" s="143">
        <f t="shared" si="80"/>
        <v>0</v>
      </c>
      <c r="P499" s="143">
        <f t="shared" si="81"/>
        <v>221.24423268741401</v>
      </c>
      <c r="Q499" s="143">
        <f t="shared" si="81"/>
        <v>45.697996261585367</v>
      </c>
      <c r="R499" s="143">
        <f t="shared" si="81"/>
        <v>57.52350049872765</v>
      </c>
      <c r="S499" s="143">
        <f t="shared" si="82"/>
        <v>324.46572944772703</v>
      </c>
      <c r="T499" s="143">
        <f>U498-(U498*(0.5^(1/'SW7'!C$2)))</f>
        <v>3924.9808486498659</v>
      </c>
      <c r="U499" s="143">
        <f t="shared" si="85"/>
        <v>614992.32937119866</v>
      </c>
      <c r="V499" s="147">
        <f>(U499*'SW7'!C$3/(B499*'SW7'!C$4)/1000)</f>
        <v>0.81576522439746291</v>
      </c>
      <c r="W499" s="147">
        <f>V499/'SW7'!C$5</f>
        <v>10.197065304968286</v>
      </c>
    </row>
    <row r="500" spans="1:23" x14ac:dyDescent="0.35">
      <c r="A500" s="142">
        <f t="shared" si="83"/>
        <v>497</v>
      </c>
      <c r="B500" s="143">
        <f t="shared" si="84"/>
        <v>482.93519510212349</v>
      </c>
      <c r="C500" s="133">
        <v>20</v>
      </c>
      <c r="D500" s="133">
        <v>170</v>
      </c>
      <c r="E500" s="166">
        <v>1.3</v>
      </c>
      <c r="F500" s="143"/>
      <c r="G500" s="143"/>
      <c r="H500" s="143"/>
      <c r="I500" s="143"/>
      <c r="J500" s="143"/>
      <c r="K500" s="143"/>
      <c r="L500" s="167">
        <f t="shared" si="86"/>
        <v>11.07322916075378</v>
      </c>
      <c r="M500" s="143">
        <f t="shared" si="78"/>
        <v>0.26907946860631682</v>
      </c>
      <c r="N500" s="143">
        <f t="shared" si="79"/>
        <v>44.292916643015118</v>
      </c>
      <c r="O500" s="143">
        <f t="shared" si="80"/>
        <v>0</v>
      </c>
      <c r="P500" s="143">
        <f t="shared" si="81"/>
        <v>221.46458321507561</v>
      </c>
      <c r="Q500" s="143">
        <f t="shared" si="81"/>
        <v>45.743509663073858</v>
      </c>
      <c r="R500" s="143">
        <f t="shared" si="81"/>
        <v>57.580791635919653</v>
      </c>
      <c r="S500" s="143">
        <f t="shared" si="82"/>
        <v>324.78888451406908</v>
      </c>
      <c r="T500" s="143">
        <f>U499-(U499*(0.5^(1/'SW7'!C$2)))</f>
        <v>3901.9875001275213</v>
      </c>
      <c r="U500" s="143">
        <f t="shared" si="85"/>
        <v>611391.81425199658</v>
      </c>
      <c r="V500" s="147">
        <f>(U500*'SW7'!C$3/(B500*'SW7'!C$4)/1000)</f>
        <v>0.81009423385098644</v>
      </c>
      <c r="W500" s="147">
        <f>V500/'SW7'!C$5</f>
        <v>10.12617792313733</v>
      </c>
    </row>
    <row r="501" spans="1:23" x14ac:dyDescent="0.35">
      <c r="A501" s="142">
        <f t="shared" si="83"/>
        <v>498</v>
      </c>
      <c r="B501" s="143">
        <f t="shared" si="84"/>
        <v>483.46317662468351</v>
      </c>
      <c r="C501" s="133">
        <v>20</v>
      </c>
      <c r="D501" s="133">
        <v>170</v>
      </c>
      <c r="E501" s="166">
        <v>1.3</v>
      </c>
      <c r="F501" s="143"/>
      <c r="G501" s="143"/>
      <c r="H501" s="143"/>
      <c r="I501" s="143"/>
      <c r="J501" s="143"/>
      <c r="K501" s="143"/>
      <c r="L501" s="167">
        <f t="shared" si="86"/>
        <v>11.084224541340259</v>
      </c>
      <c r="M501" s="143">
        <f t="shared" si="78"/>
        <v>0.26934665635456828</v>
      </c>
      <c r="N501" s="143">
        <f t="shared" si="79"/>
        <v>44.336898165361035</v>
      </c>
      <c r="O501" s="143">
        <f t="shared" si="80"/>
        <v>0</v>
      </c>
      <c r="P501" s="143">
        <f t="shared" si="81"/>
        <v>221.68449082680519</v>
      </c>
      <c r="Q501" s="143">
        <f t="shared" si="81"/>
        <v>45.788931580276611</v>
      </c>
      <c r="R501" s="143">
        <f t="shared" si="81"/>
        <v>57.637967614969348</v>
      </c>
      <c r="S501" s="143">
        <f t="shared" si="82"/>
        <v>325.11139002205113</v>
      </c>
      <c r="T501" s="143">
        <f>U500-(U500*(0.5^(1/'SW7'!C$2)))</f>
        <v>3879.14304448443</v>
      </c>
      <c r="U501" s="143">
        <f t="shared" si="85"/>
        <v>607814.61563638307</v>
      </c>
      <c r="V501" s="147">
        <f>(U501*'SW7'!C$3/(B501*'SW7'!C$4)/1000)</f>
        <v>0.80447493197474473</v>
      </c>
      <c r="W501" s="147">
        <f>V501/'SW7'!C$5</f>
        <v>10.055936649684309</v>
      </c>
    </row>
    <row r="502" spans="1:23" x14ac:dyDescent="0.35">
      <c r="A502" s="142">
        <f t="shared" si="83"/>
        <v>499</v>
      </c>
      <c r="B502" s="143">
        <f t="shared" si="84"/>
        <v>483.98613000000353</v>
      </c>
      <c r="C502" s="133">
        <v>20</v>
      </c>
      <c r="D502" s="133">
        <v>170</v>
      </c>
      <c r="E502" s="166">
        <v>1.3</v>
      </c>
      <c r="F502" s="143"/>
      <c r="G502" s="143"/>
      <c r="H502" s="143"/>
      <c r="I502" s="143"/>
      <c r="J502" s="143"/>
      <c r="K502" s="143"/>
      <c r="L502" s="167">
        <f t="shared" si="86"/>
        <v>11.095197864979962</v>
      </c>
      <c r="M502" s="143">
        <f t="shared" si="78"/>
        <v>0.26961330811901307</v>
      </c>
      <c r="N502" s="143">
        <f t="shared" si="79"/>
        <v>44.380791459919848</v>
      </c>
      <c r="O502" s="143">
        <f t="shared" si="80"/>
        <v>0</v>
      </c>
      <c r="P502" s="143">
        <f t="shared" si="81"/>
        <v>221.90395729959926</v>
      </c>
      <c r="Q502" s="143">
        <f t="shared" si="81"/>
        <v>45.834262380232225</v>
      </c>
      <c r="R502" s="143">
        <f t="shared" si="81"/>
        <v>57.695028897895803</v>
      </c>
      <c r="S502" s="143">
        <f t="shared" si="82"/>
        <v>325.43324857772728</v>
      </c>
      <c r="T502" s="143">
        <f>U501-(U501*(0.5^(1/'SW7'!C$2)))</f>
        <v>3856.446526793181</v>
      </c>
      <c r="U502" s="143">
        <f t="shared" si="85"/>
        <v>604260.58398192073</v>
      </c>
      <c r="V502" s="147">
        <f>(U502*'SW7'!C$3/(B502*'SW7'!C$4)/1000)</f>
        <v>0.79890681922454854</v>
      </c>
      <c r="W502" s="147">
        <f>V502/'SW7'!C$5</f>
        <v>9.9863352403068557</v>
      </c>
    </row>
    <row r="503" spans="1:23" x14ac:dyDescent="0.35">
      <c r="A503" s="142">
        <f t="shared" si="83"/>
        <v>500</v>
      </c>
      <c r="B503" s="143">
        <f t="shared" si="84"/>
        <v>484.50403000000347</v>
      </c>
      <c r="C503" s="133">
        <v>20</v>
      </c>
      <c r="D503" s="133">
        <v>170</v>
      </c>
      <c r="E503" s="166">
        <v>1.3</v>
      </c>
      <c r="F503" s="143"/>
      <c r="G503" s="143"/>
      <c r="H503" s="143"/>
      <c r="I503" s="143"/>
      <c r="J503" s="143"/>
      <c r="K503" s="143"/>
      <c r="L503" s="167">
        <f t="shared" si="86"/>
        <v>11.106149219989074</v>
      </c>
      <c r="M503" s="143">
        <f t="shared" si="78"/>
        <v>0.26987942604573451</v>
      </c>
      <c r="N503" s="143">
        <f t="shared" si="79"/>
        <v>44.424596879956297</v>
      </c>
      <c r="O503" s="143">
        <f t="shared" si="80"/>
        <v>0</v>
      </c>
      <c r="P503" s="143">
        <f t="shared" si="81"/>
        <v>222.1229843997815</v>
      </c>
      <c r="Q503" s="143">
        <f t="shared" si="81"/>
        <v>45.879502427774867</v>
      </c>
      <c r="R503" s="143">
        <f t="shared" si="81"/>
        <v>57.751975943943187</v>
      </c>
      <c r="S503" s="143">
        <f t="shared" si="82"/>
        <v>325.75446277149956</v>
      </c>
      <c r="T503" s="143">
        <f>U502-(U502*(0.5^(1/'SW7'!C$2)))</f>
        <v>3833.896998240496</v>
      </c>
      <c r="U503" s="143">
        <f t="shared" si="85"/>
        <v>600729.57070370531</v>
      </c>
      <c r="V503" s="147">
        <f>(U503*'SW7'!C$3/(B503*'SW7'!C$4)/1000)</f>
        <v>0.79338940156400706</v>
      </c>
      <c r="W503" s="147">
        <f>V503/'SW7'!C$5</f>
        <v>9.9173675195500888</v>
      </c>
    </row>
    <row r="504" spans="1:23" x14ac:dyDescent="0.35">
      <c r="A504" s="142">
        <f t="shared" si="83"/>
        <v>501</v>
      </c>
      <c r="B504" s="143">
        <f t="shared" si="84"/>
        <v>485.01685136468348</v>
      </c>
      <c r="C504" s="133">
        <v>20</v>
      </c>
      <c r="D504" s="133">
        <v>170</v>
      </c>
      <c r="E504" s="166">
        <v>1.3</v>
      </c>
      <c r="F504" s="143"/>
      <c r="G504" s="143"/>
      <c r="H504" s="143"/>
      <c r="I504" s="143"/>
      <c r="J504" s="143"/>
      <c r="K504" s="143"/>
      <c r="L504" s="167">
        <f t="shared" si="86"/>
        <v>11.117078694154426</v>
      </c>
      <c r="M504" s="143">
        <f t="shared" si="78"/>
        <v>0.27014501226795251</v>
      </c>
      <c r="N504" s="143">
        <f t="shared" si="79"/>
        <v>44.468314776617703</v>
      </c>
      <c r="O504" s="143">
        <f t="shared" si="80"/>
        <v>0</v>
      </c>
      <c r="P504" s="143">
        <f t="shared" si="81"/>
        <v>222.34157388308853</v>
      </c>
      <c r="Q504" s="143">
        <f t="shared" si="81"/>
        <v>45.924652085551926</v>
      </c>
      <c r="R504" s="143">
        <f t="shared" si="81"/>
        <v>57.808809209603012</v>
      </c>
      <c r="S504" s="143">
        <f t="shared" si="82"/>
        <v>326.07503517824347</v>
      </c>
      <c r="T504" s="143">
        <f>U503-(U503*(0.5^(1/'SW7'!C$2)))</f>
        <v>3811.4935160890454</v>
      </c>
      <c r="U504" s="143">
        <f t="shared" si="85"/>
        <v>597221.42816823628</v>
      </c>
      <c r="V504" s="147">
        <f>(U504*'SW7'!C$3/(B504*'SW7'!C$4)/1000)</f>
        <v>0.78792219040007005</v>
      </c>
      <c r="W504" s="147">
        <f>V504/'SW7'!C$5</f>
        <v>9.8490273800008747</v>
      </c>
    </row>
    <row r="505" spans="1:23" x14ac:dyDescent="0.35">
      <c r="A505" s="142">
        <f t="shared" si="83"/>
        <v>502</v>
      </c>
      <c r="B505" s="143">
        <f t="shared" si="84"/>
        <v>485.5245688021235</v>
      </c>
      <c r="C505" s="133">
        <v>20</v>
      </c>
      <c r="D505" s="133">
        <v>170</v>
      </c>
      <c r="E505" s="166">
        <v>1.3</v>
      </c>
      <c r="F505" s="143"/>
      <c r="G505" s="143"/>
      <c r="H505" s="143"/>
      <c r="I505" s="143"/>
      <c r="J505" s="143"/>
      <c r="K505" s="143"/>
      <c r="L505" s="167">
        <f t="shared" si="86"/>
        <v>11.127986374737699</v>
      </c>
      <c r="M505" s="143">
        <f t="shared" si="78"/>
        <v>0.27041006890612607</v>
      </c>
      <c r="N505" s="143">
        <f t="shared" si="79"/>
        <v>44.511945498950794</v>
      </c>
      <c r="O505" s="143">
        <f t="shared" si="80"/>
        <v>0</v>
      </c>
      <c r="P505" s="143">
        <f t="shared" si="81"/>
        <v>222.55972749475399</v>
      </c>
      <c r="Q505" s="143">
        <f t="shared" si="81"/>
        <v>45.969711714041431</v>
      </c>
      <c r="R505" s="143">
        <f t="shared" si="81"/>
        <v>57.865529148636035</v>
      </c>
      <c r="S505" s="143">
        <f t="shared" si="82"/>
        <v>326.39496835743142</v>
      </c>
      <c r="T505" s="143">
        <f>U504-(U504*(0.5^(1/'SW7'!C$2)))</f>
        <v>3789.2351436374011</v>
      </c>
      <c r="U505" s="143">
        <f t="shared" si="85"/>
        <v>593736.00968732545</v>
      </c>
      <c r="V505" s="147">
        <f>(U505*'SW7'!C$3/(B505*'SW7'!C$4)/1000)</f>
        <v>0.78250470251942394</v>
      </c>
      <c r="W505" s="147">
        <f>V505/'SW7'!C$5</f>
        <v>9.7813087814927986</v>
      </c>
    </row>
    <row r="506" spans="1:23" x14ac:dyDescent="0.35">
      <c r="A506" s="142">
        <f t="shared" si="83"/>
        <v>503</v>
      </c>
      <c r="B506" s="143">
        <f t="shared" si="84"/>
        <v>486.02715698848351</v>
      </c>
      <c r="C506" s="133">
        <v>20</v>
      </c>
      <c r="D506" s="133">
        <v>170</v>
      </c>
      <c r="E506" s="166">
        <v>1.3</v>
      </c>
      <c r="F506" s="143"/>
      <c r="G506" s="143"/>
      <c r="H506" s="143"/>
      <c r="I506" s="143"/>
      <c r="J506" s="143"/>
      <c r="K506" s="143"/>
      <c r="L506" s="167">
        <f t="shared" si="86"/>
        <v>11.138872348479598</v>
      </c>
      <c r="M506" s="143">
        <f t="shared" si="78"/>
        <v>0.27067459806805422</v>
      </c>
      <c r="N506" s="143">
        <f t="shared" si="79"/>
        <v>44.555489393918393</v>
      </c>
      <c r="O506" s="143">
        <f t="shared" si="80"/>
        <v>0</v>
      </c>
      <c r="P506" s="143">
        <f t="shared" si="81"/>
        <v>222.77744696959195</v>
      </c>
      <c r="Q506" s="143">
        <f t="shared" si="81"/>
        <v>46.014681671569214</v>
      </c>
      <c r="R506" s="143">
        <f t="shared" si="81"/>
        <v>57.922136212093911</v>
      </c>
      <c r="S506" s="143">
        <f t="shared" si="82"/>
        <v>326.71426485325509</v>
      </c>
      <c r="T506" s="143">
        <f>U505-(U505*(0.5^(1/'SW7'!C$2)))</f>
        <v>3767.1209501820849</v>
      </c>
      <c r="U506" s="143">
        <f t="shared" si="85"/>
        <v>590273.16951204545</v>
      </c>
      <c r="V506" s="147">
        <f>(U506*'SW7'!C$3/(B506*'SW7'!C$4)/1000)</f>
        <v>0.777136460025731</v>
      </c>
      <c r="W506" s="147">
        <f>V506/'SW7'!C$5</f>
        <v>9.7142057503216375</v>
      </c>
    </row>
    <row r="507" spans="1:23" x14ac:dyDescent="0.35">
      <c r="A507" s="142">
        <f t="shared" si="83"/>
        <v>504</v>
      </c>
      <c r="B507" s="143">
        <f t="shared" si="84"/>
        <v>486.52459056800353</v>
      </c>
      <c r="C507" s="133">
        <v>20</v>
      </c>
      <c r="D507" s="133">
        <v>170</v>
      </c>
      <c r="E507" s="166">
        <v>1.3</v>
      </c>
      <c r="F507" s="143"/>
      <c r="G507" s="143"/>
      <c r="H507" s="143"/>
      <c r="I507" s="143"/>
      <c r="J507" s="143"/>
      <c r="K507" s="143"/>
      <c r="L507" s="167">
        <f t="shared" si="86"/>
        <v>11.149736701604002</v>
      </c>
      <c r="M507" s="143">
        <f t="shared" si="78"/>
        <v>0.27093860184897722</v>
      </c>
      <c r="N507" s="143">
        <f t="shared" si="79"/>
        <v>44.598946806416009</v>
      </c>
      <c r="O507" s="143">
        <f t="shared" si="80"/>
        <v>0</v>
      </c>
      <c r="P507" s="143">
        <f t="shared" si="81"/>
        <v>222.99473403208003</v>
      </c>
      <c r="Q507" s="143">
        <f t="shared" si="81"/>
        <v>46.059562314326129</v>
      </c>
      <c r="R507" s="143">
        <f t="shared" si="81"/>
        <v>57.978630848340813</v>
      </c>
      <c r="S507" s="143">
        <f t="shared" si="82"/>
        <v>327.03292719474695</v>
      </c>
      <c r="T507" s="143">
        <f>U506-(U506*(0.5^(1/'SW7'!C$2)))</f>
        <v>3745.1500109791523</v>
      </c>
      <c r="U507" s="143">
        <f t="shared" si="85"/>
        <v>586832.76282671664</v>
      </c>
      <c r="V507" s="147">
        <f>(U507*'SW7'!C$3/(B507*'SW7'!C$4)/1000)</f>
        <v>0.77181699027770012</v>
      </c>
      <c r="W507" s="147">
        <f>V507/'SW7'!C$5</f>
        <v>9.6477123784712511</v>
      </c>
    </row>
    <row r="508" spans="1:23" x14ac:dyDescent="0.35">
      <c r="A508" s="142">
        <f t="shared" si="83"/>
        <v>505</v>
      </c>
      <c r="B508" s="143">
        <f t="shared" si="84"/>
        <v>487.01684415300355</v>
      </c>
      <c r="C508" s="133">
        <v>20</v>
      </c>
      <c r="D508" s="133">
        <v>170</v>
      </c>
      <c r="E508" s="166">
        <v>1.3</v>
      </c>
      <c r="F508" s="143"/>
      <c r="G508" s="143"/>
      <c r="H508" s="143"/>
      <c r="I508" s="143"/>
      <c r="J508" s="143"/>
      <c r="K508" s="143"/>
      <c r="L508" s="167">
        <f t="shared" si="86"/>
        <v>11.160579519822075</v>
      </c>
      <c r="M508" s="143">
        <f t="shared" si="78"/>
        <v>0.27120208233167642</v>
      </c>
      <c r="N508" s="143">
        <f t="shared" si="79"/>
        <v>44.642318079288302</v>
      </c>
      <c r="O508" s="143">
        <f t="shared" si="80"/>
        <v>0</v>
      </c>
      <c r="P508" s="143">
        <f t="shared" si="81"/>
        <v>223.21159039644152</v>
      </c>
      <c r="Q508" s="143">
        <f t="shared" si="81"/>
        <v>46.104353996384994</v>
      </c>
      <c r="R508" s="143">
        <f t="shared" si="81"/>
        <v>58.035013503074794</v>
      </c>
      <c r="S508" s="143">
        <f t="shared" si="82"/>
        <v>327.35095789590127</v>
      </c>
      <c r="T508" s="143">
        <f>U507-(U507*(0.5^(1/'SW7'!C$2)))</f>
        <v>3723.3214072057744</v>
      </c>
      <c r="U508" s="143">
        <f t="shared" si="85"/>
        <v>583414.64574293222</v>
      </c>
      <c r="V508" s="147">
        <f>(U508*'SW7'!C$3/(B508*'SW7'!C$4)/1000)</f>
        <v>0.76654582582797837</v>
      </c>
      <c r="W508" s="147">
        <f>V508/'SW7'!C$5</f>
        <v>9.5818228228497286</v>
      </c>
    </row>
    <row r="509" spans="1:23" x14ac:dyDescent="0.35">
      <c r="A509" s="142">
        <f t="shared" si="83"/>
        <v>506</v>
      </c>
      <c r="B509" s="143">
        <f t="shared" si="84"/>
        <v>487.50389232388352</v>
      </c>
      <c r="C509" s="133">
        <v>20</v>
      </c>
      <c r="D509" s="133">
        <v>170</v>
      </c>
      <c r="E509" s="166">
        <v>1.3</v>
      </c>
      <c r="F509" s="143"/>
      <c r="G509" s="143"/>
      <c r="H509" s="143"/>
      <c r="I509" s="143"/>
      <c r="J509" s="143"/>
      <c r="K509" s="143"/>
      <c r="L509" s="167">
        <f t="shared" si="86"/>
        <v>11.171400888336297</v>
      </c>
      <c r="M509" s="143">
        <f t="shared" si="78"/>
        <v>0.27146504158657203</v>
      </c>
      <c r="N509" s="143">
        <f t="shared" si="79"/>
        <v>44.685603553345189</v>
      </c>
      <c r="O509" s="143">
        <f t="shared" si="80"/>
        <v>0</v>
      </c>
      <c r="P509" s="143">
        <f t="shared" si="81"/>
        <v>223.42801776672593</v>
      </c>
      <c r="Q509" s="143">
        <f t="shared" si="81"/>
        <v>46.149057069717244</v>
      </c>
      <c r="R509" s="143">
        <f t="shared" si="81"/>
        <v>58.091284619348748</v>
      </c>
      <c r="S509" s="143">
        <f t="shared" si="82"/>
        <v>327.66835945579192</v>
      </c>
      <c r="T509" s="143">
        <f>U508-(U508*(0.5^(1/'SW7'!C$2)))</f>
        <v>3701.6342259225203</v>
      </c>
      <c r="U509" s="143">
        <f t="shared" si="85"/>
        <v>580018.67529362231</v>
      </c>
      <c r="V509" s="147">
        <f>(U509*'SW7'!C$3/(B509*'SW7'!C$4)/1000)</f>
        <v>0.76132250436284932</v>
      </c>
      <c r="W509" s="147">
        <f>V509/'SW7'!C$5</f>
        <v>9.5165313045356168</v>
      </c>
    </row>
    <row r="510" spans="1:23" x14ac:dyDescent="0.35">
      <c r="A510" s="142">
        <f t="shared" si="83"/>
        <v>507</v>
      </c>
      <c r="B510" s="143">
        <f t="shared" si="84"/>
        <v>487.98570962912351</v>
      </c>
      <c r="C510" s="133">
        <v>20</v>
      </c>
      <c r="D510" s="133">
        <v>170</v>
      </c>
      <c r="E510" s="166">
        <v>1.3</v>
      </c>
      <c r="F510" s="143"/>
      <c r="G510" s="143"/>
      <c r="H510" s="143"/>
      <c r="I510" s="143"/>
      <c r="J510" s="143"/>
      <c r="K510" s="143"/>
      <c r="L510" s="167">
        <f t="shared" si="86"/>
        <v>11.182200891844492</v>
      </c>
      <c r="M510" s="143">
        <f t="shared" si="78"/>
        <v>0.27172748167182115</v>
      </c>
      <c r="N510" s="143">
        <f t="shared" si="79"/>
        <v>44.728803567377966</v>
      </c>
      <c r="O510" s="143">
        <f t="shared" si="80"/>
        <v>0</v>
      </c>
      <c r="P510" s="143">
        <f t="shared" si="81"/>
        <v>223.64401783688982</v>
      </c>
      <c r="Q510" s="143">
        <f t="shared" si="81"/>
        <v>46.193671884209593</v>
      </c>
      <c r="R510" s="143">
        <f t="shared" si="81"/>
        <v>58.147444637591356</v>
      </c>
      <c r="S510" s="143">
        <f t="shared" si="82"/>
        <v>327.9851343586908</v>
      </c>
      <c r="T510" s="143">
        <f>U509-(U509*(0.5^(1/'SW7'!C$2)))</f>
        <v>3680.0875600355212</v>
      </c>
      <c r="U510" s="143">
        <f t="shared" si="85"/>
        <v>576644.70942715555</v>
      </c>
      <c r="V510" s="147">
        <f>(U510*'SW7'!C$3/(B510*'SW7'!C$4)/1000)</f>
        <v>0.75614656864273255</v>
      </c>
      <c r="W510" s="147">
        <f>V510/'SW7'!C$5</f>
        <v>9.4518321080341572</v>
      </c>
    </row>
    <row r="511" spans="1:23" x14ac:dyDescent="0.35">
      <c r="A511" s="142">
        <f t="shared" si="83"/>
        <v>508</v>
      </c>
      <c r="B511" s="143">
        <f t="shared" si="84"/>
        <v>488.46227058528348</v>
      </c>
      <c r="C511" s="133">
        <v>20</v>
      </c>
      <c r="D511" s="133">
        <v>170</v>
      </c>
      <c r="E511" s="166">
        <v>1.3</v>
      </c>
      <c r="F511" s="143"/>
      <c r="G511" s="143"/>
      <c r="H511" s="143"/>
      <c r="I511" s="143"/>
      <c r="J511" s="143"/>
      <c r="K511" s="143"/>
      <c r="L511" s="167">
        <f t="shared" si="86"/>
        <v>11.192979614543813</v>
      </c>
      <c r="M511" s="143">
        <f t="shared" si="78"/>
        <v>0.27198940463341464</v>
      </c>
      <c r="N511" s="143">
        <f t="shared" si="79"/>
        <v>44.77191845817525</v>
      </c>
      <c r="O511" s="143">
        <f t="shared" si="80"/>
        <v>0</v>
      </c>
      <c r="P511" s="143">
        <f t="shared" si="81"/>
        <v>223.85959229087626</v>
      </c>
      <c r="Q511" s="143">
        <f t="shared" si="81"/>
        <v>46.238198787680489</v>
      </c>
      <c r="R511" s="143">
        <f t="shared" si="81"/>
        <v>58.203493995627824</v>
      </c>
      <c r="S511" s="143">
        <f t="shared" si="82"/>
        <v>328.30128507418453</v>
      </c>
      <c r="T511" s="143">
        <f>U510-(U510*(0.5^(1/'SW7'!C$2)))</f>
        <v>3658.6805082593346</v>
      </c>
      <c r="U511" s="143">
        <f t="shared" si="85"/>
        <v>573292.60700147867</v>
      </c>
      <c r="V511" s="147">
        <f>(U511*'SW7'!C$3/(B511*'SW7'!C$4)/1000)</f>
        <v>0.75101756644346485</v>
      </c>
      <c r="W511" s="147">
        <f>V511/'SW7'!C$5</f>
        <v>9.38771958054331</v>
      </c>
    </row>
    <row r="512" spans="1:23" x14ac:dyDescent="0.35">
      <c r="A512" s="142">
        <f t="shared" si="83"/>
        <v>509</v>
      </c>
      <c r="B512" s="143">
        <f t="shared" si="84"/>
        <v>488.9335496770035</v>
      </c>
      <c r="C512" s="133">
        <v>20</v>
      </c>
      <c r="D512" s="133">
        <v>170</v>
      </c>
      <c r="E512" s="166">
        <v>1.3</v>
      </c>
      <c r="F512" s="143"/>
      <c r="G512" s="143"/>
      <c r="H512" s="143"/>
      <c r="I512" s="143"/>
      <c r="J512" s="143"/>
      <c r="K512" s="143"/>
      <c r="L512" s="167">
        <f t="shared" si="86"/>
        <v>11.203737140134667</v>
      </c>
      <c r="M512" s="143">
        <f t="shared" si="78"/>
        <v>0.27225081250527239</v>
      </c>
      <c r="N512" s="143">
        <f t="shared" si="79"/>
        <v>44.814948560538667</v>
      </c>
      <c r="O512" s="143">
        <f t="shared" si="80"/>
        <v>0</v>
      </c>
      <c r="P512" s="143">
        <f t="shared" si="81"/>
        <v>224.07474280269332</v>
      </c>
      <c r="Q512" s="143">
        <f t="shared" si="81"/>
        <v>46.282638125896305</v>
      </c>
      <c r="R512" s="143">
        <f t="shared" si="81"/>
        <v>58.259433128700266</v>
      </c>
      <c r="S512" s="143">
        <f t="shared" si="82"/>
        <v>328.6168140572899</v>
      </c>
      <c r="T512" s="143">
        <f>U511-(U511*(0.5^(1/'SW7'!C$2)))</f>
        <v>3637.4121750794584</v>
      </c>
      <c r="U512" s="143">
        <f t="shared" si="85"/>
        <v>569962.22777829354</v>
      </c>
      <c r="V512" s="147">
        <f>(U512*'SW7'!C$3/(B512*'SW7'!C$4)/1000)</f>
        <v>0.74593505049836151</v>
      </c>
      <c r="W512" s="147">
        <f>V512/'SW7'!C$5</f>
        <v>9.3241881312295192</v>
      </c>
    </row>
    <row r="513" spans="1:23" x14ac:dyDescent="0.35">
      <c r="A513" s="142">
        <f t="shared" si="83"/>
        <v>510</v>
      </c>
      <c r="B513" s="143">
        <f t="shared" si="84"/>
        <v>489.39952135700349</v>
      </c>
      <c r="C513" s="133">
        <v>20</v>
      </c>
      <c r="D513" s="133">
        <v>170</v>
      </c>
      <c r="E513" s="166">
        <v>1.3</v>
      </c>
      <c r="F513" s="143"/>
      <c r="G513" s="143"/>
      <c r="H513" s="143"/>
      <c r="I513" s="143"/>
      <c r="J513" s="143"/>
      <c r="K513" s="143"/>
      <c r="L513" s="167">
        <f t="shared" si="86"/>
        <v>11.214473551824636</v>
      </c>
      <c r="M513" s="143">
        <f t="shared" si="78"/>
        <v>0.27251170730933866</v>
      </c>
      <c r="N513" s="143">
        <f t="shared" si="79"/>
        <v>44.857894207298543</v>
      </c>
      <c r="O513" s="143">
        <f t="shared" si="80"/>
        <v>0</v>
      </c>
      <c r="P513" s="143">
        <f t="shared" si="81"/>
        <v>224.28947103649273</v>
      </c>
      <c r="Q513" s="143">
        <f t="shared" si="81"/>
        <v>46.32699024258757</v>
      </c>
      <c r="R513" s="143">
        <f t="shared" si="81"/>
        <v>58.315262469488104</v>
      </c>
      <c r="S513" s="143">
        <f t="shared" si="82"/>
        <v>328.9317237485684</v>
      </c>
      <c r="T513" s="143">
        <f>U512-(U512*(0.5^(1/'SW7'!C$2)))</f>
        <v>3616.2816707155434</v>
      </c>
      <c r="U513" s="143">
        <f t="shared" si="85"/>
        <v>566653.43241727143</v>
      </c>
      <c r="V513" s="147">
        <f>(U513*'SW7'!C$3/(B513*'SW7'!C$4)/1000)</f>
        <v>0.74089857844104012</v>
      </c>
      <c r="W513" s="147">
        <f>V513/'SW7'!C$5</f>
        <v>9.2612322305130022</v>
      </c>
    </row>
    <row r="514" spans="1:23" x14ac:dyDescent="0.35">
      <c r="A514" s="142">
        <f t="shared" si="83"/>
        <v>511</v>
      </c>
      <c r="B514" s="143">
        <f t="shared" si="84"/>
        <v>489.86016004608354</v>
      </c>
      <c r="C514" s="133">
        <v>20</v>
      </c>
      <c r="D514" s="133">
        <v>170</v>
      </c>
      <c r="E514" s="166">
        <v>1.3</v>
      </c>
      <c r="F514" s="143"/>
      <c r="G514" s="143"/>
      <c r="H514" s="143"/>
      <c r="I514" s="143"/>
      <c r="J514" s="143"/>
      <c r="K514" s="143"/>
      <c r="L514" s="167">
        <f t="shared" si="86"/>
        <v>11.225188932332305</v>
      </c>
      <c r="M514" s="143">
        <f t="shared" si="78"/>
        <v>0.27277209105567501</v>
      </c>
      <c r="N514" s="143">
        <f t="shared" si="79"/>
        <v>44.900755729329219</v>
      </c>
      <c r="O514" s="143">
        <f t="shared" si="80"/>
        <v>0</v>
      </c>
      <c r="P514" s="143">
        <f t="shared" si="81"/>
        <v>224.50377864664608</v>
      </c>
      <c r="Q514" s="143">
        <f t="shared" si="81"/>
        <v>46.37125547946475</v>
      </c>
      <c r="R514" s="143">
        <f t="shared" si="81"/>
        <v>58.37098244812799</v>
      </c>
      <c r="S514" s="143">
        <f t="shared" si="82"/>
        <v>329.24601657423887</v>
      </c>
      <c r="T514" s="143">
        <f>U513-(U513*(0.5^(1/'SW7'!C$2)))</f>
        <v>3595.2881110847229</v>
      </c>
      <c r="U514" s="143">
        <f t="shared" si="85"/>
        <v>563366.08247030445</v>
      </c>
      <c r="V514" s="147">
        <f>(U514*'SW7'!C$3/(B514*'SW7'!C$4)/1000)</f>
        <v>0.73590771274899947</v>
      </c>
      <c r="W514" s="147">
        <f>V514/'SW7'!C$5</f>
        <v>9.1988464093624938</v>
      </c>
    </row>
    <row r="515" spans="1:23" x14ac:dyDescent="0.35">
      <c r="A515" s="142">
        <f t="shared" si="83"/>
        <v>512</v>
      </c>
      <c r="B515" s="143">
        <f t="shared" si="84"/>
        <v>490.31544013312356</v>
      </c>
      <c r="C515" s="133">
        <v>20</v>
      </c>
      <c r="D515" s="133">
        <v>170</v>
      </c>
      <c r="E515" s="166">
        <v>1.3</v>
      </c>
      <c r="F515" s="143"/>
      <c r="G515" s="143"/>
      <c r="H515" s="143"/>
      <c r="I515" s="143"/>
      <c r="J515" s="143"/>
      <c r="K515" s="143"/>
      <c r="L515" s="167">
        <f t="shared" si="86"/>
        <v>11.235883363891116</v>
      </c>
      <c r="M515" s="143">
        <f t="shared" si="78"/>
        <v>0.27303196574255412</v>
      </c>
      <c r="N515" s="143">
        <f t="shared" si="79"/>
        <v>44.943533455564463</v>
      </c>
      <c r="O515" s="143">
        <f t="shared" si="80"/>
        <v>0</v>
      </c>
      <c r="P515" s="143">
        <f t="shared" si="81"/>
        <v>224.71766727782233</v>
      </c>
      <c r="Q515" s="143">
        <f t="shared" si="81"/>
        <v>46.4154341762342</v>
      </c>
      <c r="R515" s="143">
        <f t="shared" si="81"/>
        <v>58.426593492233806</v>
      </c>
      <c r="S515" s="143">
        <f t="shared" si="82"/>
        <v>329.55969494629034</v>
      </c>
      <c r="T515" s="143">
        <f>U514-(U514*(0.5^(1/'SW7'!C$2)))</f>
        <v>3574.430617764825</v>
      </c>
      <c r="U515" s="143">
        <f t="shared" si="85"/>
        <v>560100.04037579393</v>
      </c>
      <c r="V515" s="147">
        <f>(U515*'SW7'!C$3/(B515*'SW7'!C$4)/1000)</f>
        <v>0.73096202068794303</v>
      </c>
      <c r="W515" s="147">
        <f>V515/'SW7'!C$5</f>
        <v>9.1370252585992873</v>
      </c>
    </row>
    <row r="516" spans="1:23" x14ac:dyDescent="0.35">
      <c r="A516" s="142">
        <f t="shared" si="83"/>
        <v>513</v>
      </c>
      <c r="B516" s="143">
        <f t="shared" si="84"/>
        <v>490.76533597508353</v>
      </c>
      <c r="C516" s="133">
        <v>20</v>
      </c>
      <c r="D516" s="133">
        <v>170</v>
      </c>
      <c r="E516" s="166">
        <v>1.3</v>
      </c>
      <c r="F516" s="143"/>
      <c r="G516" s="143"/>
      <c r="H516" s="143"/>
      <c r="I516" s="143"/>
      <c r="J516" s="143"/>
      <c r="K516" s="143"/>
      <c r="L516" s="167">
        <f t="shared" si="86"/>
        <v>11.246556928253145</v>
      </c>
      <c r="M516" s="143">
        <f t="shared" ref="M516:M579" si="87">0.0243*L516</f>
        <v>0.27329133335655142</v>
      </c>
      <c r="N516" s="143">
        <f t="shared" ref="N516:N579" si="88">4*L516</f>
        <v>44.986227713012582</v>
      </c>
      <c r="O516" s="143">
        <f t="shared" ref="O516:O579" si="89">J516*K516</f>
        <v>0</v>
      </c>
      <c r="P516" s="143">
        <f t="shared" ref="P516:R579" si="90">C516*L516</f>
        <v>224.93113856506289</v>
      </c>
      <c r="Q516" s="143">
        <f t="shared" si="90"/>
        <v>46.459526670613741</v>
      </c>
      <c r="R516" s="143">
        <f t="shared" si="90"/>
        <v>58.482096026916359</v>
      </c>
      <c r="S516" s="143">
        <f t="shared" ref="S516:S579" si="91">SUM(O516:R516)</f>
        <v>329.87276126259297</v>
      </c>
      <c r="T516" s="143">
        <f>U515-(U515*(0.5^(1/'SW7'!C$2)))</f>
        <v>3553.7083179587498</v>
      </c>
      <c r="U516" s="143">
        <f t="shared" si="85"/>
        <v>556855.16945297539</v>
      </c>
      <c r="V516" s="147">
        <f>(U516*'SW7'!C$3/(B516*'SW7'!C$4)/1000)</f>
        <v>0.7260610742568373</v>
      </c>
      <c r="W516" s="147">
        <f>V516/'SW7'!C$5</f>
        <v>9.0757634282104664</v>
      </c>
    </row>
    <row r="517" spans="1:23" x14ac:dyDescent="0.35">
      <c r="A517" s="142">
        <f t="shared" ref="A517:A580" si="92">A516+1</f>
        <v>514</v>
      </c>
      <c r="B517" s="143">
        <f t="shared" ref="B517:B543" si="93">B516+0.5584 + 2*0.001787*A517 -3*0.00000155*A517^2 - 4*0.00000000133*A517^3</f>
        <v>491.20982189700356</v>
      </c>
      <c r="C517" s="133">
        <v>20</v>
      </c>
      <c r="D517" s="133">
        <v>170</v>
      </c>
      <c r="E517" s="166">
        <v>1.3</v>
      </c>
      <c r="F517" s="143"/>
      <c r="G517" s="143"/>
      <c r="H517" s="143"/>
      <c r="I517" s="143"/>
      <c r="J517" s="143"/>
      <c r="K517" s="143"/>
      <c r="L517" s="167">
        <f t="shared" si="86"/>
        <v>11.257209706692851</v>
      </c>
      <c r="M517" s="143">
        <f t="shared" si="87"/>
        <v>0.27355019587263629</v>
      </c>
      <c r="N517" s="143">
        <f t="shared" si="88"/>
        <v>45.028838826771405</v>
      </c>
      <c r="O517" s="143">
        <f t="shared" si="89"/>
        <v>0</v>
      </c>
      <c r="P517" s="143">
        <f t="shared" si="90"/>
        <v>225.14419413385701</v>
      </c>
      <c r="Q517" s="143">
        <f t="shared" si="90"/>
        <v>46.503533298348167</v>
      </c>
      <c r="R517" s="143">
        <f t="shared" si="90"/>
        <v>58.53749047480283</v>
      </c>
      <c r="S517" s="143">
        <f t="shared" si="91"/>
        <v>330.185217907008</v>
      </c>
      <c r="T517" s="143">
        <f>U516-(U516*(0.5^(1/'SW7'!C$2)))</f>
        <v>3533.1203444577986</v>
      </c>
      <c r="U517" s="143">
        <f t="shared" ref="U517:U580" si="94">U516+S516-T516</f>
        <v>553631.33389627922</v>
      </c>
      <c r="V517" s="147">
        <f>(U517*'SW7'!C$3/(B517*'SW7'!C$4)/1000)</f>
        <v>0.72120445013369205</v>
      </c>
      <c r="W517" s="147">
        <f>V517/'SW7'!C$5</f>
        <v>9.0150556266711508</v>
      </c>
    </row>
    <row r="518" spans="1:23" x14ac:dyDescent="0.35">
      <c r="A518" s="142">
        <f t="shared" si="92"/>
        <v>515</v>
      </c>
      <c r="B518" s="143">
        <f t="shared" si="93"/>
        <v>491.64887219200358</v>
      </c>
      <c r="C518" s="133">
        <v>20</v>
      </c>
      <c r="D518" s="133">
        <v>170</v>
      </c>
      <c r="E518" s="166">
        <v>1.3</v>
      </c>
      <c r="F518" s="143"/>
      <c r="G518" s="143"/>
      <c r="H518" s="143"/>
      <c r="I518" s="143"/>
      <c r="J518" s="143"/>
      <c r="K518" s="143"/>
      <c r="L518" s="167">
        <f t="shared" si="86"/>
        <v>11.267841780010773</v>
      </c>
      <c r="M518" s="143">
        <f t="shared" si="87"/>
        <v>0.27380855525426179</v>
      </c>
      <c r="N518" s="143">
        <f t="shared" si="88"/>
        <v>45.071367120043092</v>
      </c>
      <c r="O518" s="143">
        <f t="shared" si="89"/>
        <v>0</v>
      </c>
      <c r="P518" s="143">
        <f t="shared" si="90"/>
        <v>225.35683560021545</v>
      </c>
      <c r="Q518" s="143">
        <f t="shared" si="90"/>
        <v>46.547454393224506</v>
      </c>
      <c r="R518" s="143">
        <f t="shared" si="90"/>
        <v>58.592777256056024</v>
      </c>
      <c r="S518" s="143">
        <f t="shared" si="91"/>
        <v>330.49706724949596</v>
      </c>
      <c r="T518" s="143">
        <f>U517-(U517*(0.5^(1/'SW7'!C$2)))</f>
        <v>3512.6658356063999</v>
      </c>
      <c r="U518" s="143">
        <f t="shared" si="94"/>
        <v>550428.39876972837</v>
      </c>
      <c r="V518" s="147">
        <f>(U518*'SW7'!C$3/(B518*'SW7'!C$4)/1000)</f>
        <v>0.7163917296220581</v>
      </c>
      <c r="W518" s="147">
        <f>V518/'SW7'!C$5</f>
        <v>8.9548966202757256</v>
      </c>
    </row>
    <row r="519" spans="1:23" x14ac:dyDescent="0.35">
      <c r="A519" s="142">
        <f t="shared" si="92"/>
        <v>516</v>
      </c>
      <c r="B519" s="143">
        <f t="shared" si="93"/>
        <v>492.08246112128359</v>
      </c>
      <c r="C519" s="133">
        <v>20</v>
      </c>
      <c r="D519" s="133">
        <v>170</v>
      </c>
      <c r="E519" s="166">
        <v>1.3</v>
      </c>
      <c r="F519" s="143"/>
      <c r="G519" s="143"/>
      <c r="H519" s="143"/>
      <c r="I519" s="143"/>
      <c r="J519" s="143"/>
      <c r="K519" s="143"/>
      <c r="L519" s="167">
        <f t="shared" ref="L519:L582" si="95">5.4702 * LN(A519) - 22.889</f>
        <v>11.278453228537249</v>
      </c>
      <c r="M519" s="143">
        <f t="shared" si="87"/>
        <v>0.27406641345345512</v>
      </c>
      <c r="N519" s="143">
        <f t="shared" si="88"/>
        <v>45.113812914148994</v>
      </c>
      <c r="O519" s="143">
        <f t="shared" si="89"/>
        <v>0</v>
      </c>
      <c r="P519" s="143">
        <f t="shared" si="90"/>
        <v>225.56906457074496</v>
      </c>
      <c r="Q519" s="143">
        <f t="shared" si="90"/>
        <v>46.591290287087368</v>
      </c>
      <c r="R519" s="143">
        <f t="shared" si="90"/>
        <v>58.647956788393692</v>
      </c>
      <c r="S519" s="143">
        <f t="shared" si="91"/>
        <v>330.808311646226</v>
      </c>
      <c r="T519" s="143">
        <f>U518-(U518*(0.5^(1/'SW7'!C$2)))</f>
        <v>3492.3439352661371</v>
      </c>
      <c r="U519" s="143">
        <f t="shared" si="94"/>
        <v>547246.23000137147</v>
      </c>
      <c r="V519" s="147">
        <f>(U519*'SW7'!C$3/(B519*'SW7'!C$4)/1000)</f>
        <v>0.71162249859822657</v>
      </c>
      <c r="W519" s="147">
        <f>V519/'SW7'!C$5</f>
        <v>8.8952812324778314</v>
      </c>
    </row>
    <row r="520" spans="1:23" x14ac:dyDescent="0.35">
      <c r="A520" s="142">
        <f t="shared" si="92"/>
        <v>517</v>
      </c>
      <c r="B520" s="143">
        <f t="shared" si="93"/>
        <v>492.51056291412362</v>
      </c>
      <c r="C520" s="133">
        <v>20</v>
      </c>
      <c r="D520" s="133">
        <v>170</v>
      </c>
      <c r="E520" s="166">
        <v>1.3</v>
      </c>
      <c r="F520" s="143"/>
      <c r="G520" s="143"/>
      <c r="H520" s="143"/>
      <c r="I520" s="143"/>
      <c r="J520" s="143"/>
      <c r="K520" s="143"/>
      <c r="L520" s="167">
        <f t="shared" si="95"/>
        <v>11.289044132136009</v>
      </c>
      <c r="M520" s="143">
        <f t="shared" si="87"/>
        <v>0.274323772410905</v>
      </c>
      <c r="N520" s="143">
        <f t="shared" si="88"/>
        <v>45.156176528544037</v>
      </c>
      <c r="O520" s="143">
        <f t="shared" si="89"/>
        <v>0</v>
      </c>
      <c r="P520" s="143">
        <f t="shared" si="90"/>
        <v>225.7808826427202</v>
      </c>
      <c r="Q520" s="143">
        <f t="shared" si="90"/>
        <v>46.635041309853847</v>
      </c>
      <c r="R520" s="143">
        <f t="shared" si="90"/>
        <v>58.703029487107251</v>
      </c>
      <c r="S520" s="143">
        <f t="shared" si="91"/>
        <v>331.11895343968132</v>
      </c>
      <c r="T520" s="143">
        <f>U519-(U519*(0.5^(1/'SW7'!C$2)))</f>
        <v>3472.1537927807076</v>
      </c>
      <c r="U520" s="143">
        <f t="shared" si="94"/>
        <v>544084.69437775156</v>
      </c>
      <c r="V520" s="147">
        <f>(U520*'SW7'!C$3/(B520*'SW7'!C$4)/1000)</f>
        <v>0.70689634745912633</v>
      </c>
      <c r="W520" s="147">
        <f>V520/'SW7'!C$5</f>
        <v>8.8362043432390784</v>
      </c>
    </row>
    <row r="521" spans="1:23" x14ac:dyDescent="0.35">
      <c r="A521" s="142">
        <f t="shared" si="92"/>
        <v>518</v>
      </c>
      <c r="B521" s="143">
        <f t="shared" si="93"/>
        <v>492.93315176788366</v>
      </c>
      <c r="C521" s="133">
        <v>20</v>
      </c>
      <c r="D521" s="133">
        <v>170</v>
      </c>
      <c r="E521" s="166">
        <v>1.3</v>
      </c>
      <c r="F521" s="143"/>
      <c r="G521" s="143"/>
      <c r="H521" s="143"/>
      <c r="I521" s="143"/>
      <c r="J521" s="143"/>
      <c r="K521" s="143"/>
      <c r="L521" s="167">
        <f t="shared" si="95"/>
        <v>11.299614570207826</v>
      </c>
      <c r="M521" s="143">
        <f t="shared" si="87"/>
        <v>0.27458063405605015</v>
      </c>
      <c r="N521" s="143">
        <f t="shared" si="88"/>
        <v>45.198458280831304</v>
      </c>
      <c r="O521" s="143">
        <f t="shared" si="89"/>
        <v>0</v>
      </c>
      <c r="P521" s="143">
        <f t="shared" si="90"/>
        <v>225.9922914041565</v>
      </c>
      <c r="Q521" s="143">
        <f t="shared" si="90"/>
        <v>46.678707789528524</v>
      </c>
      <c r="R521" s="143">
        <f t="shared" si="90"/>
        <v>58.757995765080693</v>
      </c>
      <c r="S521" s="143">
        <f t="shared" si="91"/>
        <v>331.42899495876571</v>
      </c>
      <c r="T521" s="143">
        <f>U520-(U520*(0.5^(1/'SW7'!C$2)))</f>
        <v>3452.0945629408816</v>
      </c>
      <c r="U521" s="143">
        <f t="shared" si="94"/>
        <v>540943.65953841049</v>
      </c>
      <c r="V521" s="147">
        <f>(U521*'SW7'!C$3/(B521*'SW7'!C$4)/1000)</f>
        <v>0.70221287107090391</v>
      </c>
      <c r="W521" s="147">
        <f>V521/'SW7'!C$5</f>
        <v>8.7776608883862988</v>
      </c>
    </row>
    <row r="522" spans="1:23" x14ac:dyDescent="0.35">
      <c r="A522" s="142">
        <f t="shared" si="92"/>
        <v>519</v>
      </c>
      <c r="B522" s="143">
        <f t="shared" si="93"/>
        <v>493.35020184800368</v>
      </c>
      <c r="C522" s="133">
        <v>20</v>
      </c>
      <c r="D522" s="133">
        <v>170</v>
      </c>
      <c r="E522" s="166">
        <v>1.3</v>
      </c>
      <c r="F522" s="143"/>
      <c r="G522" s="143"/>
      <c r="H522" s="143"/>
      <c r="I522" s="143"/>
      <c r="J522" s="143"/>
      <c r="K522" s="143"/>
      <c r="L522" s="167">
        <f t="shared" si="95"/>
        <v>11.310164621694046</v>
      </c>
      <c r="M522" s="143">
        <f t="shared" si="87"/>
        <v>0.27483700030716529</v>
      </c>
      <c r="N522" s="143">
        <f t="shared" si="88"/>
        <v>45.240658486776184</v>
      </c>
      <c r="O522" s="143">
        <f t="shared" si="89"/>
        <v>0</v>
      </c>
      <c r="P522" s="143">
        <f t="shared" si="90"/>
        <v>226.2032924338809</v>
      </c>
      <c r="Q522" s="143">
        <f t="shared" si="90"/>
        <v>46.722290052218099</v>
      </c>
      <c r="R522" s="143">
        <f t="shared" si="90"/>
        <v>58.812856032809037</v>
      </c>
      <c r="S522" s="143">
        <f t="shared" si="91"/>
        <v>331.73843851890808</v>
      </c>
      <c r="T522" s="143">
        <f>U521-(U521*(0.5^(1/'SW7'!C$2)))</f>
        <v>3432.1654059494613</v>
      </c>
      <c r="U522" s="143">
        <f t="shared" si="94"/>
        <v>537822.99397042836</v>
      </c>
      <c r="V522" s="147">
        <f>(U522*'SW7'!C$3/(B522*'SW7'!C$4)/1000)</f>
        <v>0.69757166871818432</v>
      </c>
      <c r="W522" s="147">
        <f>V522/'SW7'!C$5</f>
        <v>8.7196458589773034</v>
      </c>
    </row>
    <row r="523" spans="1:23" x14ac:dyDescent="0.35">
      <c r="A523" s="142">
        <f t="shared" si="92"/>
        <v>520</v>
      </c>
      <c r="B523" s="143">
        <f t="shared" si="93"/>
        <v>493.76168728800366</v>
      </c>
      <c r="C523" s="133">
        <v>20</v>
      </c>
      <c r="D523" s="133">
        <v>170</v>
      </c>
      <c r="E523" s="166">
        <v>1.3</v>
      </c>
      <c r="F523" s="143"/>
      <c r="G523" s="143"/>
      <c r="H523" s="143"/>
      <c r="I523" s="143"/>
      <c r="J523" s="143"/>
      <c r="K523" s="143"/>
      <c r="L523" s="167">
        <f t="shared" si="95"/>
        <v>11.320694365080154</v>
      </c>
      <c r="M523" s="143">
        <f t="shared" si="87"/>
        <v>0.27509287307144775</v>
      </c>
      <c r="N523" s="143">
        <f t="shared" si="88"/>
        <v>45.282777460320617</v>
      </c>
      <c r="O523" s="143">
        <f t="shared" si="89"/>
        <v>0</v>
      </c>
      <c r="P523" s="143">
        <f t="shared" si="90"/>
        <v>226.4138873016031</v>
      </c>
      <c r="Q523" s="143">
        <f t="shared" si="90"/>
        <v>46.765788422146116</v>
      </c>
      <c r="R523" s="143">
        <f t="shared" si="90"/>
        <v>58.867610698416804</v>
      </c>
      <c r="S523" s="143">
        <f t="shared" si="91"/>
        <v>332.047286422166</v>
      </c>
      <c r="T523" s="143">
        <f>U522-(U522*(0.5^(1/'SW7'!C$2)))</f>
        <v>3412.3654873865889</v>
      </c>
      <c r="U523" s="143">
        <f t="shared" si="94"/>
        <v>534722.56700299785</v>
      </c>
      <c r="V523" s="147">
        <f>(U523*'SW7'!C$3/(B523*'SW7'!C$4)/1000)</f>
        <v>0.6929723440539951</v>
      </c>
      <c r="W523" s="147">
        <f>V523/'SW7'!C$5</f>
        <v>8.6621543006749384</v>
      </c>
    </row>
    <row r="524" spans="1:23" x14ac:dyDescent="0.35">
      <c r="A524" s="142">
        <f t="shared" si="92"/>
        <v>521</v>
      </c>
      <c r="B524" s="143">
        <f t="shared" si="93"/>
        <v>494.16758218948365</v>
      </c>
      <c r="C524" s="133">
        <v>20</v>
      </c>
      <c r="D524" s="133">
        <v>170</v>
      </c>
      <c r="E524" s="166">
        <v>1.3</v>
      </c>
      <c r="F524" s="143"/>
      <c r="G524" s="143"/>
      <c r="H524" s="143"/>
      <c r="I524" s="143"/>
      <c r="J524" s="143"/>
      <c r="K524" s="143"/>
      <c r="L524" s="167">
        <f t="shared" si="95"/>
        <v>11.331203878399268</v>
      </c>
      <c r="M524" s="143">
        <f t="shared" si="87"/>
        <v>0.27534825424510223</v>
      </c>
      <c r="N524" s="143">
        <f t="shared" si="88"/>
        <v>45.324815513597073</v>
      </c>
      <c r="O524" s="143">
        <f t="shared" si="89"/>
        <v>0</v>
      </c>
      <c r="P524" s="143">
        <f t="shared" si="90"/>
        <v>226.62407756798535</v>
      </c>
      <c r="Q524" s="143">
        <f t="shared" si="90"/>
        <v>46.809203221667381</v>
      </c>
      <c r="R524" s="143">
        <f t="shared" si="90"/>
        <v>58.9222601676762</v>
      </c>
      <c r="S524" s="143">
        <f t="shared" si="91"/>
        <v>332.35554095732891</v>
      </c>
      <c r="T524" s="143">
        <f>U523-(U523*(0.5^(1/'SW7'!C$2)))</f>
        <v>3392.6939781755209</v>
      </c>
      <c r="U524" s="143">
        <f t="shared" si="94"/>
        <v>531642.24880203337</v>
      </c>
      <c r="V524" s="147">
        <f>(U524*'SW7'!C$3/(B524*'SW7'!C$4)/1000)</f>
        <v>0.68841450505035151</v>
      </c>
      <c r="W524" s="147">
        <f>V524/'SW7'!C$5</f>
        <v>8.6051813131293944</v>
      </c>
    </row>
    <row r="525" spans="1:23" x14ac:dyDescent="0.35">
      <c r="A525" s="142">
        <f t="shared" si="92"/>
        <v>522</v>
      </c>
      <c r="B525" s="143">
        <f t="shared" si="93"/>
        <v>494.56786062212365</v>
      </c>
      <c r="C525" s="133">
        <v>20</v>
      </c>
      <c r="D525" s="133">
        <v>170</v>
      </c>
      <c r="E525" s="166">
        <v>1.3</v>
      </c>
      <c r="F525" s="143"/>
      <c r="G525" s="143"/>
      <c r="H525" s="143"/>
      <c r="I525" s="143"/>
      <c r="J525" s="143"/>
      <c r="K525" s="143"/>
      <c r="L525" s="167">
        <f t="shared" si="95"/>
        <v>11.341693239235614</v>
      </c>
      <c r="M525" s="143">
        <f t="shared" si="87"/>
        <v>0.27560314571342542</v>
      </c>
      <c r="N525" s="143">
        <f t="shared" si="88"/>
        <v>45.366772956942455</v>
      </c>
      <c r="O525" s="143">
        <f t="shared" si="89"/>
        <v>0</v>
      </c>
      <c r="P525" s="143">
        <f t="shared" si="90"/>
        <v>226.83386478471226</v>
      </c>
      <c r="Q525" s="143">
        <f t="shared" si="90"/>
        <v>46.852534771282322</v>
      </c>
      <c r="R525" s="143">
        <f t="shared" si="90"/>
        <v>58.976804844025196</v>
      </c>
      <c r="S525" s="143">
        <f t="shared" si="91"/>
        <v>332.66320440001977</v>
      </c>
      <c r="T525" s="143">
        <f>U524-(U524*(0.5^(1/'SW7'!C$2)))</f>
        <v>3373.150054548285</v>
      </c>
      <c r="U525" s="143">
        <f t="shared" si="94"/>
        <v>528581.91036481515</v>
      </c>
      <c r="V525" s="147">
        <f>(U525*'SW7'!C$3/(B525*'SW7'!C$4)/1000)</f>
        <v>0.68389776394949198</v>
      </c>
      <c r="W525" s="147">
        <f>V525/'SW7'!C$5</f>
        <v>8.5487220493686493</v>
      </c>
    </row>
    <row r="526" spans="1:23" x14ac:dyDescent="0.35">
      <c r="A526" s="142">
        <f t="shared" si="92"/>
        <v>523</v>
      </c>
      <c r="B526" s="143">
        <f t="shared" si="93"/>
        <v>494.96249662368365</v>
      </c>
      <c r="C526" s="133">
        <v>20</v>
      </c>
      <c r="D526" s="133">
        <v>170</v>
      </c>
      <c r="E526" s="166">
        <v>1.3</v>
      </c>
      <c r="F526" s="143"/>
      <c r="G526" s="143"/>
      <c r="H526" s="143"/>
      <c r="I526" s="143"/>
      <c r="J526" s="143"/>
      <c r="K526" s="143"/>
      <c r="L526" s="167">
        <f t="shared" si="95"/>
        <v>11.352162524727948</v>
      </c>
      <c r="M526" s="143">
        <f t="shared" si="87"/>
        <v>0.27585754935088913</v>
      </c>
      <c r="N526" s="143">
        <f t="shared" si="88"/>
        <v>45.408650098911792</v>
      </c>
      <c r="O526" s="143">
        <f t="shared" si="89"/>
        <v>0</v>
      </c>
      <c r="P526" s="143">
        <f t="shared" si="90"/>
        <v>227.04325049455895</v>
      </c>
      <c r="Q526" s="143">
        <f t="shared" si="90"/>
        <v>46.89578338965115</v>
      </c>
      <c r="R526" s="143">
        <f t="shared" si="90"/>
        <v>59.031245128585333</v>
      </c>
      <c r="S526" s="143">
        <f t="shared" si="91"/>
        <v>332.97027901279546</v>
      </c>
      <c r="T526" s="143">
        <f>U525-(U525*(0.5^(1/'SW7'!C$2)))</f>
        <v>3353.7328980116872</v>
      </c>
      <c r="U526" s="143">
        <f t="shared" si="94"/>
        <v>525541.42351466685</v>
      </c>
      <c r="V526" s="147">
        <f>(U526*'SW7'!C$3/(B526*'SW7'!C$4)/1000)</f>
        <v>0.67942173721575272</v>
      </c>
      <c r="W526" s="147">
        <f>V526/'SW7'!C$5</f>
        <v>8.4927717151969091</v>
      </c>
    </row>
    <row r="527" spans="1:23" x14ac:dyDescent="0.35">
      <c r="A527" s="142">
        <f t="shared" si="92"/>
        <v>524</v>
      </c>
      <c r="B527" s="143">
        <f t="shared" si="93"/>
        <v>495.35146420000365</v>
      </c>
      <c r="C527" s="133">
        <v>20</v>
      </c>
      <c r="D527" s="133">
        <v>170</v>
      </c>
      <c r="E527" s="166">
        <v>1.3</v>
      </c>
      <c r="F527" s="143"/>
      <c r="G527" s="143"/>
      <c r="H527" s="143"/>
      <c r="I527" s="143"/>
      <c r="J527" s="143"/>
      <c r="K527" s="143"/>
      <c r="L527" s="167">
        <f t="shared" si="95"/>
        <v>11.362611811572965</v>
      </c>
      <c r="M527" s="143">
        <f t="shared" si="87"/>
        <v>0.27611146702122302</v>
      </c>
      <c r="N527" s="143">
        <f t="shared" si="88"/>
        <v>45.450447246291859</v>
      </c>
      <c r="O527" s="143">
        <f t="shared" si="89"/>
        <v>0</v>
      </c>
      <c r="P527" s="143">
        <f t="shared" si="90"/>
        <v>227.25223623145928</v>
      </c>
      <c r="Q527" s="143">
        <f t="shared" si="90"/>
        <v>46.938949393607913</v>
      </c>
      <c r="R527" s="143">
        <f t="shared" si="90"/>
        <v>59.085581420179416</v>
      </c>
      <c r="S527" s="143">
        <f t="shared" si="91"/>
        <v>333.27676704524663</v>
      </c>
      <c r="T527" s="143">
        <f>U526-(U526*(0.5^(1/'SW7'!C$2)))</f>
        <v>3334.4416953137261</v>
      </c>
      <c r="U527" s="143">
        <f t="shared" si="94"/>
        <v>522520.66089566797</v>
      </c>
      <c r="V527" s="147">
        <f>(U527*'SW7'!C$3/(B527*'SW7'!C$4)/1000)</f>
        <v>0.67498604548807772</v>
      </c>
      <c r="W527" s="147">
        <f>V527/'SW7'!C$5</f>
        <v>8.437325568600972</v>
      </c>
    </row>
    <row r="528" spans="1:23" x14ac:dyDescent="0.35">
      <c r="A528" s="142">
        <f t="shared" si="92"/>
        <v>525</v>
      </c>
      <c r="B528" s="143">
        <f t="shared" si="93"/>
        <v>495.73473732500361</v>
      </c>
      <c r="C528" s="133">
        <v>20</v>
      </c>
      <c r="D528" s="133">
        <v>170</v>
      </c>
      <c r="E528" s="166">
        <v>1.3</v>
      </c>
      <c r="F528" s="143"/>
      <c r="G528" s="143"/>
      <c r="H528" s="143"/>
      <c r="I528" s="143"/>
      <c r="J528" s="143"/>
      <c r="K528" s="143"/>
      <c r="L528" s="167">
        <f t="shared" si="95"/>
        <v>11.373041176028703</v>
      </c>
      <c r="M528" s="143">
        <f t="shared" si="87"/>
        <v>0.27636490057749746</v>
      </c>
      <c r="N528" s="143">
        <f t="shared" si="88"/>
        <v>45.492164704114813</v>
      </c>
      <c r="O528" s="143">
        <f t="shared" si="89"/>
        <v>0</v>
      </c>
      <c r="P528" s="143">
        <f t="shared" si="90"/>
        <v>227.46082352057408</v>
      </c>
      <c r="Q528" s="143">
        <f t="shared" si="90"/>
        <v>46.982033098174568</v>
      </c>
      <c r="R528" s="143">
        <f t="shared" si="90"/>
        <v>59.13981411534926</v>
      </c>
      <c r="S528" s="143">
        <f t="shared" si="91"/>
        <v>333.58267073409792</v>
      </c>
      <c r="T528" s="143">
        <f>U527-(U527*(0.5^(1/'SW7'!C$2)))</f>
        <v>3315.275638409832</v>
      </c>
      <c r="U528" s="143">
        <f t="shared" si="94"/>
        <v>519519.4959673995</v>
      </c>
      <c r="V528" s="147">
        <f>(U528*'SW7'!C$3/(B528*'SW7'!C$4)/1000)</f>
        <v>0.67059031353314991</v>
      </c>
      <c r="W528" s="147">
        <f>V528/'SW7'!C$5</f>
        <v>8.3823789191643741</v>
      </c>
    </row>
    <row r="529" spans="1:23" x14ac:dyDescent="0.35">
      <c r="A529" s="142">
        <f t="shared" si="92"/>
        <v>526</v>
      </c>
      <c r="B529" s="143">
        <f t="shared" si="93"/>
        <v>496.11228994068358</v>
      </c>
      <c r="C529" s="142">
        <v>2800</v>
      </c>
      <c r="D529" s="133">
        <v>0</v>
      </c>
      <c r="E529" s="166">
        <v>1.3</v>
      </c>
      <c r="F529" s="143"/>
      <c r="G529" s="143"/>
      <c r="H529" s="143"/>
      <c r="I529" s="143"/>
      <c r="J529" s="143"/>
      <c r="K529" s="143"/>
      <c r="L529" s="167">
        <f t="shared" si="95"/>
        <v>11.383450693917826</v>
      </c>
      <c r="M529" s="143">
        <f t="shared" si="87"/>
        <v>0.27661785186220317</v>
      </c>
      <c r="N529" s="143">
        <f t="shared" si="88"/>
        <v>45.533802775671305</v>
      </c>
      <c r="O529" s="143">
        <f t="shared" si="89"/>
        <v>0</v>
      </c>
      <c r="P529" s="143">
        <f t="shared" si="90"/>
        <v>31873.661942969913</v>
      </c>
      <c r="Q529" s="143">
        <f t="shared" si="90"/>
        <v>0</v>
      </c>
      <c r="R529" s="143">
        <f t="shared" si="90"/>
        <v>59.193943608372699</v>
      </c>
      <c r="S529" s="143">
        <f t="shared" si="91"/>
        <v>31932.855886578287</v>
      </c>
      <c r="T529" s="143">
        <f>U528-(U528*(0.5^(1/'SW7'!C$2)))</f>
        <v>3296.2339244296309</v>
      </c>
      <c r="U529" s="143">
        <f t="shared" si="94"/>
        <v>516537.80299972376</v>
      </c>
      <c r="V529" s="147">
        <f>(U529*'SW7'!C$3/(B529*'SW7'!C$4)/1000)</f>
        <v>0.66623417019914244</v>
      </c>
      <c r="W529" s="147">
        <f>V529/'SW7'!C$5</f>
        <v>8.3279271274892803</v>
      </c>
    </row>
    <row r="530" spans="1:23" x14ac:dyDescent="0.35">
      <c r="A530" s="142">
        <f t="shared" si="92"/>
        <v>527</v>
      </c>
      <c r="B530" s="143">
        <f t="shared" si="93"/>
        <v>496.48409595712354</v>
      </c>
      <c r="C530" s="142">
        <v>2800</v>
      </c>
      <c r="D530" s="133">
        <v>0</v>
      </c>
      <c r="E530" s="166">
        <v>1.3</v>
      </c>
      <c r="F530" s="143"/>
      <c r="G530" s="143"/>
      <c r="H530" s="143"/>
      <c r="I530" s="143"/>
      <c r="J530" s="143"/>
      <c r="K530" s="143"/>
      <c r="L530" s="167">
        <f t="shared" si="95"/>
        <v>11.393840440630964</v>
      </c>
      <c r="M530" s="143">
        <f t="shared" si="87"/>
        <v>0.27687032270733242</v>
      </c>
      <c r="N530" s="143">
        <f t="shared" si="88"/>
        <v>45.575361762523855</v>
      </c>
      <c r="O530" s="143">
        <f t="shared" si="89"/>
        <v>0</v>
      </c>
      <c r="P530" s="143">
        <f t="shared" si="90"/>
        <v>31902.7532337667</v>
      </c>
      <c r="Q530" s="143">
        <f t="shared" si="90"/>
        <v>0</v>
      </c>
      <c r="R530" s="143">
        <f t="shared" si="90"/>
        <v>59.247970291281014</v>
      </c>
      <c r="S530" s="143">
        <f t="shared" si="91"/>
        <v>31962.001204057982</v>
      </c>
      <c r="T530" s="143">
        <f>U529-(U529*(0.5^(1/'SW7'!C$2)))</f>
        <v>3277.3157556437072</v>
      </c>
      <c r="U530" s="143">
        <f t="shared" si="94"/>
        <v>545174.4249618724</v>
      </c>
      <c r="V530" s="147">
        <f>(U530*'SW7'!C$3/(B530*'SW7'!C$4)/1000)</f>
        <v>0.70264330253032969</v>
      </c>
      <c r="W530" s="147">
        <f>V530/'SW7'!C$5</f>
        <v>8.7830412816291208</v>
      </c>
    </row>
    <row r="531" spans="1:23" x14ac:dyDescent="0.35">
      <c r="A531" s="142">
        <f t="shared" si="92"/>
        <v>528</v>
      </c>
      <c r="B531" s="143">
        <f t="shared" si="93"/>
        <v>496.85012925248355</v>
      </c>
      <c r="C531" s="142">
        <v>2800</v>
      </c>
      <c r="D531" s="133">
        <v>0</v>
      </c>
      <c r="E531" s="166">
        <v>1.3</v>
      </c>
      <c r="F531" s="143"/>
      <c r="G531" s="143"/>
      <c r="H531" s="143"/>
      <c r="I531" s="143"/>
      <c r="J531" s="143"/>
      <c r="K531" s="143"/>
      <c r="L531" s="167">
        <f t="shared" si="95"/>
        <v>11.404210491129991</v>
      </c>
      <c r="M531" s="143">
        <f t="shared" si="87"/>
        <v>0.27712231493445877</v>
      </c>
      <c r="N531" s="143">
        <f t="shared" si="88"/>
        <v>45.616841964519963</v>
      </c>
      <c r="O531" s="143">
        <f t="shared" si="89"/>
        <v>0</v>
      </c>
      <c r="P531" s="143">
        <f t="shared" si="90"/>
        <v>31931.789375163975</v>
      </c>
      <c r="Q531" s="143">
        <f t="shared" si="90"/>
        <v>0</v>
      </c>
      <c r="R531" s="143">
        <f t="shared" si="90"/>
        <v>59.301894553875954</v>
      </c>
      <c r="S531" s="143">
        <f t="shared" si="91"/>
        <v>31991.09126971785</v>
      </c>
      <c r="T531" s="143">
        <f>U530-(U530*(0.5^(1/'SW7'!C$2)))</f>
        <v>3459.0086574989837</v>
      </c>
      <c r="U531" s="143">
        <f t="shared" si="94"/>
        <v>573859.11041028658</v>
      </c>
      <c r="V531" s="147">
        <f>(U531*'SW7'!C$3/(B531*'SW7'!C$4)/1000)</f>
        <v>0.73906843038976522</v>
      </c>
      <c r="W531" s="147">
        <f>V531/'SW7'!C$5</f>
        <v>9.2383553798720648</v>
      </c>
    </row>
    <row r="532" spans="1:23" x14ac:dyDescent="0.35">
      <c r="A532" s="142">
        <f t="shared" si="92"/>
        <v>529</v>
      </c>
      <c r="B532" s="143">
        <f t="shared" si="93"/>
        <v>497.21036367300354</v>
      </c>
      <c r="C532" s="142">
        <v>2800</v>
      </c>
      <c r="D532" s="133">
        <v>0</v>
      </c>
      <c r="E532" s="166">
        <v>1.3</v>
      </c>
      <c r="F532" s="143"/>
      <c r="G532" s="143"/>
      <c r="H532" s="143"/>
      <c r="I532" s="143"/>
      <c r="J532" s="143"/>
      <c r="K532" s="143"/>
      <c r="L532" s="167">
        <f t="shared" si="95"/>
        <v>11.414560919951274</v>
      </c>
      <c r="M532" s="143">
        <f t="shared" si="87"/>
        <v>0.27737383035481594</v>
      </c>
      <c r="N532" s="143">
        <f t="shared" si="88"/>
        <v>45.658243679805096</v>
      </c>
      <c r="O532" s="143">
        <f t="shared" si="89"/>
        <v>0</v>
      </c>
      <c r="P532" s="143">
        <f t="shared" si="90"/>
        <v>31960.770575863568</v>
      </c>
      <c r="Q532" s="143">
        <f t="shared" si="90"/>
        <v>0</v>
      </c>
      <c r="R532" s="143">
        <f t="shared" si="90"/>
        <v>59.35571678374663</v>
      </c>
      <c r="S532" s="143">
        <f t="shared" si="91"/>
        <v>32020.126292647314</v>
      </c>
      <c r="T532" s="143">
        <f>U531-(U531*(0.5^(1/'SW7'!C$2)))</f>
        <v>3641.0065113246674</v>
      </c>
      <c r="U532" s="143">
        <f t="shared" si="94"/>
        <v>602391.1930225055</v>
      </c>
      <c r="V532" s="147">
        <f>(U532*'SW7'!C$3/(B532*'SW7'!C$4)/1000)</f>
        <v>0.77525257868782693</v>
      </c>
      <c r="W532" s="147">
        <f>V532/'SW7'!C$5</f>
        <v>9.690657233597836</v>
      </c>
    </row>
    <row r="533" spans="1:23" x14ac:dyDescent="0.35">
      <c r="A533" s="142">
        <f t="shared" si="92"/>
        <v>530</v>
      </c>
      <c r="B533" s="143">
        <f t="shared" si="93"/>
        <v>497.56477303300352</v>
      </c>
      <c r="C533" s="142">
        <v>2800</v>
      </c>
      <c r="D533" s="133">
        <v>0</v>
      </c>
      <c r="E533" s="166">
        <v>1.3</v>
      </c>
      <c r="F533" s="143"/>
      <c r="G533" s="143"/>
      <c r="H533" s="143"/>
      <c r="I533" s="143"/>
      <c r="J533" s="143"/>
      <c r="K533" s="143"/>
      <c r="L533" s="167">
        <f t="shared" si="95"/>
        <v>11.424891801208847</v>
      </c>
      <c r="M533" s="143">
        <f t="shared" si="87"/>
        <v>0.27762487076937498</v>
      </c>
      <c r="N533" s="143">
        <f t="shared" si="88"/>
        <v>45.69956720483539</v>
      </c>
      <c r="O533" s="143">
        <f t="shared" si="89"/>
        <v>0</v>
      </c>
      <c r="P533" s="143">
        <f t="shared" si="90"/>
        <v>31989.697043384771</v>
      </c>
      <c r="Q533" s="143">
        <f t="shared" si="90"/>
        <v>0</v>
      </c>
      <c r="R533" s="143">
        <f t="shared" si="90"/>
        <v>59.409437366286006</v>
      </c>
      <c r="S533" s="143">
        <f t="shared" si="91"/>
        <v>32049.106480751056</v>
      </c>
      <c r="T533" s="143">
        <f>U532-(U532*(0.5^(1/'SW7'!C$2)))</f>
        <v>3822.0361346035497</v>
      </c>
      <c r="U533" s="143">
        <f t="shared" si="94"/>
        <v>630770.31280382816</v>
      </c>
      <c r="V533" s="147">
        <f>(U533*'SW7'!C$3/(B533*'SW7'!C$4)/1000)</f>
        <v>0.81119711567739061</v>
      </c>
      <c r="W533" s="147">
        <f>V533/'SW7'!C$5</f>
        <v>10.139963945967382</v>
      </c>
    </row>
    <row r="534" spans="1:23" x14ac:dyDescent="0.35">
      <c r="A534" s="142">
        <f t="shared" si="92"/>
        <v>531</v>
      </c>
      <c r="B534" s="143">
        <f t="shared" si="93"/>
        <v>497.91333111488348</v>
      </c>
      <c r="C534" s="142">
        <v>2800</v>
      </c>
      <c r="D534" s="133">
        <v>0</v>
      </c>
      <c r="E534" s="166">
        <v>1.3</v>
      </c>
      <c r="F534" s="143"/>
      <c r="G534" s="143"/>
      <c r="H534" s="143"/>
      <c r="I534" s="143"/>
      <c r="J534" s="143"/>
      <c r="K534" s="143"/>
      <c r="L534" s="167">
        <f t="shared" si="95"/>
        <v>11.435203208597652</v>
      </c>
      <c r="M534" s="143">
        <f t="shared" si="87"/>
        <v>0.27787543796892294</v>
      </c>
      <c r="N534" s="143">
        <f t="shared" si="88"/>
        <v>45.74081283439061</v>
      </c>
      <c r="O534" s="143">
        <f t="shared" si="89"/>
        <v>0</v>
      </c>
      <c r="P534" s="143">
        <f t="shared" si="90"/>
        <v>32018.568984073427</v>
      </c>
      <c r="Q534" s="143">
        <f t="shared" si="90"/>
        <v>0</v>
      </c>
      <c r="R534" s="143">
        <f t="shared" si="90"/>
        <v>59.463056684707794</v>
      </c>
      <c r="S534" s="143">
        <f t="shared" si="91"/>
        <v>32078.032040758135</v>
      </c>
      <c r="T534" s="143">
        <f>U533-(U533*(0.5^(1/'SW7'!C$2)))</f>
        <v>4002.0952432506019</v>
      </c>
      <c r="U534" s="143">
        <f t="shared" si="94"/>
        <v>658997.38314997568</v>
      </c>
      <c r="V534" s="147">
        <f>(U534*'SW7'!C$3/(B534*'SW7'!C$4)/1000)</f>
        <v>0.8469050329927057</v>
      </c>
      <c r="W534" s="147">
        <f>V534/'SW7'!C$5</f>
        <v>10.586312912408822</v>
      </c>
    </row>
    <row r="535" spans="1:23" x14ac:dyDescent="0.35">
      <c r="A535" s="142">
        <f t="shared" si="92"/>
        <v>532</v>
      </c>
      <c r="B535" s="143">
        <f t="shared" si="93"/>
        <v>498.25601166912344</v>
      </c>
      <c r="C535" s="142">
        <v>2800</v>
      </c>
      <c r="D535" s="133">
        <v>0</v>
      </c>
      <c r="E535" s="166">
        <v>1.3</v>
      </c>
      <c r="F535" s="143"/>
      <c r="G535" s="143"/>
      <c r="H535" s="143"/>
      <c r="I535" s="143"/>
      <c r="J535" s="143"/>
      <c r="K535" s="143"/>
      <c r="L535" s="167">
        <f t="shared" si="95"/>
        <v>11.445495215396665</v>
      </c>
      <c r="M535" s="143">
        <f t="shared" si="87"/>
        <v>0.27812553373413895</v>
      </c>
      <c r="N535" s="143">
        <f t="shared" si="88"/>
        <v>45.781980861586661</v>
      </c>
      <c r="O535" s="143">
        <f t="shared" si="89"/>
        <v>0</v>
      </c>
      <c r="P535" s="143">
        <f t="shared" si="90"/>
        <v>32047.386603110663</v>
      </c>
      <c r="Q535" s="143">
        <f t="shared" si="90"/>
        <v>0</v>
      </c>
      <c r="R535" s="143">
        <f t="shared" si="90"/>
        <v>59.516575120062662</v>
      </c>
      <c r="S535" s="143">
        <f t="shared" si="91"/>
        <v>32106.903178230725</v>
      </c>
      <c r="T535" s="143">
        <f>U534-(U534*(0.5^(1/'SW7'!C$2)))</f>
        <v>4181.1896325553535</v>
      </c>
      <c r="U535" s="143">
        <f t="shared" si="94"/>
        <v>687073.31994748325</v>
      </c>
      <c r="V535" s="147">
        <f>(U535*'SW7'!C$3/(B535*'SW7'!C$4)/1000)</f>
        <v>0.8823793079502219</v>
      </c>
      <c r="W535" s="147">
        <f>V535/'SW7'!C$5</f>
        <v>11.029741349377774</v>
      </c>
    </row>
    <row r="536" spans="1:23" x14ac:dyDescent="0.35">
      <c r="A536" s="142">
        <f t="shared" si="92"/>
        <v>533</v>
      </c>
      <c r="B536" s="143">
        <f t="shared" si="93"/>
        <v>498.59278841428346</v>
      </c>
      <c r="C536" s="142">
        <v>2800</v>
      </c>
      <c r="D536" s="133">
        <v>0</v>
      </c>
      <c r="E536" s="166">
        <v>1.3</v>
      </c>
      <c r="F536" s="143"/>
      <c r="G536" s="143"/>
      <c r="H536" s="143"/>
      <c r="I536" s="143"/>
      <c r="J536" s="143"/>
      <c r="K536" s="143"/>
      <c r="L536" s="167">
        <f t="shared" si="95"/>
        <v>11.455767894472</v>
      </c>
      <c r="M536" s="143">
        <f t="shared" si="87"/>
        <v>0.27837515983566957</v>
      </c>
      <c r="N536" s="143">
        <f t="shared" si="88"/>
        <v>45.823071577888001</v>
      </c>
      <c r="O536" s="143">
        <f t="shared" si="89"/>
        <v>0</v>
      </c>
      <c r="P536" s="143">
        <f t="shared" si="90"/>
        <v>32076.150104521599</v>
      </c>
      <c r="Q536" s="143">
        <f t="shared" si="90"/>
        <v>0</v>
      </c>
      <c r="R536" s="143">
        <f t="shared" si="90"/>
        <v>59.5699930512544</v>
      </c>
      <c r="S536" s="143">
        <f t="shared" si="91"/>
        <v>32135.720097572852</v>
      </c>
      <c r="T536" s="143">
        <f>U535-(U535*(0.5^(1/'SW7'!C$2)))</f>
        <v>4359.3251136112958</v>
      </c>
      <c r="U536" s="143">
        <f t="shared" si="94"/>
        <v>714999.03349315864</v>
      </c>
      <c r="V536" s="147">
        <f>(U536*'SW7'!C$3/(B536*'SW7'!C$4)/1000)</f>
        <v>0.91762289346597303</v>
      </c>
      <c r="W536" s="147">
        <f>V536/'SW7'!C$5</f>
        <v>11.470286168324662</v>
      </c>
    </row>
    <row r="537" spans="1:23" x14ac:dyDescent="0.35">
      <c r="A537" s="142">
        <f t="shared" si="92"/>
        <v>534</v>
      </c>
      <c r="B537" s="143">
        <f t="shared" si="93"/>
        <v>498.92363503700346</v>
      </c>
      <c r="C537" s="142">
        <v>2800</v>
      </c>
      <c r="D537" s="133">
        <v>0</v>
      </c>
      <c r="E537" s="166">
        <v>1.3</v>
      </c>
      <c r="F537" s="143"/>
      <c r="G537" s="143"/>
      <c r="H537" s="143"/>
      <c r="I537" s="143"/>
      <c r="J537" s="143"/>
      <c r="K537" s="143"/>
      <c r="L537" s="167">
        <f t="shared" si="95"/>
        <v>11.46602131828006</v>
      </c>
      <c r="M537" s="143">
        <f t="shared" si="87"/>
        <v>0.27862431803420545</v>
      </c>
      <c r="N537" s="143">
        <f t="shared" si="88"/>
        <v>45.864085273120239</v>
      </c>
      <c r="O537" s="143">
        <f t="shared" si="89"/>
        <v>0</v>
      </c>
      <c r="P537" s="143">
        <f t="shared" si="90"/>
        <v>32104.859691184167</v>
      </c>
      <c r="Q537" s="143">
        <f t="shared" si="90"/>
        <v>0</v>
      </c>
      <c r="R537" s="143">
        <f t="shared" si="90"/>
        <v>59.62331085505631</v>
      </c>
      <c r="S537" s="143">
        <f t="shared" si="91"/>
        <v>32164.483002039222</v>
      </c>
      <c r="T537" s="143">
        <f>U536-(U536*(0.5^(1/'SW7'!C$2)))</f>
        <v>4536.5074620461091</v>
      </c>
      <c r="U537" s="143">
        <f t="shared" si="94"/>
        <v>742775.42847712024</v>
      </c>
      <c r="V537" s="147">
        <f>(U537*'SW7'!C$3/(B537*'SW7'!C$4)/1000)</f>
        <v>0.95263871835530733</v>
      </c>
      <c r="W537" s="147">
        <f>V537/'SW7'!C$5</f>
        <v>11.907983979441342</v>
      </c>
    </row>
    <row r="538" spans="1:23" x14ac:dyDescent="0.35">
      <c r="A538" s="142">
        <f t="shared" si="92"/>
        <v>535</v>
      </c>
      <c r="B538" s="143">
        <f t="shared" si="93"/>
        <v>499.24852519200346</v>
      </c>
      <c r="C538" s="142">
        <v>2800</v>
      </c>
      <c r="D538" s="133">
        <v>0</v>
      </c>
      <c r="E538" s="166">
        <v>1.3</v>
      </c>
      <c r="F538" s="143"/>
      <c r="G538" s="143"/>
      <c r="H538" s="143"/>
      <c r="I538" s="143"/>
      <c r="J538" s="143"/>
      <c r="K538" s="143"/>
      <c r="L538" s="167">
        <f t="shared" si="95"/>
        <v>11.476255558870537</v>
      </c>
      <c r="M538" s="143">
        <f t="shared" si="87"/>
        <v>0.27887301008055404</v>
      </c>
      <c r="N538" s="143">
        <f t="shared" si="88"/>
        <v>45.90502223548215</v>
      </c>
      <c r="O538" s="143">
        <f t="shared" si="89"/>
        <v>0</v>
      </c>
      <c r="P538" s="143">
        <f t="shared" si="90"/>
        <v>32133.515564837504</v>
      </c>
      <c r="Q538" s="143">
        <f t="shared" si="90"/>
        <v>0</v>
      </c>
      <c r="R538" s="143">
        <f t="shared" si="90"/>
        <v>59.676528906126798</v>
      </c>
      <c r="S538" s="143">
        <f t="shared" si="91"/>
        <v>32193.19209374363</v>
      </c>
      <c r="T538" s="143">
        <f>U537-(U537*(0.5^(1/'SW7'!C$2)))</f>
        <v>4712.7424179143272</v>
      </c>
      <c r="U538" s="143">
        <f t="shared" si="94"/>
        <v>770403.40401711338</v>
      </c>
      <c r="V538" s="147">
        <f>(U538*'SW7'!C$3/(B538*'SW7'!C$4)/1000)</f>
        <v>0.98742968769572204</v>
      </c>
      <c r="W538" s="147">
        <f>V538/'SW7'!C$5</f>
        <v>12.342871096196525</v>
      </c>
    </row>
    <row r="539" spans="1:23" x14ac:dyDescent="0.35">
      <c r="A539" s="142">
        <f t="shared" si="92"/>
        <v>536</v>
      </c>
      <c r="B539" s="143">
        <f t="shared" si="93"/>
        <v>499.56743250208348</v>
      </c>
      <c r="C539" s="142">
        <v>1300</v>
      </c>
      <c r="D539" s="133">
        <v>0</v>
      </c>
      <c r="E539" s="166">
        <v>1.3</v>
      </c>
      <c r="F539" s="143"/>
      <c r="G539" s="143"/>
      <c r="H539" s="143"/>
      <c r="I539" s="143"/>
      <c r="J539" s="143"/>
      <c r="K539" s="143"/>
      <c r="L539" s="167">
        <f t="shared" si="95"/>
        <v>11.486470687889504</v>
      </c>
      <c r="M539" s="143">
        <f t="shared" si="87"/>
        <v>0.27912123771571495</v>
      </c>
      <c r="N539" s="143">
        <f t="shared" si="88"/>
        <v>45.945882751558017</v>
      </c>
      <c r="O539" s="143">
        <f t="shared" si="89"/>
        <v>0</v>
      </c>
      <c r="P539" s="143">
        <f t="shared" si="90"/>
        <v>14932.411894256355</v>
      </c>
      <c r="Q539" s="143">
        <f t="shared" si="90"/>
        <v>0</v>
      </c>
      <c r="R539" s="143">
        <f t="shared" si="90"/>
        <v>59.729647577025425</v>
      </c>
      <c r="S539" s="143">
        <f t="shared" si="91"/>
        <v>14992.14154183338</v>
      </c>
      <c r="T539" s="143">
        <f>U538-(U538*(0.5^(1/'SW7'!C$2)))</f>
        <v>4888.0356859150343</v>
      </c>
      <c r="U539" s="143">
        <f t="shared" si="94"/>
        <v>797883.85369294265</v>
      </c>
      <c r="V539" s="147">
        <f>(U539*'SW7'!C$3/(B539*'SW7'!C$4)/1000)</f>
        <v>1.0219986831870176</v>
      </c>
      <c r="W539" s="147">
        <f>V539/'SW7'!C$5</f>
        <v>12.77498353983772</v>
      </c>
    </row>
    <row r="540" spans="1:23" x14ac:dyDescent="0.35">
      <c r="A540" s="142">
        <f t="shared" si="92"/>
        <v>537</v>
      </c>
      <c r="B540" s="143">
        <f t="shared" si="93"/>
        <v>499.88033055812349</v>
      </c>
      <c r="C540" s="142">
        <v>1300</v>
      </c>
      <c r="D540" s="133">
        <v>0</v>
      </c>
      <c r="E540" s="166">
        <v>1.3</v>
      </c>
      <c r="F540" s="143"/>
      <c r="G540" s="143"/>
      <c r="H540" s="143"/>
      <c r="I540" s="143"/>
      <c r="J540" s="143"/>
      <c r="K540" s="143"/>
      <c r="L540" s="167">
        <f t="shared" si="95"/>
        <v>11.496666776582398</v>
      </c>
      <c r="M540" s="143">
        <f t="shared" si="87"/>
        <v>0.27936900267095227</v>
      </c>
      <c r="N540" s="143">
        <f t="shared" si="88"/>
        <v>45.986667106329591</v>
      </c>
      <c r="O540" s="143">
        <f t="shared" si="89"/>
        <v>0</v>
      </c>
      <c r="P540" s="143">
        <f t="shared" si="90"/>
        <v>14945.666809557117</v>
      </c>
      <c r="Q540" s="143">
        <f t="shared" si="90"/>
        <v>0</v>
      </c>
      <c r="R540" s="143">
        <f t="shared" si="90"/>
        <v>59.78266723822847</v>
      </c>
      <c r="S540" s="143">
        <f t="shared" si="91"/>
        <v>15005.449476795346</v>
      </c>
      <c r="T540" s="143">
        <f>U539-(U539*(0.5^(1/'SW7'!C$2)))</f>
        <v>5062.3929356104927</v>
      </c>
      <c r="U540" s="143">
        <f t="shared" si="94"/>
        <v>807987.95954886102</v>
      </c>
      <c r="V540" s="147">
        <f>(U540*'SW7'!C$3/(B540*'SW7'!C$4)/1000)</f>
        <v>1.0342930792701071</v>
      </c>
      <c r="W540" s="147">
        <f>V540/'SW7'!C$5</f>
        <v>12.928663490876337</v>
      </c>
    </row>
    <row r="541" spans="1:23" x14ac:dyDescent="0.35">
      <c r="A541" s="142">
        <f t="shared" si="92"/>
        <v>538</v>
      </c>
      <c r="B541" s="143">
        <f t="shared" si="93"/>
        <v>500.18719291908349</v>
      </c>
      <c r="C541" s="142">
        <v>1300</v>
      </c>
      <c r="D541" s="133">
        <v>0</v>
      </c>
      <c r="E541" s="166">
        <v>1.3</v>
      </c>
      <c r="F541" s="143"/>
      <c r="G541" s="143"/>
      <c r="H541" s="143"/>
      <c r="I541" s="143"/>
      <c r="J541" s="143"/>
      <c r="K541" s="143"/>
      <c r="L541" s="167">
        <f t="shared" si="95"/>
        <v>11.506843895796994</v>
      </c>
      <c r="M541" s="143">
        <f t="shared" si="87"/>
        <v>0.27961630666786691</v>
      </c>
      <c r="N541" s="143">
        <f t="shared" si="88"/>
        <v>46.027375583187975</v>
      </c>
      <c r="O541" s="143">
        <f t="shared" si="89"/>
        <v>0</v>
      </c>
      <c r="P541" s="143">
        <f t="shared" si="90"/>
        <v>14958.897064536091</v>
      </c>
      <c r="Q541" s="143">
        <f t="shared" si="90"/>
        <v>0</v>
      </c>
      <c r="R541" s="143">
        <f t="shared" si="90"/>
        <v>59.835588258144369</v>
      </c>
      <c r="S541" s="143">
        <f t="shared" si="91"/>
        <v>15018.732652794235</v>
      </c>
      <c r="T541" s="143">
        <f>U540-(U540*(0.5^(1/'SW7'!C$2)))</f>
        <v>5126.5012063430622</v>
      </c>
      <c r="U541" s="143">
        <f t="shared" si="94"/>
        <v>817931.01609004592</v>
      </c>
      <c r="V541" s="147">
        <f>(U541*'SW7'!C$3/(B541*'SW7'!C$4)/1000)</f>
        <v>1.0463786922805753</v>
      </c>
      <c r="W541" s="147">
        <f>V541/'SW7'!C$5</f>
        <v>13.079733653507191</v>
      </c>
    </row>
    <row r="542" spans="1:23" x14ac:dyDescent="0.35">
      <c r="A542" s="142">
        <f t="shared" si="92"/>
        <v>539</v>
      </c>
      <c r="B542" s="143">
        <f t="shared" si="93"/>
        <v>500.48799311200349</v>
      </c>
      <c r="C542" s="142">
        <v>1300</v>
      </c>
      <c r="D542" s="133">
        <v>0</v>
      </c>
      <c r="E542" s="166">
        <v>1.3</v>
      </c>
      <c r="F542" s="143"/>
      <c r="G542" s="143"/>
      <c r="H542" s="143"/>
      <c r="I542" s="143"/>
      <c r="J542" s="143"/>
      <c r="K542" s="143"/>
      <c r="L542" s="167">
        <f t="shared" si="95"/>
        <v>11.517002115986397</v>
      </c>
      <c r="M542" s="143">
        <f t="shared" si="87"/>
        <v>0.27986315141846946</v>
      </c>
      <c r="N542" s="143">
        <f t="shared" si="88"/>
        <v>46.068008463945588</v>
      </c>
      <c r="O542" s="143">
        <f t="shared" si="89"/>
        <v>0</v>
      </c>
      <c r="P542" s="143">
        <f t="shared" si="90"/>
        <v>14972.102750782316</v>
      </c>
      <c r="Q542" s="143">
        <f t="shared" si="90"/>
        <v>0</v>
      </c>
      <c r="R542" s="143">
        <f t="shared" si="90"/>
        <v>59.888411003129264</v>
      </c>
      <c r="S542" s="143">
        <f t="shared" si="91"/>
        <v>15031.991161785445</v>
      </c>
      <c r="T542" s="143">
        <f>U541-(U541*(0.5^(1/'SW7'!C$2)))</f>
        <v>5189.5876555292634</v>
      </c>
      <c r="U542" s="143">
        <f t="shared" si="94"/>
        <v>827823.24753649707</v>
      </c>
      <c r="V542" s="147">
        <f>(U542*'SW7'!C$3/(B542*'SW7'!C$4)/1000)</f>
        <v>1.0583973245032872</v>
      </c>
      <c r="W542" s="147">
        <f>V542/'SW7'!C$5</f>
        <v>13.229966556291089</v>
      </c>
    </row>
    <row r="543" spans="1:23" x14ac:dyDescent="0.35">
      <c r="A543" s="142">
        <f t="shared" si="92"/>
        <v>540</v>
      </c>
      <c r="B543" s="143">
        <f t="shared" si="93"/>
        <v>500.78270463200352</v>
      </c>
      <c r="C543" s="142">
        <v>1300</v>
      </c>
      <c r="D543" s="133">
        <v>0</v>
      </c>
      <c r="E543" s="166">
        <v>1.3</v>
      </c>
      <c r="F543" s="143"/>
      <c r="G543" s="143"/>
      <c r="H543" s="143"/>
      <c r="I543" s="143"/>
      <c r="J543" s="143"/>
      <c r="K543" s="143"/>
      <c r="L543" s="167">
        <f t="shared" si="95"/>
        <v>11.527141507211926</v>
      </c>
      <c r="M543" s="143">
        <f t="shared" si="87"/>
        <v>0.28010953862524979</v>
      </c>
      <c r="N543" s="143">
        <f t="shared" si="88"/>
        <v>46.108566028847704</v>
      </c>
      <c r="O543" s="143">
        <f t="shared" si="89"/>
        <v>0</v>
      </c>
      <c r="P543" s="143">
        <f t="shared" si="90"/>
        <v>14985.283959375503</v>
      </c>
      <c r="Q543" s="143">
        <f t="shared" si="90"/>
        <v>0</v>
      </c>
      <c r="R543" s="143">
        <f t="shared" si="90"/>
        <v>59.941135837502017</v>
      </c>
      <c r="S543" s="143">
        <f t="shared" si="91"/>
        <v>15045.225095213005</v>
      </c>
      <c r="T543" s="143">
        <f>U542-(U542*(0.5^(1/'SW7'!C$2)))</f>
        <v>5252.3516309626866</v>
      </c>
      <c r="U543" s="143">
        <f t="shared" si="94"/>
        <v>837665.65104275325</v>
      </c>
      <c r="V543" s="147">
        <f>(U543*'SW7'!C$3/(B543*'SW7'!C$4)/1000)</f>
        <v>1.0703508638993988</v>
      </c>
      <c r="W543" s="147">
        <f>V543/'SW7'!C$5</f>
        <v>13.379385798742485</v>
      </c>
    </row>
    <row r="544" spans="1:23" x14ac:dyDescent="0.35">
      <c r="A544" s="142">
        <f t="shared" si="92"/>
        <v>541</v>
      </c>
      <c r="B544" s="143">
        <f>B543+0.32</f>
        <v>501.10270463200351</v>
      </c>
      <c r="C544" s="142">
        <v>2800</v>
      </c>
      <c r="D544" s="133">
        <v>0</v>
      </c>
      <c r="E544" s="166">
        <v>1.3</v>
      </c>
      <c r="F544" s="143"/>
      <c r="G544" s="143"/>
      <c r="H544" s="143"/>
      <c r="I544" s="143"/>
      <c r="J544" s="143"/>
      <c r="K544" s="143"/>
      <c r="L544" s="167">
        <f t="shared" si="95"/>
        <v>11.537262139146019</v>
      </c>
      <c r="M544" s="143">
        <f t="shared" si="87"/>
        <v>0.28035546998124827</v>
      </c>
      <c r="N544" s="143">
        <f t="shared" si="88"/>
        <v>46.149048556584077</v>
      </c>
      <c r="O544" s="143">
        <f t="shared" si="89"/>
        <v>0</v>
      </c>
      <c r="P544" s="143">
        <f t="shared" si="90"/>
        <v>32304.333989608855</v>
      </c>
      <c r="Q544" s="143">
        <f t="shared" si="90"/>
        <v>0</v>
      </c>
      <c r="R544" s="143">
        <f t="shared" si="90"/>
        <v>59.993763123559305</v>
      </c>
      <c r="S544" s="143">
        <f t="shared" si="91"/>
        <v>32364.327752732414</v>
      </c>
      <c r="T544" s="143">
        <f>U543-(U543*(0.5^(1/'SW7'!C$2)))</f>
        <v>5314.799459363916</v>
      </c>
      <c r="U544" s="143">
        <f t="shared" si="94"/>
        <v>847458.5245070036</v>
      </c>
      <c r="V544" s="147">
        <f>(U544*'SW7'!C$3/(B544*'SW7'!C$4)/1000)</f>
        <v>1.0821724757226485</v>
      </c>
      <c r="W544" s="147">
        <f>V544/'SW7'!C$5</f>
        <v>13.527155946533107</v>
      </c>
    </row>
    <row r="545" spans="1:23" x14ac:dyDescent="0.35">
      <c r="A545" s="142">
        <f t="shared" si="92"/>
        <v>542</v>
      </c>
      <c r="B545" s="143">
        <f t="shared" ref="B545:B608" si="96">B544+0.32</f>
        <v>501.4227046320035</v>
      </c>
      <c r="C545" s="142">
        <v>2800</v>
      </c>
      <c r="D545" s="133">
        <v>0</v>
      </c>
      <c r="E545" s="166">
        <v>1.3</v>
      </c>
      <c r="F545" s="143"/>
      <c r="G545" s="143"/>
      <c r="H545" s="143"/>
      <c r="I545" s="143"/>
      <c r="J545" s="143"/>
      <c r="K545" s="143"/>
      <c r="L545" s="167">
        <f t="shared" si="95"/>
        <v>11.547364081075155</v>
      </c>
      <c r="M545" s="143">
        <f t="shared" si="87"/>
        <v>0.28060094717012624</v>
      </c>
      <c r="N545" s="143">
        <f t="shared" si="88"/>
        <v>46.189456324300622</v>
      </c>
      <c r="O545" s="143">
        <f t="shared" si="89"/>
        <v>0</v>
      </c>
      <c r="P545" s="143">
        <f t="shared" si="90"/>
        <v>32332.619427010435</v>
      </c>
      <c r="Q545" s="143">
        <f t="shared" si="90"/>
        <v>0</v>
      </c>
      <c r="R545" s="143">
        <f t="shared" si="90"/>
        <v>60.046293221590808</v>
      </c>
      <c r="S545" s="143">
        <f t="shared" si="91"/>
        <v>32392.665720232028</v>
      </c>
      <c r="T545" s="143">
        <f>U544-(U544*(0.5^(1/'SW7'!C$2)))</f>
        <v>5376.9330308295321</v>
      </c>
      <c r="U545" s="143">
        <f t="shared" si="94"/>
        <v>874508.05280037213</v>
      </c>
      <c r="V545" s="147">
        <f>(U545*'SW7'!C$3/(B545*'SW7'!C$4)/1000)</f>
        <v>1.1160010311135002</v>
      </c>
      <c r="W545" s="147">
        <f>V545/'SW7'!C$5</f>
        <v>13.950012888918753</v>
      </c>
    </row>
    <row r="546" spans="1:23" x14ac:dyDescent="0.35">
      <c r="A546" s="142">
        <f t="shared" si="92"/>
        <v>543</v>
      </c>
      <c r="B546" s="143">
        <f t="shared" si="96"/>
        <v>501.74270463200349</v>
      </c>
      <c r="C546" s="142">
        <v>2800</v>
      </c>
      <c r="D546" s="133">
        <v>0</v>
      </c>
      <c r="E546" s="166">
        <v>1.3</v>
      </c>
      <c r="F546" s="143"/>
      <c r="G546" s="143"/>
      <c r="H546" s="143"/>
      <c r="I546" s="143"/>
      <c r="J546" s="143"/>
      <c r="K546" s="143"/>
      <c r="L546" s="167">
        <f t="shared" si="95"/>
        <v>11.557447401902611</v>
      </c>
      <c r="M546" s="143">
        <f t="shared" si="87"/>
        <v>0.28084597186623345</v>
      </c>
      <c r="N546" s="143">
        <f t="shared" si="88"/>
        <v>46.229789607610442</v>
      </c>
      <c r="O546" s="143">
        <f t="shared" si="89"/>
        <v>0</v>
      </c>
      <c r="P546" s="143">
        <f t="shared" si="90"/>
        <v>32360.85272532731</v>
      </c>
      <c r="Q546" s="143">
        <f t="shared" si="90"/>
        <v>0</v>
      </c>
      <c r="R546" s="143">
        <f t="shared" si="90"/>
        <v>60.098726489893579</v>
      </c>
      <c r="S546" s="143">
        <f t="shared" si="91"/>
        <v>32420.951451817204</v>
      </c>
      <c r="T546" s="143">
        <f>U545-(U545*(0.5^(1/'SW7'!C$2)))</f>
        <v>5548.5561816304689</v>
      </c>
      <c r="U546" s="143">
        <f t="shared" si="94"/>
        <v>901523.78548977466</v>
      </c>
      <c r="V546" s="147">
        <f>(U546*'SW7'!C$3/(B546*'SW7'!C$4)/1000)</f>
        <v>1.1497433356890963</v>
      </c>
      <c r="W546" s="147">
        <f>V546/'SW7'!C$5</f>
        <v>14.371791696113704</v>
      </c>
    </row>
    <row r="547" spans="1:23" x14ac:dyDescent="0.35">
      <c r="A547" s="142">
        <f t="shared" si="92"/>
        <v>544</v>
      </c>
      <c r="B547" s="143">
        <f t="shared" si="96"/>
        <v>502.06270463200349</v>
      </c>
      <c r="C547" s="142">
        <v>2800</v>
      </c>
      <c r="D547" s="133">
        <v>0</v>
      </c>
      <c r="E547" s="166">
        <v>1.3</v>
      </c>
      <c r="F547" s="143"/>
      <c r="G547" s="143"/>
      <c r="H547" s="143"/>
      <c r="I547" s="143"/>
      <c r="J547" s="143"/>
      <c r="K547" s="143"/>
      <c r="L547" s="167">
        <f t="shared" si="95"/>
        <v>11.567512170151378</v>
      </c>
      <c r="M547" s="143">
        <f t="shared" si="87"/>
        <v>0.28109054573467845</v>
      </c>
      <c r="N547" s="143">
        <f t="shared" si="88"/>
        <v>46.270048680605512</v>
      </c>
      <c r="O547" s="143">
        <f t="shared" si="89"/>
        <v>0</v>
      </c>
      <c r="P547" s="143">
        <f t="shared" si="90"/>
        <v>32389.034076423857</v>
      </c>
      <c r="Q547" s="143">
        <f t="shared" si="90"/>
        <v>0</v>
      </c>
      <c r="R547" s="143">
        <f t="shared" si="90"/>
        <v>60.15106328478717</v>
      </c>
      <c r="S547" s="143">
        <f t="shared" si="91"/>
        <v>32449.185139708643</v>
      </c>
      <c r="T547" s="143">
        <f>U546-(U546*(0.5^(1/'SW7'!C$2)))</f>
        <v>5719.9649069532752</v>
      </c>
      <c r="U547" s="143">
        <f t="shared" si="94"/>
        <v>928396.18075996137</v>
      </c>
      <c r="V547" s="147">
        <f>(U547*'SW7'!C$3/(B547*'SW7'!C$4)/1000)</f>
        <v>1.1832599410842539</v>
      </c>
      <c r="W547" s="147">
        <f>V547/'SW7'!C$5</f>
        <v>14.790749263553174</v>
      </c>
    </row>
    <row r="548" spans="1:23" x14ac:dyDescent="0.35">
      <c r="A548" s="142">
        <f t="shared" si="92"/>
        <v>545</v>
      </c>
      <c r="B548" s="143">
        <f t="shared" si="96"/>
        <v>502.38270463200348</v>
      </c>
      <c r="C548" s="142">
        <v>2800</v>
      </c>
      <c r="D548" s="133">
        <v>0</v>
      </c>
      <c r="E548" s="166">
        <v>1.3</v>
      </c>
      <c r="F548" s="143"/>
      <c r="G548" s="143"/>
      <c r="H548" s="143"/>
      <c r="I548" s="143"/>
      <c r="J548" s="143"/>
      <c r="K548" s="143"/>
      <c r="L548" s="167">
        <f t="shared" si="95"/>
        <v>11.577558453966876</v>
      </c>
      <c r="M548" s="143">
        <f t="shared" si="87"/>
        <v>0.2813346704313951</v>
      </c>
      <c r="N548" s="143">
        <f t="shared" si="88"/>
        <v>46.310233815867505</v>
      </c>
      <c r="O548" s="143">
        <f t="shared" si="89"/>
        <v>0</v>
      </c>
      <c r="P548" s="143">
        <f t="shared" si="90"/>
        <v>32417.163671107253</v>
      </c>
      <c r="Q548" s="143">
        <f t="shared" si="90"/>
        <v>0</v>
      </c>
      <c r="R548" s="143">
        <f t="shared" si="90"/>
        <v>60.203303960627757</v>
      </c>
      <c r="S548" s="143">
        <f t="shared" si="91"/>
        <v>32477.366975067882</v>
      </c>
      <c r="T548" s="143">
        <f>U547-(U547*(0.5^(1/'SW7'!C$2)))</f>
        <v>5890.4641887085745</v>
      </c>
      <c r="U548" s="143">
        <f t="shared" si="94"/>
        <v>955125.40099271678</v>
      </c>
      <c r="V548" s="147">
        <f>(U548*'SW7'!C$3/(B548*'SW7'!C$4)/1000)</f>
        <v>1.2165514854132236</v>
      </c>
      <c r="W548" s="147">
        <f>V548/'SW7'!C$5</f>
        <v>15.206893567665293</v>
      </c>
    </row>
    <row r="549" spans="1:23" x14ac:dyDescent="0.35">
      <c r="A549" s="142">
        <f t="shared" si="92"/>
        <v>546</v>
      </c>
      <c r="B549" s="143">
        <f t="shared" si="96"/>
        <v>502.70270463200347</v>
      </c>
      <c r="C549" s="142">
        <v>2800</v>
      </c>
      <c r="D549" s="133">
        <v>0</v>
      </c>
      <c r="E549" s="166">
        <v>1.3</v>
      </c>
      <c r="F549" s="143"/>
      <c r="G549" s="143"/>
      <c r="H549" s="143"/>
      <c r="I549" s="143"/>
      <c r="J549" s="143"/>
      <c r="K549" s="143"/>
      <c r="L549" s="167">
        <f t="shared" si="95"/>
        <v>11.587586321119783</v>
      </c>
      <c r="M549" s="143">
        <f t="shared" si="87"/>
        <v>0.28157834760321071</v>
      </c>
      <c r="N549" s="143">
        <f t="shared" si="88"/>
        <v>46.350345284479133</v>
      </c>
      <c r="O549" s="143">
        <f t="shared" si="89"/>
        <v>0</v>
      </c>
      <c r="P549" s="143">
        <f t="shared" si="90"/>
        <v>32445.241699135393</v>
      </c>
      <c r="Q549" s="143">
        <f t="shared" si="90"/>
        <v>0</v>
      </c>
      <c r="R549" s="143">
        <f t="shared" si="90"/>
        <v>60.255448869822871</v>
      </c>
      <c r="S549" s="143">
        <f t="shared" si="91"/>
        <v>32505.497148005215</v>
      </c>
      <c r="T549" s="143">
        <f>U548-(U548*(0.5^(1/'SW7'!C$2)))</f>
        <v>6060.0550571718486</v>
      </c>
      <c r="U549" s="143">
        <f t="shared" si="94"/>
        <v>981712.30377907609</v>
      </c>
      <c r="V549" s="147">
        <f>(U549*'SW7'!C$3/(B549*'SW7'!C$4)/1000)</f>
        <v>1.2496194900958331</v>
      </c>
      <c r="W549" s="147">
        <f>V549/'SW7'!C$5</f>
        <v>15.620243626197913</v>
      </c>
    </row>
    <row r="550" spans="1:23" x14ac:dyDescent="0.35">
      <c r="A550" s="142">
        <f t="shared" si="92"/>
        <v>547</v>
      </c>
      <c r="B550" s="143">
        <f t="shared" si="96"/>
        <v>503.02270463200347</v>
      </c>
      <c r="C550" s="142">
        <v>2800</v>
      </c>
      <c r="D550" s="133">
        <v>0</v>
      </c>
      <c r="E550" s="166">
        <v>1.3</v>
      </c>
      <c r="F550" s="143"/>
      <c r="G550" s="143"/>
      <c r="H550" s="143"/>
      <c r="I550" s="143"/>
      <c r="J550" s="143"/>
      <c r="K550" s="143"/>
      <c r="L550" s="167">
        <f t="shared" si="95"/>
        <v>11.597595839008722</v>
      </c>
      <c r="M550" s="143">
        <f t="shared" si="87"/>
        <v>0.28182157888791193</v>
      </c>
      <c r="N550" s="143">
        <f t="shared" si="88"/>
        <v>46.390383356034889</v>
      </c>
      <c r="O550" s="143">
        <f t="shared" si="89"/>
        <v>0</v>
      </c>
      <c r="P550" s="143">
        <f t="shared" si="90"/>
        <v>32473.268349224421</v>
      </c>
      <c r="Q550" s="143">
        <f t="shared" si="90"/>
        <v>0</v>
      </c>
      <c r="R550" s="143">
        <f t="shared" si="90"/>
        <v>60.307498362845358</v>
      </c>
      <c r="S550" s="143">
        <f t="shared" si="91"/>
        <v>32533.575847587268</v>
      </c>
      <c r="T550" s="143">
        <f>U549-(U549*(0.5^(1/'SW7'!C$2)))</f>
        <v>6228.7429535649717</v>
      </c>
      <c r="U550" s="143">
        <f t="shared" si="94"/>
        <v>1008157.7458699094</v>
      </c>
      <c r="V550" s="147">
        <f>(U550*'SW7'!C$3/(B550*'SW7'!C$4)/1000)</f>
        <v>1.2824654716117152</v>
      </c>
      <c r="W550" s="147">
        <f>V550/'SW7'!C$5</f>
        <v>16.03081839514644</v>
      </c>
    </row>
    <row r="551" spans="1:23" x14ac:dyDescent="0.35">
      <c r="A551" s="142">
        <f t="shared" si="92"/>
        <v>548</v>
      </c>
      <c r="B551" s="143">
        <f t="shared" si="96"/>
        <v>503.34270463200346</v>
      </c>
      <c r="C551" s="142">
        <v>2800</v>
      </c>
      <c r="D551" s="133">
        <v>0</v>
      </c>
      <c r="E551" s="166">
        <v>1.3</v>
      </c>
      <c r="F551" s="143"/>
      <c r="G551" s="143"/>
      <c r="H551" s="143"/>
      <c r="I551" s="143"/>
      <c r="J551" s="143"/>
      <c r="K551" s="143"/>
      <c r="L551" s="167">
        <f t="shared" si="95"/>
        <v>11.607587074663041</v>
      </c>
      <c r="M551" s="143">
        <f t="shared" si="87"/>
        <v>0.28206436591431189</v>
      </c>
      <c r="N551" s="143">
        <f t="shared" si="88"/>
        <v>46.430348298652163</v>
      </c>
      <c r="O551" s="143">
        <f t="shared" si="89"/>
        <v>0</v>
      </c>
      <c r="P551" s="143">
        <f t="shared" si="90"/>
        <v>32501.243809056516</v>
      </c>
      <c r="Q551" s="143">
        <f t="shared" si="90"/>
        <v>0</v>
      </c>
      <c r="R551" s="143">
        <f t="shared" si="90"/>
        <v>60.359452788247815</v>
      </c>
      <c r="S551" s="143">
        <f t="shared" si="91"/>
        <v>32561.603261844764</v>
      </c>
      <c r="T551" s="143">
        <f>U550-(U550*(0.5^(1/'SW7'!C$2)))</f>
        <v>6396.5333137784619</v>
      </c>
      <c r="U551" s="143">
        <f t="shared" si="94"/>
        <v>1034462.5787639318</v>
      </c>
      <c r="V551" s="147">
        <f>(U551*'SW7'!C$3/(B551*'SW7'!C$4)/1000)</f>
        <v>1.3150909359071399</v>
      </c>
      <c r="W551" s="147">
        <f>V551/'SW7'!C$5</f>
        <v>16.438636698839247</v>
      </c>
    </row>
    <row r="552" spans="1:23" x14ac:dyDescent="0.35">
      <c r="A552" s="142">
        <f t="shared" si="92"/>
        <v>549</v>
      </c>
      <c r="B552" s="143">
        <f t="shared" si="96"/>
        <v>503.66270463200345</v>
      </c>
      <c r="C552" s="142">
        <v>2800</v>
      </c>
      <c r="D552" s="133">
        <v>0</v>
      </c>
      <c r="E552" s="166">
        <v>1.3</v>
      </c>
      <c r="F552" s="143"/>
      <c r="G552" s="143"/>
      <c r="H552" s="143"/>
      <c r="I552" s="143"/>
      <c r="J552" s="143"/>
      <c r="K552" s="143"/>
      <c r="L552" s="167">
        <f t="shared" si="95"/>
        <v>11.617560094745432</v>
      </c>
      <c r="M552" s="143">
        <f t="shared" si="87"/>
        <v>0.28230671030231397</v>
      </c>
      <c r="N552" s="143">
        <f t="shared" si="88"/>
        <v>46.470240378981728</v>
      </c>
      <c r="O552" s="143">
        <f t="shared" si="89"/>
        <v>0</v>
      </c>
      <c r="P552" s="143">
        <f t="shared" si="90"/>
        <v>32529.168265287211</v>
      </c>
      <c r="Q552" s="143">
        <f t="shared" si="90"/>
        <v>0</v>
      </c>
      <c r="R552" s="143">
        <f t="shared" si="90"/>
        <v>60.411312492676245</v>
      </c>
      <c r="S552" s="143">
        <f t="shared" si="91"/>
        <v>32589.579577779888</v>
      </c>
      <c r="T552" s="143">
        <f>U551-(U551*(0.5^(1/'SW7'!C$2)))</f>
        <v>6563.4315403797664</v>
      </c>
      <c r="U552" s="143">
        <f t="shared" si="94"/>
        <v>1060627.648711998</v>
      </c>
      <c r="V552" s="147">
        <f>(U552*'SW7'!C$3/(B552*'SW7'!C$4)/1000)</f>
        <v>1.3474973784339339</v>
      </c>
      <c r="W552" s="147">
        <f>V552/'SW7'!C$5</f>
        <v>16.843717230424172</v>
      </c>
    </row>
    <row r="553" spans="1:23" x14ac:dyDescent="0.35">
      <c r="A553" s="142">
        <f t="shared" si="92"/>
        <v>550</v>
      </c>
      <c r="B553" s="143">
        <f t="shared" si="96"/>
        <v>503.98270463200345</v>
      </c>
      <c r="C553" s="142">
        <v>2800</v>
      </c>
      <c r="D553" s="133">
        <v>0</v>
      </c>
      <c r="E553" s="166">
        <v>1.3</v>
      </c>
      <c r="F553" s="143"/>
      <c r="G553" s="143"/>
      <c r="H553" s="143"/>
      <c r="I553" s="143"/>
      <c r="J553" s="143"/>
      <c r="K553" s="143"/>
      <c r="L553" s="167">
        <f t="shared" si="95"/>
        <v>11.627514965554692</v>
      </c>
      <c r="M553" s="143">
        <f t="shared" si="87"/>
        <v>0.28254861366297901</v>
      </c>
      <c r="N553" s="143">
        <f t="shared" si="88"/>
        <v>46.510059862218768</v>
      </c>
      <c r="O553" s="143">
        <f t="shared" si="89"/>
        <v>0</v>
      </c>
      <c r="P553" s="143">
        <f t="shared" si="90"/>
        <v>32557.041903553138</v>
      </c>
      <c r="Q553" s="143">
        <f t="shared" si="90"/>
        <v>0</v>
      </c>
      <c r="R553" s="143">
        <f t="shared" si="90"/>
        <v>60.463077820884401</v>
      </c>
      <c r="S553" s="143">
        <f t="shared" si="91"/>
        <v>32617.504981374022</v>
      </c>
      <c r="T553" s="143">
        <f>U552-(U552*(0.5^(1/'SW7'!C$2)))</f>
        <v>6729.4430026393384</v>
      </c>
      <c r="U553" s="143">
        <f t="shared" si="94"/>
        <v>1086653.7967493981</v>
      </c>
      <c r="V553" s="147">
        <f>(U553*'SW7'!C$3/(B553*'SW7'!C$4)/1000)</f>
        <v>1.3796862842237994</v>
      </c>
      <c r="W553" s="147">
        <f>V553/'SW7'!C$5</f>
        <v>17.246078552797492</v>
      </c>
    </row>
    <row r="554" spans="1:23" x14ac:dyDescent="0.35">
      <c r="A554" s="142">
        <f t="shared" si="92"/>
        <v>551</v>
      </c>
      <c r="B554" s="143">
        <f t="shared" si="96"/>
        <v>504.30270463200344</v>
      </c>
      <c r="C554" s="142">
        <v>2800</v>
      </c>
      <c r="D554" s="133">
        <v>0</v>
      </c>
      <c r="E554" s="166">
        <v>1.3</v>
      </c>
      <c r="F554" s="143"/>
      <c r="G554" s="143"/>
      <c r="H554" s="143"/>
      <c r="I554" s="143"/>
      <c r="J554" s="143"/>
      <c r="K554" s="143"/>
      <c r="L554" s="167">
        <f t="shared" si="95"/>
        <v>11.637451753028277</v>
      </c>
      <c r="M554" s="143">
        <f t="shared" si="87"/>
        <v>0.2827900775985871</v>
      </c>
      <c r="N554" s="143">
        <f t="shared" si="88"/>
        <v>46.549807012113106</v>
      </c>
      <c r="O554" s="143">
        <f t="shared" si="89"/>
        <v>0</v>
      </c>
      <c r="P554" s="143">
        <f t="shared" si="90"/>
        <v>32584.864908479176</v>
      </c>
      <c r="Q554" s="143">
        <f t="shared" si="90"/>
        <v>0</v>
      </c>
      <c r="R554" s="143">
        <f t="shared" si="90"/>
        <v>60.514749115747037</v>
      </c>
      <c r="S554" s="143">
        <f t="shared" si="91"/>
        <v>32645.379657594924</v>
      </c>
      <c r="T554" s="143">
        <f>U553-(U553*(0.5^(1/'SW7'!C$2)))</f>
        <v>6894.5730367361102</v>
      </c>
      <c r="U554" s="143">
        <f t="shared" si="94"/>
        <v>1112541.8587281329</v>
      </c>
      <c r="V554" s="147">
        <f>(U554*'SW7'!C$3/(B554*'SW7'!C$4)/1000)</f>
        <v>1.411659127962329</v>
      </c>
      <c r="W554" s="147">
        <f>V554/'SW7'!C$5</f>
        <v>17.645739099529113</v>
      </c>
    </row>
    <row r="555" spans="1:23" x14ac:dyDescent="0.35">
      <c r="A555" s="142">
        <f t="shared" si="92"/>
        <v>552</v>
      </c>
      <c r="B555" s="143">
        <f t="shared" si="96"/>
        <v>504.62270463200343</v>
      </c>
      <c r="C555" s="142">
        <v>2800</v>
      </c>
      <c r="D555" s="133">
        <v>0</v>
      </c>
      <c r="E555" s="166">
        <v>1.3</v>
      </c>
      <c r="F555" s="143"/>
      <c r="G555" s="143"/>
      <c r="H555" s="143"/>
      <c r="I555" s="143"/>
      <c r="J555" s="143"/>
      <c r="K555" s="143"/>
      <c r="L555" s="167">
        <f t="shared" si="95"/>
        <v>11.647370522744968</v>
      </c>
      <c r="M555" s="143">
        <f t="shared" si="87"/>
        <v>0.28303110370270268</v>
      </c>
      <c r="N555" s="143">
        <f t="shared" si="88"/>
        <v>46.589482090979871</v>
      </c>
      <c r="O555" s="143">
        <f t="shared" si="89"/>
        <v>0</v>
      </c>
      <c r="P555" s="143">
        <f t="shared" si="90"/>
        <v>32612.637463685911</v>
      </c>
      <c r="Q555" s="143">
        <f t="shared" si="90"/>
        <v>0</v>
      </c>
      <c r="R555" s="143">
        <f t="shared" si="90"/>
        <v>60.566326718273835</v>
      </c>
      <c r="S555" s="143">
        <f t="shared" si="91"/>
        <v>32673.203790404186</v>
      </c>
      <c r="T555" s="143">
        <f>U554-(U554*(0.5^(1/'SW7'!C$2)))</f>
        <v>7058.8269459626172</v>
      </c>
      <c r="U555" s="143">
        <f t="shared" si="94"/>
        <v>1138292.6653489918</v>
      </c>
      <c r="V555" s="147">
        <f>(U555*'SW7'!C$3/(B555*'SW7'!C$4)/1000)</f>
        <v>1.4434173740624858</v>
      </c>
      <c r="W555" s="147">
        <f>V555/'SW7'!C$5</f>
        <v>18.042717175781071</v>
      </c>
    </row>
    <row r="556" spans="1:23" x14ac:dyDescent="0.35">
      <c r="A556" s="142">
        <f t="shared" si="92"/>
        <v>553</v>
      </c>
      <c r="B556" s="143">
        <f t="shared" si="96"/>
        <v>504.94270463200343</v>
      </c>
      <c r="C556" s="142">
        <v>2800</v>
      </c>
      <c r="D556" s="133">
        <v>0</v>
      </c>
      <c r="E556" s="166">
        <v>1.3</v>
      </c>
      <c r="F556" s="143"/>
      <c r="G556" s="143"/>
      <c r="H556" s="143"/>
      <c r="I556" s="143"/>
      <c r="J556" s="143"/>
      <c r="K556" s="143"/>
      <c r="L556" s="167">
        <f t="shared" si="95"/>
        <v>11.65727133992748</v>
      </c>
      <c r="M556" s="143">
        <f t="shared" si="87"/>
        <v>0.28327169356023774</v>
      </c>
      <c r="N556" s="143">
        <f t="shared" si="88"/>
        <v>46.629085359709919</v>
      </c>
      <c r="O556" s="143">
        <f t="shared" si="89"/>
        <v>0</v>
      </c>
      <c r="P556" s="143">
        <f t="shared" si="90"/>
        <v>32640.359751796943</v>
      </c>
      <c r="Q556" s="143">
        <f t="shared" si="90"/>
        <v>0</v>
      </c>
      <c r="R556" s="143">
        <f t="shared" si="90"/>
        <v>60.617810967622894</v>
      </c>
      <c r="S556" s="143">
        <f t="shared" si="91"/>
        <v>32700.977562764565</v>
      </c>
      <c r="T556" s="143">
        <f>U555-(U555*(0.5^(1/'SW7'!C$2)))</f>
        <v>7222.2100009277929</v>
      </c>
      <c r="U556" s="143">
        <f t="shared" si="94"/>
        <v>1163907.0421934333</v>
      </c>
      <c r="V556" s="147">
        <f>(U556*'SW7'!C$3/(B556*'SW7'!C$4)/1000)</f>
        <v>1.4749624767375547</v>
      </c>
      <c r="W556" s="147">
        <f>V556/'SW7'!C$5</f>
        <v>18.437030959219431</v>
      </c>
    </row>
    <row r="557" spans="1:23" x14ac:dyDescent="0.35">
      <c r="A557" s="142">
        <f t="shared" si="92"/>
        <v>554</v>
      </c>
      <c r="B557" s="143">
        <f t="shared" si="96"/>
        <v>505.26270463200342</v>
      </c>
      <c r="C557" s="142">
        <v>2800</v>
      </c>
      <c r="D557" s="133">
        <v>0</v>
      </c>
      <c r="E557" s="166">
        <v>1.3</v>
      </c>
      <c r="F557" s="143"/>
      <c r="G557" s="143"/>
      <c r="H557" s="143"/>
      <c r="I557" s="143"/>
      <c r="J557" s="143"/>
      <c r="K557" s="143"/>
      <c r="L557" s="167">
        <f t="shared" si="95"/>
        <v>11.667154269444996</v>
      </c>
      <c r="M557" s="143">
        <f t="shared" si="87"/>
        <v>0.2835118487475134</v>
      </c>
      <c r="N557" s="143">
        <f t="shared" si="88"/>
        <v>46.668617077779984</v>
      </c>
      <c r="O557" s="143">
        <f t="shared" si="89"/>
        <v>0</v>
      </c>
      <c r="P557" s="143">
        <f t="shared" si="90"/>
        <v>32668.031954445989</v>
      </c>
      <c r="Q557" s="143">
        <f t="shared" si="90"/>
        <v>0</v>
      </c>
      <c r="R557" s="143">
        <f t="shared" si="90"/>
        <v>60.669202201113983</v>
      </c>
      <c r="S557" s="143">
        <f t="shared" si="91"/>
        <v>32728.701156647105</v>
      </c>
      <c r="T557" s="143">
        <f>U556-(U556*(0.5^(1/'SW7'!C$2)))</f>
        <v>7384.727439759532</v>
      </c>
      <c r="U557" s="143">
        <f t="shared" si="94"/>
        <v>1189385.8097552701</v>
      </c>
      <c r="V557" s="147">
        <f>(U557*'SW7'!C$3/(B557*'SW7'!C$4)/1000)</f>
        <v>1.5062958800735684</v>
      </c>
      <c r="W557" s="147">
        <f>V557/'SW7'!C$5</f>
        <v>18.828698500919604</v>
      </c>
    </row>
    <row r="558" spans="1:23" x14ac:dyDescent="0.35">
      <c r="A558" s="142">
        <f t="shared" si="92"/>
        <v>555</v>
      </c>
      <c r="B558" s="143">
        <f t="shared" si="96"/>
        <v>505.58270463200341</v>
      </c>
      <c r="C558" s="142">
        <v>2800</v>
      </c>
      <c r="D558" s="133">
        <v>0</v>
      </c>
      <c r="E558" s="166">
        <v>1.3</v>
      </c>
      <c r="F558" s="143"/>
      <c r="G558" s="143"/>
      <c r="H558" s="143"/>
      <c r="I558" s="143"/>
      <c r="J558" s="143"/>
      <c r="K558" s="143"/>
      <c r="L558" s="167">
        <f t="shared" si="95"/>
        <v>11.67701937581575</v>
      </c>
      <c r="M558" s="143">
        <f t="shared" si="87"/>
        <v>0.28375157083232272</v>
      </c>
      <c r="N558" s="143">
        <f t="shared" si="88"/>
        <v>46.708077503262999</v>
      </c>
      <c r="O558" s="143">
        <f t="shared" si="89"/>
        <v>0</v>
      </c>
      <c r="P558" s="143">
        <f t="shared" si="90"/>
        <v>32695.654252284097</v>
      </c>
      <c r="Q558" s="143">
        <f t="shared" si="90"/>
        <v>0</v>
      </c>
      <c r="R558" s="143">
        <f t="shared" si="90"/>
        <v>60.720500754241897</v>
      </c>
      <c r="S558" s="143">
        <f t="shared" si="91"/>
        <v>32756.374753038341</v>
      </c>
      <c r="T558" s="143">
        <f>U557-(U557*(0.5^(1/'SW7'!C$2)))</f>
        <v>7546.384468305856</v>
      </c>
      <c r="U558" s="143">
        <f t="shared" si="94"/>
        <v>1214729.7834721578</v>
      </c>
      <c r="V558" s="147">
        <f>(U558*'SW7'!C$3/(B558*'SW7'!C$4)/1000)</f>
        <v>1.5374190181012111</v>
      </c>
      <c r="W558" s="147">
        <f>V558/'SW7'!C$5</f>
        <v>19.217737726265138</v>
      </c>
    </row>
    <row r="559" spans="1:23" x14ac:dyDescent="0.35">
      <c r="A559" s="142">
        <f t="shared" si="92"/>
        <v>556</v>
      </c>
      <c r="B559" s="143">
        <f t="shared" si="96"/>
        <v>505.90270463200341</v>
      </c>
      <c r="C559" s="142">
        <v>2800</v>
      </c>
      <c r="D559" s="133">
        <v>0</v>
      </c>
      <c r="E559" s="166">
        <v>1.3</v>
      </c>
      <c r="F559" s="143"/>
      <c r="G559" s="143"/>
      <c r="H559" s="143"/>
      <c r="I559" s="143"/>
      <c r="J559" s="143"/>
      <c r="K559" s="143"/>
      <c r="L559" s="167">
        <f t="shared" si="95"/>
        <v>11.686866723209537</v>
      </c>
      <c r="M559" s="143">
        <f t="shared" si="87"/>
        <v>0.28399086137399171</v>
      </c>
      <c r="N559" s="143">
        <f t="shared" si="88"/>
        <v>46.747466892838148</v>
      </c>
      <c r="O559" s="143">
        <f t="shared" si="89"/>
        <v>0</v>
      </c>
      <c r="P559" s="143">
        <f t="shared" si="90"/>
        <v>32723.226824986705</v>
      </c>
      <c r="Q559" s="143">
        <f t="shared" si="90"/>
        <v>0</v>
      </c>
      <c r="R559" s="143">
        <f t="shared" si="90"/>
        <v>60.771706960689592</v>
      </c>
      <c r="S559" s="143">
        <f t="shared" si="91"/>
        <v>32783.998531947393</v>
      </c>
      <c r="T559" s="143">
        <f>U558-(U558*(0.5^(1/'SW7'!C$2)))</f>
        <v>7707.1862603346817</v>
      </c>
      <c r="U559" s="143">
        <f t="shared" si="94"/>
        <v>1239939.7737568903</v>
      </c>
      <c r="V559" s="147">
        <f>(U559*'SW7'!C$3/(B559*'SW7'!C$4)/1000)</f>
        <v>1.5683333148672047</v>
      </c>
      <c r="W559" s="147">
        <f>V559/'SW7'!C$5</f>
        <v>19.60416643584006</v>
      </c>
    </row>
    <row r="560" spans="1:23" x14ac:dyDescent="0.35">
      <c r="A560" s="142">
        <f t="shared" si="92"/>
        <v>557</v>
      </c>
      <c r="B560" s="143">
        <f t="shared" si="96"/>
        <v>506.2227046320034</v>
      </c>
      <c r="C560" s="142">
        <v>2800</v>
      </c>
      <c r="D560" s="133">
        <v>0</v>
      </c>
      <c r="E560" s="166">
        <v>1.3</v>
      </c>
      <c r="F560" s="143"/>
      <c r="G560" s="143"/>
      <c r="H560" s="143"/>
      <c r="I560" s="143"/>
      <c r="J560" s="143"/>
      <c r="K560" s="143"/>
      <c r="L560" s="167">
        <f t="shared" si="95"/>
        <v>11.696696375450234</v>
      </c>
      <c r="M560" s="143">
        <f t="shared" si="87"/>
        <v>0.28422972192344065</v>
      </c>
      <c r="N560" s="143">
        <f t="shared" si="88"/>
        <v>46.786785501800935</v>
      </c>
      <c r="O560" s="143">
        <f t="shared" si="89"/>
        <v>0</v>
      </c>
      <c r="P560" s="143">
        <f t="shared" si="90"/>
        <v>32750.749851260654</v>
      </c>
      <c r="Q560" s="143">
        <f t="shared" si="90"/>
        <v>0</v>
      </c>
      <c r="R560" s="143">
        <f t="shared" si="90"/>
        <v>60.82282115234122</v>
      </c>
      <c r="S560" s="143">
        <f t="shared" si="91"/>
        <v>32811.572672412993</v>
      </c>
      <c r="T560" s="143">
        <f>U559-(U559*(0.5^(1/'SW7'!C$2)))</f>
        <v>7867.1379577321932</v>
      </c>
      <c r="U560" s="143">
        <f t="shared" si="94"/>
        <v>1265016.586028503</v>
      </c>
      <c r="V560" s="147">
        <f>(U560*'SW7'!C$3/(B560*'SW7'!C$4)/1000)</f>
        <v>1.5990401845051776</v>
      </c>
      <c r="W560" s="147">
        <f>V560/'SW7'!C$5</f>
        <v>19.988002306314719</v>
      </c>
    </row>
    <row r="561" spans="1:23" x14ac:dyDescent="0.35">
      <c r="A561" s="142">
        <f t="shared" si="92"/>
        <v>558</v>
      </c>
      <c r="B561" s="143">
        <f t="shared" si="96"/>
        <v>506.54270463200339</v>
      </c>
      <c r="C561" s="142">
        <v>2800</v>
      </c>
      <c r="D561" s="133">
        <v>0</v>
      </c>
      <c r="E561" s="166">
        <v>1.3</v>
      </c>
      <c r="F561" s="143"/>
      <c r="G561" s="143"/>
      <c r="H561" s="143"/>
      <c r="I561" s="143"/>
      <c r="J561" s="143"/>
      <c r="K561" s="143"/>
      <c r="L561" s="167">
        <f t="shared" si="95"/>
        <v>11.706508396018247</v>
      </c>
      <c r="M561" s="143">
        <f t="shared" si="87"/>
        <v>0.28446815402324338</v>
      </c>
      <c r="N561" s="143">
        <f t="shared" si="88"/>
        <v>46.826033584072988</v>
      </c>
      <c r="O561" s="143">
        <f t="shared" si="89"/>
        <v>0</v>
      </c>
      <c r="P561" s="143">
        <f t="shared" si="90"/>
        <v>32778.223508851093</v>
      </c>
      <c r="Q561" s="143">
        <f t="shared" si="90"/>
        <v>0</v>
      </c>
      <c r="R561" s="143">
        <f t="shared" si="90"/>
        <v>60.873843659294884</v>
      </c>
      <c r="S561" s="143">
        <f t="shared" si="91"/>
        <v>32839.097352510391</v>
      </c>
      <c r="T561" s="143">
        <f>U560-(U560*(0.5^(1/'SW7'!C$2)))</f>
        <v>8026.2446707002819</v>
      </c>
      <c r="U561" s="143">
        <f t="shared" si="94"/>
        <v>1289961.0207431838</v>
      </c>
      <c r="V561" s="147">
        <f>(U561*'SW7'!C$3/(B561*'SW7'!C$4)/1000)</f>
        <v>1.6295410313060295</v>
      </c>
      <c r="W561" s="147">
        <f>V561/'SW7'!C$5</f>
        <v>20.369262891325366</v>
      </c>
    </row>
    <row r="562" spans="1:23" x14ac:dyDescent="0.35">
      <c r="A562" s="142">
        <f t="shared" si="92"/>
        <v>559</v>
      </c>
      <c r="B562" s="143">
        <f t="shared" si="96"/>
        <v>506.86270463200339</v>
      </c>
      <c r="C562" s="142">
        <v>2800</v>
      </c>
      <c r="D562" s="133">
        <v>0</v>
      </c>
      <c r="E562" s="166">
        <v>1.3</v>
      </c>
      <c r="F562" s="143"/>
      <c r="G562" s="143"/>
      <c r="H562" s="143"/>
      <c r="I562" s="143"/>
      <c r="J562" s="143"/>
      <c r="K562" s="143"/>
      <c r="L562" s="167">
        <f t="shared" si="95"/>
        <v>11.716302848053022</v>
      </c>
      <c r="M562" s="143">
        <f t="shared" si="87"/>
        <v>0.28470615920768844</v>
      </c>
      <c r="N562" s="143">
        <f t="shared" si="88"/>
        <v>46.865211392212089</v>
      </c>
      <c r="O562" s="143">
        <f t="shared" si="89"/>
        <v>0</v>
      </c>
      <c r="P562" s="143">
        <f t="shared" si="90"/>
        <v>32805.647974548461</v>
      </c>
      <c r="Q562" s="143">
        <f t="shared" si="90"/>
        <v>0</v>
      </c>
      <c r="R562" s="143">
        <f t="shared" si="90"/>
        <v>60.924774809875714</v>
      </c>
      <c r="S562" s="143">
        <f t="shared" si="91"/>
        <v>32866.57274935834</v>
      </c>
      <c r="T562" s="143">
        <f>U561-(U561*(0.5^(1/'SW7'!C$2)))</f>
        <v>8184.5114779530559</v>
      </c>
      <c r="U562" s="143">
        <f t="shared" si="94"/>
        <v>1314773.8734249938</v>
      </c>
      <c r="V562" s="147">
        <f>(U562*'SW7'!C$3/(B562*'SW7'!C$4)/1000)</f>
        <v>1.6598372497877816</v>
      </c>
      <c r="W562" s="147">
        <f>V562/'SW7'!C$5</f>
        <v>20.747965622347269</v>
      </c>
    </row>
    <row r="563" spans="1:23" x14ac:dyDescent="0.35">
      <c r="A563" s="142">
        <f t="shared" si="92"/>
        <v>560</v>
      </c>
      <c r="B563" s="143">
        <f t="shared" si="96"/>
        <v>507.18270463200338</v>
      </c>
      <c r="C563" s="142">
        <v>2800</v>
      </c>
      <c r="D563" s="133">
        <v>0</v>
      </c>
      <c r="E563" s="166">
        <v>1.3</v>
      </c>
      <c r="F563" s="143"/>
      <c r="G563" s="143"/>
      <c r="H563" s="143"/>
      <c r="I563" s="143"/>
      <c r="J563" s="143"/>
      <c r="K563" s="143"/>
      <c r="L563" s="167">
        <f t="shared" si="95"/>
        <v>11.726079794355446</v>
      </c>
      <c r="M563" s="143">
        <f t="shared" si="87"/>
        <v>0.28494373900283732</v>
      </c>
      <c r="N563" s="143">
        <f t="shared" si="88"/>
        <v>46.904319177421783</v>
      </c>
      <c r="O563" s="143">
        <f t="shared" si="89"/>
        <v>0</v>
      </c>
      <c r="P563" s="143">
        <f t="shared" si="90"/>
        <v>32833.023424195249</v>
      </c>
      <c r="Q563" s="143">
        <f t="shared" si="90"/>
        <v>0</v>
      </c>
      <c r="R563" s="143">
        <f t="shared" si="90"/>
        <v>60.97561493064832</v>
      </c>
      <c r="S563" s="143">
        <f t="shared" si="91"/>
        <v>32893.999039125898</v>
      </c>
      <c r="T563" s="143">
        <f>U562-(U562*(0.5^(1/'SW7'!C$2)))</f>
        <v>8341.943426910555</v>
      </c>
      <c r="U563" s="143">
        <f t="shared" si="94"/>
        <v>1339455.9346963991</v>
      </c>
      <c r="V563" s="147">
        <f>(U563*'SW7'!C$3/(B563*'SW7'!C$4)/1000)</f>
        <v>1.6899302247649288</v>
      </c>
      <c r="W563" s="147">
        <f>V563/'SW7'!C$5</f>
        <v>21.12412780956161</v>
      </c>
    </row>
    <row r="564" spans="1:23" x14ac:dyDescent="0.35">
      <c r="A564" s="142">
        <f t="shared" si="92"/>
        <v>561</v>
      </c>
      <c r="B564" s="143">
        <f t="shared" si="96"/>
        <v>507.50270463200337</v>
      </c>
      <c r="C564" s="142">
        <v>2800</v>
      </c>
      <c r="D564" s="133">
        <v>0</v>
      </c>
      <c r="E564" s="166">
        <v>1.3</v>
      </c>
      <c r="F564" s="143"/>
      <c r="G564" s="143"/>
      <c r="H564" s="143"/>
      <c r="I564" s="143"/>
      <c r="J564" s="143"/>
      <c r="K564" s="143"/>
      <c r="L564" s="167">
        <f t="shared" si="95"/>
        <v>11.735839297390253</v>
      </c>
      <c r="M564" s="143">
        <f t="shared" si="87"/>
        <v>0.28518089492658316</v>
      </c>
      <c r="N564" s="143">
        <f t="shared" si="88"/>
        <v>46.943357189561013</v>
      </c>
      <c r="O564" s="143">
        <f t="shared" si="89"/>
        <v>0</v>
      </c>
      <c r="P564" s="143">
        <f t="shared" si="90"/>
        <v>32860.35003269271</v>
      </c>
      <c r="Q564" s="143">
        <f t="shared" si="90"/>
        <v>0</v>
      </c>
      <c r="R564" s="143">
        <f t="shared" si="90"/>
        <v>61.026364346429318</v>
      </c>
      <c r="S564" s="143">
        <f t="shared" si="91"/>
        <v>32921.376397039137</v>
      </c>
      <c r="T564" s="143">
        <f>U563-(U563*(0.5^(1/'SW7'!C$2)))</f>
        <v>8498.5455338945612</v>
      </c>
      <c r="U564" s="143">
        <f t="shared" si="94"/>
        <v>1364007.9903086144</v>
      </c>
      <c r="V564" s="147">
        <f>(U564*'SW7'!C$3/(B564*'SW7'!C$4)/1000)</f>
        <v>1.7198213314172917</v>
      </c>
      <c r="W564" s="147">
        <f>V564/'SW7'!C$5</f>
        <v>21.497766642716144</v>
      </c>
    </row>
    <row r="565" spans="1:23" x14ac:dyDescent="0.35">
      <c r="A565" s="142">
        <f t="shared" si="92"/>
        <v>562</v>
      </c>
      <c r="B565" s="143">
        <f t="shared" si="96"/>
        <v>507.82270463200337</v>
      </c>
      <c r="C565" s="142">
        <v>2800</v>
      </c>
      <c r="D565" s="133">
        <v>0</v>
      </c>
      <c r="E565" s="166">
        <v>1.3</v>
      </c>
      <c r="F565" s="143"/>
      <c r="G565" s="143"/>
      <c r="H565" s="143"/>
      <c r="I565" s="143"/>
      <c r="J565" s="143"/>
      <c r="K565" s="143"/>
      <c r="L565" s="167">
        <f t="shared" si="95"/>
        <v>11.745581419288467</v>
      </c>
      <c r="M565" s="143">
        <f t="shared" si="87"/>
        <v>0.28541762848870972</v>
      </c>
      <c r="N565" s="143">
        <f t="shared" si="88"/>
        <v>46.982325677153867</v>
      </c>
      <c r="O565" s="143">
        <f t="shared" si="89"/>
        <v>0</v>
      </c>
      <c r="P565" s="143">
        <f t="shared" si="90"/>
        <v>32887.627974007708</v>
      </c>
      <c r="Q565" s="143">
        <f t="shared" si="90"/>
        <v>0</v>
      </c>
      <c r="R565" s="143">
        <f t="shared" si="90"/>
        <v>61.077023380300027</v>
      </c>
      <c r="S565" s="143">
        <f t="shared" si="91"/>
        <v>32948.704997388006</v>
      </c>
      <c r="T565" s="143">
        <f>U564-(U564*(0.5^(1/'SW7'!C$2)))</f>
        <v>8654.3227843183558</v>
      </c>
      <c r="U565" s="143">
        <f t="shared" si="94"/>
        <v>1388430.8211717589</v>
      </c>
      <c r="V565" s="147">
        <f>(U565*'SW7'!C$3/(B565*'SW7'!C$4)/1000)</f>
        <v>1.7495119353583686</v>
      </c>
      <c r="W565" s="147">
        <f>V565/'SW7'!C$5</f>
        <v>21.868899191979608</v>
      </c>
    </row>
    <row r="566" spans="1:23" x14ac:dyDescent="0.35">
      <c r="A566" s="142">
        <f t="shared" si="92"/>
        <v>563</v>
      </c>
      <c r="B566" s="143">
        <f t="shared" si="96"/>
        <v>508.14270463200336</v>
      </c>
      <c r="C566" s="142">
        <v>2800</v>
      </c>
      <c r="D566" s="133">
        <v>0</v>
      </c>
      <c r="E566" s="166">
        <v>1.3</v>
      </c>
      <c r="F566" s="143"/>
      <c r="G566" s="143"/>
      <c r="H566" s="143"/>
      <c r="I566" s="143"/>
      <c r="J566" s="143"/>
      <c r="K566" s="143"/>
      <c r="L566" s="167">
        <f t="shared" si="95"/>
        <v>11.75530622184974</v>
      </c>
      <c r="M566" s="143">
        <f t="shared" si="87"/>
        <v>0.28565394119094867</v>
      </c>
      <c r="N566" s="143">
        <f t="shared" si="88"/>
        <v>47.021224887398958</v>
      </c>
      <c r="O566" s="143">
        <f t="shared" si="89"/>
        <v>0</v>
      </c>
      <c r="P566" s="143">
        <f t="shared" si="90"/>
        <v>32914.857421179273</v>
      </c>
      <c r="Q566" s="143">
        <f t="shared" si="90"/>
        <v>0</v>
      </c>
      <c r="R566" s="143">
        <f t="shared" si="90"/>
        <v>61.127592353618645</v>
      </c>
      <c r="S566" s="143">
        <f t="shared" si="91"/>
        <v>32975.985013532889</v>
      </c>
      <c r="T566" s="143">
        <f>U565-(U565*(0.5^(1/'SW7'!C$2)))</f>
        <v>8809.2801328811329</v>
      </c>
      <c r="U566" s="143">
        <f t="shared" si="94"/>
        <v>1412725.2033848285</v>
      </c>
      <c r="V566" s="147">
        <f>(U566*'SW7'!C$3/(B566*'SW7'!C$4)/1000)</f>
        <v>1.7790033927032034</v>
      </c>
      <c r="W566" s="147">
        <f>V566/'SW7'!C$5</f>
        <v>22.237542408790041</v>
      </c>
    </row>
    <row r="567" spans="1:23" x14ac:dyDescent="0.35">
      <c r="A567" s="142">
        <f t="shared" si="92"/>
        <v>564</v>
      </c>
      <c r="B567" s="143">
        <f t="shared" si="96"/>
        <v>508.46270463200335</v>
      </c>
      <c r="C567" s="142">
        <v>2800</v>
      </c>
      <c r="D567" s="133">
        <v>0</v>
      </c>
      <c r="E567" s="166">
        <v>1.3</v>
      </c>
      <c r="F567" s="143"/>
      <c r="G567" s="143"/>
      <c r="H567" s="143"/>
      <c r="I567" s="143"/>
      <c r="J567" s="143"/>
      <c r="K567" s="143"/>
      <c r="L567" s="167">
        <f t="shared" si="95"/>
        <v>11.765013766544687</v>
      </c>
      <c r="M567" s="143">
        <f t="shared" si="87"/>
        <v>0.28588983452703587</v>
      </c>
      <c r="N567" s="143">
        <f t="shared" si="88"/>
        <v>47.060055066178748</v>
      </c>
      <c r="O567" s="143">
        <f t="shared" si="89"/>
        <v>0</v>
      </c>
      <c r="P567" s="143">
        <f t="shared" si="90"/>
        <v>32942.038546325122</v>
      </c>
      <c r="Q567" s="143">
        <f t="shared" si="90"/>
        <v>0</v>
      </c>
      <c r="R567" s="143">
        <f t="shared" si="90"/>
        <v>61.178071586032374</v>
      </c>
      <c r="S567" s="143">
        <f t="shared" si="91"/>
        <v>33003.216617911152</v>
      </c>
      <c r="T567" s="143">
        <f>U566-(U566*(0.5^(1/'SW7'!C$2)))</f>
        <v>8963.4225037551951</v>
      </c>
      <c r="U567" s="143">
        <f t="shared" si="94"/>
        <v>1436891.9082654803</v>
      </c>
      <c r="V567" s="147">
        <f>(U567*'SW7'!C$3/(B567*'SW7'!C$4)/1000)</f>
        <v>1.8082970501357556</v>
      </c>
      <c r="W567" s="147">
        <f>V567/'SW7'!C$5</f>
        <v>22.603713126696945</v>
      </c>
    </row>
    <row r="568" spans="1:23" x14ac:dyDescent="0.35">
      <c r="A568" s="142">
        <f t="shared" si="92"/>
        <v>565</v>
      </c>
      <c r="B568" s="143">
        <f t="shared" si="96"/>
        <v>508.78270463200334</v>
      </c>
      <c r="C568" s="142">
        <v>2800</v>
      </c>
      <c r="D568" s="133">
        <v>0</v>
      </c>
      <c r="E568" s="166">
        <v>1.3</v>
      </c>
      <c r="F568" s="143"/>
      <c r="G568" s="143"/>
      <c r="H568" s="143"/>
      <c r="I568" s="143"/>
      <c r="J568" s="143"/>
      <c r="K568" s="143"/>
      <c r="L568" s="167">
        <f t="shared" si="95"/>
        <v>11.774704114517267</v>
      </c>
      <c r="M568" s="143">
        <f t="shared" si="87"/>
        <v>0.28612530998276958</v>
      </c>
      <c r="N568" s="143">
        <f t="shared" si="88"/>
        <v>47.098816458069066</v>
      </c>
      <c r="O568" s="143">
        <f t="shared" si="89"/>
        <v>0</v>
      </c>
      <c r="P568" s="143">
        <f t="shared" si="90"/>
        <v>32969.17152064835</v>
      </c>
      <c r="Q568" s="143">
        <f t="shared" si="90"/>
        <v>0</v>
      </c>
      <c r="R568" s="143">
        <f t="shared" si="90"/>
        <v>61.228461395489788</v>
      </c>
      <c r="S568" s="143">
        <f t="shared" si="91"/>
        <v>33030.39998204384</v>
      </c>
      <c r="T568" s="143">
        <f>U567-(U567*(0.5^(1/'SW7'!C$2)))</f>
        <v>9116.7547907775734</v>
      </c>
      <c r="U568" s="143">
        <f t="shared" si="94"/>
        <v>1460931.7023796362</v>
      </c>
      <c r="V568" s="147">
        <f>(U568*'SW7'!C$3/(B568*'SW7'!C$4)/1000)</f>
        <v>1.8373942449757912</v>
      </c>
      <c r="W568" s="147">
        <f>V568/'SW7'!C$5</f>
        <v>22.967428062197389</v>
      </c>
    </row>
    <row r="569" spans="1:23" x14ac:dyDescent="0.35">
      <c r="A569" s="142">
        <f t="shared" si="92"/>
        <v>566</v>
      </c>
      <c r="B569" s="143">
        <f t="shared" si="96"/>
        <v>509.10270463200334</v>
      </c>
      <c r="C569" s="142">
        <v>1300</v>
      </c>
      <c r="D569" s="133">
        <v>0</v>
      </c>
      <c r="E569" s="166">
        <v>1.3</v>
      </c>
      <c r="F569" s="143"/>
      <c r="G569" s="143"/>
      <c r="H569" s="143"/>
      <c r="I569" s="143"/>
      <c r="J569" s="143"/>
      <c r="K569" s="143"/>
      <c r="L569" s="167">
        <f t="shared" si="95"/>
        <v>11.784377326587052</v>
      </c>
      <c r="M569" s="143">
        <f t="shared" si="87"/>
        <v>0.28636036903606532</v>
      </c>
      <c r="N569" s="143">
        <f t="shared" si="88"/>
        <v>47.137509306348207</v>
      </c>
      <c r="O569" s="143">
        <f t="shared" si="89"/>
        <v>0</v>
      </c>
      <c r="P569" s="143">
        <f t="shared" si="90"/>
        <v>15319.690524563168</v>
      </c>
      <c r="Q569" s="143">
        <f t="shared" si="90"/>
        <v>0</v>
      </c>
      <c r="R569" s="143">
        <f t="shared" si="90"/>
        <v>61.27876209825267</v>
      </c>
      <c r="S569" s="143">
        <f t="shared" si="91"/>
        <v>15380.96928666142</v>
      </c>
      <c r="T569" s="143">
        <f>U568-(U568*(0.5^(1/'SW7'!C$2)))</f>
        <v>9269.2818576353602</v>
      </c>
      <c r="U569" s="143">
        <f t="shared" si="94"/>
        <v>1484845.3475709024</v>
      </c>
      <c r="V569" s="147">
        <f>(U569*'SW7'!C$3/(B569*'SW7'!C$4)/1000)</f>
        <v>1.8662963052452914</v>
      </c>
      <c r="W569" s="147">
        <f>V569/'SW7'!C$5</f>
        <v>23.328703815566143</v>
      </c>
    </row>
    <row r="570" spans="1:23" x14ac:dyDescent="0.35">
      <c r="A570" s="142">
        <f t="shared" si="92"/>
        <v>567</v>
      </c>
      <c r="B570" s="143">
        <f t="shared" si="96"/>
        <v>509.42270463200333</v>
      </c>
      <c r="C570" s="142">
        <v>1300</v>
      </c>
      <c r="D570" s="133">
        <v>0</v>
      </c>
      <c r="E570" s="166">
        <v>1.3</v>
      </c>
      <c r="F570" s="143"/>
      <c r="G570" s="143"/>
      <c r="H570" s="143"/>
      <c r="I570" s="143"/>
      <c r="J570" s="143"/>
      <c r="K570" s="143"/>
      <c r="L570" s="167">
        <f t="shared" si="95"/>
        <v>11.794033463251548</v>
      </c>
      <c r="M570" s="143">
        <f t="shared" si="87"/>
        <v>0.28659501315701258</v>
      </c>
      <c r="N570" s="143">
        <f t="shared" si="88"/>
        <v>47.176133853006192</v>
      </c>
      <c r="O570" s="143">
        <f t="shared" si="89"/>
        <v>0</v>
      </c>
      <c r="P570" s="143">
        <f t="shared" si="90"/>
        <v>15332.243502227013</v>
      </c>
      <c r="Q570" s="143">
        <f t="shared" si="90"/>
        <v>0</v>
      </c>
      <c r="R570" s="143">
        <f t="shared" si="90"/>
        <v>61.328974008908048</v>
      </c>
      <c r="S570" s="143">
        <f t="shared" si="91"/>
        <v>15393.57247623592</v>
      </c>
      <c r="T570" s="143">
        <f>U569-(U569*(0.5^(1/'SW7'!C$2)))</f>
        <v>9421.0085380545352</v>
      </c>
      <c r="U570" s="143">
        <f t="shared" si="94"/>
        <v>1490957.0349999284</v>
      </c>
      <c r="V570" s="147">
        <f>(U570*'SW7'!C$3/(B570*'SW7'!C$4)/1000)</f>
        <v>1.8728008993897729</v>
      </c>
      <c r="W570" s="147">
        <f>V570/'SW7'!C$5</f>
        <v>23.41001124237216</v>
      </c>
    </row>
    <row r="571" spans="1:23" x14ac:dyDescent="0.35">
      <c r="A571" s="142">
        <f t="shared" si="92"/>
        <v>568</v>
      </c>
      <c r="B571" s="143">
        <f t="shared" si="96"/>
        <v>509.74270463200332</v>
      </c>
      <c r="C571" s="142">
        <v>1300</v>
      </c>
      <c r="D571" s="133">
        <v>0</v>
      </c>
      <c r="E571" s="166">
        <v>1.3</v>
      </c>
      <c r="F571" s="143"/>
      <c r="G571" s="143"/>
      <c r="H571" s="143"/>
      <c r="I571" s="143"/>
      <c r="J571" s="143"/>
      <c r="K571" s="143"/>
      <c r="L571" s="167">
        <f t="shared" si="95"/>
        <v>11.803672584688446</v>
      </c>
      <c r="M571" s="143">
        <f t="shared" si="87"/>
        <v>0.28682924380792924</v>
      </c>
      <c r="N571" s="143">
        <f t="shared" si="88"/>
        <v>47.214690338753783</v>
      </c>
      <c r="O571" s="143">
        <f t="shared" si="89"/>
        <v>0</v>
      </c>
      <c r="P571" s="143">
        <f t="shared" si="90"/>
        <v>15344.77436009498</v>
      </c>
      <c r="Q571" s="143">
        <f t="shared" si="90"/>
        <v>0</v>
      </c>
      <c r="R571" s="143">
        <f t="shared" si="90"/>
        <v>61.379097440379923</v>
      </c>
      <c r="S571" s="143">
        <f t="shared" si="91"/>
        <v>15406.15345753536</v>
      </c>
      <c r="T571" s="143">
        <f>U570-(U570*(0.5^(1/'SW7'!C$2)))</f>
        <v>9459.7858151257969</v>
      </c>
      <c r="U571" s="143">
        <f t="shared" si="94"/>
        <v>1496929.5989381098</v>
      </c>
      <c r="V571" s="147">
        <f>(U571*'SW7'!C$3/(B571*'SW7'!C$4)/1000)</f>
        <v>1.8791226825627558</v>
      </c>
      <c r="W571" s="147">
        <f>V571/'SW7'!C$5</f>
        <v>23.489033532034448</v>
      </c>
    </row>
    <row r="572" spans="1:23" x14ac:dyDescent="0.35">
      <c r="A572" s="142">
        <f t="shared" si="92"/>
        <v>569</v>
      </c>
      <c r="B572" s="143">
        <f t="shared" si="96"/>
        <v>510.06270463200332</v>
      </c>
      <c r="C572" s="142">
        <v>1300</v>
      </c>
      <c r="D572" s="133">
        <v>0</v>
      </c>
      <c r="E572" s="166">
        <v>1.3</v>
      </c>
      <c r="F572" s="143"/>
      <c r="G572" s="143"/>
      <c r="H572" s="143"/>
      <c r="I572" s="143"/>
      <c r="J572" s="143"/>
      <c r="K572" s="143"/>
      <c r="L572" s="167">
        <f t="shared" si="95"/>
        <v>11.813294750757859</v>
      </c>
      <c r="M572" s="143">
        <f t="shared" si="87"/>
        <v>0.28706306244341595</v>
      </c>
      <c r="N572" s="143">
        <f t="shared" si="88"/>
        <v>47.253179003031434</v>
      </c>
      <c r="O572" s="143">
        <f t="shared" si="89"/>
        <v>0</v>
      </c>
      <c r="P572" s="143">
        <f t="shared" si="90"/>
        <v>15357.283175985216</v>
      </c>
      <c r="Q572" s="143">
        <f t="shared" si="90"/>
        <v>0</v>
      </c>
      <c r="R572" s="143">
        <f t="shared" si="90"/>
        <v>61.429132703940866</v>
      </c>
      <c r="S572" s="143">
        <f t="shared" si="91"/>
        <v>15418.712308689157</v>
      </c>
      <c r="T572" s="143">
        <f>U571-(U571*(0.5^(1/'SW7'!C$2)))</f>
        <v>9497.6803850538563</v>
      </c>
      <c r="U572" s="143">
        <f t="shared" si="94"/>
        <v>1502875.9665805195</v>
      </c>
      <c r="V572" s="147">
        <f>(U572*'SW7'!C$3/(B572*'SW7'!C$4)/1000)</f>
        <v>1.8854036694420702</v>
      </c>
      <c r="W572" s="147">
        <f>V572/'SW7'!C$5</f>
        <v>23.567545868025878</v>
      </c>
    </row>
    <row r="573" spans="1:23" x14ac:dyDescent="0.35">
      <c r="A573" s="142">
        <f t="shared" si="92"/>
        <v>570</v>
      </c>
      <c r="B573" s="143">
        <f t="shared" si="96"/>
        <v>510.38270463200331</v>
      </c>
      <c r="C573" s="142">
        <v>1300</v>
      </c>
      <c r="D573" s="133">
        <v>0</v>
      </c>
      <c r="E573" s="166">
        <v>1.3</v>
      </c>
      <c r="F573" s="143"/>
      <c r="G573" s="143"/>
      <c r="H573" s="143"/>
      <c r="I573" s="143"/>
      <c r="J573" s="143"/>
      <c r="K573" s="143"/>
      <c r="L573" s="167">
        <f t="shared" si="95"/>
        <v>11.822900021004589</v>
      </c>
      <c r="M573" s="143">
        <f t="shared" si="87"/>
        <v>0.28729647051041152</v>
      </c>
      <c r="N573" s="143">
        <f t="shared" si="88"/>
        <v>47.291600084018356</v>
      </c>
      <c r="O573" s="143">
        <f t="shared" si="89"/>
        <v>0</v>
      </c>
      <c r="P573" s="143">
        <f t="shared" si="90"/>
        <v>15369.770027305965</v>
      </c>
      <c r="Q573" s="143">
        <f t="shared" si="90"/>
        <v>0</v>
      </c>
      <c r="R573" s="143">
        <f t="shared" si="90"/>
        <v>61.479080109223865</v>
      </c>
      <c r="S573" s="143">
        <f t="shared" si="91"/>
        <v>15431.249107415189</v>
      </c>
      <c r="T573" s="143">
        <f>U572-(U572*(0.5^(1/'SW7'!C$2)))</f>
        <v>9535.4087453987449</v>
      </c>
      <c r="U573" s="143">
        <f t="shared" si="94"/>
        <v>1508796.9985041548</v>
      </c>
      <c r="V573" s="147">
        <f>(U573*'SW7'!C$3/(B573*'SW7'!C$4)/1000)</f>
        <v>1.8916450157063067</v>
      </c>
      <c r="W573" s="147">
        <f>V573/'SW7'!C$5</f>
        <v>23.645562696328835</v>
      </c>
    </row>
    <row r="574" spans="1:23" x14ac:dyDescent="0.35">
      <c r="A574" s="142">
        <f t="shared" si="92"/>
        <v>571</v>
      </c>
      <c r="B574" s="143">
        <f t="shared" si="96"/>
        <v>510.7027046320033</v>
      </c>
      <c r="C574" s="142">
        <v>1300</v>
      </c>
      <c r="D574" s="133">
        <v>0</v>
      </c>
      <c r="E574" s="166">
        <v>1.3</v>
      </c>
      <c r="F574" s="143"/>
      <c r="G574" s="143"/>
      <c r="H574" s="143"/>
      <c r="I574" s="143"/>
      <c r="J574" s="143"/>
      <c r="K574" s="143"/>
      <c r="L574" s="167">
        <f t="shared" si="95"/>
        <v>11.832488454660311</v>
      </c>
      <c r="M574" s="143">
        <f t="shared" si="87"/>
        <v>0.28752946944824553</v>
      </c>
      <c r="N574" s="143">
        <f t="shared" si="88"/>
        <v>47.329953818641243</v>
      </c>
      <c r="O574" s="143">
        <f t="shared" si="89"/>
        <v>0</v>
      </c>
      <c r="P574" s="143">
        <f t="shared" si="90"/>
        <v>15382.234991058403</v>
      </c>
      <c r="Q574" s="143">
        <f t="shared" si="90"/>
        <v>0</v>
      </c>
      <c r="R574" s="143">
        <f t="shared" si="90"/>
        <v>61.528939964233615</v>
      </c>
      <c r="S574" s="143">
        <f t="shared" si="91"/>
        <v>15443.763931022637</v>
      </c>
      <c r="T574" s="143">
        <f>U573-(U573*(0.5^(1/'SW7'!C$2)))</f>
        <v>9572.9763563273009</v>
      </c>
      <c r="U574" s="143">
        <f t="shared" si="94"/>
        <v>1514692.8388661712</v>
      </c>
      <c r="V574" s="147">
        <f>(U574*'SW7'!C$3/(B574*'SW7'!C$4)/1000)</f>
        <v>1.897846976493329</v>
      </c>
      <c r="W574" s="147">
        <f>V574/'SW7'!C$5</f>
        <v>23.72308720616661</v>
      </c>
    </row>
    <row r="575" spans="1:23" x14ac:dyDescent="0.35">
      <c r="A575" s="142">
        <f t="shared" si="92"/>
        <v>572</v>
      </c>
      <c r="B575" s="143">
        <f t="shared" si="96"/>
        <v>511.0227046320033</v>
      </c>
      <c r="C575" s="142">
        <v>1300</v>
      </c>
      <c r="D575" s="133">
        <v>0</v>
      </c>
      <c r="E575" s="166">
        <v>1.3</v>
      </c>
      <c r="F575" s="143"/>
      <c r="G575" s="143"/>
      <c r="H575" s="143"/>
      <c r="I575" s="143"/>
      <c r="J575" s="143"/>
      <c r="K575" s="143"/>
      <c r="L575" s="167">
        <f t="shared" si="95"/>
        <v>11.842060110645772</v>
      </c>
      <c r="M575" s="143">
        <f t="shared" si="87"/>
        <v>0.28776206068869226</v>
      </c>
      <c r="N575" s="143">
        <f t="shared" si="88"/>
        <v>47.368240442583087</v>
      </c>
      <c r="O575" s="143">
        <f t="shared" si="89"/>
        <v>0</v>
      </c>
      <c r="P575" s="143">
        <f t="shared" si="90"/>
        <v>15394.678143839503</v>
      </c>
      <c r="Q575" s="143">
        <f t="shared" si="90"/>
        <v>0</v>
      </c>
      <c r="R575" s="143">
        <f t="shared" si="90"/>
        <v>61.578712575358011</v>
      </c>
      <c r="S575" s="143">
        <f t="shared" si="91"/>
        <v>15456.256856414861</v>
      </c>
      <c r="T575" s="143">
        <f>U574-(U574*(0.5^(1/'SW7'!C$2)))</f>
        <v>9610.3841324842069</v>
      </c>
      <c r="U575" s="143">
        <f t="shared" si="94"/>
        <v>1520563.6264408666</v>
      </c>
      <c r="V575" s="147">
        <f>(U575*'SW7'!C$3/(B575*'SW7'!C$4)/1000)</f>
        <v>1.9040097995616636</v>
      </c>
      <c r="W575" s="147">
        <f>V575/'SW7'!C$5</f>
        <v>23.800122494520796</v>
      </c>
    </row>
    <row r="576" spans="1:23" x14ac:dyDescent="0.35">
      <c r="A576" s="142">
        <f t="shared" si="92"/>
        <v>573</v>
      </c>
      <c r="B576" s="143">
        <f t="shared" si="96"/>
        <v>511.34270463200329</v>
      </c>
      <c r="C576" s="142">
        <v>1300</v>
      </c>
      <c r="D576" s="133">
        <v>0</v>
      </c>
      <c r="E576" s="166">
        <v>1.3</v>
      </c>
      <c r="F576" s="143"/>
      <c r="G576" s="143"/>
      <c r="H576" s="143"/>
      <c r="I576" s="143"/>
      <c r="J576" s="143"/>
      <c r="K576" s="143"/>
      <c r="L576" s="167">
        <f t="shared" si="95"/>
        <v>11.851615047572974</v>
      </c>
      <c r="M576" s="143">
        <f t="shared" si="87"/>
        <v>0.28799424565602327</v>
      </c>
      <c r="N576" s="143">
        <f t="shared" si="88"/>
        <v>47.406460190291895</v>
      </c>
      <c r="O576" s="143">
        <f t="shared" si="89"/>
        <v>0</v>
      </c>
      <c r="P576" s="143">
        <f t="shared" si="90"/>
        <v>15407.099561844865</v>
      </c>
      <c r="Q576" s="143">
        <f t="shared" si="90"/>
        <v>0</v>
      </c>
      <c r="R576" s="143">
        <f t="shared" si="90"/>
        <v>61.628398247379465</v>
      </c>
      <c r="S576" s="143">
        <f t="shared" si="91"/>
        <v>15468.727960092245</v>
      </c>
      <c r="T576" s="143">
        <f>U575-(U575*(0.5^(1/'SW7'!C$2)))</f>
        <v>9647.6329543609172</v>
      </c>
      <c r="U576" s="143">
        <f t="shared" si="94"/>
        <v>1526409.4991647974</v>
      </c>
      <c r="V576" s="147">
        <f>(U576*'SW7'!C$3/(B576*'SW7'!C$4)/1000)</f>
        <v>1.9101337310013027</v>
      </c>
      <c r="W576" s="147">
        <f>V576/'SW7'!C$5</f>
        <v>23.876671637516282</v>
      </c>
    </row>
    <row r="577" spans="1:23" x14ac:dyDescent="0.35">
      <c r="A577" s="142">
        <f t="shared" si="92"/>
        <v>574</v>
      </c>
      <c r="B577" s="143">
        <f t="shared" si="96"/>
        <v>511.66270463200328</v>
      </c>
      <c r="C577" s="142">
        <v>1300</v>
      </c>
      <c r="D577" s="133">
        <v>0</v>
      </c>
      <c r="E577" s="166">
        <v>1.3</v>
      </c>
      <c r="F577" s="143"/>
      <c r="G577" s="143"/>
      <c r="H577" s="143"/>
      <c r="I577" s="143"/>
      <c r="J577" s="143"/>
      <c r="K577" s="143"/>
      <c r="L577" s="167">
        <f t="shared" si="95"/>
        <v>11.861153323747299</v>
      </c>
      <c r="M577" s="143">
        <f t="shared" si="87"/>
        <v>0.28822602576705936</v>
      </c>
      <c r="N577" s="143">
        <f t="shared" si="88"/>
        <v>47.444613294989196</v>
      </c>
      <c r="O577" s="143">
        <f t="shared" si="89"/>
        <v>0</v>
      </c>
      <c r="P577" s="143">
        <f t="shared" si="90"/>
        <v>15419.49932087149</v>
      </c>
      <c r="Q577" s="143">
        <f t="shared" si="90"/>
        <v>0</v>
      </c>
      <c r="R577" s="143">
        <f t="shared" si="90"/>
        <v>61.677997283485958</v>
      </c>
      <c r="S577" s="143">
        <f t="shared" si="91"/>
        <v>15481.177318154976</v>
      </c>
      <c r="T577" s="143">
        <f>U576-(U576*(0.5^(1/'SW7'!C$2)))</f>
        <v>9684.7236971340608</v>
      </c>
      <c r="U577" s="143">
        <f t="shared" si="94"/>
        <v>1532230.5941705287</v>
      </c>
      <c r="V577" s="147">
        <f>(U577*'SW7'!C$3/(B577*'SW7'!C$4)/1000)</f>
        <v>1.91621901528113</v>
      </c>
      <c r="W577" s="147">
        <f>V577/'SW7'!C$5</f>
        <v>23.952737691014125</v>
      </c>
    </row>
    <row r="578" spans="1:23" x14ac:dyDescent="0.35">
      <c r="A578" s="142">
        <f t="shared" si="92"/>
        <v>575</v>
      </c>
      <c r="B578" s="143">
        <f t="shared" si="96"/>
        <v>511.98270463200328</v>
      </c>
      <c r="C578" s="142">
        <v>1300</v>
      </c>
      <c r="D578" s="133">
        <v>0</v>
      </c>
      <c r="E578" s="166">
        <v>1.3</v>
      </c>
      <c r="F578" s="143"/>
      <c r="G578" s="143"/>
      <c r="H578" s="143"/>
      <c r="I578" s="143"/>
      <c r="J578" s="143"/>
      <c r="K578" s="143"/>
      <c r="L578" s="167">
        <f t="shared" si="95"/>
        <v>11.870674997169669</v>
      </c>
      <c r="M578" s="143">
        <f t="shared" si="87"/>
        <v>0.28845740243122292</v>
      </c>
      <c r="N578" s="143">
        <f t="shared" si="88"/>
        <v>47.482699988678675</v>
      </c>
      <c r="O578" s="143">
        <f t="shared" si="89"/>
        <v>0</v>
      </c>
      <c r="P578" s="143">
        <f t="shared" si="90"/>
        <v>15431.877496320569</v>
      </c>
      <c r="Q578" s="143">
        <f t="shared" si="90"/>
        <v>0</v>
      </c>
      <c r="R578" s="143">
        <f t="shared" si="90"/>
        <v>61.727509985282282</v>
      </c>
      <c r="S578" s="143">
        <f t="shared" si="91"/>
        <v>15493.605006305852</v>
      </c>
      <c r="T578" s="143">
        <f>U577-(U577*(0.5^(1/'SW7'!C$2)))</f>
        <v>9721.6572308784816</v>
      </c>
      <c r="U578" s="143">
        <f t="shared" si="94"/>
        <v>1538027.0477915497</v>
      </c>
      <c r="V578" s="147">
        <f>(U578*'SW7'!C$3/(B578*'SW7'!C$4)/1000)</f>
        <v>1.9222658952601317</v>
      </c>
      <c r="W578" s="147">
        <f>V578/'SW7'!C$5</f>
        <v>24.028323690751645</v>
      </c>
    </row>
    <row r="579" spans="1:23" x14ac:dyDescent="0.35">
      <c r="A579" s="142">
        <f t="shared" si="92"/>
        <v>576</v>
      </c>
      <c r="B579" s="143">
        <f t="shared" si="96"/>
        <v>512.30270463200327</v>
      </c>
      <c r="C579" s="142">
        <v>1300</v>
      </c>
      <c r="D579" s="133">
        <v>0</v>
      </c>
      <c r="E579" s="166">
        <v>1.3</v>
      </c>
      <c r="F579" s="143"/>
      <c r="G579" s="143"/>
      <c r="H579" s="143"/>
      <c r="I579" s="143"/>
      <c r="J579" s="143"/>
      <c r="K579" s="143"/>
      <c r="L579" s="167">
        <f t="shared" si="95"/>
        <v>11.880180125538669</v>
      </c>
      <c r="M579" s="143">
        <f t="shared" si="87"/>
        <v>0.28868837705058964</v>
      </c>
      <c r="N579" s="143">
        <f t="shared" si="88"/>
        <v>47.520720502154674</v>
      </c>
      <c r="O579" s="143">
        <f t="shared" si="89"/>
        <v>0</v>
      </c>
      <c r="P579" s="143">
        <f t="shared" si="90"/>
        <v>15444.23416320027</v>
      </c>
      <c r="Q579" s="143">
        <f t="shared" si="90"/>
        <v>0</v>
      </c>
      <c r="R579" s="143">
        <f t="shared" si="90"/>
        <v>61.776936652801076</v>
      </c>
      <c r="S579" s="143">
        <f t="shared" si="91"/>
        <v>15506.011099853071</v>
      </c>
      <c r="T579" s="143">
        <f>U578-(U578*(0.5^(1/'SW7'!C$2)))</f>
        <v>9758.4344205996022</v>
      </c>
      <c r="U579" s="143">
        <f t="shared" si="94"/>
        <v>1543798.9955669772</v>
      </c>
      <c r="V579" s="147">
        <f>(U579*'SW7'!C$3/(B579*'SW7'!C$4)/1000)</f>
        <v>1.928274612198297</v>
      </c>
      <c r="W579" s="147">
        <f>V579/'SW7'!C$5</f>
        <v>24.103432652478713</v>
      </c>
    </row>
    <row r="580" spans="1:23" x14ac:dyDescent="0.35">
      <c r="A580" s="142">
        <f t="shared" si="92"/>
        <v>577</v>
      </c>
      <c r="B580" s="143">
        <f t="shared" si="96"/>
        <v>512.62270463200332</v>
      </c>
      <c r="C580" s="142">
        <v>1300</v>
      </c>
      <c r="D580" s="133">
        <v>0</v>
      </c>
      <c r="E580" s="166">
        <v>1.3</v>
      </c>
      <c r="F580" s="143"/>
      <c r="G580" s="143"/>
      <c r="H580" s="143"/>
      <c r="I580" s="143"/>
      <c r="J580" s="143"/>
      <c r="K580" s="143"/>
      <c r="L580" s="167">
        <f t="shared" si="95"/>
        <v>11.889668766252608</v>
      </c>
      <c r="M580" s="143">
        <f t="shared" ref="M580:M643" si="97">0.0243*L580</f>
        <v>0.28891895101993836</v>
      </c>
      <c r="N580" s="143">
        <f t="shared" ref="N580:N643" si="98">4*L580</f>
        <v>47.558675065010434</v>
      </c>
      <c r="O580" s="143">
        <f t="shared" ref="O580:O643" si="99">J580*K580</f>
        <v>0</v>
      </c>
      <c r="P580" s="143">
        <f t="shared" ref="P580:R643" si="100">C580*L580</f>
        <v>15456.569396128391</v>
      </c>
      <c r="Q580" s="143">
        <f t="shared" si="100"/>
        <v>0</v>
      </c>
      <c r="R580" s="143">
        <f t="shared" si="100"/>
        <v>61.826277584513562</v>
      </c>
      <c r="S580" s="143">
        <f t="shared" ref="S580:S643" si="101">SUM(O580:R580)</f>
        <v>15518.395673712905</v>
      </c>
      <c r="T580" s="143">
        <f>U579-(U579*(0.5^(1/'SW7'!C$2)))</f>
        <v>9795.0561262622941</v>
      </c>
      <c r="U580" s="143">
        <f t="shared" si="94"/>
        <v>1549546.5722462307</v>
      </c>
      <c r="V580" s="147">
        <f>(U580*'SW7'!C$3/(B580*'SW7'!C$4)/1000)</f>
        <v>1.934245405767447</v>
      </c>
      <c r="W580" s="147">
        <f>V580/'SW7'!C$5</f>
        <v>24.178067572093088</v>
      </c>
    </row>
    <row r="581" spans="1:23" x14ac:dyDescent="0.35">
      <c r="A581" s="142">
        <f t="shared" ref="A581:A644" si="102">A580+1</f>
        <v>578</v>
      </c>
      <c r="B581" s="143">
        <f t="shared" si="96"/>
        <v>512.94270463200337</v>
      </c>
      <c r="C581" s="142">
        <v>1300</v>
      </c>
      <c r="D581" s="133">
        <v>0</v>
      </c>
      <c r="E581" s="166">
        <v>1.3</v>
      </c>
      <c r="F581" s="143"/>
      <c r="G581" s="143"/>
      <c r="H581" s="143"/>
      <c r="I581" s="143"/>
      <c r="J581" s="143"/>
      <c r="K581" s="143"/>
      <c r="L581" s="167">
        <f t="shared" si="95"/>
        <v>11.89914097641164</v>
      </c>
      <c r="M581" s="143">
        <f t="shared" si="97"/>
        <v>0.28914912572680285</v>
      </c>
      <c r="N581" s="143">
        <f t="shared" si="98"/>
        <v>47.596563905646562</v>
      </c>
      <c r="O581" s="143">
        <f t="shared" si="99"/>
        <v>0</v>
      </c>
      <c r="P581" s="143">
        <f t="shared" si="100"/>
        <v>15468.883269335132</v>
      </c>
      <c r="Q581" s="143">
        <f t="shared" si="100"/>
        <v>0</v>
      </c>
      <c r="R581" s="143">
        <f t="shared" si="100"/>
        <v>61.875533077340535</v>
      </c>
      <c r="S581" s="143">
        <f t="shared" si="101"/>
        <v>15530.758802412473</v>
      </c>
      <c r="T581" s="143">
        <f>U580-(U580*(0.5^(1/'SW7'!C$2)))</f>
        <v>9831.5232028216124</v>
      </c>
      <c r="U581" s="143">
        <f t="shared" ref="U581:U644" si="103">U580+S580-T580</f>
        <v>1555269.9117936813</v>
      </c>
      <c r="V581" s="147">
        <f>(U581*'SW7'!C$3/(B581*'SW7'!C$4)/1000)</f>
        <v>1.9401785140619874</v>
      </c>
      <c r="W581" s="147">
        <f>V581/'SW7'!C$5</f>
        <v>24.252231425774841</v>
      </c>
    </row>
    <row r="582" spans="1:23" x14ac:dyDescent="0.35">
      <c r="A582" s="142">
        <f t="shared" si="102"/>
        <v>579</v>
      </c>
      <c r="B582" s="143">
        <f t="shared" si="96"/>
        <v>513.26270463200342</v>
      </c>
      <c r="C582" s="142">
        <v>1300</v>
      </c>
      <c r="D582" s="133">
        <v>0</v>
      </c>
      <c r="E582" s="166">
        <v>1.3</v>
      </c>
      <c r="F582" s="143"/>
      <c r="G582" s="143"/>
      <c r="H582" s="143"/>
      <c r="I582" s="143"/>
      <c r="J582" s="143"/>
      <c r="K582" s="143"/>
      <c r="L582" s="167">
        <f t="shared" si="95"/>
        <v>11.908596812819805</v>
      </c>
      <c r="M582" s="143">
        <f t="shared" si="97"/>
        <v>0.28937890255152127</v>
      </c>
      <c r="N582" s="143">
        <f t="shared" si="98"/>
        <v>47.634387251279222</v>
      </c>
      <c r="O582" s="143">
        <f t="shared" si="99"/>
        <v>0</v>
      </c>
      <c r="P582" s="143">
        <f t="shared" si="100"/>
        <v>15481.175856665746</v>
      </c>
      <c r="Q582" s="143">
        <f t="shared" si="100"/>
        <v>0</v>
      </c>
      <c r="R582" s="143">
        <f t="shared" si="100"/>
        <v>61.924703426662987</v>
      </c>
      <c r="S582" s="143">
        <f t="shared" si="101"/>
        <v>15543.100560092409</v>
      </c>
      <c r="T582" s="143">
        <f>U581-(U581*(0.5^(1/'SW7'!C$2)))</f>
        <v>9867.8365002507344</v>
      </c>
      <c r="U582" s="143">
        <f t="shared" si="103"/>
        <v>1560969.1473932723</v>
      </c>
      <c r="V582" s="147">
        <f>(U582*'SW7'!C$3/(B582*'SW7'!C$4)/1000)</f>
        <v>1.9460741736095839</v>
      </c>
      <c r="W582" s="147">
        <f>V582/'SW7'!C$5</f>
        <v>24.325927170119797</v>
      </c>
    </row>
    <row r="583" spans="1:23" x14ac:dyDescent="0.35">
      <c r="A583" s="142">
        <f t="shared" si="102"/>
        <v>580</v>
      </c>
      <c r="B583" s="143">
        <f t="shared" si="96"/>
        <v>513.58270463200347</v>
      </c>
      <c r="C583" s="142">
        <v>1300</v>
      </c>
      <c r="D583" s="133">
        <v>0</v>
      </c>
      <c r="E583" s="166">
        <v>1.3</v>
      </c>
      <c r="F583" s="143"/>
      <c r="G583" s="143"/>
      <c r="H583" s="143"/>
      <c r="I583" s="143"/>
      <c r="J583" s="143"/>
      <c r="K583" s="143"/>
      <c r="L583" s="167">
        <f t="shared" ref="L583:L646" si="104">5.4702 * LN(A583) - 22.889</f>
        <v>11.91803633198705</v>
      </c>
      <c r="M583" s="143">
        <f t="shared" si="97"/>
        <v>0.28960828286728529</v>
      </c>
      <c r="N583" s="143">
        <f t="shared" si="98"/>
        <v>47.672145327948201</v>
      </c>
      <c r="O583" s="143">
        <f t="shared" si="99"/>
        <v>0</v>
      </c>
      <c r="P583" s="143">
        <f t="shared" si="100"/>
        <v>15493.447231583164</v>
      </c>
      <c r="Q583" s="143">
        <f t="shared" si="100"/>
        <v>0</v>
      </c>
      <c r="R583" s="143">
        <f t="shared" si="100"/>
        <v>61.973788926332659</v>
      </c>
      <c r="S583" s="143">
        <f t="shared" si="101"/>
        <v>15555.421020509497</v>
      </c>
      <c r="T583" s="143">
        <f>U582-(U582*(0.5^(1/'SW7'!C$2)))</f>
        <v>9903.9968635721598</v>
      </c>
      <c r="U583" s="143">
        <f t="shared" si="103"/>
        <v>1566644.4114531139</v>
      </c>
      <c r="V583" s="147">
        <f>(U583*'SW7'!C$3/(B583*'SW7'!C$4)/1000)</f>
        <v>1.9519326193817725</v>
      </c>
      <c r="W583" s="147">
        <f>V583/'SW7'!C$5</f>
        <v>24.399157742272156</v>
      </c>
    </row>
    <row r="584" spans="1:23" x14ac:dyDescent="0.35">
      <c r="A584" s="142">
        <f t="shared" si="102"/>
        <v>581</v>
      </c>
      <c r="B584" s="143">
        <f t="shared" si="96"/>
        <v>513.90270463200352</v>
      </c>
      <c r="C584" s="142">
        <v>2800</v>
      </c>
      <c r="D584" s="133">
        <v>0</v>
      </c>
      <c r="E584" s="166">
        <v>1.3</v>
      </c>
      <c r="F584" s="143"/>
      <c r="G584" s="143"/>
      <c r="H584" s="143"/>
      <c r="I584" s="143"/>
      <c r="J584" s="143"/>
      <c r="K584" s="143"/>
      <c r="L584" s="167">
        <f t="shared" si="104"/>
        <v>11.927459590131324</v>
      </c>
      <c r="M584" s="143">
        <f t="shared" si="97"/>
        <v>0.28983726804019116</v>
      </c>
      <c r="N584" s="143">
        <f t="shared" si="98"/>
        <v>47.709838360525296</v>
      </c>
      <c r="O584" s="143">
        <f t="shared" si="99"/>
        <v>0</v>
      </c>
      <c r="P584" s="143">
        <f t="shared" si="100"/>
        <v>33396.886852367708</v>
      </c>
      <c r="Q584" s="143">
        <f t="shared" si="100"/>
        <v>0</v>
      </c>
      <c r="R584" s="143">
        <f t="shared" si="100"/>
        <v>62.022789868682885</v>
      </c>
      <c r="S584" s="143">
        <f t="shared" si="101"/>
        <v>33458.909642236395</v>
      </c>
      <c r="T584" s="143">
        <f>U583-(U583*(0.5^(1/'SW7'!C$2)))</f>
        <v>9940.0051328851841</v>
      </c>
      <c r="U584" s="143">
        <f t="shared" si="103"/>
        <v>1572295.8356100512</v>
      </c>
      <c r="V584" s="147">
        <f>(U584*'SW7'!C$3/(B584*'SW7'!C$4)/1000)</f>
        <v>1.9577540848044879</v>
      </c>
      <c r="W584" s="147">
        <f>V584/'SW7'!C$5</f>
        <v>24.471926060056099</v>
      </c>
    </row>
    <row r="585" spans="1:23" x14ac:dyDescent="0.35">
      <c r="A585" s="142">
        <f t="shared" si="102"/>
        <v>582</v>
      </c>
      <c r="B585" s="143">
        <f t="shared" si="96"/>
        <v>514.22270463200357</v>
      </c>
      <c r="C585" s="142">
        <v>2800</v>
      </c>
      <c r="D585" s="133">
        <v>0</v>
      </c>
      <c r="E585" s="166">
        <v>1.3</v>
      </c>
      <c r="F585" s="143"/>
      <c r="G585" s="143"/>
      <c r="H585" s="143"/>
      <c r="I585" s="143"/>
      <c r="J585" s="143"/>
      <c r="K585" s="143"/>
      <c r="L585" s="167">
        <f t="shared" si="104"/>
        <v>11.936866643180512</v>
      </c>
      <c r="M585" s="143">
        <f t="shared" si="97"/>
        <v>0.29006585942928642</v>
      </c>
      <c r="N585" s="143">
        <f t="shared" si="98"/>
        <v>47.747466572722047</v>
      </c>
      <c r="O585" s="143">
        <f t="shared" si="99"/>
        <v>0</v>
      </c>
      <c r="P585" s="143">
        <f t="shared" si="100"/>
        <v>33423.226600905429</v>
      </c>
      <c r="Q585" s="143">
        <f t="shared" si="100"/>
        <v>0</v>
      </c>
      <c r="R585" s="143">
        <f t="shared" si="100"/>
        <v>62.071706544538664</v>
      </c>
      <c r="S585" s="143">
        <f t="shared" si="101"/>
        <v>33485.298307449964</v>
      </c>
      <c r="T585" s="143">
        <f>U584-(U584*(0.5^(1/'SW7'!C$2)))</f>
        <v>9975.8621433959343</v>
      </c>
      <c r="U585" s="143">
        <f t="shared" si="103"/>
        <v>1595814.7401194023</v>
      </c>
      <c r="V585" s="147">
        <f>(U585*'SW7'!C$3/(B585*'SW7'!C$4)/1000)</f>
        <v>1.9858022660227208</v>
      </c>
      <c r="W585" s="147">
        <f>V585/'SW7'!C$5</f>
        <v>24.822528325284008</v>
      </c>
    </row>
    <row r="586" spans="1:23" x14ac:dyDescent="0.35">
      <c r="A586" s="142">
        <f t="shared" si="102"/>
        <v>583</v>
      </c>
      <c r="B586" s="143">
        <f t="shared" si="96"/>
        <v>514.54270463200362</v>
      </c>
      <c r="C586" s="142">
        <v>2800</v>
      </c>
      <c r="D586" s="133">
        <v>0</v>
      </c>
      <c r="E586" s="166">
        <v>1.3</v>
      </c>
      <c r="F586" s="143"/>
      <c r="G586" s="143"/>
      <c r="H586" s="143"/>
      <c r="I586" s="143"/>
      <c r="J586" s="143"/>
      <c r="K586" s="143"/>
      <c r="L586" s="167">
        <f t="shared" si="104"/>
        <v>11.946257546774465</v>
      </c>
      <c r="M586" s="143">
        <f t="shared" si="97"/>
        <v>0.29029405838661948</v>
      </c>
      <c r="N586" s="143">
        <f t="shared" si="98"/>
        <v>47.78503018709786</v>
      </c>
      <c r="O586" s="143">
        <f t="shared" si="99"/>
        <v>0</v>
      </c>
      <c r="P586" s="143">
        <f t="shared" si="100"/>
        <v>33449.521130968504</v>
      </c>
      <c r="Q586" s="143">
        <f t="shared" si="100"/>
        <v>0</v>
      </c>
      <c r="R586" s="143">
        <f t="shared" si="100"/>
        <v>62.120539243227221</v>
      </c>
      <c r="S586" s="143">
        <f t="shared" si="101"/>
        <v>33511.641670211728</v>
      </c>
      <c r="T586" s="143">
        <f>U585-(U585*(0.5^(1/'SW7'!C$2)))</f>
        <v>10125.084283297881</v>
      </c>
      <c r="U586" s="143">
        <f t="shared" si="103"/>
        <v>1619324.1762834564</v>
      </c>
      <c r="V586" s="147">
        <f>(U586*'SW7'!C$3/(B586*'SW7'!C$4)/1000)</f>
        <v>2.0138037853650212</v>
      </c>
      <c r="W586" s="147">
        <f>V586/'SW7'!C$5</f>
        <v>25.172547317062765</v>
      </c>
    </row>
    <row r="587" spans="1:23" x14ac:dyDescent="0.35">
      <c r="A587" s="142">
        <f t="shared" si="102"/>
        <v>584</v>
      </c>
      <c r="B587" s="143">
        <f t="shared" si="96"/>
        <v>514.86270463200367</v>
      </c>
      <c r="C587" s="142">
        <v>2800</v>
      </c>
      <c r="D587" s="133">
        <v>0</v>
      </c>
      <c r="E587" s="166">
        <v>1.3</v>
      </c>
      <c r="F587" s="143"/>
      <c r="G587" s="143"/>
      <c r="H587" s="143"/>
      <c r="I587" s="143"/>
      <c r="J587" s="143"/>
      <c r="K587" s="143"/>
      <c r="L587" s="167">
        <f t="shared" si="104"/>
        <v>11.955632356266971</v>
      </c>
      <c r="M587" s="143">
        <f t="shared" si="97"/>
        <v>0.29052186625728738</v>
      </c>
      <c r="N587" s="143">
        <f t="shared" si="98"/>
        <v>47.822529425067884</v>
      </c>
      <c r="O587" s="143">
        <f t="shared" si="99"/>
        <v>0</v>
      </c>
      <c r="P587" s="143">
        <f t="shared" si="100"/>
        <v>33475.770597547518</v>
      </c>
      <c r="Q587" s="143">
        <f t="shared" si="100"/>
        <v>0</v>
      </c>
      <c r="R587" s="143">
        <f t="shared" si="100"/>
        <v>62.169288252588252</v>
      </c>
      <c r="S587" s="143">
        <f t="shared" si="101"/>
        <v>33537.939885800108</v>
      </c>
      <c r="T587" s="143">
        <f>U586-(U586*(0.5^(1/'SW7'!C$2)))</f>
        <v>10274.246348686516</v>
      </c>
      <c r="U587" s="143">
        <f t="shared" si="103"/>
        <v>1642710.7336703702</v>
      </c>
      <c r="V587" s="147">
        <f>(U587*'SW7'!C$3/(B587*'SW7'!C$4)/1000)</f>
        <v>2.0416177794243611</v>
      </c>
      <c r="W587" s="147">
        <f>V587/'SW7'!C$5</f>
        <v>25.520222242804511</v>
      </c>
    </row>
    <row r="588" spans="1:23" x14ac:dyDescent="0.35">
      <c r="A588" s="142">
        <f t="shared" si="102"/>
        <v>585</v>
      </c>
      <c r="B588" s="143">
        <f t="shared" si="96"/>
        <v>515.18270463200372</v>
      </c>
      <c r="C588" s="142">
        <v>2800</v>
      </c>
      <c r="D588" s="133">
        <v>0</v>
      </c>
      <c r="E588" s="166">
        <v>1.3</v>
      </c>
      <c r="F588" s="143"/>
      <c r="G588" s="143"/>
      <c r="H588" s="143"/>
      <c r="I588" s="143"/>
      <c r="J588" s="143"/>
      <c r="K588" s="143"/>
      <c r="L588" s="167">
        <f t="shared" si="104"/>
        <v>11.964991126727707</v>
      </c>
      <c r="M588" s="143">
        <f t="shared" si="97"/>
        <v>0.29074928437948327</v>
      </c>
      <c r="N588" s="143">
        <f t="shared" si="98"/>
        <v>47.859964506910828</v>
      </c>
      <c r="O588" s="143">
        <f t="shared" si="99"/>
        <v>0</v>
      </c>
      <c r="P588" s="143">
        <f t="shared" si="100"/>
        <v>33501.975154837579</v>
      </c>
      <c r="Q588" s="143">
        <f t="shared" si="100"/>
        <v>0</v>
      </c>
      <c r="R588" s="143">
        <f t="shared" si="100"/>
        <v>62.217953858984075</v>
      </c>
      <c r="S588" s="143">
        <f t="shared" si="101"/>
        <v>33564.193108696563</v>
      </c>
      <c r="T588" s="143">
        <f>U587-(U587*(0.5^(1/'SW7'!C$2)))</f>
        <v>10422.628775973339</v>
      </c>
      <c r="U588" s="143">
        <f t="shared" si="103"/>
        <v>1665974.4272074837</v>
      </c>
      <c r="V588" s="147">
        <f>(U588*'SW7'!C$3/(B588*'SW7'!C$4)/1000)</f>
        <v>2.069244616179156</v>
      </c>
      <c r="W588" s="147">
        <f>V588/'SW7'!C$5</f>
        <v>25.86555770223945</v>
      </c>
    </row>
    <row r="589" spans="1:23" x14ac:dyDescent="0.35">
      <c r="A589" s="142">
        <f t="shared" si="102"/>
        <v>586</v>
      </c>
      <c r="B589" s="143">
        <f t="shared" si="96"/>
        <v>515.50270463200377</v>
      </c>
      <c r="C589" s="142">
        <v>1300</v>
      </c>
      <c r="D589" s="133">
        <v>0</v>
      </c>
      <c r="E589" s="166">
        <v>1.3</v>
      </c>
      <c r="F589" s="143"/>
      <c r="G589" s="143"/>
      <c r="H589" s="143"/>
      <c r="I589" s="143"/>
      <c r="J589" s="143"/>
      <c r="K589" s="143"/>
      <c r="L589" s="167">
        <f t="shared" si="104"/>
        <v>11.974333912944171</v>
      </c>
      <c r="M589" s="143">
        <f t="shared" si="97"/>
        <v>0.29097631408454333</v>
      </c>
      <c r="N589" s="143">
        <f t="shared" si="98"/>
        <v>47.897335651776686</v>
      </c>
      <c r="O589" s="143">
        <f t="shared" si="99"/>
        <v>0</v>
      </c>
      <c r="P589" s="143">
        <f t="shared" si="100"/>
        <v>15566.634086827424</v>
      </c>
      <c r="Q589" s="143">
        <f t="shared" si="100"/>
        <v>0</v>
      </c>
      <c r="R589" s="143">
        <f t="shared" si="100"/>
        <v>62.266536347309696</v>
      </c>
      <c r="S589" s="143">
        <f t="shared" si="101"/>
        <v>15628.900623174733</v>
      </c>
      <c r="T589" s="143">
        <f>U588-(U588*(0.5^(1/'SW7'!C$2)))</f>
        <v>10570.231659868499</v>
      </c>
      <c r="U589" s="143">
        <f t="shared" si="103"/>
        <v>1689115.9915402068</v>
      </c>
      <c r="V589" s="147">
        <f>(U589*'SW7'!C$3/(B589*'SW7'!C$4)/1000)</f>
        <v>2.0966855560741475</v>
      </c>
      <c r="W589" s="147">
        <f>V589/'SW7'!C$5</f>
        <v>26.208569450926845</v>
      </c>
    </row>
    <row r="590" spans="1:23" x14ac:dyDescent="0.35">
      <c r="A590" s="142">
        <f t="shared" si="102"/>
        <v>587</v>
      </c>
      <c r="B590" s="143">
        <f t="shared" si="96"/>
        <v>515.82270463200382</v>
      </c>
      <c r="C590" s="142">
        <v>1300</v>
      </c>
      <c r="D590" s="133">
        <v>0</v>
      </c>
      <c r="E590" s="166">
        <v>1.3</v>
      </c>
      <c r="F590" s="143"/>
      <c r="G590" s="143"/>
      <c r="H590" s="143"/>
      <c r="I590" s="143"/>
      <c r="J590" s="143"/>
      <c r="K590" s="143"/>
      <c r="L590" s="167">
        <f t="shared" si="104"/>
        <v>11.983660769423654</v>
      </c>
      <c r="M590" s="143">
        <f t="shared" si="97"/>
        <v>0.29120295669699475</v>
      </c>
      <c r="N590" s="143">
        <f t="shared" si="98"/>
        <v>47.934643077694616</v>
      </c>
      <c r="O590" s="143">
        <f t="shared" si="99"/>
        <v>0</v>
      </c>
      <c r="P590" s="143">
        <f t="shared" si="100"/>
        <v>15578.75900025075</v>
      </c>
      <c r="Q590" s="143">
        <f t="shared" si="100"/>
        <v>0</v>
      </c>
      <c r="R590" s="143">
        <f t="shared" si="100"/>
        <v>62.315036001003001</v>
      </c>
      <c r="S590" s="143">
        <f t="shared" si="101"/>
        <v>15641.074036251752</v>
      </c>
      <c r="T590" s="143">
        <f>U589-(U589*(0.5^(1/'SW7'!C$2)))</f>
        <v>10717.059661531588</v>
      </c>
      <c r="U590" s="143">
        <f t="shared" si="103"/>
        <v>1694174.6605035129</v>
      </c>
      <c r="V590" s="147">
        <f>(U590*'SW7'!C$3/(B590*'SW7'!C$4)/1000)</f>
        <v>2.1016602270573994</v>
      </c>
      <c r="W590" s="147">
        <f>V590/'SW7'!C$5</f>
        <v>26.270752838217494</v>
      </c>
    </row>
    <row r="591" spans="1:23" x14ac:dyDescent="0.35">
      <c r="A591" s="142">
        <f t="shared" si="102"/>
        <v>588</v>
      </c>
      <c r="B591" s="143">
        <f t="shared" si="96"/>
        <v>516.14270463200387</v>
      </c>
      <c r="C591" s="142">
        <v>1300</v>
      </c>
      <c r="D591" s="133">
        <v>0</v>
      </c>
      <c r="E591" s="166">
        <v>1.3</v>
      </c>
      <c r="F591" s="143"/>
      <c r="G591" s="143"/>
      <c r="H591" s="143"/>
      <c r="I591" s="143"/>
      <c r="J591" s="143"/>
      <c r="K591" s="143"/>
      <c r="L591" s="167">
        <f t="shared" si="104"/>
        <v>11.992971750395068</v>
      </c>
      <c r="M591" s="143">
        <f t="shared" si="97"/>
        <v>0.29142921353460011</v>
      </c>
      <c r="N591" s="143">
        <f t="shared" si="98"/>
        <v>47.971887001580271</v>
      </c>
      <c r="O591" s="143">
        <f t="shared" si="99"/>
        <v>0</v>
      </c>
      <c r="P591" s="143">
        <f t="shared" si="100"/>
        <v>15590.863275513588</v>
      </c>
      <c r="Q591" s="143">
        <f t="shared" si="100"/>
        <v>0</v>
      </c>
      <c r="R591" s="143">
        <f t="shared" si="100"/>
        <v>62.363453102054351</v>
      </c>
      <c r="S591" s="143">
        <f t="shared" si="101"/>
        <v>15653.226728615642</v>
      </c>
      <c r="T591" s="143">
        <f>U590-(U590*(0.5^(1/'SW7'!C$2)))</f>
        <v>10749.155774148414</v>
      </c>
      <c r="U591" s="143">
        <f t="shared" si="103"/>
        <v>1699098.6748782331</v>
      </c>
      <c r="V591" s="147">
        <f>(U591*'SW7'!C$3/(B591*'SW7'!C$4)/1000)</f>
        <v>2.1064617912522645</v>
      </c>
      <c r="W591" s="147">
        <f>V591/'SW7'!C$5</f>
        <v>26.330772390653305</v>
      </c>
    </row>
    <row r="592" spans="1:23" x14ac:dyDescent="0.35">
      <c r="A592" s="142">
        <f t="shared" si="102"/>
        <v>589</v>
      </c>
      <c r="B592" s="143">
        <f t="shared" si="96"/>
        <v>516.46270463200392</v>
      </c>
      <c r="C592" s="142">
        <v>1300</v>
      </c>
      <c r="D592" s="133">
        <v>0</v>
      </c>
      <c r="E592" s="166">
        <v>1.3</v>
      </c>
      <c r="F592" s="143"/>
      <c r="G592" s="143"/>
      <c r="H592" s="143"/>
      <c r="I592" s="143"/>
      <c r="J592" s="143"/>
      <c r="K592" s="143"/>
      <c r="L592" s="167">
        <f t="shared" si="104"/>
        <v>12.00226690981091</v>
      </c>
      <c r="M592" s="143">
        <f t="shared" si="97"/>
        <v>0.29165508590840511</v>
      </c>
      <c r="N592" s="143">
        <f t="shared" si="98"/>
        <v>48.009067639243639</v>
      </c>
      <c r="O592" s="143">
        <f t="shared" si="99"/>
        <v>0</v>
      </c>
      <c r="P592" s="143">
        <f t="shared" si="100"/>
        <v>15602.946982754183</v>
      </c>
      <c r="Q592" s="143">
        <f t="shared" si="100"/>
        <v>0</v>
      </c>
      <c r="R592" s="143">
        <f t="shared" si="100"/>
        <v>62.411787931016733</v>
      </c>
      <c r="S592" s="143">
        <f t="shared" si="101"/>
        <v>15665.358770685199</v>
      </c>
      <c r="T592" s="143">
        <f>U591-(U591*(0.5^(1/'SW7'!C$2)))</f>
        <v>10780.397533798125</v>
      </c>
      <c r="U592" s="143">
        <f t="shared" si="103"/>
        <v>1704002.7458327003</v>
      </c>
      <c r="V592" s="147">
        <f>(U592*'SW7'!C$3/(B592*'SW7'!C$4)/1000)</f>
        <v>2.1112326957690786</v>
      </c>
      <c r="W592" s="147">
        <f>V592/'SW7'!C$5</f>
        <v>26.390408697113482</v>
      </c>
    </row>
    <row r="593" spans="1:23" x14ac:dyDescent="0.35">
      <c r="A593" s="142">
        <f t="shared" si="102"/>
        <v>590</v>
      </c>
      <c r="B593" s="143">
        <f t="shared" si="96"/>
        <v>516.78270463200397</v>
      </c>
      <c r="C593" s="142">
        <v>1300</v>
      </c>
      <c r="D593" s="133">
        <v>0</v>
      </c>
      <c r="E593" s="166">
        <v>1.3</v>
      </c>
      <c r="F593" s="143"/>
      <c r="G593" s="143"/>
      <c r="H593" s="143"/>
      <c r="I593" s="143"/>
      <c r="J593" s="143"/>
      <c r="K593" s="143"/>
      <c r="L593" s="167">
        <f t="shared" si="104"/>
        <v>12.011546301349096</v>
      </c>
      <c r="M593" s="143">
        <f t="shared" si="97"/>
        <v>0.29188057512278304</v>
      </c>
      <c r="N593" s="143">
        <f t="shared" si="98"/>
        <v>48.046185205396384</v>
      </c>
      <c r="O593" s="143">
        <f t="shared" si="99"/>
        <v>0</v>
      </c>
      <c r="P593" s="143">
        <f t="shared" si="100"/>
        <v>15615.010191753825</v>
      </c>
      <c r="Q593" s="143">
        <f t="shared" si="100"/>
        <v>0</v>
      </c>
      <c r="R593" s="143">
        <f t="shared" si="100"/>
        <v>62.4600407670153</v>
      </c>
      <c r="S593" s="143">
        <f t="shared" si="101"/>
        <v>15677.47023252084</v>
      </c>
      <c r="T593" s="143">
        <f>U592-(U592*(0.5^(1/'SW7'!C$2)))</f>
        <v>10811.512756948359</v>
      </c>
      <c r="U593" s="143">
        <f t="shared" si="103"/>
        <v>1708887.7070695874</v>
      </c>
      <c r="V593" s="147">
        <f>(U593*'SW7'!C$3/(B593*'SW7'!C$4)/1000)</f>
        <v>2.1159740298676399</v>
      </c>
      <c r="W593" s="147">
        <f>V593/'SW7'!C$5</f>
        <v>26.449675373345499</v>
      </c>
    </row>
    <row r="594" spans="1:23" x14ac:dyDescent="0.35">
      <c r="A594" s="142">
        <f t="shared" si="102"/>
        <v>591</v>
      </c>
      <c r="B594" s="143">
        <f t="shared" si="96"/>
        <v>517.10270463200402</v>
      </c>
      <c r="C594" s="142">
        <v>1300</v>
      </c>
      <c r="D594" s="133">
        <v>0</v>
      </c>
      <c r="E594" s="166">
        <v>1.3</v>
      </c>
      <c r="F594" s="143"/>
      <c r="G594" s="143"/>
      <c r="H594" s="143"/>
      <c r="I594" s="143"/>
      <c r="J594" s="143"/>
      <c r="K594" s="143"/>
      <c r="L594" s="167">
        <f t="shared" si="104"/>
        <v>12.020809978414842</v>
      </c>
      <c r="M594" s="143">
        <f t="shared" si="97"/>
        <v>0.29210568247548063</v>
      </c>
      <c r="N594" s="143">
        <f t="shared" si="98"/>
        <v>48.083239913659369</v>
      </c>
      <c r="O594" s="143">
        <f t="shared" si="99"/>
        <v>0</v>
      </c>
      <c r="P594" s="143">
        <f t="shared" si="100"/>
        <v>15627.052971939294</v>
      </c>
      <c r="Q594" s="143">
        <f t="shared" si="100"/>
        <v>0</v>
      </c>
      <c r="R594" s="143">
        <f t="shared" si="100"/>
        <v>62.508211887757184</v>
      </c>
      <c r="S594" s="143">
        <f t="shared" si="101"/>
        <v>15689.561183827052</v>
      </c>
      <c r="T594" s="143">
        <f>U593-(U593*(0.5^(1/'SW7'!C$2)))</f>
        <v>10842.50673325453</v>
      </c>
      <c r="U594" s="143">
        <f t="shared" si="103"/>
        <v>1713753.66454516</v>
      </c>
      <c r="V594" s="147">
        <f>(U594*'SW7'!C$3/(B594*'SW7'!C$4)/1000)</f>
        <v>2.1206859795610362</v>
      </c>
      <c r="W594" s="147">
        <f>V594/'SW7'!C$5</f>
        <v>26.508574744512952</v>
      </c>
    </row>
    <row r="595" spans="1:23" x14ac:dyDescent="0.35">
      <c r="A595" s="142">
        <f t="shared" si="102"/>
        <v>592</v>
      </c>
      <c r="B595" s="143">
        <f t="shared" si="96"/>
        <v>517.42270463200407</v>
      </c>
      <c r="C595" s="142">
        <v>1300</v>
      </c>
      <c r="D595" s="133">
        <v>0</v>
      </c>
      <c r="E595" s="166">
        <v>1.3</v>
      </c>
      <c r="F595" s="143"/>
      <c r="G595" s="143"/>
      <c r="H595" s="143"/>
      <c r="I595" s="143"/>
      <c r="J595" s="143"/>
      <c r="K595" s="143"/>
      <c r="L595" s="167">
        <f t="shared" si="104"/>
        <v>12.030057994142492</v>
      </c>
      <c r="M595" s="143">
        <f t="shared" si="97"/>
        <v>0.29233040925766252</v>
      </c>
      <c r="N595" s="143">
        <f t="shared" si="98"/>
        <v>48.120231976569968</v>
      </c>
      <c r="O595" s="143">
        <f t="shared" si="99"/>
        <v>0</v>
      </c>
      <c r="P595" s="143">
        <f t="shared" si="100"/>
        <v>15639.075392385239</v>
      </c>
      <c r="Q595" s="143">
        <f t="shared" si="100"/>
        <v>0</v>
      </c>
      <c r="R595" s="143">
        <f t="shared" si="100"/>
        <v>62.556301569540963</v>
      </c>
      <c r="S595" s="143">
        <f t="shared" si="101"/>
        <v>15701.63169395478</v>
      </c>
      <c r="T595" s="143">
        <f>U594-(U594*(0.5^(1/'SW7'!C$2)))</f>
        <v>10873.380134984851</v>
      </c>
      <c r="U595" s="143">
        <f t="shared" si="103"/>
        <v>1718600.7189957325</v>
      </c>
      <c r="V595" s="147">
        <f>(U595*'SW7'!C$3/(B595*'SW7'!C$4)/1000)</f>
        <v>2.1253687239467602</v>
      </c>
      <c r="W595" s="147">
        <f>V595/'SW7'!C$5</f>
        <v>26.567109049334501</v>
      </c>
    </row>
    <row r="596" spans="1:23" x14ac:dyDescent="0.35">
      <c r="A596" s="142">
        <f t="shared" si="102"/>
        <v>593</v>
      </c>
      <c r="B596" s="143">
        <f t="shared" si="96"/>
        <v>517.74270463200412</v>
      </c>
      <c r="C596" s="142">
        <v>1300</v>
      </c>
      <c r="D596" s="133">
        <v>0</v>
      </c>
      <c r="E596" s="166">
        <v>1.3</v>
      </c>
      <c r="F596" s="143"/>
      <c r="G596" s="143"/>
      <c r="H596" s="143"/>
      <c r="I596" s="143"/>
      <c r="J596" s="143"/>
      <c r="K596" s="143"/>
      <c r="L596" s="167">
        <f t="shared" si="104"/>
        <v>12.039290401397363</v>
      </c>
      <c r="M596" s="143">
        <f t="shared" si="97"/>
        <v>0.29255475675395592</v>
      </c>
      <c r="N596" s="143">
        <f t="shared" si="98"/>
        <v>48.157161605589451</v>
      </c>
      <c r="O596" s="143">
        <f t="shared" si="99"/>
        <v>0</v>
      </c>
      <c r="P596" s="143">
        <f t="shared" si="100"/>
        <v>15651.077521816571</v>
      </c>
      <c r="Q596" s="143">
        <f t="shared" si="100"/>
        <v>0</v>
      </c>
      <c r="R596" s="143">
        <f t="shared" si="100"/>
        <v>62.604310087266292</v>
      </c>
      <c r="S596" s="143">
        <f t="shared" si="101"/>
        <v>15713.681831903838</v>
      </c>
      <c r="T596" s="143">
        <f>U595-(U595*(0.5^(1/'SW7'!C$2)))</f>
        <v>10904.13360128901</v>
      </c>
      <c r="U596" s="143">
        <f t="shared" si="103"/>
        <v>1723428.9705547024</v>
      </c>
      <c r="V596" s="147">
        <f>(U596*'SW7'!C$3/(B596*'SW7'!C$4)/1000)</f>
        <v>2.1300224409343667</v>
      </c>
      <c r="W596" s="147">
        <f>V596/'SW7'!C$5</f>
        <v>26.625280511679584</v>
      </c>
    </row>
    <row r="597" spans="1:23" x14ac:dyDescent="0.35">
      <c r="A597" s="142">
        <f t="shared" si="102"/>
        <v>594</v>
      </c>
      <c r="B597" s="143">
        <f t="shared" si="96"/>
        <v>518.06270463200417</v>
      </c>
      <c r="C597" s="142">
        <v>1300</v>
      </c>
      <c r="D597" s="133">
        <v>0</v>
      </c>
      <c r="E597" s="166">
        <v>1.3</v>
      </c>
      <c r="F597" s="143"/>
      <c r="G597" s="143"/>
      <c r="H597" s="143"/>
      <c r="I597" s="143"/>
      <c r="J597" s="143"/>
      <c r="K597" s="143"/>
      <c r="L597" s="167">
        <f t="shared" si="104"/>
        <v>12.048507252777544</v>
      </c>
      <c r="M597" s="143">
        <f t="shared" si="97"/>
        <v>0.29277872624249429</v>
      </c>
      <c r="N597" s="143">
        <f t="shared" si="98"/>
        <v>48.194029011110175</v>
      </c>
      <c r="O597" s="143">
        <f t="shared" si="99"/>
        <v>0</v>
      </c>
      <c r="P597" s="143">
        <f t="shared" si="100"/>
        <v>15663.059428610806</v>
      </c>
      <c r="Q597" s="143">
        <f t="shared" si="100"/>
        <v>0</v>
      </c>
      <c r="R597" s="143">
        <f t="shared" si="100"/>
        <v>62.652237714443231</v>
      </c>
      <c r="S597" s="143">
        <f t="shared" si="101"/>
        <v>15725.711666325249</v>
      </c>
      <c r="T597" s="143">
        <f>U596-(U596*(0.5^(1/'SW7'!C$2)))</f>
        <v>10934.767767490353</v>
      </c>
      <c r="U597" s="143">
        <f t="shared" si="103"/>
        <v>1728238.5187853172</v>
      </c>
      <c r="V597" s="147">
        <f>(U597*'SW7'!C$3/(B597*'SW7'!C$4)/1000)</f>
        <v>2.1346473072896184</v>
      </c>
      <c r="W597" s="147">
        <f>V597/'SW7'!C$5</f>
        <v>26.683091341120228</v>
      </c>
    </row>
    <row r="598" spans="1:23" x14ac:dyDescent="0.35">
      <c r="A598" s="142">
        <f t="shared" si="102"/>
        <v>595</v>
      </c>
      <c r="B598" s="143">
        <f t="shared" si="96"/>
        <v>518.38270463200422</v>
      </c>
      <c r="C598" s="142">
        <v>1300</v>
      </c>
      <c r="D598" s="133">
        <v>0</v>
      </c>
      <c r="E598" s="166">
        <v>1.3</v>
      </c>
      <c r="F598" s="143"/>
      <c r="G598" s="143"/>
      <c r="H598" s="143"/>
      <c r="I598" s="143"/>
      <c r="J598" s="143"/>
      <c r="K598" s="143"/>
      <c r="L598" s="167">
        <f t="shared" si="104"/>
        <v>12.057708600615708</v>
      </c>
      <c r="M598" s="143">
        <f t="shared" si="97"/>
        <v>0.29300231899496171</v>
      </c>
      <c r="N598" s="143">
        <f t="shared" si="98"/>
        <v>48.230834402462833</v>
      </c>
      <c r="O598" s="143">
        <f t="shared" si="99"/>
        <v>0</v>
      </c>
      <c r="P598" s="143">
        <f t="shared" si="100"/>
        <v>15675.021180800421</v>
      </c>
      <c r="Q598" s="143">
        <f t="shared" si="100"/>
        <v>0</v>
      </c>
      <c r="R598" s="143">
        <f t="shared" si="100"/>
        <v>62.700084723201684</v>
      </c>
      <c r="S598" s="143">
        <f t="shared" si="101"/>
        <v>15737.721265523622</v>
      </c>
      <c r="T598" s="143">
        <f>U597-(U597*(0.5^(1/'SW7'!C$2)))</f>
        <v>10965.283265295671</v>
      </c>
      <c r="U598" s="143">
        <f t="shared" si="103"/>
        <v>1733029.4626841522</v>
      </c>
      <c r="V598" s="147">
        <f>(U598*'SW7'!C$3/(B598*'SW7'!C$4)/1000)</f>
        <v>2.1392434986423048</v>
      </c>
      <c r="W598" s="147">
        <f>V598/'SW7'!C$5</f>
        <v>26.740543733028808</v>
      </c>
    </row>
    <row r="599" spans="1:23" x14ac:dyDescent="0.35">
      <c r="A599" s="142">
        <f t="shared" si="102"/>
        <v>596</v>
      </c>
      <c r="B599" s="143">
        <f t="shared" si="96"/>
        <v>518.70270463200427</v>
      </c>
      <c r="C599" s="142">
        <v>1300</v>
      </c>
      <c r="D599" s="133">
        <v>0</v>
      </c>
      <c r="E599" s="166">
        <v>1.3</v>
      </c>
      <c r="F599" s="143"/>
      <c r="G599" s="143"/>
      <c r="H599" s="143"/>
      <c r="I599" s="143"/>
      <c r="J599" s="143"/>
      <c r="K599" s="143"/>
      <c r="L599" s="167">
        <f t="shared" si="104"/>
        <v>12.066894496980883</v>
      </c>
      <c r="M599" s="143">
        <f t="shared" si="97"/>
        <v>0.29322553627663545</v>
      </c>
      <c r="N599" s="143">
        <f t="shared" si="98"/>
        <v>48.267577987923531</v>
      </c>
      <c r="O599" s="143">
        <f t="shared" si="99"/>
        <v>0</v>
      </c>
      <c r="P599" s="143">
        <f t="shared" si="100"/>
        <v>15686.962846075148</v>
      </c>
      <c r="Q599" s="143">
        <f t="shared" si="100"/>
        <v>0</v>
      </c>
      <c r="R599" s="143">
        <f t="shared" si="100"/>
        <v>62.747851384300596</v>
      </c>
      <c r="S599" s="143">
        <f t="shared" si="101"/>
        <v>15749.710697459448</v>
      </c>
      <c r="T599" s="143">
        <f>U598-(U598*(0.5^(1/'SW7'!C$2)))</f>
        <v>10995.68072281545</v>
      </c>
      <c r="U599" s="143">
        <f t="shared" si="103"/>
        <v>1737801.9006843802</v>
      </c>
      <c r="V599" s="147">
        <f>(U599*'SW7'!C$3/(B599*'SW7'!C$4)/1000)</f>
        <v>2.1438111894937855</v>
      </c>
      <c r="W599" s="147">
        <f>V599/'SW7'!C$5</f>
        <v>26.797639868672317</v>
      </c>
    </row>
    <row r="600" spans="1:23" x14ac:dyDescent="0.35">
      <c r="A600" s="142">
        <f t="shared" si="102"/>
        <v>597</v>
      </c>
      <c r="B600" s="143">
        <f t="shared" si="96"/>
        <v>519.02270463200432</v>
      </c>
      <c r="C600" s="142">
        <v>1300</v>
      </c>
      <c r="D600" s="133">
        <v>0</v>
      </c>
      <c r="E600" s="166">
        <v>1.3</v>
      </c>
      <c r="F600" s="143"/>
      <c r="G600" s="143"/>
      <c r="H600" s="143"/>
      <c r="I600" s="143"/>
      <c r="J600" s="143"/>
      <c r="K600" s="143"/>
      <c r="L600" s="167">
        <f t="shared" si="104"/>
        <v>12.076064993680216</v>
      </c>
      <c r="M600" s="143">
        <f t="shared" si="97"/>
        <v>0.29344837934642926</v>
      </c>
      <c r="N600" s="143">
        <f t="shared" si="98"/>
        <v>48.304259974720864</v>
      </c>
      <c r="O600" s="143">
        <f t="shared" si="99"/>
        <v>0</v>
      </c>
      <c r="P600" s="143">
        <f t="shared" si="100"/>
        <v>15698.884491784282</v>
      </c>
      <c r="Q600" s="143">
        <f t="shared" si="100"/>
        <v>0</v>
      </c>
      <c r="R600" s="143">
        <f t="shared" si="100"/>
        <v>62.795537967137129</v>
      </c>
      <c r="S600" s="143">
        <f t="shared" si="101"/>
        <v>15761.680029751418</v>
      </c>
      <c r="T600" s="143">
        <f>U599-(U599*(0.5^(1/'SW7'!C$2)))</f>
        <v>11025.960764586227</v>
      </c>
      <c r="U600" s="143">
        <f t="shared" si="103"/>
        <v>1742555.9306590243</v>
      </c>
      <c r="V600" s="147">
        <f>(U600*'SW7'!C$3/(B600*'SW7'!C$4)/1000)</f>
        <v>2.1483505532244731</v>
      </c>
      <c r="W600" s="147">
        <f>V600/'SW7'!C$5</f>
        <v>26.854381915305915</v>
      </c>
    </row>
    <row r="601" spans="1:23" x14ac:dyDescent="0.35">
      <c r="A601" s="142">
        <f t="shared" si="102"/>
        <v>598</v>
      </c>
      <c r="B601" s="143">
        <f t="shared" si="96"/>
        <v>519.34270463200437</v>
      </c>
      <c r="C601" s="142">
        <v>1300</v>
      </c>
      <c r="D601" s="133">
        <v>0</v>
      </c>
      <c r="E601" s="166">
        <v>1.3</v>
      </c>
      <c r="F601" s="143"/>
      <c r="G601" s="143"/>
      <c r="H601" s="143"/>
      <c r="I601" s="143"/>
      <c r="J601" s="143"/>
      <c r="K601" s="143"/>
      <c r="L601" s="167">
        <f t="shared" si="104"/>
        <v>12.085220142260749</v>
      </c>
      <c r="M601" s="143">
        <f t="shared" si="97"/>
        <v>0.29367084945693617</v>
      </c>
      <c r="N601" s="143">
        <f t="shared" si="98"/>
        <v>48.340880569042994</v>
      </c>
      <c r="O601" s="143">
        <f t="shared" si="99"/>
        <v>0</v>
      </c>
      <c r="P601" s="143">
        <f t="shared" si="100"/>
        <v>15710.786184938974</v>
      </c>
      <c r="Q601" s="143">
        <f t="shared" si="100"/>
        <v>0</v>
      </c>
      <c r="R601" s="143">
        <f t="shared" si="100"/>
        <v>62.843144739755893</v>
      </c>
      <c r="S601" s="143">
        <f t="shared" si="101"/>
        <v>15773.62932967873</v>
      </c>
      <c r="T601" s="143">
        <f>U600-(U600*(0.5^(1/'SW7'!C$2)))</f>
        <v>11056.124011589913</v>
      </c>
      <c r="U601" s="143">
        <f t="shared" si="103"/>
        <v>1747291.6499241896</v>
      </c>
      <c r="V601" s="147">
        <f>(U601*'SW7'!C$3/(B601*'SW7'!C$4)/1000)</f>
        <v>2.1528617621012738</v>
      </c>
      <c r="W601" s="147">
        <f>V601/'SW7'!C$5</f>
        <v>26.910772026265921</v>
      </c>
    </row>
    <row r="602" spans="1:23" x14ac:dyDescent="0.35">
      <c r="A602" s="142">
        <f t="shared" si="102"/>
        <v>599</v>
      </c>
      <c r="B602" s="143">
        <f t="shared" si="96"/>
        <v>519.66270463200442</v>
      </c>
      <c r="C602" s="142">
        <v>1300</v>
      </c>
      <c r="D602" s="133">
        <v>0</v>
      </c>
      <c r="E602" s="166">
        <v>1.3</v>
      </c>
      <c r="F602" s="143"/>
      <c r="G602" s="143"/>
      <c r="H602" s="143"/>
      <c r="I602" s="143"/>
      <c r="J602" s="143"/>
      <c r="K602" s="143"/>
      <c r="L602" s="167">
        <f t="shared" si="104"/>
        <v>12.094359994011132</v>
      </c>
      <c r="M602" s="143">
        <f t="shared" si="97"/>
        <v>0.29389294785447051</v>
      </c>
      <c r="N602" s="143">
        <f t="shared" si="98"/>
        <v>48.377439976044528</v>
      </c>
      <c r="O602" s="143">
        <f t="shared" si="99"/>
        <v>0</v>
      </c>
      <c r="P602" s="143">
        <f t="shared" si="100"/>
        <v>15722.667992214472</v>
      </c>
      <c r="Q602" s="143">
        <f t="shared" si="100"/>
        <v>0</v>
      </c>
      <c r="R602" s="143">
        <f t="shared" si="100"/>
        <v>62.890671968857887</v>
      </c>
      <c r="S602" s="143">
        <f t="shared" si="101"/>
        <v>15785.558664183331</v>
      </c>
      <c r="T602" s="143">
        <f>U601-(U601*(0.5^(1/'SW7'!C$2)))</f>
        <v>11086.171081275679</v>
      </c>
      <c r="U602" s="143">
        <f t="shared" si="103"/>
        <v>1752009.1552422785</v>
      </c>
      <c r="V602" s="147">
        <f>(U602*'SW7'!C$3/(B602*'SW7'!C$4)/1000)</f>
        <v>2.157344987284969</v>
      </c>
      <c r="W602" s="147">
        <f>V602/'SW7'!C$5</f>
        <v>26.966812341062113</v>
      </c>
    </row>
    <row r="603" spans="1:23" x14ac:dyDescent="0.35">
      <c r="A603" s="142">
        <f t="shared" si="102"/>
        <v>600</v>
      </c>
      <c r="B603" s="143">
        <f t="shared" si="96"/>
        <v>519.98270463200447</v>
      </c>
      <c r="C603" s="142">
        <v>1300</v>
      </c>
      <c r="D603" s="133">
        <v>0</v>
      </c>
      <c r="E603" s="166">
        <v>1.3</v>
      </c>
      <c r="F603" s="143"/>
      <c r="G603" s="143"/>
      <c r="H603" s="143"/>
      <c r="I603" s="143"/>
      <c r="J603" s="143"/>
      <c r="K603" s="143"/>
      <c r="L603" s="167">
        <f t="shared" si="104"/>
        <v>12.103484599963362</v>
      </c>
      <c r="M603" s="143">
        <f t="shared" si="97"/>
        <v>0.29411467577910971</v>
      </c>
      <c r="N603" s="143">
        <f t="shared" si="98"/>
        <v>48.41393839985345</v>
      </c>
      <c r="O603" s="143">
        <f t="shared" si="99"/>
        <v>0</v>
      </c>
      <c r="P603" s="143">
        <f t="shared" si="100"/>
        <v>15734.529979952371</v>
      </c>
      <c r="Q603" s="143">
        <f t="shared" si="100"/>
        <v>0</v>
      </c>
      <c r="R603" s="143">
        <f t="shared" si="100"/>
        <v>62.938119919809488</v>
      </c>
      <c r="S603" s="143">
        <f t="shared" si="101"/>
        <v>15797.46809987218</v>
      </c>
      <c r="T603" s="143">
        <f>U602-(U602*(0.5^(1/'SW7'!C$2)))</f>
        <v>11116.102587578818</v>
      </c>
      <c r="U603" s="143">
        <f t="shared" si="103"/>
        <v>1756708.5428251862</v>
      </c>
      <c r="V603" s="147">
        <f>(U603*'SW7'!C$3/(B603*'SW7'!C$4)/1000)</f>
        <v>2.1618003988375589</v>
      </c>
      <c r="W603" s="147">
        <f>V603/'SW7'!C$5</f>
        <v>27.022504985469485</v>
      </c>
    </row>
    <row r="604" spans="1:23" x14ac:dyDescent="0.35">
      <c r="A604" s="142">
        <f t="shared" si="102"/>
        <v>601</v>
      </c>
      <c r="B604" s="143">
        <f t="shared" si="96"/>
        <v>520.30270463200452</v>
      </c>
      <c r="C604" s="133">
        <v>0</v>
      </c>
      <c r="D604" s="133">
        <v>0</v>
      </c>
      <c r="E604" s="166">
        <v>1.3</v>
      </c>
      <c r="F604" s="143"/>
      <c r="G604" s="143"/>
      <c r="H604" s="143"/>
      <c r="I604" s="143"/>
      <c r="J604" s="143"/>
      <c r="K604" s="143"/>
      <c r="L604" s="167">
        <f t="shared" si="104"/>
        <v>12.112594010894494</v>
      </c>
      <c r="M604" s="143">
        <f t="shared" si="97"/>
        <v>0.29433603446473616</v>
      </c>
      <c r="N604" s="143">
        <f t="shared" si="98"/>
        <v>48.450376043577975</v>
      </c>
      <c r="O604" s="143">
        <f t="shared" si="99"/>
        <v>0</v>
      </c>
      <c r="P604" s="143">
        <f t="shared" si="100"/>
        <v>0</v>
      </c>
      <c r="Q604" s="143">
        <f t="shared" si="100"/>
        <v>0</v>
      </c>
      <c r="R604" s="143">
        <f t="shared" si="100"/>
        <v>62.985488856651372</v>
      </c>
      <c r="S604" s="143">
        <f t="shared" si="101"/>
        <v>62.985488856651372</v>
      </c>
      <c r="T604" s="143">
        <f>U603-(U603*(0.5^(1/'SW7'!C$2)))</f>
        <v>11145.919140942162</v>
      </c>
      <c r="U604" s="143">
        <f t="shared" si="103"/>
        <v>1761389.9083374795</v>
      </c>
      <c r="V604" s="147">
        <f>(U604*'SW7'!C$3/(B604*'SW7'!C$4)/1000)</f>
        <v>2.1662281657295428</v>
      </c>
      <c r="W604" s="147">
        <f>V604/'SW7'!C$5</f>
        <v>27.077852071619283</v>
      </c>
    </row>
    <row r="605" spans="1:23" x14ac:dyDescent="0.35">
      <c r="A605" s="142">
        <f t="shared" si="102"/>
        <v>602</v>
      </c>
      <c r="B605" s="143">
        <f t="shared" si="96"/>
        <v>520.62270463200457</v>
      </c>
      <c r="C605" s="133">
        <v>0</v>
      </c>
      <c r="D605" s="133">
        <v>0</v>
      </c>
      <c r="E605" s="166">
        <v>1.3</v>
      </c>
      <c r="F605" s="143"/>
      <c r="G605" s="143"/>
      <c r="H605" s="143"/>
      <c r="I605" s="143"/>
      <c r="J605" s="143"/>
      <c r="K605" s="143"/>
      <c r="L605" s="167">
        <f t="shared" si="104"/>
        <v>12.121688277328314</v>
      </c>
      <c r="M605" s="143">
        <f t="shared" si="97"/>
        <v>0.294557025139078</v>
      </c>
      <c r="N605" s="143">
        <f t="shared" si="98"/>
        <v>48.486753109313256</v>
      </c>
      <c r="O605" s="143">
        <f t="shared" si="99"/>
        <v>0</v>
      </c>
      <c r="P605" s="143">
        <f t="shared" si="100"/>
        <v>0</v>
      </c>
      <c r="Q605" s="143">
        <f t="shared" si="100"/>
        <v>0</v>
      </c>
      <c r="R605" s="143">
        <f t="shared" si="100"/>
        <v>63.032779042107236</v>
      </c>
      <c r="S605" s="143">
        <f t="shared" si="101"/>
        <v>63.032779042107236</v>
      </c>
      <c r="T605" s="143">
        <f>U604-(U604*(0.5^(1/'SW7'!C$2)))</f>
        <v>11175.621348335873</v>
      </c>
      <c r="U605" s="143">
        <f t="shared" si="103"/>
        <v>1750306.974685394</v>
      </c>
      <c r="V605" s="147">
        <f>(U605*'SW7'!C$3/(B605*'SW7'!C$4)/1000)</f>
        <v>2.1512748368500785</v>
      </c>
      <c r="W605" s="147">
        <f>V605/'SW7'!C$5</f>
        <v>26.890935460625979</v>
      </c>
    </row>
    <row r="606" spans="1:23" x14ac:dyDescent="0.35">
      <c r="A606" s="142">
        <f t="shared" si="102"/>
        <v>603</v>
      </c>
      <c r="B606" s="143">
        <f t="shared" si="96"/>
        <v>520.94270463200462</v>
      </c>
      <c r="C606" s="133">
        <v>0</v>
      </c>
      <c r="D606" s="133">
        <v>0</v>
      </c>
      <c r="E606" s="166">
        <v>1.3</v>
      </c>
      <c r="F606" s="143"/>
      <c r="G606" s="143"/>
      <c r="H606" s="143"/>
      <c r="I606" s="143"/>
      <c r="J606" s="143"/>
      <c r="K606" s="143"/>
      <c r="L606" s="167">
        <f t="shared" si="104"/>
        <v>12.13076744953705</v>
      </c>
      <c r="M606" s="143">
        <f t="shared" si="97"/>
        <v>0.29477764902375031</v>
      </c>
      <c r="N606" s="143">
        <f t="shared" si="98"/>
        <v>48.5230697981482</v>
      </c>
      <c r="O606" s="143">
        <f t="shared" si="99"/>
        <v>0</v>
      </c>
      <c r="P606" s="143">
        <f t="shared" si="100"/>
        <v>0</v>
      </c>
      <c r="Q606" s="143">
        <f t="shared" si="100"/>
        <v>0</v>
      </c>
      <c r="R606" s="143">
        <f t="shared" si="100"/>
        <v>63.079990737592659</v>
      </c>
      <c r="S606" s="143">
        <f t="shared" si="101"/>
        <v>63.079990737592659</v>
      </c>
      <c r="T606" s="143">
        <f>U605-(U605*(0.5^(1/'SW7'!C$2)))</f>
        <v>11105.302636199398</v>
      </c>
      <c r="U606" s="143">
        <f t="shared" si="103"/>
        <v>1739194.3861161002</v>
      </c>
      <c r="V606" s="147">
        <f>(U606*'SW7'!C$3/(B606*'SW7'!C$4)/1000)</f>
        <v>2.1363034527591989</v>
      </c>
      <c r="W606" s="147">
        <f>V606/'SW7'!C$5</f>
        <v>26.703793159489987</v>
      </c>
    </row>
    <row r="607" spans="1:23" x14ac:dyDescent="0.35">
      <c r="A607" s="142">
        <f t="shared" si="102"/>
        <v>604</v>
      </c>
      <c r="B607" s="143">
        <f t="shared" si="96"/>
        <v>521.26270463200467</v>
      </c>
      <c r="C607" s="133">
        <v>0</v>
      </c>
      <c r="D607" s="133">
        <v>0</v>
      </c>
      <c r="E607" s="166">
        <v>1.3</v>
      </c>
      <c r="F607" s="143"/>
      <c r="G607" s="143"/>
      <c r="H607" s="143"/>
      <c r="I607" s="143"/>
      <c r="J607" s="143"/>
      <c r="K607" s="143"/>
      <c r="L607" s="167">
        <f t="shared" si="104"/>
        <v>12.139831577543024</v>
      </c>
      <c r="M607" s="143">
        <f t="shared" si="97"/>
        <v>0.29499790733429548</v>
      </c>
      <c r="N607" s="143">
        <f t="shared" si="98"/>
        <v>48.559326310172096</v>
      </c>
      <c r="O607" s="143">
        <f t="shared" si="99"/>
        <v>0</v>
      </c>
      <c r="P607" s="143">
        <f t="shared" si="100"/>
        <v>0</v>
      </c>
      <c r="Q607" s="143">
        <f t="shared" si="100"/>
        <v>0</v>
      </c>
      <c r="R607" s="143">
        <f t="shared" si="100"/>
        <v>63.12712420322373</v>
      </c>
      <c r="S607" s="143">
        <f t="shared" si="101"/>
        <v>63.12712420322373</v>
      </c>
      <c r="T607" s="143">
        <f>U606-(U606*(0.5^(1/'SW7'!C$2)))</f>
        <v>11034.79577030777</v>
      </c>
      <c r="U607" s="143">
        <f t="shared" si="103"/>
        <v>1728152.1634706385</v>
      </c>
      <c r="V607" s="147">
        <f>(U607*'SW7'!C$3/(B607*'SW7'!C$4)/1000)</f>
        <v>2.1214368298181334</v>
      </c>
      <c r="W607" s="147">
        <f>V607/'SW7'!C$5</f>
        <v>26.517960372726666</v>
      </c>
    </row>
    <row r="608" spans="1:23" x14ac:dyDescent="0.35">
      <c r="A608" s="142">
        <f t="shared" si="102"/>
        <v>605</v>
      </c>
      <c r="B608" s="143">
        <f t="shared" si="96"/>
        <v>521.58270463200472</v>
      </c>
      <c r="C608" s="133">
        <v>0</v>
      </c>
      <c r="D608" s="133">
        <v>0</v>
      </c>
      <c r="E608" s="166">
        <v>1.3</v>
      </c>
      <c r="F608" s="143"/>
      <c r="G608" s="143"/>
      <c r="H608" s="143"/>
      <c r="I608" s="143"/>
      <c r="J608" s="143"/>
      <c r="K608" s="143"/>
      <c r="L608" s="167">
        <f t="shared" si="104"/>
        <v>12.148880711120309</v>
      </c>
      <c r="M608" s="143">
        <f t="shared" si="97"/>
        <v>0.29521780128022351</v>
      </c>
      <c r="N608" s="143">
        <f t="shared" si="98"/>
        <v>48.595522844481238</v>
      </c>
      <c r="O608" s="143">
        <f t="shared" si="99"/>
        <v>0</v>
      </c>
      <c r="P608" s="143">
        <f t="shared" si="100"/>
        <v>0</v>
      </c>
      <c r="Q608" s="143">
        <f t="shared" si="100"/>
        <v>0</v>
      </c>
      <c r="R608" s="143">
        <f t="shared" si="100"/>
        <v>63.174179697825615</v>
      </c>
      <c r="S608" s="143">
        <f t="shared" si="101"/>
        <v>63.174179697825615</v>
      </c>
      <c r="T608" s="143">
        <f>U607-(U607*(0.5^(1/'SW7'!C$2)))</f>
        <v>10964.735360318096</v>
      </c>
      <c r="U608" s="143">
        <f t="shared" si="103"/>
        <v>1717180.4948245338</v>
      </c>
      <c r="V608" s="147">
        <f>(U608*'SW7'!C$3/(B608*'SW7'!C$4)/1000)</f>
        <v>2.1066750059437696</v>
      </c>
      <c r="W608" s="147">
        <f>V608/'SW7'!C$5</f>
        <v>26.333437574297118</v>
      </c>
    </row>
    <row r="609" spans="1:23" x14ac:dyDescent="0.35">
      <c r="A609" s="142">
        <f t="shared" si="102"/>
        <v>606</v>
      </c>
      <c r="B609" s="143">
        <f t="shared" ref="B609:B672" si="105">B608+0.32</f>
        <v>521.90270463200477</v>
      </c>
      <c r="C609" s="133">
        <v>0</v>
      </c>
      <c r="D609" s="133">
        <v>0</v>
      </c>
      <c r="E609" s="166">
        <v>1.3</v>
      </c>
      <c r="F609" s="143"/>
      <c r="G609" s="143"/>
      <c r="H609" s="143"/>
      <c r="I609" s="143"/>
      <c r="J609" s="143"/>
      <c r="K609" s="143"/>
      <c r="L609" s="167">
        <f t="shared" si="104"/>
        <v>12.157914899796364</v>
      </c>
      <c r="M609" s="143">
        <f t="shared" si="97"/>
        <v>0.29543733206505163</v>
      </c>
      <c r="N609" s="143">
        <f t="shared" si="98"/>
        <v>48.631659599185454</v>
      </c>
      <c r="O609" s="143">
        <f t="shared" si="99"/>
        <v>0</v>
      </c>
      <c r="P609" s="143">
        <f t="shared" si="100"/>
        <v>0</v>
      </c>
      <c r="Q609" s="143">
        <f t="shared" si="100"/>
        <v>0</v>
      </c>
      <c r="R609" s="143">
        <f t="shared" si="100"/>
        <v>63.221157478941095</v>
      </c>
      <c r="S609" s="143">
        <f t="shared" si="101"/>
        <v>63.221157478941095</v>
      </c>
      <c r="T609" s="143">
        <f>U608-(U608*(0.5^(1/'SW7'!C$2)))</f>
        <v>10895.12259952724</v>
      </c>
      <c r="U609" s="143">
        <f t="shared" si="103"/>
        <v>1706278.9336439136</v>
      </c>
      <c r="V609" s="147">
        <f>(U609*'SW7'!C$3/(B609*'SW7'!C$4)/1000)</f>
        <v>2.092017240884521</v>
      </c>
      <c r="W609" s="147">
        <f>V609/'SW7'!C$5</f>
        <v>26.150215511056512</v>
      </c>
    </row>
    <row r="610" spans="1:23" x14ac:dyDescent="0.35">
      <c r="A610" s="142">
        <f t="shared" si="102"/>
        <v>607</v>
      </c>
      <c r="B610" s="143">
        <f t="shared" si="105"/>
        <v>522.22270463200482</v>
      </c>
      <c r="C610" s="133">
        <v>0</v>
      </c>
      <c r="D610" s="133">
        <v>0</v>
      </c>
      <c r="E610" s="166">
        <v>1.3</v>
      </c>
      <c r="F610" s="143"/>
      <c r="G610" s="143"/>
      <c r="H610" s="143"/>
      <c r="I610" s="143"/>
      <c r="J610" s="143"/>
      <c r="K610" s="143"/>
      <c r="L610" s="167">
        <f t="shared" si="104"/>
        <v>12.16693419285367</v>
      </c>
      <c r="M610" s="143">
        <f t="shared" si="97"/>
        <v>0.29565650088634415</v>
      </c>
      <c r="N610" s="143">
        <f t="shared" si="98"/>
        <v>48.667736771414681</v>
      </c>
      <c r="O610" s="143">
        <f t="shared" si="99"/>
        <v>0</v>
      </c>
      <c r="P610" s="143">
        <f t="shared" si="100"/>
        <v>0</v>
      </c>
      <c r="Q610" s="143">
        <f t="shared" si="100"/>
        <v>0</v>
      </c>
      <c r="R610" s="143">
        <f t="shared" si="100"/>
        <v>63.268057802839088</v>
      </c>
      <c r="S610" s="143">
        <f t="shared" si="101"/>
        <v>63.268057802839088</v>
      </c>
      <c r="T610" s="143">
        <f>U609-(U609*(0.5^(1/'SW7'!C$2)))</f>
        <v>10825.95465477882</v>
      </c>
      <c r="U610" s="143">
        <f t="shared" si="103"/>
        <v>1695447.0322018652</v>
      </c>
      <c r="V610" s="147">
        <f>(U610*'SW7'!C$3/(B610*'SW7'!C$4)/1000)</f>
        <v>2.0774627947413493</v>
      </c>
      <c r="W610" s="147">
        <f>V610/'SW7'!C$5</f>
        <v>25.968284934266865</v>
      </c>
    </row>
    <row r="611" spans="1:23" x14ac:dyDescent="0.35">
      <c r="A611" s="142">
        <f t="shared" si="102"/>
        <v>608</v>
      </c>
      <c r="B611" s="143">
        <f t="shared" si="105"/>
        <v>522.54270463200487</v>
      </c>
      <c r="C611" s="133">
        <v>0</v>
      </c>
      <c r="D611" s="133">
        <v>0</v>
      </c>
      <c r="E611" s="166">
        <v>1.3</v>
      </c>
      <c r="F611" s="143"/>
      <c r="G611" s="143"/>
      <c r="H611" s="143"/>
      <c r="I611" s="143"/>
      <c r="J611" s="143"/>
      <c r="K611" s="143"/>
      <c r="L611" s="167">
        <f t="shared" si="104"/>
        <v>12.175938639331331</v>
      </c>
      <c r="M611" s="143">
        <f t="shared" si="97"/>
        <v>0.29587530893575131</v>
      </c>
      <c r="N611" s="143">
        <f t="shared" si="98"/>
        <v>48.703754557325325</v>
      </c>
      <c r="O611" s="143">
        <f t="shared" si="99"/>
        <v>0</v>
      </c>
      <c r="P611" s="143">
        <f t="shared" si="100"/>
        <v>0</v>
      </c>
      <c r="Q611" s="143">
        <f t="shared" si="100"/>
        <v>0</v>
      </c>
      <c r="R611" s="143">
        <f t="shared" si="100"/>
        <v>63.314880924522924</v>
      </c>
      <c r="S611" s="143">
        <f t="shared" si="101"/>
        <v>63.314880924522924</v>
      </c>
      <c r="T611" s="143">
        <f>U610-(U610*(0.5^(1/'SW7'!C$2)))</f>
        <v>10757.228685346665</v>
      </c>
      <c r="U611" s="143">
        <f t="shared" si="103"/>
        <v>1684684.3456048893</v>
      </c>
      <c r="V611" s="147">
        <f>(U611*'SW7'!C$3/(B611*'SW7'!C$4)/1000)</f>
        <v>2.0630109328973512</v>
      </c>
      <c r="W611" s="147">
        <f>V611/'SW7'!C$5</f>
        <v>25.78763666121689</v>
      </c>
    </row>
    <row r="612" spans="1:23" x14ac:dyDescent="0.35">
      <c r="A612" s="142">
        <f t="shared" si="102"/>
        <v>609</v>
      </c>
      <c r="B612" s="143">
        <f t="shared" si="105"/>
        <v>522.86270463200492</v>
      </c>
      <c r="C612" s="133">
        <v>0</v>
      </c>
      <c r="D612" s="133">
        <v>0</v>
      </c>
      <c r="E612" s="166">
        <v>1.3</v>
      </c>
      <c r="F612" s="143"/>
      <c r="G612" s="143"/>
      <c r="H612" s="143"/>
      <c r="I612" s="143"/>
      <c r="J612" s="143"/>
      <c r="K612" s="143"/>
      <c r="L612" s="167">
        <f t="shared" si="104"/>
        <v>12.184928288026679</v>
      </c>
      <c r="M612" s="143">
        <f t="shared" si="97"/>
        <v>0.29609375739904831</v>
      </c>
      <c r="N612" s="143">
        <f t="shared" si="98"/>
        <v>48.739713152106717</v>
      </c>
      <c r="O612" s="143">
        <f t="shared" si="99"/>
        <v>0</v>
      </c>
      <c r="P612" s="143">
        <f t="shared" si="100"/>
        <v>0</v>
      </c>
      <c r="Q612" s="143">
        <f t="shared" si="100"/>
        <v>0</v>
      </c>
      <c r="R612" s="143">
        <f t="shared" si="100"/>
        <v>63.361627097738733</v>
      </c>
      <c r="S612" s="143">
        <f t="shared" si="101"/>
        <v>63.361627097738733</v>
      </c>
      <c r="T612" s="143">
        <f>U611-(U611*(0.5^(1/'SW7'!C$2)))</f>
        <v>10688.941868481459</v>
      </c>
      <c r="U612" s="143">
        <f t="shared" si="103"/>
        <v>1673990.4318004672</v>
      </c>
      <c r="V612" s="147">
        <f>(U612*'SW7'!C$3/(B612*'SW7'!C$4)/1000)</f>
        <v>2.0486609260108573</v>
      </c>
      <c r="W612" s="147">
        <f>V612/'SW7'!C$5</f>
        <v>25.608261575135714</v>
      </c>
    </row>
    <row r="613" spans="1:23" x14ac:dyDescent="0.35">
      <c r="A613" s="142">
        <f t="shared" si="102"/>
        <v>610</v>
      </c>
      <c r="B613" s="143">
        <f t="shared" si="105"/>
        <v>523.18270463200497</v>
      </c>
      <c r="C613" s="133">
        <v>0</v>
      </c>
      <c r="D613" s="133">
        <v>0</v>
      </c>
      <c r="E613" s="166">
        <v>1.3</v>
      </c>
      <c r="F613" s="143"/>
      <c r="G613" s="143"/>
      <c r="H613" s="143"/>
      <c r="I613" s="143"/>
      <c r="J613" s="143"/>
      <c r="K613" s="143"/>
      <c r="L613" s="167">
        <f t="shared" si="104"/>
        <v>12.193903187496883</v>
      </c>
      <c r="M613" s="143">
        <f t="shared" si="97"/>
        <v>0.29631184745617423</v>
      </c>
      <c r="N613" s="143">
        <f t="shared" si="98"/>
        <v>48.77561274998753</v>
      </c>
      <c r="O613" s="143">
        <f t="shared" si="99"/>
        <v>0</v>
      </c>
      <c r="P613" s="143">
        <f t="shared" si="100"/>
        <v>0</v>
      </c>
      <c r="Q613" s="143">
        <f t="shared" si="100"/>
        <v>0</v>
      </c>
      <c r="R613" s="143">
        <f t="shared" si="100"/>
        <v>63.408296574983794</v>
      </c>
      <c r="S613" s="143">
        <f t="shared" si="101"/>
        <v>63.408296574983794</v>
      </c>
      <c r="T613" s="143">
        <f>U612-(U612*(0.5^(1/'SW7'!C$2)))</f>
        <v>10621.091399460332</v>
      </c>
      <c r="U613" s="143">
        <f t="shared" si="103"/>
        <v>1663364.8515590834</v>
      </c>
      <c r="V613" s="147">
        <f>(U613*'SW7'!C$3/(B613*'SW7'!C$4)/1000)</f>
        <v>2.0344120499773091</v>
      </c>
      <c r="W613" s="147">
        <f>V613/'SW7'!C$5</f>
        <v>25.430150624716362</v>
      </c>
    </row>
    <row r="614" spans="1:23" x14ac:dyDescent="0.35">
      <c r="A614" s="142">
        <f t="shared" si="102"/>
        <v>611</v>
      </c>
      <c r="B614" s="143">
        <f t="shared" si="105"/>
        <v>523.50270463200502</v>
      </c>
      <c r="C614" s="133">
        <v>0</v>
      </c>
      <c r="D614" s="133">
        <v>0</v>
      </c>
      <c r="E614" s="166">
        <v>1.3</v>
      </c>
      <c r="F614" s="143"/>
      <c r="G614" s="143"/>
      <c r="H614" s="143"/>
      <c r="I614" s="143"/>
      <c r="J614" s="143"/>
      <c r="K614" s="143"/>
      <c r="L614" s="167">
        <f t="shared" si="104"/>
        <v>12.202863386060461</v>
      </c>
      <c r="M614" s="143">
        <f t="shared" si="97"/>
        <v>0.29652958028126919</v>
      </c>
      <c r="N614" s="143">
        <f t="shared" si="98"/>
        <v>48.811453544241843</v>
      </c>
      <c r="O614" s="143">
        <f t="shared" si="99"/>
        <v>0</v>
      </c>
      <c r="P614" s="143">
        <f t="shared" si="100"/>
        <v>0</v>
      </c>
      <c r="Q614" s="143">
        <f t="shared" si="100"/>
        <v>0</v>
      </c>
      <c r="R614" s="143">
        <f t="shared" si="100"/>
        <v>63.454889607514396</v>
      </c>
      <c r="S614" s="143">
        <f t="shared" si="101"/>
        <v>63.454889607514396</v>
      </c>
      <c r="T614" s="143">
        <f>U613-(U613*(0.5^(1/'SW7'!C$2)))</f>
        <v>10553.67449147068</v>
      </c>
      <c r="U614" s="143">
        <f t="shared" si="103"/>
        <v>1652807.1684561982</v>
      </c>
      <c r="V614" s="147">
        <f>(U614*'SW7'!C$3/(B614*'SW7'!C$4)/1000)</f>
        <v>2.020263585891219</v>
      </c>
      <c r="W614" s="147">
        <f>V614/'SW7'!C$5</f>
        <v>25.253294823640235</v>
      </c>
    </row>
    <row r="615" spans="1:23" x14ac:dyDescent="0.35">
      <c r="A615" s="142">
        <f t="shared" si="102"/>
        <v>612</v>
      </c>
      <c r="B615" s="143">
        <f t="shared" si="105"/>
        <v>523.82270463200507</v>
      </c>
      <c r="C615" s="133">
        <v>0</v>
      </c>
      <c r="D615" s="133">
        <v>0</v>
      </c>
      <c r="E615" s="166">
        <v>1.3</v>
      </c>
      <c r="F615" s="143"/>
      <c r="G615" s="143"/>
      <c r="H615" s="143"/>
      <c r="I615" s="143"/>
      <c r="J615" s="143"/>
      <c r="K615" s="143"/>
      <c r="L615" s="167">
        <f t="shared" si="104"/>
        <v>12.211808931798931</v>
      </c>
      <c r="M615" s="143">
        <f t="shared" si="97"/>
        <v>0.29674695704271403</v>
      </c>
      <c r="N615" s="143">
        <f t="shared" si="98"/>
        <v>48.847235727195724</v>
      </c>
      <c r="O615" s="143">
        <f t="shared" si="99"/>
        <v>0</v>
      </c>
      <c r="P615" s="143">
        <f t="shared" si="100"/>
        <v>0</v>
      </c>
      <c r="Q615" s="143">
        <f t="shared" si="100"/>
        <v>0</v>
      </c>
      <c r="R615" s="143">
        <f t="shared" si="100"/>
        <v>63.501406445354441</v>
      </c>
      <c r="S615" s="143">
        <f t="shared" si="101"/>
        <v>63.501406445354441</v>
      </c>
      <c r="T615" s="143">
        <f>U614-(U614*(0.5^(1/'SW7'!C$2)))</f>
        <v>10486.688375497703</v>
      </c>
      <c r="U615" s="143">
        <f t="shared" si="103"/>
        <v>1642316.9488543351</v>
      </c>
      <c r="V615" s="147">
        <f>(U615*'SW7'!C$3/(B615*'SW7'!C$4)/1000)</f>
        <v>2.0062148200084091</v>
      </c>
      <c r="W615" s="147">
        <f>V615/'SW7'!C$5</f>
        <v>25.077685250105112</v>
      </c>
    </row>
    <row r="616" spans="1:23" x14ac:dyDescent="0.35">
      <c r="A616" s="142">
        <f t="shared" si="102"/>
        <v>613</v>
      </c>
      <c r="B616" s="143">
        <f t="shared" si="105"/>
        <v>524.14270463200512</v>
      </c>
      <c r="C616" s="133">
        <v>0</v>
      </c>
      <c r="D616" s="133">
        <v>0</v>
      </c>
      <c r="E616" s="166">
        <v>1.3</v>
      </c>
      <c r="F616" s="143"/>
      <c r="G616" s="143"/>
      <c r="H616" s="143"/>
      <c r="I616" s="143"/>
      <c r="J616" s="143"/>
      <c r="K616" s="143"/>
      <c r="L616" s="167">
        <f t="shared" si="104"/>
        <v>12.220739872558266</v>
      </c>
      <c r="M616" s="143">
        <f t="shared" si="97"/>
        <v>0.29696397890316584</v>
      </c>
      <c r="N616" s="143">
        <f t="shared" si="98"/>
        <v>48.882959490233063</v>
      </c>
      <c r="O616" s="143">
        <f t="shared" si="99"/>
        <v>0</v>
      </c>
      <c r="P616" s="143">
        <f t="shared" si="100"/>
        <v>0</v>
      </c>
      <c r="Q616" s="143">
        <f t="shared" si="100"/>
        <v>0</v>
      </c>
      <c r="R616" s="143">
        <f t="shared" si="100"/>
        <v>63.547847337302983</v>
      </c>
      <c r="S616" s="143">
        <f t="shared" si="101"/>
        <v>63.547847337302983</v>
      </c>
      <c r="T616" s="143">
        <f>U615-(U615*(0.5^(1/'SW7'!C$2)))</f>
        <v>10420.130300209392</v>
      </c>
      <c r="U616" s="143">
        <f t="shared" si="103"/>
        <v>1631893.7618852828</v>
      </c>
      <c r="V616" s="147">
        <f>(U616*'SW7'!C$3/(B616*'SW7'!C$4)/1000)</f>
        <v>1.9922650437085259</v>
      </c>
      <c r="W616" s="147">
        <f>V616/'SW7'!C$5</f>
        <v>24.903313046356573</v>
      </c>
    </row>
    <row r="617" spans="1:23" x14ac:dyDescent="0.35">
      <c r="A617" s="142">
        <f t="shared" si="102"/>
        <v>614</v>
      </c>
      <c r="B617" s="143">
        <f t="shared" si="105"/>
        <v>524.46270463200517</v>
      </c>
      <c r="C617" s="133">
        <v>0</v>
      </c>
      <c r="D617" s="133">
        <v>0</v>
      </c>
      <c r="E617" s="166">
        <v>1.3</v>
      </c>
      <c r="F617" s="143"/>
      <c r="G617" s="143"/>
      <c r="H617" s="143"/>
      <c r="I617" s="143"/>
      <c r="J617" s="143"/>
      <c r="K617" s="143"/>
      <c r="L617" s="167">
        <f t="shared" si="104"/>
        <v>12.229656255950498</v>
      </c>
      <c r="M617" s="143">
        <f t="shared" si="97"/>
        <v>0.29718064701959712</v>
      </c>
      <c r="N617" s="143">
        <f t="shared" si="98"/>
        <v>48.918625023801994</v>
      </c>
      <c r="O617" s="143">
        <f t="shared" si="99"/>
        <v>0</v>
      </c>
      <c r="P617" s="143">
        <f t="shared" si="100"/>
        <v>0</v>
      </c>
      <c r="Q617" s="143">
        <f t="shared" si="100"/>
        <v>0</v>
      </c>
      <c r="R617" s="143">
        <f t="shared" si="100"/>
        <v>63.594212530942592</v>
      </c>
      <c r="S617" s="143">
        <f t="shared" si="101"/>
        <v>63.594212530942592</v>
      </c>
      <c r="T617" s="143">
        <f>U616-(U616*(0.5^(1/'SW7'!C$2)))</f>
        <v>10353.99753184407</v>
      </c>
      <c r="U617" s="143">
        <f t="shared" si="103"/>
        <v>1621537.1794324107</v>
      </c>
      <c r="V617" s="147">
        <f>(U617*'SW7'!C$3/(B617*'SW7'!C$4)/1000)</f>
        <v>1.9784135534578318</v>
      </c>
      <c r="W617" s="147">
        <f>V617/'SW7'!C$5</f>
        <v>24.730169418222896</v>
      </c>
    </row>
    <row r="618" spans="1:23" x14ac:dyDescent="0.35">
      <c r="A618" s="142">
        <f t="shared" si="102"/>
        <v>615</v>
      </c>
      <c r="B618" s="143">
        <f t="shared" si="105"/>
        <v>524.78270463200522</v>
      </c>
      <c r="C618" s="133">
        <v>0</v>
      </c>
      <c r="D618" s="133">
        <v>0</v>
      </c>
      <c r="E618" s="166">
        <v>1.3</v>
      </c>
      <c r="F618" s="143"/>
      <c r="G618" s="143"/>
      <c r="H618" s="143"/>
      <c r="I618" s="143"/>
      <c r="J618" s="143"/>
      <c r="K618" s="143"/>
      <c r="L618" s="167">
        <f t="shared" si="104"/>
        <v>12.238558129355216</v>
      </c>
      <c r="M618" s="143">
        <f t="shared" si="97"/>
        <v>0.2973969625433317</v>
      </c>
      <c r="N618" s="143">
        <f t="shared" si="98"/>
        <v>48.954232517420863</v>
      </c>
      <c r="O618" s="143">
        <f t="shared" si="99"/>
        <v>0</v>
      </c>
      <c r="P618" s="143">
        <f t="shared" si="100"/>
        <v>0</v>
      </c>
      <c r="Q618" s="143">
        <f t="shared" si="100"/>
        <v>0</v>
      </c>
      <c r="R618" s="143">
        <f t="shared" si="100"/>
        <v>63.640502272647126</v>
      </c>
      <c r="S618" s="143">
        <f t="shared" si="101"/>
        <v>63.640502272647126</v>
      </c>
      <c r="T618" s="143">
        <f>U617-(U617*(0.5^(1/'SW7'!C$2)))</f>
        <v>10288.2873540984</v>
      </c>
      <c r="U618" s="143">
        <f t="shared" si="103"/>
        <v>1611246.7761130976</v>
      </c>
      <c r="V618" s="147">
        <f>(U618*'SW7'!C$3/(B618*'SW7'!C$4)/1000)</f>
        <v>1.9646596507722729</v>
      </c>
      <c r="W618" s="147">
        <f>V618/'SW7'!C$5</f>
        <v>24.55824563465341</v>
      </c>
    </row>
    <row r="619" spans="1:23" x14ac:dyDescent="0.35">
      <c r="A619" s="142">
        <f t="shared" si="102"/>
        <v>616</v>
      </c>
      <c r="B619" s="143">
        <f t="shared" si="105"/>
        <v>525.10270463200527</v>
      </c>
      <c r="C619" s="133">
        <v>0</v>
      </c>
      <c r="D619" s="133">
        <v>0</v>
      </c>
      <c r="E619" s="166">
        <v>1.3</v>
      </c>
      <c r="F619" s="143"/>
      <c r="G619" s="143"/>
      <c r="H619" s="143"/>
      <c r="I619" s="143"/>
      <c r="J619" s="143"/>
      <c r="K619" s="143"/>
      <c r="L619" s="167">
        <f t="shared" si="104"/>
        <v>12.247445539921056</v>
      </c>
      <c r="M619" s="143">
        <f t="shared" si="97"/>
        <v>0.29761292662008165</v>
      </c>
      <c r="N619" s="143">
        <f t="shared" si="98"/>
        <v>48.989782159684225</v>
      </c>
      <c r="O619" s="143">
        <f t="shared" si="99"/>
        <v>0</v>
      </c>
      <c r="P619" s="143">
        <f t="shared" si="100"/>
        <v>0</v>
      </c>
      <c r="Q619" s="143">
        <f t="shared" si="100"/>
        <v>0</v>
      </c>
      <c r="R619" s="143">
        <f t="shared" si="100"/>
        <v>63.686716807589498</v>
      </c>
      <c r="S619" s="143">
        <f t="shared" si="101"/>
        <v>63.686716807589498</v>
      </c>
      <c r="T619" s="143">
        <f>U618-(U618*(0.5^(1/'SW7'!C$2)))</f>
        <v>10222.997068015859</v>
      </c>
      <c r="U619" s="143">
        <f t="shared" si="103"/>
        <v>1601022.1292612718</v>
      </c>
      <c r="V619" s="147">
        <f>(U619*'SW7'!C$3/(B619*'SW7'!C$4)/1000)</f>
        <v>1.9510026421808158</v>
      </c>
      <c r="W619" s="147">
        <f>V619/'SW7'!C$5</f>
        <v>24.387533027260197</v>
      </c>
    </row>
    <row r="620" spans="1:23" x14ac:dyDescent="0.35">
      <c r="A620" s="142">
        <f t="shared" si="102"/>
        <v>617</v>
      </c>
      <c r="B620" s="143">
        <f t="shared" si="105"/>
        <v>525.42270463200532</v>
      </c>
      <c r="C620" s="133">
        <v>0</v>
      </c>
      <c r="D620" s="133">
        <v>0</v>
      </c>
      <c r="E620" s="166">
        <v>1.3</v>
      </c>
      <c r="F620" s="143"/>
      <c r="G620" s="143"/>
      <c r="H620" s="143"/>
      <c r="I620" s="143"/>
      <c r="J620" s="143"/>
      <c r="K620" s="143"/>
      <c r="L620" s="167">
        <f t="shared" si="104"/>
        <v>12.256318534567253</v>
      </c>
      <c r="M620" s="143">
        <f t="shared" si="97"/>
        <v>0.29782854038998424</v>
      </c>
      <c r="N620" s="143">
        <f t="shared" si="98"/>
        <v>49.025274138269012</v>
      </c>
      <c r="O620" s="143">
        <f t="shared" si="99"/>
        <v>0</v>
      </c>
      <c r="P620" s="143">
        <f t="shared" si="100"/>
        <v>0</v>
      </c>
      <c r="Q620" s="143">
        <f t="shared" si="100"/>
        <v>0</v>
      </c>
      <c r="R620" s="143">
        <f t="shared" si="100"/>
        <v>63.73285637974972</v>
      </c>
      <c r="S620" s="143">
        <f t="shared" si="101"/>
        <v>63.73285637974972</v>
      </c>
      <c r="T620" s="143">
        <f>U619-(U619*(0.5^(1/'SW7'!C$2)))</f>
        <v>10158.123991875444</v>
      </c>
      <c r="U620" s="143">
        <f t="shared" si="103"/>
        <v>1590862.8189100635</v>
      </c>
      <c r="V620" s="147">
        <f>(U620*'SW7'!C$3/(B620*'SW7'!C$4)/1000)</f>
        <v>1.9374418391890527</v>
      </c>
      <c r="W620" s="147">
        <f>V620/'SW7'!C$5</f>
        <v>24.218022989863158</v>
      </c>
    </row>
    <row r="621" spans="1:23" x14ac:dyDescent="0.35">
      <c r="A621" s="142">
        <f t="shared" si="102"/>
        <v>618</v>
      </c>
      <c r="B621" s="143">
        <f t="shared" si="105"/>
        <v>525.74270463200537</v>
      </c>
      <c r="C621" s="133">
        <v>0</v>
      </c>
      <c r="D621" s="133">
        <v>0</v>
      </c>
      <c r="E621" s="166">
        <v>1.3</v>
      </c>
      <c r="F621" s="143"/>
      <c r="G621" s="143"/>
      <c r="H621" s="143"/>
      <c r="I621" s="143"/>
      <c r="J621" s="143"/>
      <c r="K621" s="143"/>
      <c r="L621" s="167">
        <f t="shared" si="104"/>
        <v>12.265177159985061</v>
      </c>
      <c r="M621" s="143">
        <f t="shared" si="97"/>
        <v>0.298043804987637</v>
      </c>
      <c r="N621" s="143">
        <f t="shared" si="98"/>
        <v>49.060708639940245</v>
      </c>
      <c r="O621" s="143">
        <f t="shared" si="99"/>
        <v>0</v>
      </c>
      <c r="P621" s="143">
        <f t="shared" si="100"/>
        <v>0</v>
      </c>
      <c r="Q621" s="143">
        <f t="shared" si="100"/>
        <v>0</v>
      </c>
      <c r="R621" s="143">
        <f t="shared" si="100"/>
        <v>63.778921231922318</v>
      </c>
      <c r="S621" s="143">
        <f t="shared" si="101"/>
        <v>63.778921231922318</v>
      </c>
      <c r="T621" s="143">
        <f>U620-(U620*(0.5^(1/'SW7'!C$2)))</f>
        <v>10093.665461082477</v>
      </c>
      <c r="U621" s="143">
        <f t="shared" si="103"/>
        <v>1580768.4277745679</v>
      </c>
      <c r="V621" s="147">
        <f>(U621*'SW7'!C$3/(B621*'SW7'!C$4)/1000)</f>
        <v>1.9239765582430806</v>
      </c>
      <c r="W621" s="147">
        <f>V621/'SW7'!C$5</f>
        <v>24.049706978038508</v>
      </c>
    </row>
    <row r="622" spans="1:23" x14ac:dyDescent="0.35">
      <c r="A622" s="142">
        <f t="shared" si="102"/>
        <v>619</v>
      </c>
      <c r="B622" s="143">
        <f t="shared" si="105"/>
        <v>526.06270463200542</v>
      </c>
      <c r="C622" s="133">
        <v>0</v>
      </c>
      <c r="D622" s="133">
        <v>0</v>
      </c>
      <c r="E622" s="166">
        <v>1.3</v>
      </c>
      <c r="F622" s="143"/>
      <c r="G622" s="143"/>
      <c r="H622" s="143"/>
      <c r="I622" s="143"/>
      <c r="J622" s="143"/>
      <c r="K622" s="143"/>
      <c r="L622" s="167">
        <f t="shared" si="104"/>
        <v>12.274021462639279</v>
      </c>
      <c r="M622" s="143">
        <f t="shared" si="97"/>
        <v>0.29825872154213445</v>
      </c>
      <c r="N622" s="143">
        <f t="shared" si="98"/>
        <v>49.096085850557117</v>
      </c>
      <c r="O622" s="143">
        <f t="shared" si="99"/>
        <v>0</v>
      </c>
      <c r="P622" s="143">
        <f t="shared" si="100"/>
        <v>0</v>
      </c>
      <c r="Q622" s="143">
        <f t="shared" si="100"/>
        <v>0</v>
      </c>
      <c r="R622" s="143">
        <f t="shared" si="100"/>
        <v>63.824911605724253</v>
      </c>
      <c r="S622" s="143">
        <f t="shared" si="101"/>
        <v>63.824911605724253</v>
      </c>
      <c r="T622" s="143">
        <f>U621-(U621*(0.5^(1/'SW7'!C$2)))</f>
        <v>10029.61882805801</v>
      </c>
      <c r="U622" s="143">
        <f t="shared" si="103"/>
        <v>1570738.5412347172</v>
      </c>
      <c r="V622" s="147">
        <f>(U622*'SW7'!C$3/(B622*'SW7'!C$4)/1000)</f>
        <v>1.9106061206936376</v>
      </c>
      <c r="W622" s="147">
        <f>V622/'SW7'!C$5</f>
        <v>23.882576508670468</v>
      </c>
    </row>
    <row r="623" spans="1:23" x14ac:dyDescent="0.35">
      <c r="A623" s="142">
        <f t="shared" si="102"/>
        <v>620</v>
      </c>
      <c r="B623" s="143">
        <f t="shared" si="105"/>
        <v>526.38270463200547</v>
      </c>
      <c r="C623" s="133">
        <v>0</v>
      </c>
      <c r="D623" s="133">
        <v>0</v>
      </c>
      <c r="E623" s="166">
        <v>1.3</v>
      </c>
      <c r="F623" s="143"/>
      <c r="G623" s="143"/>
      <c r="H623" s="143"/>
      <c r="I623" s="143"/>
      <c r="J623" s="143"/>
      <c r="K623" s="143"/>
      <c r="L623" s="167">
        <f t="shared" si="104"/>
        <v>12.28285148876969</v>
      </c>
      <c r="M623" s="143">
        <f t="shared" si="97"/>
        <v>0.29847329117710347</v>
      </c>
      <c r="N623" s="143">
        <f t="shared" si="98"/>
        <v>49.131405955078762</v>
      </c>
      <c r="O623" s="143">
        <f t="shared" si="99"/>
        <v>0</v>
      </c>
      <c r="P623" s="143">
        <f t="shared" si="100"/>
        <v>0</v>
      </c>
      <c r="Q623" s="143">
        <f t="shared" si="100"/>
        <v>0</v>
      </c>
      <c r="R623" s="143">
        <f t="shared" si="100"/>
        <v>63.87082774160239</v>
      </c>
      <c r="S623" s="143">
        <f t="shared" si="101"/>
        <v>63.87082774160239</v>
      </c>
      <c r="T623" s="143">
        <f>U622-(U622*(0.5^(1/'SW7'!C$2)))</f>
        <v>9965.9814621314872</v>
      </c>
      <c r="U623" s="143">
        <f t="shared" si="103"/>
        <v>1560772.747318265</v>
      </c>
      <c r="V623" s="147">
        <f>(U623*'SW7'!C$3/(B623*'SW7'!C$4)/1000)</f>
        <v>1.8973298527605111</v>
      </c>
      <c r="W623" s="147">
        <f>V623/'SW7'!C$5</f>
        <v>23.716623159506387</v>
      </c>
    </row>
    <row r="624" spans="1:23" x14ac:dyDescent="0.35">
      <c r="A624" s="142">
        <f t="shared" si="102"/>
        <v>621</v>
      </c>
      <c r="B624" s="143">
        <f t="shared" si="105"/>
        <v>526.70270463200552</v>
      </c>
      <c r="C624" s="133">
        <v>0</v>
      </c>
      <c r="D624" s="133">
        <v>0</v>
      </c>
      <c r="E624" s="166">
        <v>1.3</v>
      </c>
      <c r="F624" s="143"/>
      <c r="G624" s="143"/>
      <c r="H624" s="143"/>
      <c r="I624" s="143"/>
      <c r="J624" s="143"/>
      <c r="K624" s="143"/>
      <c r="L624" s="167">
        <f t="shared" si="104"/>
        <v>12.291667284392521</v>
      </c>
      <c r="M624" s="143">
        <f t="shared" si="97"/>
        <v>0.29868751501073826</v>
      </c>
      <c r="N624" s="143">
        <f t="shared" si="98"/>
        <v>49.166669137570082</v>
      </c>
      <c r="O624" s="143">
        <f t="shared" si="99"/>
        <v>0</v>
      </c>
      <c r="P624" s="143">
        <f t="shared" si="100"/>
        <v>0</v>
      </c>
      <c r="Q624" s="143">
        <f t="shared" si="100"/>
        <v>0</v>
      </c>
      <c r="R624" s="143">
        <f t="shared" si="100"/>
        <v>63.916669878841113</v>
      </c>
      <c r="S624" s="143">
        <f t="shared" si="101"/>
        <v>63.916669878841113</v>
      </c>
      <c r="T624" s="143">
        <f>U623-(U623*(0.5^(1/'SW7'!C$2)))</f>
        <v>9902.7507494320162</v>
      </c>
      <c r="U624" s="143">
        <f t="shared" si="103"/>
        <v>1550870.6366838752</v>
      </c>
      <c r="V624" s="147">
        <f>(U624*'SW7'!C$3/(B624*'SW7'!C$4)/1000)</f>
        <v>1.8841470854972024</v>
      </c>
      <c r="W624" s="147">
        <f>V624/'SW7'!C$5</f>
        <v>23.551838568715031</v>
      </c>
    </row>
    <row r="625" spans="1:23" x14ac:dyDescent="0.35">
      <c r="A625" s="142">
        <f t="shared" si="102"/>
        <v>622</v>
      </c>
      <c r="B625" s="143">
        <f t="shared" si="105"/>
        <v>527.02270463200557</v>
      </c>
      <c r="C625" s="133">
        <v>0</v>
      </c>
      <c r="D625" s="133">
        <v>0</v>
      </c>
      <c r="E625" s="166">
        <v>1.3</v>
      </c>
      <c r="F625" s="143"/>
      <c r="G625" s="143"/>
      <c r="H625" s="143"/>
      <c r="I625" s="143"/>
      <c r="J625" s="143"/>
      <c r="K625" s="143"/>
      <c r="L625" s="167">
        <f t="shared" si="104"/>
        <v>12.300468895301858</v>
      </c>
      <c r="M625" s="143">
        <f t="shared" si="97"/>
        <v>0.29890139415583511</v>
      </c>
      <c r="N625" s="143">
        <f t="shared" si="98"/>
        <v>49.201875581207432</v>
      </c>
      <c r="O625" s="143">
        <f t="shared" si="99"/>
        <v>0</v>
      </c>
      <c r="P625" s="143">
        <f t="shared" si="100"/>
        <v>0</v>
      </c>
      <c r="Q625" s="143">
        <f t="shared" si="100"/>
        <v>0</v>
      </c>
      <c r="R625" s="143">
        <f t="shared" si="100"/>
        <v>63.962438255569666</v>
      </c>
      <c r="S625" s="143">
        <f t="shared" si="101"/>
        <v>63.962438255569666</v>
      </c>
      <c r="T625" s="143">
        <f>U624-(U624*(0.5^(1/'SW7'!C$2)))</f>
        <v>9839.9240927812643</v>
      </c>
      <c r="U625" s="143">
        <f t="shared" si="103"/>
        <v>1541031.8026043221</v>
      </c>
      <c r="V625" s="147">
        <f>(U625*'SW7'!C$3/(B625*'SW7'!C$4)/1000)</f>
        <v>1.8710571547558523</v>
      </c>
      <c r="W625" s="147">
        <f>V625/'SW7'!C$5</f>
        <v>23.388214434448155</v>
      </c>
    </row>
    <row r="626" spans="1:23" x14ac:dyDescent="0.35">
      <c r="A626" s="142">
        <f t="shared" si="102"/>
        <v>623</v>
      </c>
      <c r="B626" s="143">
        <f t="shared" si="105"/>
        <v>527.34270463200562</v>
      </c>
      <c r="C626" s="133">
        <v>0</v>
      </c>
      <c r="D626" s="133">
        <v>0</v>
      </c>
      <c r="E626" s="166">
        <v>1.3</v>
      </c>
      <c r="F626" s="143"/>
      <c r="G626" s="143"/>
      <c r="H626" s="143"/>
      <c r="I626" s="143"/>
      <c r="J626" s="143"/>
      <c r="K626" s="143"/>
      <c r="L626" s="167">
        <f t="shared" si="104"/>
        <v>12.309256367071125</v>
      </c>
      <c r="M626" s="143">
        <f t="shared" si="97"/>
        <v>0.29911492971982834</v>
      </c>
      <c r="N626" s="143">
        <f t="shared" si="98"/>
        <v>49.2370254682845</v>
      </c>
      <c r="O626" s="143">
        <f t="shared" si="99"/>
        <v>0</v>
      </c>
      <c r="P626" s="143">
        <f t="shared" si="100"/>
        <v>0</v>
      </c>
      <c r="Q626" s="143">
        <f t="shared" si="100"/>
        <v>0</v>
      </c>
      <c r="R626" s="143">
        <f t="shared" si="100"/>
        <v>64.008133108769854</v>
      </c>
      <c r="S626" s="143">
        <f t="shared" si="101"/>
        <v>64.008133108769854</v>
      </c>
      <c r="T626" s="143">
        <f>U625-(U625*(0.5^(1/'SW7'!C$2)))</f>
        <v>9777.4989115865901</v>
      </c>
      <c r="U626" s="143">
        <f t="shared" si="103"/>
        <v>1531255.8409497964</v>
      </c>
      <c r="V626" s="147">
        <f>(U626*'SW7'!C$3/(B626*'SW7'!C$4)/1000)</f>
        <v>1.8580594011524265</v>
      </c>
      <c r="W626" s="147">
        <f>V626/'SW7'!C$5</f>
        <v>23.225742514405329</v>
      </c>
    </row>
    <row r="627" spans="1:23" x14ac:dyDescent="0.35">
      <c r="A627" s="142">
        <f t="shared" si="102"/>
        <v>624</v>
      </c>
      <c r="B627" s="143">
        <f t="shared" si="105"/>
        <v>527.66270463200567</v>
      </c>
      <c r="C627" s="133">
        <v>0</v>
      </c>
      <c r="D627" s="133">
        <v>0</v>
      </c>
      <c r="E627" s="166">
        <v>1.3</v>
      </c>
      <c r="F627" s="143"/>
      <c r="G627" s="143"/>
      <c r="H627" s="143"/>
      <c r="I627" s="143"/>
      <c r="J627" s="143"/>
      <c r="K627" s="143"/>
      <c r="L627" s="167">
        <f t="shared" si="104"/>
        <v>12.318029745054449</v>
      </c>
      <c r="M627" s="143">
        <f t="shared" si="97"/>
        <v>0.29932812280482313</v>
      </c>
      <c r="N627" s="143">
        <f t="shared" si="98"/>
        <v>49.272118980217797</v>
      </c>
      <c r="O627" s="143">
        <f t="shared" si="99"/>
        <v>0</v>
      </c>
      <c r="P627" s="143">
        <f t="shared" si="100"/>
        <v>0</v>
      </c>
      <c r="Q627" s="143">
        <f t="shared" si="100"/>
        <v>0</v>
      </c>
      <c r="R627" s="143">
        <f t="shared" si="100"/>
        <v>64.053754674283141</v>
      </c>
      <c r="S627" s="143">
        <f t="shared" si="101"/>
        <v>64.053754674283141</v>
      </c>
      <c r="T627" s="143">
        <f>U626-(U626*(0.5^(1/'SW7'!C$2)))</f>
        <v>9715.4726417360362</v>
      </c>
      <c r="U627" s="143">
        <f t="shared" si="103"/>
        <v>1521542.3501713185</v>
      </c>
      <c r="V627" s="147">
        <f>(U627*'SW7'!C$3/(B627*'SW7'!C$4)/1000)</f>
        <v>1.845153170032156</v>
      </c>
      <c r="W627" s="147">
        <f>V627/'SW7'!C$5</f>
        <v>23.064414625401948</v>
      </c>
    </row>
    <row r="628" spans="1:23" x14ac:dyDescent="0.35">
      <c r="A628" s="142">
        <f t="shared" si="102"/>
        <v>625</v>
      </c>
      <c r="B628" s="143">
        <f t="shared" si="105"/>
        <v>527.98270463200572</v>
      </c>
      <c r="C628" s="133">
        <v>0</v>
      </c>
      <c r="D628" s="133">
        <v>0</v>
      </c>
      <c r="E628" s="166">
        <v>1.3</v>
      </c>
      <c r="F628" s="143"/>
      <c r="G628" s="143"/>
      <c r="H628" s="143"/>
      <c r="I628" s="143"/>
      <c r="J628" s="143"/>
      <c r="K628" s="143"/>
      <c r="L628" s="167">
        <f t="shared" si="104"/>
        <v>12.326789074388063</v>
      </c>
      <c r="M628" s="143">
        <f t="shared" si="97"/>
        <v>0.29954097450762995</v>
      </c>
      <c r="N628" s="143">
        <f t="shared" si="98"/>
        <v>49.307156297552254</v>
      </c>
      <c r="O628" s="143">
        <f t="shared" si="99"/>
        <v>0</v>
      </c>
      <c r="P628" s="143">
        <f t="shared" si="100"/>
        <v>0</v>
      </c>
      <c r="Q628" s="143">
        <f t="shared" si="100"/>
        <v>0</v>
      </c>
      <c r="R628" s="143">
        <f t="shared" si="100"/>
        <v>64.099303186817934</v>
      </c>
      <c r="S628" s="143">
        <f t="shared" si="101"/>
        <v>64.099303186817934</v>
      </c>
      <c r="T628" s="143">
        <f>U627-(U627*(0.5^(1/'SW7'!C$2)))</f>
        <v>9653.8427354914602</v>
      </c>
      <c r="U628" s="143">
        <f t="shared" si="103"/>
        <v>1511890.9312842567</v>
      </c>
      <c r="V628" s="147">
        <f>(U628*'SW7'!C$3/(B628*'SW7'!C$4)/1000)</f>
        <v>1.832337811435228</v>
      </c>
      <c r="W628" s="147">
        <f>V628/'SW7'!C$5</f>
        <v>22.904222642940351</v>
      </c>
    </row>
    <row r="629" spans="1:23" x14ac:dyDescent="0.35">
      <c r="A629" s="142">
        <f t="shared" si="102"/>
        <v>626</v>
      </c>
      <c r="B629" s="143">
        <f t="shared" si="105"/>
        <v>528.30270463200577</v>
      </c>
      <c r="C629" s="133">
        <v>0</v>
      </c>
      <c r="D629" s="133">
        <v>0</v>
      </c>
      <c r="E629" s="166">
        <v>1.3</v>
      </c>
      <c r="F629" s="143"/>
      <c r="G629" s="143"/>
      <c r="H629" s="143"/>
      <c r="I629" s="143"/>
      <c r="J629" s="143"/>
      <c r="K629" s="143"/>
      <c r="L629" s="167">
        <f t="shared" si="104"/>
        <v>12.335534399991761</v>
      </c>
      <c r="M629" s="143">
        <f t="shared" si="97"/>
        <v>0.29975348591979978</v>
      </c>
      <c r="N629" s="143">
        <f t="shared" si="98"/>
        <v>49.342137599967046</v>
      </c>
      <c r="O629" s="143">
        <f t="shared" si="99"/>
        <v>0</v>
      </c>
      <c r="P629" s="143">
        <f t="shared" si="100"/>
        <v>0</v>
      </c>
      <c r="Q629" s="143">
        <f t="shared" si="100"/>
        <v>0</v>
      </c>
      <c r="R629" s="143">
        <f t="shared" si="100"/>
        <v>64.144778879957158</v>
      </c>
      <c r="S629" s="143">
        <f t="shared" si="101"/>
        <v>64.144778879957158</v>
      </c>
      <c r="T629" s="143">
        <f>U628-(U628*(0.5^(1/'SW7'!C$2)))</f>
        <v>9592.6066613858566</v>
      </c>
      <c r="U629" s="143">
        <f t="shared" si="103"/>
        <v>1502301.1878519522</v>
      </c>
      <c r="V629" s="147">
        <f>(U629*'SW7'!C$3/(B629*'SW7'!C$4)/1000)</f>
        <v>1.8196126800627368</v>
      </c>
      <c r="W629" s="147">
        <f>V629/'SW7'!C$5</f>
        <v>22.745158500784211</v>
      </c>
    </row>
    <row r="630" spans="1:23" x14ac:dyDescent="0.35">
      <c r="A630" s="142">
        <f t="shared" si="102"/>
        <v>627</v>
      </c>
      <c r="B630" s="143">
        <f t="shared" si="105"/>
        <v>528.62270463200582</v>
      </c>
      <c r="C630" s="133">
        <v>0</v>
      </c>
      <c r="D630" s="133">
        <v>0</v>
      </c>
      <c r="E630" s="166">
        <v>1.3</v>
      </c>
      <c r="F630" s="143"/>
      <c r="G630" s="143"/>
      <c r="H630" s="143"/>
      <c r="I630" s="143"/>
      <c r="J630" s="143"/>
      <c r="K630" s="143"/>
      <c r="L630" s="167">
        <f t="shared" si="104"/>
        <v>12.344265766570206</v>
      </c>
      <c r="M630" s="143">
        <f t="shared" si="97"/>
        <v>0.29996565812765602</v>
      </c>
      <c r="N630" s="143">
        <f t="shared" si="98"/>
        <v>49.377063066280826</v>
      </c>
      <c r="O630" s="143">
        <f t="shared" si="99"/>
        <v>0</v>
      </c>
      <c r="P630" s="143">
        <f t="shared" si="100"/>
        <v>0</v>
      </c>
      <c r="Q630" s="143">
        <f t="shared" si="100"/>
        <v>0</v>
      </c>
      <c r="R630" s="143">
        <f t="shared" si="100"/>
        <v>64.190181986165072</v>
      </c>
      <c r="S630" s="143">
        <f t="shared" si="101"/>
        <v>64.190181986165072</v>
      </c>
      <c r="T630" s="143">
        <f>U629-(U629*(0.5^(1/'SW7'!C$2)))</f>
        <v>9531.7619041176513</v>
      </c>
      <c r="U630" s="143">
        <f t="shared" si="103"/>
        <v>1492772.7259694464</v>
      </c>
      <c r="V630" s="147">
        <f>(U630*'SW7'!C$3/(B630*'SW7'!C$4)/1000)</f>
        <v>1.8069771352428761</v>
      </c>
      <c r="W630" s="147">
        <f>V630/'SW7'!C$5</f>
        <v>22.587214190535949</v>
      </c>
    </row>
    <row r="631" spans="1:23" x14ac:dyDescent="0.35">
      <c r="A631" s="142">
        <f t="shared" si="102"/>
        <v>628</v>
      </c>
      <c r="B631" s="143">
        <f t="shared" si="105"/>
        <v>528.94270463200587</v>
      </c>
      <c r="C631" s="133">
        <v>0</v>
      </c>
      <c r="D631" s="133">
        <v>0</v>
      </c>
      <c r="E631" s="166">
        <v>1.3</v>
      </c>
      <c r="F631" s="143"/>
      <c r="G631" s="143"/>
      <c r="H631" s="143"/>
      <c r="I631" s="143"/>
      <c r="J631" s="143"/>
      <c r="K631" s="143"/>
      <c r="L631" s="167">
        <f t="shared" si="104"/>
        <v>12.352983218614344</v>
      </c>
      <c r="M631" s="143">
        <f t="shared" si="97"/>
        <v>0.30017749221232853</v>
      </c>
      <c r="N631" s="143">
        <f t="shared" si="98"/>
        <v>49.411932874457378</v>
      </c>
      <c r="O631" s="143">
        <f t="shared" si="99"/>
        <v>0</v>
      </c>
      <c r="P631" s="143">
        <f t="shared" si="100"/>
        <v>0</v>
      </c>
      <c r="Q631" s="143">
        <f t="shared" si="100"/>
        <v>0</v>
      </c>
      <c r="R631" s="143">
        <f t="shared" si="100"/>
        <v>64.23551273679459</v>
      </c>
      <c r="S631" s="143">
        <f t="shared" si="101"/>
        <v>64.23551273679459</v>
      </c>
      <c r="T631" s="143">
        <f>U630-(U630*(0.5^(1/'SW7'!C$2)))</f>
        <v>9471.3059644494206</v>
      </c>
      <c r="U631" s="143">
        <f t="shared" si="103"/>
        <v>1483305.1542473149</v>
      </c>
      <c r="V631" s="147">
        <f>(U631*'SW7'!C$3/(B631*'SW7'!C$4)/1000)</f>
        <v>1.7944305408973862</v>
      </c>
      <c r="W631" s="147">
        <f>V631/'SW7'!C$5</f>
        <v>22.430381761217326</v>
      </c>
    </row>
    <row r="632" spans="1:23" x14ac:dyDescent="0.35">
      <c r="A632" s="142">
        <f t="shared" si="102"/>
        <v>629</v>
      </c>
      <c r="B632" s="143">
        <f t="shared" si="105"/>
        <v>529.26270463200592</v>
      </c>
      <c r="C632" s="133">
        <v>0</v>
      </c>
      <c r="D632" s="133">
        <v>0</v>
      </c>
      <c r="E632" s="166">
        <v>1.3</v>
      </c>
      <c r="F632" s="143"/>
      <c r="G632" s="143"/>
      <c r="H632" s="143"/>
      <c r="I632" s="143"/>
      <c r="J632" s="143"/>
      <c r="K632" s="143"/>
      <c r="L632" s="167">
        <f t="shared" si="104"/>
        <v>12.361686800402754</v>
      </c>
      <c r="M632" s="143">
        <f t="shared" si="97"/>
        <v>0.30038898924978691</v>
      </c>
      <c r="N632" s="143">
        <f t="shared" si="98"/>
        <v>49.446747201611018</v>
      </c>
      <c r="O632" s="143">
        <f t="shared" si="99"/>
        <v>0</v>
      </c>
      <c r="P632" s="143">
        <f t="shared" si="100"/>
        <v>0</v>
      </c>
      <c r="Q632" s="143">
        <f t="shared" si="100"/>
        <v>0</v>
      </c>
      <c r="R632" s="143">
        <f t="shared" si="100"/>
        <v>64.280771362094328</v>
      </c>
      <c r="S632" s="143">
        <f t="shared" si="101"/>
        <v>64.280771362094328</v>
      </c>
      <c r="T632" s="143">
        <f>U631-(U631*(0.5^(1/'SW7'!C$2)))</f>
        <v>9411.2363591031171</v>
      </c>
      <c r="U632" s="143">
        <f t="shared" si="103"/>
        <v>1473898.0837956022</v>
      </c>
      <c r="V632" s="147">
        <f>(U632*'SW7'!C$3/(B632*'SW7'!C$4)/1000)</f>
        <v>1.7819722655082451</v>
      </c>
      <c r="W632" s="147">
        <f>V632/'SW7'!C$5</f>
        <v>22.274653318853062</v>
      </c>
    </row>
    <row r="633" spans="1:23" x14ac:dyDescent="0.35">
      <c r="A633" s="142">
        <f t="shared" si="102"/>
        <v>630</v>
      </c>
      <c r="B633" s="143">
        <f t="shared" si="105"/>
        <v>529.58270463200597</v>
      </c>
      <c r="C633" s="133">
        <v>0</v>
      </c>
      <c r="D633" s="133">
        <v>0</v>
      </c>
      <c r="E633" s="166">
        <v>1.3</v>
      </c>
      <c r="F633" s="143"/>
      <c r="G633" s="143"/>
      <c r="H633" s="143"/>
      <c r="I633" s="143"/>
      <c r="J633" s="143"/>
      <c r="K633" s="143"/>
      <c r="L633" s="167">
        <f t="shared" si="104"/>
        <v>12.370376556002991</v>
      </c>
      <c r="M633" s="143">
        <f t="shared" si="97"/>
        <v>0.30060015031087267</v>
      </c>
      <c r="N633" s="143">
        <f t="shared" si="98"/>
        <v>49.481506224011966</v>
      </c>
      <c r="O633" s="143">
        <f t="shared" si="99"/>
        <v>0</v>
      </c>
      <c r="P633" s="143">
        <f t="shared" si="100"/>
        <v>0</v>
      </c>
      <c r="Q633" s="143">
        <f t="shared" si="100"/>
        <v>0</v>
      </c>
      <c r="R633" s="143">
        <f t="shared" si="100"/>
        <v>64.325958091215554</v>
      </c>
      <c r="S633" s="143">
        <f t="shared" si="101"/>
        <v>64.325958091215554</v>
      </c>
      <c r="T633" s="143">
        <f>U632-(U632*(0.5^(1/'SW7'!C$2)))</f>
        <v>9351.550620659953</v>
      </c>
      <c r="U633" s="143">
        <f t="shared" si="103"/>
        <v>1464551.1282078612</v>
      </c>
      <c r="V633" s="147">
        <f>(U633*'SW7'!C$3/(B633*'SW7'!C$4)/1000)</f>
        <v>1.7696016820846041</v>
      </c>
      <c r="W633" s="147">
        <f>V633/'SW7'!C$5</f>
        <v>22.12002102605755</v>
      </c>
    </row>
    <row r="634" spans="1:23" x14ac:dyDescent="0.35">
      <c r="A634" s="142">
        <f t="shared" si="102"/>
        <v>631</v>
      </c>
      <c r="B634" s="143">
        <f t="shared" si="105"/>
        <v>529.90270463200602</v>
      </c>
      <c r="C634" s="133">
        <v>0</v>
      </c>
      <c r="D634" s="133">
        <v>0</v>
      </c>
      <c r="E634" s="166">
        <v>0</v>
      </c>
      <c r="F634" s="143"/>
      <c r="G634" s="143"/>
      <c r="H634" s="143"/>
      <c r="I634" s="143"/>
      <c r="J634" s="143"/>
      <c r="K634" s="143"/>
      <c r="L634" s="167">
        <f t="shared" si="104"/>
        <v>12.379052529272943</v>
      </c>
      <c r="M634" s="143">
        <f t="shared" si="97"/>
        <v>0.30081097646133254</v>
      </c>
      <c r="N634" s="143">
        <f t="shared" si="98"/>
        <v>49.516210117091774</v>
      </c>
      <c r="O634" s="143">
        <f t="shared" si="99"/>
        <v>0</v>
      </c>
      <c r="P634" s="143">
        <f t="shared" si="100"/>
        <v>0</v>
      </c>
      <c r="Q634" s="143">
        <f t="shared" si="100"/>
        <v>0</v>
      </c>
      <c r="R634" s="143">
        <f t="shared" si="100"/>
        <v>0</v>
      </c>
      <c r="S634" s="143">
        <f t="shared" si="101"/>
        <v>0</v>
      </c>
      <c r="T634" s="143">
        <f>U633-(U633*(0.5^(1/'SW7'!C$2)))</f>
        <v>9292.2462974581867</v>
      </c>
      <c r="U634" s="143">
        <f t="shared" si="103"/>
        <v>1455263.9035452926</v>
      </c>
      <c r="V634" s="147">
        <f>(U634*'SW7'!C$3/(B634*'SW7'!C$4)/1000)</f>
        <v>1.7573181681299677</v>
      </c>
      <c r="W634" s="147">
        <f>V634/'SW7'!C$5</f>
        <v>21.966477101624594</v>
      </c>
    </row>
    <row r="635" spans="1:23" x14ac:dyDescent="0.35">
      <c r="A635" s="142">
        <f t="shared" si="102"/>
        <v>632</v>
      </c>
      <c r="B635" s="143">
        <f t="shared" si="105"/>
        <v>530.22270463200607</v>
      </c>
      <c r="C635" s="133">
        <v>0</v>
      </c>
      <c r="D635" s="133">
        <v>0</v>
      </c>
      <c r="E635" s="166">
        <v>0</v>
      </c>
      <c r="F635" s="143"/>
      <c r="G635" s="143"/>
      <c r="H635" s="143"/>
      <c r="I635" s="143"/>
      <c r="J635" s="143"/>
      <c r="K635" s="143"/>
      <c r="L635" s="167">
        <f t="shared" si="104"/>
        <v>12.387714763862146</v>
      </c>
      <c r="M635" s="143">
        <f t="shared" si="97"/>
        <v>0.30102146876185015</v>
      </c>
      <c r="N635" s="143">
        <f t="shared" si="98"/>
        <v>49.550859055448583</v>
      </c>
      <c r="O635" s="143">
        <f t="shared" si="99"/>
        <v>0</v>
      </c>
      <c r="P635" s="143">
        <f t="shared" si="100"/>
        <v>0</v>
      </c>
      <c r="Q635" s="143">
        <f t="shared" si="100"/>
        <v>0</v>
      </c>
      <c r="R635" s="143">
        <f t="shared" si="100"/>
        <v>0</v>
      </c>
      <c r="S635" s="143">
        <f t="shared" si="101"/>
        <v>0</v>
      </c>
      <c r="T635" s="143">
        <f>U634-(U634*(0.5^(1/'SW7'!C$2)))</f>
        <v>9233.3209534930065</v>
      </c>
      <c r="U635" s="143">
        <f t="shared" si="103"/>
        <v>1445971.6572478344</v>
      </c>
      <c r="V635" s="147">
        <f>(U635*'SW7'!C$3/(B635*'SW7'!C$4)/1000)</f>
        <v>1.745043420603051</v>
      </c>
      <c r="W635" s="147">
        <f>V635/'SW7'!C$5</f>
        <v>21.813042757538135</v>
      </c>
    </row>
    <row r="636" spans="1:23" x14ac:dyDescent="0.35">
      <c r="A636" s="142">
        <f t="shared" si="102"/>
        <v>633</v>
      </c>
      <c r="B636" s="143">
        <f t="shared" si="105"/>
        <v>530.54270463200612</v>
      </c>
      <c r="C636" s="133">
        <v>0</v>
      </c>
      <c r="D636" s="133">
        <v>0</v>
      </c>
      <c r="E636" s="166">
        <v>0</v>
      </c>
      <c r="F636" s="143"/>
      <c r="G636" s="143"/>
      <c r="H636" s="143"/>
      <c r="I636" s="143"/>
      <c r="J636" s="143"/>
      <c r="K636" s="143"/>
      <c r="L636" s="167">
        <f t="shared" si="104"/>
        <v>12.396363303213075</v>
      </c>
      <c r="M636" s="143">
        <f t="shared" si="97"/>
        <v>0.3012316282680777</v>
      </c>
      <c r="N636" s="143">
        <f t="shared" si="98"/>
        <v>49.5854532128523</v>
      </c>
      <c r="O636" s="143">
        <f t="shared" si="99"/>
        <v>0</v>
      </c>
      <c r="P636" s="143">
        <f t="shared" si="100"/>
        <v>0</v>
      </c>
      <c r="Q636" s="143">
        <f t="shared" si="100"/>
        <v>0</v>
      </c>
      <c r="R636" s="143">
        <f t="shared" si="100"/>
        <v>0</v>
      </c>
      <c r="S636" s="143">
        <f t="shared" si="101"/>
        <v>0</v>
      </c>
      <c r="T636" s="143">
        <f>U635-(U635*(0.5^(1/'SW7'!C$2)))</f>
        <v>9174.3637483878992</v>
      </c>
      <c r="U636" s="143">
        <f t="shared" si="103"/>
        <v>1436738.3362943414</v>
      </c>
      <c r="V636" s="147">
        <f>(U636*'SW7'!C$3/(B636*'SW7'!C$4)/1000)</f>
        <v>1.7328545502902268</v>
      </c>
      <c r="W636" s="147">
        <f>V636/'SW7'!C$5</f>
        <v>21.660681878627834</v>
      </c>
    </row>
    <row r="637" spans="1:23" x14ac:dyDescent="0.35">
      <c r="A637" s="142">
        <f t="shared" si="102"/>
        <v>634</v>
      </c>
      <c r="B637" s="143">
        <f t="shared" si="105"/>
        <v>530.86270463200617</v>
      </c>
      <c r="C637" s="133">
        <v>0</v>
      </c>
      <c r="D637" s="133">
        <v>0</v>
      </c>
      <c r="E637" s="166">
        <v>0</v>
      </c>
      <c r="F637" s="143"/>
      <c r="G637" s="143"/>
      <c r="H637" s="143"/>
      <c r="I637" s="143"/>
      <c r="J637" s="143"/>
      <c r="K637" s="143"/>
      <c r="L637" s="167">
        <f t="shared" si="104"/>
        <v>12.404998190562512</v>
      </c>
      <c r="M637" s="143">
        <f t="shared" si="97"/>
        <v>0.30144145603066902</v>
      </c>
      <c r="N637" s="143">
        <f t="shared" si="98"/>
        <v>49.61999276225005</v>
      </c>
      <c r="O637" s="143">
        <f t="shared" si="99"/>
        <v>0</v>
      </c>
      <c r="P637" s="143">
        <f t="shared" si="100"/>
        <v>0</v>
      </c>
      <c r="Q637" s="143">
        <f t="shared" si="100"/>
        <v>0</v>
      </c>
      <c r="R637" s="143">
        <f t="shared" si="100"/>
        <v>0</v>
      </c>
      <c r="S637" s="143">
        <f t="shared" si="101"/>
        <v>0</v>
      </c>
      <c r="T637" s="143">
        <f>U636-(U636*(0.5^(1/'SW7'!C$2)))</f>
        <v>9115.780411288375</v>
      </c>
      <c r="U637" s="143">
        <f t="shared" si="103"/>
        <v>1427563.9725459535</v>
      </c>
      <c r="V637" s="147">
        <f>(U637*'SW7'!C$3/(B637*'SW7'!C$4)/1000)</f>
        <v>1.7207514402977566</v>
      </c>
      <c r="W637" s="147">
        <f>V637/'SW7'!C$5</f>
        <v>21.509393003721957</v>
      </c>
    </row>
    <row r="638" spans="1:23" x14ac:dyDescent="0.35">
      <c r="A638" s="142">
        <f t="shared" si="102"/>
        <v>635</v>
      </c>
      <c r="B638" s="143">
        <f t="shared" si="105"/>
        <v>531.18270463200622</v>
      </c>
      <c r="C638" s="133">
        <v>0</v>
      </c>
      <c r="D638" s="133">
        <v>0</v>
      </c>
      <c r="E638" s="166">
        <v>0</v>
      </c>
      <c r="F638" s="143"/>
      <c r="G638" s="143"/>
      <c r="H638" s="143"/>
      <c r="I638" s="143"/>
      <c r="J638" s="143"/>
      <c r="K638" s="143"/>
      <c r="L638" s="167">
        <f t="shared" si="104"/>
        <v>12.413619468942802</v>
      </c>
      <c r="M638" s="143">
        <f t="shared" si="97"/>
        <v>0.30165095309531004</v>
      </c>
      <c r="N638" s="143">
        <f t="shared" si="98"/>
        <v>49.654477875771207</v>
      </c>
      <c r="O638" s="143">
        <f t="shared" si="99"/>
        <v>0</v>
      </c>
      <c r="P638" s="143">
        <f t="shared" si="100"/>
        <v>0</v>
      </c>
      <c r="Q638" s="143">
        <f t="shared" si="100"/>
        <v>0</v>
      </c>
      <c r="R638" s="143">
        <f t="shared" si="100"/>
        <v>0</v>
      </c>
      <c r="S638" s="143">
        <f t="shared" si="101"/>
        <v>0</v>
      </c>
      <c r="T638" s="143">
        <f>U637-(U637*(0.5^(1/'SW7'!C$2)))</f>
        <v>9057.5711443459149</v>
      </c>
      <c r="U638" s="143">
        <f t="shared" si="103"/>
        <v>1418448.1921346651</v>
      </c>
      <c r="V638" s="147">
        <f>(U638*'SW7'!C$3/(B638*'SW7'!C$4)/1000)</f>
        <v>1.7087334852520044</v>
      </c>
      <c r="W638" s="147">
        <f>V638/'SW7'!C$5</f>
        <v>21.359168565650055</v>
      </c>
    </row>
    <row r="639" spans="1:23" x14ac:dyDescent="0.35">
      <c r="A639" s="142">
        <f t="shared" si="102"/>
        <v>636</v>
      </c>
      <c r="B639" s="143">
        <f t="shared" si="105"/>
        <v>531.50270463200627</v>
      </c>
      <c r="C639" s="133">
        <v>0</v>
      </c>
      <c r="D639" s="133">
        <v>0</v>
      </c>
      <c r="E639" s="166">
        <v>0</v>
      </c>
      <c r="F639" s="143"/>
      <c r="G639" s="143"/>
      <c r="H639" s="143"/>
      <c r="I639" s="143"/>
      <c r="J639" s="143"/>
      <c r="K639" s="143"/>
      <c r="L639" s="167">
        <f t="shared" si="104"/>
        <v>12.422227181183136</v>
      </c>
      <c r="M639" s="143">
        <f t="shared" si="97"/>
        <v>0.30186012050275018</v>
      </c>
      <c r="N639" s="143">
        <f t="shared" si="98"/>
        <v>49.688908724732542</v>
      </c>
      <c r="O639" s="143">
        <f t="shared" si="99"/>
        <v>0</v>
      </c>
      <c r="P639" s="143">
        <f t="shared" si="100"/>
        <v>0</v>
      </c>
      <c r="Q639" s="143">
        <f t="shared" si="100"/>
        <v>0</v>
      </c>
      <c r="R639" s="143">
        <f t="shared" si="100"/>
        <v>0</v>
      </c>
      <c r="S639" s="143">
        <f t="shared" si="101"/>
        <v>0</v>
      </c>
      <c r="T639" s="143">
        <f>U638-(U638*(0.5^(1/'SW7'!C$2)))</f>
        <v>8999.7335754528176</v>
      </c>
      <c r="U639" s="143">
        <f t="shared" si="103"/>
        <v>1409390.6209903192</v>
      </c>
      <c r="V639" s="147">
        <f>(U639*'SW7'!C$3/(B639*'SW7'!C$4)/1000)</f>
        <v>1.6968000809938595</v>
      </c>
      <c r="W639" s="147">
        <f>V639/'SW7'!C$5</f>
        <v>21.210001012423245</v>
      </c>
    </row>
    <row r="640" spans="1:23" x14ac:dyDescent="0.35">
      <c r="A640" s="142">
        <f t="shared" si="102"/>
        <v>637</v>
      </c>
      <c r="B640" s="143">
        <f t="shared" si="105"/>
        <v>531.82270463200632</v>
      </c>
      <c r="C640" s="133">
        <v>0</v>
      </c>
      <c r="D640" s="133">
        <v>0</v>
      </c>
      <c r="E640" s="166">
        <v>0</v>
      </c>
      <c r="F640" s="143"/>
      <c r="G640" s="143"/>
      <c r="H640" s="143"/>
      <c r="I640" s="143"/>
      <c r="J640" s="143"/>
      <c r="K640" s="143"/>
      <c r="L640" s="167">
        <f t="shared" si="104"/>
        <v>12.430821369910849</v>
      </c>
      <c r="M640" s="143">
        <f t="shared" si="97"/>
        <v>0.30206895928883359</v>
      </c>
      <c r="N640" s="143">
        <f t="shared" si="98"/>
        <v>49.723285479643394</v>
      </c>
      <c r="O640" s="143">
        <f t="shared" si="99"/>
        <v>0</v>
      </c>
      <c r="P640" s="143">
        <f t="shared" si="100"/>
        <v>0</v>
      </c>
      <c r="Q640" s="143">
        <f t="shared" si="100"/>
        <v>0</v>
      </c>
      <c r="R640" s="143">
        <f t="shared" si="100"/>
        <v>0</v>
      </c>
      <c r="S640" s="143">
        <f t="shared" si="101"/>
        <v>0</v>
      </c>
      <c r="T640" s="143">
        <f>U639-(U639*(0.5^(1/'SW7'!C$2)))</f>
        <v>8942.265331218252</v>
      </c>
      <c r="U640" s="143">
        <f t="shared" si="103"/>
        <v>1400390.8874148664</v>
      </c>
      <c r="V640" s="147">
        <f>(U640*'SW7'!C$3/(B640*'SW7'!C$4)/1000)</f>
        <v>1.6849506276724331</v>
      </c>
      <c r="W640" s="147">
        <f>V640/'SW7'!C$5</f>
        <v>21.061882845905412</v>
      </c>
    </row>
    <row r="641" spans="1:23" x14ac:dyDescent="0.35">
      <c r="A641" s="142">
        <f t="shared" si="102"/>
        <v>638</v>
      </c>
      <c r="B641" s="143">
        <f t="shared" si="105"/>
        <v>532.14270463200637</v>
      </c>
      <c r="C641" s="133">
        <v>0</v>
      </c>
      <c r="D641" s="133">
        <v>0</v>
      </c>
      <c r="E641" s="166">
        <v>0</v>
      </c>
      <c r="F641" s="143"/>
      <c r="G641" s="143"/>
      <c r="H641" s="143"/>
      <c r="I641" s="143"/>
      <c r="J641" s="143"/>
      <c r="K641" s="143"/>
      <c r="L641" s="167">
        <f t="shared" si="104"/>
        <v>12.439402077552668</v>
      </c>
      <c r="M641" s="143">
        <f t="shared" si="97"/>
        <v>0.3022774704845298</v>
      </c>
      <c r="N641" s="143">
        <f t="shared" si="98"/>
        <v>49.757608310210671</v>
      </c>
      <c r="O641" s="143">
        <f t="shared" si="99"/>
        <v>0</v>
      </c>
      <c r="P641" s="143">
        <f t="shared" si="100"/>
        <v>0</v>
      </c>
      <c r="Q641" s="143">
        <f t="shared" si="100"/>
        <v>0</v>
      </c>
      <c r="R641" s="143">
        <f t="shared" si="100"/>
        <v>0</v>
      </c>
      <c r="S641" s="143">
        <f t="shared" si="101"/>
        <v>0</v>
      </c>
      <c r="T641" s="143">
        <f>U640-(U640*(0.5^(1/'SW7'!C$2)))</f>
        <v>8885.1640533017926</v>
      </c>
      <c r="U641" s="143">
        <f t="shared" si="103"/>
        <v>1391448.6220836481</v>
      </c>
      <c r="V641" s="147">
        <f>(U641*'SW7'!C$3/(B641*'SW7'!C$4)/1000)</f>
        <v>1.6731845297336458</v>
      </c>
      <c r="W641" s="147">
        <f>V641/'SW7'!C$5</f>
        <v>20.914806621670571</v>
      </c>
    </row>
    <row r="642" spans="1:23" x14ac:dyDescent="0.35">
      <c r="A642" s="142">
        <f t="shared" si="102"/>
        <v>639</v>
      </c>
      <c r="B642" s="143">
        <f t="shared" si="105"/>
        <v>532.46270463200642</v>
      </c>
      <c r="C642" s="133">
        <v>0</v>
      </c>
      <c r="D642" s="133">
        <v>0</v>
      </c>
      <c r="E642" s="166">
        <v>0</v>
      </c>
      <c r="F642" s="143"/>
      <c r="G642" s="143"/>
      <c r="H642" s="143"/>
      <c r="I642" s="143"/>
      <c r="J642" s="143"/>
      <c r="K642" s="143"/>
      <c r="L642" s="167">
        <f t="shared" si="104"/>
        <v>12.447969346335992</v>
      </c>
      <c r="M642" s="143">
        <f t="shared" si="97"/>
        <v>0.30248565511596459</v>
      </c>
      <c r="N642" s="143">
        <f t="shared" si="98"/>
        <v>49.791877385343966</v>
      </c>
      <c r="O642" s="143">
        <f t="shared" si="99"/>
        <v>0</v>
      </c>
      <c r="P642" s="143">
        <f t="shared" si="100"/>
        <v>0</v>
      </c>
      <c r="Q642" s="143">
        <f t="shared" si="100"/>
        <v>0</v>
      </c>
      <c r="R642" s="143">
        <f t="shared" si="100"/>
        <v>0</v>
      </c>
      <c r="S642" s="143">
        <f t="shared" si="101"/>
        <v>0</v>
      </c>
      <c r="T642" s="143">
        <f>U641-(U641*(0.5^(1/'SW7'!C$2)))</f>
        <v>8828.4273984220345</v>
      </c>
      <c r="U642" s="143">
        <f t="shared" si="103"/>
        <v>1382563.4580303463</v>
      </c>
      <c r="V642" s="147">
        <f>(U642*'SW7'!C$3/(B642*'SW7'!C$4)/1000)</f>
        <v>1.6615011958892312</v>
      </c>
      <c r="W642" s="147">
        <f>V642/'SW7'!C$5</f>
        <v>20.768764948615388</v>
      </c>
    </row>
    <row r="643" spans="1:23" x14ac:dyDescent="0.35">
      <c r="A643" s="142">
        <f t="shared" si="102"/>
        <v>640</v>
      </c>
      <c r="B643" s="143">
        <f t="shared" si="105"/>
        <v>532.78270463200647</v>
      </c>
      <c r="C643" s="133">
        <v>0</v>
      </c>
      <c r="D643" s="133">
        <v>0</v>
      </c>
      <c r="E643" s="166">
        <v>0</v>
      </c>
      <c r="F643" s="143"/>
      <c r="G643" s="143"/>
      <c r="H643" s="143"/>
      <c r="I643" s="143"/>
      <c r="J643" s="143"/>
      <c r="K643" s="143"/>
      <c r="L643" s="167">
        <f t="shared" si="104"/>
        <v>12.456523218290105</v>
      </c>
      <c r="M643" s="143">
        <f t="shared" si="97"/>
        <v>0.30269351420444951</v>
      </c>
      <c r="N643" s="143">
        <f t="shared" si="98"/>
        <v>49.82609287316042</v>
      </c>
      <c r="O643" s="143">
        <f t="shared" si="99"/>
        <v>0</v>
      </c>
      <c r="P643" s="143">
        <f t="shared" si="100"/>
        <v>0</v>
      </c>
      <c r="Q643" s="143">
        <f t="shared" si="100"/>
        <v>0</v>
      </c>
      <c r="R643" s="143">
        <f t="shared" si="100"/>
        <v>0</v>
      </c>
      <c r="S643" s="143">
        <f t="shared" si="101"/>
        <v>0</v>
      </c>
      <c r="T643" s="143">
        <f>U642-(U642*(0.5^(1/'SW7'!C$2)))</f>
        <v>8772.0530382604338</v>
      </c>
      <c r="U643" s="143">
        <f t="shared" si="103"/>
        <v>1373735.0306319243</v>
      </c>
      <c r="V643" s="147">
        <f>(U643*'SW7'!C$3/(B643*'SW7'!C$4)/1000)</f>
        <v>1.6499000390858369</v>
      </c>
      <c r="W643" s="147">
        <f>V643/'SW7'!C$5</f>
        <v>20.623750488572963</v>
      </c>
    </row>
    <row r="644" spans="1:23" x14ac:dyDescent="0.35">
      <c r="A644" s="142">
        <f t="shared" si="102"/>
        <v>641</v>
      </c>
      <c r="B644" s="143">
        <f t="shared" si="105"/>
        <v>533.10270463200652</v>
      </c>
      <c r="C644" s="133">
        <v>0</v>
      </c>
      <c r="D644" s="133">
        <v>0</v>
      </c>
      <c r="E644" s="166">
        <v>0</v>
      </c>
      <c r="F644" s="143"/>
      <c r="G644" s="143"/>
      <c r="H644" s="143"/>
      <c r="I644" s="143"/>
      <c r="J644" s="143"/>
      <c r="K644" s="143"/>
      <c r="L644" s="167">
        <f t="shared" si="104"/>
        <v>12.465063735247451</v>
      </c>
      <c r="M644" s="143">
        <f t="shared" ref="M644:M678" si="106">0.0243*L644</f>
        <v>0.30290104876651303</v>
      </c>
      <c r="N644" s="143">
        <f t="shared" ref="N644:N678" si="107">4*L644</f>
        <v>49.860254940989805</v>
      </c>
      <c r="O644" s="143">
        <f t="shared" ref="O644:O678" si="108">J644*K644</f>
        <v>0</v>
      </c>
      <c r="P644" s="143">
        <f t="shared" ref="P644:R678" si="109">C644*L644</f>
        <v>0</v>
      </c>
      <c r="Q644" s="143">
        <f t="shared" si="109"/>
        <v>0</v>
      </c>
      <c r="R644" s="143">
        <f t="shared" si="109"/>
        <v>0</v>
      </c>
      <c r="S644" s="143">
        <f t="shared" ref="S644:S678" si="110">SUM(O644:R644)</f>
        <v>0</v>
      </c>
      <c r="T644" s="143">
        <f>U643-(U643*(0.5^(1/'SW7'!C$2)))</f>
        <v>8716.0386593663134</v>
      </c>
      <c r="U644" s="143">
        <f t="shared" si="103"/>
        <v>1364962.9775936638</v>
      </c>
      <c r="V644" s="147">
        <f>(U644*'SW7'!C$3/(B644*'SW7'!C$4)/1000)</f>
        <v>1.6383804764743557</v>
      </c>
      <c r="W644" s="147">
        <f>V644/'SW7'!C$5</f>
        <v>20.479755955929445</v>
      </c>
    </row>
    <row r="645" spans="1:23" x14ac:dyDescent="0.35">
      <c r="A645" s="142">
        <f t="shared" ref="A645:A708" si="111">A644+1</f>
        <v>642</v>
      </c>
      <c r="B645" s="143">
        <f t="shared" si="105"/>
        <v>533.42270463200657</v>
      </c>
      <c r="C645" s="133">
        <v>0</v>
      </c>
      <c r="D645" s="133">
        <v>0</v>
      </c>
      <c r="E645" s="166">
        <v>0</v>
      </c>
      <c r="F645" s="143"/>
      <c r="G645" s="143"/>
      <c r="H645" s="143"/>
      <c r="I645" s="143"/>
      <c r="J645" s="143"/>
      <c r="K645" s="143"/>
      <c r="L645" s="167">
        <f t="shared" si="104"/>
        <v>12.473590938844826</v>
      </c>
      <c r="M645" s="143">
        <f t="shared" si="106"/>
        <v>0.30310825981392925</v>
      </c>
      <c r="N645" s="143">
        <f t="shared" si="107"/>
        <v>49.894363755379302</v>
      </c>
      <c r="O645" s="143">
        <f t="shared" si="108"/>
        <v>0</v>
      </c>
      <c r="P645" s="143">
        <f t="shared" si="109"/>
        <v>0</v>
      </c>
      <c r="Q645" s="143">
        <f t="shared" si="109"/>
        <v>0</v>
      </c>
      <c r="R645" s="143">
        <f t="shared" si="109"/>
        <v>0</v>
      </c>
      <c r="S645" s="143">
        <f t="shared" si="110"/>
        <v>0</v>
      </c>
      <c r="T645" s="143">
        <f>U644-(U644*(0.5^(1/'SW7'!C$2)))</f>
        <v>8660.3819630611688</v>
      </c>
      <c r="U645" s="143">
        <f t="shared" ref="U645:U678" si="112">U644+S644-T644</f>
        <v>1356246.9389342975</v>
      </c>
      <c r="V645" s="147">
        <f>(U645*'SW7'!C$3/(B645*'SW7'!C$4)/1000)</f>
        <v>1.6269419293794785</v>
      </c>
      <c r="W645" s="147">
        <f>V645/'SW7'!C$5</f>
        <v>20.336774117243479</v>
      </c>
    </row>
    <row r="646" spans="1:23" x14ac:dyDescent="0.35">
      <c r="A646" s="142">
        <f t="shared" si="111"/>
        <v>643</v>
      </c>
      <c r="B646" s="143">
        <f t="shared" si="105"/>
        <v>533.74270463200662</v>
      </c>
      <c r="C646" s="133">
        <v>0</v>
      </c>
      <c r="D646" s="133">
        <v>0</v>
      </c>
      <c r="E646" s="166">
        <v>0</v>
      </c>
      <c r="F646" s="143"/>
      <c r="G646" s="143"/>
      <c r="H646" s="143"/>
      <c r="I646" s="143"/>
      <c r="J646" s="143"/>
      <c r="K646" s="143"/>
      <c r="L646" s="167">
        <f t="shared" si="104"/>
        <v>12.482104870524626</v>
      </c>
      <c r="M646" s="143">
        <f t="shared" si="106"/>
        <v>0.3033151483537484</v>
      </c>
      <c r="N646" s="143">
        <f t="shared" si="107"/>
        <v>49.928419482098505</v>
      </c>
      <c r="O646" s="143">
        <f t="shared" si="108"/>
        <v>0</v>
      </c>
      <c r="P646" s="143">
        <f t="shared" si="109"/>
        <v>0</v>
      </c>
      <c r="Q646" s="143">
        <f t="shared" si="109"/>
        <v>0</v>
      </c>
      <c r="R646" s="143">
        <f t="shared" si="109"/>
        <v>0</v>
      </c>
      <c r="S646" s="143">
        <f t="shared" si="110"/>
        <v>0</v>
      </c>
      <c r="T646" s="143">
        <f>U645-(U645*(0.5^(1/'SW7'!C$2)))</f>
        <v>8605.0806653453037</v>
      </c>
      <c r="U646" s="143">
        <f t="shared" si="112"/>
        <v>1347586.5569712364</v>
      </c>
      <c r="V646" s="147">
        <f>(U646*'SW7'!C$3/(B646*'SW7'!C$4)/1000)</f>
        <v>1.6155838232694741</v>
      </c>
      <c r="W646" s="147">
        <f>V646/'SW7'!C$5</f>
        <v>20.194797790868428</v>
      </c>
    </row>
    <row r="647" spans="1:23" x14ac:dyDescent="0.35">
      <c r="A647" s="142">
        <f t="shared" si="111"/>
        <v>644</v>
      </c>
      <c r="B647" s="143">
        <f t="shared" si="105"/>
        <v>534.06270463200667</v>
      </c>
      <c r="C647" s="133">
        <v>0</v>
      </c>
      <c r="D647" s="133">
        <v>0</v>
      </c>
      <c r="E647" s="166">
        <v>0</v>
      </c>
      <c r="F647" s="143"/>
      <c r="G647" s="143"/>
      <c r="H647" s="143"/>
      <c r="I647" s="143"/>
      <c r="J647" s="143"/>
      <c r="K647" s="143"/>
      <c r="L647" s="167">
        <f t="shared" ref="L647:L678" si="113">5.4702 * LN(A647) - 22.889</f>
        <v>12.49060557153604</v>
      </c>
      <c r="M647" s="143">
        <f t="shared" si="106"/>
        <v>0.30352171538832579</v>
      </c>
      <c r="N647" s="143">
        <f t="shared" si="107"/>
        <v>49.962422286144161</v>
      </c>
      <c r="O647" s="143">
        <f t="shared" si="108"/>
        <v>0</v>
      </c>
      <c r="P647" s="143">
        <f t="shared" si="109"/>
        <v>0</v>
      </c>
      <c r="Q647" s="143">
        <f t="shared" si="109"/>
        <v>0</v>
      </c>
      <c r="R647" s="143">
        <f t="shared" si="109"/>
        <v>0</v>
      </c>
      <c r="S647" s="143">
        <f t="shared" si="110"/>
        <v>0</v>
      </c>
      <c r="T647" s="143">
        <f>U646-(U646*(0.5^(1/'SW7'!C$2)))</f>
        <v>8550.1324968035333</v>
      </c>
      <c r="U647" s="143">
        <f t="shared" si="112"/>
        <v>1338981.4763058911</v>
      </c>
      <c r="V647" s="147">
        <f>(U647*'SW7'!C$3/(B647*'SW7'!C$4)/1000)</f>
        <v>1.6043055877261856</v>
      </c>
      <c r="W647" s="147">
        <f>V647/'SW7'!C$5</f>
        <v>20.053819846577319</v>
      </c>
    </row>
    <row r="648" spans="1:23" x14ac:dyDescent="0.35">
      <c r="A648" s="142">
        <f t="shared" si="111"/>
        <v>645</v>
      </c>
      <c r="B648" s="143">
        <f t="shared" si="105"/>
        <v>534.38270463200672</v>
      </c>
      <c r="C648" s="133">
        <v>0</v>
      </c>
      <c r="D648" s="133">
        <v>0</v>
      </c>
      <c r="E648" s="166">
        <v>0</v>
      </c>
      <c r="F648" s="143"/>
      <c r="G648" s="143"/>
      <c r="H648" s="143"/>
      <c r="I648" s="143"/>
      <c r="J648" s="143"/>
      <c r="K648" s="143"/>
      <c r="L648" s="167">
        <f t="shared" si="113"/>
        <v>12.499093082936238</v>
      </c>
      <c r="M648" s="143">
        <f t="shared" si="106"/>
        <v>0.30372796191535056</v>
      </c>
      <c r="N648" s="143">
        <f t="shared" si="107"/>
        <v>49.996372331744951</v>
      </c>
      <c r="O648" s="143">
        <f t="shared" si="108"/>
        <v>0</v>
      </c>
      <c r="P648" s="143">
        <f t="shared" si="109"/>
        <v>0</v>
      </c>
      <c r="Q648" s="143">
        <f t="shared" si="109"/>
        <v>0</v>
      </c>
      <c r="R648" s="143">
        <f t="shared" si="109"/>
        <v>0</v>
      </c>
      <c r="S648" s="143">
        <f t="shared" si="110"/>
        <v>0</v>
      </c>
      <c r="T648" s="143">
        <f>U647-(U647*(0.5^(1/'SW7'!C$2)))</f>
        <v>8495.5352025120519</v>
      </c>
      <c r="U648" s="143">
        <f t="shared" si="112"/>
        <v>1330431.3438090875</v>
      </c>
      <c r="V648" s="147">
        <f>(U648*'SW7'!C$3/(B648*'SW7'!C$4)/1000)</f>
        <v>1.5931066564152525</v>
      </c>
      <c r="W648" s="147">
        <f>V648/'SW7'!C$5</f>
        <v>19.913833205190656</v>
      </c>
    </row>
    <row r="649" spans="1:23" x14ac:dyDescent="0.35">
      <c r="A649" s="142">
        <f t="shared" si="111"/>
        <v>646</v>
      </c>
      <c r="B649" s="143">
        <f t="shared" si="105"/>
        <v>534.70270463200677</v>
      </c>
      <c r="C649" s="133">
        <v>0</v>
      </c>
      <c r="D649" s="133">
        <v>0</v>
      </c>
      <c r="E649" s="166">
        <v>0</v>
      </c>
      <c r="F649" s="143"/>
      <c r="G649" s="143"/>
      <c r="H649" s="143"/>
      <c r="I649" s="143"/>
      <c r="J649" s="143"/>
      <c r="K649" s="143"/>
      <c r="L649" s="167">
        <f t="shared" si="113"/>
        <v>12.507567445591594</v>
      </c>
      <c r="M649" s="143">
        <f t="shared" si="106"/>
        <v>0.30393388892787571</v>
      </c>
      <c r="N649" s="143">
        <f t="shared" si="107"/>
        <v>50.030269782366375</v>
      </c>
      <c r="O649" s="143">
        <f t="shared" si="108"/>
        <v>0</v>
      </c>
      <c r="P649" s="143">
        <f t="shared" si="109"/>
        <v>0</v>
      </c>
      <c r="Q649" s="143">
        <f t="shared" si="109"/>
        <v>0</v>
      </c>
      <c r="R649" s="143">
        <f t="shared" si="109"/>
        <v>0</v>
      </c>
      <c r="S649" s="143">
        <f t="shared" si="110"/>
        <v>0</v>
      </c>
      <c r="T649" s="143">
        <f>U648-(U648*(0.5^(1/'SW7'!C$2)))</f>
        <v>8441.2865419455338</v>
      </c>
      <c r="U649" s="143">
        <f t="shared" si="112"/>
        <v>1321935.8086065755</v>
      </c>
      <c r="V649" s="147">
        <f>(U649*'SW7'!C$3/(B649*'SW7'!C$4)/1000)</f>
        <v>1.5819864670565462</v>
      </c>
      <c r="W649" s="147">
        <f>V649/'SW7'!C$5</f>
        <v>19.774830838206828</v>
      </c>
    </row>
    <row r="650" spans="1:23" x14ac:dyDescent="0.35">
      <c r="A650" s="142">
        <f t="shared" si="111"/>
        <v>647</v>
      </c>
      <c r="B650" s="143">
        <f t="shared" si="105"/>
        <v>535.02270463200682</v>
      </c>
      <c r="C650" s="133">
        <v>0</v>
      </c>
      <c r="D650" s="133">
        <v>0</v>
      </c>
      <c r="E650" s="166">
        <v>0</v>
      </c>
      <c r="F650" s="143"/>
      <c r="G650" s="143"/>
      <c r="H650" s="143"/>
      <c r="I650" s="143"/>
      <c r="J650" s="143"/>
      <c r="K650" s="143"/>
      <c r="L650" s="167">
        <f t="shared" si="113"/>
        <v>12.516028700178833</v>
      </c>
      <c r="M650" s="143">
        <f t="shared" si="106"/>
        <v>0.30413949741434559</v>
      </c>
      <c r="N650" s="143">
        <f t="shared" si="107"/>
        <v>50.06411480071533</v>
      </c>
      <c r="O650" s="143">
        <f t="shared" si="108"/>
        <v>0</v>
      </c>
      <c r="P650" s="143">
        <f t="shared" si="109"/>
        <v>0</v>
      </c>
      <c r="Q650" s="143">
        <f t="shared" si="109"/>
        <v>0</v>
      </c>
      <c r="R650" s="143">
        <f t="shared" si="109"/>
        <v>0</v>
      </c>
      <c r="S650" s="143">
        <f t="shared" si="110"/>
        <v>0</v>
      </c>
      <c r="T650" s="143">
        <f>U649-(U649*(0.5^(1/'SW7'!C$2)))</f>
        <v>8387.384288886562</v>
      </c>
      <c r="U650" s="143">
        <f t="shared" si="112"/>
        <v>1313494.5220646299</v>
      </c>
      <c r="V650" s="147">
        <f>(U650*'SW7'!C$3/(B650*'SW7'!C$4)/1000)</f>
        <v>1.5709444613948271</v>
      </c>
      <c r="W650" s="147">
        <f>V650/'SW7'!C$5</f>
        <v>19.636805767435337</v>
      </c>
    </row>
    <row r="651" spans="1:23" x14ac:dyDescent="0.35">
      <c r="A651" s="142">
        <f t="shared" si="111"/>
        <v>648</v>
      </c>
      <c r="B651" s="143">
        <f t="shared" si="105"/>
        <v>535.34270463200687</v>
      </c>
      <c r="C651" s="133">
        <v>0</v>
      </c>
      <c r="D651" s="133">
        <v>0</v>
      </c>
      <c r="E651" s="166">
        <v>0</v>
      </c>
      <c r="F651" s="143"/>
      <c r="G651" s="143"/>
      <c r="H651" s="143"/>
      <c r="I651" s="143"/>
      <c r="J651" s="143"/>
      <c r="K651" s="143"/>
      <c r="L651" s="167">
        <f t="shared" si="113"/>
        <v>12.524476887186214</v>
      </c>
      <c r="M651" s="143">
        <f t="shared" si="106"/>
        <v>0.304344788358625</v>
      </c>
      <c r="N651" s="143">
        <f t="shared" si="107"/>
        <v>50.097907548744857</v>
      </c>
      <c r="O651" s="143">
        <f t="shared" si="108"/>
        <v>0</v>
      </c>
      <c r="P651" s="143">
        <f t="shared" si="109"/>
        <v>0</v>
      </c>
      <c r="Q651" s="143">
        <f t="shared" si="109"/>
        <v>0</v>
      </c>
      <c r="R651" s="143">
        <f t="shared" si="109"/>
        <v>0</v>
      </c>
      <c r="S651" s="143">
        <f t="shared" si="110"/>
        <v>0</v>
      </c>
      <c r="T651" s="143">
        <f>U650-(U650*(0.5^(1/'SW7'!C$2)))</f>
        <v>8333.8262313327286</v>
      </c>
      <c r="U651" s="143">
        <f t="shared" si="112"/>
        <v>1305107.1377757434</v>
      </c>
      <c r="V651" s="147">
        <f>(U651*'SW7'!C$3/(B651*'SW7'!C$4)/1000)</f>
        <v>1.559980085170612</v>
      </c>
      <c r="W651" s="147">
        <f>V651/'SW7'!C$5</f>
        <v>19.499751064632651</v>
      </c>
    </row>
    <row r="652" spans="1:23" x14ac:dyDescent="0.35">
      <c r="A652" s="142">
        <f t="shared" si="111"/>
        <v>649</v>
      </c>
      <c r="B652" s="143">
        <f t="shared" si="105"/>
        <v>535.66270463200692</v>
      </c>
      <c r="C652" s="133">
        <v>0</v>
      </c>
      <c r="D652" s="133">
        <v>0</v>
      </c>
      <c r="E652" s="166">
        <v>0</v>
      </c>
      <c r="F652" s="143"/>
      <c r="G652" s="143"/>
      <c r="H652" s="143"/>
      <c r="I652" s="143"/>
      <c r="J652" s="143"/>
      <c r="K652" s="143"/>
      <c r="L652" s="167">
        <f t="shared" si="113"/>
        <v>12.532912046914713</v>
      </c>
      <c r="M652" s="143">
        <f t="shared" si="106"/>
        <v>0.30454976274002754</v>
      </c>
      <c r="N652" s="143">
        <f t="shared" si="107"/>
        <v>50.131648187658854</v>
      </c>
      <c r="O652" s="143">
        <f t="shared" si="108"/>
        <v>0</v>
      </c>
      <c r="P652" s="143">
        <f t="shared" si="109"/>
        <v>0</v>
      </c>
      <c r="Q652" s="143">
        <f t="shared" si="109"/>
        <v>0</v>
      </c>
      <c r="R652" s="143">
        <f t="shared" si="109"/>
        <v>0</v>
      </c>
      <c r="S652" s="143">
        <f t="shared" si="110"/>
        <v>0</v>
      </c>
      <c r="T652" s="143">
        <f>U651-(U651*(0.5^(1/'SW7'!C$2)))</f>
        <v>8280.6101714065298</v>
      </c>
      <c r="U652" s="143">
        <f t="shared" si="112"/>
        <v>1296773.3115444107</v>
      </c>
      <c r="V652" s="147">
        <f>(U652*'SW7'!C$3/(B652*'SW7'!C$4)/1000)</f>
        <v>1.5490927880912588</v>
      </c>
      <c r="W652" s="147">
        <f>V652/'SW7'!C$5</f>
        <v>19.363659851140735</v>
      </c>
    </row>
    <row r="653" spans="1:23" x14ac:dyDescent="0.35">
      <c r="A653" s="142">
        <f t="shared" si="111"/>
        <v>650</v>
      </c>
      <c r="B653" s="143">
        <f t="shared" si="105"/>
        <v>535.98270463200697</v>
      </c>
      <c r="C653" s="133">
        <v>0</v>
      </c>
      <c r="D653" s="133">
        <v>0</v>
      </c>
      <c r="E653" s="166">
        <v>0</v>
      </c>
      <c r="F653" s="143"/>
      <c r="G653" s="143"/>
      <c r="H653" s="143"/>
      <c r="I653" s="143"/>
      <c r="J653" s="143"/>
      <c r="K653" s="143"/>
      <c r="L653" s="167">
        <f t="shared" si="113"/>
        <v>12.541334219479143</v>
      </c>
      <c r="M653" s="143">
        <f t="shared" si="106"/>
        <v>0.30475442153334314</v>
      </c>
      <c r="N653" s="143">
        <f t="shared" si="107"/>
        <v>50.165336877916573</v>
      </c>
      <c r="O653" s="143">
        <f t="shared" si="108"/>
        <v>0</v>
      </c>
      <c r="P653" s="143">
        <f t="shared" si="109"/>
        <v>0</v>
      </c>
      <c r="Q653" s="143">
        <f t="shared" si="109"/>
        <v>0</v>
      </c>
      <c r="R653" s="143">
        <f t="shared" si="109"/>
        <v>0</v>
      </c>
      <c r="S653" s="143">
        <f t="shared" si="110"/>
        <v>0</v>
      </c>
      <c r="T653" s="143">
        <f>U652-(U652*(0.5^(1/'SW7'!C$2)))</f>
        <v>8227.7339252650272</v>
      </c>
      <c r="U653" s="143">
        <f t="shared" si="112"/>
        <v>1288492.7013730041</v>
      </c>
      <c r="V653" s="147">
        <f>(U653*'SW7'!C$3/(B653*'SW7'!C$4)/1000)</f>
        <v>1.5382820238022594</v>
      </c>
      <c r="W653" s="147">
        <f>V653/'SW7'!C$5</f>
        <v>19.228525297528243</v>
      </c>
    </row>
    <row r="654" spans="1:23" x14ac:dyDescent="0.35">
      <c r="A654" s="142">
        <f t="shared" si="111"/>
        <v>651</v>
      </c>
      <c r="B654" s="143">
        <f t="shared" si="105"/>
        <v>536.30270463200702</v>
      </c>
      <c r="C654" s="133">
        <v>0</v>
      </c>
      <c r="D654" s="133">
        <v>0</v>
      </c>
      <c r="E654" s="166">
        <v>0</v>
      </c>
      <c r="F654" s="143"/>
      <c r="G654" s="143"/>
      <c r="H654" s="143"/>
      <c r="I654" s="143"/>
      <c r="J654" s="143"/>
      <c r="K654" s="143"/>
      <c r="L654" s="167">
        <f t="shared" si="113"/>
        <v>12.549743444809312</v>
      </c>
      <c r="M654" s="143">
        <f t="shared" si="106"/>
        <v>0.30495876570886626</v>
      </c>
      <c r="N654" s="143">
        <f t="shared" si="107"/>
        <v>50.198973779237249</v>
      </c>
      <c r="O654" s="143">
        <f t="shared" si="108"/>
        <v>0</v>
      </c>
      <c r="P654" s="143">
        <f t="shared" si="109"/>
        <v>0</v>
      </c>
      <c r="Q654" s="143">
        <f t="shared" si="109"/>
        <v>0</v>
      </c>
      <c r="R654" s="143">
        <f t="shared" si="109"/>
        <v>0</v>
      </c>
      <c r="S654" s="143">
        <f t="shared" si="110"/>
        <v>0</v>
      </c>
      <c r="T654" s="143">
        <f>U653-(U653*(0.5^(1/'SW7'!C$2)))</f>
        <v>8175.1953230109066</v>
      </c>
      <c r="U654" s="143">
        <f t="shared" si="112"/>
        <v>1280264.9674477391</v>
      </c>
      <c r="V654" s="147">
        <f>(U654*'SW7'!C$3/(B654*'SW7'!C$4)/1000)</f>
        <v>1.5275472498587495</v>
      </c>
      <c r="W654" s="147">
        <f>V654/'SW7'!C$5</f>
        <v>19.094340623234366</v>
      </c>
    </row>
    <row r="655" spans="1:23" x14ac:dyDescent="0.35">
      <c r="A655" s="142">
        <f t="shared" si="111"/>
        <v>652</v>
      </c>
      <c r="B655" s="143">
        <f t="shared" si="105"/>
        <v>536.62270463200707</v>
      </c>
      <c r="C655" s="133">
        <v>0</v>
      </c>
      <c r="D655" s="133">
        <v>0</v>
      </c>
      <c r="E655" s="166">
        <v>0</v>
      </c>
      <c r="F655" s="143"/>
      <c r="G655" s="143"/>
      <c r="H655" s="143"/>
      <c r="I655" s="143"/>
      <c r="J655" s="143"/>
      <c r="K655" s="143"/>
      <c r="L655" s="167">
        <f t="shared" si="113"/>
        <v>12.558139762651177</v>
      </c>
      <c r="M655" s="143">
        <f t="shared" si="106"/>
        <v>0.30516279623242359</v>
      </c>
      <c r="N655" s="143">
        <f t="shared" si="107"/>
        <v>50.232559050604706</v>
      </c>
      <c r="O655" s="143">
        <f t="shared" si="108"/>
        <v>0</v>
      </c>
      <c r="P655" s="143">
        <f t="shared" si="109"/>
        <v>0</v>
      </c>
      <c r="Q655" s="143">
        <f t="shared" si="109"/>
        <v>0</v>
      </c>
      <c r="R655" s="143">
        <f t="shared" si="109"/>
        <v>0</v>
      </c>
      <c r="S655" s="143">
        <f t="shared" si="110"/>
        <v>0</v>
      </c>
      <c r="T655" s="143">
        <f>U654-(U654*(0.5^(1/'SW7'!C$2)))</f>
        <v>8122.9922086019069</v>
      </c>
      <c r="U655" s="143">
        <f t="shared" si="112"/>
        <v>1272089.7721247282</v>
      </c>
      <c r="V655" s="147">
        <f>(U655*'SW7'!C$3/(B655*'SW7'!C$4)/1000)</f>
        <v>1.5168879276972178</v>
      </c>
      <c r="W655" s="147">
        <f>V655/'SW7'!C$5</f>
        <v>18.961099096215221</v>
      </c>
    </row>
    <row r="656" spans="1:23" x14ac:dyDescent="0.35">
      <c r="A656" s="142">
        <f t="shared" si="111"/>
        <v>653</v>
      </c>
      <c r="B656" s="143">
        <f t="shared" si="105"/>
        <v>536.94270463200712</v>
      </c>
      <c r="C656" s="133">
        <v>0</v>
      </c>
      <c r="D656" s="133">
        <v>0</v>
      </c>
      <c r="E656" s="166">
        <v>0</v>
      </c>
      <c r="F656" s="143"/>
      <c r="G656" s="143"/>
      <c r="H656" s="143"/>
      <c r="I656" s="143"/>
      <c r="J656" s="143"/>
      <c r="K656" s="143"/>
      <c r="L656" s="167">
        <f t="shared" si="113"/>
        <v>12.566523212567933</v>
      </c>
      <c r="M656" s="143">
        <f t="shared" si="106"/>
        <v>0.30536651406540077</v>
      </c>
      <c r="N656" s="143">
        <f t="shared" si="107"/>
        <v>50.266092850271733</v>
      </c>
      <c r="O656" s="143">
        <f t="shared" si="108"/>
        <v>0</v>
      </c>
      <c r="P656" s="143">
        <f t="shared" si="109"/>
        <v>0</v>
      </c>
      <c r="Q656" s="143">
        <f t="shared" si="109"/>
        <v>0</v>
      </c>
      <c r="R656" s="143">
        <f t="shared" si="109"/>
        <v>0</v>
      </c>
      <c r="S656" s="143">
        <f t="shared" si="110"/>
        <v>0</v>
      </c>
      <c r="T656" s="143">
        <f>U655-(U655*(0.5^(1/'SW7'!C$2)))</f>
        <v>8071.1224397642072</v>
      </c>
      <c r="U656" s="143">
        <f t="shared" si="112"/>
        <v>1263966.7799161263</v>
      </c>
      <c r="V656" s="147">
        <f>(U656*'SW7'!C$3/(B656*'SW7'!C$4)/1000)</f>
        <v>1.5063035226074328</v>
      </c>
      <c r="W656" s="147">
        <f>V656/'SW7'!C$5</f>
        <v>18.82879403259291</v>
      </c>
    </row>
    <row r="657" spans="1:24" x14ac:dyDescent="0.35">
      <c r="A657" s="142">
        <f t="shared" si="111"/>
        <v>654</v>
      </c>
      <c r="B657" s="143">
        <f t="shared" si="105"/>
        <v>537.26270463200717</v>
      </c>
      <c r="C657" s="133">
        <v>0</v>
      </c>
      <c r="D657" s="133">
        <v>0</v>
      </c>
      <c r="E657" s="166">
        <v>0</v>
      </c>
      <c r="F657" s="143"/>
      <c r="G657" s="143"/>
      <c r="H657" s="143"/>
      <c r="I657" s="143"/>
      <c r="J657" s="143"/>
      <c r="K657" s="143"/>
      <c r="L657" s="167">
        <f t="shared" si="113"/>
        <v>12.574893833941172</v>
      </c>
      <c r="M657" s="143">
        <f t="shared" si="106"/>
        <v>0.30556992016477047</v>
      </c>
      <c r="N657" s="143">
        <f t="shared" si="107"/>
        <v>50.299575335764686</v>
      </c>
      <c r="O657" s="143">
        <f t="shared" si="108"/>
        <v>0</v>
      </c>
      <c r="P657" s="143">
        <f t="shared" si="109"/>
        <v>0</v>
      </c>
      <c r="Q657" s="143">
        <f t="shared" si="109"/>
        <v>0</v>
      </c>
      <c r="R657" s="143">
        <f t="shared" si="109"/>
        <v>0</v>
      </c>
      <c r="S657" s="143">
        <f t="shared" si="110"/>
        <v>0</v>
      </c>
      <c r="T657" s="143">
        <f>U656-(U656*(0.5^(1/'SW7'!C$2)))</f>
        <v>8019.583887902787</v>
      </c>
      <c r="U657" s="143">
        <f t="shared" si="112"/>
        <v>1255895.6574763621</v>
      </c>
      <c r="V657" s="147">
        <f>(U657*'SW7'!C$3/(B657*'SW7'!C$4)/1000)</f>
        <v>1.4957935037045651</v>
      </c>
      <c r="W657" s="147">
        <f>V657/'SW7'!C$5</f>
        <v>18.697418796307062</v>
      </c>
    </row>
    <row r="658" spans="1:24" x14ac:dyDescent="0.35">
      <c r="A658" s="142">
        <f t="shared" si="111"/>
        <v>655</v>
      </c>
      <c r="B658" s="143">
        <f t="shared" si="105"/>
        <v>537.58270463200722</v>
      </c>
      <c r="C658" s="133">
        <v>0</v>
      </c>
      <c r="D658" s="133">
        <v>0</v>
      </c>
      <c r="E658" s="166">
        <v>0</v>
      </c>
      <c r="F658" s="143"/>
      <c r="G658" s="143"/>
      <c r="H658" s="143"/>
      <c r="I658" s="143"/>
      <c r="J658" s="143"/>
      <c r="K658" s="143"/>
      <c r="L658" s="167">
        <f t="shared" si="113"/>
        <v>12.583251665971954</v>
      </c>
      <c r="M658" s="143">
        <f t="shared" si="106"/>
        <v>0.30577301548311847</v>
      </c>
      <c r="N658" s="143">
        <f t="shared" si="107"/>
        <v>50.333006663887815</v>
      </c>
      <c r="O658" s="143">
        <f t="shared" si="108"/>
        <v>0</v>
      </c>
      <c r="P658" s="143">
        <f t="shared" si="109"/>
        <v>0</v>
      </c>
      <c r="Q658" s="143">
        <f t="shared" si="109"/>
        <v>0</v>
      </c>
      <c r="R658" s="143">
        <f t="shared" si="109"/>
        <v>0</v>
      </c>
      <c r="S658" s="143">
        <f t="shared" si="110"/>
        <v>0</v>
      </c>
      <c r="T658" s="143">
        <f>U657-(U657*(0.5^(1/'SW7'!C$2)))</f>
        <v>7968.3744380157441</v>
      </c>
      <c r="U658" s="143">
        <f t="shared" si="112"/>
        <v>1247876.0735884593</v>
      </c>
      <c r="V658" s="147">
        <f>(U658*'SW7'!C$3/(B658*'SW7'!C$4)/1000)</f>
        <v>1.4853573439015244</v>
      </c>
      <c r="W658" s="147">
        <f>V658/'SW7'!C$5</f>
        <v>18.566966798769055</v>
      </c>
    </row>
    <row r="659" spans="1:24" x14ac:dyDescent="0.35">
      <c r="A659" s="142">
        <f t="shared" si="111"/>
        <v>656</v>
      </c>
      <c r="B659" s="143">
        <f t="shared" si="105"/>
        <v>537.90270463200727</v>
      </c>
      <c r="C659" s="133">
        <v>0</v>
      </c>
      <c r="D659" s="133">
        <v>0</v>
      </c>
      <c r="E659" s="166">
        <v>0</v>
      </c>
      <c r="F659" s="143"/>
      <c r="G659" s="143"/>
      <c r="H659" s="143"/>
      <c r="I659" s="143"/>
      <c r="J659" s="143"/>
      <c r="K659" s="143"/>
      <c r="L659" s="167">
        <f t="shared" si="113"/>
        <v>12.591596747681958</v>
      </c>
      <c r="M659" s="143">
        <f t="shared" si="106"/>
        <v>0.30597580096867155</v>
      </c>
      <c r="N659" s="143">
        <f t="shared" si="107"/>
        <v>50.366386990727833</v>
      </c>
      <c r="O659" s="143">
        <f t="shared" si="108"/>
        <v>0</v>
      </c>
      <c r="P659" s="143">
        <f t="shared" si="109"/>
        <v>0</v>
      </c>
      <c r="Q659" s="143">
        <f t="shared" si="109"/>
        <v>0</v>
      </c>
      <c r="R659" s="143">
        <f t="shared" si="109"/>
        <v>0</v>
      </c>
      <c r="S659" s="143">
        <f t="shared" si="110"/>
        <v>0</v>
      </c>
      <c r="T659" s="143">
        <f>U658-(U658*(0.5^(1/'SW7'!C$2)))</f>
        <v>7917.4919886055868</v>
      </c>
      <c r="U659" s="143">
        <f t="shared" si="112"/>
        <v>1239907.6991504435</v>
      </c>
      <c r="V659" s="147">
        <f>(U659*'SW7'!C$3/(B659*'SW7'!C$4)/1000)</f>
        <v>1.4749945198814876</v>
      </c>
      <c r="W659" s="147">
        <f>V659/'SW7'!C$5</f>
        <v>18.437431498518595</v>
      </c>
    </row>
    <row r="660" spans="1:24" x14ac:dyDescent="0.35">
      <c r="A660" s="142">
        <f t="shared" si="111"/>
        <v>657</v>
      </c>
      <c r="B660" s="143">
        <f t="shared" si="105"/>
        <v>538.22270463200732</v>
      </c>
      <c r="C660" s="133">
        <v>0</v>
      </c>
      <c r="D660" s="133">
        <v>0</v>
      </c>
      <c r="E660" s="166">
        <v>0</v>
      </c>
      <c r="F660" s="143"/>
      <c r="G660" s="143"/>
      <c r="H660" s="143"/>
      <c r="I660" s="143"/>
      <c r="J660" s="143"/>
      <c r="K660" s="143"/>
      <c r="L660" s="167">
        <f t="shared" si="113"/>
        <v>12.599929117914517</v>
      </c>
      <c r="M660" s="143">
        <f t="shared" si="106"/>
        <v>0.30617827756532273</v>
      </c>
      <c r="N660" s="143">
        <f t="shared" si="107"/>
        <v>50.399716471658067</v>
      </c>
      <c r="O660" s="143">
        <f t="shared" si="108"/>
        <v>0</v>
      </c>
      <c r="P660" s="143">
        <f t="shared" si="109"/>
        <v>0</v>
      </c>
      <c r="Q660" s="143">
        <f t="shared" si="109"/>
        <v>0</v>
      </c>
      <c r="R660" s="143">
        <f t="shared" si="109"/>
        <v>0</v>
      </c>
      <c r="S660" s="143">
        <f t="shared" si="110"/>
        <v>0</v>
      </c>
      <c r="T660" s="143">
        <f>U659-(U659*(0.5^(1/'SW7'!C$2)))</f>
        <v>7866.9344515949488</v>
      </c>
      <c r="U660" s="143">
        <f t="shared" si="112"/>
        <v>1231990.207161838</v>
      </c>
      <c r="V660" s="147">
        <f>(U660*'SW7'!C$3/(B660*'SW7'!C$4)/1000)</f>
        <v>1.4647045120706403</v>
      </c>
      <c r="W660" s="147">
        <f>V660/'SW7'!C$5</f>
        <v>18.308806400883004</v>
      </c>
    </row>
    <row r="661" spans="1:24" x14ac:dyDescent="0.35">
      <c r="A661" s="142">
        <f t="shared" si="111"/>
        <v>658</v>
      </c>
      <c r="B661" s="143">
        <f t="shared" si="105"/>
        <v>538.54270463200737</v>
      </c>
      <c r="C661" s="133">
        <v>0</v>
      </c>
      <c r="D661" s="133">
        <v>0</v>
      </c>
      <c r="E661" s="166">
        <v>0</v>
      </c>
      <c r="F661" s="143"/>
      <c r="G661" s="143"/>
      <c r="H661" s="143"/>
      <c r="I661" s="143"/>
      <c r="J661" s="143"/>
      <c r="K661" s="143"/>
      <c r="L661" s="167">
        <f t="shared" si="113"/>
        <v>12.608248815335752</v>
      </c>
      <c r="M661" s="143">
        <f t="shared" si="106"/>
        <v>0.30638044621265875</v>
      </c>
      <c r="N661" s="143">
        <f t="shared" si="107"/>
        <v>50.432995261343009</v>
      </c>
      <c r="O661" s="143">
        <f t="shared" si="108"/>
        <v>0</v>
      </c>
      <c r="P661" s="143">
        <f t="shared" si="109"/>
        <v>0</v>
      </c>
      <c r="Q661" s="143">
        <f t="shared" si="109"/>
        <v>0</v>
      </c>
      <c r="R661" s="143">
        <f t="shared" si="109"/>
        <v>0</v>
      </c>
      <c r="S661" s="143">
        <f t="shared" si="110"/>
        <v>0</v>
      </c>
      <c r="T661" s="143">
        <f>U660-(U660*(0.5^(1/'SW7'!C$2)))</f>
        <v>7816.6997522395104</v>
      </c>
      <c r="U661" s="143">
        <f t="shared" si="112"/>
        <v>1224123.272710243</v>
      </c>
      <c r="V661" s="147">
        <f>(U661*'SW7'!C$3/(B661*'SW7'!C$4)/1000)</f>
        <v>1.4544868046111068</v>
      </c>
      <c r="W661" s="147">
        <f>V661/'SW7'!C$5</f>
        <v>18.181085057638835</v>
      </c>
    </row>
    <row r="662" spans="1:24" x14ac:dyDescent="0.35">
      <c r="A662" s="142">
        <f t="shared" si="111"/>
        <v>659</v>
      </c>
      <c r="B662" s="143">
        <f t="shared" si="105"/>
        <v>538.86270463200742</v>
      </c>
      <c r="C662" s="133">
        <v>0</v>
      </c>
      <c r="D662" s="133">
        <v>0</v>
      </c>
      <c r="E662" s="166">
        <v>0</v>
      </c>
      <c r="F662" s="143"/>
      <c r="G662" s="143"/>
      <c r="H662" s="143"/>
      <c r="I662" s="143"/>
      <c r="J662" s="143"/>
      <c r="K662" s="143"/>
      <c r="L662" s="167">
        <f t="shared" si="113"/>
        <v>12.616555878435616</v>
      </c>
      <c r="M662" s="143">
        <f t="shared" si="106"/>
        <v>0.30658230784598545</v>
      </c>
      <c r="N662" s="143">
        <f t="shared" si="107"/>
        <v>50.466223513742463</v>
      </c>
      <c r="O662" s="143">
        <f t="shared" si="108"/>
        <v>0</v>
      </c>
      <c r="P662" s="143">
        <f t="shared" si="109"/>
        <v>0</v>
      </c>
      <c r="Q662" s="143">
        <f t="shared" si="109"/>
        <v>0</v>
      </c>
      <c r="R662" s="143">
        <f t="shared" si="109"/>
        <v>0</v>
      </c>
      <c r="S662" s="143">
        <f t="shared" si="110"/>
        <v>0</v>
      </c>
      <c r="T662" s="143">
        <f>U661-(U661*(0.5^(1/'SW7'!C$2)))</f>
        <v>7766.7858290432487</v>
      </c>
      <c r="U662" s="143">
        <f t="shared" si="112"/>
        <v>1216306.5729580035</v>
      </c>
      <c r="V662" s="147">
        <f>(U662*'SW7'!C$3/(B662*'SW7'!C$4)/1000)</f>
        <v>1.4443408853340871</v>
      </c>
      <c r="W662" s="147">
        <f>V662/'SW7'!C$5</f>
        <v>18.054261066676087</v>
      </c>
    </row>
    <row r="663" spans="1:24" x14ac:dyDescent="0.35">
      <c r="A663" s="142">
        <f t="shared" si="111"/>
        <v>660</v>
      </c>
      <c r="B663" s="143">
        <f t="shared" si="105"/>
        <v>539.18270463200747</v>
      </c>
      <c r="C663" s="133">
        <v>0</v>
      </c>
      <c r="D663" s="133">
        <v>0</v>
      </c>
      <c r="E663" s="166">
        <v>0</v>
      </c>
      <c r="F663" s="143"/>
      <c r="G663" s="143"/>
      <c r="H663" s="143"/>
      <c r="I663" s="143"/>
      <c r="J663" s="143"/>
      <c r="K663" s="143"/>
      <c r="L663" s="167">
        <f t="shared" si="113"/>
        <v>12.62485034552898</v>
      </c>
      <c r="M663" s="143">
        <f t="shared" si="106"/>
        <v>0.30678386339635422</v>
      </c>
      <c r="N663" s="143">
        <f t="shared" si="107"/>
        <v>50.49940138211592</v>
      </c>
      <c r="O663" s="143">
        <f t="shared" si="108"/>
        <v>0</v>
      </c>
      <c r="P663" s="143">
        <f t="shared" si="109"/>
        <v>0</v>
      </c>
      <c r="Q663" s="143">
        <f t="shared" si="109"/>
        <v>0</v>
      </c>
      <c r="R663" s="143">
        <f t="shared" si="109"/>
        <v>0</v>
      </c>
      <c r="S663" s="143">
        <f t="shared" si="110"/>
        <v>0</v>
      </c>
      <c r="T663" s="143">
        <f>U662-(U662*(0.5^(1/'SW7'!C$2)))</f>
        <v>7717.190633674385</v>
      </c>
      <c r="U663" s="143">
        <f t="shared" si="112"/>
        <v>1208539.7871289602</v>
      </c>
      <c r="V663" s="147">
        <f>(U663*'SW7'!C$3/(B663*'SW7'!C$4)/1000)</f>
        <v>1.4342662457331847</v>
      </c>
      <c r="W663" s="147">
        <f>V663/'SW7'!C$5</f>
        <v>17.928328071664808</v>
      </c>
      <c r="X663" s="148"/>
    </row>
    <row r="664" spans="1:24" x14ac:dyDescent="0.35">
      <c r="A664" s="142">
        <f t="shared" si="111"/>
        <v>661</v>
      </c>
      <c r="B664" s="143">
        <f t="shared" si="105"/>
        <v>539.50270463200752</v>
      </c>
      <c r="C664" s="133">
        <v>0</v>
      </c>
      <c r="D664" s="133">
        <v>0</v>
      </c>
      <c r="E664" s="166">
        <v>0</v>
      </c>
      <c r="F664" s="143"/>
      <c r="G664" s="143"/>
      <c r="H664" s="143"/>
      <c r="I664" s="143"/>
      <c r="J664" s="143"/>
      <c r="K664" s="143"/>
      <c r="L664" s="167">
        <f t="shared" si="113"/>
        <v>12.633132254756692</v>
      </c>
      <c r="M664" s="143">
        <f t="shared" si="106"/>
        <v>0.30698511379058757</v>
      </c>
      <c r="N664" s="143">
        <f t="shared" si="107"/>
        <v>50.532529019026768</v>
      </c>
      <c r="O664" s="143">
        <f t="shared" si="108"/>
        <v>0</v>
      </c>
      <c r="P664" s="143">
        <f t="shared" si="109"/>
        <v>0</v>
      </c>
      <c r="Q664" s="143">
        <f t="shared" si="109"/>
        <v>0</v>
      </c>
      <c r="R664" s="143">
        <f t="shared" si="109"/>
        <v>0</v>
      </c>
      <c r="S664" s="143">
        <f t="shared" si="110"/>
        <v>0</v>
      </c>
      <c r="T664" s="143">
        <f>U663-(U663*(0.5^(1/'SW7'!C$2)))</f>
        <v>7667.9121308806352</v>
      </c>
      <c r="U664" s="143">
        <f t="shared" si="112"/>
        <v>1200822.5964952859</v>
      </c>
      <c r="V664" s="147">
        <f>(U664*'SW7'!C$3/(B664*'SW7'!C$4)/1000)</f>
        <v>1.4242623809379327</v>
      </c>
      <c r="W664" s="147">
        <f>V664/'SW7'!C$5</f>
        <v>17.803279761724159</v>
      </c>
      <c r="X664" s="148"/>
    </row>
    <row r="665" spans="1:24" x14ac:dyDescent="0.35">
      <c r="A665" s="142">
        <f t="shared" si="111"/>
        <v>662</v>
      </c>
      <c r="B665" s="143">
        <f t="shared" si="105"/>
        <v>539.82270463200757</v>
      </c>
      <c r="C665" s="133">
        <v>0</v>
      </c>
      <c r="D665" s="133">
        <v>0</v>
      </c>
      <c r="E665" s="166">
        <v>0</v>
      </c>
      <c r="F665" s="143"/>
      <c r="G665" s="143"/>
      <c r="H665" s="143"/>
      <c r="I665" s="143"/>
      <c r="J665" s="143"/>
      <c r="K665" s="143"/>
      <c r="L665" s="167">
        <f t="shared" si="113"/>
        <v>12.641401644086624</v>
      </c>
      <c r="M665" s="143">
        <f t="shared" si="106"/>
        <v>0.30718605995130494</v>
      </c>
      <c r="N665" s="143">
        <f t="shared" si="107"/>
        <v>50.565606576346497</v>
      </c>
      <c r="O665" s="143">
        <f t="shared" si="108"/>
        <v>0</v>
      </c>
      <c r="P665" s="143">
        <f t="shared" si="109"/>
        <v>0</v>
      </c>
      <c r="Q665" s="143">
        <f t="shared" si="109"/>
        <v>0</v>
      </c>
      <c r="R665" s="143">
        <f t="shared" si="109"/>
        <v>0</v>
      </c>
      <c r="S665" s="143">
        <f t="shared" si="110"/>
        <v>0</v>
      </c>
      <c r="T665" s="143">
        <f>U664-(U664*(0.5^(1/'SW7'!C$2)))</f>
        <v>7618.9482984056231</v>
      </c>
      <c r="U665" s="143">
        <f t="shared" si="112"/>
        <v>1193154.6843644052</v>
      </c>
      <c r="V665" s="147">
        <f>(U665*'SW7'!C$3/(B665*'SW7'!C$4)/1000)</f>
        <v>1.4143287896875123</v>
      </c>
      <c r="W665" s="147">
        <f>V665/'SW7'!C$5</f>
        <v>17.679109871093903</v>
      </c>
      <c r="X665" s="148"/>
    </row>
    <row r="666" spans="1:24" x14ac:dyDescent="0.35">
      <c r="A666" s="142">
        <f t="shared" si="111"/>
        <v>663</v>
      </c>
      <c r="B666" s="143">
        <f t="shared" si="105"/>
        <v>540.14270463200762</v>
      </c>
      <c r="C666" s="133">
        <v>0</v>
      </c>
      <c r="D666" s="133">
        <v>0</v>
      </c>
      <c r="E666" s="166">
        <v>0</v>
      </c>
      <c r="F666" s="143"/>
      <c r="G666" s="143"/>
      <c r="H666" s="143"/>
      <c r="I666" s="143"/>
      <c r="J666" s="143"/>
      <c r="K666" s="143"/>
      <c r="L666" s="167">
        <f t="shared" si="113"/>
        <v>12.649658551314705</v>
      </c>
      <c r="M666" s="143">
        <f t="shared" si="106"/>
        <v>0.3073867027969473</v>
      </c>
      <c r="N666" s="143">
        <f t="shared" si="107"/>
        <v>50.598634205258818</v>
      </c>
      <c r="O666" s="143">
        <f t="shared" si="108"/>
        <v>0</v>
      </c>
      <c r="P666" s="143">
        <f t="shared" si="109"/>
        <v>0</v>
      </c>
      <c r="Q666" s="143">
        <f t="shared" si="109"/>
        <v>0</v>
      </c>
      <c r="R666" s="143">
        <f t="shared" si="109"/>
        <v>0</v>
      </c>
      <c r="S666" s="143">
        <f t="shared" si="110"/>
        <v>0</v>
      </c>
      <c r="T666" s="143">
        <f>U665-(U665*(0.5^(1/'SW7'!C$2)))</f>
        <v>7570.2971269066911</v>
      </c>
      <c r="U666" s="143">
        <f t="shared" si="112"/>
        <v>1185535.7360659996</v>
      </c>
      <c r="V666" s="147">
        <f>(U666*'SW7'!C$3/(B666*'SW7'!C$4)/1000)</f>
        <v>1.4044649743046649</v>
      </c>
      <c r="W666" s="147">
        <f>V666/'SW7'!C$5</f>
        <v>17.55581217880831</v>
      </c>
      <c r="X666" s="148"/>
    </row>
    <row r="667" spans="1:24" x14ac:dyDescent="0.35">
      <c r="A667" s="142">
        <f t="shared" si="111"/>
        <v>664</v>
      </c>
      <c r="B667" s="143">
        <f t="shared" si="105"/>
        <v>540.46270463200767</v>
      </c>
      <c r="C667" s="133">
        <v>0</v>
      </c>
      <c r="D667" s="133">
        <v>0</v>
      </c>
      <c r="E667" s="166">
        <v>0</v>
      </c>
      <c r="F667" s="143"/>
      <c r="G667" s="143"/>
      <c r="H667" s="143"/>
      <c r="I667" s="143"/>
      <c r="J667" s="143"/>
      <c r="K667" s="143"/>
      <c r="L667" s="167">
        <f t="shared" si="113"/>
        <v>12.65790301406599</v>
      </c>
      <c r="M667" s="143">
        <f t="shared" si="106"/>
        <v>0.30758704324180353</v>
      </c>
      <c r="N667" s="143">
        <f t="shared" si="107"/>
        <v>50.631612056263961</v>
      </c>
      <c r="O667" s="143">
        <f t="shared" si="108"/>
        <v>0</v>
      </c>
      <c r="P667" s="143">
        <f t="shared" si="109"/>
        <v>0</v>
      </c>
      <c r="Q667" s="143">
        <f t="shared" si="109"/>
        <v>0</v>
      </c>
      <c r="R667" s="143">
        <f t="shared" si="109"/>
        <v>0</v>
      </c>
      <c r="S667" s="143">
        <f t="shared" si="110"/>
        <v>0</v>
      </c>
      <c r="T667" s="143">
        <f>U666-(U666*(0.5^(1/'SW7'!C$2)))</f>
        <v>7521.9566198717803</v>
      </c>
      <c r="U667" s="143">
        <f t="shared" si="112"/>
        <v>1177965.4389390929</v>
      </c>
      <c r="V667" s="147">
        <f>(U667*'SW7'!C$3/(B667*'SW7'!C$4)/1000)</f>
        <v>1.3946704406697934</v>
      </c>
      <c r="W667" s="147">
        <f>V667/'SW7'!C$5</f>
        <v>17.433380508372416</v>
      </c>
      <c r="X667" s="148"/>
    </row>
    <row r="668" spans="1:24" x14ac:dyDescent="0.35">
      <c r="A668" s="142">
        <f t="shared" si="111"/>
        <v>665</v>
      </c>
      <c r="B668" s="143">
        <f t="shared" si="105"/>
        <v>540.78270463200772</v>
      </c>
      <c r="C668" s="133">
        <v>0</v>
      </c>
      <c r="D668" s="133">
        <v>0</v>
      </c>
      <c r="E668" s="166">
        <v>0</v>
      </c>
      <c r="F668" s="143"/>
      <c r="G668" s="143"/>
      <c r="H668" s="143"/>
      <c r="I668" s="143"/>
      <c r="J668" s="143"/>
      <c r="K668" s="143"/>
      <c r="L668" s="167">
        <f t="shared" si="113"/>
        <v>12.666135069795654</v>
      </c>
      <c r="M668" s="143">
        <f t="shared" si="106"/>
        <v>0.3077870821960344</v>
      </c>
      <c r="N668" s="143">
        <f t="shared" si="107"/>
        <v>50.664540279182617</v>
      </c>
      <c r="O668" s="143">
        <f t="shared" si="108"/>
        <v>0</v>
      </c>
      <c r="P668" s="143">
        <f t="shared" si="109"/>
        <v>0</v>
      </c>
      <c r="Q668" s="143">
        <f t="shared" si="109"/>
        <v>0</v>
      </c>
      <c r="R668" s="143">
        <f t="shared" si="109"/>
        <v>0</v>
      </c>
      <c r="S668" s="143">
        <f t="shared" si="110"/>
        <v>0</v>
      </c>
      <c r="T668" s="143">
        <f>U667-(U667*(0.5^(1/'SW7'!C$2)))</f>
        <v>7473.9247935372405</v>
      </c>
      <c r="U668" s="143">
        <f t="shared" si="112"/>
        <v>1170443.4823192211</v>
      </c>
      <c r="V668" s="147">
        <f>(U668*'SW7'!C$3/(B668*'SW7'!C$4)/1000)</f>
        <v>1.3849446981952551</v>
      </c>
      <c r="W668" s="147">
        <f>V668/'SW7'!C$5</f>
        <v>17.311808727440688</v>
      </c>
      <c r="X668" s="148"/>
    </row>
    <row r="669" spans="1:24" x14ac:dyDescent="0.35">
      <c r="A669" s="142">
        <f t="shared" si="111"/>
        <v>666</v>
      </c>
      <c r="B669" s="143">
        <f t="shared" si="105"/>
        <v>541.10270463200777</v>
      </c>
      <c r="C669" s="133">
        <v>0</v>
      </c>
      <c r="D669" s="133">
        <v>0</v>
      </c>
      <c r="E669" s="166">
        <v>0</v>
      </c>
      <c r="F669" s="143"/>
      <c r="G669" s="143"/>
      <c r="H669" s="143"/>
      <c r="I669" s="143"/>
      <c r="J669" s="143"/>
      <c r="K669" s="143"/>
      <c r="L669" s="167">
        <f t="shared" si="113"/>
        <v>12.674354755790038</v>
      </c>
      <c r="M669" s="143">
        <f t="shared" si="106"/>
        <v>0.30798682056569793</v>
      </c>
      <c r="N669" s="143">
        <f t="shared" si="107"/>
        <v>50.697419023160151</v>
      </c>
      <c r="O669" s="143">
        <f t="shared" si="108"/>
        <v>0</v>
      </c>
      <c r="P669" s="143">
        <f t="shared" si="109"/>
        <v>0</v>
      </c>
      <c r="Q669" s="143">
        <f t="shared" si="109"/>
        <v>0</v>
      </c>
      <c r="R669" s="143">
        <f t="shared" si="109"/>
        <v>0</v>
      </c>
      <c r="S669" s="143">
        <f t="shared" si="110"/>
        <v>0</v>
      </c>
      <c r="T669" s="143">
        <f>U668-(U668*(0.5^(1/'SW7'!C$2)))</f>
        <v>7426.1996768072713</v>
      </c>
      <c r="U669" s="143">
        <f t="shared" si="112"/>
        <v>1162969.5575256839</v>
      </c>
      <c r="V669" s="147">
        <f>(U669*'SW7'!C$3/(B669*'SW7'!C$4)/1000)</f>
        <v>1.3752872597998418</v>
      </c>
      <c r="W669" s="147">
        <f>V669/'SW7'!C$5</f>
        <v>17.191090747498023</v>
      </c>
      <c r="X669" s="148"/>
    </row>
    <row r="670" spans="1:24" x14ac:dyDescent="0.35">
      <c r="A670" s="142">
        <f t="shared" si="111"/>
        <v>667</v>
      </c>
      <c r="B670" s="143">
        <f t="shared" si="105"/>
        <v>541.42270463200782</v>
      </c>
      <c r="C670" s="133">
        <v>0</v>
      </c>
      <c r="D670" s="133">
        <v>0</v>
      </c>
      <c r="E670" s="166">
        <v>0</v>
      </c>
      <c r="F670" s="143"/>
      <c r="G670" s="143"/>
      <c r="H670" s="143"/>
      <c r="I670" s="143"/>
      <c r="J670" s="143"/>
      <c r="K670" s="143"/>
      <c r="L670" s="167">
        <f t="shared" si="113"/>
        <v>12.682562109167645</v>
      </c>
      <c r="M670" s="143">
        <f t="shared" si="106"/>
        <v>0.30818625925277376</v>
      </c>
      <c r="N670" s="143">
        <f t="shared" si="107"/>
        <v>50.730248436670578</v>
      </c>
      <c r="O670" s="143">
        <f t="shared" si="108"/>
        <v>0</v>
      </c>
      <c r="P670" s="143">
        <f t="shared" si="109"/>
        <v>0</v>
      </c>
      <c r="Q670" s="143">
        <f t="shared" si="109"/>
        <v>0</v>
      </c>
      <c r="R670" s="143">
        <f t="shared" si="109"/>
        <v>0</v>
      </c>
      <c r="S670" s="143">
        <f t="shared" si="110"/>
        <v>0</v>
      </c>
      <c r="T670" s="143">
        <f>U669-(U669*(0.5^(1/'SW7'!C$2)))</f>
        <v>7378.7793111726642</v>
      </c>
      <c r="U670" s="143">
        <f t="shared" si="112"/>
        <v>1155543.3578488766</v>
      </c>
      <c r="V670" s="147">
        <f>(U670*'SW7'!C$3/(B670*'SW7'!C$4)/1000)</f>
        <v>1.3656976418834452</v>
      </c>
      <c r="W670" s="147">
        <f>V670/'SW7'!C$5</f>
        <v>17.071220523543065</v>
      </c>
      <c r="X670" s="148"/>
    </row>
    <row r="671" spans="1:24" x14ac:dyDescent="0.35">
      <c r="A671" s="142">
        <f t="shared" si="111"/>
        <v>668</v>
      </c>
      <c r="B671" s="143">
        <f t="shared" si="105"/>
        <v>541.74270463200787</v>
      </c>
      <c r="C671" s="133">
        <v>0</v>
      </c>
      <c r="D671" s="133">
        <v>0</v>
      </c>
      <c r="E671" s="166">
        <v>0</v>
      </c>
      <c r="F671" s="143"/>
      <c r="G671" s="143"/>
      <c r="H671" s="143"/>
      <c r="I671" s="143"/>
      <c r="J671" s="143"/>
      <c r="K671" s="143"/>
      <c r="L671" s="167">
        <f t="shared" si="113"/>
        <v>12.690757166880157</v>
      </c>
      <c r="M671" s="143">
        <f t="shared" si="106"/>
        <v>0.30838539915518781</v>
      </c>
      <c r="N671" s="143">
        <f t="shared" si="107"/>
        <v>50.763028667520629</v>
      </c>
      <c r="O671" s="143">
        <f t="shared" si="108"/>
        <v>0</v>
      </c>
      <c r="P671" s="143">
        <f t="shared" si="109"/>
        <v>0</v>
      </c>
      <c r="Q671" s="143">
        <f t="shared" si="109"/>
        <v>0</v>
      </c>
      <c r="R671" s="143">
        <f t="shared" si="109"/>
        <v>0</v>
      </c>
      <c r="S671" s="143">
        <f t="shared" si="110"/>
        <v>0</v>
      </c>
      <c r="T671" s="143">
        <f>U670-(U670*(0.5^(1/'SW7'!C$2)))</f>
        <v>7331.6617506300099</v>
      </c>
      <c r="U671" s="143">
        <f t="shared" si="112"/>
        <v>1148164.578537704</v>
      </c>
      <c r="V671" s="147">
        <f>(U671*'SW7'!C$3/(B671*'SW7'!C$4)/1000)</f>
        <v>1.3561753643019097</v>
      </c>
      <c r="W671" s="147">
        <f>V671/'SW7'!C$5</f>
        <v>16.952192053773871</v>
      </c>
      <c r="X671" s="148"/>
    </row>
    <row r="672" spans="1:24" x14ac:dyDescent="0.35">
      <c r="A672" s="142">
        <f t="shared" si="111"/>
        <v>669</v>
      </c>
      <c r="B672" s="143">
        <f t="shared" si="105"/>
        <v>542.06270463200792</v>
      </c>
      <c r="C672" s="133">
        <v>0</v>
      </c>
      <c r="D672" s="133">
        <v>0</v>
      </c>
      <c r="E672" s="166">
        <v>0</v>
      </c>
      <c r="F672" s="143"/>
      <c r="G672" s="143"/>
      <c r="H672" s="143"/>
      <c r="I672" s="143"/>
      <c r="J672" s="143"/>
      <c r="K672" s="143"/>
      <c r="L672" s="167">
        <f t="shared" si="113"/>
        <v>12.698939965713439</v>
      </c>
      <c r="M672" s="143">
        <f t="shared" si="106"/>
        <v>0.30858424116683658</v>
      </c>
      <c r="N672" s="143">
        <f t="shared" si="107"/>
        <v>50.795759862853757</v>
      </c>
      <c r="O672" s="143">
        <f t="shared" si="108"/>
        <v>0</v>
      </c>
      <c r="P672" s="143">
        <f t="shared" si="109"/>
        <v>0</v>
      </c>
      <c r="Q672" s="143">
        <f t="shared" si="109"/>
        <v>0</v>
      </c>
      <c r="R672" s="143">
        <f t="shared" si="109"/>
        <v>0</v>
      </c>
      <c r="S672" s="143">
        <f t="shared" si="110"/>
        <v>0</v>
      </c>
      <c r="T672" s="143">
        <f>U671-(U671*(0.5^(1/'SW7'!C$2)))</f>
        <v>7284.8450616025366</v>
      </c>
      <c r="U672" s="143">
        <f t="shared" si="112"/>
        <v>1140832.9167870739</v>
      </c>
      <c r="V672" s="147">
        <f>(U672*'SW7'!C$3/(B672*'SW7'!C$4)/1000)</f>
        <v>1.3467199503420686</v>
      </c>
      <c r="W672" s="147">
        <f>V672/'SW7'!C$5</f>
        <v>16.833999379275856</v>
      </c>
      <c r="X672" s="148"/>
    </row>
    <row r="673" spans="1:24" x14ac:dyDescent="0.35">
      <c r="A673" s="142">
        <f t="shared" si="111"/>
        <v>670</v>
      </c>
      <c r="B673" s="143">
        <f t="shared" ref="B673:B736" si="114">B672+0.32</f>
        <v>542.38270463200797</v>
      </c>
      <c r="C673" s="133">
        <v>0</v>
      </c>
      <c r="D673" s="133">
        <v>0</v>
      </c>
      <c r="E673" s="166">
        <v>0</v>
      </c>
      <c r="F673" s="143"/>
      <c r="G673" s="143"/>
      <c r="H673" s="143"/>
      <c r="I673" s="143"/>
      <c r="J673" s="143"/>
      <c r="K673" s="143"/>
      <c r="L673" s="167">
        <f t="shared" si="113"/>
        <v>12.707110542288493</v>
      </c>
      <c r="M673" s="143">
        <f t="shared" si="106"/>
        <v>0.30878278617761035</v>
      </c>
      <c r="N673" s="143">
        <f t="shared" si="107"/>
        <v>50.828442169153973</v>
      </c>
      <c r="O673" s="143">
        <f t="shared" si="108"/>
        <v>0</v>
      </c>
      <c r="P673" s="143">
        <f t="shared" si="109"/>
        <v>0</v>
      </c>
      <c r="Q673" s="143">
        <f t="shared" si="109"/>
        <v>0</v>
      </c>
      <c r="R673" s="143">
        <f t="shared" si="109"/>
        <v>0</v>
      </c>
      <c r="S673" s="143">
        <f t="shared" si="110"/>
        <v>0</v>
      </c>
      <c r="T673" s="143">
        <f>U672-(U672*(0.5^(1/'SW7'!C$2)))</f>
        <v>7238.3273228604812</v>
      </c>
      <c r="U673" s="143">
        <f t="shared" si="112"/>
        <v>1133548.0717254714</v>
      </c>
      <c r="V673" s="147">
        <f>(U673*'SW7'!C$3/(B673*'SW7'!C$4)/1000)</f>
        <v>1.3373309266969617</v>
      </c>
      <c r="W673" s="147">
        <f>V673/'SW7'!C$5</f>
        <v>16.71663658371202</v>
      </c>
      <c r="X673" s="148"/>
    </row>
    <row r="674" spans="1:24" x14ac:dyDescent="0.35">
      <c r="A674" s="142">
        <f t="shared" si="111"/>
        <v>671</v>
      </c>
      <c r="B674" s="143">
        <f t="shared" si="114"/>
        <v>542.70270463200802</v>
      </c>
      <c r="C674" s="133">
        <v>0</v>
      </c>
      <c r="D674" s="133">
        <v>0</v>
      </c>
      <c r="E674" s="166">
        <v>0</v>
      </c>
      <c r="F674" s="143"/>
      <c r="G674" s="143"/>
      <c r="H674" s="143"/>
      <c r="I674" s="143"/>
      <c r="J674" s="143"/>
      <c r="K674" s="143"/>
      <c r="L674" s="167">
        <f t="shared" si="113"/>
        <v>12.7152689330625</v>
      </c>
      <c r="M674" s="143">
        <f t="shared" si="106"/>
        <v>0.30898103507341873</v>
      </c>
      <c r="N674" s="143">
        <f t="shared" si="107"/>
        <v>50.861075732250001</v>
      </c>
      <c r="O674" s="143">
        <f t="shared" si="108"/>
        <v>0</v>
      </c>
      <c r="P674" s="143">
        <f t="shared" si="109"/>
        <v>0</v>
      </c>
      <c r="Q674" s="143">
        <f t="shared" si="109"/>
        <v>0</v>
      </c>
      <c r="R674" s="143">
        <f t="shared" si="109"/>
        <v>0</v>
      </c>
      <c r="S674" s="143">
        <f t="shared" si="110"/>
        <v>0</v>
      </c>
      <c r="T674" s="143">
        <f>U673-(U673*(0.5^(1/'SW7'!C$2)))</f>
        <v>7192.1066254416946</v>
      </c>
      <c r="U674" s="143">
        <f t="shared" si="112"/>
        <v>1126309.7444026109</v>
      </c>
      <c r="V674" s="147">
        <f>(U674*'SW7'!C$3/(B674*'SW7'!C$4)/1000)</f>
        <v>1.3280078234412367</v>
      </c>
      <c r="W674" s="147">
        <f>V674/'SW7'!C$5</f>
        <v>16.600097793015458</v>
      </c>
      <c r="X674" s="148"/>
    </row>
    <row r="675" spans="1:24" x14ac:dyDescent="0.35">
      <c r="A675" s="142">
        <f t="shared" si="111"/>
        <v>672</v>
      </c>
      <c r="B675" s="143">
        <f t="shared" si="114"/>
        <v>543.02270463200807</v>
      </c>
      <c r="C675" s="133">
        <v>0</v>
      </c>
      <c r="D675" s="133">
        <v>0</v>
      </c>
      <c r="E675" s="166">
        <v>0</v>
      </c>
      <c r="F675" s="143"/>
      <c r="G675" s="143"/>
      <c r="H675" s="143"/>
      <c r="I675" s="143"/>
      <c r="J675" s="143"/>
      <c r="K675" s="143"/>
      <c r="L675" s="167">
        <f t="shared" si="113"/>
        <v>12.723415174329734</v>
      </c>
      <c r="M675" s="143">
        <f t="shared" si="106"/>
        <v>0.30917898873621252</v>
      </c>
      <c r="N675" s="143">
        <f t="shared" si="107"/>
        <v>50.893660697318936</v>
      </c>
      <c r="O675" s="143">
        <f t="shared" si="108"/>
        <v>0</v>
      </c>
      <c r="P675" s="143">
        <f t="shared" si="109"/>
        <v>0</v>
      </c>
      <c r="Q675" s="143">
        <f t="shared" si="109"/>
        <v>0</v>
      </c>
      <c r="R675" s="143">
        <f t="shared" si="109"/>
        <v>0</v>
      </c>
      <c r="S675" s="143">
        <f t="shared" si="110"/>
        <v>0</v>
      </c>
      <c r="T675" s="143">
        <f>U674-(U674*(0.5^(1/'SW7'!C$2)))</f>
        <v>7146.1810725743417</v>
      </c>
      <c r="U675" s="143">
        <f t="shared" si="112"/>
        <v>1119117.6377771692</v>
      </c>
      <c r="V675" s="147">
        <f>(U675*'SW7'!C$3/(B675*'SW7'!C$4)/1000)</f>
        <v>1.3187501740067269</v>
      </c>
      <c r="W675" s="147">
        <f>V675/'SW7'!C$5</f>
        <v>16.484377175084084</v>
      </c>
      <c r="X675" s="148"/>
    </row>
    <row r="676" spans="1:24" x14ac:dyDescent="0.35">
      <c r="A676" s="142">
        <f t="shared" si="111"/>
        <v>673</v>
      </c>
      <c r="B676" s="143">
        <f t="shared" si="114"/>
        <v>543.34270463200812</v>
      </c>
      <c r="C676" s="133">
        <v>0</v>
      </c>
      <c r="D676" s="133">
        <v>0</v>
      </c>
      <c r="E676" s="166">
        <v>0</v>
      </c>
      <c r="F676" s="143"/>
      <c r="G676" s="143"/>
      <c r="H676" s="143"/>
      <c r="I676" s="143"/>
      <c r="J676" s="143"/>
      <c r="K676" s="143"/>
      <c r="L676" s="167">
        <f t="shared" si="113"/>
        <v>12.731549302222593</v>
      </c>
      <c r="M676" s="143">
        <f t="shared" si="106"/>
        <v>0.30937664804400899</v>
      </c>
      <c r="N676" s="143">
        <f t="shared" si="107"/>
        <v>50.926197208890372</v>
      </c>
      <c r="O676" s="143">
        <f t="shared" si="108"/>
        <v>0</v>
      </c>
      <c r="P676" s="143">
        <f t="shared" si="109"/>
        <v>0</v>
      </c>
      <c r="Q676" s="143">
        <f t="shared" si="109"/>
        <v>0</v>
      </c>
      <c r="R676" s="143">
        <f t="shared" si="109"/>
        <v>0</v>
      </c>
      <c r="S676" s="143">
        <f t="shared" si="110"/>
        <v>0</v>
      </c>
      <c r="T676" s="143">
        <f>U675-(U675*(0.5^(1/'SW7'!C$2)))</f>
        <v>7100.5487795979716</v>
      </c>
      <c r="U676" s="143">
        <f t="shared" si="112"/>
        <v>1111971.4567045949</v>
      </c>
      <c r="V676" s="147">
        <f>(U676*'SW7'!C$3/(B676*'SW7'!C$4)/1000)</f>
        <v>1.3095575151582104</v>
      </c>
      <c r="W676" s="147">
        <f>V676/'SW7'!C$5</f>
        <v>16.369468939477631</v>
      </c>
      <c r="X676" s="148"/>
    </row>
    <row r="677" spans="1:24" x14ac:dyDescent="0.35">
      <c r="A677" s="142">
        <f t="shared" si="111"/>
        <v>674</v>
      </c>
      <c r="B677" s="143">
        <f t="shared" si="114"/>
        <v>543.66270463200817</v>
      </c>
      <c r="C677" s="133">
        <v>0</v>
      </c>
      <c r="D677" s="133">
        <v>0</v>
      </c>
      <c r="E677" s="166">
        <v>0</v>
      </c>
      <c r="F677" s="143"/>
      <c r="G677" s="143"/>
      <c r="H677" s="143"/>
      <c r="I677" s="143"/>
      <c r="J677" s="143"/>
      <c r="K677" s="143"/>
      <c r="L677" s="167">
        <f t="shared" si="113"/>
        <v>12.739671352712502</v>
      </c>
      <c r="M677" s="143">
        <f t="shared" si="106"/>
        <v>0.30957401387091377</v>
      </c>
      <c r="N677" s="143">
        <f t="shared" si="107"/>
        <v>50.958685410850009</v>
      </c>
      <c r="O677" s="143">
        <f t="shared" si="108"/>
        <v>0</v>
      </c>
      <c r="P677" s="143">
        <f t="shared" si="109"/>
        <v>0</v>
      </c>
      <c r="Q677" s="143">
        <f t="shared" si="109"/>
        <v>0</v>
      </c>
      <c r="R677" s="143">
        <f t="shared" si="109"/>
        <v>0</v>
      </c>
      <c r="S677" s="143">
        <f t="shared" si="110"/>
        <v>0</v>
      </c>
      <c r="T677" s="143">
        <f>U676-(U676*(0.5^(1/'SW7'!C$2)))</f>
        <v>7055.2078738871496</v>
      </c>
      <c r="U677" s="143">
        <f t="shared" si="112"/>
        <v>1104870.9079249969</v>
      </c>
      <c r="V677" s="147">
        <f>(U677*'SW7'!C$3/(B677*'SW7'!C$4)/1000)</f>
        <v>1.3004293869693457</v>
      </c>
      <c r="W677" s="147">
        <f>V677/'SW7'!C$5</f>
        <v>16.255367337116823</v>
      </c>
      <c r="X677" s="148"/>
    </row>
    <row r="678" spans="1:24" x14ac:dyDescent="0.35">
      <c r="A678" s="142">
        <f t="shared" si="111"/>
        <v>675</v>
      </c>
      <c r="B678" s="143">
        <f t="shared" si="114"/>
        <v>543.98270463200822</v>
      </c>
      <c r="C678" s="133">
        <v>0</v>
      </c>
      <c r="D678" s="133">
        <v>0</v>
      </c>
      <c r="E678" s="166">
        <v>0</v>
      </c>
      <c r="F678" s="143"/>
      <c r="G678" s="143"/>
      <c r="H678" s="143"/>
      <c r="I678" s="143"/>
      <c r="J678" s="143"/>
      <c r="K678" s="143"/>
      <c r="L678" s="167">
        <f t="shared" si="113"/>
        <v>12.747781361610915</v>
      </c>
      <c r="M678" s="143">
        <f t="shared" si="106"/>
        <v>0.30977108708714524</v>
      </c>
      <c r="N678" s="143">
        <f t="shared" si="107"/>
        <v>50.991125446443661</v>
      </c>
      <c r="O678" s="143">
        <f t="shared" si="108"/>
        <v>0</v>
      </c>
      <c r="P678" s="143">
        <f t="shared" si="109"/>
        <v>0</v>
      </c>
      <c r="Q678" s="143">
        <f t="shared" si="109"/>
        <v>0</v>
      </c>
      <c r="R678" s="143">
        <f t="shared" si="109"/>
        <v>0</v>
      </c>
      <c r="S678" s="143">
        <f t="shared" si="110"/>
        <v>0</v>
      </c>
      <c r="T678" s="143">
        <f>U677-(U677*(0.5^(1/'SW7'!C$2)))</f>
        <v>7010.1564947741572</v>
      </c>
      <c r="U678" s="143">
        <f t="shared" si="112"/>
        <v>1097815.7000511098</v>
      </c>
      <c r="V678" s="147">
        <f>(U678*'SW7'!C$3/(B678*'SW7'!C$4)/1000)</f>
        <v>1.2913653327987837</v>
      </c>
      <c r="W678" s="147">
        <f>V678/'SW7'!C$5</f>
        <v>16.142066659984796</v>
      </c>
      <c r="X678" s="148"/>
    </row>
    <row r="679" spans="1:24" x14ac:dyDescent="0.35">
      <c r="A679" s="142">
        <f t="shared" si="111"/>
        <v>676</v>
      </c>
      <c r="B679" s="143">
        <f t="shared" si="114"/>
        <v>544.30270463200827</v>
      </c>
      <c r="C679" s="133">
        <v>0</v>
      </c>
      <c r="D679" s="133">
        <v>0</v>
      </c>
      <c r="E679" s="166">
        <v>0</v>
      </c>
      <c r="F679" s="143"/>
      <c r="G679" s="143"/>
      <c r="H679" s="143"/>
      <c r="I679" s="143"/>
      <c r="J679" s="143"/>
      <c r="K679" s="143"/>
      <c r="L679" s="167">
        <f t="shared" ref="L679:L738" si="115">5.4702 * LN(A679) - 22.889</f>
        <v>12.755879364570223</v>
      </c>
      <c r="M679" s="143">
        <f t="shared" ref="M679:M738" si="116">0.0243*L679</f>
        <v>0.30996786855905639</v>
      </c>
      <c r="N679" s="143">
        <f t="shared" ref="N679:N738" si="117">4*L679</f>
        <v>51.023517458280892</v>
      </c>
      <c r="O679" s="143">
        <f t="shared" ref="O679:O738" si="118">J679*K679</f>
        <v>0</v>
      </c>
      <c r="P679" s="143">
        <f t="shared" ref="P679:P738" si="119">C679*L679</f>
        <v>0</v>
      </c>
      <c r="Q679" s="143">
        <f t="shared" ref="Q679:Q738" si="120">D679*M679</f>
        <v>0</v>
      </c>
      <c r="R679" s="143">
        <f t="shared" ref="R679:R738" si="121">E679*N679</f>
        <v>0</v>
      </c>
      <c r="S679" s="143">
        <f t="shared" ref="S679:S738" si="122">SUM(O679:R679)</f>
        <v>0</v>
      </c>
      <c r="T679" s="143">
        <f>U678-(U678*(0.5^(1/'SW7'!C$2)))</f>
        <v>6965.3927934726235</v>
      </c>
      <c r="U679" s="143">
        <f t="shared" ref="U679:U738" si="123">U678+S678-T678</f>
        <v>1090805.5435563356</v>
      </c>
      <c r="V679" s="147">
        <f>(U679*'SW7'!C$3/(B679*'SW7'!C$4)/1000)</f>
        <v>1.2823648992664516</v>
      </c>
      <c r="W679" s="147">
        <f>V679/'SW7'!C$5</f>
        <v>16.029561240830645</v>
      </c>
    </row>
    <row r="680" spans="1:24" x14ac:dyDescent="0.35">
      <c r="A680" s="142">
        <f t="shared" si="111"/>
        <v>677</v>
      </c>
      <c r="B680" s="143">
        <f t="shared" si="114"/>
        <v>544.62270463200832</v>
      </c>
      <c r="C680" s="133">
        <v>0</v>
      </c>
      <c r="D680" s="133">
        <v>0</v>
      </c>
      <c r="E680" s="166">
        <v>0</v>
      </c>
      <c r="F680" s="143"/>
      <c r="G680" s="143"/>
      <c r="H680" s="143"/>
      <c r="I680" s="143"/>
      <c r="J680" s="143"/>
      <c r="K680" s="143"/>
      <c r="L680" s="167">
        <f t="shared" si="115"/>
        <v>12.763965397084728</v>
      </c>
      <c r="M680" s="143">
        <f t="shared" si="116"/>
        <v>0.31016435914915891</v>
      </c>
      <c r="N680" s="143">
        <f t="shared" si="117"/>
        <v>51.055861588338914</v>
      </c>
      <c r="O680" s="143">
        <f t="shared" si="118"/>
        <v>0</v>
      </c>
      <c r="P680" s="143">
        <f t="shared" si="119"/>
        <v>0</v>
      </c>
      <c r="Q680" s="143">
        <f t="shared" si="120"/>
        <v>0</v>
      </c>
      <c r="R680" s="143">
        <f t="shared" si="121"/>
        <v>0</v>
      </c>
      <c r="S680" s="143">
        <f t="shared" si="122"/>
        <v>0</v>
      </c>
      <c r="T680" s="143">
        <f>U679-(U679*(0.5^(1/'SW7'!C$2)))</f>
        <v>6920.9149330016226</v>
      </c>
      <c r="U680" s="143">
        <f t="shared" si="123"/>
        <v>1083840.150762863</v>
      </c>
      <c r="V680" s="147">
        <f>(U680*'SW7'!C$3/(B680*'SW7'!C$4)/1000)</f>
        <v>1.2734276362300134</v>
      </c>
      <c r="W680" s="147">
        <f>V680/'SW7'!C$5</f>
        <v>15.917845452875168</v>
      </c>
    </row>
    <row r="681" spans="1:24" x14ac:dyDescent="0.35">
      <c r="A681" s="142">
        <f t="shared" si="111"/>
        <v>678</v>
      </c>
      <c r="B681" s="143">
        <f t="shared" si="114"/>
        <v>544.94270463200837</v>
      </c>
      <c r="C681" s="133">
        <v>0</v>
      </c>
      <c r="D681" s="133">
        <v>0</v>
      </c>
      <c r="E681" s="166">
        <v>0</v>
      </c>
      <c r="F681" s="143"/>
      <c r="G681" s="143"/>
      <c r="H681" s="143"/>
      <c r="I681" s="143"/>
      <c r="J681" s="143"/>
      <c r="K681" s="143"/>
      <c r="L681" s="167">
        <f t="shared" si="115"/>
        <v>12.772039494491555</v>
      </c>
      <c r="M681" s="143">
        <f t="shared" si="116"/>
        <v>0.31036055971614479</v>
      </c>
      <c r="N681" s="143">
        <f t="shared" si="117"/>
        <v>51.088157977966219</v>
      </c>
      <c r="O681" s="143">
        <f t="shared" si="118"/>
        <v>0</v>
      </c>
      <c r="P681" s="143">
        <f t="shared" si="119"/>
        <v>0</v>
      </c>
      <c r="Q681" s="143">
        <f t="shared" si="120"/>
        <v>0</v>
      </c>
      <c r="R681" s="143">
        <f t="shared" si="121"/>
        <v>0</v>
      </c>
      <c r="S681" s="143">
        <f t="shared" si="122"/>
        <v>0</v>
      </c>
      <c r="T681" s="143">
        <f>U680-(U680*(0.5^(1/'SW7'!C$2)))</f>
        <v>6876.7210881102365</v>
      </c>
      <c r="U681" s="143">
        <f t="shared" si="123"/>
        <v>1076919.2358298614</v>
      </c>
      <c r="V681" s="147">
        <f>(U681*'SW7'!C$3/(B681*'SW7'!C$4)/1000)</f>
        <v>1.2645530967615015</v>
      </c>
      <c r="W681" s="147">
        <f>V681/'SW7'!C$5</f>
        <v>15.806913709518769</v>
      </c>
    </row>
    <row r="682" spans="1:24" x14ac:dyDescent="0.35">
      <c r="A682" s="142">
        <f t="shared" si="111"/>
        <v>679</v>
      </c>
      <c r="B682" s="143">
        <f t="shared" si="114"/>
        <v>545.26270463200842</v>
      </c>
      <c r="C682" s="133">
        <v>0</v>
      </c>
      <c r="D682" s="133">
        <v>0</v>
      </c>
      <c r="E682" s="166">
        <v>0</v>
      </c>
      <c r="F682" s="143"/>
      <c r="G682" s="143"/>
      <c r="H682" s="143"/>
      <c r="I682" s="143"/>
      <c r="J682" s="143"/>
      <c r="K682" s="143"/>
      <c r="L682" s="167">
        <f t="shared" si="115"/>
        <v>12.780101691971584</v>
      </c>
      <c r="M682" s="143">
        <f t="shared" si="116"/>
        <v>0.31055647111490947</v>
      </c>
      <c r="N682" s="143">
        <f t="shared" si="117"/>
        <v>51.120406767886337</v>
      </c>
      <c r="O682" s="143">
        <f t="shared" si="118"/>
        <v>0</v>
      </c>
      <c r="P682" s="143">
        <f t="shared" si="119"/>
        <v>0</v>
      </c>
      <c r="Q682" s="143">
        <f t="shared" si="120"/>
        <v>0</v>
      </c>
      <c r="R682" s="143">
        <f t="shared" si="121"/>
        <v>0</v>
      </c>
      <c r="S682" s="143">
        <f t="shared" si="122"/>
        <v>0</v>
      </c>
      <c r="T682" s="143">
        <f>U681-(U681*(0.5^(1/'SW7'!C$2)))</f>
        <v>6832.8094452030491</v>
      </c>
      <c r="U682" s="143">
        <f t="shared" si="123"/>
        <v>1070042.5147417511</v>
      </c>
      <c r="V682" s="147">
        <f>(U682*'SW7'!C$3/(B682*'SW7'!C$4)/1000)</f>
        <v>1.2557408371241188</v>
      </c>
      <c r="W682" s="147">
        <f>V682/'SW7'!C$5</f>
        <v>15.696760464051485</v>
      </c>
    </row>
    <row r="683" spans="1:24" x14ac:dyDescent="0.35">
      <c r="A683" s="142">
        <f t="shared" si="111"/>
        <v>680</v>
      </c>
      <c r="B683" s="143">
        <f t="shared" si="114"/>
        <v>545.58270463200847</v>
      </c>
      <c r="C683" s="133">
        <v>0</v>
      </c>
      <c r="D683" s="133">
        <v>0</v>
      </c>
      <c r="E683" s="166">
        <v>0</v>
      </c>
      <c r="F683" s="143"/>
      <c r="G683" s="143"/>
      <c r="H683" s="143"/>
      <c r="I683" s="143"/>
      <c r="J683" s="143"/>
      <c r="K683" s="143"/>
      <c r="L683" s="167">
        <f t="shared" si="115"/>
        <v>12.788152024550367</v>
      </c>
      <c r="M683" s="143">
        <f t="shared" si="116"/>
        <v>0.3107520941965739</v>
      </c>
      <c r="N683" s="143">
        <f t="shared" si="117"/>
        <v>51.152608098201469</v>
      </c>
      <c r="O683" s="143">
        <f t="shared" si="118"/>
        <v>0</v>
      </c>
      <c r="P683" s="143">
        <f t="shared" si="119"/>
        <v>0</v>
      </c>
      <c r="Q683" s="143">
        <f t="shared" si="120"/>
        <v>0</v>
      </c>
      <c r="R683" s="143">
        <f t="shared" si="121"/>
        <v>0</v>
      </c>
      <c r="S683" s="143">
        <f t="shared" si="122"/>
        <v>0</v>
      </c>
      <c r="T683" s="143">
        <f>U682-(U682*(0.5^(1/'SW7'!C$2)))</f>
        <v>6789.1782022654079</v>
      </c>
      <c r="U683" s="143">
        <f t="shared" si="123"/>
        <v>1063209.7052965481</v>
      </c>
      <c r="V683" s="147">
        <f>(U683*'SW7'!C$3/(B683*'SW7'!C$4)/1000)</f>
        <v>1.2469904167492092</v>
      </c>
      <c r="W683" s="147">
        <f>V683/'SW7'!C$5</f>
        <v>15.587380209365115</v>
      </c>
    </row>
    <row r="684" spans="1:24" x14ac:dyDescent="0.35">
      <c r="A684" s="142">
        <f t="shared" si="111"/>
        <v>681</v>
      </c>
      <c r="B684" s="143">
        <f t="shared" si="114"/>
        <v>545.90270463200852</v>
      </c>
      <c r="C684" s="133">
        <v>0</v>
      </c>
      <c r="D684" s="133">
        <v>0</v>
      </c>
      <c r="E684" s="166">
        <v>0</v>
      </c>
      <c r="F684" s="143"/>
      <c r="G684" s="143"/>
      <c r="H684" s="143"/>
      <c r="I684" s="143"/>
      <c r="J684" s="143"/>
      <c r="K684" s="143"/>
      <c r="L684" s="167">
        <f t="shared" si="115"/>
        <v>12.796190527099061</v>
      </c>
      <c r="M684" s="143">
        <f t="shared" si="116"/>
        <v>0.31094742980850715</v>
      </c>
      <c r="N684" s="143">
        <f t="shared" si="117"/>
        <v>51.184762108396242</v>
      </c>
      <c r="O684" s="143">
        <f t="shared" si="118"/>
        <v>0</v>
      </c>
      <c r="P684" s="143">
        <f t="shared" si="119"/>
        <v>0</v>
      </c>
      <c r="Q684" s="143">
        <f t="shared" si="120"/>
        <v>0</v>
      </c>
      <c r="R684" s="143">
        <f t="shared" si="121"/>
        <v>0</v>
      </c>
      <c r="S684" s="143">
        <f t="shared" si="122"/>
        <v>0</v>
      </c>
      <c r="T684" s="143">
        <f>U683-(U683*(0.5^(1/'SW7'!C$2)))</f>
        <v>6745.8255687891506</v>
      </c>
      <c r="U684" s="143">
        <f t="shared" si="123"/>
        <v>1056420.5270942827</v>
      </c>
      <c r="V684" s="147">
        <f>(U684*'SW7'!C$3/(B684*'SW7'!C$4)/1000)</f>
        <v>1.2383013982133977</v>
      </c>
      <c r="W684" s="147">
        <f>V684/'SW7'!C$5</f>
        <v>15.478767477667471</v>
      </c>
    </row>
    <row r="685" spans="1:24" x14ac:dyDescent="0.35">
      <c r="A685" s="142">
        <f t="shared" si="111"/>
        <v>682</v>
      </c>
      <c r="B685" s="143">
        <f t="shared" si="114"/>
        <v>546.22270463200857</v>
      </c>
      <c r="C685" s="133">
        <v>0</v>
      </c>
      <c r="D685" s="133">
        <v>0</v>
      </c>
      <c r="E685" s="166">
        <v>0</v>
      </c>
      <c r="F685" s="143"/>
      <c r="G685" s="143"/>
      <c r="H685" s="143"/>
      <c r="I685" s="143"/>
      <c r="J685" s="143"/>
      <c r="K685" s="143"/>
      <c r="L685" s="167">
        <f t="shared" si="115"/>
        <v>12.804217234335308</v>
      </c>
      <c r="M685" s="143">
        <f t="shared" si="116"/>
        <v>0.31114247879434798</v>
      </c>
      <c r="N685" s="143">
        <f t="shared" si="117"/>
        <v>51.216868937341232</v>
      </c>
      <c r="O685" s="143">
        <f t="shared" si="118"/>
        <v>0</v>
      </c>
      <c r="P685" s="143">
        <f t="shared" si="119"/>
        <v>0</v>
      </c>
      <c r="Q685" s="143">
        <f t="shared" si="120"/>
        <v>0</v>
      </c>
      <c r="R685" s="143">
        <f t="shared" si="121"/>
        <v>0</v>
      </c>
      <c r="S685" s="143">
        <f t="shared" si="122"/>
        <v>0</v>
      </c>
      <c r="T685" s="143">
        <f>U684-(U684*(0.5^(1/'SW7'!C$2)))</f>
        <v>6702.7497656997293</v>
      </c>
      <c r="U685" s="143">
        <f t="shared" si="123"/>
        <v>1049674.7015254935</v>
      </c>
      <c r="V685" s="147">
        <f>(U685*'SW7'!C$3/(B685*'SW7'!C$4)/1000)</f>
        <v>1.2296733472158994</v>
      </c>
      <c r="W685" s="147">
        <f>V685/'SW7'!C$5</f>
        <v>15.370916840198742</v>
      </c>
    </row>
    <row r="686" spans="1:24" x14ac:dyDescent="0.35">
      <c r="A686" s="142">
        <f t="shared" si="111"/>
        <v>683</v>
      </c>
      <c r="B686" s="143">
        <f t="shared" si="114"/>
        <v>546.54270463200862</v>
      </c>
      <c r="C686" s="133">
        <v>0</v>
      </c>
      <c r="D686" s="133">
        <v>0</v>
      </c>
      <c r="E686" s="166">
        <v>0</v>
      </c>
      <c r="F686" s="143"/>
      <c r="G686" s="143"/>
      <c r="H686" s="143"/>
      <c r="I686" s="143"/>
      <c r="J686" s="143"/>
      <c r="K686" s="143"/>
      <c r="L686" s="167">
        <f t="shared" si="115"/>
        <v>12.812232180824136</v>
      </c>
      <c r="M686" s="143">
        <f t="shared" si="116"/>
        <v>0.31133724199402646</v>
      </c>
      <c r="N686" s="143">
        <f t="shared" si="117"/>
        <v>51.248928723296544</v>
      </c>
      <c r="O686" s="143">
        <f t="shared" si="118"/>
        <v>0</v>
      </c>
      <c r="P686" s="143">
        <f t="shared" si="119"/>
        <v>0</v>
      </c>
      <c r="Q686" s="143">
        <f t="shared" si="120"/>
        <v>0</v>
      </c>
      <c r="R686" s="143">
        <f t="shared" si="121"/>
        <v>0</v>
      </c>
      <c r="S686" s="143">
        <f t="shared" si="122"/>
        <v>0</v>
      </c>
      <c r="T686" s="143">
        <f>U685-(U685*(0.5^(1/'SW7'!C$2)))</f>
        <v>6659.9490252834512</v>
      </c>
      <c r="U686" s="143">
        <f t="shared" si="123"/>
        <v>1042971.9517597938</v>
      </c>
      <c r="V686" s="147">
        <f>(U686*'SW7'!C$3/(B686*'SW7'!C$4)/1000)</f>
        <v>1.221105832555988</v>
      </c>
      <c r="W686" s="147">
        <f>V686/'SW7'!C$5</f>
        <v>15.26382290694985</v>
      </c>
    </row>
    <row r="687" spans="1:24" x14ac:dyDescent="0.35">
      <c r="A687" s="142">
        <f t="shared" si="111"/>
        <v>684</v>
      </c>
      <c r="B687" s="143">
        <f t="shared" si="114"/>
        <v>546.86270463200867</v>
      </c>
      <c r="C687" s="133">
        <v>0</v>
      </c>
      <c r="D687" s="133">
        <v>0</v>
      </c>
      <c r="E687" s="166">
        <v>0</v>
      </c>
      <c r="F687" s="143"/>
      <c r="G687" s="143"/>
      <c r="H687" s="143"/>
      <c r="I687" s="143"/>
      <c r="J687" s="143"/>
      <c r="K687" s="143"/>
      <c r="L687" s="167">
        <f t="shared" si="115"/>
        <v>12.820235400978877</v>
      </c>
      <c r="M687" s="143">
        <f t="shared" si="116"/>
        <v>0.31153172024378667</v>
      </c>
      <c r="N687" s="143">
        <f t="shared" si="117"/>
        <v>51.280941603915508</v>
      </c>
      <c r="O687" s="143">
        <f t="shared" si="118"/>
        <v>0</v>
      </c>
      <c r="P687" s="143">
        <f t="shared" si="119"/>
        <v>0</v>
      </c>
      <c r="Q687" s="143">
        <f t="shared" si="120"/>
        <v>0</v>
      </c>
      <c r="R687" s="143">
        <f t="shared" si="121"/>
        <v>0</v>
      </c>
      <c r="S687" s="143">
        <f t="shared" si="122"/>
        <v>0</v>
      </c>
      <c r="T687" s="143">
        <f>U686-(U686*(0.5^(1/'SW7'!C$2)))</f>
        <v>6617.4215911137871</v>
      </c>
      <c r="U687" s="143">
        <f t="shared" si="123"/>
        <v>1036312.0027345103</v>
      </c>
      <c r="V687" s="147">
        <f>(U687*'SW7'!C$3/(B687*'SW7'!C$4)/1000)</f>
        <v>1.212598426110636</v>
      </c>
      <c r="W687" s="147">
        <f>V687/'SW7'!C$5</f>
        <v>15.157480326382949</v>
      </c>
    </row>
    <row r="688" spans="1:24" x14ac:dyDescent="0.35">
      <c r="A688" s="142">
        <f t="shared" si="111"/>
        <v>685</v>
      </c>
      <c r="B688" s="143">
        <f t="shared" si="114"/>
        <v>547.18270463200872</v>
      </c>
      <c r="C688" s="133">
        <v>0</v>
      </c>
      <c r="D688" s="133">
        <v>0</v>
      </c>
      <c r="E688" s="166">
        <v>0</v>
      </c>
      <c r="F688" s="143"/>
      <c r="G688" s="143"/>
      <c r="H688" s="143"/>
      <c r="I688" s="143"/>
      <c r="J688" s="143"/>
      <c r="K688" s="143"/>
      <c r="L688" s="167">
        <f t="shared" si="115"/>
        <v>12.82822692906203</v>
      </c>
      <c r="M688" s="143">
        <f t="shared" si="116"/>
        <v>0.31172591437620734</v>
      </c>
      <c r="N688" s="143">
        <f t="shared" si="117"/>
        <v>51.31290771624812</v>
      </c>
      <c r="O688" s="143">
        <f t="shared" si="118"/>
        <v>0</v>
      </c>
      <c r="P688" s="143">
        <f t="shared" si="119"/>
        <v>0</v>
      </c>
      <c r="Q688" s="143">
        <f t="shared" si="120"/>
        <v>0</v>
      </c>
      <c r="R688" s="143">
        <f t="shared" si="121"/>
        <v>0</v>
      </c>
      <c r="S688" s="143">
        <f t="shared" si="122"/>
        <v>0</v>
      </c>
      <c r="T688" s="143">
        <f>U687-(U687*(0.5^(1/'SW7'!C$2)))</f>
        <v>6575.1657179800095</v>
      </c>
      <c r="U688" s="143">
        <f t="shared" si="123"/>
        <v>1029694.5811433966</v>
      </c>
      <c r="V688" s="147">
        <f>(U688*'SW7'!C$3/(B688*'SW7'!C$4)/1000)</f>
        <v>1.2041507028123131</v>
      </c>
      <c r="W688" s="147">
        <f>V688/'SW7'!C$5</f>
        <v>15.051883785153914</v>
      </c>
    </row>
    <row r="689" spans="1:23" x14ac:dyDescent="0.35">
      <c r="A689" s="142">
        <f t="shared" si="111"/>
        <v>686</v>
      </c>
      <c r="B689" s="143">
        <f t="shared" si="114"/>
        <v>547.50270463200877</v>
      </c>
      <c r="C689" s="133">
        <v>0</v>
      </c>
      <c r="D689" s="133">
        <v>0</v>
      </c>
      <c r="E689" s="166">
        <v>0</v>
      </c>
      <c r="F689" s="143"/>
      <c r="G689" s="143"/>
      <c r="H689" s="143"/>
      <c r="I689" s="143"/>
      <c r="J689" s="143"/>
      <c r="K689" s="143"/>
      <c r="L689" s="167">
        <f t="shared" si="115"/>
        <v>12.83620679918614</v>
      </c>
      <c r="M689" s="143">
        <f t="shared" si="116"/>
        <v>0.31191982522022321</v>
      </c>
      <c r="N689" s="143">
        <f t="shared" si="117"/>
        <v>51.344827196744561</v>
      </c>
      <c r="O689" s="143">
        <f t="shared" si="118"/>
        <v>0</v>
      </c>
      <c r="P689" s="143">
        <f t="shared" si="119"/>
        <v>0</v>
      </c>
      <c r="Q689" s="143">
        <f t="shared" si="120"/>
        <v>0</v>
      </c>
      <c r="R689" s="143">
        <f t="shared" si="121"/>
        <v>0</v>
      </c>
      <c r="S689" s="143">
        <f t="shared" si="122"/>
        <v>0</v>
      </c>
      <c r="T689" s="143">
        <f>U688-(U688*(0.5^(1/'SW7'!C$2)))</f>
        <v>6533.1796718158294</v>
      </c>
      <c r="U689" s="143">
        <f t="shared" si="123"/>
        <v>1023119.4154254165</v>
      </c>
      <c r="V689" s="147">
        <f>(U689*'SW7'!C$3/(B689*'SW7'!C$4)/1000)</f>
        <v>1.1957622406269508</v>
      </c>
      <c r="W689" s="147">
        <f>V689/'SW7'!C$5</f>
        <v>14.947028007836884</v>
      </c>
    </row>
    <row r="690" spans="1:23" x14ac:dyDescent="0.35">
      <c r="A690" s="142">
        <f t="shared" si="111"/>
        <v>687</v>
      </c>
      <c r="B690" s="143">
        <f t="shared" si="114"/>
        <v>547.82270463200882</v>
      </c>
      <c r="C690" s="133">
        <v>0</v>
      </c>
      <c r="D690" s="133">
        <v>0</v>
      </c>
      <c r="E690" s="166">
        <v>0</v>
      </c>
      <c r="F690" s="143"/>
      <c r="G690" s="143"/>
      <c r="H690" s="143"/>
      <c r="I690" s="143"/>
      <c r="J690" s="143"/>
      <c r="K690" s="143"/>
      <c r="L690" s="167">
        <f t="shared" si="115"/>
        <v>12.844175045314696</v>
      </c>
      <c r="M690" s="143">
        <f t="shared" si="116"/>
        <v>0.31211345360114712</v>
      </c>
      <c r="N690" s="143">
        <f t="shared" si="117"/>
        <v>51.376700181258784</v>
      </c>
      <c r="O690" s="143">
        <f t="shared" si="118"/>
        <v>0</v>
      </c>
      <c r="P690" s="143">
        <f t="shared" si="119"/>
        <v>0</v>
      </c>
      <c r="Q690" s="143">
        <f t="shared" si="120"/>
        <v>0</v>
      </c>
      <c r="R690" s="143">
        <f t="shared" si="121"/>
        <v>0</v>
      </c>
      <c r="S690" s="143">
        <f t="shared" si="122"/>
        <v>0</v>
      </c>
      <c r="T690" s="143">
        <f>U689-(U689*(0.5^(1/'SW7'!C$2)))</f>
        <v>6491.4617296276847</v>
      </c>
      <c r="U690" s="143">
        <f t="shared" si="123"/>
        <v>1016586.2357536007</v>
      </c>
      <c r="V690" s="147">
        <f>(U690*'SW7'!C$3/(B690*'SW7'!C$4)/1000)</f>
        <v>1.1874326205320638</v>
      </c>
      <c r="W690" s="147">
        <f>V690/'SW7'!C$5</f>
        <v>14.842907756650797</v>
      </c>
    </row>
    <row r="691" spans="1:23" x14ac:dyDescent="0.35">
      <c r="A691" s="142">
        <f t="shared" si="111"/>
        <v>688</v>
      </c>
      <c r="B691" s="143">
        <f t="shared" si="114"/>
        <v>548.14270463200887</v>
      </c>
      <c r="C691" s="133">
        <v>0</v>
      </c>
      <c r="D691" s="133">
        <v>0</v>
      </c>
      <c r="E691" s="166">
        <v>0</v>
      </c>
      <c r="F691" s="143"/>
      <c r="G691" s="143"/>
      <c r="H691" s="143"/>
      <c r="I691" s="143"/>
      <c r="J691" s="143"/>
      <c r="K691" s="143"/>
      <c r="L691" s="167">
        <f t="shared" si="115"/>
        <v>12.85213170126298</v>
      </c>
      <c r="M691" s="143">
        <f t="shared" si="116"/>
        <v>0.31230680034069042</v>
      </c>
      <c r="N691" s="143">
        <f t="shared" si="117"/>
        <v>51.40852680505192</v>
      </c>
      <c r="O691" s="143">
        <f t="shared" si="118"/>
        <v>0</v>
      </c>
      <c r="P691" s="143">
        <f t="shared" si="119"/>
        <v>0</v>
      </c>
      <c r="Q691" s="143">
        <f t="shared" si="120"/>
        <v>0</v>
      </c>
      <c r="R691" s="143">
        <f t="shared" si="121"/>
        <v>0</v>
      </c>
      <c r="S691" s="143">
        <f t="shared" si="122"/>
        <v>0</v>
      </c>
      <c r="T691" s="143">
        <f>U690-(U690*(0.5^(1/'SW7'!C$2)))</f>
        <v>6450.010179424542</v>
      </c>
      <c r="U691" s="143">
        <f t="shared" si="123"/>
        <v>1010094.774023973</v>
      </c>
      <c r="V691" s="147">
        <f>(U691*'SW7'!C$3/(B691*'SW7'!C$4)/1000)</f>
        <v>1.1791614264950332</v>
      </c>
      <c r="W691" s="147">
        <f>V691/'SW7'!C$5</f>
        <v>14.739517831187914</v>
      </c>
    </row>
    <row r="692" spans="1:23" x14ac:dyDescent="0.35">
      <c r="A692" s="142">
        <f t="shared" si="111"/>
        <v>689</v>
      </c>
      <c r="B692" s="143">
        <f t="shared" si="114"/>
        <v>548.46270463200892</v>
      </c>
      <c r="C692" s="133">
        <v>0</v>
      </c>
      <c r="D692" s="133">
        <v>0</v>
      </c>
      <c r="E692" s="166">
        <v>0</v>
      </c>
      <c r="F692" s="143"/>
      <c r="G692" s="143"/>
      <c r="H692" s="143"/>
      <c r="I692" s="143"/>
      <c r="J692" s="143"/>
      <c r="K692" s="143"/>
      <c r="L692" s="167">
        <f t="shared" si="115"/>
        <v>12.860076800698916</v>
      </c>
      <c r="M692" s="143">
        <f t="shared" si="116"/>
        <v>0.31249986625698367</v>
      </c>
      <c r="N692" s="143">
        <f t="shared" si="117"/>
        <v>51.440307202795665</v>
      </c>
      <c r="O692" s="143">
        <f t="shared" si="118"/>
        <v>0</v>
      </c>
      <c r="P692" s="143">
        <f t="shared" si="119"/>
        <v>0</v>
      </c>
      <c r="Q692" s="143">
        <f t="shared" si="120"/>
        <v>0</v>
      </c>
      <c r="R692" s="143">
        <f t="shared" si="121"/>
        <v>0</v>
      </c>
      <c r="S692" s="143">
        <f t="shared" si="122"/>
        <v>0</v>
      </c>
      <c r="T692" s="143">
        <f>U691-(U691*(0.5^(1/'SW7'!C$2)))</f>
        <v>6408.8233201469993</v>
      </c>
      <c r="U692" s="143">
        <f t="shared" si="123"/>
        <v>1003644.7638445485</v>
      </c>
      <c r="V692" s="147">
        <f>(U692*'SW7'!C$3/(B692*'SW7'!C$4)/1000)</f>
        <v>1.1709482454515487</v>
      </c>
      <c r="W692" s="147">
        <f>V692/'SW7'!C$5</f>
        <v>14.63685306814436</v>
      </c>
    </row>
    <row r="693" spans="1:23" x14ac:dyDescent="0.35">
      <c r="A693" s="142">
        <f t="shared" si="111"/>
        <v>690</v>
      </c>
      <c r="B693" s="143">
        <f t="shared" si="114"/>
        <v>548.78270463200897</v>
      </c>
      <c r="C693" s="133">
        <v>0</v>
      </c>
      <c r="D693" s="133">
        <v>0</v>
      </c>
      <c r="E693" s="166">
        <v>0</v>
      </c>
      <c r="F693" s="143"/>
      <c r="G693" s="143"/>
      <c r="H693" s="143"/>
      <c r="I693" s="143"/>
      <c r="J693" s="143"/>
      <c r="K693" s="143"/>
      <c r="L693" s="167">
        <f t="shared" si="115"/>
        <v>12.868010377143957</v>
      </c>
      <c r="M693" s="143">
        <f t="shared" si="116"/>
        <v>0.31269265216459813</v>
      </c>
      <c r="N693" s="143">
        <f t="shared" si="117"/>
        <v>51.472041508575828</v>
      </c>
      <c r="O693" s="143">
        <f t="shared" si="118"/>
        <v>0</v>
      </c>
      <c r="P693" s="143">
        <f t="shared" si="119"/>
        <v>0</v>
      </c>
      <c r="Q693" s="143">
        <f t="shared" si="120"/>
        <v>0</v>
      </c>
      <c r="R693" s="143">
        <f t="shared" si="121"/>
        <v>0</v>
      </c>
      <c r="S693" s="143">
        <f t="shared" si="122"/>
        <v>0</v>
      </c>
      <c r="T693" s="143">
        <f>U692-(U692*(0.5^(1/'SW7'!C$2)))</f>
        <v>6367.8994615981355</v>
      </c>
      <c r="U693" s="143">
        <f t="shared" si="123"/>
        <v>997235.94052440149</v>
      </c>
      <c r="V693" s="147">
        <f>(U693*'SW7'!C$3/(B693*'SW7'!C$4)/1000)</f>
        <v>1.1627926672842075</v>
      </c>
      <c r="W693" s="147">
        <f>V693/'SW7'!C$5</f>
        <v>14.534908341052594</v>
      </c>
    </row>
    <row r="694" spans="1:23" x14ac:dyDescent="0.35">
      <c r="A694" s="142">
        <f t="shared" si="111"/>
        <v>691</v>
      </c>
      <c r="B694" s="143">
        <f t="shared" si="114"/>
        <v>549.10270463200902</v>
      </c>
      <c r="C694" s="133">
        <v>0</v>
      </c>
      <c r="D694" s="133">
        <v>0</v>
      </c>
      <c r="E694" s="166">
        <v>0</v>
      </c>
      <c r="F694" s="143"/>
      <c r="G694" s="143"/>
      <c r="H694" s="143"/>
      <c r="I694" s="143"/>
      <c r="J694" s="143"/>
      <c r="K694" s="143"/>
      <c r="L694" s="167">
        <f t="shared" si="115"/>
        <v>12.875932463973914</v>
      </c>
      <c r="M694" s="143">
        <f t="shared" si="116"/>
        <v>0.31288515887456608</v>
      </c>
      <c r="N694" s="143">
        <f t="shared" si="117"/>
        <v>51.503729855895656</v>
      </c>
      <c r="O694" s="143">
        <f t="shared" si="118"/>
        <v>0</v>
      </c>
      <c r="P694" s="143">
        <f t="shared" si="119"/>
        <v>0</v>
      </c>
      <c r="Q694" s="143">
        <f t="shared" si="120"/>
        <v>0</v>
      </c>
      <c r="R694" s="143">
        <f t="shared" si="121"/>
        <v>0</v>
      </c>
      <c r="S694" s="143">
        <f t="shared" si="122"/>
        <v>0</v>
      </c>
      <c r="T694" s="143">
        <f>U693-(U693*(0.5^(1/'SW7'!C$2)))</f>
        <v>6327.2369243737776</v>
      </c>
      <c r="U694" s="143">
        <f t="shared" si="123"/>
        <v>990868.04106280336</v>
      </c>
      <c r="V694" s="147">
        <f>(U694*'SW7'!C$3/(B694*'SW7'!C$4)/1000)</f>
        <v>1.1546942848012693</v>
      </c>
      <c r="W694" s="147">
        <f>V694/'SW7'!C$5</f>
        <v>14.433678560015867</v>
      </c>
    </row>
    <row r="695" spans="1:23" x14ac:dyDescent="0.35">
      <c r="A695" s="142">
        <f t="shared" si="111"/>
        <v>692</v>
      </c>
      <c r="B695" s="143">
        <f t="shared" si="114"/>
        <v>549.42270463200907</v>
      </c>
      <c r="C695" s="133">
        <v>0</v>
      </c>
      <c r="D695" s="133">
        <v>0</v>
      </c>
      <c r="E695" s="166">
        <v>0</v>
      </c>
      <c r="F695" s="143"/>
      <c r="G695" s="143"/>
      <c r="H695" s="143"/>
      <c r="I695" s="143"/>
      <c r="J695" s="143"/>
      <c r="K695" s="143"/>
      <c r="L695" s="167">
        <f t="shared" si="115"/>
        <v>12.883843094419777</v>
      </c>
      <c r="M695" s="143">
        <f t="shared" si="116"/>
        <v>0.31307738719440059</v>
      </c>
      <c r="N695" s="143">
        <f t="shared" si="117"/>
        <v>51.53537237767911</v>
      </c>
      <c r="O695" s="143">
        <f t="shared" si="118"/>
        <v>0</v>
      </c>
      <c r="P695" s="143">
        <f t="shared" si="119"/>
        <v>0</v>
      </c>
      <c r="Q695" s="143">
        <f t="shared" si="120"/>
        <v>0</v>
      </c>
      <c r="R695" s="143">
        <f t="shared" si="121"/>
        <v>0</v>
      </c>
      <c r="S695" s="143">
        <f t="shared" si="122"/>
        <v>0</v>
      </c>
      <c r="T695" s="143">
        <f>U694-(U694*(0.5^(1/'SW7'!C$2)))</f>
        <v>6286.834039793699</v>
      </c>
      <c r="U695" s="143">
        <f t="shared" si="123"/>
        <v>984540.80413842958</v>
      </c>
      <c r="V695" s="147">
        <f>(U695*'SW7'!C$3/(B695*'SW7'!C$4)/1000)</f>
        <v>1.1466526937155654</v>
      </c>
      <c r="W695" s="147">
        <f>V695/'SW7'!C$5</f>
        <v>14.333158671444568</v>
      </c>
    </row>
    <row r="696" spans="1:23" x14ac:dyDescent="0.35">
      <c r="A696" s="142">
        <f t="shared" si="111"/>
        <v>693</v>
      </c>
      <c r="B696" s="143">
        <f t="shared" si="114"/>
        <v>549.74270463200912</v>
      </c>
      <c r="C696" s="133">
        <v>0</v>
      </c>
      <c r="D696" s="133">
        <v>0</v>
      </c>
      <c r="E696" s="166">
        <v>0</v>
      </c>
      <c r="F696" s="143"/>
      <c r="G696" s="143"/>
      <c r="H696" s="143"/>
      <c r="I696" s="143"/>
      <c r="J696" s="143"/>
      <c r="K696" s="143"/>
      <c r="L696" s="167">
        <f t="shared" si="115"/>
        <v>12.891742301568609</v>
      </c>
      <c r="M696" s="143">
        <f t="shared" si="116"/>
        <v>0.31326933792811718</v>
      </c>
      <c r="N696" s="143">
        <f t="shared" si="117"/>
        <v>51.566969206274436</v>
      </c>
      <c r="O696" s="143">
        <f t="shared" si="118"/>
        <v>0</v>
      </c>
      <c r="P696" s="143">
        <f t="shared" si="119"/>
        <v>0</v>
      </c>
      <c r="Q696" s="143">
        <f t="shared" si="120"/>
        <v>0</v>
      </c>
      <c r="R696" s="143">
        <f t="shared" si="121"/>
        <v>0</v>
      </c>
      <c r="S696" s="143">
        <f t="shared" si="122"/>
        <v>0</v>
      </c>
      <c r="T696" s="143">
        <f>U695-(U695*(0.5^(1/'SW7'!C$2)))</f>
        <v>6246.6891498330515</v>
      </c>
      <c r="U696" s="143">
        <f t="shared" si="123"/>
        <v>978253.97009863588</v>
      </c>
      <c r="V696" s="147">
        <f>(U696*'SW7'!C$3/(B696*'SW7'!C$4)/1000)</f>
        <v>1.138667492623564</v>
      </c>
      <c r="W696" s="147">
        <f>V696/'SW7'!C$5</f>
        <v>14.233343657794551</v>
      </c>
    </row>
    <row r="697" spans="1:23" x14ac:dyDescent="0.35">
      <c r="A697" s="142">
        <f t="shared" si="111"/>
        <v>694</v>
      </c>
      <c r="B697" s="143">
        <f t="shared" si="114"/>
        <v>550.06270463200917</v>
      </c>
      <c r="C697" s="133">
        <v>0</v>
      </c>
      <c r="D697" s="133">
        <v>0</v>
      </c>
      <c r="E697" s="166">
        <v>0</v>
      </c>
      <c r="F697" s="143"/>
      <c r="G697" s="143"/>
      <c r="H697" s="143"/>
      <c r="I697" s="143"/>
      <c r="J697" s="143"/>
      <c r="K697" s="143"/>
      <c r="L697" s="167">
        <f t="shared" si="115"/>
        <v>12.899630118364325</v>
      </c>
      <c r="M697" s="143">
        <f t="shared" si="116"/>
        <v>0.31346101187625308</v>
      </c>
      <c r="N697" s="143">
        <f t="shared" si="117"/>
        <v>51.598520473457299</v>
      </c>
      <c r="O697" s="143">
        <f t="shared" si="118"/>
        <v>0</v>
      </c>
      <c r="P697" s="143">
        <f t="shared" si="119"/>
        <v>0</v>
      </c>
      <c r="Q697" s="143">
        <f t="shared" si="120"/>
        <v>0</v>
      </c>
      <c r="R697" s="143">
        <f t="shared" si="121"/>
        <v>0</v>
      </c>
      <c r="S697" s="143">
        <f t="shared" si="122"/>
        <v>0</v>
      </c>
      <c r="T697" s="143">
        <f>U696-(U696*(0.5^(1/'SW7'!C$2)))</f>
        <v>6206.8006070544943</v>
      </c>
      <c r="U697" s="143">
        <f t="shared" si="123"/>
        <v>972007.28094880283</v>
      </c>
      <c r="V697" s="147">
        <f>(U697*'SW7'!C$3/(B697*'SW7'!C$4)/1000)</f>
        <v>1.1307382829845862</v>
      </c>
      <c r="W697" s="147">
        <f>V697/'SW7'!C$5</f>
        <v>14.134228537307328</v>
      </c>
    </row>
    <row r="698" spans="1:23" x14ac:dyDescent="0.35">
      <c r="A698" s="142">
        <f t="shared" si="111"/>
        <v>695</v>
      </c>
      <c r="B698" s="143">
        <f t="shared" si="114"/>
        <v>550.38270463200922</v>
      </c>
      <c r="C698" s="133">
        <v>0</v>
      </c>
      <c r="D698" s="133">
        <v>0</v>
      </c>
      <c r="E698" s="166">
        <v>0</v>
      </c>
      <c r="F698" s="143"/>
      <c r="G698" s="143"/>
      <c r="H698" s="143"/>
      <c r="I698" s="143"/>
      <c r="J698" s="143"/>
      <c r="K698" s="143"/>
      <c r="L698" s="167">
        <f t="shared" si="115"/>
        <v>12.907506577608526</v>
      </c>
      <c r="M698" s="143">
        <f t="shared" si="116"/>
        <v>0.31365240983588716</v>
      </c>
      <c r="N698" s="143">
        <f t="shared" si="117"/>
        <v>51.630026310434104</v>
      </c>
      <c r="O698" s="143">
        <f t="shared" si="118"/>
        <v>0</v>
      </c>
      <c r="P698" s="143">
        <f t="shared" si="119"/>
        <v>0</v>
      </c>
      <c r="Q698" s="143">
        <f t="shared" si="120"/>
        <v>0</v>
      </c>
      <c r="R698" s="143">
        <f t="shared" si="121"/>
        <v>0</v>
      </c>
      <c r="S698" s="143">
        <f t="shared" si="122"/>
        <v>0</v>
      </c>
      <c r="T698" s="143">
        <f>U697-(U697*(0.5^(1/'SW7'!C$2)))</f>
        <v>6167.1667745402083</v>
      </c>
      <c r="U698" s="143">
        <f t="shared" si="123"/>
        <v>965800.48034174833</v>
      </c>
      <c r="V698" s="147">
        <f>(U698*'SW7'!C$3/(B698*'SW7'!C$4)/1000)</f>
        <v>1.1228646691001742</v>
      </c>
      <c r="W698" s="147">
        <f>V698/'SW7'!C$5</f>
        <v>14.035808363752178</v>
      </c>
    </row>
    <row r="699" spans="1:23" x14ac:dyDescent="0.35">
      <c r="A699" s="142">
        <f t="shared" si="111"/>
        <v>696</v>
      </c>
      <c r="B699" s="143">
        <f t="shared" si="114"/>
        <v>550.70270463200927</v>
      </c>
      <c r="C699" s="133">
        <v>0</v>
      </c>
      <c r="D699" s="133">
        <v>0</v>
      </c>
      <c r="E699" s="166">
        <v>0</v>
      </c>
      <c r="F699" s="143"/>
      <c r="G699" s="143"/>
      <c r="H699" s="143"/>
      <c r="I699" s="143"/>
      <c r="J699" s="143"/>
      <c r="K699" s="143"/>
      <c r="L699" s="167">
        <f t="shared" si="115"/>
        <v>12.915371711961345</v>
      </c>
      <c r="M699" s="143">
        <f t="shared" si="116"/>
        <v>0.31384353260066067</v>
      </c>
      <c r="N699" s="143">
        <f t="shared" si="117"/>
        <v>51.661486847845381</v>
      </c>
      <c r="O699" s="143">
        <f t="shared" si="118"/>
        <v>0</v>
      </c>
      <c r="P699" s="143">
        <f t="shared" si="119"/>
        <v>0</v>
      </c>
      <c r="Q699" s="143">
        <f t="shared" si="120"/>
        <v>0</v>
      </c>
      <c r="R699" s="143">
        <f t="shared" si="121"/>
        <v>0</v>
      </c>
      <c r="S699" s="143">
        <f t="shared" si="122"/>
        <v>0</v>
      </c>
      <c r="T699" s="143">
        <f>U698-(U698*(0.5^(1/'SW7'!C$2)))</f>
        <v>6127.7860258254223</v>
      </c>
      <c r="U699" s="143">
        <f t="shared" si="123"/>
        <v>959633.31356720813</v>
      </c>
      <c r="V699" s="147">
        <f>(U699*'SW7'!C$3/(B699*'SW7'!C$4)/1000)</f>
        <v>1.1150462580936111</v>
      </c>
      <c r="W699" s="147">
        <f>V699/'SW7'!C$5</f>
        <v>13.938078226170139</v>
      </c>
    </row>
    <row r="700" spans="1:23" x14ac:dyDescent="0.35">
      <c r="A700" s="142">
        <f t="shared" si="111"/>
        <v>697</v>
      </c>
      <c r="B700" s="143">
        <f t="shared" si="114"/>
        <v>551.02270463200932</v>
      </c>
      <c r="C700" s="133">
        <v>0</v>
      </c>
      <c r="D700" s="133">
        <v>0</v>
      </c>
      <c r="E700" s="166">
        <v>0</v>
      </c>
      <c r="F700" s="143"/>
      <c r="G700" s="143"/>
      <c r="H700" s="143"/>
      <c r="I700" s="143"/>
      <c r="J700" s="143"/>
      <c r="K700" s="143"/>
      <c r="L700" s="167">
        <f t="shared" si="115"/>
        <v>12.923225553942221</v>
      </c>
      <c r="M700" s="143">
        <f t="shared" si="116"/>
        <v>0.31403438096079594</v>
      </c>
      <c r="N700" s="143">
        <f t="shared" si="117"/>
        <v>51.692902215768882</v>
      </c>
      <c r="O700" s="143">
        <f t="shared" si="118"/>
        <v>0</v>
      </c>
      <c r="P700" s="143">
        <f t="shared" si="119"/>
        <v>0</v>
      </c>
      <c r="Q700" s="143">
        <f t="shared" si="120"/>
        <v>0</v>
      </c>
      <c r="R700" s="143">
        <f t="shared" si="121"/>
        <v>0</v>
      </c>
      <c r="S700" s="143">
        <f t="shared" si="122"/>
        <v>0</v>
      </c>
      <c r="T700" s="143">
        <f>U699-(U699*(0.5^(1/'SW7'!C$2)))</f>
        <v>6088.6567448308924</v>
      </c>
      <c r="U700" s="143">
        <f t="shared" si="123"/>
        <v>953505.5275413827</v>
      </c>
      <c r="V700" s="147">
        <f>(U700*'SW7'!C$3/(B700*'SW7'!C$4)/1000)</f>
        <v>1.1072826598895877</v>
      </c>
      <c r="W700" s="147">
        <f>V700/'SW7'!C$5</f>
        <v>13.841033248619846</v>
      </c>
    </row>
    <row r="701" spans="1:23" x14ac:dyDescent="0.35">
      <c r="A701" s="142">
        <f t="shared" si="111"/>
        <v>698</v>
      </c>
      <c r="B701" s="143">
        <f t="shared" si="114"/>
        <v>551.34270463200937</v>
      </c>
      <c r="C701" s="133">
        <v>0</v>
      </c>
      <c r="D701" s="133">
        <v>0</v>
      </c>
      <c r="E701" s="166">
        <v>0</v>
      </c>
      <c r="F701" s="143"/>
      <c r="G701" s="143"/>
      <c r="H701" s="143"/>
      <c r="I701" s="143"/>
      <c r="J701" s="143"/>
      <c r="K701" s="143"/>
      <c r="L701" s="167">
        <f t="shared" si="115"/>
        <v>12.931068135930733</v>
      </c>
      <c r="M701" s="143">
        <f t="shared" si="116"/>
        <v>0.31422495570311682</v>
      </c>
      <c r="N701" s="143">
        <f t="shared" si="117"/>
        <v>51.724272543722932</v>
      </c>
      <c r="O701" s="143">
        <f t="shared" si="118"/>
        <v>0</v>
      </c>
      <c r="P701" s="143">
        <f t="shared" si="119"/>
        <v>0</v>
      </c>
      <c r="Q701" s="143">
        <f t="shared" si="120"/>
        <v>0</v>
      </c>
      <c r="R701" s="143">
        <f t="shared" si="121"/>
        <v>0</v>
      </c>
      <c r="S701" s="143">
        <f t="shared" si="122"/>
        <v>0</v>
      </c>
      <c r="T701" s="143">
        <f>U700-(U700*(0.5^(1/'SW7'!C$2)))</f>
        <v>6049.7773257970111</v>
      </c>
      <c r="U701" s="143">
        <f t="shared" si="123"/>
        <v>947416.87079655181</v>
      </c>
      <c r="V701" s="147">
        <f>(U701*'SW7'!C$3/(B701*'SW7'!C$4)/1000)</f>
        <v>1.0995734871940195</v>
      </c>
      <c r="W701" s="147">
        <f>V701/'SW7'!C$5</f>
        <v>13.744668589925244</v>
      </c>
    </row>
    <row r="702" spans="1:23" x14ac:dyDescent="0.35">
      <c r="A702" s="142">
        <f t="shared" si="111"/>
        <v>699</v>
      </c>
      <c r="B702" s="143">
        <f t="shared" si="114"/>
        <v>551.66270463200942</v>
      </c>
      <c r="C702" s="133">
        <v>0</v>
      </c>
      <c r="D702" s="133">
        <v>0</v>
      </c>
      <c r="E702" s="166">
        <v>0</v>
      </c>
      <c r="F702" s="143"/>
      <c r="G702" s="143"/>
      <c r="H702" s="143"/>
      <c r="I702" s="143"/>
      <c r="J702" s="143"/>
      <c r="K702" s="143"/>
      <c r="L702" s="167">
        <f t="shared" si="115"/>
        <v>12.93889949016739</v>
      </c>
      <c r="M702" s="143">
        <f t="shared" si="116"/>
        <v>0.31441525761106759</v>
      </c>
      <c r="N702" s="143">
        <f t="shared" si="117"/>
        <v>51.755597960669562</v>
      </c>
      <c r="O702" s="143">
        <f t="shared" si="118"/>
        <v>0</v>
      </c>
      <c r="P702" s="143">
        <f t="shared" si="119"/>
        <v>0</v>
      </c>
      <c r="Q702" s="143">
        <f t="shared" si="120"/>
        <v>0</v>
      </c>
      <c r="R702" s="143">
        <f t="shared" si="121"/>
        <v>0</v>
      </c>
      <c r="S702" s="143">
        <f t="shared" si="122"/>
        <v>0</v>
      </c>
      <c r="T702" s="143">
        <f>U701-(U701*(0.5^(1/'SW7'!C$2)))</f>
        <v>6011.1461732179159</v>
      </c>
      <c r="U702" s="143">
        <f t="shared" si="123"/>
        <v>941367.0934707548</v>
      </c>
      <c r="V702" s="147">
        <f>(U702*'SW7'!C$3/(B702*'SW7'!C$4)/1000)</f>
        <v>1.0919183554740102</v>
      </c>
      <c r="W702" s="147">
        <f>V702/'SW7'!C$5</f>
        <v>13.648979443425127</v>
      </c>
    </row>
    <row r="703" spans="1:23" x14ac:dyDescent="0.35">
      <c r="A703" s="142">
        <f t="shared" si="111"/>
        <v>700</v>
      </c>
      <c r="B703" s="143">
        <f t="shared" si="114"/>
        <v>551.98270463200947</v>
      </c>
      <c r="C703" s="133">
        <v>0</v>
      </c>
      <c r="D703" s="133">
        <v>0</v>
      </c>
      <c r="E703" s="166">
        <v>0</v>
      </c>
      <c r="F703" s="143"/>
      <c r="G703" s="143"/>
      <c r="H703" s="143"/>
      <c r="I703" s="143"/>
      <c r="J703" s="143"/>
      <c r="K703" s="143"/>
      <c r="L703" s="167">
        <f t="shared" si="115"/>
        <v>12.946719648754435</v>
      </c>
      <c r="M703" s="143">
        <f t="shared" si="116"/>
        <v>0.31460528746473276</v>
      </c>
      <c r="N703" s="143">
        <f t="shared" si="117"/>
        <v>51.78687859501774</v>
      </c>
      <c r="O703" s="143">
        <f t="shared" si="118"/>
        <v>0</v>
      </c>
      <c r="P703" s="143">
        <f t="shared" si="119"/>
        <v>0</v>
      </c>
      <c r="Q703" s="143">
        <f t="shared" si="120"/>
        <v>0</v>
      </c>
      <c r="R703" s="143">
        <f t="shared" si="121"/>
        <v>0</v>
      </c>
      <c r="S703" s="143">
        <f t="shared" si="122"/>
        <v>0</v>
      </c>
      <c r="T703" s="143">
        <f>U702-(U702*(0.5^(1/'SW7'!C$2)))</f>
        <v>5972.7617017759476</v>
      </c>
      <c r="U703" s="143">
        <f t="shared" si="123"/>
        <v>935355.94729753688</v>
      </c>
      <c r="V703" s="147">
        <f>(U703*'SW7'!C$3/(B703*'SW7'!C$4)/1000)</f>
        <v>1.0843168829379626</v>
      </c>
      <c r="W703" s="147">
        <f>V703/'SW7'!C$5</f>
        <v>13.553961036724532</v>
      </c>
    </row>
    <row r="704" spans="1:23" x14ac:dyDescent="0.35">
      <c r="A704" s="142">
        <f t="shared" si="111"/>
        <v>701</v>
      </c>
      <c r="B704" s="143">
        <f t="shared" si="114"/>
        <v>552.30270463200952</v>
      </c>
      <c r="C704" s="133">
        <v>0</v>
      </c>
      <c r="D704" s="133">
        <v>0</v>
      </c>
      <c r="E704" s="166">
        <v>0</v>
      </c>
      <c r="F704" s="143"/>
      <c r="G704" s="143"/>
      <c r="H704" s="143"/>
      <c r="I704" s="143"/>
      <c r="J704" s="143"/>
      <c r="K704" s="143"/>
      <c r="L704" s="167">
        <f t="shared" si="115"/>
        <v>12.954528643656619</v>
      </c>
      <c r="M704" s="143">
        <f t="shared" si="116"/>
        <v>0.31479504604085584</v>
      </c>
      <c r="N704" s="143">
        <f t="shared" si="117"/>
        <v>51.818114574626478</v>
      </c>
      <c r="O704" s="143">
        <f t="shared" si="118"/>
        <v>0</v>
      </c>
      <c r="P704" s="143">
        <f t="shared" si="119"/>
        <v>0</v>
      </c>
      <c r="Q704" s="143">
        <f t="shared" si="120"/>
        <v>0</v>
      </c>
      <c r="R704" s="143">
        <f t="shared" si="121"/>
        <v>0</v>
      </c>
      <c r="S704" s="143">
        <f t="shared" si="122"/>
        <v>0</v>
      </c>
      <c r="T704" s="143">
        <f>U703-(U703*(0.5^(1/'SW7'!C$2)))</f>
        <v>5934.6223362763412</v>
      </c>
      <c r="U704" s="143">
        <f t="shared" si="123"/>
        <v>929383.18559576094</v>
      </c>
      <c r="V704" s="147">
        <f>(U704*'SW7'!C$3/(B704*'SW7'!C$4)/1000)</f>
        <v>1.0767686905158307</v>
      </c>
      <c r="W704" s="147">
        <f>V704/'SW7'!C$5</f>
        <v>13.459608631447884</v>
      </c>
    </row>
    <row r="705" spans="1:23" x14ac:dyDescent="0.35">
      <c r="A705" s="142">
        <f t="shared" si="111"/>
        <v>702</v>
      </c>
      <c r="B705" s="143">
        <f t="shared" si="114"/>
        <v>552.62270463200957</v>
      </c>
      <c r="C705" s="133">
        <v>0</v>
      </c>
      <c r="D705" s="133">
        <v>0</v>
      </c>
      <c r="E705" s="166">
        <v>0</v>
      </c>
      <c r="F705" s="143"/>
      <c r="G705" s="143"/>
      <c r="H705" s="143"/>
      <c r="I705" s="143"/>
      <c r="J705" s="143"/>
      <c r="K705" s="143"/>
      <c r="L705" s="167">
        <f t="shared" si="115"/>
        <v>12.962326506701995</v>
      </c>
      <c r="M705" s="143">
        <f t="shared" si="116"/>
        <v>0.31498453411285848</v>
      </c>
      <c r="N705" s="143">
        <f t="shared" si="117"/>
        <v>51.84930602680798</v>
      </c>
      <c r="O705" s="143">
        <f t="shared" si="118"/>
        <v>0</v>
      </c>
      <c r="P705" s="143">
        <f t="shared" si="119"/>
        <v>0</v>
      </c>
      <c r="Q705" s="143">
        <f t="shared" si="120"/>
        <v>0</v>
      </c>
      <c r="R705" s="143">
        <f t="shared" si="121"/>
        <v>0</v>
      </c>
      <c r="S705" s="143">
        <f t="shared" si="122"/>
        <v>0</v>
      </c>
      <c r="T705" s="143">
        <f>U704-(U704*(0.5^(1/'SW7'!C$2)))</f>
        <v>5896.726511582965</v>
      </c>
      <c r="U705" s="143">
        <f t="shared" si="123"/>
        <v>923448.5632594846</v>
      </c>
      <c r="V705" s="147">
        <f>(U705*'SW7'!C$3/(B705*'SW7'!C$4)/1000)</f>
        <v>1.0692734018395216</v>
      </c>
      <c r="W705" s="147">
        <f>V705/'SW7'!C$5</f>
        <v>13.365917522994019</v>
      </c>
    </row>
    <row r="706" spans="1:23" x14ac:dyDescent="0.35">
      <c r="A706" s="142">
        <f t="shared" si="111"/>
        <v>703</v>
      </c>
      <c r="B706" s="143">
        <f t="shared" si="114"/>
        <v>552.94270463200962</v>
      </c>
      <c r="C706" s="133">
        <v>0</v>
      </c>
      <c r="D706" s="133">
        <v>0</v>
      </c>
      <c r="E706" s="166">
        <v>0</v>
      </c>
      <c r="F706" s="143"/>
      <c r="G706" s="143"/>
      <c r="H706" s="143"/>
      <c r="I706" s="143"/>
      <c r="J706" s="143"/>
      <c r="K706" s="143"/>
      <c r="L706" s="167">
        <f t="shared" si="115"/>
        <v>12.970113269582701</v>
      </c>
      <c r="M706" s="143">
        <f t="shared" si="116"/>
        <v>0.3151737524508596</v>
      </c>
      <c r="N706" s="143">
        <f t="shared" si="117"/>
        <v>51.880453078330802</v>
      </c>
      <c r="O706" s="143">
        <f t="shared" si="118"/>
        <v>0</v>
      </c>
      <c r="P706" s="143">
        <f t="shared" si="119"/>
        <v>0</v>
      </c>
      <c r="Q706" s="143">
        <f t="shared" si="120"/>
        <v>0</v>
      </c>
      <c r="R706" s="143">
        <f t="shared" si="121"/>
        <v>0</v>
      </c>
      <c r="S706" s="143">
        <f t="shared" si="122"/>
        <v>0</v>
      </c>
      <c r="T706" s="143">
        <f>U705-(U705*(0.5^(1/'SW7'!C$2)))</f>
        <v>5859.0726725541754</v>
      </c>
      <c r="U706" s="143">
        <f t="shared" si="123"/>
        <v>917551.83674790163</v>
      </c>
      <c r="V706" s="147">
        <f>(U706*'SW7'!C$3/(B706*'SW7'!C$4)/1000)</f>
        <v>1.061830643223433</v>
      </c>
      <c r="W706" s="147">
        <f>V706/'SW7'!C$5</f>
        <v>13.272883040292912</v>
      </c>
    </row>
    <row r="707" spans="1:23" x14ac:dyDescent="0.35">
      <c r="A707" s="142">
        <f t="shared" si="111"/>
        <v>704</v>
      </c>
      <c r="B707" s="143">
        <f t="shared" si="114"/>
        <v>553.26270463200967</v>
      </c>
      <c r="C707" s="133">
        <v>0</v>
      </c>
      <c r="D707" s="133">
        <v>0</v>
      </c>
      <c r="E707" s="166">
        <v>0</v>
      </c>
      <c r="F707" s="143"/>
      <c r="G707" s="143"/>
      <c r="H707" s="143"/>
      <c r="I707" s="143"/>
      <c r="J707" s="143"/>
      <c r="K707" s="143"/>
      <c r="L707" s="167">
        <f t="shared" si="115"/>
        <v>12.977888963855722</v>
      </c>
      <c r="M707" s="143">
        <f t="shared" si="116"/>
        <v>0.31536270182169401</v>
      </c>
      <c r="N707" s="143">
        <f t="shared" si="117"/>
        <v>51.91155585542289</v>
      </c>
      <c r="O707" s="143">
        <f t="shared" si="118"/>
        <v>0</v>
      </c>
      <c r="P707" s="143">
        <f t="shared" si="119"/>
        <v>0</v>
      </c>
      <c r="Q707" s="143">
        <f t="shared" si="120"/>
        <v>0</v>
      </c>
      <c r="R707" s="143">
        <f t="shared" si="121"/>
        <v>0</v>
      </c>
      <c r="S707" s="143">
        <f t="shared" si="122"/>
        <v>0</v>
      </c>
      <c r="T707" s="143">
        <f>U706-(U706*(0.5^(1/'SW7'!C$2)))</f>
        <v>5821.6592739783227</v>
      </c>
      <c r="U707" s="143">
        <f t="shared" si="123"/>
        <v>911692.76407534746</v>
      </c>
      <c r="V707" s="147">
        <f>(U707*'SW7'!C$3/(B707*'SW7'!C$4)/1000)</f>
        <v>1.0544400436451413</v>
      </c>
      <c r="W707" s="147">
        <f>V707/'SW7'!C$5</f>
        <v>13.180500545564266</v>
      </c>
    </row>
    <row r="708" spans="1:23" x14ac:dyDescent="0.35">
      <c r="A708" s="142">
        <f t="shared" si="111"/>
        <v>705</v>
      </c>
      <c r="B708" s="143">
        <f t="shared" si="114"/>
        <v>553.58270463200972</v>
      </c>
      <c r="C708" s="133">
        <v>0</v>
      </c>
      <c r="D708" s="133">
        <v>0</v>
      </c>
      <c r="E708" s="166">
        <v>0</v>
      </c>
      <c r="F708" s="143"/>
      <c r="G708" s="143"/>
      <c r="H708" s="143"/>
      <c r="I708" s="143"/>
      <c r="J708" s="143"/>
      <c r="K708" s="143"/>
      <c r="L708" s="167">
        <f t="shared" si="115"/>
        <v>12.985653620943676</v>
      </c>
      <c r="M708" s="143">
        <f t="shared" si="116"/>
        <v>0.31555138298893132</v>
      </c>
      <c r="N708" s="143">
        <f t="shared" si="117"/>
        <v>51.942614483774705</v>
      </c>
      <c r="O708" s="143">
        <f t="shared" si="118"/>
        <v>0</v>
      </c>
      <c r="P708" s="143">
        <f t="shared" si="119"/>
        <v>0</v>
      </c>
      <c r="Q708" s="143">
        <f t="shared" si="120"/>
        <v>0</v>
      </c>
      <c r="R708" s="143">
        <f t="shared" si="121"/>
        <v>0</v>
      </c>
      <c r="S708" s="143">
        <f t="shared" si="122"/>
        <v>0</v>
      </c>
      <c r="T708" s="143">
        <f>U707-(U707*(0.5^(1/'SW7'!C$2)))</f>
        <v>5784.4847805110039</v>
      </c>
      <c r="U708" s="143">
        <f t="shared" si="123"/>
        <v>905871.10480136913</v>
      </c>
      <c r="V708" s="147">
        <f>(U708*'SW7'!C$3/(B708*'SW7'!C$4)/1000)</f>
        <v>1.047101234726221</v>
      </c>
      <c r="W708" s="147">
        <f>V708/'SW7'!C$5</f>
        <v>13.088765434077763</v>
      </c>
    </row>
    <row r="709" spans="1:23" x14ac:dyDescent="0.35">
      <c r="A709" s="142">
        <f t="shared" ref="A709:A738" si="124">A708+1</f>
        <v>706</v>
      </c>
      <c r="B709" s="143">
        <f t="shared" si="114"/>
        <v>553.90270463200977</v>
      </c>
      <c r="C709" s="133">
        <v>0</v>
      </c>
      <c r="D709" s="133">
        <v>0</v>
      </c>
      <c r="E709" s="166">
        <v>0</v>
      </c>
      <c r="F709" s="143"/>
      <c r="G709" s="143"/>
      <c r="H709" s="143"/>
      <c r="I709" s="143"/>
      <c r="J709" s="143"/>
      <c r="K709" s="143"/>
      <c r="L709" s="167">
        <f t="shared" si="115"/>
        <v>12.993407272135531</v>
      </c>
      <c r="M709" s="143">
        <f t="shared" si="116"/>
        <v>0.31573979671289337</v>
      </c>
      <c r="N709" s="143">
        <f t="shared" si="117"/>
        <v>51.973629088542125</v>
      </c>
      <c r="O709" s="143">
        <f t="shared" si="118"/>
        <v>0</v>
      </c>
      <c r="P709" s="143">
        <f t="shared" si="119"/>
        <v>0</v>
      </c>
      <c r="Q709" s="143">
        <f t="shared" si="120"/>
        <v>0</v>
      </c>
      <c r="R709" s="143">
        <f t="shared" si="121"/>
        <v>0</v>
      </c>
      <c r="S709" s="143">
        <f t="shared" si="122"/>
        <v>0</v>
      </c>
      <c r="T709" s="143">
        <f>U708-(U708*(0.5^(1/'SW7'!C$2)))</f>
        <v>5747.5476666118484</v>
      </c>
      <c r="U709" s="143">
        <f t="shared" si="123"/>
        <v>900086.62002085813</v>
      </c>
      <c r="V709" s="147">
        <f>(U709*'SW7'!C$3/(B709*'SW7'!C$4)/1000)</f>
        <v>1.0398138507132126</v>
      </c>
      <c r="W709" s="147">
        <f>V709/'SW7'!C$5</f>
        <v>12.997673133915157</v>
      </c>
    </row>
    <row r="710" spans="1:23" x14ac:dyDescent="0.35">
      <c r="A710" s="142">
        <f t="shared" si="124"/>
        <v>707</v>
      </c>
      <c r="B710" s="143">
        <f t="shared" si="114"/>
        <v>554.22270463200982</v>
      </c>
      <c r="C710" s="133">
        <v>0</v>
      </c>
      <c r="D710" s="133">
        <v>0</v>
      </c>
      <c r="E710" s="166">
        <v>0</v>
      </c>
      <c r="F710" s="143"/>
      <c r="G710" s="143"/>
      <c r="H710" s="143"/>
      <c r="I710" s="143"/>
      <c r="J710" s="143"/>
      <c r="K710" s="143"/>
      <c r="L710" s="167">
        <f t="shared" si="115"/>
        <v>13.001149948587436</v>
      </c>
      <c r="M710" s="143">
        <f t="shared" si="116"/>
        <v>0.31592794375067468</v>
      </c>
      <c r="N710" s="143">
        <f t="shared" si="117"/>
        <v>52.004599794349744</v>
      </c>
      <c r="O710" s="143">
        <f t="shared" si="118"/>
        <v>0</v>
      </c>
      <c r="P710" s="143">
        <f t="shared" si="119"/>
        <v>0</v>
      </c>
      <c r="Q710" s="143">
        <f t="shared" si="120"/>
        <v>0</v>
      </c>
      <c r="R710" s="143">
        <f t="shared" si="121"/>
        <v>0</v>
      </c>
      <c r="S710" s="143">
        <f t="shared" si="122"/>
        <v>0</v>
      </c>
      <c r="T710" s="143">
        <f>U709-(U709*(0.5^(1/'SW7'!C$2)))</f>
        <v>5710.8464164820034</v>
      </c>
      <c r="U710" s="143">
        <f t="shared" si="123"/>
        <v>894339.07235424628</v>
      </c>
      <c r="V710" s="147">
        <f>(U710*'SW7'!C$3/(B710*'SW7'!C$4)/1000)</f>
        <v>1.0325775284587211</v>
      </c>
      <c r="W710" s="147">
        <f>V710/'SW7'!C$5</f>
        <v>12.907219105734013</v>
      </c>
    </row>
    <row r="711" spans="1:23" x14ac:dyDescent="0.35">
      <c r="A711" s="142">
        <f t="shared" si="124"/>
        <v>708</v>
      </c>
      <c r="B711" s="143">
        <f t="shared" si="114"/>
        <v>554.54270463200987</v>
      </c>
      <c r="C711" s="133">
        <v>0</v>
      </c>
      <c r="D711" s="133">
        <v>0</v>
      </c>
      <c r="E711" s="166">
        <v>0</v>
      </c>
      <c r="F711" s="143"/>
      <c r="G711" s="143"/>
      <c r="H711" s="143"/>
      <c r="I711" s="143"/>
      <c r="J711" s="143"/>
      <c r="K711" s="143"/>
      <c r="L711" s="167">
        <f t="shared" si="115"/>
        <v>13.008881681323384</v>
      </c>
      <c r="M711" s="143">
        <f t="shared" si="116"/>
        <v>0.31611582485615819</v>
      </c>
      <c r="N711" s="143">
        <f t="shared" si="117"/>
        <v>52.035526725293536</v>
      </c>
      <c r="O711" s="143">
        <f t="shared" si="118"/>
        <v>0</v>
      </c>
      <c r="P711" s="143">
        <f t="shared" si="119"/>
        <v>0</v>
      </c>
      <c r="Q711" s="143">
        <f t="shared" si="120"/>
        <v>0</v>
      </c>
      <c r="R711" s="143">
        <f t="shared" si="121"/>
        <v>0</v>
      </c>
      <c r="S711" s="143">
        <f t="shared" si="122"/>
        <v>0</v>
      </c>
      <c r="T711" s="143">
        <f>U710-(U710*(0.5^(1/'SW7'!C$2)))</f>
        <v>5674.3795240015024</v>
      </c>
      <c r="U711" s="143">
        <f t="shared" si="123"/>
        <v>888628.22593776428</v>
      </c>
      <c r="V711" s="147">
        <f>(U711*'SW7'!C$3/(B711*'SW7'!C$4)/1000)</f>
        <v>1.0253919074026598</v>
      </c>
      <c r="W711" s="147">
        <f>V711/'SW7'!C$5</f>
        <v>12.817398842533247</v>
      </c>
    </row>
    <row r="712" spans="1:23" x14ac:dyDescent="0.35">
      <c r="A712" s="142">
        <f t="shared" si="124"/>
        <v>709</v>
      </c>
      <c r="B712" s="143">
        <f t="shared" si="114"/>
        <v>554.86270463200992</v>
      </c>
      <c r="C712" s="133">
        <v>0</v>
      </c>
      <c r="D712" s="133">
        <v>0</v>
      </c>
      <c r="E712" s="166">
        <v>0</v>
      </c>
      <c r="F712" s="143"/>
      <c r="G712" s="143"/>
      <c r="H712" s="143"/>
      <c r="I712" s="143"/>
      <c r="J712" s="143"/>
      <c r="K712" s="143"/>
      <c r="L712" s="167">
        <f t="shared" si="115"/>
        <v>13.016602501236047</v>
      </c>
      <c r="M712" s="143">
        <f t="shared" si="116"/>
        <v>0.31630344078003592</v>
      </c>
      <c r="N712" s="143">
        <f t="shared" si="117"/>
        <v>52.066410004944188</v>
      </c>
      <c r="O712" s="143">
        <f t="shared" si="118"/>
        <v>0</v>
      </c>
      <c r="P712" s="143">
        <f t="shared" si="119"/>
        <v>0</v>
      </c>
      <c r="Q712" s="143">
        <f t="shared" si="120"/>
        <v>0</v>
      </c>
      <c r="R712" s="143">
        <f t="shared" si="121"/>
        <v>0</v>
      </c>
      <c r="S712" s="143">
        <f t="shared" si="122"/>
        <v>0</v>
      </c>
      <c r="T712" s="143">
        <f>U711-(U711*(0.5^(1/'SW7'!C$2)))</f>
        <v>5638.1454926680308</v>
      </c>
      <c r="U712" s="143">
        <f t="shared" si="123"/>
        <v>882953.84641376277</v>
      </c>
      <c r="V712" s="147">
        <f>(U712*'SW7'!C$3/(B712*'SW7'!C$4)/1000)</f>
        <v>1.0182566295536251</v>
      </c>
      <c r="W712" s="147">
        <f>V712/'SW7'!C$5</f>
        <v>12.728207869420313</v>
      </c>
    </row>
    <row r="713" spans="1:23" x14ac:dyDescent="0.35">
      <c r="A713" s="142">
        <f t="shared" si="124"/>
        <v>710</v>
      </c>
      <c r="B713" s="143">
        <f t="shared" si="114"/>
        <v>555.18270463200997</v>
      </c>
      <c r="C713" s="133">
        <v>0</v>
      </c>
      <c r="D713" s="133">
        <v>0</v>
      </c>
      <c r="E713" s="166">
        <v>0</v>
      </c>
      <c r="F713" s="143"/>
      <c r="G713" s="143"/>
      <c r="H713" s="143"/>
      <c r="I713" s="143"/>
      <c r="J713" s="143"/>
      <c r="K713" s="143"/>
      <c r="L713" s="167">
        <f t="shared" si="115"/>
        <v>13.024312439087435</v>
      </c>
      <c r="M713" s="143">
        <f t="shared" si="116"/>
        <v>0.31649079226982463</v>
      </c>
      <c r="N713" s="143">
        <f t="shared" si="117"/>
        <v>52.09724975634974</v>
      </c>
      <c r="O713" s="143">
        <f t="shared" si="118"/>
        <v>0</v>
      </c>
      <c r="P713" s="143">
        <f t="shared" si="119"/>
        <v>0</v>
      </c>
      <c r="Q713" s="143">
        <f t="shared" si="120"/>
        <v>0</v>
      </c>
      <c r="R713" s="143">
        <f t="shared" si="121"/>
        <v>0</v>
      </c>
      <c r="S713" s="143">
        <f t="shared" si="122"/>
        <v>0</v>
      </c>
      <c r="T713" s="143">
        <f>U712-(U712*(0.5^(1/'SW7'!C$2)))</f>
        <v>5602.1428355352255</v>
      </c>
      <c r="U713" s="143">
        <f t="shared" si="123"/>
        <v>877315.70092109474</v>
      </c>
      <c r="V713" s="147">
        <f>(U713*'SW7'!C$3/(B713*'SW7'!C$4)/1000)</f>
        <v>1.0111713394704087</v>
      </c>
      <c r="W713" s="147">
        <f>V713/'SW7'!C$5</f>
        <v>12.639641743380109</v>
      </c>
    </row>
    <row r="714" spans="1:23" x14ac:dyDescent="0.35">
      <c r="A714" s="142">
        <f t="shared" si="124"/>
        <v>711</v>
      </c>
      <c r="B714" s="143">
        <f t="shared" si="114"/>
        <v>555.50270463201002</v>
      </c>
      <c r="C714" s="133">
        <v>0</v>
      </c>
      <c r="D714" s="133">
        <v>0</v>
      </c>
      <c r="E714" s="166">
        <v>0</v>
      </c>
      <c r="F714" s="143"/>
      <c r="G714" s="143"/>
      <c r="H714" s="143"/>
      <c r="I714" s="143"/>
      <c r="J714" s="143"/>
      <c r="K714" s="143"/>
      <c r="L714" s="167">
        <f t="shared" si="115"/>
        <v>13.032011525509692</v>
      </c>
      <c r="M714" s="143">
        <f t="shared" si="116"/>
        <v>0.31667788006988551</v>
      </c>
      <c r="N714" s="143">
        <f t="shared" si="117"/>
        <v>52.128046102038766</v>
      </c>
      <c r="O714" s="143">
        <f t="shared" si="118"/>
        <v>0</v>
      </c>
      <c r="P714" s="143">
        <f t="shared" si="119"/>
        <v>0</v>
      </c>
      <c r="Q714" s="143">
        <f t="shared" si="120"/>
        <v>0</v>
      </c>
      <c r="R714" s="143">
        <f t="shared" si="121"/>
        <v>0</v>
      </c>
      <c r="S714" s="143">
        <f t="shared" si="122"/>
        <v>0</v>
      </c>
      <c r="T714" s="143">
        <f>U713-(U713*(0.5^(1/'SW7'!C$2)))</f>
        <v>5566.3700751517899</v>
      </c>
      <c r="U714" s="143">
        <f t="shared" si="123"/>
        <v>871713.55808555952</v>
      </c>
      <c r="V714" s="147">
        <f>(U714*'SW7'!C$3/(B714*'SW7'!C$4)/1000)</f>
        <v>1.0041356842436462</v>
      </c>
      <c r="W714" s="147">
        <f>V714/'SW7'!C$5</f>
        <v>12.551696053045577</v>
      </c>
    </row>
    <row r="715" spans="1:23" x14ac:dyDescent="0.35">
      <c r="A715" s="142">
        <f t="shared" si="124"/>
        <v>712</v>
      </c>
      <c r="B715" s="143">
        <f t="shared" si="114"/>
        <v>555.82270463201007</v>
      </c>
      <c r="C715" s="133">
        <v>0</v>
      </c>
      <c r="D715" s="133">
        <v>0</v>
      </c>
      <c r="E715" s="166">
        <v>0</v>
      </c>
      <c r="F715" s="143"/>
      <c r="G715" s="143"/>
      <c r="H715" s="143"/>
      <c r="I715" s="143"/>
      <c r="J715" s="143"/>
      <c r="K715" s="143"/>
      <c r="L715" s="167">
        <f t="shared" si="115"/>
        <v>13.039699791005791</v>
      </c>
      <c r="M715" s="143">
        <f t="shared" si="116"/>
        <v>0.3168647049214407</v>
      </c>
      <c r="N715" s="143">
        <f t="shared" si="117"/>
        <v>52.158799164023165</v>
      </c>
      <c r="O715" s="143">
        <f t="shared" si="118"/>
        <v>0</v>
      </c>
      <c r="P715" s="143">
        <f t="shared" si="119"/>
        <v>0</v>
      </c>
      <c r="Q715" s="143">
        <f t="shared" si="120"/>
        <v>0</v>
      </c>
      <c r="R715" s="143">
        <f t="shared" si="121"/>
        <v>0</v>
      </c>
      <c r="S715" s="143">
        <f t="shared" si="122"/>
        <v>0</v>
      </c>
      <c r="T715" s="143">
        <f>U714-(U714*(0.5^(1/'SW7'!C$2)))</f>
        <v>5530.8257435004925</v>
      </c>
      <c r="U715" s="143">
        <f t="shared" si="123"/>
        <v>866147.18801040773</v>
      </c>
      <c r="V715" s="147">
        <f>(U715*'SW7'!C$3/(B715*'SW7'!C$4)/1000)</f>
        <v>0.99714931347759672</v>
      </c>
      <c r="W715" s="147">
        <f>V715/'SW7'!C$5</f>
        <v>12.464366418469959</v>
      </c>
    </row>
    <row r="716" spans="1:23" x14ac:dyDescent="0.35">
      <c r="A716" s="142">
        <f t="shared" si="124"/>
        <v>713</v>
      </c>
      <c r="B716" s="143">
        <f t="shared" si="114"/>
        <v>556.14270463201012</v>
      </c>
      <c r="C716" s="133">
        <v>0</v>
      </c>
      <c r="D716" s="133">
        <v>0</v>
      </c>
      <c r="E716" s="166">
        <v>0</v>
      </c>
      <c r="F716" s="143"/>
      <c r="G716" s="143"/>
      <c r="H716" s="143"/>
      <c r="I716" s="143"/>
      <c r="J716" s="143"/>
      <c r="K716" s="143"/>
      <c r="L716" s="167">
        <f t="shared" si="115"/>
        <v>13.047377265950285</v>
      </c>
      <c r="M716" s="143">
        <f t="shared" si="116"/>
        <v>0.31705126756259189</v>
      </c>
      <c r="N716" s="143">
        <f t="shared" si="117"/>
        <v>52.18950906380114</v>
      </c>
      <c r="O716" s="143">
        <f t="shared" si="118"/>
        <v>0</v>
      </c>
      <c r="P716" s="143">
        <f t="shared" si="119"/>
        <v>0</v>
      </c>
      <c r="Q716" s="143">
        <f t="shared" si="120"/>
        <v>0</v>
      </c>
      <c r="R716" s="143">
        <f t="shared" si="121"/>
        <v>0</v>
      </c>
      <c r="S716" s="143">
        <f t="shared" si="122"/>
        <v>0</v>
      </c>
      <c r="T716" s="143">
        <f>U715-(U715*(0.5^(1/'SW7'!C$2)))</f>
        <v>5495.508381938329</v>
      </c>
      <c r="U716" s="143">
        <f t="shared" si="123"/>
        <v>860616.36226690724</v>
      </c>
      <c r="V716" s="147">
        <f>(U716*'SW7'!C$3/(B716*'SW7'!C$4)/1000)</f>
        <v>0.99021187927205623</v>
      </c>
      <c r="W716" s="147">
        <f>V716/'SW7'!C$5</f>
        <v>12.377648490900702</v>
      </c>
    </row>
    <row r="717" spans="1:23" x14ac:dyDescent="0.35">
      <c r="A717" s="142">
        <f t="shared" si="124"/>
        <v>714</v>
      </c>
      <c r="B717" s="143">
        <f t="shared" si="114"/>
        <v>556.46270463201017</v>
      </c>
      <c r="C717" s="133">
        <v>0</v>
      </c>
      <c r="D717" s="133">
        <v>0</v>
      </c>
      <c r="E717" s="166">
        <v>0</v>
      </c>
      <c r="F717" s="143"/>
      <c r="G717" s="143"/>
      <c r="H717" s="143"/>
      <c r="I717" s="143"/>
      <c r="J717" s="143"/>
      <c r="K717" s="143"/>
      <c r="L717" s="167">
        <f t="shared" si="115"/>
        <v>13.055043980589996</v>
      </c>
      <c r="M717" s="143">
        <f t="shared" si="116"/>
        <v>0.31723756872833692</v>
      </c>
      <c r="N717" s="143">
        <f t="shared" si="117"/>
        <v>52.220175922359985</v>
      </c>
      <c r="O717" s="143">
        <f t="shared" si="118"/>
        <v>0</v>
      </c>
      <c r="P717" s="143">
        <f t="shared" si="119"/>
        <v>0</v>
      </c>
      <c r="Q717" s="143">
        <f t="shared" si="120"/>
        <v>0</v>
      </c>
      <c r="R717" s="143">
        <f t="shared" si="121"/>
        <v>0</v>
      </c>
      <c r="S717" s="143">
        <f t="shared" si="122"/>
        <v>0</v>
      </c>
      <c r="T717" s="143">
        <f>U716-(U716*(0.5^(1/'SW7'!C$2)))</f>
        <v>5460.4165411366848</v>
      </c>
      <c r="U717" s="143">
        <f t="shared" si="123"/>
        <v>855120.85388496891</v>
      </c>
      <c r="V717" s="147">
        <f>(U717*'SW7'!C$3/(B717*'SW7'!C$4)/1000)</f>
        <v>0.98332303620440409</v>
      </c>
      <c r="W717" s="147">
        <f>V717/'SW7'!C$5</f>
        <v>12.291537952555052</v>
      </c>
    </row>
    <row r="718" spans="1:23" x14ac:dyDescent="0.35">
      <c r="A718" s="142">
        <f t="shared" si="124"/>
        <v>715</v>
      </c>
      <c r="B718" s="143">
        <f t="shared" si="114"/>
        <v>556.78270463201022</v>
      </c>
      <c r="C718" s="133">
        <v>0</v>
      </c>
      <c r="D718" s="133">
        <v>0</v>
      </c>
      <c r="E718" s="166">
        <v>0</v>
      </c>
      <c r="F718" s="143"/>
      <c r="G718" s="143"/>
      <c r="H718" s="143"/>
      <c r="I718" s="143"/>
      <c r="J718" s="143"/>
      <c r="K718" s="143"/>
      <c r="L718" s="167">
        <f t="shared" si="115"/>
        <v>13.062699965044761</v>
      </c>
      <c r="M718" s="143">
        <f t="shared" si="116"/>
        <v>0.31742360915058765</v>
      </c>
      <c r="N718" s="143">
        <f t="shared" si="117"/>
        <v>52.250799860179043</v>
      </c>
      <c r="O718" s="143">
        <f t="shared" si="118"/>
        <v>0</v>
      </c>
      <c r="P718" s="143">
        <f t="shared" si="119"/>
        <v>0</v>
      </c>
      <c r="Q718" s="143">
        <f t="shared" si="120"/>
        <v>0</v>
      </c>
      <c r="R718" s="143">
        <f t="shared" si="121"/>
        <v>0</v>
      </c>
      <c r="S718" s="143">
        <f t="shared" si="122"/>
        <v>0</v>
      </c>
      <c r="T718" s="143">
        <f>U717-(U717*(0.5^(1/'SW7'!C$2)))</f>
        <v>5425.5487810214981</v>
      </c>
      <c r="U718" s="143">
        <f t="shared" si="123"/>
        <v>849660.43734383222</v>
      </c>
      <c r="V718" s="147">
        <f>(U718*'SW7'!C$3/(B718*'SW7'!C$4)/1000)</f>
        <v>0.97648244131177619</v>
      </c>
      <c r="W718" s="147">
        <f>V718/'SW7'!C$5</f>
        <v>12.206030516397202</v>
      </c>
    </row>
    <row r="719" spans="1:23" x14ac:dyDescent="0.35">
      <c r="A719" s="142">
        <f t="shared" si="124"/>
        <v>716</v>
      </c>
      <c r="B719" s="143">
        <f t="shared" si="114"/>
        <v>557.10270463201027</v>
      </c>
      <c r="C719" s="133">
        <v>0</v>
      </c>
      <c r="D719" s="133">
        <v>0</v>
      </c>
      <c r="E719" s="166">
        <v>0</v>
      </c>
      <c r="F719" s="143"/>
      <c r="G719" s="143"/>
      <c r="H719" s="143"/>
      <c r="I719" s="143"/>
      <c r="J719" s="143"/>
      <c r="K719" s="143"/>
      <c r="L719" s="167">
        <f t="shared" si="115"/>
        <v>13.070345249308129</v>
      </c>
      <c r="M719" s="143">
        <f t="shared" si="116"/>
        <v>0.31760938955818752</v>
      </c>
      <c r="N719" s="143">
        <f t="shared" si="117"/>
        <v>52.281380997232517</v>
      </c>
      <c r="O719" s="143">
        <f t="shared" si="118"/>
        <v>0</v>
      </c>
      <c r="P719" s="143">
        <f t="shared" si="119"/>
        <v>0</v>
      </c>
      <c r="Q719" s="143">
        <f t="shared" si="120"/>
        <v>0</v>
      </c>
      <c r="R719" s="143">
        <f t="shared" si="121"/>
        <v>0</v>
      </c>
      <c r="S719" s="143">
        <f t="shared" si="122"/>
        <v>0</v>
      </c>
      <c r="T719" s="143">
        <f>U718-(U718*(0.5^(1/'SW7'!C$2)))</f>
        <v>5390.903670714586</v>
      </c>
      <c r="U719" s="143">
        <f t="shared" si="123"/>
        <v>844234.88856281072</v>
      </c>
      <c r="V719" s="147">
        <f>(U719*'SW7'!C$3/(B719*'SW7'!C$4)/1000)</f>
        <v>0.96968975407337332</v>
      </c>
      <c r="W719" s="147">
        <f>V719/'SW7'!C$5</f>
        <v>12.121121925917166</v>
      </c>
    </row>
    <row r="720" spans="1:23" x14ac:dyDescent="0.35">
      <c r="A720" s="142">
        <f t="shared" si="124"/>
        <v>717</v>
      </c>
      <c r="B720" s="143">
        <f t="shared" si="114"/>
        <v>557.42270463201032</v>
      </c>
      <c r="C720" s="133">
        <v>0</v>
      </c>
      <c r="D720" s="133">
        <v>0</v>
      </c>
      <c r="E720" s="166">
        <v>0</v>
      </c>
      <c r="F720" s="143"/>
      <c r="G720" s="143"/>
      <c r="H720" s="143"/>
      <c r="I720" s="143"/>
      <c r="J720" s="143"/>
      <c r="K720" s="143"/>
      <c r="L720" s="167">
        <f t="shared" si="115"/>
        <v>13.077979863248043</v>
      </c>
      <c r="M720" s="143">
        <f t="shared" si="116"/>
        <v>0.31779491067692744</v>
      </c>
      <c r="N720" s="143">
        <f t="shared" si="117"/>
        <v>52.311919452992171</v>
      </c>
      <c r="O720" s="143">
        <f t="shared" si="118"/>
        <v>0</v>
      </c>
      <c r="P720" s="143">
        <f t="shared" si="119"/>
        <v>0</v>
      </c>
      <c r="Q720" s="143">
        <f t="shared" si="120"/>
        <v>0</v>
      </c>
      <c r="R720" s="143">
        <f t="shared" si="121"/>
        <v>0</v>
      </c>
      <c r="S720" s="143">
        <f t="shared" si="122"/>
        <v>0</v>
      </c>
      <c r="T720" s="143">
        <f>U719-(U719*(0.5^(1/'SW7'!C$2)))</f>
        <v>5356.4797884743894</v>
      </c>
      <c r="U720" s="143">
        <f t="shared" si="123"/>
        <v>838843.98489209614</v>
      </c>
      <c r="V720" s="147">
        <f>(U720*'SW7'!C$3/(B720*'SW7'!C$4)/1000)</f>
        <v>0.96294463639289352</v>
      </c>
      <c r="W720" s="147">
        <f>V720/'SW7'!C$5</f>
        <v>12.036807954911168</v>
      </c>
    </row>
    <row r="721" spans="1:23" x14ac:dyDescent="0.35">
      <c r="A721" s="142">
        <f t="shared" si="124"/>
        <v>718</v>
      </c>
      <c r="B721" s="143">
        <f t="shared" si="114"/>
        <v>557.74270463201037</v>
      </c>
      <c r="C721" s="133">
        <v>0</v>
      </c>
      <c r="D721" s="133">
        <v>0</v>
      </c>
      <c r="E721" s="166">
        <v>0</v>
      </c>
      <c r="F721" s="143"/>
      <c r="G721" s="143"/>
      <c r="H721" s="143"/>
      <c r="I721" s="143"/>
      <c r="J721" s="143"/>
      <c r="K721" s="143"/>
      <c r="L721" s="167">
        <f t="shared" si="115"/>
        <v>13.0856038366076</v>
      </c>
      <c r="M721" s="143">
        <f t="shared" si="116"/>
        <v>0.31798017322956468</v>
      </c>
      <c r="N721" s="143">
        <f t="shared" si="117"/>
        <v>52.3424153464304</v>
      </c>
      <c r="O721" s="143">
        <f t="shared" si="118"/>
        <v>0</v>
      </c>
      <c r="P721" s="143">
        <f t="shared" si="119"/>
        <v>0</v>
      </c>
      <c r="Q721" s="143">
        <f t="shared" si="120"/>
        <v>0</v>
      </c>
      <c r="R721" s="143">
        <f t="shared" si="121"/>
        <v>0</v>
      </c>
      <c r="S721" s="143">
        <f t="shared" si="122"/>
        <v>0</v>
      </c>
      <c r="T721" s="143">
        <f>U720-(U720*(0.5^(1/'SW7'!C$2)))</f>
        <v>5322.2757216382306</v>
      </c>
      <c r="U721" s="143">
        <f t="shared" si="123"/>
        <v>833487.50510362175</v>
      </c>
      <c r="V721" s="147">
        <f>(U721*'SW7'!C$3/(B721*'SW7'!C$4)/1000)</f>
        <v>0.95624675258109526</v>
      </c>
      <c r="W721" s="147">
        <f>V721/'SW7'!C$5</f>
        <v>11.95308440726369</v>
      </c>
    </row>
    <row r="722" spans="1:23" x14ac:dyDescent="0.35">
      <c r="A722" s="142">
        <f t="shared" si="124"/>
        <v>719</v>
      </c>
      <c r="B722" s="143">
        <f t="shared" si="114"/>
        <v>558.06270463201042</v>
      </c>
      <c r="C722" s="133">
        <v>0</v>
      </c>
      <c r="D722" s="133">
        <v>0</v>
      </c>
      <c r="E722" s="166">
        <v>0</v>
      </c>
      <c r="F722" s="143"/>
      <c r="G722" s="143"/>
      <c r="H722" s="143"/>
      <c r="I722" s="143"/>
      <c r="J722" s="143"/>
      <c r="K722" s="143"/>
      <c r="L722" s="167">
        <f t="shared" si="115"/>
        <v>13.093217199005675</v>
      </c>
      <c r="M722" s="143">
        <f t="shared" si="116"/>
        <v>0.31816517793583787</v>
      </c>
      <c r="N722" s="143">
        <f t="shared" si="117"/>
        <v>52.372868796022701</v>
      </c>
      <c r="O722" s="143">
        <f t="shared" si="118"/>
        <v>0</v>
      </c>
      <c r="P722" s="143">
        <f t="shared" si="119"/>
        <v>0</v>
      </c>
      <c r="Q722" s="143">
        <f t="shared" si="120"/>
        <v>0</v>
      </c>
      <c r="R722" s="143">
        <f t="shared" si="121"/>
        <v>0</v>
      </c>
      <c r="S722" s="143">
        <f t="shared" si="122"/>
        <v>0</v>
      </c>
      <c r="T722" s="143">
        <f>U721-(U721*(0.5^(1/'SW7'!C$2)))</f>
        <v>5288.29006656399</v>
      </c>
      <c r="U722" s="143">
        <f t="shared" si="123"/>
        <v>828165.22938198352</v>
      </c>
      <c r="V722" s="147">
        <f>(U722*'SW7'!C$3/(B722*'SW7'!C$4)/1000)</f>
        <v>0.94959576933848588</v>
      </c>
      <c r="W722" s="147">
        <f>V722/'SW7'!C$5</f>
        <v>11.869947116731073</v>
      </c>
    </row>
    <row r="723" spans="1:23" x14ac:dyDescent="0.35">
      <c r="A723" s="142">
        <f t="shared" si="124"/>
        <v>720</v>
      </c>
      <c r="B723" s="143">
        <f t="shared" si="114"/>
        <v>558.38270463201047</v>
      </c>
      <c r="C723" s="133">
        <v>0</v>
      </c>
      <c r="D723" s="133">
        <v>0</v>
      </c>
      <c r="E723" s="166">
        <v>0</v>
      </c>
      <c r="F723" s="143"/>
      <c r="G723" s="143"/>
      <c r="H723" s="143"/>
      <c r="I723" s="143"/>
      <c r="J723" s="143"/>
      <c r="K723" s="143"/>
      <c r="L723" s="167">
        <f t="shared" si="115"/>
        <v>13.100819979937658</v>
      </c>
      <c r="M723" s="143">
        <f t="shared" si="116"/>
        <v>0.31834992551248509</v>
      </c>
      <c r="N723" s="143">
        <f t="shared" si="117"/>
        <v>52.403279919750631</v>
      </c>
      <c r="O723" s="143">
        <f t="shared" si="118"/>
        <v>0</v>
      </c>
      <c r="P723" s="143">
        <f t="shared" si="119"/>
        <v>0</v>
      </c>
      <c r="Q723" s="143">
        <f t="shared" si="120"/>
        <v>0</v>
      </c>
      <c r="R723" s="143">
        <f t="shared" si="121"/>
        <v>0</v>
      </c>
      <c r="S723" s="143">
        <f t="shared" si="122"/>
        <v>0</v>
      </c>
      <c r="T723" s="143">
        <f>U722-(U722*(0.5^(1/'SW7'!C$2)))</f>
        <v>5254.5214285725961</v>
      </c>
      <c r="U723" s="143">
        <f t="shared" si="123"/>
        <v>822876.93931541953</v>
      </c>
      <c r="V723" s="147">
        <f>(U723*'SW7'!C$3/(B723*'SW7'!C$4)/1000)</f>
        <v>0.9429913557381373</v>
      </c>
      <c r="W723" s="147">
        <f>V723/'SW7'!C$5</f>
        <v>11.787391946726716</v>
      </c>
    </row>
    <row r="724" spans="1:23" x14ac:dyDescent="0.35">
      <c r="A724" s="142">
        <f t="shared" si="124"/>
        <v>721</v>
      </c>
      <c r="B724" s="143">
        <f t="shared" si="114"/>
        <v>558.70270463201052</v>
      </c>
      <c r="C724" s="133">
        <v>0</v>
      </c>
      <c r="D724" s="133">
        <v>0</v>
      </c>
      <c r="E724" s="166">
        <v>0</v>
      </c>
      <c r="F724" s="143"/>
      <c r="G724" s="143"/>
      <c r="H724" s="143"/>
      <c r="I724" s="143"/>
      <c r="J724" s="143"/>
      <c r="K724" s="143"/>
      <c r="L724" s="167">
        <f t="shared" si="115"/>
        <v>13.108412208776134</v>
      </c>
      <c r="M724" s="143">
        <f t="shared" si="116"/>
        <v>0.31853441667326005</v>
      </c>
      <c r="N724" s="143">
        <f t="shared" si="117"/>
        <v>52.433648835104535</v>
      </c>
      <c r="O724" s="143">
        <f t="shared" si="118"/>
        <v>0</v>
      </c>
      <c r="P724" s="143">
        <f t="shared" si="119"/>
        <v>0</v>
      </c>
      <c r="Q724" s="143">
        <f t="shared" si="120"/>
        <v>0</v>
      </c>
      <c r="R724" s="143">
        <f t="shared" si="121"/>
        <v>0</v>
      </c>
      <c r="S724" s="143">
        <f t="shared" si="122"/>
        <v>0</v>
      </c>
      <c r="T724" s="143">
        <f>U723-(U723*(0.5^(1/'SW7'!C$2)))</f>
        <v>5220.9684218905168</v>
      </c>
      <c r="U724" s="143">
        <f t="shared" si="123"/>
        <v>817622.41788684693</v>
      </c>
      <c r="V724" s="147">
        <f>(U724*'SW7'!C$3/(B724*'SW7'!C$4)/1000)</f>
        <v>0.9364331832086249</v>
      </c>
      <c r="W724" s="147">
        <f>V724/'SW7'!C$5</f>
        <v>11.705414790107811</v>
      </c>
    </row>
    <row r="725" spans="1:23" x14ac:dyDescent="0.35">
      <c r="A725" s="142">
        <f t="shared" si="124"/>
        <v>722</v>
      </c>
      <c r="B725" s="143">
        <f t="shared" si="114"/>
        <v>559.02270463201057</v>
      </c>
      <c r="C725" s="133">
        <v>0</v>
      </c>
      <c r="D725" s="133">
        <v>0</v>
      </c>
      <c r="E725" s="166">
        <v>0</v>
      </c>
      <c r="F725" s="143"/>
      <c r="G725" s="143"/>
      <c r="H725" s="143"/>
      <c r="I725" s="143"/>
      <c r="J725" s="143"/>
      <c r="K725" s="143"/>
      <c r="L725" s="167">
        <f t="shared" si="115"/>
        <v>13.11599391477154</v>
      </c>
      <c r="M725" s="143">
        <f t="shared" si="116"/>
        <v>0.3187186521289484</v>
      </c>
      <c r="N725" s="143">
        <f t="shared" si="117"/>
        <v>52.463975659086159</v>
      </c>
      <c r="O725" s="143">
        <f t="shared" si="118"/>
        <v>0</v>
      </c>
      <c r="P725" s="143">
        <f t="shared" si="119"/>
        <v>0</v>
      </c>
      <c r="Q725" s="143">
        <f t="shared" si="120"/>
        <v>0</v>
      </c>
      <c r="R725" s="143">
        <f t="shared" si="121"/>
        <v>0</v>
      </c>
      <c r="S725" s="143">
        <f t="shared" si="122"/>
        <v>0</v>
      </c>
      <c r="T725" s="143">
        <f>U724-(U724*(0.5^(1/'SW7'!C$2)))</f>
        <v>5187.6296695936471</v>
      </c>
      <c r="U725" s="143">
        <f t="shared" si="123"/>
        <v>812401.44946495641</v>
      </c>
      <c r="V725" s="147">
        <f>(U725*'SW7'!C$3/(B725*'SW7'!C$4)/1000)</f>
        <v>0.92992092551709349</v>
      </c>
      <c r="W725" s="147">
        <f>V725/'SW7'!C$5</f>
        <v>11.624011568963668</v>
      </c>
    </row>
    <row r="726" spans="1:23" x14ac:dyDescent="0.35">
      <c r="A726" s="142">
        <f t="shared" si="124"/>
        <v>723</v>
      </c>
      <c r="B726" s="143">
        <f t="shared" si="114"/>
        <v>559.34270463201062</v>
      </c>
      <c r="C726" s="133">
        <v>0</v>
      </c>
      <c r="D726" s="133">
        <v>0</v>
      </c>
      <c r="E726" s="166">
        <v>0</v>
      </c>
      <c r="F726" s="143"/>
      <c r="G726" s="143"/>
      <c r="H726" s="143"/>
      <c r="I726" s="143"/>
      <c r="J726" s="143"/>
      <c r="K726" s="143"/>
      <c r="L726" s="167">
        <f t="shared" si="115"/>
        <v>13.123565127052874</v>
      </c>
      <c r="M726" s="143">
        <f t="shared" si="116"/>
        <v>0.31890263258738483</v>
      </c>
      <c r="N726" s="143">
        <f t="shared" si="117"/>
        <v>52.494260508211497</v>
      </c>
      <c r="O726" s="143">
        <f t="shared" si="118"/>
        <v>0</v>
      </c>
      <c r="P726" s="143">
        <f t="shared" si="119"/>
        <v>0</v>
      </c>
      <c r="Q726" s="143">
        <f t="shared" si="120"/>
        <v>0</v>
      </c>
      <c r="R726" s="143">
        <f t="shared" si="121"/>
        <v>0</v>
      </c>
      <c r="S726" s="143">
        <f t="shared" si="122"/>
        <v>0</v>
      </c>
      <c r="T726" s="143">
        <f>U725-(U725*(0.5^(1/'SW7'!C$2)))</f>
        <v>5154.5038035496837</v>
      </c>
      <c r="U726" s="143">
        <f t="shared" si="123"/>
        <v>807213.81979536277</v>
      </c>
      <c r="V726" s="147">
        <f>(U726*'SW7'!C$3/(B726*'SW7'!C$4)/1000)</f>
        <v>0.92345425875244236</v>
      </c>
      <c r="W726" s="147">
        <f>V726/'SW7'!C$5</f>
        <v>11.543178234405529</v>
      </c>
    </row>
    <row r="727" spans="1:23" x14ac:dyDescent="0.35">
      <c r="A727" s="142">
        <f t="shared" si="124"/>
        <v>724</v>
      </c>
      <c r="B727" s="143">
        <f t="shared" si="114"/>
        <v>559.66270463201067</v>
      </c>
      <c r="C727" s="133">
        <v>0</v>
      </c>
      <c r="D727" s="133">
        <v>0</v>
      </c>
      <c r="E727" s="166">
        <v>0</v>
      </c>
      <c r="F727" s="143"/>
      <c r="G727" s="143"/>
      <c r="H727" s="143"/>
      <c r="I727" s="143"/>
      <c r="J727" s="143"/>
      <c r="K727" s="143"/>
      <c r="L727" s="167">
        <f t="shared" si="115"/>
        <v>13.131125874628342</v>
      </c>
      <c r="M727" s="143">
        <f t="shared" si="116"/>
        <v>0.31908635875346869</v>
      </c>
      <c r="N727" s="143">
        <f t="shared" si="117"/>
        <v>52.524503498513369</v>
      </c>
      <c r="O727" s="143">
        <f t="shared" si="118"/>
        <v>0</v>
      </c>
      <c r="P727" s="143">
        <f t="shared" si="119"/>
        <v>0</v>
      </c>
      <c r="Q727" s="143">
        <f t="shared" si="120"/>
        <v>0</v>
      </c>
      <c r="R727" s="143">
        <f t="shared" si="121"/>
        <v>0</v>
      </c>
      <c r="S727" s="143">
        <f t="shared" si="122"/>
        <v>0</v>
      </c>
      <c r="T727" s="143">
        <f>U726-(U726*(0.5^(1/'SW7'!C$2)))</f>
        <v>5121.5894643631764</v>
      </c>
      <c r="U727" s="143">
        <f t="shared" si="123"/>
        <v>802059.31599181308</v>
      </c>
      <c r="V727" s="147">
        <f>(U727*'SW7'!C$3/(B727*'SW7'!C$4)/1000)</f>
        <v>0.91703286130863704</v>
      </c>
      <c r="W727" s="147">
        <f>V727/'SW7'!C$5</f>
        <v>11.462910766357963</v>
      </c>
    </row>
    <row r="728" spans="1:23" x14ac:dyDescent="0.35">
      <c r="A728" s="142">
        <f t="shared" si="124"/>
        <v>725</v>
      </c>
      <c r="B728" s="143">
        <f t="shared" si="114"/>
        <v>559.98270463201072</v>
      </c>
      <c r="C728" s="133">
        <v>0</v>
      </c>
      <c r="D728" s="133">
        <v>0</v>
      </c>
      <c r="E728" s="166">
        <v>0</v>
      </c>
      <c r="F728" s="143"/>
      <c r="G728" s="143"/>
      <c r="H728" s="143"/>
      <c r="I728" s="143"/>
      <c r="J728" s="143"/>
      <c r="K728" s="143"/>
      <c r="L728" s="167">
        <f t="shared" si="115"/>
        <v>13.138676186386046</v>
      </c>
      <c r="M728" s="143">
        <f t="shared" si="116"/>
        <v>0.31926983132918091</v>
      </c>
      <c r="N728" s="143">
        <f t="shared" si="117"/>
        <v>52.554704745544186</v>
      </c>
      <c r="O728" s="143">
        <f t="shared" si="118"/>
        <v>0</v>
      </c>
      <c r="P728" s="143">
        <f t="shared" si="119"/>
        <v>0</v>
      </c>
      <c r="Q728" s="143">
        <f t="shared" si="120"/>
        <v>0</v>
      </c>
      <c r="R728" s="143">
        <f t="shared" si="121"/>
        <v>0</v>
      </c>
      <c r="S728" s="143">
        <f t="shared" si="122"/>
        <v>0</v>
      </c>
      <c r="T728" s="143">
        <f>U727-(U727*(0.5^(1/'SW7'!C$2)))</f>
        <v>5088.8853013187181</v>
      </c>
      <c r="U728" s="143">
        <f t="shared" si="123"/>
        <v>796937.72652744991</v>
      </c>
      <c r="V728" s="147">
        <f>(U728*'SW7'!C$3/(B728*'SW7'!C$4)/1000)</f>
        <v>0.91065641386813911</v>
      </c>
      <c r="W728" s="147">
        <f>V728/'SW7'!C$5</f>
        <v>11.383205173351739</v>
      </c>
    </row>
    <row r="729" spans="1:23" x14ac:dyDescent="0.35">
      <c r="A729" s="142">
        <f t="shared" si="124"/>
        <v>726</v>
      </c>
      <c r="B729" s="143">
        <f t="shared" si="114"/>
        <v>560.30270463201077</v>
      </c>
      <c r="C729" s="133">
        <v>0</v>
      </c>
      <c r="D729" s="133">
        <v>0</v>
      </c>
      <c r="E729" s="166">
        <v>0</v>
      </c>
      <c r="F729" s="143"/>
      <c r="G729" s="143"/>
      <c r="H729" s="143"/>
      <c r="I729" s="143"/>
      <c r="J729" s="143"/>
      <c r="K729" s="143"/>
      <c r="L729" s="167">
        <f t="shared" si="115"/>
        <v>13.146216091094598</v>
      </c>
      <c r="M729" s="143">
        <f t="shared" si="116"/>
        <v>0.31945305101359872</v>
      </c>
      <c r="N729" s="143">
        <f t="shared" si="117"/>
        <v>52.58486436437839</v>
      </c>
      <c r="O729" s="143">
        <f t="shared" si="118"/>
        <v>0</v>
      </c>
      <c r="P729" s="143">
        <f t="shared" si="119"/>
        <v>0</v>
      </c>
      <c r="Q729" s="143">
        <f t="shared" si="120"/>
        <v>0</v>
      </c>
      <c r="R729" s="143">
        <f t="shared" si="121"/>
        <v>0</v>
      </c>
      <c r="S729" s="143">
        <f t="shared" si="122"/>
        <v>0</v>
      </c>
      <c r="T729" s="143">
        <f>U728-(U728*(0.5^(1/'SW7'!C$2)))</f>
        <v>5056.3899723263457</v>
      </c>
      <c r="U729" s="143">
        <f t="shared" si="123"/>
        <v>791848.84122613119</v>
      </c>
      <c r="V729" s="147">
        <f>(U729*'SW7'!C$3/(B729*'SW7'!C$4)/1000)</f>
        <v>0.90432459938545773</v>
      </c>
      <c r="W729" s="147">
        <f>V729/'SW7'!C$5</f>
        <v>11.304057492318222</v>
      </c>
    </row>
    <row r="730" spans="1:23" x14ac:dyDescent="0.35">
      <c r="A730" s="142">
        <f t="shared" si="124"/>
        <v>727</v>
      </c>
      <c r="B730" s="143">
        <f t="shared" si="114"/>
        <v>560.62270463201082</v>
      </c>
      <c r="C730" s="133">
        <v>0</v>
      </c>
      <c r="D730" s="133">
        <v>0</v>
      </c>
      <c r="E730" s="166">
        <v>0</v>
      </c>
      <c r="F730" s="143"/>
      <c r="G730" s="143"/>
      <c r="H730" s="143"/>
      <c r="I730" s="143"/>
      <c r="J730" s="143"/>
      <c r="K730" s="143"/>
      <c r="L730" s="167">
        <f t="shared" si="115"/>
        <v>13.15374561740386</v>
      </c>
      <c r="M730" s="143">
        <f t="shared" si="116"/>
        <v>0.31963601850291379</v>
      </c>
      <c r="N730" s="143">
        <f t="shared" si="117"/>
        <v>52.614982469615441</v>
      </c>
      <c r="O730" s="143">
        <f t="shared" si="118"/>
        <v>0</v>
      </c>
      <c r="P730" s="143">
        <f t="shared" si="119"/>
        <v>0</v>
      </c>
      <c r="Q730" s="143">
        <f t="shared" si="120"/>
        <v>0</v>
      </c>
      <c r="R730" s="143">
        <f t="shared" si="121"/>
        <v>0</v>
      </c>
      <c r="S730" s="143">
        <f t="shared" si="122"/>
        <v>0</v>
      </c>
      <c r="T730" s="143">
        <f>U729-(U729*(0.5^(1/'SW7'!C$2)))</f>
        <v>5024.1021438657772</v>
      </c>
      <c r="U730" s="143">
        <f t="shared" si="123"/>
        <v>786792.45125380484</v>
      </c>
      <c r="V730" s="147">
        <f>(U730*'SW7'!C$3/(B730*'SW7'!C$4)/1000)</f>
        <v>0.89803710307082119</v>
      </c>
      <c r="W730" s="147">
        <f>V730/'SW7'!C$5</f>
        <v>11.225463788385264</v>
      </c>
    </row>
    <row r="731" spans="1:23" x14ac:dyDescent="0.35">
      <c r="A731" s="142">
        <f t="shared" si="124"/>
        <v>728</v>
      </c>
      <c r="B731" s="143">
        <f t="shared" si="114"/>
        <v>560.94270463201087</v>
      </c>
      <c r="C731" s="133">
        <v>0</v>
      </c>
      <c r="D731" s="133">
        <v>0</v>
      </c>
      <c r="E731" s="166">
        <v>0</v>
      </c>
      <c r="F731" s="143"/>
      <c r="G731" s="143"/>
      <c r="H731" s="143"/>
      <c r="I731" s="143"/>
      <c r="J731" s="143"/>
      <c r="K731" s="143"/>
      <c r="L731" s="167">
        <f t="shared" si="115"/>
        <v>13.161264793845515</v>
      </c>
      <c r="M731" s="143">
        <f t="shared" si="116"/>
        <v>0.31981873449044601</v>
      </c>
      <c r="N731" s="143">
        <f t="shared" si="117"/>
        <v>52.645059175382059</v>
      </c>
      <c r="O731" s="143">
        <f t="shared" si="118"/>
        <v>0</v>
      </c>
      <c r="P731" s="143">
        <f t="shared" si="119"/>
        <v>0</v>
      </c>
      <c r="Q731" s="143">
        <f t="shared" si="120"/>
        <v>0</v>
      </c>
      <c r="R731" s="143">
        <f t="shared" si="121"/>
        <v>0</v>
      </c>
      <c r="S731" s="143">
        <f t="shared" si="122"/>
        <v>0</v>
      </c>
      <c r="T731" s="143">
        <f>U730-(U730*(0.5^(1/'SW7'!C$2)))</f>
        <v>4992.0204909320455</v>
      </c>
      <c r="U731" s="143">
        <f t="shared" si="123"/>
        <v>781768.34910993907</v>
      </c>
      <c r="V731" s="147">
        <f>(U731*'SW7'!C$3/(B731*'SW7'!C$4)/1000)</f>
        <v>0.89179361237396615</v>
      </c>
      <c r="W731" s="147">
        <f>V731/'SW7'!C$5</f>
        <v>11.147420154674577</v>
      </c>
    </row>
    <row r="732" spans="1:23" x14ac:dyDescent="0.35">
      <c r="A732" s="142">
        <f t="shared" si="124"/>
        <v>729</v>
      </c>
      <c r="B732" s="143">
        <f t="shared" si="114"/>
        <v>561.26270463201092</v>
      </c>
      <c r="C732" s="133">
        <v>0</v>
      </c>
      <c r="D732" s="133">
        <v>0</v>
      </c>
      <c r="E732" s="166">
        <v>0</v>
      </c>
      <c r="F732" s="143"/>
      <c r="G732" s="143"/>
      <c r="H732" s="143"/>
      <c r="I732" s="143"/>
      <c r="J732" s="143"/>
      <c r="K732" s="143"/>
      <c r="L732" s="167">
        <f t="shared" si="115"/>
        <v>13.168773648833767</v>
      </c>
      <c r="M732" s="143">
        <f t="shared" si="116"/>
        <v>0.32000119966666052</v>
      </c>
      <c r="N732" s="143">
        <f t="shared" si="117"/>
        <v>52.675094595335068</v>
      </c>
      <c r="O732" s="143">
        <f t="shared" si="118"/>
        <v>0</v>
      </c>
      <c r="P732" s="143">
        <f t="shared" si="119"/>
        <v>0</v>
      </c>
      <c r="Q732" s="143">
        <f t="shared" si="120"/>
        <v>0</v>
      </c>
      <c r="R732" s="143">
        <f t="shared" si="121"/>
        <v>0</v>
      </c>
      <c r="S732" s="143">
        <f t="shared" si="122"/>
        <v>0</v>
      </c>
      <c r="T732" s="143">
        <f>U731-(U731*(0.5^(1/'SW7'!C$2)))</f>
        <v>4960.143696981133</v>
      </c>
      <c r="U732" s="143">
        <f t="shared" si="123"/>
        <v>776776.32861900702</v>
      </c>
      <c r="V732" s="147">
        <f>(U732*'SW7'!C$3/(B732*'SW7'!C$4)/1000)</f>
        <v>0.88559381696804607</v>
      </c>
      <c r="W732" s="147">
        <f>V732/'SW7'!C$5</f>
        <v>11.069922712100576</v>
      </c>
    </row>
    <row r="733" spans="1:23" x14ac:dyDescent="0.35">
      <c r="A733" s="142">
        <f t="shared" si="124"/>
        <v>730</v>
      </c>
      <c r="B733" s="143">
        <f t="shared" si="114"/>
        <v>561.58270463201097</v>
      </c>
      <c r="C733" s="133">
        <v>0</v>
      </c>
      <c r="D733" s="133">
        <v>0</v>
      </c>
      <c r="E733" s="166">
        <v>0</v>
      </c>
      <c r="F733" s="143"/>
      <c r="G733" s="143"/>
      <c r="H733" s="143"/>
      <c r="I733" s="143"/>
      <c r="J733" s="143"/>
      <c r="K733" s="143"/>
      <c r="L733" s="167">
        <f t="shared" si="115"/>
        <v>13.17627221066596</v>
      </c>
      <c r="M733" s="143">
        <f t="shared" si="116"/>
        <v>0.32018341471918282</v>
      </c>
      <c r="N733" s="143">
        <f t="shared" si="117"/>
        <v>52.705088842663841</v>
      </c>
      <c r="O733" s="143">
        <f t="shared" si="118"/>
        <v>0</v>
      </c>
      <c r="P733" s="143">
        <f t="shared" si="119"/>
        <v>0</v>
      </c>
      <c r="Q733" s="143">
        <f t="shared" si="120"/>
        <v>0</v>
      </c>
      <c r="R733" s="143">
        <f t="shared" si="121"/>
        <v>0</v>
      </c>
      <c r="S733" s="143">
        <f t="shared" si="122"/>
        <v>0</v>
      </c>
      <c r="T733" s="143">
        <f>U732-(U732*(0.5^(1/'SW7'!C$2)))</f>
        <v>4928.4704538759543</v>
      </c>
      <c r="U733" s="143">
        <f t="shared" si="123"/>
        <v>771816.18492202589</v>
      </c>
      <c r="V733" s="147">
        <f>(U733*'SW7'!C$3/(B733*'SW7'!C$4)/1000)</f>
        <v>0.87943740873365506</v>
      </c>
      <c r="W733" s="147">
        <f>V733/'SW7'!C$5</f>
        <v>10.992967609170687</v>
      </c>
    </row>
    <row r="734" spans="1:23" x14ac:dyDescent="0.35">
      <c r="A734" s="142">
        <f t="shared" si="124"/>
        <v>731</v>
      </c>
      <c r="B734" s="143">
        <f t="shared" si="114"/>
        <v>561.90270463201102</v>
      </c>
      <c r="C734" s="133">
        <v>0</v>
      </c>
      <c r="D734" s="133">
        <v>0</v>
      </c>
      <c r="E734" s="166">
        <v>0</v>
      </c>
      <c r="F734" s="143"/>
      <c r="G734" s="143"/>
      <c r="H734" s="143"/>
      <c r="I734" s="143"/>
      <c r="J734" s="143"/>
      <c r="K734" s="143"/>
      <c r="L734" s="167">
        <f t="shared" si="115"/>
        <v>13.183760507523235</v>
      </c>
      <c r="M734" s="143">
        <f t="shared" si="116"/>
        <v>0.32036538033281459</v>
      </c>
      <c r="N734" s="143">
        <f t="shared" si="117"/>
        <v>52.735042030092941</v>
      </c>
      <c r="O734" s="143">
        <f t="shared" si="118"/>
        <v>0</v>
      </c>
      <c r="P734" s="143">
        <f t="shared" si="119"/>
        <v>0</v>
      </c>
      <c r="Q734" s="143">
        <f t="shared" si="120"/>
        <v>0</v>
      </c>
      <c r="R734" s="143">
        <f t="shared" si="121"/>
        <v>0</v>
      </c>
      <c r="S734" s="143">
        <f t="shared" si="122"/>
        <v>0</v>
      </c>
      <c r="T734" s="143">
        <f>U733-(U733*(0.5^(1/'SW7'!C$2)))</f>
        <v>4896.9994618324563</v>
      </c>
      <c r="U734" s="143">
        <f t="shared" si="123"/>
        <v>766887.71446814993</v>
      </c>
      <c r="V734" s="147">
        <f>(U734*'SW7'!C$3/(B734*'SW7'!C$4)/1000)</f>
        <v>0.87332408174296883</v>
      </c>
      <c r="W734" s="147">
        <f>V734/'SW7'!C$5</f>
        <v>10.916551021787111</v>
      </c>
    </row>
    <row r="735" spans="1:23" x14ac:dyDescent="0.35">
      <c r="A735" s="142">
        <f t="shared" si="124"/>
        <v>732</v>
      </c>
      <c r="B735" s="143">
        <f t="shared" si="114"/>
        <v>562.22270463201107</v>
      </c>
      <c r="C735" s="133">
        <v>0</v>
      </c>
      <c r="D735" s="133">
        <v>0</v>
      </c>
      <c r="E735" s="166">
        <v>0</v>
      </c>
      <c r="F735" s="143"/>
      <c r="G735" s="143"/>
      <c r="H735" s="143"/>
      <c r="I735" s="143"/>
      <c r="J735" s="143"/>
      <c r="K735" s="143"/>
      <c r="L735" s="167">
        <f t="shared" si="115"/>
        <v>13.191238567471164</v>
      </c>
      <c r="M735" s="143">
        <f t="shared" si="116"/>
        <v>0.32054709718954927</v>
      </c>
      <c r="N735" s="143">
        <f t="shared" si="117"/>
        <v>52.764954269884655</v>
      </c>
      <c r="O735" s="143">
        <f t="shared" si="118"/>
        <v>0</v>
      </c>
      <c r="P735" s="143">
        <f t="shared" si="119"/>
        <v>0</v>
      </c>
      <c r="Q735" s="143">
        <f t="shared" si="120"/>
        <v>0</v>
      </c>
      <c r="R735" s="143">
        <f t="shared" si="121"/>
        <v>0</v>
      </c>
      <c r="S735" s="143">
        <f t="shared" si="122"/>
        <v>0</v>
      </c>
      <c r="T735" s="143">
        <f>U734-(U734*(0.5^(1/'SW7'!C$2)))</f>
        <v>4865.7294293664163</v>
      </c>
      <c r="U735" s="143">
        <f t="shared" si="123"/>
        <v>761990.71500631748</v>
      </c>
      <c r="V735" s="147">
        <f>(U735*'SW7'!C$3/(B735*'SW7'!C$4)/1000)</f>
        <v>0.86725353224400126</v>
      </c>
      <c r="W735" s="147">
        <f>V735/'SW7'!C$5</f>
        <v>10.840669153050015</v>
      </c>
    </row>
    <row r="736" spans="1:23" x14ac:dyDescent="0.35">
      <c r="A736" s="142">
        <f t="shared" si="124"/>
        <v>733</v>
      </c>
      <c r="B736" s="143">
        <f t="shared" si="114"/>
        <v>562.54270463201112</v>
      </c>
      <c r="C736" s="133">
        <v>0</v>
      </c>
      <c r="D736" s="133">
        <v>0</v>
      </c>
      <c r="E736" s="166">
        <v>0</v>
      </c>
      <c r="F736" s="143"/>
      <c r="G736" s="143"/>
      <c r="H736" s="143"/>
      <c r="I736" s="143"/>
      <c r="J736" s="143"/>
      <c r="K736" s="143"/>
      <c r="L736" s="167">
        <f t="shared" si="115"/>
        <v>13.198706418460365</v>
      </c>
      <c r="M736" s="143">
        <f t="shared" si="116"/>
        <v>0.32072856596858684</v>
      </c>
      <c r="N736" s="143">
        <f t="shared" si="117"/>
        <v>52.794825673841459</v>
      </c>
      <c r="O736" s="143">
        <f t="shared" si="118"/>
        <v>0</v>
      </c>
      <c r="P736" s="143">
        <f t="shared" si="119"/>
        <v>0</v>
      </c>
      <c r="Q736" s="143">
        <f t="shared" si="120"/>
        <v>0</v>
      </c>
      <c r="R736" s="143">
        <f t="shared" si="121"/>
        <v>0</v>
      </c>
      <c r="S736" s="143">
        <f t="shared" si="122"/>
        <v>0</v>
      </c>
      <c r="T736" s="143">
        <f>U735-(U735*(0.5^(1/'SW7'!C$2)))</f>
        <v>4834.6590732407058</v>
      </c>
      <c r="U736" s="143">
        <f t="shared" si="123"/>
        <v>757124.98557695106</v>
      </c>
      <c r="V736" s="147">
        <f>(U736*'SW7'!C$3/(B736*'SW7'!C$4)/1000)</f>
        <v>0.86122545864497391</v>
      </c>
      <c r="W736" s="147">
        <f>V736/'SW7'!C$5</f>
        <v>10.765318233062173</v>
      </c>
    </row>
    <row r="737" spans="1:23" x14ac:dyDescent="0.35">
      <c r="A737" s="142">
        <f t="shared" si="124"/>
        <v>734</v>
      </c>
      <c r="B737" s="143">
        <f t="shared" ref="B737:B738" si="125">B736+0.32</f>
        <v>562.86270463201117</v>
      </c>
      <c r="C737" s="133">
        <v>0</v>
      </c>
      <c r="D737" s="133">
        <v>0</v>
      </c>
      <c r="E737" s="166">
        <v>0</v>
      </c>
      <c r="F737" s="143"/>
      <c r="G737" s="143"/>
      <c r="H737" s="143"/>
      <c r="I737" s="143"/>
      <c r="J737" s="143"/>
      <c r="K737" s="143"/>
      <c r="L737" s="167">
        <f t="shared" si="115"/>
        <v>13.206164088327125</v>
      </c>
      <c r="M737" s="143">
        <f t="shared" si="116"/>
        <v>0.32090978734634912</v>
      </c>
      <c r="N737" s="143">
        <f t="shared" si="117"/>
        <v>52.824656353308498</v>
      </c>
      <c r="O737" s="143">
        <f t="shared" si="118"/>
        <v>0</v>
      </c>
      <c r="P737" s="143">
        <f t="shared" si="119"/>
        <v>0</v>
      </c>
      <c r="Q737" s="143">
        <f t="shared" si="120"/>
        <v>0</v>
      </c>
      <c r="R737" s="143">
        <f t="shared" si="121"/>
        <v>0</v>
      </c>
      <c r="S737" s="143">
        <f t="shared" si="122"/>
        <v>0</v>
      </c>
      <c r="T737" s="143">
        <f>U736-(U736*(0.5^(1/'SW7'!C$2)))</f>
        <v>4803.7871184118558</v>
      </c>
      <c r="U737" s="143">
        <f t="shared" si="123"/>
        <v>752290.32650371036</v>
      </c>
      <c r="V737" s="147">
        <f>(U737*'SW7'!C$3/(B737*'SW7'!C$4)/1000)</f>
        <v>0.85523956149880032</v>
      </c>
      <c r="W737" s="147">
        <f>V737/'SW7'!C$5</f>
        <v>10.690494518735004</v>
      </c>
    </row>
    <row r="738" spans="1:23" x14ac:dyDescent="0.35">
      <c r="A738" s="142">
        <f t="shared" si="124"/>
        <v>735</v>
      </c>
      <c r="B738" s="143">
        <f t="shared" si="125"/>
        <v>563.18270463201122</v>
      </c>
      <c r="C738" s="133">
        <v>0</v>
      </c>
      <c r="D738" s="133">
        <v>0</v>
      </c>
      <c r="E738" s="166">
        <v>0</v>
      </c>
      <c r="F738" s="143"/>
      <c r="G738" s="143"/>
      <c r="H738" s="143"/>
      <c r="I738" s="143"/>
      <c r="J738" s="143"/>
      <c r="K738" s="143"/>
      <c r="L738" s="167">
        <f t="shared" si="115"/>
        <v>13.213611604794057</v>
      </c>
      <c r="M738" s="143">
        <f t="shared" si="116"/>
        <v>0.32109076199649556</v>
      </c>
      <c r="N738" s="143">
        <f t="shared" si="117"/>
        <v>52.854446419176227</v>
      </c>
      <c r="O738" s="143">
        <f t="shared" si="118"/>
        <v>0</v>
      </c>
      <c r="P738" s="143">
        <f t="shared" si="119"/>
        <v>0</v>
      </c>
      <c r="Q738" s="143">
        <f t="shared" si="120"/>
        <v>0</v>
      </c>
      <c r="R738" s="143">
        <f t="shared" si="121"/>
        <v>0</v>
      </c>
      <c r="S738" s="143">
        <f t="shared" si="122"/>
        <v>0</v>
      </c>
      <c r="T738" s="143">
        <f>U737-(U737*(0.5^(1/'SW7'!C$2)))</f>
        <v>4773.1122979788342</v>
      </c>
      <c r="U738" s="143">
        <f t="shared" si="123"/>
        <v>747486.5393852985</v>
      </c>
      <c r="V738" s="147">
        <f>(U738*'SW7'!C$3/(B738*'SW7'!C$4)/1000)</f>
        <v>0.84929554348768332</v>
      </c>
      <c r="W738" s="147">
        <f>V738/'SW7'!C$5</f>
        <v>10.616194293596042</v>
      </c>
    </row>
  </sheetData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2226-F4B6-4B0E-903A-33FB0E5BA0D2}">
  <dimension ref="A1:AG25"/>
  <sheetViews>
    <sheetView topLeftCell="A13" zoomScale="85" zoomScaleNormal="85" workbookViewId="0">
      <selection activeCell="W7" sqref="W7"/>
    </sheetView>
  </sheetViews>
  <sheetFormatPr defaultColWidth="9.109375" defaultRowHeight="15" x14ac:dyDescent="0.35"/>
  <cols>
    <col min="1" max="1" width="12" style="136" bestFit="1" customWidth="1"/>
    <col min="2" max="6" width="9.109375" style="136"/>
    <col min="7" max="21" width="7" style="136" customWidth="1"/>
    <col min="22" max="22" width="9.109375" style="136"/>
    <col min="23" max="23" width="9.6640625" style="136" bestFit="1" customWidth="1"/>
    <col min="24" max="16384" width="9.109375" style="136"/>
  </cols>
  <sheetData>
    <row r="1" spans="1:25" x14ac:dyDescent="0.35">
      <c r="A1" s="133" t="s">
        <v>116</v>
      </c>
      <c r="B1" s="170">
        <v>655</v>
      </c>
      <c r="C1" s="170">
        <v>655</v>
      </c>
      <c r="D1" s="170">
        <v>655</v>
      </c>
      <c r="E1" s="170">
        <v>655</v>
      </c>
      <c r="F1" s="170">
        <v>655</v>
      </c>
      <c r="G1" s="170">
        <v>666</v>
      </c>
      <c r="H1" s="170">
        <v>666</v>
      </c>
      <c r="I1" s="170">
        <v>666</v>
      </c>
      <c r="J1" s="170">
        <v>666</v>
      </c>
      <c r="K1" s="170">
        <v>666</v>
      </c>
      <c r="L1" s="170">
        <v>693</v>
      </c>
      <c r="M1" s="170">
        <v>693</v>
      </c>
      <c r="N1" s="170">
        <v>693</v>
      </c>
      <c r="O1" s="170">
        <v>693</v>
      </c>
      <c r="P1" s="170">
        <v>693</v>
      </c>
      <c r="Q1" s="170">
        <v>735</v>
      </c>
      <c r="R1" s="170">
        <v>735</v>
      </c>
      <c r="S1" s="170">
        <v>735</v>
      </c>
      <c r="T1" s="170">
        <v>735</v>
      </c>
      <c r="U1" s="170">
        <v>735</v>
      </c>
    </row>
    <row r="2" spans="1:25" x14ac:dyDescent="0.35">
      <c r="A2" s="136" t="s">
        <v>309</v>
      </c>
      <c r="B2" s="136">
        <v>1</v>
      </c>
      <c r="C2" s="136">
        <v>2</v>
      </c>
      <c r="D2" s="136">
        <v>3</v>
      </c>
      <c r="E2" s="136">
        <v>4</v>
      </c>
      <c r="F2" s="136">
        <v>5</v>
      </c>
      <c r="G2" s="136">
        <v>1</v>
      </c>
      <c r="H2" s="136">
        <v>2</v>
      </c>
      <c r="I2" s="136">
        <v>3</v>
      </c>
      <c r="J2" s="136">
        <v>4</v>
      </c>
      <c r="K2" s="136">
        <v>5</v>
      </c>
      <c r="L2" s="136">
        <v>1</v>
      </c>
      <c r="M2" s="136">
        <v>2</v>
      </c>
      <c r="N2" s="136">
        <v>3</v>
      </c>
      <c r="O2" s="136">
        <v>4</v>
      </c>
      <c r="P2" s="136">
        <v>5</v>
      </c>
      <c r="Q2" s="136">
        <v>1</v>
      </c>
      <c r="R2" s="136">
        <v>2</v>
      </c>
      <c r="S2" s="136">
        <v>3</v>
      </c>
      <c r="T2" s="136">
        <v>4</v>
      </c>
      <c r="U2" s="136">
        <v>5</v>
      </c>
    </row>
    <row r="3" spans="1:25" x14ac:dyDescent="0.35">
      <c r="A3" s="133" t="s">
        <v>256</v>
      </c>
      <c r="B3" s="136">
        <v>2.71</v>
      </c>
      <c r="C3" s="136">
        <v>2.1800000000000002</v>
      </c>
      <c r="D3" s="136">
        <v>1.95</v>
      </c>
      <c r="E3" s="136">
        <v>2.09</v>
      </c>
      <c r="F3" s="136">
        <v>2.34</v>
      </c>
      <c r="Q3" s="136">
        <v>0.5</v>
      </c>
      <c r="R3" s="136">
        <v>0.43</v>
      </c>
      <c r="S3" s="136">
        <v>0.7</v>
      </c>
      <c r="T3" s="136">
        <v>0.97</v>
      </c>
      <c r="U3" s="136">
        <v>0.69</v>
      </c>
      <c r="W3" s="136">
        <f>AVERAGE(B3:F3)</f>
        <v>2.254</v>
      </c>
      <c r="X3" s="136">
        <f>AVERAGE(Q3:U3)</f>
        <v>0.65799999999999992</v>
      </c>
    </row>
    <row r="4" spans="1:25" x14ac:dyDescent="0.35">
      <c r="A4" s="133" t="s">
        <v>310</v>
      </c>
      <c r="B4" s="136">
        <v>28.2</v>
      </c>
      <c r="C4" s="136">
        <v>24.7</v>
      </c>
      <c r="D4" s="136">
        <v>25.2</v>
      </c>
      <c r="E4" s="136">
        <v>24</v>
      </c>
      <c r="F4" s="136">
        <v>20.7</v>
      </c>
      <c r="G4" s="136">
        <v>32</v>
      </c>
      <c r="H4" s="136">
        <v>22.9</v>
      </c>
      <c r="I4" s="136">
        <v>28.5</v>
      </c>
      <c r="J4" s="136">
        <v>32.4</v>
      </c>
      <c r="K4" s="136">
        <v>10.8</v>
      </c>
      <c r="L4" s="136">
        <v>20.2</v>
      </c>
      <c r="M4" s="136">
        <v>17.5</v>
      </c>
      <c r="N4" s="136">
        <v>19.5</v>
      </c>
      <c r="O4" s="136">
        <v>21.4</v>
      </c>
      <c r="Q4" s="136">
        <v>17</v>
      </c>
      <c r="R4" s="136">
        <v>13.6</v>
      </c>
      <c r="S4" s="136">
        <v>16.100000000000001</v>
      </c>
      <c r="T4" s="136">
        <v>15.8</v>
      </c>
      <c r="U4" s="136">
        <v>14.9</v>
      </c>
      <c r="W4" s="136">
        <f>1.98/W3</f>
        <v>0.87843833185448095</v>
      </c>
      <c r="X4" s="136">
        <f>1.11/X3</f>
        <v>1.6869300911854106</v>
      </c>
    </row>
    <row r="5" spans="1:25" x14ac:dyDescent="0.35">
      <c r="A5" s="133"/>
    </row>
    <row r="6" spans="1:25" x14ac:dyDescent="0.35">
      <c r="A6" s="133"/>
      <c r="B6" s="136" t="s">
        <v>257</v>
      </c>
      <c r="C6" s="149">
        <v>0.05</v>
      </c>
      <c r="D6" s="149">
        <v>0.95</v>
      </c>
      <c r="E6" s="136" t="s">
        <v>258</v>
      </c>
      <c r="F6" s="136" t="s">
        <v>259</v>
      </c>
      <c r="W6" s="135"/>
    </row>
    <row r="7" spans="1:25" x14ac:dyDescent="0.35">
      <c r="A7" s="133" t="s">
        <v>311</v>
      </c>
      <c r="B7" s="136">
        <v>1.35</v>
      </c>
      <c r="C7" s="136">
        <v>0.64</v>
      </c>
      <c r="D7" s="136">
        <v>2.06</v>
      </c>
      <c r="E7" s="136">
        <f>D7-B7</f>
        <v>0.71</v>
      </c>
      <c r="F7" s="136">
        <f>B7-C7</f>
        <v>0.71000000000000008</v>
      </c>
      <c r="W7" s="135"/>
    </row>
    <row r="8" spans="1:25" x14ac:dyDescent="0.35">
      <c r="A8" s="133" t="s">
        <v>312</v>
      </c>
      <c r="B8" s="136">
        <v>0.73</v>
      </c>
      <c r="C8" s="136">
        <v>0.36</v>
      </c>
      <c r="D8" s="136">
        <v>1.1100000000000001</v>
      </c>
      <c r="E8" s="136">
        <f t="shared" ref="E8:E12" si="0">D8-B8</f>
        <v>0.38000000000000012</v>
      </c>
      <c r="F8" s="136">
        <f t="shared" ref="F8:F12" si="1">B8-C8</f>
        <v>0.37</v>
      </c>
      <c r="W8" s="135"/>
    </row>
    <row r="9" spans="1:25" x14ac:dyDescent="0.35">
      <c r="A9" s="133" t="s">
        <v>313</v>
      </c>
      <c r="B9" s="136">
        <v>17.350000000000001</v>
      </c>
      <c r="C9" s="136">
        <v>7.72</v>
      </c>
      <c r="D9" s="136">
        <v>28.56</v>
      </c>
      <c r="E9" s="136">
        <f t="shared" si="0"/>
        <v>11.209999999999997</v>
      </c>
      <c r="F9" s="136">
        <f t="shared" si="1"/>
        <v>9.6300000000000026</v>
      </c>
      <c r="W9" s="135"/>
    </row>
    <row r="10" spans="1:25" x14ac:dyDescent="0.35">
      <c r="A10" s="133" t="s">
        <v>314</v>
      </c>
      <c r="B10" s="136">
        <v>15.9</v>
      </c>
      <c r="C10" s="136">
        <v>7.4</v>
      </c>
      <c r="D10" s="136">
        <v>26.04</v>
      </c>
      <c r="E10" s="136">
        <f t="shared" si="0"/>
        <v>10.139999999999999</v>
      </c>
      <c r="F10" s="136">
        <f t="shared" si="1"/>
        <v>8.5</v>
      </c>
      <c r="W10" s="135"/>
    </row>
    <row r="11" spans="1:25" x14ac:dyDescent="0.35">
      <c r="A11" s="136" t="s">
        <v>315</v>
      </c>
      <c r="B11" s="136">
        <v>12.92</v>
      </c>
      <c r="C11" s="136">
        <v>6.14</v>
      </c>
      <c r="D11" s="136">
        <v>21.17</v>
      </c>
      <c r="E11" s="136">
        <f t="shared" si="0"/>
        <v>8.2500000000000018</v>
      </c>
      <c r="F11" s="136">
        <f t="shared" si="1"/>
        <v>6.78</v>
      </c>
      <c r="W11" s="135"/>
    </row>
    <row r="12" spans="1:25" x14ac:dyDescent="0.35">
      <c r="A12" s="136" t="s">
        <v>316</v>
      </c>
      <c r="B12" s="136">
        <v>9.36</v>
      </c>
      <c r="C12" s="136">
        <v>4.3</v>
      </c>
      <c r="D12" s="136">
        <v>15.47</v>
      </c>
      <c r="E12" s="136">
        <f t="shared" si="0"/>
        <v>6.1100000000000012</v>
      </c>
      <c r="F12" s="136">
        <f t="shared" si="1"/>
        <v>5.0599999999999996</v>
      </c>
      <c r="W12" s="135"/>
      <c r="X12" s="150"/>
      <c r="Y12" s="150"/>
    </row>
    <row r="18" spans="33:33" x14ac:dyDescent="0.35">
      <c r="AG18" s="135"/>
    </row>
    <row r="19" spans="33:33" x14ac:dyDescent="0.35">
      <c r="AG19" s="135"/>
    </row>
    <row r="20" spans="33:33" x14ac:dyDescent="0.35">
      <c r="AG20" s="135"/>
    </row>
    <row r="21" spans="33:33" x14ac:dyDescent="0.35">
      <c r="AG21" s="135"/>
    </row>
    <row r="22" spans="33:33" x14ac:dyDescent="0.35">
      <c r="AG22" s="135"/>
    </row>
    <row r="25" spans="33:33" x14ac:dyDescent="0.35">
      <c r="AG25" s="135"/>
    </row>
  </sheetData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2123-583C-4056-AE21-655003B6D75F}">
  <dimension ref="A1:Y738"/>
  <sheetViews>
    <sheetView zoomScaleNormal="100" workbookViewId="0">
      <pane ySplit="1" topLeftCell="A705" activePane="bottomLeft" state="frozen"/>
      <selection pane="bottomLeft" activeCell="I244" sqref="I244"/>
    </sheetView>
  </sheetViews>
  <sheetFormatPr defaultColWidth="8.88671875" defaultRowHeight="15.6" x14ac:dyDescent="0.35"/>
  <cols>
    <col min="1" max="1" width="5.109375" style="20" bestFit="1" customWidth="1"/>
    <col min="2" max="2" width="10.44140625" style="21" bestFit="1" customWidth="1"/>
    <col min="3" max="4" width="10.44140625" style="20" bestFit="1" customWidth="1"/>
    <col min="5" max="5" width="10.44140625" style="164" bestFit="1" customWidth="1"/>
    <col min="6" max="6" width="9.33203125" style="21" bestFit="1" customWidth="1"/>
    <col min="7" max="7" width="19.5546875" style="21" bestFit="1" customWidth="1"/>
    <col min="8" max="8" width="22.5546875" style="21" bestFit="1" customWidth="1"/>
    <col min="9" max="9" width="19.88671875" style="21" bestFit="1" customWidth="1"/>
    <col min="10" max="10" width="11.88671875" style="21" bestFit="1" customWidth="1"/>
    <col min="11" max="11" width="14" style="21" bestFit="1" customWidth="1"/>
    <col min="12" max="12" width="6.109375" style="127" bestFit="1" customWidth="1"/>
    <col min="13" max="13" width="15.88671875" style="21" bestFit="1" customWidth="1"/>
    <col min="14" max="14" width="18.88671875" style="21" bestFit="1" customWidth="1"/>
    <col min="15" max="15" width="20.33203125" style="21" bestFit="1" customWidth="1"/>
    <col min="16" max="17" width="17" style="21" bestFit="1" customWidth="1"/>
    <col min="18" max="18" width="17.6640625" style="21" bestFit="1" customWidth="1"/>
    <col min="19" max="19" width="21.88671875" style="127" bestFit="1" customWidth="1"/>
    <col min="20" max="20" width="17.33203125" style="127" bestFit="1" customWidth="1"/>
    <col min="21" max="21" width="11.88671875" style="127" bestFit="1" customWidth="1"/>
    <col min="22" max="22" width="12.6640625" style="20" bestFit="1" customWidth="1"/>
    <col min="23" max="23" width="11.88671875" style="20" bestFit="1" customWidth="1"/>
    <col min="24" max="24" width="21.5546875" style="128" bestFit="1" customWidth="1"/>
    <col min="25" max="25" width="50.6640625" style="21" customWidth="1"/>
    <col min="26" max="26" width="23.33203125" style="21" bestFit="1" customWidth="1"/>
    <col min="27" max="16384" width="8.88671875" style="21"/>
  </cols>
  <sheetData>
    <row r="1" spans="1:25" s="126" customFormat="1" ht="15" customHeight="1" x14ac:dyDescent="0.4">
      <c r="A1" s="131" t="s">
        <v>228</v>
      </c>
      <c r="B1" s="151" t="s">
        <v>229</v>
      </c>
      <c r="C1" s="131" t="s">
        <v>260</v>
      </c>
      <c r="D1" s="131" t="s">
        <v>261</v>
      </c>
      <c r="E1" s="162" t="s">
        <v>262</v>
      </c>
      <c r="F1" s="151" t="s">
        <v>233</v>
      </c>
      <c r="G1" s="151" t="s">
        <v>234</v>
      </c>
      <c r="H1" s="151" t="s">
        <v>263</v>
      </c>
      <c r="I1" s="151" t="s">
        <v>236</v>
      </c>
      <c r="J1" s="151" t="s">
        <v>237</v>
      </c>
      <c r="K1" s="151" t="s">
        <v>238</v>
      </c>
      <c r="L1" s="132" t="s">
        <v>239</v>
      </c>
      <c r="M1" s="151" t="s">
        <v>240</v>
      </c>
      <c r="N1" s="151" t="s">
        <v>264</v>
      </c>
      <c r="O1" s="151" t="s">
        <v>242</v>
      </c>
      <c r="P1" s="151" t="s">
        <v>265</v>
      </c>
      <c r="Q1" s="151" t="s">
        <v>266</v>
      </c>
      <c r="R1" s="151" t="s">
        <v>267</v>
      </c>
      <c r="S1" s="151" t="s">
        <v>246</v>
      </c>
      <c r="T1" s="132" t="s">
        <v>247</v>
      </c>
      <c r="U1" s="132" t="s">
        <v>248</v>
      </c>
      <c r="V1" s="131" t="s">
        <v>249</v>
      </c>
      <c r="W1" s="131" t="s">
        <v>250</v>
      </c>
      <c r="X1" s="124"/>
      <c r="Y1" s="125"/>
    </row>
    <row r="2" spans="1:25" ht="15" customHeight="1" x14ac:dyDescent="0.35">
      <c r="A2" s="133" t="s">
        <v>198</v>
      </c>
      <c r="B2" s="134" t="s">
        <v>202</v>
      </c>
      <c r="C2" s="133" t="s">
        <v>251</v>
      </c>
      <c r="D2" s="133" t="s">
        <v>251</v>
      </c>
      <c r="E2" s="163" t="s">
        <v>252</v>
      </c>
      <c r="F2" s="134" t="s">
        <v>202</v>
      </c>
      <c r="G2" s="134" t="s">
        <v>202</v>
      </c>
      <c r="H2" s="134" t="s">
        <v>218</v>
      </c>
      <c r="I2" s="134" t="s">
        <v>253</v>
      </c>
      <c r="J2" s="134" t="s">
        <v>254</v>
      </c>
      <c r="K2" s="134" t="s">
        <v>202</v>
      </c>
      <c r="L2" s="134" t="s">
        <v>202</v>
      </c>
      <c r="M2" s="134" t="s">
        <v>202</v>
      </c>
      <c r="N2" s="134" t="s">
        <v>218</v>
      </c>
      <c r="O2" s="134" t="s">
        <v>253</v>
      </c>
      <c r="P2" s="134" t="s">
        <v>253</v>
      </c>
      <c r="Q2" s="134" t="s">
        <v>253</v>
      </c>
      <c r="R2" s="134" t="s">
        <v>253</v>
      </c>
      <c r="S2" s="134" t="s">
        <v>253</v>
      </c>
      <c r="T2" s="134" t="s">
        <v>253</v>
      </c>
      <c r="U2" s="134" t="s">
        <v>253</v>
      </c>
      <c r="V2" s="133" t="s">
        <v>255</v>
      </c>
      <c r="W2" s="133" t="s">
        <v>255</v>
      </c>
      <c r="Y2" s="129"/>
    </row>
    <row r="3" spans="1:25" ht="15" customHeight="1" x14ac:dyDescent="0.35">
      <c r="A3" s="133">
        <v>0</v>
      </c>
      <c r="B3" s="134" t="e" cm="1">
        <f t="array" aca="1" ref="B3" ca="1">_xll.RiskNormal('SW7'!C6,'SW7'!D6,_xll.RiskTruncateP(0.05,0.95),_xll.RiskName("Birth Weight"),_xll.RiskUnits("kg"))</f>
        <v>#NAME?</v>
      </c>
      <c r="C3" s="133" t="e" cm="1">
        <f t="array" aca="1" ref="C3" ca="1">_xll.RiskNormal(50,50*0.3941,_xll.RiskTruncateP(0.05,0.95),_xll.RiskName("Diet 1 Feed"),_xll.RiskUnits("ng/kg dry"))</f>
        <v>#NAME?</v>
      </c>
      <c r="D3" s="133" t="e" cm="1">
        <f t="array" aca="1" ref="D3" ca="1">_xll.RiskNormal(550,550*0.282,_xll.RiskTruncateP(0.05,0.95),_xll.RiskName("Diet 1 Soil"),_xll.RiskUnits("ng/kg dry"))</f>
        <v>#NAME?</v>
      </c>
      <c r="E3" s="163">
        <v>1.3</v>
      </c>
      <c r="F3" s="134" t="e" cm="1">
        <f t="array" aca="1" ref="F3" ca="1">_xll.RiskNormal((-0.0001*A3^2+0.0196*A3+11.697),(-0.0001*A3^2+0.0196*A3+11.697)*0.062,_xll.RiskTruncateP(0.05,0.95),_xll.RiskName("DMI Cow"),_xll.RiskUnits("kg"))</f>
        <v>#NAME?</v>
      </c>
      <c r="G3" s="134" t="e" cm="1">
        <f t="array" aca="1" ref="G3" ca="1">_xll.RiskNormal(F3*0.0243,F3*0.005,_xll.RiskTruncateP(0.05,0.95),_xll.RiskName("Soil Intake Cow"),_xll.RiskUnits("kg"))</f>
        <v>#NAME?</v>
      </c>
      <c r="H3" s="134" t="e" cm="1">
        <f t="array" aca="1" ref="H3" ca="1">_xll.RiskNormal('SW7'!C$12,'SW7'!D$12,_xll.RiskTruncateP(0.05,0.95),_xll.RiskName("Water Intake Cow"),_xll.RiskUnits("L"))</f>
        <v>#NAME?</v>
      </c>
      <c r="I3" s="134" t="e">
        <f ca="1">F3*C3+G3*D3+H3*E3</f>
        <v>#NAME?</v>
      </c>
      <c r="J3" s="134" t="e">
        <f ca="1">I3*0.0213</f>
        <v>#NAME?</v>
      </c>
      <c r="K3" s="134">
        <v>0</v>
      </c>
      <c r="L3" s="134"/>
      <c r="M3" s="134" t="e" cm="1">
        <f t="array" aca="1" ref="M3" ca="1">_xll.RiskNormal(0.0243*L3,0.005*L3,_xll.RiskTruncateP(0.05,0.95),_xll.RiskName("Soil Intake"),_xll.RiskUnits("kg"))</f>
        <v>#NAME?</v>
      </c>
      <c r="N3" s="134">
        <f>4*L3</f>
        <v>0</v>
      </c>
      <c r="O3" s="134" t="e">
        <f ca="1">J3*K3</f>
        <v>#NAME?</v>
      </c>
      <c r="P3" s="134" t="e">
        <f t="shared" ref="P3:R18" ca="1" si="0">C3*L3</f>
        <v>#NAME?</v>
      </c>
      <c r="Q3" s="134" t="e">
        <f t="shared" ca="1" si="0"/>
        <v>#NAME?</v>
      </c>
      <c r="R3" s="134">
        <f t="shared" si="0"/>
        <v>0</v>
      </c>
      <c r="S3" s="134" t="e">
        <f ca="1">SUM(O3:R3)</f>
        <v>#NAME?</v>
      </c>
      <c r="T3" s="134">
        <v>0</v>
      </c>
      <c r="U3" s="134">
        <v>0</v>
      </c>
      <c r="V3" s="137" t="e" cm="1">
        <f t="array" aca="1" ref="V3" ca="1">(U3*_xll.RiskNormal('SW7'!C$3,'SW7'!D$3,_xll.RiskTruncateP(0.05,0.95),_xll.RiskName("PFAS MUSCLE FRAC"))/(B3*_xll.RiskNormal('SW7'!C$4,'SW7'!E$4,_xll.RiskTruncateP(0.05,0.95),_xll.RiskName("MUSCLE BW FRAC"))))/1000</f>
        <v>#NAME?</v>
      </c>
      <c r="W3" s="137" t="e" cm="1">
        <f t="array" aca="1" ref="W3" ca="1">V3/_xll.RiskNormal('SW7'!C$5,'SW7'!D$5,_xll.RiskTruncateP(0.05,0.95),_xll.RiskName("Serum Part"))</f>
        <v>#NAME?</v>
      </c>
      <c r="Y3" s="127"/>
    </row>
    <row r="4" spans="1:25" ht="15" customHeight="1" x14ac:dyDescent="0.35">
      <c r="A4" s="133">
        <f>A3+1</f>
        <v>1</v>
      </c>
      <c r="B4" s="134" t="e" cm="1">
        <f t="array" aca="1" ref="B4" ca="1">B3+_xll.RiskNormal(0.5584 + 2*0.001787*A4 -3*0.00000155*A4^2 - 4*0.00000000133*A4^3,0.35*(0.5584 + 2*0.001787*A4 -3*0.00000155*A4^2 - 4*0.00000000133*A4^3),_xll.RiskTruncateP(0.05,0.95),_xll.RiskName("BW Gain"),_xll.RiskUnits("kg"))</f>
        <v>#NAME?</v>
      </c>
      <c r="C4" s="133" t="e" cm="1">
        <f t="array" aca="1" ref="C4" ca="1">_xll.RiskNormal(50,50*0.3941,_xll.RiskTruncateP(0.05,0.95),_xll.RiskName("Diet 1 Feed"),_xll.RiskUnits("ng/kg dry"))</f>
        <v>#NAME?</v>
      </c>
      <c r="D4" s="133" t="e" cm="1">
        <f t="array" aca="1" ref="D4" ca="1">_xll.RiskNormal(550,550*0.282,_xll.RiskTruncateP(0.05,0.95),_xll.RiskName("Diet 1 Soil"),_xll.RiskUnits("ng/kg dry"))</f>
        <v>#NAME?</v>
      </c>
      <c r="E4" s="163">
        <v>1.3</v>
      </c>
      <c r="F4" s="134" t="e" cm="1">
        <f t="array" aca="1" ref="F4" ca="1">_xll.RiskNormal((-0.0001*A4^2+0.0196*A4+11.697),(-0.0001*A4^2+0.0196*A4+11.697)*0.062,_xll.RiskTruncateP(0.05,0.95),_xll.RiskName("DMI Cow"),_xll.RiskUnits("kg"))</f>
        <v>#NAME?</v>
      </c>
      <c r="G4" s="134" t="e" cm="1">
        <f t="array" aca="1" ref="G4" ca="1">_xll.RiskNormal(F4*0.0243,F4*0.005,_xll.RiskTruncateP(0.05,0.95),_xll.RiskName("Soil Intake Cow"),_xll.RiskUnits("kg"))</f>
        <v>#NAME?</v>
      </c>
      <c r="H4" s="134" t="e" cm="1">
        <f t="array" aca="1" ref="H4" ca="1">_xll.RiskNormal('SW7'!C$12,'SW7'!D$12,_xll.RiskTruncateP(0.05,0.95),_xll.RiskName("Water Intake Cow"),_xll.RiskUnits("L"))</f>
        <v>#NAME?</v>
      </c>
      <c r="I4" s="134" t="e">
        <f ca="1">F4*C4+G4*D4+H4*E4</f>
        <v>#NAME?</v>
      </c>
      <c r="J4" s="134" t="e">
        <f ca="1">I4*0.0213</f>
        <v>#NAME?</v>
      </c>
      <c r="K4" s="134" t="e" cm="1">
        <f t="array" aca="1" ref="K4" ca="1">_xll.RiskNormal(-0.0000000257*A4^4+0.0000163*A4^3-0.003686*A4^2+0.3024*A4+1.445,(-0.0000000257*A4^4+0.0000163*A4^3-0.003686*A4^2+0.3024*A4+1.445)*0.355,_xll.RiskTruncateP(0.05,0.95),_xll.RiskName("Milk Intake"),_xll.RiskUnits("kg"))</f>
        <v>#NAME?</v>
      </c>
      <c r="L4" s="134"/>
      <c r="M4" s="134" t="e" cm="1">
        <f t="array" aca="1" ref="M4" ca="1">_xll.RiskNormal(0.0243*L4,0.005*L4,_xll.RiskTruncateP(0.05,0.95),_xll.RiskName("Soil Intake"),_xll.RiskUnits("kg"))</f>
        <v>#NAME?</v>
      </c>
      <c r="N4" s="134">
        <f>4*L4</f>
        <v>0</v>
      </c>
      <c r="O4" s="134" t="e">
        <f ca="1">J4*K4</f>
        <v>#NAME?</v>
      </c>
      <c r="P4" s="134" t="e">
        <f t="shared" ca="1" si="0"/>
        <v>#NAME?</v>
      </c>
      <c r="Q4" s="134" t="e">
        <f t="shared" ca="1" si="0"/>
        <v>#NAME?</v>
      </c>
      <c r="R4" s="134">
        <f t="shared" si="0"/>
        <v>0</v>
      </c>
      <c r="S4" s="134" t="e">
        <f ca="1">SUM(O4:R4)</f>
        <v>#NAME?</v>
      </c>
      <c r="T4" s="134" t="e" cm="1">
        <f t="array" aca="1" ref="T4" ca="1">U3-(U3*(0.5^(1/_xll.RiskNormal('SW7'!C$2,'SW7'!D$2,_xll.RiskTruncateP(0.05,0.95),_xll.RiskName("Halflife"),_xll.RiskUnits("d")))))</f>
        <v>#NAME?</v>
      </c>
      <c r="U4" s="134" t="e">
        <f ca="1">U3+S3-T3</f>
        <v>#NAME?</v>
      </c>
      <c r="V4" s="137" t="e" cm="1">
        <f t="array" aca="1" ref="V4" ca="1">(U4*_xll.RiskNormal('SW7'!C$3,'SW7'!D$3,_xll.RiskTruncateP(0.05,0.95),_xll.RiskName("PFAS MUSCLE FRAC"))/(B4*_xll.RiskNormal('SW7'!C$4,'SW7'!E$4,_xll.RiskTruncateP(0.05,0.95),_xll.RiskName("MUSCLE BW FRAC"))))/1000</f>
        <v>#NAME?</v>
      </c>
      <c r="W4" s="137" t="e" cm="1">
        <f t="array" aca="1" ref="W4" ca="1">V4/_xll.RiskNormal('SW7'!C$5,'SW7'!D$5,_xll.RiskTruncateP(0.05,0.95),_xll.RiskName("Serum Part"))</f>
        <v>#NAME?</v>
      </c>
    </row>
    <row r="5" spans="1:25" ht="15" customHeight="1" x14ac:dyDescent="0.35">
      <c r="A5" s="133">
        <f t="shared" ref="A5:A68" si="1">A4+1</f>
        <v>2</v>
      </c>
      <c r="B5" s="134" t="e" cm="1">
        <f t="array" aca="1" ref="B5" ca="1">B4+_xll.RiskNormal(0.5584 + 2*0.001787*A5 -3*0.00000155*A5^2 - 4*0.00000000133*A5^3,0.35*(0.5584 + 2*0.001787*A5 -3*0.00000155*A5^2 - 4*0.00000000133*A5^3),_xll.RiskTruncateP(0.05,0.95),_xll.RiskName("BW Gain"),_xll.RiskUnits("kg"))</f>
        <v>#NAME?</v>
      </c>
      <c r="C5" s="133" t="e" cm="1">
        <f t="array" aca="1" ref="C5" ca="1">_xll.RiskNormal(50,50*0.3941,_xll.RiskTruncateP(0.05,0.95),_xll.RiskName("Diet 1 Feed"),_xll.RiskUnits("ng/kg dry"))</f>
        <v>#NAME?</v>
      </c>
      <c r="D5" s="133" t="e" cm="1">
        <f t="array" aca="1" ref="D5" ca="1">_xll.RiskNormal(550,550*0.282,_xll.RiskTruncateP(0.05,0.95),_xll.RiskName("Diet 1 Soil"),_xll.RiskUnits("ng/kg dry"))</f>
        <v>#NAME?</v>
      </c>
      <c r="E5" s="163">
        <v>1.3</v>
      </c>
      <c r="F5" s="134" t="e" cm="1">
        <f t="array" aca="1" ref="F5" ca="1">_xll.RiskNormal((-0.0001*A5^2+0.0196*A5+11.697),(-0.0001*A5^2+0.0196*A5+11.697)*0.062,_xll.RiskTruncateP(0.05,0.95),_xll.RiskName("DMI Cow"),_xll.RiskUnits("kg"))</f>
        <v>#NAME?</v>
      </c>
      <c r="G5" s="134" t="e" cm="1">
        <f t="array" aca="1" ref="G5" ca="1">_xll.RiskNormal(F5*0.0243,F5*0.005,_xll.RiskTruncateP(0.05,0.95),_xll.RiskName("Soil Intake Cow"),_xll.RiskUnits("kg"))</f>
        <v>#NAME?</v>
      </c>
      <c r="H5" s="134" t="e" cm="1">
        <f t="array" aca="1" ref="H5" ca="1">_xll.RiskNormal('SW7'!C$12,'SW7'!D$12,_xll.RiskTruncateP(0.05,0.95),_xll.RiskName("Water Intake Cow"),_xll.RiskUnits("L"))</f>
        <v>#NAME?</v>
      </c>
      <c r="I5" s="134" t="e">
        <f t="shared" ref="I5:I68" ca="1" si="2">F5*C5+G5*D5+H5*E5</f>
        <v>#NAME?</v>
      </c>
      <c r="J5" s="134" t="e">
        <f t="shared" ref="J5:J68" ca="1" si="3">I5*0.0213</f>
        <v>#NAME?</v>
      </c>
      <c r="K5" s="134" t="e" cm="1">
        <f t="array" aca="1" ref="K5" ca="1">_xll.RiskNormal(-0.0000000257*A5^4+0.0000163*A5^3-0.003686*A5^2+0.3024*A5+1.445,(-0.0000000257*A5^4+0.0000163*A5^3-0.003686*A5^2+0.3024*A5+1.445)*0.355,_xll.RiskTruncateP(0.05,0.95),_xll.RiskName("Milk Intake"),_xll.RiskUnits("kg"))</f>
        <v>#NAME?</v>
      </c>
      <c r="L5" s="134"/>
      <c r="M5" s="134" t="e" cm="1">
        <f t="array" aca="1" ref="M5" ca="1">_xll.RiskNormal(0.0243*L5,0.005*L5,_xll.RiskTruncateP(0.05,0.95),_xll.RiskName("Soil Intake"),_xll.RiskUnits("kg"))</f>
        <v>#NAME?</v>
      </c>
      <c r="N5" s="134">
        <f t="shared" ref="N5:N68" si="4">4*L5</f>
        <v>0</v>
      </c>
      <c r="O5" s="134" t="e">
        <f t="shared" ref="O5:O68" ca="1" si="5">J5*K5</f>
        <v>#NAME?</v>
      </c>
      <c r="P5" s="134" t="e">
        <f t="shared" ca="1" si="0"/>
        <v>#NAME?</v>
      </c>
      <c r="Q5" s="134" t="e">
        <f t="shared" ca="1" si="0"/>
        <v>#NAME?</v>
      </c>
      <c r="R5" s="134">
        <f t="shared" si="0"/>
        <v>0</v>
      </c>
      <c r="S5" s="134" t="e">
        <f t="shared" ref="S5:S32" ca="1" si="6">SUM(O5:R5)</f>
        <v>#NAME?</v>
      </c>
      <c r="T5" s="134" t="e" cm="1">
        <f t="array" aca="1" ref="T5" ca="1">U4-(U4*(0.5^(1/_xll.RiskNormal('SW7'!C$2,'SW7'!D$2,_xll.RiskTruncateP(0.05,0.95),_xll.RiskName("Halflife"),_xll.RiskUnits("d")))))</f>
        <v>#NAME?</v>
      </c>
      <c r="U5" s="134" t="e">
        <f t="shared" ref="U5:U68" ca="1" si="7">U4+S4-T4</f>
        <v>#NAME?</v>
      </c>
      <c r="V5" s="137" t="e" cm="1">
        <f t="array" aca="1" ref="V5" ca="1">(U5*_xll.RiskNormal('SW7'!C$3,'SW7'!D$3,_xll.RiskTruncateP(0.05,0.95),_xll.RiskName("PFAS MUSCLE FRAC"))/(B5*_xll.RiskNormal('SW7'!C$4,'SW7'!E$4,_xll.RiskTruncateP(0.05,0.95),_xll.RiskName("MUSCLE BW FRAC"))))/1000</f>
        <v>#NAME?</v>
      </c>
      <c r="W5" s="137" t="e" cm="1">
        <f t="array" aca="1" ref="W5" ca="1">V5/_xll.RiskNormal('SW7'!C$5,'SW7'!D$5,_xll.RiskTruncateP(0.05,0.95),_xll.RiskName("Serum Part"))</f>
        <v>#NAME?</v>
      </c>
    </row>
    <row r="6" spans="1:25" x14ac:dyDescent="0.35">
      <c r="A6" s="133">
        <f t="shared" si="1"/>
        <v>3</v>
      </c>
      <c r="B6" s="134" t="e" cm="1">
        <f t="array" aca="1" ref="B6" ca="1">B5+_xll.RiskNormal(0.5584 + 2*0.001787*A6 -3*0.00000155*A6^2 - 4*0.00000000133*A6^3,0.35*(0.5584 + 2*0.001787*A6 -3*0.00000155*A6^2 - 4*0.00000000133*A6^3),_xll.RiskTruncateP(0.05,0.95),_xll.RiskName("BW Gain"),_xll.RiskUnits("kg"))</f>
        <v>#NAME?</v>
      </c>
      <c r="C6" s="133" t="e" cm="1">
        <f t="array" aca="1" ref="C6" ca="1">_xll.RiskNormal(50,50*0.3941,_xll.RiskTruncateP(0.05,0.95),_xll.RiskName("Diet 1 Feed"),_xll.RiskUnits("ng/kg dry"))</f>
        <v>#NAME?</v>
      </c>
      <c r="D6" s="133" t="e" cm="1">
        <f t="array" aca="1" ref="D6" ca="1">_xll.RiskNormal(550,550*0.282,_xll.RiskTruncateP(0.05,0.95),_xll.RiskName("Diet 1 Soil"),_xll.RiskUnits("ng/kg dry"))</f>
        <v>#NAME?</v>
      </c>
      <c r="E6" s="163">
        <v>1.3</v>
      </c>
      <c r="F6" s="134" t="e" cm="1">
        <f t="array" aca="1" ref="F6" ca="1">_xll.RiskNormal((-0.0001*A6^2+0.0196*A6+11.697),(-0.0001*A6^2+0.0196*A6+11.697)*0.062,_xll.RiskTruncateP(0.05,0.95),_xll.RiskName("DMI Cow"),_xll.RiskUnits("kg"))</f>
        <v>#NAME?</v>
      </c>
      <c r="G6" s="134" t="e" cm="1">
        <f t="array" aca="1" ref="G6" ca="1">_xll.RiskNormal(F6*0.0243,F6*0.005,_xll.RiskTruncateP(0.05,0.95),_xll.RiskName("Soil Intake Cow"),_xll.RiskUnits("kg"))</f>
        <v>#NAME?</v>
      </c>
      <c r="H6" s="134" t="e" cm="1">
        <f t="array" aca="1" ref="H6" ca="1">_xll.RiskNormal('SW7'!C$12,'SW7'!D$12,_xll.RiskTruncateP(0.05,0.95),_xll.RiskName("Water Intake Cow"),_xll.RiskUnits("L"))</f>
        <v>#NAME?</v>
      </c>
      <c r="I6" s="134" t="e">
        <f t="shared" ca="1" si="2"/>
        <v>#NAME?</v>
      </c>
      <c r="J6" s="134" t="e">
        <f t="shared" ca="1" si="3"/>
        <v>#NAME?</v>
      </c>
      <c r="K6" s="134" t="e" cm="1">
        <f t="array" aca="1" ref="K6" ca="1">_xll.RiskNormal(-0.0000000257*A6^4+0.0000163*A6^3-0.003686*A6^2+0.3024*A6+1.445,(-0.0000000257*A6^4+0.0000163*A6^3-0.003686*A6^2+0.3024*A6+1.445)*0.355,_xll.RiskTruncateP(0.05,0.95),_xll.RiskName("Milk Intake"),_xll.RiskUnits("kg"))</f>
        <v>#NAME?</v>
      </c>
      <c r="L6" s="134"/>
      <c r="M6" s="134" t="e" cm="1">
        <f t="array" aca="1" ref="M6" ca="1">_xll.RiskNormal(0.0243*L6,0.005*L6,_xll.RiskTruncateP(0.05,0.95),_xll.RiskName("Soil Intake"),_xll.RiskUnits("kg"))</f>
        <v>#NAME?</v>
      </c>
      <c r="N6" s="134">
        <f t="shared" si="4"/>
        <v>0</v>
      </c>
      <c r="O6" s="134" t="e">
        <f t="shared" ca="1" si="5"/>
        <v>#NAME?</v>
      </c>
      <c r="P6" s="134" t="e">
        <f t="shared" ca="1" si="0"/>
        <v>#NAME?</v>
      </c>
      <c r="Q6" s="134" t="e">
        <f t="shared" ca="1" si="0"/>
        <v>#NAME?</v>
      </c>
      <c r="R6" s="134">
        <f t="shared" si="0"/>
        <v>0</v>
      </c>
      <c r="S6" s="134" t="e">
        <f t="shared" ca="1" si="6"/>
        <v>#NAME?</v>
      </c>
      <c r="T6" s="134" t="e" cm="1">
        <f t="array" aca="1" ref="T6" ca="1">U5-(U5*(0.5^(1/_xll.RiskNormal('SW7'!C$2,'SW7'!D$2,_xll.RiskTruncateP(0.05,0.95),_xll.RiskName("Halflife"),_xll.RiskUnits("d")))))</f>
        <v>#NAME?</v>
      </c>
      <c r="U6" s="134" t="e">
        <f t="shared" ca="1" si="7"/>
        <v>#NAME?</v>
      </c>
      <c r="V6" s="137" t="e" cm="1">
        <f t="array" aca="1" ref="V6" ca="1">(U6*_xll.RiskNormal('SW7'!C$3,'SW7'!D$3,_xll.RiskTruncateP(0.05,0.95),_xll.RiskName("PFAS MUSCLE FRAC"))/(B6*_xll.RiskNormal('SW7'!C$4,'SW7'!E$4,_xll.RiskTruncateP(0.05,0.95),_xll.RiskName("MUSCLE BW FRAC"))))/1000</f>
        <v>#NAME?</v>
      </c>
      <c r="W6" s="137" t="e" cm="1">
        <f t="array" aca="1" ref="W6" ca="1">V6/_xll.RiskNormal('SW7'!C$5,'SW7'!D$5,_xll.RiskTruncateP(0.05,0.95),_xll.RiskName("Serum Part"))</f>
        <v>#NAME?</v>
      </c>
    </row>
    <row r="7" spans="1:25" x14ac:dyDescent="0.35">
      <c r="A7" s="133">
        <f t="shared" si="1"/>
        <v>4</v>
      </c>
      <c r="B7" s="134" t="e" cm="1">
        <f t="array" aca="1" ref="B7" ca="1">B6+_xll.RiskNormal(0.5584 + 2*0.001787*A7 -3*0.00000155*A7^2 - 4*0.00000000133*A7^3,0.35*(0.5584 + 2*0.001787*A7 -3*0.00000155*A7^2 - 4*0.00000000133*A7^3),_xll.RiskTruncateP(0.05,0.95),_xll.RiskName("BW Gain"),_xll.RiskUnits("kg"))</f>
        <v>#NAME?</v>
      </c>
      <c r="C7" s="133" t="e" cm="1">
        <f t="array" aca="1" ref="C7" ca="1">_xll.RiskNormal(50,50*0.3941,_xll.RiskTruncateP(0.05,0.95),_xll.RiskName("Diet 1 Feed"),_xll.RiskUnits("ng/kg dry"))</f>
        <v>#NAME?</v>
      </c>
      <c r="D7" s="133" t="e" cm="1">
        <f t="array" aca="1" ref="D7" ca="1">_xll.RiskNormal(550,550*0.282,_xll.RiskTruncateP(0.05,0.95),_xll.RiskName("Diet 1 Soil"),_xll.RiskUnits("ng/kg dry"))</f>
        <v>#NAME?</v>
      </c>
      <c r="E7" s="163">
        <v>1.3</v>
      </c>
      <c r="F7" s="134" t="e" cm="1">
        <f t="array" aca="1" ref="F7" ca="1">_xll.RiskNormal((-0.0001*A7^2+0.0196*A7+11.697),(-0.0001*A7^2+0.0196*A7+11.697)*0.062,_xll.RiskTruncateP(0.05,0.95),_xll.RiskName("DMI Cow"),_xll.RiskUnits("kg"))</f>
        <v>#NAME?</v>
      </c>
      <c r="G7" s="134" t="e" cm="1">
        <f t="array" aca="1" ref="G7" ca="1">_xll.RiskNormal(F7*0.0243,F7*0.005,_xll.RiskTruncateP(0.05,0.95),_xll.RiskName("Soil Intake Cow"),_xll.RiskUnits("kg"))</f>
        <v>#NAME?</v>
      </c>
      <c r="H7" s="134" t="e" cm="1">
        <f t="array" aca="1" ref="H7" ca="1">_xll.RiskNormal('SW7'!C$12,'SW7'!D$12,_xll.RiskTruncateP(0.05,0.95),_xll.RiskName("Water Intake Cow"),_xll.RiskUnits("L"))</f>
        <v>#NAME?</v>
      </c>
      <c r="I7" s="134" t="e">
        <f t="shared" ca="1" si="2"/>
        <v>#NAME?</v>
      </c>
      <c r="J7" s="134" t="e">
        <f t="shared" ca="1" si="3"/>
        <v>#NAME?</v>
      </c>
      <c r="K7" s="134" t="e" cm="1">
        <f t="array" aca="1" ref="K7" ca="1">_xll.RiskNormal(-0.0000000257*A7^4+0.0000163*A7^3-0.003686*A7^2+0.3024*A7+1.445,(-0.0000000257*A7^4+0.0000163*A7^3-0.003686*A7^2+0.3024*A7+1.445)*0.355,_xll.RiskTruncateP(0.05,0.95),_xll.RiskName("Milk Intake"),_xll.RiskUnits("kg"))</f>
        <v>#NAME?</v>
      </c>
      <c r="L7" s="134"/>
      <c r="M7" s="134" t="e" cm="1">
        <f t="array" aca="1" ref="M7" ca="1">_xll.RiskNormal(0.0243*L7,0.005*L7,_xll.RiskTruncateP(0.05,0.95),_xll.RiskName("Soil Intake"),_xll.RiskUnits("kg"))</f>
        <v>#NAME?</v>
      </c>
      <c r="N7" s="134">
        <f t="shared" si="4"/>
        <v>0</v>
      </c>
      <c r="O7" s="134" t="e">
        <f t="shared" ca="1" si="5"/>
        <v>#NAME?</v>
      </c>
      <c r="P7" s="134" t="e">
        <f t="shared" ca="1" si="0"/>
        <v>#NAME?</v>
      </c>
      <c r="Q7" s="134" t="e">
        <f t="shared" ca="1" si="0"/>
        <v>#NAME?</v>
      </c>
      <c r="R7" s="134">
        <f t="shared" si="0"/>
        <v>0</v>
      </c>
      <c r="S7" s="134" t="e">
        <f t="shared" ca="1" si="6"/>
        <v>#NAME?</v>
      </c>
      <c r="T7" s="134" t="e" cm="1">
        <f t="array" aca="1" ref="T7" ca="1">U6-(U6*(0.5^(1/_xll.RiskNormal('SW7'!C$2,'SW7'!D$2,_xll.RiskTruncateP(0.05,0.95),_xll.RiskName("Halflife"),_xll.RiskUnits("d")))))</f>
        <v>#NAME?</v>
      </c>
      <c r="U7" s="134" t="e">
        <f t="shared" ca="1" si="7"/>
        <v>#NAME?</v>
      </c>
      <c r="V7" s="137" t="e" cm="1">
        <f t="array" aca="1" ref="V7" ca="1">(U7*_xll.RiskNormal('SW7'!C$3,'SW7'!D$3,_xll.RiskTruncateP(0.05,0.95),_xll.RiskName("PFAS MUSCLE FRAC"))/(B7*_xll.RiskNormal('SW7'!C$4,'SW7'!E$4,_xll.RiskTruncateP(0.05,0.95),_xll.RiskName("MUSCLE BW FRAC"))))/1000</f>
        <v>#NAME?</v>
      </c>
      <c r="W7" s="137" t="e" cm="1">
        <f t="array" aca="1" ref="W7" ca="1">V7/_xll.RiskNormal('SW7'!C$5,'SW7'!D$5,_xll.RiskTruncateP(0.05,0.95),_xll.RiskName("Serum Part"))</f>
        <v>#NAME?</v>
      </c>
    </row>
    <row r="8" spans="1:25" x14ac:dyDescent="0.35">
      <c r="A8" s="133">
        <f t="shared" si="1"/>
        <v>5</v>
      </c>
      <c r="B8" s="134" t="e" cm="1">
        <f t="array" aca="1" ref="B8" ca="1">B7+_xll.RiskNormal(0.5584 + 2*0.001787*A8 -3*0.00000155*A8^2 - 4*0.00000000133*A8^3,0.35*(0.5584 + 2*0.001787*A8 -3*0.00000155*A8^2 - 4*0.00000000133*A8^3),_xll.RiskTruncateP(0.05,0.95),_xll.RiskName("BW Gain"),_xll.RiskUnits("kg"))</f>
        <v>#NAME?</v>
      </c>
      <c r="C8" s="133" t="e" cm="1">
        <f t="array" aca="1" ref="C8" ca="1">_xll.RiskNormal(50,50*0.3941,_xll.RiskTruncateP(0.05,0.95),_xll.RiskName("Diet 1 Feed"),_xll.RiskUnits("ng/kg dry"))</f>
        <v>#NAME?</v>
      </c>
      <c r="D8" s="133" t="e" cm="1">
        <f t="array" aca="1" ref="D8" ca="1">_xll.RiskNormal(550,550*0.282,_xll.RiskTruncateP(0.05,0.95),_xll.RiskName("Diet 1 Soil"),_xll.RiskUnits("ng/kg dry"))</f>
        <v>#NAME?</v>
      </c>
      <c r="E8" s="163">
        <v>1.3</v>
      </c>
      <c r="F8" s="134" t="e" cm="1">
        <f t="array" aca="1" ref="F8" ca="1">_xll.RiskNormal((-0.0001*A8^2+0.0196*A8+11.697),(-0.0001*A8^2+0.0196*A8+11.697)*0.062,_xll.RiskTruncateP(0.05,0.95),_xll.RiskName("DMI Cow"),_xll.RiskUnits("kg"))</f>
        <v>#NAME?</v>
      </c>
      <c r="G8" s="134" t="e" cm="1">
        <f t="array" aca="1" ref="G8" ca="1">_xll.RiskNormal(F8*0.0243,F8*0.005,_xll.RiskTruncateP(0.05,0.95),_xll.RiskName("Soil Intake Cow"),_xll.RiskUnits("kg"))</f>
        <v>#NAME?</v>
      </c>
      <c r="H8" s="134" t="e" cm="1">
        <f t="array" aca="1" ref="H8" ca="1">_xll.RiskNormal('SW7'!C$12,'SW7'!D$12,_xll.RiskTruncateP(0.05,0.95),_xll.RiskName("Water Intake Cow"),_xll.RiskUnits("L"))</f>
        <v>#NAME?</v>
      </c>
      <c r="I8" s="134" t="e">
        <f t="shared" ca="1" si="2"/>
        <v>#NAME?</v>
      </c>
      <c r="J8" s="134" t="e">
        <f t="shared" ca="1" si="3"/>
        <v>#NAME?</v>
      </c>
      <c r="K8" s="134" t="e" cm="1">
        <f t="array" aca="1" ref="K8" ca="1">_xll.RiskNormal(-0.0000000257*A8^4+0.0000163*A8^3-0.003686*A8^2+0.3024*A8+1.445,(-0.0000000257*A8^4+0.0000163*A8^3-0.003686*A8^2+0.3024*A8+1.445)*0.355,_xll.RiskTruncateP(0.05,0.95),_xll.RiskName("Milk Intake"),_xll.RiskUnits("kg"))</f>
        <v>#NAME?</v>
      </c>
      <c r="L8" s="134"/>
      <c r="M8" s="134" t="e" cm="1">
        <f t="array" aca="1" ref="M8" ca="1">_xll.RiskNormal(0.0243*L8,0.005*L8,_xll.RiskTruncateP(0.05,0.95),_xll.RiskName("Soil Intake"),_xll.RiskUnits("kg"))</f>
        <v>#NAME?</v>
      </c>
      <c r="N8" s="134">
        <f t="shared" si="4"/>
        <v>0</v>
      </c>
      <c r="O8" s="134" t="e">
        <f t="shared" ca="1" si="5"/>
        <v>#NAME?</v>
      </c>
      <c r="P8" s="134" t="e">
        <f t="shared" ca="1" si="0"/>
        <v>#NAME?</v>
      </c>
      <c r="Q8" s="134" t="e">
        <f t="shared" ca="1" si="0"/>
        <v>#NAME?</v>
      </c>
      <c r="R8" s="134">
        <f t="shared" si="0"/>
        <v>0</v>
      </c>
      <c r="S8" s="134" t="e">
        <f t="shared" ca="1" si="6"/>
        <v>#NAME?</v>
      </c>
      <c r="T8" s="134" t="e" cm="1">
        <f t="array" aca="1" ref="T8" ca="1">U7-(U7*(0.5^(1/_xll.RiskNormal('SW7'!C$2,'SW7'!D$2,_xll.RiskTruncateP(0.05,0.95),_xll.RiskName("Halflife"),_xll.RiskUnits("d")))))</f>
        <v>#NAME?</v>
      </c>
      <c r="U8" s="134" t="e">
        <f t="shared" ca="1" si="7"/>
        <v>#NAME?</v>
      </c>
      <c r="V8" s="137" t="e" cm="1">
        <f t="array" aca="1" ref="V8" ca="1">(U8*_xll.RiskNormal('SW7'!C$3,'SW7'!D$3,_xll.RiskTruncateP(0.05,0.95),_xll.RiskName("PFAS MUSCLE FRAC"))/(B8*_xll.RiskNormal('SW7'!C$4,'SW7'!E$4,_xll.RiskTruncateP(0.05,0.95),_xll.RiskName("MUSCLE BW FRAC"))))/1000</f>
        <v>#NAME?</v>
      </c>
      <c r="W8" s="137" t="e" cm="1">
        <f t="array" aca="1" ref="W8" ca="1">V8/_xll.RiskNormal('SW7'!C$5,'SW7'!D$5,_xll.RiskTruncateP(0.05,0.95),_xll.RiskName("Serum Part"))</f>
        <v>#NAME?</v>
      </c>
    </row>
    <row r="9" spans="1:25" x14ac:dyDescent="0.35">
      <c r="A9" s="133">
        <f t="shared" si="1"/>
        <v>6</v>
      </c>
      <c r="B9" s="134" t="e" cm="1">
        <f t="array" aca="1" ref="B9" ca="1">B8+_xll.RiskNormal(0.5584 + 2*0.001787*A9 -3*0.00000155*A9^2 - 4*0.00000000133*A9^3,0.35*(0.5584 + 2*0.001787*A9 -3*0.00000155*A9^2 - 4*0.00000000133*A9^3),_xll.RiskTruncateP(0.05,0.95),_xll.RiskName("BW Gain"),_xll.RiskUnits("kg"))</f>
        <v>#NAME?</v>
      </c>
      <c r="C9" s="133" t="e" cm="1">
        <f t="array" aca="1" ref="C9" ca="1">_xll.RiskNormal(50,50*0.3941,_xll.RiskTruncateP(0.05,0.95),_xll.RiskName("Diet 1 Feed"),_xll.RiskUnits("ng/kg dry"))</f>
        <v>#NAME?</v>
      </c>
      <c r="D9" s="133" t="e" cm="1">
        <f t="array" aca="1" ref="D9" ca="1">_xll.RiskNormal(550,550*0.282,_xll.RiskTruncateP(0.05,0.95),_xll.RiskName("Diet 1 Soil"),_xll.RiskUnits("ng/kg dry"))</f>
        <v>#NAME?</v>
      </c>
      <c r="E9" s="163">
        <v>1.3</v>
      </c>
      <c r="F9" s="134" t="e" cm="1">
        <f t="array" aca="1" ref="F9" ca="1">_xll.RiskNormal((-0.0001*A9^2+0.0196*A9+11.697),(-0.0001*A9^2+0.0196*A9+11.697)*0.062,_xll.RiskTruncateP(0.05,0.95),_xll.RiskName("DMI Cow"),_xll.RiskUnits("kg"))</f>
        <v>#NAME?</v>
      </c>
      <c r="G9" s="134" t="e" cm="1">
        <f t="array" aca="1" ref="G9" ca="1">_xll.RiskNormal(F9*0.0243,F9*0.005,_xll.RiskTruncateP(0.05,0.95),_xll.RiskName("Soil Intake Cow"),_xll.RiskUnits("kg"))</f>
        <v>#NAME?</v>
      </c>
      <c r="H9" s="134" t="e" cm="1">
        <f t="array" aca="1" ref="H9" ca="1">_xll.RiskNormal('SW7'!C$12,'SW7'!D$12,_xll.RiskTruncateP(0.05,0.95),_xll.RiskName("Water Intake Cow"),_xll.RiskUnits("L"))</f>
        <v>#NAME?</v>
      </c>
      <c r="I9" s="134" t="e">
        <f t="shared" ca="1" si="2"/>
        <v>#NAME?</v>
      </c>
      <c r="J9" s="134" t="e">
        <f t="shared" ca="1" si="3"/>
        <v>#NAME?</v>
      </c>
      <c r="K9" s="134" t="e" cm="1">
        <f t="array" aca="1" ref="K9" ca="1">_xll.RiskNormal(-0.0000000257*A9^4+0.0000163*A9^3-0.003686*A9^2+0.3024*A9+1.445,(-0.0000000257*A9^4+0.0000163*A9^3-0.003686*A9^2+0.3024*A9+1.445)*0.355,_xll.RiskTruncateP(0.05,0.95),_xll.RiskName("Milk Intake"),_xll.RiskUnits("kg"))</f>
        <v>#NAME?</v>
      </c>
      <c r="L9" s="134"/>
      <c r="M9" s="134" t="e" cm="1">
        <f t="array" aca="1" ref="M9" ca="1">_xll.RiskNormal(0.0243*L9,0.005*L9,_xll.RiskTruncateP(0.05,0.95),_xll.RiskName("Soil Intake"),_xll.RiskUnits("kg"))</f>
        <v>#NAME?</v>
      </c>
      <c r="N9" s="134">
        <f t="shared" si="4"/>
        <v>0</v>
      </c>
      <c r="O9" s="134" t="e">
        <f t="shared" ca="1" si="5"/>
        <v>#NAME?</v>
      </c>
      <c r="P9" s="134" t="e">
        <f t="shared" ca="1" si="0"/>
        <v>#NAME?</v>
      </c>
      <c r="Q9" s="134" t="e">
        <f t="shared" ca="1" si="0"/>
        <v>#NAME?</v>
      </c>
      <c r="R9" s="134">
        <f t="shared" si="0"/>
        <v>0</v>
      </c>
      <c r="S9" s="134" t="e">
        <f t="shared" ca="1" si="6"/>
        <v>#NAME?</v>
      </c>
      <c r="T9" s="134" t="e" cm="1">
        <f t="array" aca="1" ref="T9" ca="1">U8-(U8*(0.5^(1/_xll.RiskNormal('SW7'!C$2,'SW7'!D$2,_xll.RiskTruncateP(0.05,0.95),_xll.RiskName("Halflife"),_xll.RiskUnits("d")))))</f>
        <v>#NAME?</v>
      </c>
      <c r="U9" s="134" t="e">
        <f t="shared" ca="1" si="7"/>
        <v>#NAME?</v>
      </c>
      <c r="V9" s="137" t="e" cm="1">
        <f t="array" aca="1" ref="V9" ca="1">(U9*_xll.RiskNormal('SW7'!C$3,'SW7'!D$3,_xll.RiskTruncateP(0.05,0.95),_xll.RiskName("PFAS MUSCLE FRAC"))/(B9*_xll.RiskNormal('SW7'!C$4,'SW7'!E$4,_xll.RiskTruncateP(0.05,0.95),_xll.RiskName("MUSCLE BW FRAC"))))/1000</f>
        <v>#NAME?</v>
      </c>
      <c r="W9" s="137" t="e" cm="1">
        <f t="array" aca="1" ref="W9" ca="1">V9/_xll.RiskNormal('SW7'!C$5,'SW7'!D$5,_xll.RiskTruncateP(0.05,0.95),_xll.RiskName("Serum Part"))</f>
        <v>#NAME?</v>
      </c>
    </row>
    <row r="10" spans="1:25" x14ac:dyDescent="0.35">
      <c r="A10" s="133">
        <f t="shared" si="1"/>
        <v>7</v>
      </c>
      <c r="B10" s="134" t="e" cm="1">
        <f t="array" aca="1" ref="B10" ca="1">B9+_xll.RiskNormal(0.5584 + 2*0.001787*A10 -3*0.00000155*A10^2 - 4*0.00000000133*A10^3,0.35*(0.5584 + 2*0.001787*A10 -3*0.00000155*A10^2 - 4*0.00000000133*A10^3),_xll.RiskTruncateP(0.05,0.95),_xll.RiskName("BW Gain"),_xll.RiskUnits("kg"))</f>
        <v>#NAME?</v>
      </c>
      <c r="C10" s="133" t="e" cm="1">
        <f t="array" aca="1" ref="C10" ca="1">_xll.RiskNormal(50,50*0.3941,_xll.RiskTruncateP(0.05,0.95),_xll.RiskName("Diet 1 Feed"),_xll.RiskUnits("ng/kg dry"))</f>
        <v>#NAME?</v>
      </c>
      <c r="D10" s="133" t="e" cm="1">
        <f t="array" aca="1" ref="D10" ca="1">_xll.RiskNormal(550,550*0.282,_xll.RiskTruncateP(0.05,0.95),_xll.RiskName("Diet 1 Soil"),_xll.RiskUnits("ng/kg dry"))</f>
        <v>#NAME?</v>
      </c>
      <c r="E10" s="163">
        <v>1.3</v>
      </c>
      <c r="F10" s="134" t="e" cm="1">
        <f t="array" aca="1" ref="F10" ca="1">_xll.RiskNormal((-0.0001*A10^2+0.0196*A10+11.697),(-0.0001*A10^2+0.0196*A10+11.697)*0.062,_xll.RiskTruncateP(0.05,0.95),_xll.RiskName("DMI Cow"),_xll.RiskUnits("kg"))</f>
        <v>#NAME?</v>
      </c>
      <c r="G10" s="134" t="e" cm="1">
        <f t="array" aca="1" ref="G10" ca="1">_xll.RiskNormal(F10*0.0243,F10*0.005,_xll.RiskTruncateP(0.05,0.95),_xll.RiskName("Soil Intake Cow"),_xll.RiskUnits("kg"))</f>
        <v>#NAME?</v>
      </c>
      <c r="H10" s="134" t="e" cm="1">
        <f t="array" aca="1" ref="H10" ca="1">_xll.RiskNormal('SW7'!C$12,'SW7'!D$12,_xll.RiskTruncateP(0.05,0.95),_xll.RiskName("Water Intake Cow"),_xll.RiskUnits("L"))</f>
        <v>#NAME?</v>
      </c>
      <c r="I10" s="134" t="e">
        <f t="shared" ca="1" si="2"/>
        <v>#NAME?</v>
      </c>
      <c r="J10" s="134" t="e">
        <f t="shared" ca="1" si="3"/>
        <v>#NAME?</v>
      </c>
      <c r="K10" s="134" t="e" cm="1">
        <f t="array" aca="1" ref="K10" ca="1">_xll.RiskNormal(-0.0000000257*A10^4+0.0000163*A10^3-0.003686*A10^2+0.3024*A10+1.445,(-0.0000000257*A10^4+0.0000163*A10^3-0.003686*A10^2+0.3024*A10+1.445)*0.355,_xll.RiskTruncateP(0.05,0.95),_xll.RiskName("Milk Intake"),_xll.RiskUnits("kg"))</f>
        <v>#NAME?</v>
      </c>
      <c r="L10" s="134"/>
      <c r="M10" s="134" t="e" cm="1">
        <f t="array" aca="1" ref="M10" ca="1">_xll.RiskNormal(0.0243*L10,0.005*L10,_xll.RiskTruncateP(0.05,0.95),_xll.RiskName("Soil Intake"),_xll.RiskUnits("kg"))</f>
        <v>#NAME?</v>
      </c>
      <c r="N10" s="134">
        <f t="shared" si="4"/>
        <v>0</v>
      </c>
      <c r="O10" s="134" t="e">
        <f t="shared" ca="1" si="5"/>
        <v>#NAME?</v>
      </c>
      <c r="P10" s="134" t="e">
        <f t="shared" ca="1" si="0"/>
        <v>#NAME?</v>
      </c>
      <c r="Q10" s="134" t="e">
        <f t="shared" ca="1" si="0"/>
        <v>#NAME?</v>
      </c>
      <c r="R10" s="134">
        <f t="shared" si="0"/>
        <v>0</v>
      </c>
      <c r="S10" s="134" t="e">
        <f t="shared" ca="1" si="6"/>
        <v>#NAME?</v>
      </c>
      <c r="T10" s="134" t="e" cm="1">
        <f t="array" aca="1" ref="T10" ca="1">U9-(U9*(0.5^(1/_xll.RiskNormal('SW7'!C$2,'SW7'!D$2,_xll.RiskTruncateP(0.05,0.95),_xll.RiskName("Halflife"),_xll.RiskUnits("d")))))</f>
        <v>#NAME?</v>
      </c>
      <c r="U10" s="134" t="e">
        <f t="shared" ca="1" si="7"/>
        <v>#NAME?</v>
      </c>
      <c r="V10" s="137" t="e" cm="1">
        <f t="array" aca="1" ref="V10" ca="1">(U10*_xll.RiskNormal('SW7'!C$3,'SW7'!D$3,_xll.RiskTruncateP(0.05,0.95),_xll.RiskName("PFAS MUSCLE FRAC"))/(B10*_xll.RiskNormal('SW7'!C$4,'SW7'!E$4,_xll.RiskTruncateP(0.05,0.95),_xll.RiskName("MUSCLE BW FRAC"))))/1000</f>
        <v>#NAME?</v>
      </c>
      <c r="W10" s="137" t="e" cm="1">
        <f t="array" aca="1" ref="W10" ca="1">V10/_xll.RiskNormal('SW7'!C$5,'SW7'!D$5,_xll.RiskTruncateP(0.05,0.95),_xll.RiskName("Serum Part"))</f>
        <v>#NAME?</v>
      </c>
    </row>
    <row r="11" spans="1:25" x14ac:dyDescent="0.35">
      <c r="A11" s="133">
        <f t="shared" si="1"/>
        <v>8</v>
      </c>
      <c r="B11" s="134" t="e" cm="1">
        <f t="array" aca="1" ref="B11" ca="1">B10+_xll.RiskNormal(0.5584 + 2*0.001787*A11 -3*0.00000155*A11^2 - 4*0.00000000133*A11^3,0.35*(0.5584 + 2*0.001787*A11 -3*0.00000155*A11^2 - 4*0.00000000133*A11^3),_xll.RiskTruncateP(0.05,0.95),_xll.RiskName("BW Gain"),_xll.RiskUnits("kg"))</f>
        <v>#NAME?</v>
      </c>
      <c r="C11" s="133" t="e" cm="1">
        <f t="array" aca="1" ref="C11" ca="1">_xll.RiskNormal(50,50*0.3941,_xll.RiskTruncateP(0.05,0.95),_xll.RiskName("Diet 1 Feed"),_xll.RiskUnits("ng/kg dry"))</f>
        <v>#NAME?</v>
      </c>
      <c r="D11" s="133" t="e" cm="1">
        <f t="array" aca="1" ref="D11" ca="1">_xll.RiskNormal(550,550*0.282,_xll.RiskTruncateP(0.05,0.95),_xll.RiskName("Diet 1 Soil"),_xll.RiskUnits("ng/kg dry"))</f>
        <v>#NAME?</v>
      </c>
      <c r="E11" s="163">
        <v>1.3</v>
      </c>
      <c r="F11" s="134" t="e" cm="1">
        <f t="array" aca="1" ref="F11" ca="1">_xll.RiskNormal((-0.0001*A11^2+0.0196*A11+11.697),(-0.0001*A11^2+0.0196*A11+11.697)*0.062,_xll.RiskTruncateP(0.05,0.95),_xll.RiskName("DMI Cow"),_xll.RiskUnits("kg"))</f>
        <v>#NAME?</v>
      </c>
      <c r="G11" s="134" t="e" cm="1">
        <f t="array" aca="1" ref="G11" ca="1">_xll.RiskNormal(F11*0.0243,F11*0.005,_xll.RiskTruncateP(0.05,0.95),_xll.RiskName("Soil Intake Cow"),_xll.RiskUnits("kg"))</f>
        <v>#NAME?</v>
      </c>
      <c r="H11" s="134" t="e" cm="1">
        <f t="array" aca="1" ref="H11" ca="1">_xll.RiskNormal('SW7'!C$12,'SW7'!D$12,_xll.RiskTruncateP(0.05,0.95),_xll.RiskName("Water Intake Cow"),_xll.RiskUnits("L"))</f>
        <v>#NAME?</v>
      </c>
      <c r="I11" s="134" t="e">
        <f t="shared" ca="1" si="2"/>
        <v>#NAME?</v>
      </c>
      <c r="J11" s="134" t="e">
        <f t="shared" ca="1" si="3"/>
        <v>#NAME?</v>
      </c>
      <c r="K11" s="134" t="e" cm="1">
        <f t="array" aca="1" ref="K11" ca="1">_xll.RiskNormal(-0.0000000257*A11^4+0.0000163*A11^3-0.003686*A11^2+0.3024*A11+1.445,(-0.0000000257*A11^4+0.0000163*A11^3-0.003686*A11^2+0.3024*A11+1.445)*0.355,_xll.RiskTruncateP(0.05,0.95),_xll.RiskName("Milk Intake"),_xll.RiskUnits("kg"))</f>
        <v>#NAME?</v>
      </c>
      <c r="L11" s="134"/>
      <c r="M11" s="134" t="e" cm="1">
        <f t="array" aca="1" ref="M11" ca="1">_xll.RiskNormal(0.0243*L11,0.005*L11,_xll.RiskTruncateP(0.05,0.95),_xll.RiskName("Soil Intake"),_xll.RiskUnits("kg"))</f>
        <v>#NAME?</v>
      </c>
      <c r="N11" s="134">
        <f t="shared" si="4"/>
        <v>0</v>
      </c>
      <c r="O11" s="134" t="e">
        <f t="shared" ca="1" si="5"/>
        <v>#NAME?</v>
      </c>
      <c r="P11" s="134" t="e">
        <f t="shared" ca="1" si="0"/>
        <v>#NAME?</v>
      </c>
      <c r="Q11" s="134" t="e">
        <f t="shared" ca="1" si="0"/>
        <v>#NAME?</v>
      </c>
      <c r="R11" s="134">
        <f t="shared" si="0"/>
        <v>0</v>
      </c>
      <c r="S11" s="134" t="e">
        <f t="shared" ca="1" si="6"/>
        <v>#NAME?</v>
      </c>
      <c r="T11" s="134" t="e" cm="1">
        <f t="array" aca="1" ref="T11" ca="1">U10-(U10*(0.5^(1/_xll.RiskNormal('SW7'!C$2,'SW7'!D$2,_xll.RiskTruncateP(0.05,0.95),_xll.RiskName("Halflife"),_xll.RiskUnits("d")))))</f>
        <v>#NAME?</v>
      </c>
      <c r="U11" s="134" t="e">
        <f t="shared" ca="1" si="7"/>
        <v>#NAME?</v>
      </c>
      <c r="V11" s="137" t="e" cm="1">
        <f t="array" aca="1" ref="V11" ca="1">(U11*_xll.RiskNormal('SW7'!C$3,'SW7'!D$3,_xll.RiskTruncateP(0.05,0.95),_xll.RiskName("PFAS MUSCLE FRAC"))/(B11*_xll.RiskNormal('SW7'!C$4,'SW7'!E$4,_xll.RiskTruncateP(0.05,0.95),_xll.RiskName("MUSCLE BW FRAC"))))/1000</f>
        <v>#NAME?</v>
      </c>
      <c r="W11" s="137" t="e" cm="1">
        <f t="array" aca="1" ref="W11" ca="1">V11/_xll.RiskNormal('SW7'!C$5,'SW7'!D$5,_xll.RiskTruncateP(0.05,0.95),_xll.RiskName("Serum Part"))</f>
        <v>#NAME?</v>
      </c>
    </row>
    <row r="12" spans="1:25" x14ac:dyDescent="0.35">
      <c r="A12" s="133">
        <f t="shared" si="1"/>
        <v>9</v>
      </c>
      <c r="B12" s="134" t="e" cm="1">
        <f t="array" aca="1" ref="B12" ca="1">B11+_xll.RiskNormal(0.5584 + 2*0.001787*A12 -3*0.00000155*A12^2 - 4*0.00000000133*A12^3,0.35*(0.5584 + 2*0.001787*A12 -3*0.00000155*A12^2 - 4*0.00000000133*A12^3),_xll.RiskTruncateP(0.05,0.95),_xll.RiskName("BW Gain"),_xll.RiskUnits("kg"))</f>
        <v>#NAME?</v>
      </c>
      <c r="C12" s="133" t="e" cm="1">
        <f t="array" aca="1" ref="C12" ca="1">_xll.RiskNormal(50,50*0.3941,_xll.RiskTruncateP(0.05,0.95),_xll.RiskName("Diet 1 Feed"),_xll.RiskUnits("ng/kg dry"))</f>
        <v>#NAME?</v>
      </c>
      <c r="D12" s="133" t="e" cm="1">
        <f t="array" aca="1" ref="D12" ca="1">_xll.RiskNormal(550,550*0.282,_xll.RiskTruncateP(0.05,0.95),_xll.RiskName("Diet 1 Soil"),_xll.RiskUnits("ng/kg dry"))</f>
        <v>#NAME?</v>
      </c>
      <c r="E12" s="163">
        <v>1.3</v>
      </c>
      <c r="F12" s="134" t="e" cm="1">
        <f t="array" aca="1" ref="F12" ca="1">_xll.RiskNormal((-0.0001*A12^2+0.0196*A12+11.697),(-0.0001*A12^2+0.0196*A12+11.697)*0.062,_xll.RiskTruncateP(0.05,0.95),_xll.RiskName("DMI Cow"),_xll.RiskUnits("kg"))</f>
        <v>#NAME?</v>
      </c>
      <c r="G12" s="134" t="e" cm="1">
        <f t="array" aca="1" ref="G12" ca="1">_xll.RiskNormal(F12*0.0243,F12*0.005,_xll.RiskTruncateP(0.05,0.95),_xll.RiskName("Soil Intake Cow"),_xll.RiskUnits("kg"))</f>
        <v>#NAME?</v>
      </c>
      <c r="H12" s="134" t="e" cm="1">
        <f t="array" aca="1" ref="H12" ca="1">_xll.RiskNormal('SW7'!C$12,'SW7'!D$12,_xll.RiskTruncateP(0.05,0.95),_xll.RiskName("Water Intake Cow"),_xll.RiskUnits("L"))</f>
        <v>#NAME?</v>
      </c>
      <c r="I12" s="134" t="e">
        <f t="shared" ca="1" si="2"/>
        <v>#NAME?</v>
      </c>
      <c r="J12" s="134" t="e">
        <f t="shared" ca="1" si="3"/>
        <v>#NAME?</v>
      </c>
      <c r="K12" s="134" t="e" cm="1">
        <f t="array" aca="1" ref="K12" ca="1">_xll.RiskNormal(-0.0000000257*A12^4+0.0000163*A12^3-0.003686*A12^2+0.3024*A12+1.445,(-0.0000000257*A12^4+0.0000163*A12^3-0.003686*A12^2+0.3024*A12+1.445)*0.355,_xll.RiskTruncateP(0.05,0.95),_xll.RiskName("Milk Intake"),_xll.RiskUnits("kg"))</f>
        <v>#NAME?</v>
      </c>
      <c r="L12" s="134"/>
      <c r="M12" s="134" t="e" cm="1">
        <f t="array" aca="1" ref="M12" ca="1">_xll.RiskNormal(0.0243*L12,0.005*L12,_xll.RiskTruncateP(0.05,0.95),_xll.RiskName("Soil Intake"),_xll.RiskUnits("kg"))</f>
        <v>#NAME?</v>
      </c>
      <c r="N12" s="134">
        <f t="shared" si="4"/>
        <v>0</v>
      </c>
      <c r="O12" s="134" t="e">
        <f t="shared" ca="1" si="5"/>
        <v>#NAME?</v>
      </c>
      <c r="P12" s="134" t="e">
        <f t="shared" ca="1" si="0"/>
        <v>#NAME?</v>
      </c>
      <c r="Q12" s="134" t="e">
        <f t="shared" ca="1" si="0"/>
        <v>#NAME?</v>
      </c>
      <c r="R12" s="134">
        <f t="shared" si="0"/>
        <v>0</v>
      </c>
      <c r="S12" s="134" t="e">
        <f t="shared" ca="1" si="6"/>
        <v>#NAME?</v>
      </c>
      <c r="T12" s="134" t="e" cm="1">
        <f t="array" aca="1" ref="T12" ca="1">U11-(U11*(0.5^(1/_xll.RiskNormal('SW7'!C$2,'SW7'!D$2,_xll.RiskTruncateP(0.05,0.95),_xll.RiskName("Halflife"),_xll.RiskUnits("d")))))</f>
        <v>#NAME?</v>
      </c>
      <c r="U12" s="134" t="e">
        <f t="shared" ca="1" si="7"/>
        <v>#NAME?</v>
      </c>
      <c r="V12" s="137" t="e" cm="1">
        <f t="array" aca="1" ref="V12" ca="1">(U12*_xll.RiskNormal('SW7'!C$3,'SW7'!D$3,_xll.RiskTruncateP(0.05,0.95),_xll.RiskName("PFAS MUSCLE FRAC"))/(B12*_xll.RiskNormal('SW7'!C$4,'SW7'!E$4,_xll.RiskTruncateP(0.05,0.95),_xll.RiskName("MUSCLE BW FRAC"))))/1000</f>
        <v>#NAME?</v>
      </c>
      <c r="W12" s="137" t="e" cm="1">
        <f t="array" aca="1" ref="W12" ca="1">V12/_xll.RiskNormal('SW7'!C$5,'SW7'!D$5,_xll.RiskTruncateP(0.05,0.95),_xll.RiskName("Serum Part"))</f>
        <v>#NAME?</v>
      </c>
    </row>
    <row r="13" spans="1:25" x14ac:dyDescent="0.35">
      <c r="A13" s="133">
        <f t="shared" si="1"/>
        <v>10</v>
      </c>
      <c r="B13" s="134" t="e" cm="1">
        <f t="array" aca="1" ref="B13" ca="1">B12+_xll.RiskNormal(0.5584 + 2*0.001787*A13 -3*0.00000155*A13^2 - 4*0.00000000133*A13^3,0.35*(0.5584 + 2*0.001787*A13 -3*0.00000155*A13^2 - 4*0.00000000133*A13^3),_xll.RiskTruncateP(0.05,0.95),_xll.RiskName("BW Gain"),_xll.RiskUnits("kg"))</f>
        <v>#NAME?</v>
      </c>
      <c r="C13" s="133" t="e" cm="1">
        <f t="array" aca="1" ref="C13" ca="1">_xll.RiskNormal(50,50*0.3941,_xll.RiskTruncateP(0.05,0.95),_xll.RiskName("Diet 1 Feed"),_xll.RiskUnits("ng/kg dry"))</f>
        <v>#NAME?</v>
      </c>
      <c r="D13" s="133" t="e" cm="1">
        <f t="array" aca="1" ref="D13" ca="1">_xll.RiskNormal(550,550*0.282,_xll.RiskTruncateP(0.05,0.95),_xll.RiskName("Diet 1 Soil"),_xll.RiskUnits("ng/kg dry"))</f>
        <v>#NAME?</v>
      </c>
      <c r="E13" s="163">
        <v>1.3</v>
      </c>
      <c r="F13" s="134" t="e" cm="1">
        <f t="array" aca="1" ref="F13" ca="1">_xll.RiskNormal((-0.0001*A13^2+0.0196*A13+11.697),(-0.0001*A13^2+0.0196*A13+11.697)*0.062,_xll.RiskTruncateP(0.05,0.95),_xll.RiskName("DMI Cow"),_xll.RiskUnits("kg"))</f>
        <v>#NAME?</v>
      </c>
      <c r="G13" s="134" t="e" cm="1">
        <f t="array" aca="1" ref="G13" ca="1">_xll.RiskNormal(F13*0.0243,F13*0.005,_xll.RiskTruncateP(0.05,0.95),_xll.RiskName("Soil Intake Cow"),_xll.RiskUnits("kg"))</f>
        <v>#NAME?</v>
      </c>
      <c r="H13" s="134" t="e" cm="1">
        <f t="array" aca="1" ref="H13" ca="1">_xll.RiskNormal('SW7'!C$12,'SW7'!D$12,_xll.RiskTruncateP(0.05,0.95),_xll.RiskName("Water Intake Cow"),_xll.RiskUnits("L"))</f>
        <v>#NAME?</v>
      </c>
      <c r="I13" s="134" t="e">
        <f t="shared" ca="1" si="2"/>
        <v>#NAME?</v>
      </c>
      <c r="J13" s="134" t="e">
        <f t="shared" ca="1" si="3"/>
        <v>#NAME?</v>
      </c>
      <c r="K13" s="134" t="e" cm="1">
        <f t="array" aca="1" ref="K13" ca="1">_xll.RiskNormal(-0.0000000257*A13^4+0.0000163*A13^3-0.003686*A13^2+0.3024*A13+1.445,(-0.0000000257*A13^4+0.0000163*A13^3-0.003686*A13^2+0.3024*A13+1.445)*0.355,_xll.RiskTruncateP(0.05,0.95),_xll.RiskName("Milk Intake"),_xll.RiskUnits("kg"))</f>
        <v>#NAME?</v>
      </c>
      <c r="L13" s="134"/>
      <c r="M13" s="134" t="e" cm="1">
        <f t="array" aca="1" ref="M13" ca="1">_xll.RiskNormal(0.0243*L13,0.005*L13,_xll.RiskTruncateP(0.05,0.95),_xll.RiskName("Soil Intake"),_xll.RiskUnits("kg"))</f>
        <v>#NAME?</v>
      </c>
      <c r="N13" s="134">
        <f t="shared" si="4"/>
        <v>0</v>
      </c>
      <c r="O13" s="134" t="e">
        <f t="shared" ca="1" si="5"/>
        <v>#NAME?</v>
      </c>
      <c r="P13" s="134" t="e">
        <f t="shared" ca="1" si="0"/>
        <v>#NAME?</v>
      </c>
      <c r="Q13" s="134" t="e">
        <f t="shared" ca="1" si="0"/>
        <v>#NAME?</v>
      </c>
      <c r="R13" s="134">
        <f t="shared" si="0"/>
        <v>0</v>
      </c>
      <c r="S13" s="134" t="e">
        <f t="shared" ca="1" si="6"/>
        <v>#NAME?</v>
      </c>
      <c r="T13" s="134" t="e" cm="1">
        <f t="array" aca="1" ref="T13" ca="1">U12-(U12*(0.5^(1/_xll.RiskNormal('SW7'!C$2,'SW7'!D$2,_xll.RiskTruncateP(0.05,0.95),_xll.RiskName("Halflife"),_xll.RiskUnits("d")))))</f>
        <v>#NAME?</v>
      </c>
      <c r="U13" s="134" t="e">
        <f t="shared" ca="1" si="7"/>
        <v>#NAME?</v>
      </c>
      <c r="V13" s="137" t="e" cm="1">
        <f t="array" aca="1" ref="V13" ca="1">(U13*_xll.RiskNormal('SW7'!C$3,'SW7'!D$3,_xll.RiskTruncateP(0.05,0.95),_xll.RiskName("PFAS MUSCLE FRAC"))/(B13*_xll.RiskNormal('SW7'!C$4,'SW7'!E$4,_xll.RiskTruncateP(0.05,0.95),_xll.RiskName("MUSCLE BW FRAC"))))/1000</f>
        <v>#NAME?</v>
      </c>
      <c r="W13" s="137" t="e" cm="1">
        <f t="array" aca="1" ref="W13" ca="1">V13/_xll.RiskNormal('SW7'!C$5,'SW7'!D$5,_xll.RiskTruncateP(0.05,0.95),_xll.RiskName("Serum Part"))</f>
        <v>#NAME?</v>
      </c>
    </row>
    <row r="14" spans="1:25" x14ac:dyDescent="0.35">
      <c r="A14" s="133">
        <f t="shared" si="1"/>
        <v>11</v>
      </c>
      <c r="B14" s="134" t="e" cm="1">
        <f t="array" aca="1" ref="B14" ca="1">B13+_xll.RiskNormal(0.5584 + 2*0.001787*A14 -3*0.00000155*A14^2 - 4*0.00000000133*A14^3,0.35*(0.5584 + 2*0.001787*A14 -3*0.00000155*A14^2 - 4*0.00000000133*A14^3),_xll.RiskTruncateP(0.05,0.95),_xll.RiskName("BW Gain"),_xll.RiskUnits("kg"))</f>
        <v>#NAME?</v>
      </c>
      <c r="C14" s="133" t="e" cm="1">
        <f t="array" aca="1" ref="C14" ca="1">_xll.RiskNormal(50,50*0.3941,_xll.RiskTruncateP(0.05,0.95),_xll.RiskName("Diet 1 Feed"),_xll.RiskUnits("ng/kg dry"))</f>
        <v>#NAME?</v>
      </c>
      <c r="D14" s="133" t="e" cm="1">
        <f t="array" aca="1" ref="D14" ca="1">_xll.RiskNormal(550,550*0.282,_xll.RiskTruncateP(0.05,0.95),_xll.RiskName("Diet 1 Soil"),_xll.RiskUnits("ng/kg dry"))</f>
        <v>#NAME?</v>
      </c>
      <c r="E14" s="163">
        <v>1.3</v>
      </c>
      <c r="F14" s="134" t="e" cm="1">
        <f t="array" aca="1" ref="F14" ca="1">_xll.RiskNormal((-0.0001*A14^2+0.0196*A14+11.697),(-0.0001*A14^2+0.0196*A14+11.697)*0.062,_xll.RiskTruncateP(0.05,0.95),_xll.RiskName("DMI Cow"),_xll.RiskUnits("kg"))</f>
        <v>#NAME?</v>
      </c>
      <c r="G14" s="134" t="e" cm="1">
        <f t="array" aca="1" ref="G14" ca="1">_xll.RiskNormal(F14*0.0243,F14*0.005,_xll.RiskTruncateP(0.05,0.95),_xll.RiskName("Soil Intake Cow"),_xll.RiskUnits("kg"))</f>
        <v>#NAME?</v>
      </c>
      <c r="H14" s="134" t="e" cm="1">
        <f t="array" aca="1" ref="H14" ca="1">_xll.RiskNormal('SW7'!C$12,'SW7'!D$12,_xll.RiskTruncateP(0.05,0.95),_xll.RiskName("Water Intake Cow"),_xll.RiskUnits("L"))</f>
        <v>#NAME?</v>
      </c>
      <c r="I14" s="134" t="e">
        <f t="shared" ca="1" si="2"/>
        <v>#NAME?</v>
      </c>
      <c r="J14" s="134" t="e">
        <f t="shared" ca="1" si="3"/>
        <v>#NAME?</v>
      </c>
      <c r="K14" s="134" t="e" cm="1">
        <f t="array" aca="1" ref="K14" ca="1">_xll.RiskNormal(-0.0000000257*A14^4+0.0000163*A14^3-0.003686*A14^2+0.3024*A14+1.445,(-0.0000000257*A14^4+0.0000163*A14^3-0.003686*A14^2+0.3024*A14+1.445)*0.355,_xll.RiskTruncateP(0.05,0.95),_xll.RiskName("Milk Intake"),_xll.RiskUnits("kg"))</f>
        <v>#NAME?</v>
      </c>
      <c r="L14" s="134"/>
      <c r="M14" s="134" t="e" cm="1">
        <f t="array" aca="1" ref="M14" ca="1">_xll.RiskNormal(0.0243*L14,0.005*L14,_xll.RiskTruncateP(0.05,0.95),_xll.RiskName("Soil Intake"),_xll.RiskUnits("kg"))</f>
        <v>#NAME?</v>
      </c>
      <c r="N14" s="134">
        <f t="shared" si="4"/>
        <v>0</v>
      </c>
      <c r="O14" s="134" t="e">
        <f t="shared" ca="1" si="5"/>
        <v>#NAME?</v>
      </c>
      <c r="P14" s="134" t="e">
        <f t="shared" ca="1" si="0"/>
        <v>#NAME?</v>
      </c>
      <c r="Q14" s="134" t="e">
        <f t="shared" ca="1" si="0"/>
        <v>#NAME?</v>
      </c>
      <c r="R14" s="134">
        <f t="shared" si="0"/>
        <v>0</v>
      </c>
      <c r="S14" s="134" t="e">
        <f t="shared" ca="1" si="6"/>
        <v>#NAME?</v>
      </c>
      <c r="T14" s="134" t="e" cm="1">
        <f t="array" aca="1" ref="T14" ca="1">U13-(U13*(0.5^(1/_xll.RiskNormal('SW7'!C$2,'SW7'!D$2,_xll.RiskTruncateP(0.05,0.95),_xll.RiskName("Halflife"),_xll.RiskUnits("d")))))</f>
        <v>#NAME?</v>
      </c>
      <c r="U14" s="134" t="e">
        <f t="shared" ca="1" si="7"/>
        <v>#NAME?</v>
      </c>
      <c r="V14" s="137" t="e" cm="1">
        <f t="array" aca="1" ref="V14" ca="1">(U14*_xll.RiskNormal('SW7'!C$3,'SW7'!D$3,_xll.RiskTruncateP(0.05,0.95),_xll.RiskName("PFAS MUSCLE FRAC"))/(B14*_xll.RiskNormal('SW7'!C$4,'SW7'!E$4,_xll.RiskTruncateP(0.05,0.95),_xll.RiskName("MUSCLE BW FRAC"))))/1000</f>
        <v>#NAME?</v>
      </c>
      <c r="W14" s="137" t="e" cm="1">
        <f t="array" aca="1" ref="W14" ca="1">V14/_xll.RiskNormal('SW7'!C$5,'SW7'!D$5,_xll.RiskTruncateP(0.05,0.95),_xll.RiskName("Serum Part"))</f>
        <v>#NAME?</v>
      </c>
    </row>
    <row r="15" spans="1:25" x14ac:dyDescent="0.35">
      <c r="A15" s="133">
        <f t="shared" si="1"/>
        <v>12</v>
      </c>
      <c r="B15" s="134" t="e" cm="1">
        <f t="array" aca="1" ref="B15" ca="1">B14+_xll.RiskNormal(0.5584 + 2*0.001787*A15 -3*0.00000155*A15^2 - 4*0.00000000133*A15^3,0.35*(0.5584 + 2*0.001787*A15 -3*0.00000155*A15^2 - 4*0.00000000133*A15^3),_xll.RiskTruncateP(0.05,0.95),_xll.RiskName("BW Gain"),_xll.RiskUnits("kg"))</f>
        <v>#NAME?</v>
      </c>
      <c r="C15" s="133" t="e" cm="1">
        <f t="array" aca="1" ref="C15" ca="1">_xll.RiskNormal(50,50*0.3941,_xll.RiskTruncateP(0.05,0.95),_xll.RiskName("Diet 1 Feed"),_xll.RiskUnits("ng/kg dry"))</f>
        <v>#NAME?</v>
      </c>
      <c r="D15" s="133" t="e" cm="1">
        <f t="array" aca="1" ref="D15" ca="1">_xll.RiskNormal(550,550*0.282,_xll.RiskTruncateP(0.05,0.95),_xll.RiskName("Diet 1 Soil"),_xll.RiskUnits("ng/kg dry"))</f>
        <v>#NAME?</v>
      </c>
      <c r="E15" s="163">
        <v>1.3</v>
      </c>
      <c r="F15" s="134" t="e" cm="1">
        <f t="array" aca="1" ref="F15" ca="1">_xll.RiskNormal((-0.0001*A15^2+0.0196*A15+11.697),(-0.0001*A15^2+0.0196*A15+11.697)*0.062,_xll.RiskTruncateP(0.05,0.95),_xll.RiskName("DMI Cow"),_xll.RiskUnits("kg"))</f>
        <v>#NAME?</v>
      </c>
      <c r="G15" s="134" t="e" cm="1">
        <f t="array" aca="1" ref="G15" ca="1">_xll.RiskNormal(F15*0.0243,F15*0.005,_xll.RiskTruncateP(0.05,0.95),_xll.RiskName("Soil Intake Cow"),_xll.RiskUnits("kg"))</f>
        <v>#NAME?</v>
      </c>
      <c r="H15" s="134" t="e" cm="1">
        <f t="array" aca="1" ref="H15" ca="1">_xll.RiskNormal('SW7'!C$12,'SW7'!D$12,_xll.RiskTruncateP(0.05,0.95),_xll.RiskName("Water Intake Cow"),_xll.RiskUnits("L"))</f>
        <v>#NAME?</v>
      </c>
      <c r="I15" s="134" t="e">
        <f t="shared" ca="1" si="2"/>
        <v>#NAME?</v>
      </c>
      <c r="J15" s="134" t="e">
        <f t="shared" ca="1" si="3"/>
        <v>#NAME?</v>
      </c>
      <c r="K15" s="134" t="e" cm="1">
        <f t="array" aca="1" ref="K15" ca="1">_xll.RiskNormal(-0.0000000257*A15^4+0.0000163*A15^3-0.003686*A15^2+0.3024*A15+1.445,(-0.0000000257*A15^4+0.0000163*A15^3-0.003686*A15^2+0.3024*A15+1.445)*0.355,_xll.RiskTruncateP(0.05,0.95),_xll.RiskName("Milk Intake"),_xll.RiskUnits("kg"))</f>
        <v>#NAME?</v>
      </c>
      <c r="L15" s="134"/>
      <c r="M15" s="134" t="e" cm="1">
        <f t="array" aca="1" ref="M15" ca="1">_xll.RiskNormal(0.0243*L15,0.005*L15,_xll.RiskTruncateP(0.05,0.95),_xll.RiskName("Soil Intake"),_xll.RiskUnits("kg"))</f>
        <v>#NAME?</v>
      </c>
      <c r="N15" s="134">
        <f t="shared" si="4"/>
        <v>0</v>
      </c>
      <c r="O15" s="134" t="e">
        <f t="shared" ca="1" si="5"/>
        <v>#NAME?</v>
      </c>
      <c r="P15" s="134" t="e">
        <f t="shared" ca="1" si="0"/>
        <v>#NAME?</v>
      </c>
      <c r="Q15" s="134" t="e">
        <f t="shared" ca="1" si="0"/>
        <v>#NAME?</v>
      </c>
      <c r="R15" s="134">
        <f t="shared" si="0"/>
        <v>0</v>
      </c>
      <c r="S15" s="134" t="e">
        <f t="shared" ca="1" si="6"/>
        <v>#NAME?</v>
      </c>
      <c r="T15" s="134" t="e" cm="1">
        <f t="array" aca="1" ref="T15" ca="1">U14-(U14*(0.5^(1/_xll.RiskNormal('SW7'!C$2,'SW7'!D$2,_xll.RiskTruncateP(0.05,0.95),_xll.RiskName("Halflife"),_xll.RiskUnits("d")))))</f>
        <v>#NAME?</v>
      </c>
      <c r="U15" s="134" t="e">
        <f t="shared" ca="1" si="7"/>
        <v>#NAME?</v>
      </c>
      <c r="V15" s="137" t="e" cm="1">
        <f t="array" aca="1" ref="V15" ca="1">(U15*_xll.RiskNormal('SW7'!C$3,'SW7'!D$3,_xll.RiskTruncateP(0.05,0.95),_xll.RiskName("PFAS MUSCLE FRAC"))/(B15*_xll.RiskNormal('SW7'!C$4,'SW7'!E$4,_xll.RiskTruncateP(0.05,0.95),_xll.RiskName("MUSCLE BW FRAC"))))/1000</f>
        <v>#NAME?</v>
      </c>
      <c r="W15" s="137" t="e" cm="1">
        <f t="array" aca="1" ref="W15" ca="1">V15/_xll.RiskNormal('SW7'!C$5,'SW7'!D$5,_xll.RiskTruncateP(0.05,0.95),_xll.RiskName("Serum Part"))</f>
        <v>#NAME?</v>
      </c>
    </row>
    <row r="16" spans="1:25" x14ac:dyDescent="0.35">
      <c r="A16" s="133">
        <f t="shared" si="1"/>
        <v>13</v>
      </c>
      <c r="B16" s="134" t="e" cm="1">
        <f t="array" aca="1" ref="B16" ca="1">B15+_xll.RiskNormal(0.5584 + 2*0.001787*A16 -3*0.00000155*A16^2 - 4*0.00000000133*A16^3,0.35*(0.5584 + 2*0.001787*A16 -3*0.00000155*A16^2 - 4*0.00000000133*A16^3),_xll.RiskTruncateP(0.05,0.95),_xll.RiskName("BW Gain"),_xll.RiskUnits("kg"))</f>
        <v>#NAME?</v>
      </c>
      <c r="C16" s="133" t="e" cm="1">
        <f t="array" aca="1" ref="C16" ca="1">_xll.RiskNormal(50,50*0.3941,_xll.RiskTruncateP(0.05,0.95),_xll.RiskName("Diet 1 Feed"),_xll.RiskUnits("ng/kg dry"))</f>
        <v>#NAME?</v>
      </c>
      <c r="D16" s="133" t="e" cm="1">
        <f t="array" aca="1" ref="D16" ca="1">_xll.RiskNormal(550,550*0.282,_xll.RiskTruncateP(0.05,0.95),_xll.RiskName("Diet 1 Soil"),_xll.RiskUnits("ng/kg dry"))</f>
        <v>#NAME?</v>
      </c>
      <c r="E16" s="163">
        <v>1.3</v>
      </c>
      <c r="F16" s="134" t="e" cm="1">
        <f t="array" aca="1" ref="F16" ca="1">_xll.RiskNormal((-0.0001*A16^2+0.0196*A16+11.697),(-0.0001*A16^2+0.0196*A16+11.697)*0.062,_xll.RiskTruncateP(0.05,0.95),_xll.RiskName("DMI Cow"),_xll.RiskUnits("kg"))</f>
        <v>#NAME?</v>
      </c>
      <c r="G16" s="134" t="e" cm="1">
        <f t="array" aca="1" ref="G16" ca="1">_xll.RiskNormal(F16*0.0243,F16*0.005,_xll.RiskTruncateP(0.05,0.95),_xll.RiskName("Soil Intake Cow"),_xll.RiskUnits("kg"))</f>
        <v>#NAME?</v>
      </c>
      <c r="H16" s="134" t="e" cm="1">
        <f t="array" aca="1" ref="H16" ca="1">_xll.RiskNormal('SW7'!C$12,'SW7'!D$12,_xll.RiskTruncateP(0.05,0.95),_xll.RiskName("Water Intake Cow"),_xll.RiskUnits("L"))</f>
        <v>#NAME?</v>
      </c>
      <c r="I16" s="134" t="e">
        <f t="shared" ca="1" si="2"/>
        <v>#NAME?</v>
      </c>
      <c r="J16" s="134" t="e">
        <f t="shared" ca="1" si="3"/>
        <v>#NAME?</v>
      </c>
      <c r="K16" s="134" t="e" cm="1">
        <f t="array" aca="1" ref="K16" ca="1">_xll.RiskNormal(-0.0000000257*A16^4+0.0000163*A16^3-0.003686*A16^2+0.3024*A16+1.445,(-0.0000000257*A16^4+0.0000163*A16^3-0.003686*A16^2+0.3024*A16+1.445)*0.355,_xll.RiskTruncateP(0.05,0.95),_xll.RiskName("Milk Intake"),_xll.RiskUnits("kg"))</f>
        <v>#NAME?</v>
      </c>
      <c r="L16" s="134"/>
      <c r="M16" s="134" t="e" cm="1">
        <f t="array" aca="1" ref="M16" ca="1">_xll.RiskNormal(0.0243*L16,0.005*L16,_xll.RiskTruncateP(0.05,0.95),_xll.RiskName("Soil Intake"),_xll.RiskUnits("kg"))</f>
        <v>#NAME?</v>
      </c>
      <c r="N16" s="134">
        <f t="shared" si="4"/>
        <v>0</v>
      </c>
      <c r="O16" s="134" t="e">
        <f t="shared" ca="1" si="5"/>
        <v>#NAME?</v>
      </c>
      <c r="P16" s="134" t="e">
        <f t="shared" ca="1" si="0"/>
        <v>#NAME?</v>
      </c>
      <c r="Q16" s="134" t="e">
        <f t="shared" ca="1" si="0"/>
        <v>#NAME?</v>
      </c>
      <c r="R16" s="134">
        <f t="shared" si="0"/>
        <v>0</v>
      </c>
      <c r="S16" s="134" t="e">
        <f t="shared" ca="1" si="6"/>
        <v>#NAME?</v>
      </c>
      <c r="T16" s="134" t="e" cm="1">
        <f t="array" aca="1" ref="T16" ca="1">U15-(U15*(0.5^(1/_xll.RiskNormal('SW7'!C$2,'SW7'!D$2,_xll.RiskTruncateP(0.05,0.95),_xll.RiskName("Halflife"),_xll.RiskUnits("d")))))</f>
        <v>#NAME?</v>
      </c>
      <c r="U16" s="134" t="e">
        <f t="shared" ca="1" si="7"/>
        <v>#NAME?</v>
      </c>
      <c r="V16" s="137" t="e" cm="1">
        <f t="array" aca="1" ref="V16" ca="1">(U16*_xll.RiskNormal('SW7'!C$3,'SW7'!D$3,_xll.RiskTruncateP(0.05,0.95),_xll.RiskName("PFAS MUSCLE FRAC"))/(B16*_xll.RiskNormal('SW7'!C$4,'SW7'!E$4,_xll.RiskTruncateP(0.05,0.95),_xll.RiskName("MUSCLE BW FRAC"))))/1000</f>
        <v>#NAME?</v>
      </c>
      <c r="W16" s="137" t="e" cm="1">
        <f t="array" aca="1" ref="W16" ca="1">V16/_xll.RiskNormal('SW7'!C$5,'SW7'!D$5,_xll.RiskTruncateP(0.05,0.95),_xll.RiskName("Serum Part"))</f>
        <v>#NAME?</v>
      </c>
    </row>
    <row r="17" spans="1:23" x14ac:dyDescent="0.35">
      <c r="A17" s="133">
        <f t="shared" si="1"/>
        <v>14</v>
      </c>
      <c r="B17" s="134" t="e" cm="1">
        <f t="array" aca="1" ref="B17" ca="1">B16+_xll.RiskNormal(0.5584 + 2*0.001787*A17 -3*0.00000155*A17^2 - 4*0.00000000133*A17^3,0.35*(0.5584 + 2*0.001787*A17 -3*0.00000155*A17^2 - 4*0.00000000133*A17^3),_xll.RiskTruncateP(0.05,0.95),_xll.RiskName("BW Gain"),_xll.RiskUnits("kg"))</f>
        <v>#NAME?</v>
      </c>
      <c r="C17" s="133" t="e" cm="1">
        <f t="array" aca="1" ref="C17" ca="1">_xll.RiskNormal(50,50*0.3941,_xll.RiskTruncateP(0.05,0.95),_xll.RiskName("Diet 1 Feed"),_xll.RiskUnits("ng/kg dry"))</f>
        <v>#NAME?</v>
      </c>
      <c r="D17" s="133" t="e" cm="1">
        <f t="array" aca="1" ref="D17" ca="1">_xll.RiskNormal(550,550*0.282,_xll.RiskTruncateP(0.05,0.95),_xll.RiskName("Diet 1 Soil"),_xll.RiskUnits("ng/kg dry"))</f>
        <v>#NAME?</v>
      </c>
      <c r="E17" s="163">
        <v>1.3</v>
      </c>
      <c r="F17" s="134" t="e" cm="1">
        <f t="array" aca="1" ref="F17" ca="1">_xll.RiskNormal((-0.0001*A17^2+0.0196*A17+11.697),(-0.0001*A17^2+0.0196*A17+11.697)*0.062,_xll.RiskTruncateP(0.05,0.95),_xll.RiskName("DMI Cow"),_xll.RiskUnits("kg"))</f>
        <v>#NAME?</v>
      </c>
      <c r="G17" s="134" t="e" cm="1">
        <f t="array" aca="1" ref="G17" ca="1">_xll.RiskNormal(F17*0.0243,F17*0.005,_xll.RiskTruncateP(0.05,0.95),_xll.RiskName("Soil Intake Cow"),_xll.RiskUnits("kg"))</f>
        <v>#NAME?</v>
      </c>
      <c r="H17" s="134" t="e" cm="1">
        <f t="array" aca="1" ref="H17" ca="1">_xll.RiskNormal('SW7'!C$12,'SW7'!D$12,_xll.RiskTruncateP(0.05,0.95),_xll.RiskName("Water Intake Cow"),_xll.RiskUnits("L"))</f>
        <v>#NAME?</v>
      </c>
      <c r="I17" s="134" t="e">
        <f t="shared" ca="1" si="2"/>
        <v>#NAME?</v>
      </c>
      <c r="J17" s="134" t="e">
        <f t="shared" ca="1" si="3"/>
        <v>#NAME?</v>
      </c>
      <c r="K17" s="134" t="e" cm="1">
        <f t="array" aca="1" ref="K17" ca="1">_xll.RiskNormal(-0.0000000257*A17^4+0.0000163*A17^3-0.003686*A17^2+0.3024*A17+1.445,(-0.0000000257*A17^4+0.0000163*A17^3-0.003686*A17^2+0.3024*A17+1.445)*0.355,_xll.RiskTruncateP(0.05,0.95),_xll.RiskName("Milk Intake"),_xll.RiskUnits("kg"))</f>
        <v>#NAME?</v>
      </c>
      <c r="L17" s="134"/>
      <c r="M17" s="134" t="e" cm="1">
        <f t="array" aca="1" ref="M17" ca="1">_xll.RiskNormal(0.0243*L17,0.005*L17,_xll.RiskTruncateP(0.05,0.95),_xll.RiskName("Soil Intake"),_xll.RiskUnits("kg"))</f>
        <v>#NAME?</v>
      </c>
      <c r="N17" s="134">
        <f t="shared" si="4"/>
        <v>0</v>
      </c>
      <c r="O17" s="134" t="e">
        <f t="shared" ca="1" si="5"/>
        <v>#NAME?</v>
      </c>
      <c r="P17" s="134" t="e">
        <f t="shared" ca="1" si="0"/>
        <v>#NAME?</v>
      </c>
      <c r="Q17" s="134" t="e">
        <f t="shared" ca="1" si="0"/>
        <v>#NAME?</v>
      </c>
      <c r="R17" s="134">
        <f t="shared" si="0"/>
        <v>0</v>
      </c>
      <c r="S17" s="134" t="e">
        <f t="shared" ca="1" si="6"/>
        <v>#NAME?</v>
      </c>
      <c r="T17" s="134" t="e" cm="1">
        <f t="array" aca="1" ref="T17" ca="1">U16-(U16*(0.5^(1/_xll.RiskNormal('SW7'!C$2,'SW7'!D$2,_xll.RiskTruncateP(0.05,0.95),_xll.RiskName("Halflife"),_xll.RiskUnits("d")))))</f>
        <v>#NAME?</v>
      </c>
      <c r="U17" s="134" t="e">
        <f t="shared" ca="1" si="7"/>
        <v>#NAME?</v>
      </c>
      <c r="V17" s="137" t="e" cm="1">
        <f t="array" aca="1" ref="V17" ca="1">(U17*_xll.RiskNormal('SW7'!C$3,'SW7'!D$3,_xll.RiskTruncateP(0.05,0.95),_xll.RiskName("PFAS MUSCLE FRAC"))/(B17*_xll.RiskNormal('SW7'!C$4,'SW7'!E$4,_xll.RiskTruncateP(0.05,0.95),_xll.RiskName("MUSCLE BW FRAC"))))/1000</f>
        <v>#NAME?</v>
      </c>
      <c r="W17" s="137" t="e" cm="1">
        <f t="array" aca="1" ref="W17" ca="1">V17/_xll.RiskNormal('SW7'!C$5,'SW7'!D$5,_xll.RiskTruncateP(0.05,0.95),_xll.RiskName("Serum Part"))</f>
        <v>#NAME?</v>
      </c>
    </row>
    <row r="18" spans="1:23" x14ac:dyDescent="0.35">
      <c r="A18" s="133">
        <f t="shared" si="1"/>
        <v>15</v>
      </c>
      <c r="B18" s="134" t="e" cm="1">
        <f t="array" aca="1" ref="B18" ca="1">B17+_xll.RiskNormal(0.5584 + 2*0.001787*A18 -3*0.00000155*A18^2 - 4*0.00000000133*A18^3,0.35*(0.5584 + 2*0.001787*A18 -3*0.00000155*A18^2 - 4*0.00000000133*A18^3),_xll.RiskTruncateP(0.05,0.95),_xll.RiskName("BW Gain"),_xll.RiskUnits("kg"))</f>
        <v>#NAME?</v>
      </c>
      <c r="C18" s="133" t="e" cm="1">
        <f t="array" aca="1" ref="C18" ca="1">_xll.RiskNormal(50,50*0.3941,_xll.RiskTruncateP(0.05,0.95),_xll.RiskName("Diet 1 Feed"),_xll.RiskUnits("ng/kg dry"))</f>
        <v>#NAME?</v>
      </c>
      <c r="D18" s="133" t="e" cm="1">
        <f t="array" aca="1" ref="D18" ca="1">_xll.RiskNormal(550,550*0.282,_xll.RiskTruncateP(0.05,0.95),_xll.RiskName("Diet 1 Soil"),_xll.RiskUnits("ng/kg dry"))</f>
        <v>#NAME?</v>
      </c>
      <c r="E18" s="163">
        <v>1.3</v>
      </c>
      <c r="F18" s="134" t="e" cm="1">
        <f t="array" aca="1" ref="F18" ca="1">_xll.RiskNormal((-0.0001*A18^2+0.0196*A18+11.697),(-0.0001*A18^2+0.0196*A18+11.697)*0.062,_xll.RiskTruncateP(0.05,0.95),_xll.RiskName("DMI Cow"),_xll.RiskUnits("kg"))</f>
        <v>#NAME?</v>
      </c>
      <c r="G18" s="134" t="e" cm="1">
        <f t="array" aca="1" ref="G18" ca="1">_xll.RiskNormal(F18*0.0243,F18*0.005,_xll.RiskTruncateP(0.05,0.95),_xll.RiskName("Soil Intake Cow"),_xll.RiskUnits("kg"))</f>
        <v>#NAME?</v>
      </c>
      <c r="H18" s="134" t="e" cm="1">
        <f t="array" aca="1" ref="H18" ca="1">_xll.RiskNormal('SW7'!C$12,'SW7'!D$12,_xll.RiskTruncateP(0.05,0.95),_xll.RiskName("Water Intake Cow"),_xll.RiskUnits("L"))</f>
        <v>#NAME?</v>
      </c>
      <c r="I18" s="134" t="e">
        <f t="shared" ca="1" si="2"/>
        <v>#NAME?</v>
      </c>
      <c r="J18" s="134" t="e">
        <f t="shared" ca="1" si="3"/>
        <v>#NAME?</v>
      </c>
      <c r="K18" s="134" t="e" cm="1">
        <f t="array" aca="1" ref="K18" ca="1">_xll.RiskNormal(-0.0000000257*A18^4+0.0000163*A18^3-0.003686*A18^2+0.3024*A18+1.445,(-0.0000000257*A18^4+0.0000163*A18^3-0.003686*A18^2+0.3024*A18+1.445)*0.355,_xll.RiskTruncateP(0.05,0.95),_xll.RiskName("Milk Intake"),_xll.RiskUnits("kg"))</f>
        <v>#NAME?</v>
      </c>
      <c r="L18" s="134"/>
      <c r="M18" s="134" t="e" cm="1">
        <f t="array" aca="1" ref="M18" ca="1">_xll.RiskNormal(0.0243*L18,0.005*L18,_xll.RiskTruncateP(0.05,0.95),_xll.RiskName("Soil Intake"),_xll.RiskUnits("kg"))</f>
        <v>#NAME?</v>
      </c>
      <c r="N18" s="134">
        <f t="shared" si="4"/>
        <v>0</v>
      </c>
      <c r="O18" s="134" t="e">
        <f t="shared" ca="1" si="5"/>
        <v>#NAME?</v>
      </c>
      <c r="P18" s="134" t="e">
        <f t="shared" ca="1" si="0"/>
        <v>#NAME?</v>
      </c>
      <c r="Q18" s="134" t="e">
        <f t="shared" ca="1" si="0"/>
        <v>#NAME?</v>
      </c>
      <c r="R18" s="134">
        <f t="shared" si="0"/>
        <v>0</v>
      </c>
      <c r="S18" s="134" t="e">
        <f t="shared" ca="1" si="6"/>
        <v>#NAME?</v>
      </c>
      <c r="T18" s="134" t="e" cm="1">
        <f t="array" aca="1" ref="T18" ca="1">U17-(U17*(0.5^(1/_xll.RiskNormal('SW7'!C$2,'SW7'!D$2,_xll.RiskTruncateP(0.05,0.95),_xll.RiskName("Halflife"),_xll.RiskUnits("d")))))</f>
        <v>#NAME?</v>
      </c>
      <c r="U18" s="134" t="e">
        <f t="shared" ca="1" si="7"/>
        <v>#NAME?</v>
      </c>
      <c r="V18" s="137" t="e" cm="1">
        <f t="array" aca="1" ref="V18" ca="1">(U18*_xll.RiskNormal('SW7'!C$3,'SW7'!D$3,_xll.RiskTruncateP(0.05,0.95),_xll.RiskName("PFAS MUSCLE FRAC"))/(B18*_xll.RiskNormal('SW7'!C$4,'SW7'!E$4,_xll.RiskTruncateP(0.05,0.95),_xll.RiskName("MUSCLE BW FRAC"))))/1000</f>
        <v>#NAME?</v>
      </c>
      <c r="W18" s="137" t="e" cm="1">
        <f t="array" aca="1" ref="W18" ca="1">V18/_xll.RiskNormal('SW7'!C$5,'SW7'!D$5,_xll.RiskTruncateP(0.05,0.95),_xll.RiskName("Serum Part"))</f>
        <v>#NAME?</v>
      </c>
    </row>
    <row r="19" spans="1:23" x14ac:dyDescent="0.35">
      <c r="A19" s="133">
        <f t="shared" si="1"/>
        <v>16</v>
      </c>
      <c r="B19" s="134" t="e" cm="1">
        <f t="array" aca="1" ref="B19" ca="1">B18+_xll.RiskNormal(0.5584 + 2*0.001787*A19 -3*0.00000155*A19^2 - 4*0.00000000133*A19^3,0.35*(0.5584 + 2*0.001787*A19 -3*0.00000155*A19^2 - 4*0.00000000133*A19^3),_xll.RiskTruncateP(0.05,0.95),_xll.RiskName("BW Gain"),_xll.RiskUnits("kg"))</f>
        <v>#NAME?</v>
      </c>
      <c r="C19" s="133" t="e" cm="1">
        <f t="array" aca="1" ref="C19" ca="1">_xll.RiskNormal(50,50*0.3941,_xll.RiskTruncateP(0.05,0.95),_xll.RiskName("Diet 1 Feed"),_xll.RiskUnits("ng/kg dry"))</f>
        <v>#NAME?</v>
      </c>
      <c r="D19" s="133" t="e" cm="1">
        <f t="array" aca="1" ref="D19" ca="1">_xll.RiskNormal(550,550*0.282,_xll.RiskTruncateP(0.05,0.95),_xll.RiskName("Diet 1 Soil"),_xll.RiskUnits("ng/kg dry"))</f>
        <v>#NAME?</v>
      </c>
      <c r="E19" s="163">
        <v>1.3</v>
      </c>
      <c r="F19" s="134" t="e" cm="1">
        <f t="array" aca="1" ref="F19" ca="1">_xll.RiskNormal((-0.0001*A19^2+0.0196*A19+11.697),(-0.0001*A19^2+0.0196*A19+11.697)*0.062,_xll.RiskTruncateP(0.05,0.95),_xll.RiskName("DMI Cow"),_xll.RiskUnits("kg"))</f>
        <v>#NAME?</v>
      </c>
      <c r="G19" s="134" t="e" cm="1">
        <f t="array" aca="1" ref="G19" ca="1">_xll.RiskNormal(F19*0.0243,F19*0.005,_xll.RiskTruncateP(0.05,0.95),_xll.RiskName("Soil Intake Cow"),_xll.RiskUnits("kg"))</f>
        <v>#NAME?</v>
      </c>
      <c r="H19" s="134" t="e" cm="1">
        <f t="array" aca="1" ref="H19" ca="1">_xll.RiskNormal('SW7'!C$12,'SW7'!D$12,_xll.RiskTruncateP(0.05,0.95),_xll.RiskName("Water Intake Cow"),_xll.RiskUnits("L"))</f>
        <v>#NAME?</v>
      </c>
      <c r="I19" s="134" t="e">
        <f t="shared" ca="1" si="2"/>
        <v>#NAME?</v>
      </c>
      <c r="J19" s="134" t="e">
        <f t="shared" ca="1" si="3"/>
        <v>#NAME?</v>
      </c>
      <c r="K19" s="134" t="e" cm="1">
        <f t="array" aca="1" ref="K19" ca="1">_xll.RiskNormal(-0.0000000257*A19^4+0.0000163*A19^3-0.003686*A19^2+0.3024*A19+1.445,(-0.0000000257*A19^4+0.0000163*A19^3-0.003686*A19^2+0.3024*A19+1.445)*0.355,_xll.RiskTruncateP(0.05,0.95),_xll.RiskName("Milk Intake"),_xll.RiskUnits("kg"))</f>
        <v>#NAME?</v>
      </c>
      <c r="L19" s="134"/>
      <c r="M19" s="134" t="e" cm="1">
        <f t="array" aca="1" ref="M19" ca="1">_xll.RiskNormal(0.0243*L19,0.005*L19,_xll.RiskTruncateP(0.05,0.95),_xll.RiskName("Soil Intake"),_xll.RiskUnits("kg"))</f>
        <v>#NAME?</v>
      </c>
      <c r="N19" s="134">
        <f t="shared" si="4"/>
        <v>0</v>
      </c>
      <c r="O19" s="134" t="e">
        <f t="shared" ca="1" si="5"/>
        <v>#NAME?</v>
      </c>
      <c r="P19" s="134" t="e">
        <f t="shared" ref="P19:R46" ca="1" si="8">C19*L19</f>
        <v>#NAME?</v>
      </c>
      <c r="Q19" s="134" t="e">
        <f t="shared" ca="1" si="8"/>
        <v>#NAME?</v>
      </c>
      <c r="R19" s="134">
        <f t="shared" si="8"/>
        <v>0</v>
      </c>
      <c r="S19" s="134" t="e">
        <f t="shared" ca="1" si="6"/>
        <v>#NAME?</v>
      </c>
      <c r="T19" s="134" t="e" cm="1">
        <f t="array" aca="1" ref="T19" ca="1">U18-(U18*(0.5^(1/_xll.RiskNormal('SW7'!C$2,'SW7'!D$2,_xll.RiskTruncateP(0.05,0.95),_xll.RiskName("Halflife"),_xll.RiskUnits("d")))))</f>
        <v>#NAME?</v>
      </c>
      <c r="U19" s="134" t="e">
        <f t="shared" ca="1" si="7"/>
        <v>#NAME?</v>
      </c>
      <c r="V19" s="137" t="e" cm="1">
        <f t="array" aca="1" ref="V19" ca="1">(U19*_xll.RiskNormal('SW7'!C$3,'SW7'!D$3,_xll.RiskTruncateP(0.05,0.95),_xll.RiskName("PFAS MUSCLE FRAC"))/(B19*_xll.RiskNormal('SW7'!C$4,'SW7'!E$4,_xll.RiskTruncateP(0.05,0.95),_xll.RiskName("MUSCLE BW FRAC"))))/1000</f>
        <v>#NAME?</v>
      </c>
      <c r="W19" s="137" t="e" cm="1">
        <f t="array" aca="1" ref="W19" ca="1">V19/_xll.RiskNormal('SW7'!C$5,'SW7'!D$5,_xll.RiskTruncateP(0.05,0.95),_xll.RiskName("Serum Part"))</f>
        <v>#NAME?</v>
      </c>
    </row>
    <row r="20" spans="1:23" x14ac:dyDescent="0.35">
      <c r="A20" s="133">
        <f t="shared" si="1"/>
        <v>17</v>
      </c>
      <c r="B20" s="134" t="e" cm="1">
        <f t="array" aca="1" ref="B20" ca="1">B19+_xll.RiskNormal(0.5584 + 2*0.001787*A20 -3*0.00000155*A20^2 - 4*0.00000000133*A20^3,0.35*(0.5584 + 2*0.001787*A20 -3*0.00000155*A20^2 - 4*0.00000000133*A20^3),_xll.RiskTruncateP(0.05,0.95),_xll.RiskName("BW Gain"),_xll.RiskUnits("kg"))</f>
        <v>#NAME?</v>
      </c>
      <c r="C20" s="133" t="e" cm="1">
        <f t="array" aca="1" ref="C20" ca="1">_xll.RiskNormal(50,50*0.3941,_xll.RiskTruncateP(0.05,0.95),_xll.RiskName("Diet 1 Feed"),_xll.RiskUnits("ng/kg dry"))</f>
        <v>#NAME?</v>
      </c>
      <c r="D20" s="133" t="e" cm="1">
        <f t="array" aca="1" ref="D20" ca="1">_xll.RiskNormal(550,550*0.282,_xll.RiskTruncateP(0.05,0.95),_xll.RiskName("Diet 1 Soil"),_xll.RiskUnits("ng/kg dry"))</f>
        <v>#NAME?</v>
      </c>
      <c r="E20" s="163">
        <v>1.3</v>
      </c>
      <c r="F20" s="134" t="e" cm="1">
        <f t="array" aca="1" ref="F20" ca="1">_xll.RiskNormal((-0.0001*A20^2+0.0196*A20+11.697),(-0.0001*A20^2+0.0196*A20+11.697)*0.062,_xll.RiskTruncateP(0.05,0.95),_xll.RiskName("DMI Cow"),_xll.RiskUnits("kg"))</f>
        <v>#NAME?</v>
      </c>
      <c r="G20" s="134" t="e" cm="1">
        <f t="array" aca="1" ref="G20" ca="1">_xll.RiskNormal(F20*0.0243,F20*0.005,_xll.RiskTruncateP(0.05,0.95),_xll.RiskName("Soil Intake Cow"),_xll.RiskUnits("kg"))</f>
        <v>#NAME?</v>
      </c>
      <c r="H20" s="134" t="e" cm="1">
        <f t="array" aca="1" ref="H20" ca="1">_xll.RiskNormal('SW7'!C$12,'SW7'!D$12,_xll.RiskTruncateP(0.05,0.95),_xll.RiskName("Water Intake Cow"),_xll.RiskUnits("L"))</f>
        <v>#NAME?</v>
      </c>
      <c r="I20" s="134" t="e">
        <f t="shared" ca="1" si="2"/>
        <v>#NAME?</v>
      </c>
      <c r="J20" s="134" t="e">
        <f t="shared" ca="1" si="3"/>
        <v>#NAME?</v>
      </c>
      <c r="K20" s="134" t="e" cm="1">
        <f t="array" aca="1" ref="K20" ca="1">_xll.RiskNormal(-0.0000000257*A20^4+0.0000163*A20^3-0.003686*A20^2+0.3024*A20+1.445,(-0.0000000257*A20^4+0.0000163*A20^3-0.003686*A20^2+0.3024*A20+1.445)*0.355,_xll.RiskTruncateP(0.05,0.95),_xll.RiskName("Milk Intake"),_xll.RiskUnits("kg"))</f>
        <v>#NAME?</v>
      </c>
      <c r="L20" s="134"/>
      <c r="M20" s="134" t="e" cm="1">
        <f t="array" aca="1" ref="M20" ca="1">_xll.RiskNormal(0.0243*L20,0.005*L20,_xll.RiskTruncateP(0.05,0.95),_xll.RiskName("Soil Intake"),_xll.RiskUnits("kg"))</f>
        <v>#NAME?</v>
      </c>
      <c r="N20" s="134">
        <f t="shared" si="4"/>
        <v>0</v>
      </c>
      <c r="O20" s="134" t="e">
        <f t="shared" ca="1" si="5"/>
        <v>#NAME?</v>
      </c>
      <c r="P20" s="134" t="e">
        <f t="shared" ca="1" si="8"/>
        <v>#NAME?</v>
      </c>
      <c r="Q20" s="134" t="e">
        <f t="shared" ca="1" si="8"/>
        <v>#NAME?</v>
      </c>
      <c r="R20" s="134">
        <f t="shared" si="8"/>
        <v>0</v>
      </c>
      <c r="S20" s="134" t="e">
        <f t="shared" ca="1" si="6"/>
        <v>#NAME?</v>
      </c>
      <c r="T20" s="134" t="e" cm="1">
        <f t="array" aca="1" ref="T20" ca="1">U19-(U19*(0.5^(1/_xll.RiskNormal('SW7'!C$2,'SW7'!D$2,_xll.RiskTruncateP(0.05,0.95),_xll.RiskName("Halflife"),_xll.RiskUnits("d")))))</f>
        <v>#NAME?</v>
      </c>
      <c r="U20" s="134" t="e">
        <f t="shared" ca="1" si="7"/>
        <v>#NAME?</v>
      </c>
      <c r="V20" s="137" t="e" cm="1">
        <f t="array" aca="1" ref="V20" ca="1">(U20*_xll.RiskNormal('SW7'!C$3,'SW7'!D$3,_xll.RiskTruncateP(0.05,0.95),_xll.RiskName("PFAS MUSCLE FRAC"))/(B20*_xll.RiskNormal('SW7'!C$4,'SW7'!E$4,_xll.RiskTruncateP(0.05,0.95),_xll.RiskName("MUSCLE BW FRAC"))))/1000</f>
        <v>#NAME?</v>
      </c>
      <c r="W20" s="137" t="e" cm="1">
        <f t="array" aca="1" ref="W20" ca="1">V20/_xll.RiskNormal('SW7'!C$5,'SW7'!D$5,_xll.RiskTruncateP(0.05,0.95),_xll.RiskName("Serum Part"))</f>
        <v>#NAME?</v>
      </c>
    </row>
    <row r="21" spans="1:23" x14ac:dyDescent="0.35">
      <c r="A21" s="133">
        <f t="shared" si="1"/>
        <v>18</v>
      </c>
      <c r="B21" s="134" t="e" cm="1">
        <f t="array" aca="1" ref="B21" ca="1">B20+_xll.RiskNormal(0.5584 + 2*0.001787*A21 -3*0.00000155*A21^2 - 4*0.00000000133*A21^3,0.35*(0.5584 + 2*0.001787*A21 -3*0.00000155*A21^2 - 4*0.00000000133*A21^3),_xll.RiskTruncateP(0.05,0.95),_xll.RiskName("BW Gain"),_xll.RiskUnits("kg"))</f>
        <v>#NAME?</v>
      </c>
      <c r="C21" s="133" t="e" cm="1">
        <f t="array" aca="1" ref="C21" ca="1">_xll.RiskNormal(50,50*0.3941,_xll.RiskTruncateP(0.05,0.95),_xll.RiskName("Diet 1 Feed"),_xll.RiskUnits("ng/kg dry"))</f>
        <v>#NAME?</v>
      </c>
      <c r="D21" s="133" t="e" cm="1">
        <f t="array" aca="1" ref="D21" ca="1">_xll.RiskNormal(550,550*0.282,_xll.RiskTruncateP(0.05,0.95),_xll.RiskName("Diet 1 Soil"),_xll.RiskUnits("ng/kg dry"))</f>
        <v>#NAME?</v>
      </c>
      <c r="E21" s="163">
        <v>1.3</v>
      </c>
      <c r="F21" s="134" t="e" cm="1">
        <f t="array" aca="1" ref="F21" ca="1">_xll.RiskNormal((-0.0001*A21^2+0.0196*A21+11.697),(-0.0001*A21^2+0.0196*A21+11.697)*0.062,_xll.RiskTruncateP(0.05,0.95),_xll.RiskName("DMI Cow"),_xll.RiskUnits("kg"))</f>
        <v>#NAME?</v>
      </c>
      <c r="G21" s="134" t="e" cm="1">
        <f t="array" aca="1" ref="G21" ca="1">_xll.RiskNormal(F21*0.0243,F21*0.005,_xll.RiskTruncateP(0.05,0.95),_xll.RiskName("Soil Intake Cow"),_xll.RiskUnits("kg"))</f>
        <v>#NAME?</v>
      </c>
      <c r="H21" s="134" t="e" cm="1">
        <f t="array" aca="1" ref="H21" ca="1">_xll.RiskNormal('SW7'!C$12,'SW7'!D$12,_xll.RiskTruncateP(0.05,0.95),_xll.RiskName("Water Intake Cow"),_xll.RiskUnits("L"))</f>
        <v>#NAME?</v>
      </c>
      <c r="I21" s="134" t="e">
        <f t="shared" ca="1" si="2"/>
        <v>#NAME?</v>
      </c>
      <c r="J21" s="134" t="e">
        <f t="shared" ca="1" si="3"/>
        <v>#NAME?</v>
      </c>
      <c r="K21" s="134" t="e" cm="1">
        <f t="array" aca="1" ref="K21" ca="1">_xll.RiskNormal(-0.0000000257*A21^4+0.0000163*A21^3-0.003686*A21^2+0.3024*A21+1.445,(-0.0000000257*A21^4+0.0000163*A21^3-0.003686*A21^2+0.3024*A21+1.445)*0.355,_xll.RiskTruncateP(0.05,0.95),_xll.RiskName("Milk Intake"),_xll.RiskUnits("kg"))</f>
        <v>#NAME?</v>
      </c>
      <c r="L21" s="134"/>
      <c r="M21" s="134" t="e" cm="1">
        <f t="array" aca="1" ref="M21" ca="1">_xll.RiskNormal(0.0243*L21,0.005*L21,_xll.RiskTruncateP(0.05,0.95),_xll.RiskName("Soil Intake"),_xll.RiskUnits("kg"))</f>
        <v>#NAME?</v>
      </c>
      <c r="N21" s="134">
        <f t="shared" si="4"/>
        <v>0</v>
      </c>
      <c r="O21" s="134" t="e">
        <f t="shared" ca="1" si="5"/>
        <v>#NAME?</v>
      </c>
      <c r="P21" s="134" t="e">
        <f t="shared" ca="1" si="8"/>
        <v>#NAME?</v>
      </c>
      <c r="Q21" s="134" t="e">
        <f t="shared" ca="1" si="8"/>
        <v>#NAME?</v>
      </c>
      <c r="R21" s="134">
        <f t="shared" si="8"/>
        <v>0</v>
      </c>
      <c r="S21" s="134" t="e">
        <f t="shared" ca="1" si="6"/>
        <v>#NAME?</v>
      </c>
      <c r="T21" s="134" t="e" cm="1">
        <f t="array" aca="1" ref="T21" ca="1">U20-(U20*(0.5^(1/_xll.RiskNormal('SW7'!C$2,'SW7'!D$2,_xll.RiskTruncateP(0.05,0.95),_xll.RiskName("Halflife"),_xll.RiskUnits("d")))))</f>
        <v>#NAME?</v>
      </c>
      <c r="U21" s="134" t="e">
        <f t="shared" ca="1" si="7"/>
        <v>#NAME?</v>
      </c>
      <c r="V21" s="137" t="e" cm="1">
        <f t="array" aca="1" ref="V21" ca="1">(U21*_xll.RiskNormal('SW7'!C$3,'SW7'!D$3,_xll.RiskTruncateP(0.05,0.95),_xll.RiskName("PFAS MUSCLE FRAC"))/(B21*_xll.RiskNormal('SW7'!C$4,'SW7'!E$4,_xll.RiskTruncateP(0.05,0.95),_xll.RiskName("MUSCLE BW FRAC"))))/1000</f>
        <v>#NAME?</v>
      </c>
      <c r="W21" s="137" t="e" cm="1">
        <f t="array" aca="1" ref="W21" ca="1">V21/_xll.RiskNormal('SW7'!C$5,'SW7'!D$5,_xll.RiskTruncateP(0.05,0.95),_xll.RiskName("Serum Part"))</f>
        <v>#NAME?</v>
      </c>
    </row>
    <row r="22" spans="1:23" x14ac:dyDescent="0.35">
      <c r="A22" s="133">
        <f t="shared" si="1"/>
        <v>19</v>
      </c>
      <c r="B22" s="134" t="e" cm="1">
        <f t="array" aca="1" ref="B22" ca="1">B21+_xll.RiskNormal(0.5584 + 2*0.001787*A22 -3*0.00000155*A22^2 - 4*0.00000000133*A22^3,0.35*(0.5584 + 2*0.001787*A22 -3*0.00000155*A22^2 - 4*0.00000000133*A22^3),_xll.RiskTruncateP(0.05,0.95),_xll.RiskName("BW Gain"),_xll.RiskUnits("kg"))</f>
        <v>#NAME?</v>
      </c>
      <c r="C22" s="133" t="e" cm="1">
        <f t="array" aca="1" ref="C22" ca="1">_xll.RiskNormal(50,50*0.3941,_xll.RiskTruncateP(0.05,0.95),_xll.RiskName("Diet 1 Feed"),_xll.RiskUnits("ng/kg dry"))</f>
        <v>#NAME?</v>
      </c>
      <c r="D22" s="133" t="e" cm="1">
        <f t="array" aca="1" ref="D22" ca="1">_xll.RiskNormal(550,550*0.282,_xll.RiskTruncateP(0.05,0.95),_xll.RiskName("Diet 1 Soil"),_xll.RiskUnits("ng/kg dry"))</f>
        <v>#NAME?</v>
      </c>
      <c r="E22" s="163">
        <v>1.3</v>
      </c>
      <c r="F22" s="134" t="e" cm="1">
        <f t="array" aca="1" ref="F22" ca="1">_xll.RiskNormal((-0.0001*A22^2+0.0196*A22+11.697),(-0.0001*A22^2+0.0196*A22+11.697)*0.062,_xll.RiskTruncateP(0.05,0.95),_xll.RiskName("DMI Cow"),_xll.RiskUnits("kg"))</f>
        <v>#NAME?</v>
      </c>
      <c r="G22" s="134" t="e" cm="1">
        <f t="array" aca="1" ref="G22" ca="1">_xll.RiskNormal(F22*0.0243,F22*0.005,_xll.RiskTruncateP(0.05,0.95),_xll.RiskName("Soil Intake Cow"),_xll.RiskUnits("kg"))</f>
        <v>#NAME?</v>
      </c>
      <c r="H22" s="134" t="e" cm="1">
        <f t="array" aca="1" ref="H22" ca="1">_xll.RiskNormal('SW7'!C$12,'SW7'!D$12,_xll.RiskTruncateP(0.05,0.95),_xll.RiskName("Water Intake Cow"),_xll.RiskUnits("L"))</f>
        <v>#NAME?</v>
      </c>
      <c r="I22" s="134" t="e">
        <f t="shared" ca="1" si="2"/>
        <v>#NAME?</v>
      </c>
      <c r="J22" s="134" t="e">
        <f t="shared" ca="1" si="3"/>
        <v>#NAME?</v>
      </c>
      <c r="K22" s="134" t="e" cm="1">
        <f t="array" aca="1" ref="K22" ca="1">_xll.RiskNormal(-0.0000000257*A22^4+0.0000163*A22^3-0.003686*A22^2+0.3024*A22+1.445,(-0.0000000257*A22^4+0.0000163*A22^3-0.003686*A22^2+0.3024*A22+1.445)*0.355,_xll.RiskTruncateP(0.05,0.95),_xll.RiskName("Milk Intake"),_xll.RiskUnits("kg"))</f>
        <v>#NAME?</v>
      </c>
      <c r="L22" s="134"/>
      <c r="M22" s="134" t="e" cm="1">
        <f t="array" aca="1" ref="M22" ca="1">_xll.RiskNormal(0.0243*L22,0.005*L22,_xll.RiskTruncateP(0.05,0.95),_xll.RiskName("Soil Intake"),_xll.RiskUnits("kg"))</f>
        <v>#NAME?</v>
      </c>
      <c r="N22" s="134">
        <f t="shared" si="4"/>
        <v>0</v>
      </c>
      <c r="O22" s="134" t="e">
        <f t="shared" ca="1" si="5"/>
        <v>#NAME?</v>
      </c>
      <c r="P22" s="134" t="e">
        <f t="shared" ca="1" si="8"/>
        <v>#NAME?</v>
      </c>
      <c r="Q22" s="134" t="e">
        <f t="shared" ca="1" si="8"/>
        <v>#NAME?</v>
      </c>
      <c r="R22" s="134">
        <f t="shared" si="8"/>
        <v>0</v>
      </c>
      <c r="S22" s="134" t="e">
        <f t="shared" ca="1" si="6"/>
        <v>#NAME?</v>
      </c>
      <c r="T22" s="134" t="e" cm="1">
        <f t="array" aca="1" ref="T22" ca="1">U21-(U21*(0.5^(1/_xll.RiskNormal('SW7'!C$2,'SW7'!D$2,_xll.RiskTruncateP(0.05,0.95),_xll.RiskName("Halflife"),_xll.RiskUnits("d")))))</f>
        <v>#NAME?</v>
      </c>
      <c r="U22" s="134" t="e">
        <f t="shared" ca="1" si="7"/>
        <v>#NAME?</v>
      </c>
      <c r="V22" s="137" t="e" cm="1">
        <f t="array" aca="1" ref="V22" ca="1">(U22*_xll.RiskNormal('SW7'!C$3,'SW7'!D$3,_xll.RiskTruncateP(0.05,0.95),_xll.RiskName("PFAS MUSCLE FRAC"))/(B22*_xll.RiskNormal('SW7'!C$4,'SW7'!E$4,_xll.RiskTruncateP(0.05,0.95),_xll.RiskName("MUSCLE BW FRAC"))))/1000</f>
        <v>#NAME?</v>
      </c>
      <c r="W22" s="137" t="e" cm="1">
        <f t="array" aca="1" ref="W22" ca="1">V22/_xll.RiskNormal('SW7'!C$5,'SW7'!D$5,_xll.RiskTruncateP(0.05,0.95),_xll.RiskName("Serum Part"))</f>
        <v>#NAME?</v>
      </c>
    </row>
    <row r="23" spans="1:23" x14ac:dyDescent="0.35">
      <c r="A23" s="133">
        <f t="shared" si="1"/>
        <v>20</v>
      </c>
      <c r="B23" s="134" t="e" cm="1">
        <f t="array" aca="1" ref="B23" ca="1">B22+_xll.RiskNormal(0.5584 + 2*0.001787*A23 -3*0.00000155*A23^2 - 4*0.00000000133*A23^3,0.35*(0.5584 + 2*0.001787*A23 -3*0.00000155*A23^2 - 4*0.00000000133*A23^3),_xll.RiskTruncateP(0.05,0.95),_xll.RiskName("BW Gain"),_xll.RiskUnits("kg"))</f>
        <v>#NAME?</v>
      </c>
      <c r="C23" s="133" t="e" cm="1">
        <f t="array" aca="1" ref="C23" ca="1">_xll.RiskNormal(50,50*0.3941,_xll.RiskTruncateP(0.05,0.95),_xll.RiskName("Diet 1 Feed"),_xll.RiskUnits("ng/kg dry"))</f>
        <v>#NAME?</v>
      </c>
      <c r="D23" s="133" t="e" cm="1">
        <f t="array" aca="1" ref="D23" ca="1">_xll.RiskNormal(550,550*0.282,_xll.RiskTruncateP(0.05,0.95),_xll.RiskName("Diet 1 Soil"),_xll.RiskUnits("ng/kg dry"))</f>
        <v>#NAME?</v>
      </c>
      <c r="E23" s="163">
        <v>1.3</v>
      </c>
      <c r="F23" s="134" t="e" cm="1">
        <f t="array" aca="1" ref="F23" ca="1">_xll.RiskNormal((-0.0001*A23^2+0.0196*A23+11.697),(-0.0001*A23^2+0.0196*A23+11.697)*0.062,_xll.RiskTruncateP(0.05,0.95),_xll.RiskName("DMI Cow"),_xll.RiskUnits("kg"))</f>
        <v>#NAME?</v>
      </c>
      <c r="G23" s="134" t="e" cm="1">
        <f t="array" aca="1" ref="G23" ca="1">_xll.RiskNormal(F23*0.0243,F23*0.005,_xll.RiskTruncateP(0.05,0.95),_xll.RiskName("Soil Intake Cow"),_xll.RiskUnits("kg"))</f>
        <v>#NAME?</v>
      </c>
      <c r="H23" s="134" t="e" cm="1">
        <f t="array" aca="1" ref="H23" ca="1">_xll.RiskNormal('SW7'!C$12,'SW7'!D$12,_xll.RiskTruncateP(0.05,0.95),_xll.RiskName("Water Intake Cow"),_xll.RiskUnits("L"))</f>
        <v>#NAME?</v>
      </c>
      <c r="I23" s="134" t="e">
        <f t="shared" ca="1" si="2"/>
        <v>#NAME?</v>
      </c>
      <c r="J23" s="134" t="e">
        <f t="shared" ca="1" si="3"/>
        <v>#NAME?</v>
      </c>
      <c r="K23" s="134" t="e" cm="1">
        <f t="array" aca="1" ref="K23" ca="1">_xll.RiskNormal(-0.0000000257*A23^4+0.0000163*A23^3-0.003686*A23^2+0.3024*A23+1.445,(-0.0000000257*A23^4+0.0000163*A23^3-0.003686*A23^2+0.3024*A23+1.445)*0.355,_xll.RiskTruncateP(0.05,0.95),_xll.RiskName("Milk Intake"),_xll.RiskUnits("kg"))</f>
        <v>#NAME?</v>
      </c>
      <c r="L23" s="134"/>
      <c r="M23" s="134" t="e" cm="1">
        <f t="array" aca="1" ref="M23" ca="1">_xll.RiskNormal(0.0243*L23,0.005*L23,_xll.RiskTruncateP(0.05,0.95),_xll.RiskName("Soil Intake"),_xll.RiskUnits("kg"))</f>
        <v>#NAME?</v>
      </c>
      <c r="N23" s="134">
        <f t="shared" si="4"/>
        <v>0</v>
      </c>
      <c r="O23" s="134" t="e">
        <f t="shared" ca="1" si="5"/>
        <v>#NAME?</v>
      </c>
      <c r="P23" s="134" t="e">
        <f t="shared" ca="1" si="8"/>
        <v>#NAME?</v>
      </c>
      <c r="Q23" s="134" t="e">
        <f t="shared" ca="1" si="8"/>
        <v>#NAME?</v>
      </c>
      <c r="R23" s="134">
        <f t="shared" si="8"/>
        <v>0</v>
      </c>
      <c r="S23" s="134" t="e">
        <f t="shared" ca="1" si="6"/>
        <v>#NAME?</v>
      </c>
      <c r="T23" s="134" t="e" cm="1">
        <f t="array" aca="1" ref="T23" ca="1">U22-(U22*(0.5^(1/_xll.RiskNormal('SW7'!C$2,'SW7'!D$2,_xll.RiskTruncateP(0.05,0.95),_xll.RiskName("Halflife"),_xll.RiskUnits("d")))))</f>
        <v>#NAME?</v>
      </c>
      <c r="U23" s="134" t="e">
        <f t="shared" ca="1" si="7"/>
        <v>#NAME?</v>
      </c>
      <c r="V23" s="137" t="e" cm="1">
        <f t="array" aca="1" ref="V23" ca="1">(U23*_xll.RiskNormal('SW7'!C$3,'SW7'!D$3,_xll.RiskTruncateP(0.05,0.95),_xll.RiskName("PFAS MUSCLE FRAC"))/(B23*_xll.RiskNormal('SW7'!C$4,'SW7'!E$4,_xll.RiskTruncateP(0.05,0.95),_xll.RiskName("MUSCLE BW FRAC"))))/1000</f>
        <v>#NAME?</v>
      </c>
      <c r="W23" s="137" t="e" cm="1">
        <f t="array" aca="1" ref="W23" ca="1">V23/_xll.RiskNormal('SW7'!C$5,'SW7'!D$5,_xll.RiskTruncateP(0.05,0.95),_xll.RiskName("Serum Part"))</f>
        <v>#NAME?</v>
      </c>
    </row>
    <row r="24" spans="1:23" x14ac:dyDescent="0.35">
      <c r="A24" s="133">
        <f t="shared" si="1"/>
        <v>21</v>
      </c>
      <c r="B24" s="134" t="e" cm="1">
        <f t="array" aca="1" ref="B24" ca="1">B23+_xll.RiskNormal(0.5584 + 2*0.001787*A24 -3*0.00000155*A24^2 - 4*0.00000000133*A24^3,0.35*(0.5584 + 2*0.001787*A24 -3*0.00000155*A24^2 - 4*0.00000000133*A24^3),_xll.RiskTruncateP(0.05,0.95),_xll.RiskName("BW Gain"),_xll.RiskUnits("kg"))</f>
        <v>#NAME?</v>
      </c>
      <c r="C24" s="133" t="e" cm="1">
        <f t="array" aca="1" ref="C24" ca="1">_xll.RiskNormal(50,50*0.3941,_xll.RiskTruncateP(0.05,0.95),_xll.RiskName("Diet 1 Feed"),_xll.RiskUnits("ng/kg dry"))</f>
        <v>#NAME?</v>
      </c>
      <c r="D24" s="133" t="e" cm="1">
        <f t="array" aca="1" ref="D24" ca="1">_xll.RiskNormal(550,550*0.282,_xll.RiskTruncateP(0.05,0.95),_xll.RiskName("Diet 1 Soil"),_xll.RiskUnits("ng/kg dry"))</f>
        <v>#NAME?</v>
      </c>
      <c r="E24" s="163">
        <v>1.3</v>
      </c>
      <c r="F24" s="134" t="e" cm="1">
        <f t="array" aca="1" ref="F24" ca="1">_xll.RiskNormal((-0.0001*A24^2+0.0196*A24+11.697),(-0.0001*A24^2+0.0196*A24+11.697)*0.062,_xll.RiskTruncateP(0.05,0.95),_xll.RiskName("DMI Cow"),_xll.RiskUnits("kg"))</f>
        <v>#NAME?</v>
      </c>
      <c r="G24" s="134" t="e" cm="1">
        <f t="array" aca="1" ref="G24" ca="1">_xll.RiskNormal(F24*0.0243,F24*0.005,_xll.RiskTruncateP(0.05,0.95),_xll.RiskName("Soil Intake Cow"),_xll.RiskUnits("kg"))</f>
        <v>#NAME?</v>
      </c>
      <c r="H24" s="134" t="e" cm="1">
        <f t="array" aca="1" ref="H24" ca="1">_xll.RiskNormal('SW7'!C$12,'SW7'!D$12,_xll.RiskTruncateP(0.05,0.95),_xll.RiskName("Water Intake Cow"),_xll.RiskUnits("L"))</f>
        <v>#NAME?</v>
      </c>
      <c r="I24" s="134" t="e">
        <f t="shared" ca="1" si="2"/>
        <v>#NAME?</v>
      </c>
      <c r="J24" s="134" t="e">
        <f t="shared" ca="1" si="3"/>
        <v>#NAME?</v>
      </c>
      <c r="K24" s="134" t="e" cm="1">
        <f t="array" aca="1" ref="K24" ca="1">_xll.RiskNormal(-0.0000000257*A24^4+0.0000163*A24^3-0.003686*A24^2+0.3024*A24+1.445,(-0.0000000257*A24^4+0.0000163*A24^3-0.003686*A24^2+0.3024*A24+1.445)*0.355,_xll.RiskTruncateP(0.05,0.95),_xll.RiskName("Milk Intake"),_xll.RiskUnits("kg"))</f>
        <v>#NAME?</v>
      </c>
      <c r="L24" s="134"/>
      <c r="M24" s="134" t="e" cm="1">
        <f t="array" aca="1" ref="M24" ca="1">_xll.RiskNormal(0.0243*L24,0.005*L24,_xll.RiskTruncateP(0.05,0.95),_xll.RiskName("Soil Intake"),_xll.RiskUnits("kg"))</f>
        <v>#NAME?</v>
      </c>
      <c r="N24" s="134">
        <f t="shared" si="4"/>
        <v>0</v>
      </c>
      <c r="O24" s="134" t="e">
        <f t="shared" ca="1" si="5"/>
        <v>#NAME?</v>
      </c>
      <c r="P24" s="134" t="e">
        <f t="shared" ca="1" si="8"/>
        <v>#NAME?</v>
      </c>
      <c r="Q24" s="134" t="e">
        <f t="shared" ca="1" si="8"/>
        <v>#NAME?</v>
      </c>
      <c r="R24" s="134">
        <f t="shared" si="8"/>
        <v>0</v>
      </c>
      <c r="S24" s="134" t="e">
        <f t="shared" ca="1" si="6"/>
        <v>#NAME?</v>
      </c>
      <c r="T24" s="134" t="e" cm="1">
        <f t="array" aca="1" ref="T24" ca="1">U23-(U23*(0.5^(1/_xll.RiskNormal('SW7'!C$2,'SW7'!D$2,_xll.RiskTruncateP(0.05,0.95),_xll.RiskName("Halflife"),_xll.RiskUnits("d")))))</f>
        <v>#NAME?</v>
      </c>
      <c r="U24" s="134" t="e">
        <f t="shared" ca="1" si="7"/>
        <v>#NAME?</v>
      </c>
      <c r="V24" s="137" t="e" cm="1">
        <f t="array" aca="1" ref="V24" ca="1">(U24*_xll.RiskNormal('SW7'!C$3,'SW7'!D$3,_xll.RiskTruncateP(0.05,0.95),_xll.RiskName("PFAS MUSCLE FRAC"))/(B24*_xll.RiskNormal('SW7'!C$4,'SW7'!E$4,_xll.RiskTruncateP(0.05,0.95),_xll.RiskName("MUSCLE BW FRAC"))))/1000</f>
        <v>#NAME?</v>
      </c>
      <c r="W24" s="137" t="e" cm="1">
        <f t="array" aca="1" ref="W24" ca="1">V24/_xll.RiskNormal('SW7'!C$5,'SW7'!D$5,_xll.RiskTruncateP(0.05,0.95),_xll.RiskName("Serum Part"))</f>
        <v>#NAME?</v>
      </c>
    </row>
    <row r="25" spans="1:23" x14ac:dyDescent="0.35">
      <c r="A25" s="133">
        <f t="shared" si="1"/>
        <v>22</v>
      </c>
      <c r="B25" s="134" t="e" cm="1">
        <f t="array" aca="1" ref="B25" ca="1">B24+_xll.RiskNormal(0.5584 + 2*0.001787*A25 -3*0.00000155*A25^2 - 4*0.00000000133*A25^3,0.35*(0.5584 + 2*0.001787*A25 -3*0.00000155*A25^2 - 4*0.00000000133*A25^3),_xll.RiskTruncateP(0.05,0.95),_xll.RiskName("BW Gain"),_xll.RiskUnits("kg"))</f>
        <v>#NAME?</v>
      </c>
      <c r="C25" s="133" t="e" cm="1">
        <f t="array" aca="1" ref="C25" ca="1">_xll.RiskNormal(50,50*0.3941,_xll.RiskTruncateP(0.05,0.95),_xll.RiskName("Diet 1 Feed"),_xll.RiskUnits("ng/kg dry"))</f>
        <v>#NAME?</v>
      </c>
      <c r="D25" s="133" t="e" cm="1">
        <f t="array" aca="1" ref="D25" ca="1">_xll.RiskNormal(550,550*0.282,_xll.RiskTruncateP(0.05,0.95),_xll.RiskName("Diet 1 Soil"),_xll.RiskUnits("ng/kg dry"))</f>
        <v>#NAME?</v>
      </c>
      <c r="E25" s="163">
        <v>1.3</v>
      </c>
      <c r="F25" s="134" t="e" cm="1">
        <f t="array" aca="1" ref="F25" ca="1">_xll.RiskNormal((-0.0001*A25^2+0.0196*A25+11.697),(-0.0001*A25^2+0.0196*A25+11.697)*0.062,_xll.RiskTruncateP(0.05,0.95),_xll.RiskName("DMI Cow"),_xll.RiskUnits("kg"))</f>
        <v>#NAME?</v>
      </c>
      <c r="G25" s="134" t="e" cm="1">
        <f t="array" aca="1" ref="G25" ca="1">_xll.RiskNormal(F25*0.0243,F25*0.005,_xll.RiskTruncateP(0.05,0.95),_xll.RiskName("Soil Intake Cow"),_xll.RiskUnits("kg"))</f>
        <v>#NAME?</v>
      </c>
      <c r="H25" s="134" t="e" cm="1">
        <f t="array" aca="1" ref="H25" ca="1">_xll.RiskNormal('SW7'!C$12,'SW7'!D$12,_xll.RiskTruncateP(0.05,0.95),_xll.RiskName("Water Intake Cow"),_xll.RiskUnits("L"))</f>
        <v>#NAME?</v>
      </c>
      <c r="I25" s="134" t="e">
        <f t="shared" ca="1" si="2"/>
        <v>#NAME?</v>
      </c>
      <c r="J25" s="134" t="e">
        <f t="shared" ca="1" si="3"/>
        <v>#NAME?</v>
      </c>
      <c r="K25" s="134" t="e" cm="1">
        <f t="array" aca="1" ref="K25" ca="1">_xll.RiskNormal(-0.0000000257*A25^4+0.0000163*A25^3-0.003686*A25^2+0.3024*A25+1.445,(-0.0000000257*A25^4+0.0000163*A25^3-0.003686*A25^2+0.3024*A25+1.445)*0.355,_xll.RiskTruncateP(0.05,0.95),_xll.RiskName("Milk Intake"),_xll.RiskUnits("kg"))</f>
        <v>#NAME?</v>
      </c>
      <c r="L25" s="134"/>
      <c r="M25" s="134" t="e" cm="1">
        <f t="array" aca="1" ref="M25" ca="1">_xll.RiskNormal(0.0243*L25,0.005*L25,_xll.RiskTruncateP(0.05,0.95),_xll.RiskName("Soil Intake"),_xll.RiskUnits("kg"))</f>
        <v>#NAME?</v>
      </c>
      <c r="N25" s="134">
        <f t="shared" si="4"/>
        <v>0</v>
      </c>
      <c r="O25" s="134" t="e">
        <f t="shared" ca="1" si="5"/>
        <v>#NAME?</v>
      </c>
      <c r="P25" s="134" t="e">
        <f t="shared" ca="1" si="8"/>
        <v>#NAME?</v>
      </c>
      <c r="Q25" s="134" t="e">
        <f t="shared" ca="1" si="8"/>
        <v>#NAME?</v>
      </c>
      <c r="R25" s="134">
        <f t="shared" si="8"/>
        <v>0</v>
      </c>
      <c r="S25" s="134" t="e">
        <f t="shared" ca="1" si="6"/>
        <v>#NAME?</v>
      </c>
      <c r="T25" s="134" t="e" cm="1">
        <f t="array" aca="1" ref="T25" ca="1">U24-(U24*(0.5^(1/_xll.RiskNormal('SW7'!C$2,'SW7'!D$2,_xll.RiskTruncateP(0.05,0.95),_xll.RiskName("Halflife"),_xll.RiskUnits("d")))))</f>
        <v>#NAME?</v>
      </c>
      <c r="U25" s="134" t="e">
        <f t="shared" ca="1" si="7"/>
        <v>#NAME?</v>
      </c>
      <c r="V25" s="137" t="e" cm="1">
        <f t="array" aca="1" ref="V25" ca="1">(U25*_xll.RiskNormal('SW7'!C$3,'SW7'!D$3,_xll.RiskTruncateP(0.05,0.95),_xll.RiskName("PFAS MUSCLE FRAC"))/(B25*_xll.RiskNormal('SW7'!C$4,'SW7'!E$4,_xll.RiskTruncateP(0.05,0.95),_xll.RiskName("MUSCLE BW FRAC"))))/1000</f>
        <v>#NAME?</v>
      </c>
      <c r="W25" s="137" t="e" cm="1">
        <f t="array" aca="1" ref="W25" ca="1">V25/_xll.RiskNormal('SW7'!C$5,'SW7'!D$5,_xll.RiskTruncateP(0.05,0.95),_xll.RiskName("Serum Part"))</f>
        <v>#NAME?</v>
      </c>
    </row>
    <row r="26" spans="1:23" x14ac:dyDescent="0.35">
      <c r="A26" s="133">
        <f t="shared" si="1"/>
        <v>23</v>
      </c>
      <c r="B26" s="134" t="e" cm="1">
        <f t="array" aca="1" ref="B26" ca="1">B25+_xll.RiskNormal(0.5584 + 2*0.001787*A26 -3*0.00000155*A26^2 - 4*0.00000000133*A26^3,0.35*(0.5584 + 2*0.001787*A26 -3*0.00000155*A26^2 - 4*0.00000000133*A26^3),_xll.RiskTruncateP(0.05,0.95),_xll.RiskName("BW Gain"),_xll.RiskUnits("kg"))</f>
        <v>#NAME?</v>
      </c>
      <c r="C26" s="133" t="e" cm="1">
        <f t="array" aca="1" ref="C26" ca="1">_xll.RiskNormal(50,50*0.3941,_xll.RiskTruncateP(0.05,0.95),_xll.RiskName("Diet 1 Feed"),_xll.RiskUnits("ng/kg dry"))</f>
        <v>#NAME?</v>
      </c>
      <c r="D26" s="133" t="e" cm="1">
        <f t="array" aca="1" ref="D26" ca="1">_xll.RiskNormal(550,550*0.282,_xll.RiskTruncateP(0.05,0.95),_xll.RiskName("Diet 1 Soil"),_xll.RiskUnits("ng/kg dry"))</f>
        <v>#NAME?</v>
      </c>
      <c r="E26" s="163">
        <v>1.3</v>
      </c>
      <c r="F26" s="134" t="e" cm="1">
        <f t="array" aca="1" ref="F26" ca="1">_xll.RiskNormal((-0.0001*A26^2+0.0196*A26+11.697),(-0.0001*A26^2+0.0196*A26+11.697)*0.062,_xll.RiskTruncateP(0.05,0.95),_xll.RiskName("DMI Cow"),_xll.RiskUnits("kg"))</f>
        <v>#NAME?</v>
      </c>
      <c r="G26" s="134" t="e" cm="1">
        <f t="array" aca="1" ref="G26" ca="1">_xll.RiskNormal(F26*0.0243,F26*0.005,_xll.RiskTruncateP(0.05,0.95),_xll.RiskName("Soil Intake Cow"),_xll.RiskUnits("kg"))</f>
        <v>#NAME?</v>
      </c>
      <c r="H26" s="134" t="e" cm="1">
        <f t="array" aca="1" ref="H26" ca="1">_xll.RiskNormal('SW7'!C$12,'SW7'!D$12,_xll.RiskTruncateP(0.05,0.95),_xll.RiskName("Water Intake Cow"),_xll.RiskUnits("L"))</f>
        <v>#NAME?</v>
      </c>
      <c r="I26" s="134" t="e">
        <f t="shared" ca="1" si="2"/>
        <v>#NAME?</v>
      </c>
      <c r="J26" s="134" t="e">
        <f t="shared" ca="1" si="3"/>
        <v>#NAME?</v>
      </c>
      <c r="K26" s="134" t="e" cm="1">
        <f t="array" aca="1" ref="K26" ca="1">_xll.RiskNormal(-0.0000000257*A26^4+0.0000163*A26^3-0.003686*A26^2+0.3024*A26+1.445,(-0.0000000257*A26^4+0.0000163*A26^3-0.003686*A26^2+0.3024*A26+1.445)*0.355,_xll.RiskTruncateP(0.05,0.95),_xll.RiskName("Milk Intake"),_xll.RiskUnits("kg"))</f>
        <v>#NAME?</v>
      </c>
      <c r="L26" s="134"/>
      <c r="M26" s="134" t="e" cm="1">
        <f t="array" aca="1" ref="M26" ca="1">_xll.RiskNormal(0.0243*L26,0.005*L26,_xll.RiskTruncateP(0.05,0.95),_xll.RiskName("Soil Intake"),_xll.RiskUnits("kg"))</f>
        <v>#NAME?</v>
      </c>
      <c r="N26" s="134">
        <f t="shared" si="4"/>
        <v>0</v>
      </c>
      <c r="O26" s="134" t="e">
        <f t="shared" ca="1" si="5"/>
        <v>#NAME?</v>
      </c>
      <c r="P26" s="134" t="e">
        <f t="shared" ca="1" si="8"/>
        <v>#NAME?</v>
      </c>
      <c r="Q26" s="134" t="e">
        <f t="shared" ca="1" si="8"/>
        <v>#NAME?</v>
      </c>
      <c r="R26" s="134">
        <f t="shared" si="8"/>
        <v>0</v>
      </c>
      <c r="S26" s="134" t="e">
        <f t="shared" ca="1" si="6"/>
        <v>#NAME?</v>
      </c>
      <c r="T26" s="134" t="e" cm="1">
        <f t="array" aca="1" ref="T26" ca="1">U25-(U25*(0.5^(1/_xll.RiskNormal('SW7'!C$2,'SW7'!D$2,_xll.RiskTruncateP(0.05,0.95),_xll.RiskName("Halflife"),_xll.RiskUnits("d")))))</f>
        <v>#NAME?</v>
      </c>
      <c r="U26" s="134" t="e">
        <f t="shared" ca="1" si="7"/>
        <v>#NAME?</v>
      </c>
      <c r="V26" s="137" t="e" cm="1">
        <f t="array" aca="1" ref="V26" ca="1">(U26*_xll.RiskNormal('SW7'!C$3,'SW7'!D$3,_xll.RiskTruncateP(0.05,0.95),_xll.RiskName("PFAS MUSCLE FRAC"))/(B26*_xll.RiskNormal('SW7'!C$4,'SW7'!E$4,_xll.RiskTruncateP(0.05,0.95),_xll.RiskName("MUSCLE BW FRAC"))))/1000</f>
        <v>#NAME?</v>
      </c>
      <c r="W26" s="137" t="e" cm="1">
        <f t="array" aca="1" ref="W26" ca="1">V26/_xll.RiskNormal('SW7'!C$5,'SW7'!D$5,_xll.RiskTruncateP(0.05,0.95),_xll.RiskName("Serum Part"))</f>
        <v>#NAME?</v>
      </c>
    </row>
    <row r="27" spans="1:23" x14ac:dyDescent="0.35">
      <c r="A27" s="133">
        <f t="shared" si="1"/>
        <v>24</v>
      </c>
      <c r="B27" s="134" t="e" cm="1">
        <f t="array" aca="1" ref="B27" ca="1">B26+_xll.RiskNormal(0.5584 + 2*0.001787*A27 -3*0.00000155*A27^2 - 4*0.00000000133*A27^3,0.35*(0.5584 + 2*0.001787*A27 -3*0.00000155*A27^2 - 4*0.00000000133*A27^3),_xll.RiskTruncateP(0.05,0.95),_xll.RiskName("BW Gain"),_xll.RiskUnits("kg"))</f>
        <v>#NAME?</v>
      </c>
      <c r="C27" s="133" t="e" cm="1">
        <f t="array" aca="1" ref="C27" ca="1">_xll.RiskNormal(50,50*0.3941,_xll.RiskTruncateP(0.05,0.95),_xll.RiskName("Diet 1 Feed"),_xll.RiskUnits("ng/kg dry"))</f>
        <v>#NAME?</v>
      </c>
      <c r="D27" s="133" t="e" cm="1">
        <f t="array" aca="1" ref="D27" ca="1">_xll.RiskNormal(550,550*0.282,_xll.RiskTruncateP(0.05,0.95),_xll.RiskName("Diet 1 Soil"),_xll.RiskUnits("ng/kg dry"))</f>
        <v>#NAME?</v>
      </c>
      <c r="E27" s="163">
        <v>1.3</v>
      </c>
      <c r="F27" s="134" t="e" cm="1">
        <f t="array" aca="1" ref="F27" ca="1">_xll.RiskNormal((-0.0001*A27^2+0.0196*A27+11.697),(-0.0001*A27^2+0.0196*A27+11.697)*0.062,_xll.RiskTruncateP(0.05,0.95),_xll.RiskName("DMI Cow"),_xll.RiskUnits("kg"))</f>
        <v>#NAME?</v>
      </c>
      <c r="G27" s="134" t="e" cm="1">
        <f t="array" aca="1" ref="G27" ca="1">_xll.RiskNormal(F27*0.0243,F27*0.005,_xll.RiskTruncateP(0.05,0.95),_xll.RiskName("Soil Intake Cow"),_xll.RiskUnits("kg"))</f>
        <v>#NAME?</v>
      </c>
      <c r="H27" s="134" t="e" cm="1">
        <f t="array" aca="1" ref="H27" ca="1">_xll.RiskNormal('SW7'!C$12,'SW7'!D$12,_xll.RiskTruncateP(0.05,0.95),_xll.RiskName("Water Intake Cow"),_xll.RiskUnits("L"))</f>
        <v>#NAME?</v>
      </c>
      <c r="I27" s="134" t="e">
        <f t="shared" ca="1" si="2"/>
        <v>#NAME?</v>
      </c>
      <c r="J27" s="134" t="e">
        <f t="shared" ca="1" si="3"/>
        <v>#NAME?</v>
      </c>
      <c r="K27" s="134" t="e" cm="1">
        <f t="array" aca="1" ref="K27" ca="1">_xll.RiskNormal(-0.0000000257*A27^4+0.0000163*A27^3-0.003686*A27^2+0.3024*A27+1.445,(-0.0000000257*A27^4+0.0000163*A27^3-0.003686*A27^2+0.3024*A27+1.445)*0.355,_xll.RiskTruncateP(0.05,0.95),_xll.RiskName("Milk Intake"),_xll.RiskUnits("kg"))</f>
        <v>#NAME?</v>
      </c>
      <c r="L27" s="134"/>
      <c r="M27" s="134" t="e" cm="1">
        <f t="array" aca="1" ref="M27" ca="1">_xll.RiskNormal(0.0243*L27,0.005*L27,_xll.RiskTruncateP(0.05,0.95),_xll.RiskName("Soil Intake"),_xll.RiskUnits("kg"))</f>
        <v>#NAME?</v>
      </c>
      <c r="N27" s="134">
        <f t="shared" si="4"/>
        <v>0</v>
      </c>
      <c r="O27" s="134" t="e">
        <f t="shared" ca="1" si="5"/>
        <v>#NAME?</v>
      </c>
      <c r="P27" s="134" t="e">
        <f t="shared" ca="1" si="8"/>
        <v>#NAME?</v>
      </c>
      <c r="Q27" s="134" t="e">
        <f t="shared" ca="1" si="8"/>
        <v>#NAME?</v>
      </c>
      <c r="R27" s="134">
        <f t="shared" si="8"/>
        <v>0</v>
      </c>
      <c r="S27" s="134" t="e">
        <f t="shared" ca="1" si="6"/>
        <v>#NAME?</v>
      </c>
      <c r="T27" s="134" t="e" cm="1">
        <f t="array" aca="1" ref="T27" ca="1">U26-(U26*(0.5^(1/_xll.RiskNormal('SW7'!C$2,'SW7'!D$2,_xll.RiskTruncateP(0.05,0.95),_xll.RiskName("Halflife"),_xll.RiskUnits("d")))))</f>
        <v>#NAME?</v>
      </c>
      <c r="U27" s="134" t="e">
        <f t="shared" ca="1" si="7"/>
        <v>#NAME?</v>
      </c>
      <c r="V27" s="137" t="e" cm="1">
        <f t="array" aca="1" ref="V27" ca="1">(U27*_xll.RiskNormal('SW7'!C$3,'SW7'!D$3,_xll.RiskTruncateP(0.05,0.95),_xll.RiskName("PFAS MUSCLE FRAC"))/(B27*_xll.RiskNormal('SW7'!C$4,'SW7'!E$4,_xll.RiskTruncateP(0.05,0.95),_xll.RiskName("MUSCLE BW FRAC"))))/1000</f>
        <v>#NAME?</v>
      </c>
      <c r="W27" s="137" t="e" cm="1">
        <f t="array" aca="1" ref="W27" ca="1">V27/_xll.RiskNormal('SW7'!C$5,'SW7'!D$5,_xll.RiskTruncateP(0.05,0.95),_xll.RiskName("Serum Part"))</f>
        <v>#NAME?</v>
      </c>
    </row>
    <row r="28" spans="1:23" x14ac:dyDescent="0.35">
      <c r="A28" s="133">
        <f t="shared" si="1"/>
        <v>25</v>
      </c>
      <c r="B28" s="134" t="e" cm="1">
        <f t="array" aca="1" ref="B28" ca="1">B27+_xll.RiskNormal(0.5584 + 2*0.001787*A28 -3*0.00000155*A28^2 - 4*0.00000000133*A28^3,0.35*(0.5584 + 2*0.001787*A28 -3*0.00000155*A28^2 - 4*0.00000000133*A28^3),_xll.RiskTruncateP(0.05,0.95),_xll.RiskName("BW Gain"),_xll.RiskUnits("kg"))</f>
        <v>#NAME?</v>
      </c>
      <c r="C28" s="133" t="e" cm="1">
        <f t="array" aca="1" ref="C28" ca="1">_xll.RiskNormal(50,50*0.3941,_xll.RiskTruncateP(0.05,0.95),_xll.RiskName("Diet 1 Feed"),_xll.RiskUnits("ng/kg dry"))</f>
        <v>#NAME?</v>
      </c>
      <c r="D28" s="133" t="e" cm="1">
        <f t="array" aca="1" ref="D28" ca="1">_xll.RiskNormal(550,550*0.282,_xll.RiskTruncateP(0.05,0.95),_xll.RiskName("Diet 1 Soil"),_xll.RiskUnits("ng/kg dry"))</f>
        <v>#NAME?</v>
      </c>
      <c r="E28" s="163">
        <v>1.3</v>
      </c>
      <c r="F28" s="134" t="e" cm="1">
        <f t="array" aca="1" ref="F28" ca="1">_xll.RiskNormal((-0.0001*A28^2+0.0196*A28+11.697),(-0.0001*A28^2+0.0196*A28+11.697)*0.062,_xll.RiskTruncateP(0.05,0.95),_xll.RiskName("DMI Cow"),_xll.RiskUnits("kg"))</f>
        <v>#NAME?</v>
      </c>
      <c r="G28" s="134" t="e" cm="1">
        <f t="array" aca="1" ref="G28" ca="1">_xll.RiskNormal(F28*0.0243,F28*0.005,_xll.RiskTruncateP(0.05,0.95),_xll.RiskName("Soil Intake Cow"),_xll.RiskUnits("kg"))</f>
        <v>#NAME?</v>
      </c>
      <c r="H28" s="134" t="e" cm="1">
        <f t="array" aca="1" ref="H28" ca="1">_xll.RiskNormal('SW7'!C$12,'SW7'!D$12,_xll.RiskTruncateP(0.05,0.95),_xll.RiskName("Water Intake Cow"),_xll.RiskUnits("L"))</f>
        <v>#NAME?</v>
      </c>
      <c r="I28" s="134" t="e">
        <f t="shared" ca="1" si="2"/>
        <v>#NAME?</v>
      </c>
      <c r="J28" s="134" t="e">
        <f t="shared" ca="1" si="3"/>
        <v>#NAME?</v>
      </c>
      <c r="K28" s="134" t="e" cm="1">
        <f t="array" aca="1" ref="K28" ca="1">_xll.RiskNormal(-0.0000000257*A28^4+0.0000163*A28^3-0.003686*A28^2+0.3024*A28+1.445,(-0.0000000257*A28^4+0.0000163*A28^3-0.003686*A28^2+0.3024*A28+1.445)*0.355,_xll.RiskTruncateP(0.05,0.95),_xll.RiskName("Milk Intake"),_xll.RiskUnits("kg"))</f>
        <v>#NAME?</v>
      </c>
      <c r="L28" s="134"/>
      <c r="M28" s="134" t="e" cm="1">
        <f t="array" aca="1" ref="M28" ca="1">_xll.RiskNormal(0.0243*L28,0.005*L28,_xll.RiskTruncateP(0.05,0.95),_xll.RiskName("Soil Intake"),_xll.RiskUnits("kg"))</f>
        <v>#NAME?</v>
      </c>
      <c r="N28" s="134">
        <f t="shared" si="4"/>
        <v>0</v>
      </c>
      <c r="O28" s="134" t="e">
        <f t="shared" ca="1" si="5"/>
        <v>#NAME?</v>
      </c>
      <c r="P28" s="134" t="e">
        <f t="shared" ca="1" si="8"/>
        <v>#NAME?</v>
      </c>
      <c r="Q28" s="134" t="e">
        <f t="shared" ca="1" si="8"/>
        <v>#NAME?</v>
      </c>
      <c r="R28" s="134">
        <f t="shared" si="8"/>
        <v>0</v>
      </c>
      <c r="S28" s="134" t="e">
        <f t="shared" ca="1" si="6"/>
        <v>#NAME?</v>
      </c>
      <c r="T28" s="134" t="e" cm="1">
        <f t="array" aca="1" ref="T28" ca="1">U27-(U27*(0.5^(1/_xll.RiskNormal('SW7'!C$2,'SW7'!D$2,_xll.RiskTruncateP(0.05,0.95),_xll.RiskName("Halflife"),_xll.RiskUnits("d")))))</f>
        <v>#NAME?</v>
      </c>
      <c r="U28" s="134" t="e">
        <f t="shared" ca="1" si="7"/>
        <v>#NAME?</v>
      </c>
      <c r="V28" s="137" t="e" cm="1">
        <f t="array" aca="1" ref="V28" ca="1">(U28*_xll.RiskNormal('SW7'!C$3,'SW7'!D$3,_xll.RiskTruncateP(0.05,0.95),_xll.RiskName("PFAS MUSCLE FRAC"))/(B28*_xll.RiskNormal('SW7'!C$4,'SW7'!E$4,_xll.RiskTruncateP(0.05,0.95),_xll.RiskName("MUSCLE BW FRAC"))))/1000</f>
        <v>#NAME?</v>
      </c>
      <c r="W28" s="137" t="e" cm="1">
        <f t="array" aca="1" ref="W28" ca="1">V28/_xll.RiskNormal('SW7'!C$5,'SW7'!D$5,_xll.RiskTruncateP(0.05,0.95),_xll.RiskName("Serum Part"))</f>
        <v>#NAME?</v>
      </c>
    </row>
    <row r="29" spans="1:23" x14ac:dyDescent="0.35">
      <c r="A29" s="133">
        <f t="shared" si="1"/>
        <v>26</v>
      </c>
      <c r="B29" s="134" t="e" cm="1">
        <f t="array" aca="1" ref="B29" ca="1">B28+_xll.RiskNormal(0.5584 + 2*0.001787*A29 -3*0.00000155*A29^2 - 4*0.00000000133*A29^3,0.35*(0.5584 + 2*0.001787*A29 -3*0.00000155*A29^2 - 4*0.00000000133*A29^3),_xll.RiskTruncateP(0.05,0.95),_xll.RiskName("BW Gain"),_xll.RiskUnits("kg"))</f>
        <v>#NAME?</v>
      </c>
      <c r="C29" s="133" t="e" cm="1">
        <f t="array" aca="1" ref="C29" ca="1">_xll.RiskNormal(50,50*0.3941,_xll.RiskTruncateP(0.05,0.95),_xll.RiskName("Diet 1 Feed"),_xll.RiskUnits("ng/kg dry"))</f>
        <v>#NAME?</v>
      </c>
      <c r="D29" s="133" t="e" cm="1">
        <f t="array" aca="1" ref="D29" ca="1">_xll.RiskNormal(550,550*0.282,_xll.RiskTruncateP(0.05,0.95),_xll.RiskName("Diet 1 Soil"),_xll.RiskUnits("ng/kg dry"))</f>
        <v>#NAME?</v>
      </c>
      <c r="E29" s="163">
        <v>1.3</v>
      </c>
      <c r="F29" s="134" t="e" cm="1">
        <f t="array" aca="1" ref="F29" ca="1">_xll.RiskNormal((-0.0001*A29^2+0.0196*A29+11.697),(-0.0001*A29^2+0.0196*A29+11.697)*0.062,_xll.RiskTruncateP(0.05,0.95),_xll.RiskName("DMI Cow"),_xll.RiskUnits("kg"))</f>
        <v>#NAME?</v>
      </c>
      <c r="G29" s="134" t="e" cm="1">
        <f t="array" aca="1" ref="G29" ca="1">_xll.RiskNormal(F29*0.0243,F29*0.005,_xll.RiskTruncateP(0.05,0.95),_xll.RiskName("Soil Intake Cow"),_xll.RiskUnits("kg"))</f>
        <v>#NAME?</v>
      </c>
      <c r="H29" s="134" t="e" cm="1">
        <f t="array" aca="1" ref="H29" ca="1">_xll.RiskNormal('SW7'!C$12,'SW7'!D$12,_xll.RiskTruncateP(0.05,0.95),_xll.RiskName("Water Intake Cow"),_xll.RiskUnits("L"))</f>
        <v>#NAME?</v>
      </c>
      <c r="I29" s="134" t="e">
        <f t="shared" ca="1" si="2"/>
        <v>#NAME?</v>
      </c>
      <c r="J29" s="134" t="e">
        <f t="shared" ca="1" si="3"/>
        <v>#NAME?</v>
      </c>
      <c r="K29" s="134" t="e" cm="1">
        <f t="array" aca="1" ref="K29" ca="1">_xll.RiskNormal(-0.0000000257*A29^4+0.0000163*A29^3-0.003686*A29^2+0.3024*A29+1.445,(-0.0000000257*A29^4+0.0000163*A29^3-0.003686*A29^2+0.3024*A29+1.445)*0.355,_xll.RiskTruncateP(0.05,0.95),_xll.RiskName("Milk Intake"),_xll.RiskUnits("kg"))</f>
        <v>#NAME?</v>
      </c>
      <c r="L29" s="134"/>
      <c r="M29" s="134" t="e" cm="1">
        <f t="array" aca="1" ref="M29" ca="1">_xll.RiskNormal(0.0243*L29,0.005*L29,_xll.RiskTruncateP(0.05,0.95),_xll.RiskName("Soil Intake"),_xll.RiskUnits("kg"))</f>
        <v>#NAME?</v>
      </c>
      <c r="N29" s="134">
        <f t="shared" si="4"/>
        <v>0</v>
      </c>
      <c r="O29" s="134" t="e">
        <f t="shared" ca="1" si="5"/>
        <v>#NAME?</v>
      </c>
      <c r="P29" s="134" t="e">
        <f t="shared" ca="1" si="8"/>
        <v>#NAME?</v>
      </c>
      <c r="Q29" s="134" t="e">
        <f t="shared" ca="1" si="8"/>
        <v>#NAME?</v>
      </c>
      <c r="R29" s="134">
        <f t="shared" si="8"/>
        <v>0</v>
      </c>
      <c r="S29" s="134" t="e">
        <f t="shared" ca="1" si="6"/>
        <v>#NAME?</v>
      </c>
      <c r="T29" s="134" t="e" cm="1">
        <f t="array" aca="1" ref="T29" ca="1">U28-(U28*(0.5^(1/_xll.RiskNormal('SW7'!C$2,'SW7'!D$2,_xll.RiskTruncateP(0.05,0.95),_xll.RiskName("Halflife"),_xll.RiskUnits("d")))))</f>
        <v>#NAME?</v>
      </c>
      <c r="U29" s="134" t="e">
        <f t="shared" ca="1" si="7"/>
        <v>#NAME?</v>
      </c>
      <c r="V29" s="137" t="e" cm="1">
        <f t="array" aca="1" ref="V29" ca="1">(U29*_xll.RiskNormal('SW7'!C$3,'SW7'!D$3,_xll.RiskTruncateP(0.05,0.95),_xll.RiskName("PFAS MUSCLE FRAC"))/(B29*_xll.RiskNormal('SW7'!C$4,'SW7'!E$4,_xll.RiskTruncateP(0.05,0.95),_xll.RiskName("MUSCLE BW FRAC"))))/1000</f>
        <v>#NAME?</v>
      </c>
      <c r="W29" s="137" t="e" cm="1">
        <f t="array" aca="1" ref="W29" ca="1">V29/_xll.RiskNormal('SW7'!C$5,'SW7'!D$5,_xll.RiskTruncateP(0.05,0.95),_xll.RiskName("Serum Part"))</f>
        <v>#NAME?</v>
      </c>
    </row>
    <row r="30" spans="1:23" x14ac:dyDescent="0.35">
      <c r="A30" s="133">
        <f t="shared" si="1"/>
        <v>27</v>
      </c>
      <c r="B30" s="134" t="e" cm="1">
        <f t="array" aca="1" ref="B30" ca="1">B29+_xll.RiskNormal(0.5584 + 2*0.001787*A30 -3*0.00000155*A30^2 - 4*0.00000000133*A30^3,0.35*(0.5584 + 2*0.001787*A30 -3*0.00000155*A30^2 - 4*0.00000000133*A30^3),_xll.RiskTruncateP(0.05,0.95),_xll.RiskName("BW Gain"),_xll.RiskUnits("kg"))</f>
        <v>#NAME?</v>
      </c>
      <c r="C30" s="133" t="e" cm="1">
        <f t="array" aca="1" ref="C30" ca="1">_xll.RiskNormal(50,50*0.3941,_xll.RiskTruncateP(0.05,0.95),_xll.RiskName("Diet 1 Feed"),_xll.RiskUnits("ng/kg dry"))</f>
        <v>#NAME?</v>
      </c>
      <c r="D30" s="133" t="e" cm="1">
        <f t="array" aca="1" ref="D30" ca="1">_xll.RiskNormal(550,550*0.282,_xll.RiskTruncateP(0.05,0.95),_xll.RiskName("Diet 1 Soil"),_xll.RiskUnits("ng/kg dry"))</f>
        <v>#NAME?</v>
      </c>
      <c r="E30" s="163">
        <v>1.3</v>
      </c>
      <c r="F30" s="134" t="e" cm="1">
        <f t="array" aca="1" ref="F30" ca="1">_xll.RiskNormal((-0.0001*A30^2+0.0196*A30+11.697),(-0.0001*A30^2+0.0196*A30+11.697)*0.062,_xll.RiskTruncateP(0.05,0.95),_xll.RiskName("DMI Cow"),_xll.RiskUnits("kg"))</f>
        <v>#NAME?</v>
      </c>
      <c r="G30" s="134" t="e" cm="1">
        <f t="array" aca="1" ref="G30" ca="1">_xll.RiskNormal(F30*0.0243,F30*0.005,_xll.RiskTruncateP(0.05,0.95),_xll.RiskName("Soil Intake Cow"),_xll.RiskUnits("kg"))</f>
        <v>#NAME?</v>
      </c>
      <c r="H30" s="134" t="e" cm="1">
        <f t="array" aca="1" ref="H30" ca="1">_xll.RiskNormal('SW7'!C$12,'SW7'!D$12,_xll.RiskTruncateP(0.05,0.95),_xll.RiskName("Water Intake Cow"),_xll.RiskUnits("L"))</f>
        <v>#NAME?</v>
      </c>
      <c r="I30" s="134" t="e">
        <f t="shared" ca="1" si="2"/>
        <v>#NAME?</v>
      </c>
      <c r="J30" s="134" t="e">
        <f t="shared" ca="1" si="3"/>
        <v>#NAME?</v>
      </c>
      <c r="K30" s="134" t="e" cm="1">
        <f t="array" aca="1" ref="K30" ca="1">_xll.RiskNormal(-0.0000000257*A30^4+0.0000163*A30^3-0.003686*A30^2+0.3024*A30+1.445,(-0.0000000257*A30^4+0.0000163*A30^3-0.003686*A30^2+0.3024*A30+1.445)*0.355,_xll.RiskTruncateP(0.05,0.95),_xll.RiskName("Milk Intake"),_xll.RiskUnits("kg"))</f>
        <v>#NAME?</v>
      </c>
      <c r="L30" s="134"/>
      <c r="M30" s="134" t="e" cm="1">
        <f t="array" aca="1" ref="M30" ca="1">_xll.RiskNormal(0.0243*L30,0.005*L30,_xll.RiskTruncateP(0.05,0.95),_xll.RiskName("Soil Intake"),_xll.RiskUnits("kg"))</f>
        <v>#NAME?</v>
      </c>
      <c r="N30" s="134">
        <f t="shared" si="4"/>
        <v>0</v>
      </c>
      <c r="O30" s="134" t="e">
        <f t="shared" ca="1" si="5"/>
        <v>#NAME?</v>
      </c>
      <c r="P30" s="134" t="e">
        <f t="shared" ca="1" si="8"/>
        <v>#NAME?</v>
      </c>
      <c r="Q30" s="134" t="e">
        <f t="shared" ca="1" si="8"/>
        <v>#NAME?</v>
      </c>
      <c r="R30" s="134">
        <f t="shared" si="8"/>
        <v>0</v>
      </c>
      <c r="S30" s="134" t="e">
        <f t="shared" ca="1" si="6"/>
        <v>#NAME?</v>
      </c>
      <c r="T30" s="134" t="e" cm="1">
        <f t="array" aca="1" ref="T30" ca="1">U29-(U29*(0.5^(1/_xll.RiskNormal('SW7'!C$2,'SW7'!D$2,_xll.RiskTruncateP(0.05,0.95),_xll.RiskName("Halflife"),_xll.RiskUnits("d")))))</f>
        <v>#NAME?</v>
      </c>
      <c r="U30" s="134" t="e">
        <f t="shared" ca="1" si="7"/>
        <v>#NAME?</v>
      </c>
      <c r="V30" s="137" t="e" cm="1">
        <f t="array" aca="1" ref="V30" ca="1">(U30*_xll.RiskNormal('SW7'!C$3,'SW7'!D$3,_xll.RiskTruncateP(0.05,0.95),_xll.RiskName("PFAS MUSCLE FRAC"))/(B30*_xll.RiskNormal('SW7'!C$4,'SW7'!E$4,_xll.RiskTruncateP(0.05,0.95),_xll.RiskName("MUSCLE BW FRAC"))))/1000</f>
        <v>#NAME?</v>
      </c>
      <c r="W30" s="137" t="e" cm="1">
        <f t="array" aca="1" ref="W30" ca="1">V30/_xll.RiskNormal('SW7'!C$5,'SW7'!D$5,_xll.RiskTruncateP(0.05,0.95),_xll.RiskName("Serum Part"))</f>
        <v>#NAME?</v>
      </c>
    </row>
    <row r="31" spans="1:23" x14ac:dyDescent="0.35">
      <c r="A31" s="133">
        <f t="shared" si="1"/>
        <v>28</v>
      </c>
      <c r="B31" s="134" t="e" cm="1">
        <f t="array" aca="1" ref="B31" ca="1">B30+_xll.RiskNormal(0.5584 + 2*0.001787*A31 -3*0.00000155*A31^2 - 4*0.00000000133*A31^3,0.35*(0.5584 + 2*0.001787*A31 -3*0.00000155*A31^2 - 4*0.00000000133*A31^3),_xll.RiskTruncateP(0.05,0.95),_xll.RiskName("BW Gain"),_xll.RiskUnits("kg"))</f>
        <v>#NAME?</v>
      </c>
      <c r="C31" s="133" t="e" cm="1">
        <f t="array" aca="1" ref="C31" ca="1">_xll.RiskNormal(50,50*0.3941,_xll.RiskTruncateP(0.05,0.95),_xll.RiskName("Diet 1 Feed"),_xll.RiskUnits("ng/kg dry"))</f>
        <v>#NAME?</v>
      </c>
      <c r="D31" s="133" t="e" cm="1">
        <f t="array" aca="1" ref="D31" ca="1">_xll.RiskNormal(550,550*0.282,_xll.RiskTruncateP(0.05,0.95),_xll.RiskName("Diet 1 Soil"),_xll.RiskUnits("ng/kg dry"))</f>
        <v>#NAME?</v>
      </c>
      <c r="E31" s="163">
        <v>1.3</v>
      </c>
      <c r="F31" s="134" t="e" cm="1">
        <f t="array" aca="1" ref="F31" ca="1">_xll.RiskNormal((-0.0001*A31^2+0.0196*A31+11.697),(-0.0001*A31^2+0.0196*A31+11.697)*0.062,_xll.RiskTruncateP(0.05,0.95),_xll.RiskName("DMI Cow"),_xll.RiskUnits("kg"))</f>
        <v>#NAME?</v>
      </c>
      <c r="G31" s="134" t="e" cm="1">
        <f t="array" aca="1" ref="G31" ca="1">_xll.RiskNormal(F31*0.0243,F31*0.005,_xll.RiskTruncateP(0.05,0.95),_xll.RiskName("Soil Intake Cow"),_xll.RiskUnits("kg"))</f>
        <v>#NAME?</v>
      </c>
      <c r="H31" s="134" t="e" cm="1">
        <f t="array" aca="1" ref="H31" ca="1">_xll.RiskNormal('SW7'!C$12,'SW7'!D$12,_xll.RiskTruncateP(0.05,0.95),_xll.RiskName("Water Intake Cow"),_xll.RiskUnits("L"))</f>
        <v>#NAME?</v>
      </c>
      <c r="I31" s="134" t="e">
        <f t="shared" ca="1" si="2"/>
        <v>#NAME?</v>
      </c>
      <c r="J31" s="134" t="e">
        <f t="shared" ca="1" si="3"/>
        <v>#NAME?</v>
      </c>
      <c r="K31" s="134" t="e" cm="1">
        <f t="array" aca="1" ref="K31" ca="1">_xll.RiskNormal(-0.0000000257*A31^4+0.0000163*A31^3-0.003686*A31^2+0.3024*A31+1.445,(-0.0000000257*A31^4+0.0000163*A31^3-0.003686*A31^2+0.3024*A31+1.445)*0.355,_xll.RiskTruncateP(0.05,0.95),_xll.RiskName("Milk Intake"),_xll.RiskUnits("kg"))</f>
        <v>#NAME?</v>
      </c>
      <c r="L31" s="134"/>
      <c r="M31" s="134" t="e" cm="1">
        <f t="array" aca="1" ref="M31" ca="1">_xll.RiskNormal(0.0243*L31,0.005*L31,_xll.RiskTruncateP(0.05,0.95),_xll.RiskName("Soil Intake"),_xll.RiskUnits("kg"))</f>
        <v>#NAME?</v>
      </c>
      <c r="N31" s="134">
        <f t="shared" si="4"/>
        <v>0</v>
      </c>
      <c r="O31" s="134" t="e">
        <f t="shared" ca="1" si="5"/>
        <v>#NAME?</v>
      </c>
      <c r="P31" s="134" t="e">
        <f t="shared" ca="1" si="8"/>
        <v>#NAME?</v>
      </c>
      <c r="Q31" s="134" t="e">
        <f t="shared" ca="1" si="8"/>
        <v>#NAME?</v>
      </c>
      <c r="R31" s="134">
        <f t="shared" si="8"/>
        <v>0</v>
      </c>
      <c r="S31" s="134" t="e">
        <f t="shared" ca="1" si="6"/>
        <v>#NAME?</v>
      </c>
      <c r="T31" s="134" t="e" cm="1">
        <f t="array" aca="1" ref="T31" ca="1">U30-(U30*(0.5^(1/_xll.RiskNormal('SW7'!C$2,'SW7'!D$2,_xll.RiskTruncateP(0.05,0.95),_xll.RiskName("Halflife"),_xll.RiskUnits("d")))))</f>
        <v>#NAME?</v>
      </c>
      <c r="U31" s="134" t="e">
        <f t="shared" ca="1" si="7"/>
        <v>#NAME?</v>
      </c>
      <c r="V31" s="137" t="e" cm="1">
        <f t="array" aca="1" ref="V31" ca="1">(U31*_xll.RiskNormal('SW7'!C$3,'SW7'!D$3,_xll.RiskTruncateP(0.05,0.95),_xll.RiskName("PFAS MUSCLE FRAC"))/(B31*_xll.RiskNormal('SW7'!C$4,'SW7'!E$4,_xll.RiskTruncateP(0.05,0.95),_xll.RiskName("MUSCLE BW FRAC"))))/1000</f>
        <v>#NAME?</v>
      </c>
      <c r="W31" s="137" t="e" cm="1">
        <f t="array" aca="1" ref="W31" ca="1">V31/_xll.RiskNormal('SW7'!C$5,'SW7'!D$5,_xll.RiskTruncateP(0.05,0.95),_xll.RiskName("Serum Part"))</f>
        <v>#NAME?</v>
      </c>
    </row>
    <row r="32" spans="1:23" x14ac:dyDescent="0.35">
      <c r="A32" s="133">
        <f t="shared" si="1"/>
        <v>29</v>
      </c>
      <c r="B32" s="134" t="e" cm="1">
        <f t="array" aca="1" ref="B32" ca="1">B31+_xll.RiskNormal(0.5584 + 2*0.001787*A32 -3*0.00000155*A32^2 - 4*0.00000000133*A32^3,0.35*(0.5584 + 2*0.001787*A32 -3*0.00000155*A32^2 - 4*0.00000000133*A32^3),_xll.RiskTruncateP(0.05,0.95),_xll.RiskName("BW Gain"),_xll.RiskUnits("kg"))</f>
        <v>#NAME?</v>
      </c>
      <c r="C32" s="133" t="e" cm="1">
        <f t="array" aca="1" ref="C32" ca="1">_xll.RiskNormal(50,50*0.3941,_xll.RiskTruncateP(0.05,0.95),_xll.RiskName("Diet 1 Feed"),_xll.RiskUnits("ng/kg dry"))</f>
        <v>#NAME?</v>
      </c>
      <c r="D32" s="133" t="e" cm="1">
        <f t="array" aca="1" ref="D32" ca="1">_xll.RiskNormal(550,550*0.282,_xll.RiskTruncateP(0.05,0.95),_xll.RiskName("Diet 1 Soil"),_xll.RiskUnits("ng/kg dry"))</f>
        <v>#NAME?</v>
      </c>
      <c r="E32" s="163">
        <v>1.3</v>
      </c>
      <c r="F32" s="134" t="e" cm="1">
        <f t="array" aca="1" ref="F32" ca="1">_xll.RiskNormal((-0.0001*A32^2+0.0196*A32+11.697),(-0.0001*A32^2+0.0196*A32+11.697)*0.062,_xll.RiskTruncateP(0.05,0.95),_xll.RiskName("DMI Cow"),_xll.RiskUnits("kg"))</f>
        <v>#NAME?</v>
      </c>
      <c r="G32" s="134" t="e" cm="1">
        <f t="array" aca="1" ref="G32" ca="1">_xll.RiskNormal(F32*0.0243,F32*0.005,_xll.RiskTruncateP(0.05,0.95),_xll.RiskName("Soil Intake Cow"),_xll.RiskUnits("kg"))</f>
        <v>#NAME?</v>
      </c>
      <c r="H32" s="134" t="e" cm="1">
        <f t="array" aca="1" ref="H32" ca="1">_xll.RiskNormal('SW7'!C$12,'SW7'!D$12,_xll.RiskTruncateP(0.05,0.95),_xll.RiskName("Water Intake Cow"),_xll.RiskUnits("L"))</f>
        <v>#NAME?</v>
      </c>
      <c r="I32" s="134" t="e">
        <f t="shared" ca="1" si="2"/>
        <v>#NAME?</v>
      </c>
      <c r="J32" s="134" t="e">
        <f t="shared" ca="1" si="3"/>
        <v>#NAME?</v>
      </c>
      <c r="K32" s="134" t="e" cm="1">
        <f t="array" aca="1" ref="K32" ca="1">_xll.RiskNormal(-0.0000000257*A32^4+0.0000163*A32^3-0.003686*A32^2+0.3024*A32+1.445,(-0.0000000257*A32^4+0.0000163*A32^3-0.003686*A32^2+0.3024*A32+1.445)*0.355,_xll.RiskTruncateP(0.05,0.95),_xll.RiskName("Milk Intake"),_xll.RiskUnits("kg"))</f>
        <v>#NAME?</v>
      </c>
      <c r="L32" s="134"/>
      <c r="M32" s="134" t="e" cm="1">
        <f t="array" aca="1" ref="M32" ca="1">_xll.RiskNormal(0.0243*L32,0.005*L32,_xll.RiskTruncateP(0.05,0.95),_xll.RiskName("Soil Intake"),_xll.RiskUnits("kg"))</f>
        <v>#NAME?</v>
      </c>
      <c r="N32" s="134">
        <f t="shared" si="4"/>
        <v>0</v>
      </c>
      <c r="O32" s="134" t="e">
        <f t="shared" ca="1" si="5"/>
        <v>#NAME?</v>
      </c>
      <c r="P32" s="134" t="e">
        <f t="shared" ca="1" si="8"/>
        <v>#NAME?</v>
      </c>
      <c r="Q32" s="134" t="e">
        <f t="shared" ca="1" si="8"/>
        <v>#NAME?</v>
      </c>
      <c r="R32" s="134">
        <f t="shared" si="8"/>
        <v>0</v>
      </c>
      <c r="S32" s="134" t="e">
        <f t="shared" ca="1" si="6"/>
        <v>#NAME?</v>
      </c>
      <c r="T32" s="134" t="e" cm="1">
        <f t="array" aca="1" ref="T32" ca="1">U31-(U31*(0.5^(1/_xll.RiskNormal('SW7'!C$2,'SW7'!D$2,_xll.RiskTruncateP(0.05,0.95),_xll.RiskName("Halflife"),_xll.RiskUnits("d")))))</f>
        <v>#NAME?</v>
      </c>
      <c r="U32" s="134" t="e">
        <f t="shared" ca="1" si="7"/>
        <v>#NAME?</v>
      </c>
      <c r="V32" s="137" t="e" cm="1">
        <f t="array" aca="1" ref="V32" ca="1">(U32*_xll.RiskNormal('SW7'!C$3,'SW7'!D$3,_xll.RiskTruncateP(0.05,0.95),_xll.RiskName("PFAS MUSCLE FRAC"))/(B32*_xll.RiskNormal('SW7'!C$4,'SW7'!E$4,_xll.RiskTruncateP(0.05,0.95),_xll.RiskName("MUSCLE BW FRAC"))))/1000</f>
        <v>#NAME?</v>
      </c>
      <c r="W32" s="137" t="e" cm="1">
        <f t="array" aca="1" ref="W32" ca="1">V32/_xll.RiskNormal('SW7'!C$5,'SW7'!D$5,_xll.RiskTruncateP(0.05,0.95),_xll.RiskName("Serum Part"))</f>
        <v>#NAME?</v>
      </c>
    </row>
    <row r="33" spans="1:23" x14ac:dyDescent="0.35">
      <c r="A33" s="133">
        <f t="shared" si="1"/>
        <v>30</v>
      </c>
      <c r="B33" s="134" t="e" cm="1">
        <f t="array" aca="1" ref="B33" ca="1">B32+_xll.RiskNormal(0.5584 + 2*0.001787*A33 -3*0.00000155*A33^2 - 4*0.00000000133*A33^3,0.35*(0.5584 + 2*0.001787*A33 -3*0.00000155*A33^2 - 4*0.00000000133*A33^3),_xll.RiskTruncateP(0.05,0.95),_xll.RiskName("BW Gain"),_xll.RiskUnits("kg"))</f>
        <v>#NAME?</v>
      </c>
      <c r="C33" s="133" t="e" cm="1">
        <f t="array" aca="1" ref="C33" ca="1">_xll.RiskNormal(50,50*0.3941,_xll.RiskTruncateP(0.05,0.95),_xll.RiskName("Diet 1 Feed"),_xll.RiskUnits("ng/kg dry"))</f>
        <v>#NAME?</v>
      </c>
      <c r="D33" s="133" t="e" cm="1">
        <f t="array" aca="1" ref="D33" ca="1">_xll.RiskNormal(550,550*0.282,_xll.RiskTruncateP(0.05,0.95),_xll.RiskName("Diet 1 Soil"),_xll.RiskUnits("ng/kg dry"))</f>
        <v>#NAME?</v>
      </c>
      <c r="E33" s="163">
        <v>1.3</v>
      </c>
      <c r="F33" s="134" t="e" cm="1">
        <f t="array" aca="1" ref="F33" ca="1">_xll.RiskNormal((-0.0001*A33^2+0.0196*A33+11.697),(-0.0001*A33^2+0.0196*A33+11.697)*0.062,_xll.RiskTruncateP(0.05,0.95),_xll.RiskName("DMI Cow"),_xll.RiskUnits("kg"))</f>
        <v>#NAME?</v>
      </c>
      <c r="G33" s="134" t="e">
        <f t="shared" ref="G33:G96" ca="1" si="9">F33*0.0243</f>
        <v>#NAME?</v>
      </c>
      <c r="H33" s="134" t="e" cm="1">
        <f t="array" aca="1" ref="H33" ca="1">_xll.RiskNormal('SW7'!C$12,'SW7'!D$12,_xll.RiskTruncateP(0.05,0.95),_xll.RiskName("Water Intake Cow"),_xll.RiskUnits("L"))</f>
        <v>#NAME?</v>
      </c>
      <c r="I33" s="134" t="e">
        <f t="shared" ca="1" si="2"/>
        <v>#NAME?</v>
      </c>
      <c r="J33" s="134" t="e">
        <f t="shared" ca="1" si="3"/>
        <v>#NAME?</v>
      </c>
      <c r="K33" s="134" t="e" cm="1">
        <f t="array" aca="1" ref="K33" ca="1">_xll.RiskNormal(-0.0000000257*A33^4+0.0000163*A33^3-0.003686*A33^2+0.3024*A33+1.445,(-0.0000000257*A33^4+0.0000163*A33^3-0.003686*A33^2+0.3024*A33+1.445)*0.355,_xll.RiskTruncateP(0.05,0.95),_xll.RiskName("Milk Intake"),_xll.RiskUnits("kg"))</f>
        <v>#NAME?</v>
      </c>
      <c r="L33" s="134"/>
      <c r="M33" s="134" t="e" cm="1">
        <f t="array" aca="1" ref="M33" ca="1">_xll.RiskNormal(0.0243*L33,0.005*L33,_xll.RiskTruncateP(0.05,0.95),_xll.RiskName("Soil Intake"),_xll.RiskUnits("kg"))</f>
        <v>#NAME?</v>
      </c>
      <c r="N33" s="134">
        <f t="shared" si="4"/>
        <v>0</v>
      </c>
      <c r="O33" s="134" t="e">
        <f t="shared" ca="1" si="5"/>
        <v>#NAME?</v>
      </c>
      <c r="P33" s="134" t="e">
        <f t="shared" ca="1" si="8"/>
        <v>#NAME?</v>
      </c>
      <c r="Q33" s="134" t="e">
        <f t="shared" ca="1" si="8"/>
        <v>#NAME?</v>
      </c>
      <c r="R33" s="134">
        <f t="shared" si="8"/>
        <v>0</v>
      </c>
      <c r="S33" s="134" t="e">
        <f t="shared" ref="S33:S67" ca="1" si="10">SUM(O33:R33)</f>
        <v>#NAME?</v>
      </c>
      <c r="T33" s="134" t="e" cm="1">
        <f t="array" aca="1" ref="T33" ca="1">U32-(U32*(0.5^(1/_xll.RiskNormal('SW7'!C$2,'SW7'!D$2,_xll.RiskTruncateP(0.05,0.95),_xll.RiskName("Halflife"),_xll.RiskUnits("d")))))</f>
        <v>#NAME?</v>
      </c>
      <c r="U33" s="134" t="e">
        <f t="shared" ca="1" si="7"/>
        <v>#NAME?</v>
      </c>
      <c r="V33" s="137" t="e" cm="1">
        <f t="array" aca="1" ref="V33" ca="1">(U33*_xll.RiskNormal('SW7'!C$3,'SW7'!D$3,_xll.RiskTruncateP(0.05,0.95),_xll.RiskName("PFAS MUSCLE FRAC"))/(B33*_xll.RiskNormal('SW7'!C$4,'SW7'!E$4,_xll.RiskTruncateP(0.05,0.95),_xll.RiskName("MUSCLE BW FRAC"))))/1000</f>
        <v>#NAME?</v>
      </c>
      <c r="W33" s="137" t="e" cm="1">
        <f t="array" aca="1" ref="W33" ca="1">V33/_xll.RiskNormal('SW7'!C$5,'SW7'!D$5,_xll.RiskTruncateP(0.05,0.95),_xll.RiskName("Serum Part"))</f>
        <v>#NAME?</v>
      </c>
    </row>
    <row r="34" spans="1:23" x14ac:dyDescent="0.35">
      <c r="A34" s="133">
        <f t="shared" si="1"/>
        <v>31</v>
      </c>
      <c r="B34" s="134" t="e" cm="1">
        <f t="array" aca="1" ref="B34" ca="1">B33+_xll.RiskNormal(0.5584 + 2*0.001787*A34 -3*0.00000155*A34^2 - 4*0.00000000133*A34^3,0.35*(0.5584 + 2*0.001787*A34 -3*0.00000155*A34^2 - 4*0.00000000133*A34^3),_xll.RiskTruncateP(0.05,0.95),_xll.RiskName("BW Gain"),_xll.RiskUnits("kg"))</f>
        <v>#NAME?</v>
      </c>
      <c r="C34" s="133" t="e" cm="1">
        <f t="array" aca="1" ref="C34" ca="1">_xll.RiskNormal(50,50*0.3941,_xll.RiskTruncateP(0.05,0.95),_xll.RiskName("Diet 1 Feed"),_xll.RiskUnits("ng/kg dry"))</f>
        <v>#NAME?</v>
      </c>
      <c r="D34" s="133" t="e" cm="1">
        <f t="array" aca="1" ref="D34" ca="1">_xll.RiskNormal(550,550*0.282,_xll.RiskTruncateP(0.05,0.95),_xll.RiskName("Diet 1 Soil"),_xll.RiskUnits("ng/kg dry"))</f>
        <v>#NAME?</v>
      </c>
      <c r="E34" s="163">
        <v>1.3</v>
      </c>
      <c r="F34" s="134" t="e" cm="1">
        <f t="array" aca="1" ref="F34" ca="1">_xll.RiskNormal((-0.0001*A34^2+0.0196*A34+11.697),(-0.0001*A34^2+0.0196*A34+11.697)*0.062,_xll.RiskTruncateP(0.05,0.95),_xll.RiskName("DMI Cow"),_xll.RiskUnits("kg"))</f>
        <v>#NAME?</v>
      </c>
      <c r="G34" s="134" t="e">
        <f t="shared" ca="1" si="9"/>
        <v>#NAME?</v>
      </c>
      <c r="H34" s="134" t="e" cm="1">
        <f t="array" aca="1" ref="H34" ca="1">_xll.RiskNormal('SW7'!C$12,'SW7'!D$12,_xll.RiskTruncateP(0.05,0.95),_xll.RiskName("Water Intake Cow"),_xll.RiskUnits("L"))</f>
        <v>#NAME?</v>
      </c>
      <c r="I34" s="134" t="e">
        <f t="shared" ca="1" si="2"/>
        <v>#NAME?</v>
      </c>
      <c r="J34" s="134" t="e">
        <f t="shared" ca="1" si="3"/>
        <v>#NAME?</v>
      </c>
      <c r="K34" s="134" t="e" cm="1">
        <f t="array" aca="1" ref="K34" ca="1">_xll.RiskNormal(-0.0000000257*A34^4+0.0000163*A34^3-0.003686*A34^2+0.3024*A34+1.445,(-0.0000000257*A34^4+0.0000163*A34^3-0.003686*A34^2+0.3024*A34+1.445)*0.355,_xll.RiskTruncateP(0.05,0.95),_xll.RiskName("Milk Intake"),_xll.RiskUnits("kg"))</f>
        <v>#NAME?</v>
      </c>
      <c r="L34" s="134"/>
      <c r="M34" s="134" t="e" cm="1">
        <f t="array" aca="1" ref="M34" ca="1">_xll.RiskNormal(0.0243*L34,0.005*L34,_xll.RiskTruncateP(0.05,0.95),_xll.RiskName("Soil Intake"),_xll.RiskUnits("kg"))</f>
        <v>#NAME?</v>
      </c>
      <c r="N34" s="134">
        <f t="shared" si="4"/>
        <v>0</v>
      </c>
      <c r="O34" s="134" t="e">
        <f t="shared" ca="1" si="5"/>
        <v>#NAME?</v>
      </c>
      <c r="P34" s="134" t="e">
        <f t="shared" ca="1" si="8"/>
        <v>#NAME?</v>
      </c>
      <c r="Q34" s="134" t="e">
        <f t="shared" ca="1" si="8"/>
        <v>#NAME?</v>
      </c>
      <c r="R34" s="134">
        <f t="shared" si="8"/>
        <v>0</v>
      </c>
      <c r="S34" s="134" t="e">
        <f t="shared" ca="1" si="10"/>
        <v>#NAME?</v>
      </c>
      <c r="T34" s="134" t="e" cm="1">
        <f t="array" aca="1" ref="T34" ca="1">U33-(U33*(0.5^(1/_xll.RiskNormal('SW7'!C$2,'SW7'!D$2,_xll.RiskTruncateP(0.05,0.95),_xll.RiskName("Halflife"),_xll.RiskUnits("d")))))</f>
        <v>#NAME?</v>
      </c>
      <c r="U34" s="134" t="e">
        <f t="shared" ca="1" si="7"/>
        <v>#NAME?</v>
      </c>
      <c r="V34" s="137" t="e" cm="1">
        <f t="array" aca="1" ref="V34" ca="1">(U34*_xll.RiskNormal('SW7'!C$3,'SW7'!D$3,_xll.RiskTruncateP(0.05,0.95),_xll.RiskName("PFAS MUSCLE FRAC"))/(B34*_xll.RiskNormal('SW7'!C$4,'SW7'!E$4,_xll.RiskTruncateP(0.05,0.95),_xll.RiskName("MUSCLE BW FRAC"))))/1000</f>
        <v>#NAME?</v>
      </c>
      <c r="W34" s="137" t="e" cm="1">
        <f t="array" aca="1" ref="W34" ca="1">V34/_xll.RiskNormal('SW7'!C$5,'SW7'!D$5,_xll.RiskTruncateP(0.05,0.95),_xll.RiskName("Serum Part"))</f>
        <v>#NAME?</v>
      </c>
    </row>
    <row r="35" spans="1:23" x14ac:dyDescent="0.35">
      <c r="A35" s="133">
        <f t="shared" si="1"/>
        <v>32</v>
      </c>
      <c r="B35" s="134" t="e" cm="1">
        <f t="array" aca="1" ref="B35" ca="1">B34+_xll.RiskNormal(0.5584 + 2*0.001787*A35 -3*0.00000155*A35^2 - 4*0.00000000133*A35^3,0.35*(0.5584 + 2*0.001787*A35 -3*0.00000155*A35^2 - 4*0.00000000133*A35^3),_xll.RiskTruncateP(0.05,0.95),_xll.RiskName("BW Gain"),_xll.RiskUnits("kg"))</f>
        <v>#NAME?</v>
      </c>
      <c r="C35" s="133" t="e" cm="1">
        <f t="array" aca="1" ref="C35" ca="1">_xll.RiskNormal(50,50*0.3941,_xll.RiskTruncateP(0.05,0.95),_xll.RiskName("Diet 1 Feed"),_xll.RiskUnits("ng/kg dry"))</f>
        <v>#NAME?</v>
      </c>
      <c r="D35" s="133" t="e" cm="1">
        <f t="array" aca="1" ref="D35" ca="1">_xll.RiskNormal(550,550*0.282,_xll.RiskTruncateP(0.05,0.95),_xll.RiskName("Diet 1 Soil"),_xll.RiskUnits("ng/kg dry"))</f>
        <v>#NAME?</v>
      </c>
      <c r="E35" s="163">
        <v>1.3</v>
      </c>
      <c r="F35" s="134" t="e" cm="1">
        <f t="array" aca="1" ref="F35" ca="1">_xll.RiskNormal((-0.0001*A35^2+0.0196*A35+11.697),(-0.0001*A35^2+0.0196*A35+11.697)*0.062,_xll.RiskTruncateP(0.05,0.95),_xll.RiskName("DMI Cow"),_xll.RiskUnits("kg"))</f>
        <v>#NAME?</v>
      </c>
      <c r="G35" s="134" t="e">
        <f t="shared" ca="1" si="9"/>
        <v>#NAME?</v>
      </c>
      <c r="H35" s="134" t="e" cm="1">
        <f t="array" aca="1" ref="H35" ca="1">_xll.RiskNormal('SW7'!C$12,'SW7'!D$12,_xll.RiskTruncateP(0.05,0.95),_xll.RiskName("Water Intake Cow"),_xll.RiskUnits("L"))</f>
        <v>#NAME?</v>
      </c>
      <c r="I35" s="134" t="e">
        <f t="shared" ca="1" si="2"/>
        <v>#NAME?</v>
      </c>
      <c r="J35" s="134" t="e">
        <f t="shared" ca="1" si="3"/>
        <v>#NAME?</v>
      </c>
      <c r="K35" s="134" t="e" cm="1">
        <f t="array" aca="1" ref="K35" ca="1">_xll.RiskNormal(-0.0000000257*A35^4+0.0000163*A35^3-0.003686*A35^2+0.3024*A35+1.445,(-0.0000000257*A35^4+0.0000163*A35^3-0.003686*A35^2+0.3024*A35+1.445)*0.355,_xll.RiskTruncateP(0.05,0.95),_xll.RiskName("Milk Intake"),_xll.RiskUnits("kg"))</f>
        <v>#NAME?</v>
      </c>
      <c r="L35" s="134"/>
      <c r="M35" s="134" t="e" cm="1">
        <f t="array" aca="1" ref="M35" ca="1">_xll.RiskNormal(0.0243*L35,0.005*L35,_xll.RiskTruncateP(0.05,0.95),_xll.RiskName("Soil Intake"),_xll.RiskUnits("kg"))</f>
        <v>#NAME?</v>
      </c>
      <c r="N35" s="134">
        <f t="shared" si="4"/>
        <v>0</v>
      </c>
      <c r="O35" s="134" t="e">
        <f t="shared" ca="1" si="5"/>
        <v>#NAME?</v>
      </c>
      <c r="P35" s="134" t="e">
        <f t="shared" ca="1" si="8"/>
        <v>#NAME?</v>
      </c>
      <c r="Q35" s="134" t="e">
        <f t="shared" ca="1" si="8"/>
        <v>#NAME?</v>
      </c>
      <c r="R35" s="134">
        <f t="shared" si="8"/>
        <v>0</v>
      </c>
      <c r="S35" s="134" t="e">
        <f t="shared" ca="1" si="10"/>
        <v>#NAME?</v>
      </c>
      <c r="T35" s="134" t="e" cm="1">
        <f t="array" aca="1" ref="T35" ca="1">U34-(U34*(0.5^(1/_xll.RiskNormal('SW7'!C$2,'SW7'!D$2,_xll.RiskTruncateP(0.05,0.95),_xll.RiskName("Halflife"),_xll.RiskUnits("d")))))</f>
        <v>#NAME?</v>
      </c>
      <c r="U35" s="134" t="e">
        <f t="shared" ca="1" si="7"/>
        <v>#NAME?</v>
      </c>
      <c r="V35" s="137" t="e" cm="1">
        <f t="array" aca="1" ref="V35" ca="1">(U35*_xll.RiskNormal('SW7'!C$3,'SW7'!D$3,_xll.RiskTruncateP(0.05,0.95),_xll.RiskName("PFAS MUSCLE FRAC"))/(B35*_xll.RiskNormal('SW7'!C$4,'SW7'!E$4,_xll.RiskTruncateP(0.05,0.95),_xll.RiskName("MUSCLE BW FRAC"))))/1000</f>
        <v>#NAME?</v>
      </c>
      <c r="W35" s="137" t="e" cm="1">
        <f t="array" aca="1" ref="W35" ca="1">V35/_xll.RiskNormal('SW7'!C$5,'SW7'!D$5,_xll.RiskTruncateP(0.05,0.95),_xll.RiskName("Serum Part"))</f>
        <v>#NAME?</v>
      </c>
    </row>
    <row r="36" spans="1:23" x14ac:dyDescent="0.35">
      <c r="A36" s="133">
        <f t="shared" si="1"/>
        <v>33</v>
      </c>
      <c r="B36" s="134" t="e" cm="1">
        <f t="array" aca="1" ref="B36" ca="1">B35+_xll.RiskNormal(0.5584 + 2*0.001787*A36 -3*0.00000155*A36^2 - 4*0.00000000133*A36^3,0.35*(0.5584 + 2*0.001787*A36 -3*0.00000155*A36^2 - 4*0.00000000133*A36^3),_xll.RiskTruncateP(0.05,0.95),_xll.RiskName("BW Gain"),_xll.RiskUnits("kg"))</f>
        <v>#NAME?</v>
      </c>
      <c r="C36" s="133" t="e" cm="1">
        <f t="array" aca="1" ref="C36" ca="1">_xll.RiskNormal(50,50*0.3941,_xll.RiskTruncateP(0.05,0.95),_xll.RiskName("Diet 1 Feed"),_xll.RiskUnits("ng/kg dry"))</f>
        <v>#NAME?</v>
      </c>
      <c r="D36" s="133" t="e" cm="1">
        <f t="array" aca="1" ref="D36" ca="1">_xll.RiskNormal(550,550*0.282,_xll.RiskTruncateP(0.05,0.95),_xll.RiskName("Diet 1 Soil"),_xll.RiskUnits("ng/kg dry"))</f>
        <v>#NAME?</v>
      </c>
      <c r="E36" s="163">
        <v>1.3</v>
      </c>
      <c r="F36" s="134" t="e" cm="1">
        <f t="array" aca="1" ref="F36" ca="1">_xll.RiskNormal((-0.0001*A36^2+0.0196*A36+11.697),(-0.0001*A36^2+0.0196*A36+11.697)*0.062,_xll.RiskTruncateP(0.05,0.95),_xll.RiskName("DMI Cow"),_xll.RiskUnits("kg"))</f>
        <v>#NAME?</v>
      </c>
      <c r="G36" s="134" t="e">
        <f t="shared" ca="1" si="9"/>
        <v>#NAME?</v>
      </c>
      <c r="H36" s="134" t="e" cm="1">
        <f t="array" aca="1" ref="H36" ca="1">_xll.RiskNormal('SW7'!C$12,'SW7'!D$12,_xll.RiskTruncateP(0.05,0.95),_xll.RiskName("Water Intake Cow"),_xll.RiskUnits("L"))</f>
        <v>#NAME?</v>
      </c>
      <c r="I36" s="134" t="e">
        <f t="shared" ca="1" si="2"/>
        <v>#NAME?</v>
      </c>
      <c r="J36" s="134" t="e">
        <f t="shared" ca="1" si="3"/>
        <v>#NAME?</v>
      </c>
      <c r="K36" s="134" t="e" cm="1">
        <f t="array" aca="1" ref="K36" ca="1">_xll.RiskNormal(-0.0000000257*A36^4+0.0000163*A36^3-0.003686*A36^2+0.3024*A36+1.445,(-0.0000000257*A36^4+0.0000163*A36^3-0.003686*A36^2+0.3024*A36+1.445)*0.355,_xll.RiskTruncateP(0.05,0.95),_xll.RiskName("Milk Intake"),_xll.RiskUnits("kg"))</f>
        <v>#NAME?</v>
      </c>
      <c r="L36" s="134"/>
      <c r="M36" s="134" t="e" cm="1">
        <f t="array" aca="1" ref="M36" ca="1">_xll.RiskNormal(0.0243*L36,0.005*L36,_xll.RiskTruncateP(0.05,0.95),_xll.RiskName("Soil Intake"),_xll.RiskUnits("kg"))</f>
        <v>#NAME?</v>
      </c>
      <c r="N36" s="134">
        <f t="shared" si="4"/>
        <v>0</v>
      </c>
      <c r="O36" s="134" t="e">
        <f t="shared" ca="1" si="5"/>
        <v>#NAME?</v>
      </c>
      <c r="P36" s="134" t="e">
        <f t="shared" ca="1" si="8"/>
        <v>#NAME?</v>
      </c>
      <c r="Q36" s="134" t="e">
        <f t="shared" ca="1" si="8"/>
        <v>#NAME?</v>
      </c>
      <c r="R36" s="134">
        <f t="shared" si="8"/>
        <v>0</v>
      </c>
      <c r="S36" s="134" t="e">
        <f t="shared" ca="1" si="10"/>
        <v>#NAME?</v>
      </c>
      <c r="T36" s="134" t="e" cm="1">
        <f t="array" aca="1" ref="T36" ca="1">U35-(U35*(0.5^(1/_xll.RiskNormal('SW7'!C$2,'SW7'!D$2,_xll.RiskTruncateP(0.05,0.95),_xll.RiskName("Halflife"),_xll.RiskUnits("d")))))</f>
        <v>#NAME?</v>
      </c>
      <c r="U36" s="134" t="e">
        <f t="shared" ca="1" si="7"/>
        <v>#NAME?</v>
      </c>
      <c r="V36" s="137" t="e" cm="1">
        <f t="array" aca="1" ref="V36" ca="1">(U36*_xll.RiskNormal('SW7'!C$3,'SW7'!D$3,_xll.RiskTruncateP(0.05,0.95),_xll.RiskName("PFAS MUSCLE FRAC"))/(B36*_xll.RiskNormal('SW7'!C$4,'SW7'!E$4,_xll.RiskTruncateP(0.05,0.95),_xll.RiskName("MUSCLE BW FRAC"))))/1000</f>
        <v>#NAME?</v>
      </c>
      <c r="W36" s="137" t="e" cm="1">
        <f t="array" aca="1" ref="W36" ca="1">V36/_xll.RiskNormal('SW7'!C$5,'SW7'!D$5,_xll.RiskTruncateP(0.05,0.95),_xll.RiskName("Serum Part"))</f>
        <v>#NAME?</v>
      </c>
    </row>
    <row r="37" spans="1:23" x14ac:dyDescent="0.35">
      <c r="A37" s="133">
        <f t="shared" si="1"/>
        <v>34</v>
      </c>
      <c r="B37" s="134" t="e" cm="1">
        <f t="array" aca="1" ref="B37" ca="1">B36+_xll.RiskNormal(0.5584 + 2*0.001787*A37 -3*0.00000155*A37^2 - 4*0.00000000133*A37^3,0.35*(0.5584 + 2*0.001787*A37 -3*0.00000155*A37^2 - 4*0.00000000133*A37^3),_xll.RiskTruncateP(0.05,0.95),_xll.RiskName("BW Gain"),_xll.RiskUnits("kg"))</f>
        <v>#NAME?</v>
      </c>
      <c r="C37" s="133" t="e" cm="1">
        <f t="array" aca="1" ref="C37" ca="1">_xll.RiskNormal(50,50*0.3941,_xll.RiskTruncateP(0.05,0.95),_xll.RiskName("Diet 1 Feed"),_xll.RiskUnits("ng/kg dry"))</f>
        <v>#NAME?</v>
      </c>
      <c r="D37" s="133" t="e" cm="1">
        <f t="array" aca="1" ref="D37" ca="1">_xll.RiskNormal(550,550*0.282,_xll.RiskTruncateP(0.05,0.95),_xll.RiskName("Diet 1 Soil"),_xll.RiskUnits("ng/kg dry"))</f>
        <v>#NAME?</v>
      </c>
      <c r="E37" s="163">
        <v>1.3</v>
      </c>
      <c r="F37" s="134" t="e" cm="1">
        <f t="array" aca="1" ref="F37" ca="1">_xll.RiskNormal((-0.0001*A37^2+0.0196*A37+11.697),(-0.0001*A37^2+0.0196*A37+11.697)*0.062,_xll.RiskTruncateP(0.05,0.95),_xll.RiskName("DMI Cow"),_xll.RiskUnits("kg"))</f>
        <v>#NAME?</v>
      </c>
      <c r="G37" s="134" t="e">
        <f t="shared" ca="1" si="9"/>
        <v>#NAME?</v>
      </c>
      <c r="H37" s="134" t="e" cm="1">
        <f t="array" aca="1" ref="H37" ca="1">_xll.RiskNormal('SW7'!C$12,'SW7'!D$12,_xll.RiskTruncateP(0.05,0.95),_xll.RiskName("Water Intake Cow"),_xll.RiskUnits("L"))</f>
        <v>#NAME?</v>
      </c>
      <c r="I37" s="134" t="e">
        <f t="shared" ca="1" si="2"/>
        <v>#NAME?</v>
      </c>
      <c r="J37" s="134" t="e">
        <f t="shared" ca="1" si="3"/>
        <v>#NAME?</v>
      </c>
      <c r="K37" s="134" t="e" cm="1">
        <f t="array" aca="1" ref="K37" ca="1">_xll.RiskNormal(-0.0000000257*A37^4+0.0000163*A37^3-0.003686*A37^2+0.3024*A37+1.445,(-0.0000000257*A37^4+0.0000163*A37^3-0.003686*A37^2+0.3024*A37+1.445)*0.355,_xll.RiskTruncateP(0.05,0.95),_xll.RiskName("Milk Intake"),_xll.RiskUnits("kg"))</f>
        <v>#NAME?</v>
      </c>
      <c r="L37" s="134"/>
      <c r="M37" s="134" t="e" cm="1">
        <f t="array" aca="1" ref="M37" ca="1">_xll.RiskNormal(0.0243*L37,0.005*L37,_xll.RiskTruncateP(0.05,0.95),_xll.RiskName("Soil Intake"),_xll.RiskUnits("kg"))</f>
        <v>#NAME?</v>
      </c>
      <c r="N37" s="134">
        <f t="shared" si="4"/>
        <v>0</v>
      </c>
      <c r="O37" s="134" t="e">
        <f t="shared" ca="1" si="5"/>
        <v>#NAME?</v>
      </c>
      <c r="P37" s="134" t="e">
        <f t="shared" ca="1" si="8"/>
        <v>#NAME?</v>
      </c>
      <c r="Q37" s="134" t="e">
        <f t="shared" ca="1" si="8"/>
        <v>#NAME?</v>
      </c>
      <c r="R37" s="134">
        <f t="shared" si="8"/>
        <v>0</v>
      </c>
      <c r="S37" s="134" t="e">
        <f t="shared" ca="1" si="10"/>
        <v>#NAME?</v>
      </c>
      <c r="T37" s="134" t="e" cm="1">
        <f t="array" aca="1" ref="T37" ca="1">U36-(U36*(0.5^(1/_xll.RiskNormal('SW7'!C$2,'SW7'!D$2,_xll.RiskTruncateP(0.05,0.95),_xll.RiskName("Halflife"),_xll.RiskUnits("d")))))</f>
        <v>#NAME?</v>
      </c>
      <c r="U37" s="134" t="e">
        <f t="shared" ca="1" si="7"/>
        <v>#NAME?</v>
      </c>
      <c r="V37" s="137" t="e" cm="1">
        <f t="array" aca="1" ref="V37" ca="1">(U37*_xll.RiskNormal('SW7'!C$3,'SW7'!D$3,_xll.RiskTruncateP(0.05,0.95),_xll.RiskName("PFAS MUSCLE FRAC"))/(B37*_xll.RiskNormal('SW7'!C$4,'SW7'!E$4,_xll.RiskTruncateP(0.05,0.95),_xll.RiskName("MUSCLE BW FRAC"))))/1000</f>
        <v>#NAME?</v>
      </c>
      <c r="W37" s="137" t="e" cm="1">
        <f t="array" aca="1" ref="W37" ca="1">V37/_xll.RiskNormal('SW7'!C$5,'SW7'!D$5,_xll.RiskTruncateP(0.05,0.95),_xll.RiskName("Serum Part"))</f>
        <v>#NAME?</v>
      </c>
    </row>
    <row r="38" spans="1:23" x14ac:dyDescent="0.35">
      <c r="A38" s="133">
        <f t="shared" si="1"/>
        <v>35</v>
      </c>
      <c r="B38" s="134" t="e" cm="1">
        <f t="array" aca="1" ref="B38" ca="1">B37+_xll.RiskNormal(0.5584 + 2*0.001787*A38 -3*0.00000155*A38^2 - 4*0.00000000133*A38^3,0.35*(0.5584 + 2*0.001787*A38 -3*0.00000155*A38^2 - 4*0.00000000133*A38^3),_xll.RiskTruncateP(0.05,0.95),_xll.RiskName("BW Gain"),_xll.RiskUnits("kg"))</f>
        <v>#NAME?</v>
      </c>
      <c r="C38" s="133" t="e" cm="1">
        <f t="array" aca="1" ref="C38" ca="1">_xll.RiskNormal(50,50*0.3941,_xll.RiskTruncateP(0.05,0.95),_xll.RiskName("Diet 1 Feed"),_xll.RiskUnits("ng/kg dry"))</f>
        <v>#NAME?</v>
      </c>
      <c r="D38" s="133" t="e" cm="1">
        <f t="array" aca="1" ref="D38" ca="1">_xll.RiskNormal(550,550*0.282,_xll.RiskTruncateP(0.05,0.95),_xll.RiskName("Diet 1 Soil"),_xll.RiskUnits("ng/kg dry"))</f>
        <v>#NAME?</v>
      </c>
      <c r="E38" s="163">
        <v>1.3</v>
      </c>
      <c r="F38" s="134" t="e" cm="1">
        <f t="array" aca="1" ref="F38" ca="1">_xll.RiskNormal((-0.0001*A38^2+0.0196*A38+11.697),(-0.0001*A38^2+0.0196*A38+11.697)*0.062,_xll.RiskTruncateP(0.05,0.95),_xll.RiskName("DMI Cow"),_xll.RiskUnits("kg"))</f>
        <v>#NAME?</v>
      </c>
      <c r="G38" s="134" t="e">
        <f t="shared" ca="1" si="9"/>
        <v>#NAME?</v>
      </c>
      <c r="H38" s="134" t="e" cm="1">
        <f t="array" aca="1" ref="H38" ca="1">_xll.RiskNormal('SW7'!C$12,'SW7'!D$12,_xll.RiskTruncateP(0.05,0.95),_xll.RiskName("Water Intake Cow"),_xll.RiskUnits("L"))</f>
        <v>#NAME?</v>
      </c>
      <c r="I38" s="134" t="e">
        <f t="shared" ca="1" si="2"/>
        <v>#NAME?</v>
      </c>
      <c r="J38" s="134" t="e">
        <f t="shared" ca="1" si="3"/>
        <v>#NAME?</v>
      </c>
      <c r="K38" s="134" t="e" cm="1">
        <f t="array" aca="1" ref="K38" ca="1">_xll.RiskNormal(-0.0000000257*A38^4+0.0000163*A38^3-0.003686*A38^2+0.3024*A38+1.445,(-0.0000000257*A38^4+0.0000163*A38^3-0.003686*A38^2+0.3024*A38+1.445)*0.355,_xll.RiskTruncateP(0.05,0.95),_xll.RiskName("Milk Intake"),_xll.RiskUnits("kg"))</f>
        <v>#NAME?</v>
      </c>
      <c r="L38" s="134"/>
      <c r="M38" s="134" t="e" cm="1">
        <f t="array" aca="1" ref="M38" ca="1">_xll.RiskNormal(0.0243*L38,0.005*L38,_xll.RiskTruncateP(0.05,0.95),_xll.RiskName("Soil Intake"),_xll.RiskUnits("kg"))</f>
        <v>#NAME?</v>
      </c>
      <c r="N38" s="134">
        <f t="shared" si="4"/>
        <v>0</v>
      </c>
      <c r="O38" s="134" t="e">
        <f t="shared" ca="1" si="5"/>
        <v>#NAME?</v>
      </c>
      <c r="P38" s="134" t="e">
        <f t="shared" ca="1" si="8"/>
        <v>#NAME?</v>
      </c>
      <c r="Q38" s="134" t="e">
        <f t="shared" ca="1" si="8"/>
        <v>#NAME?</v>
      </c>
      <c r="R38" s="134">
        <f t="shared" si="8"/>
        <v>0</v>
      </c>
      <c r="S38" s="134" t="e">
        <f t="shared" ca="1" si="10"/>
        <v>#NAME?</v>
      </c>
      <c r="T38" s="134" t="e" cm="1">
        <f t="array" aca="1" ref="T38" ca="1">U37-(U37*(0.5^(1/_xll.RiskNormal('SW7'!C$2,'SW7'!D$2,_xll.RiskTruncateP(0.05,0.95),_xll.RiskName("Halflife"),_xll.RiskUnits("d")))))</f>
        <v>#NAME?</v>
      </c>
      <c r="U38" s="134" t="e">
        <f t="shared" ca="1" si="7"/>
        <v>#NAME?</v>
      </c>
      <c r="V38" s="137" t="e" cm="1">
        <f t="array" aca="1" ref="V38" ca="1">(U38*_xll.RiskNormal('SW7'!C$3,'SW7'!D$3,_xll.RiskTruncateP(0.05,0.95),_xll.RiskName("PFAS MUSCLE FRAC"))/(B38*_xll.RiskNormal('SW7'!C$4,'SW7'!E$4,_xll.RiskTruncateP(0.05,0.95),_xll.RiskName("MUSCLE BW FRAC"))))/1000</f>
        <v>#NAME?</v>
      </c>
      <c r="W38" s="137" t="e" cm="1">
        <f t="array" aca="1" ref="W38" ca="1">V38/_xll.RiskNormal('SW7'!C$5,'SW7'!D$5,_xll.RiskTruncateP(0.05,0.95),_xll.RiskName("Serum Part"))</f>
        <v>#NAME?</v>
      </c>
    </row>
    <row r="39" spans="1:23" x14ac:dyDescent="0.35">
      <c r="A39" s="133">
        <f t="shared" si="1"/>
        <v>36</v>
      </c>
      <c r="B39" s="134" t="e" cm="1">
        <f t="array" aca="1" ref="B39" ca="1">B38+_xll.RiskNormal(0.5584 + 2*0.001787*A39 -3*0.00000155*A39^2 - 4*0.00000000133*A39^3,0.35*(0.5584 + 2*0.001787*A39 -3*0.00000155*A39^2 - 4*0.00000000133*A39^3),_xll.RiskTruncateP(0.05,0.95),_xll.RiskName("BW Gain"),_xll.RiskUnits("kg"))</f>
        <v>#NAME?</v>
      </c>
      <c r="C39" s="133" t="e" cm="1">
        <f t="array" aca="1" ref="C39" ca="1">_xll.RiskNormal(50,50*0.3941,_xll.RiskTruncateP(0.05,0.95),_xll.RiskName("Diet 1 Feed"),_xll.RiskUnits("ng/kg dry"))</f>
        <v>#NAME?</v>
      </c>
      <c r="D39" s="133" t="e" cm="1">
        <f t="array" aca="1" ref="D39" ca="1">_xll.RiskNormal(550,550*0.282,_xll.RiskTruncateP(0.05,0.95),_xll.RiskName("Diet 1 Soil"),_xll.RiskUnits("ng/kg dry"))</f>
        <v>#NAME?</v>
      </c>
      <c r="E39" s="163">
        <v>1.3</v>
      </c>
      <c r="F39" s="134" t="e" cm="1">
        <f t="array" aca="1" ref="F39" ca="1">_xll.RiskNormal((-0.0001*A39^2+0.0196*A39+11.697),(-0.0001*A39^2+0.0196*A39+11.697)*0.062,_xll.RiskTruncateP(0.05,0.95),_xll.RiskName("DMI Cow"),_xll.RiskUnits("kg"))</f>
        <v>#NAME?</v>
      </c>
      <c r="G39" s="134" t="e">
        <f t="shared" ca="1" si="9"/>
        <v>#NAME?</v>
      </c>
      <c r="H39" s="134" t="e" cm="1">
        <f t="array" aca="1" ref="H39" ca="1">_xll.RiskNormal('SW7'!C$12,'SW7'!D$12,_xll.RiskTruncateP(0.05,0.95),_xll.RiskName("Water Intake Cow"),_xll.RiskUnits("L"))</f>
        <v>#NAME?</v>
      </c>
      <c r="I39" s="134" t="e">
        <f t="shared" ca="1" si="2"/>
        <v>#NAME?</v>
      </c>
      <c r="J39" s="134" t="e">
        <f t="shared" ca="1" si="3"/>
        <v>#NAME?</v>
      </c>
      <c r="K39" s="134" t="e" cm="1">
        <f t="array" aca="1" ref="K39" ca="1">_xll.RiskNormal(-0.0000000257*A39^4+0.0000163*A39^3-0.003686*A39^2+0.3024*A39+1.445,(-0.0000000257*A39^4+0.0000163*A39^3-0.003686*A39^2+0.3024*A39+1.445)*0.355,_xll.RiskTruncateP(0.05,0.95),_xll.RiskName("Milk Intake"),_xll.RiskUnits("kg"))</f>
        <v>#NAME?</v>
      </c>
      <c r="L39" s="134"/>
      <c r="M39" s="134" t="e" cm="1">
        <f t="array" aca="1" ref="M39" ca="1">_xll.RiskNormal(0.0243*L39,0.005*L39,_xll.RiskTruncateP(0.05,0.95),_xll.RiskName("Soil Intake"),_xll.RiskUnits("kg"))</f>
        <v>#NAME?</v>
      </c>
      <c r="N39" s="134">
        <f t="shared" si="4"/>
        <v>0</v>
      </c>
      <c r="O39" s="134" t="e">
        <f t="shared" ca="1" si="5"/>
        <v>#NAME?</v>
      </c>
      <c r="P39" s="134" t="e">
        <f t="shared" ca="1" si="8"/>
        <v>#NAME?</v>
      </c>
      <c r="Q39" s="134" t="e">
        <f t="shared" ca="1" si="8"/>
        <v>#NAME?</v>
      </c>
      <c r="R39" s="134">
        <f t="shared" si="8"/>
        <v>0</v>
      </c>
      <c r="S39" s="134" t="e">
        <f t="shared" ca="1" si="10"/>
        <v>#NAME?</v>
      </c>
      <c r="T39" s="134" t="e" cm="1">
        <f t="array" aca="1" ref="T39" ca="1">U38-(U38*(0.5^(1/_xll.RiskNormal('SW7'!C$2,'SW7'!D$2,_xll.RiskTruncateP(0.05,0.95),_xll.RiskName("Halflife"),_xll.RiskUnits("d")))))</f>
        <v>#NAME?</v>
      </c>
      <c r="U39" s="134" t="e">
        <f t="shared" ca="1" si="7"/>
        <v>#NAME?</v>
      </c>
      <c r="V39" s="137" t="e" cm="1">
        <f t="array" aca="1" ref="V39" ca="1">(U39*_xll.RiskNormal('SW7'!C$3,'SW7'!D$3,_xll.RiskTruncateP(0.05,0.95),_xll.RiskName("PFAS MUSCLE FRAC"))/(B39*_xll.RiskNormal('SW7'!C$4,'SW7'!E$4,_xll.RiskTruncateP(0.05,0.95),_xll.RiskName("MUSCLE BW FRAC"))))/1000</f>
        <v>#NAME?</v>
      </c>
      <c r="W39" s="137" t="e" cm="1">
        <f t="array" aca="1" ref="W39" ca="1">V39/_xll.RiskNormal('SW7'!C$5,'SW7'!D$5,_xll.RiskTruncateP(0.05,0.95),_xll.RiskName("Serum Part"))</f>
        <v>#NAME?</v>
      </c>
    </row>
    <row r="40" spans="1:23" x14ac:dyDescent="0.35">
      <c r="A40" s="133">
        <f t="shared" si="1"/>
        <v>37</v>
      </c>
      <c r="B40" s="134" t="e" cm="1">
        <f t="array" aca="1" ref="B40" ca="1">B39+_xll.RiskNormal(0.5584 + 2*0.001787*A40 -3*0.00000155*A40^2 - 4*0.00000000133*A40^3,0.35*(0.5584 + 2*0.001787*A40 -3*0.00000155*A40^2 - 4*0.00000000133*A40^3),_xll.RiskTruncateP(0.05,0.95),_xll.RiskName("BW Gain"),_xll.RiskUnits("kg"))</f>
        <v>#NAME?</v>
      </c>
      <c r="C40" s="133" t="e" cm="1">
        <f t="array" aca="1" ref="C40" ca="1">_xll.RiskNormal(50,50*0.3941,_xll.RiskTruncateP(0.05,0.95),_xll.RiskName("Diet 1 Feed"),_xll.RiskUnits("ng/kg dry"))</f>
        <v>#NAME?</v>
      </c>
      <c r="D40" s="133" t="e" cm="1">
        <f t="array" aca="1" ref="D40" ca="1">_xll.RiskNormal(550,550*0.282,_xll.RiskTruncateP(0.05,0.95),_xll.RiskName("Diet 1 Soil"),_xll.RiskUnits("ng/kg dry"))</f>
        <v>#NAME?</v>
      </c>
      <c r="E40" s="163">
        <v>1.3</v>
      </c>
      <c r="F40" s="134" t="e" cm="1">
        <f t="array" aca="1" ref="F40" ca="1">_xll.RiskNormal((-0.0001*A40^2+0.0196*A40+11.697),(-0.0001*A40^2+0.0196*A40+11.697)*0.062,_xll.RiskTruncateP(0.05,0.95),_xll.RiskName("DMI Cow"),_xll.RiskUnits("kg"))</f>
        <v>#NAME?</v>
      </c>
      <c r="G40" s="134" t="e">
        <f t="shared" ca="1" si="9"/>
        <v>#NAME?</v>
      </c>
      <c r="H40" s="134" t="e" cm="1">
        <f t="array" aca="1" ref="H40" ca="1">_xll.RiskNormal('SW7'!C$12,'SW7'!D$12,_xll.RiskTruncateP(0.05,0.95),_xll.RiskName("Water Intake Cow"),_xll.RiskUnits("L"))</f>
        <v>#NAME?</v>
      </c>
      <c r="I40" s="134" t="e">
        <f t="shared" ca="1" si="2"/>
        <v>#NAME?</v>
      </c>
      <c r="J40" s="134" t="e">
        <f t="shared" ca="1" si="3"/>
        <v>#NAME?</v>
      </c>
      <c r="K40" s="134" t="e" cm="1">
        <f t="array" aca="1" ref="K40" ca="1">_xll.RiskNormal(-0.0000000257*A40^4+0.0000163*A40^3-0.003686*A40^2+0.3024*A40+1.445,(-0.0000000257*A40^4+0.0000163*A40^3-0.003686*A40^2+0.3024*A40+1.445)*0.355,_xll.RiskTruncateP(0.05,0.95),_xll.RiskName("Milk Intake"),_xll.RiskUnits("kg"))</f>
        <v>#NAME?</v>
      </c>
      <c r="L40" s="134"/>
      <c r="M40" s="134" t="e" cm="1">
        <f t="array" aca="1" ref="M40" ca="1">_xll.RiskNormal(0.0243*L40,0.005*L40,_xll.RiskTruncateP(0.05,0.95),_xll.RiskName("Soil Intake"),_xll.RiskUnits("kg"))</f>
        <v>#NAME?</v>
      </c>
      <c r="N40" s="134">
        <f t="shared" si="4"/>
        <v>0</v>
      </c>
      <c r="O40" s="134" t="e">
        <f t="shared" ca="1" si="5"/>
        <v>#NAME?</v>
      </c>
      <c r="P40" s="134" t="e">
        <f t="shared" ca="1" si="8"/>
        <v>#NAME?</v>
      </c>
      <c r="Q40" s="134" t="e">
        <f t="shared" ca="1" si="8"/>
        <v>#NAME?</v>
      </c>
      <c r="R40" s="134">
        <f t="shared" si="8"/>
        <v>0</v>
      </c>
      <c r="S40" s="134" t="e">
        <f t="shared" ca="1" si="10"/>
        <v>#NAME?</v>
      </c>
      <c r="T40" s="134" t="e" cm="1">
        <f t="array" aca="1" ref="T40" ca="1">U39-(U39*(0.5^(1/_xll.RiskNormal('SW7'!C$2,'SW7'!D$2,_xll.RiskTruncateP(0.05,0.95),_xll.RiskName("Halflife"),_xll.RiskUnits("d")))))</f>
        <v>#NAME?</v>
      </c>
      <c r="U40" s="134" t="e">
        <f t="shared" ca="1" si="7"/>
        <v>#NAME?</v>
      </c>
      <c r="V40" s="137" t="e" cm="1">
        <f t="array" aca="1" ref="V40" ca="1">(U40*_xll.RiskNormal('SW7'!C$3,'SW7'!D$3,_xll.RiskTruncateP(0.05,0.95),_xll.RiskName("PFAS MUSCLE FRAC"))/(B40*_xll.RiskNormal('SW7'!C$4,'SW7'!E$4,_xll.RiskTruncateP(0.05,0.95),_xll.RiskName("MUSCLE BW FRAC"))))/1000</f>
        <v>#NAME?</v>
      </c>
      <c r="W40" s="137" t="e" cm="1">
        <f t="array" aca="1" ref="W40" ca="1">V40/_xll.RiskNormal('SW7'!C$5,'SW7'!D$5,_xll.RiskTruncateP(0.05,0.95),_xll.RiskName("Serum Part"))</f>
        <v>#NAME?</v>
      </c>
    </row>
    <row r="41" spans="1:23" x14ac:dyDescent="0.35">
      <c r="A41" s="133">
        <f t="shared" si="1"/>
        <v>38</v>
      </c>
      <c r="B41" s="134" t="e" cm="1">
        <f t="array" aca="1" ref="B41" ca="1">B40+_xll.RiskNormal(0.5584 + 2*0.001787*A41 -3*0.00000155*A41^2 - 4*0.00000000133*A41^3,0.35*(0.5584 + 2*0.001787*A41 -3*0.00000155*A41^2 - 4*0.00000000133*A41^3),_xll.RiskTruncateP(0.05,0.95),_xll.RiskName("BW Gain"),_xll.RiskUnits("kg"))</f>
        <v>#NAME?</v>
      </c>
      <c r="C41" s="133" t="e" cm="1">
        <f t="array" aca="1" ref="C41" ca="1">_xll.RiskNormal(50,50*0.3941,_xll.RiskTruncateP(0.05,0.95),_xll.RiskName("Diet 1 Feed"),_xll.RiskUnits("ng/kg dry"))</f>
        <v>#NAME?</v>
      </c>
      <c r="D41" s="133" t="e" cm="1">
        <f t="array" aca="1" ref="D41" ca="1">_xll.RiskNormal(550,550*0.282,_xll.RiskTruncateP(0.05,0.95),_xll.RiskName("Diet 1 Soil"),_xll.RiskUnits("ng/kg dry"))</f>
        <v>#NAME?</v>
      </c>
      <c r="E41" s="163">
        <v>1.3</v>
      </c>
      <c r="F41" s="134" t="e" cm="1">
        <f t="array" aca="1" ref="F41" ca="1">_xll.RiskNormal((-0.0001*A41^2+0.0196*A41+11.697),(-0.0001*A41^2+0.0196*A41+11.697)*0.062,_xll.RiskTruncateP(0.05,0.95),_xll.RiskName("DMI Cow"),_xll.RiskUnits("kg"))</f>
        <v>#NAME?</v>
      </c>
      <c r="G41" s="134" t="e">
        <f t="shared" ca="1" si="9"/>
        <v>#NAME?</v>
      </c>
      <c r="H41" s="134" t="e" cm="1">
        <f t="array" aca="1" ref="H41" ca="1">_xll.RiskNormal('SW7'!C$12,'SW7'!D$12,_xll.RiskTruncateP(0.05,0.95),_xll.RiskName("Water Intake Cow"),_xll.RiskUnits("L"))</f>
        <v>#NAME?</v>
      </c>
      <c r="I41" s="134" t="e">
        <f t="shared" ca="1" si="2"/>
        <v>#NAME?</v>
      </c>
      <c r="J41" s="134" t="e">
        <f t="shared" ca="1" si="3"/>
        <v>#NAME?</v>
      </c>
      <c r="K41" s="134" t="e" cm="1">
        <f t="array" aca="1" ref="K41" ca="1">_xll.RiskNormal(-0.0000000257*A41^4+0.0000163*A41^3-0.003686*A41^2+0.3024*A41+1.445,(-0.0000000257*A41^4+0.0000163*A41^3-0.003686*A41^2+0.3024*A41+1.445)*0.355,_xll.RiskTruncateP(0.05,0.95),_xll.RiskName("Milk Intake"),_xll.RiskUnits("kg"))</f>
        <v>#NAME?</v>
      </c>
      <c r="L41" s="134"/>
      <c r="M41" s="134" t="e" cm="1">
        <f t="array" aca="1" ref="M41" ca="1">_xll.RiskNormal(0.0243*L41,0.005*L41,_xll.RiskTruncateP(0.05,0.95),_xll.RiskName("Soil Intake"),_xll.RiskUnits("kg"))</f>
        <v>#NAME?</v>
      </c>
      <c r="N41" s="134">
        <f t="shared" si="4"/>
        <v>0</v>
      </c>
      <c r="O41" s="134" t="e">
        <f t="shared" ca="1" si="5"/>
        <v>#NAME?</v>
      </c>
      <c r="P41" s="134" t="e">
        <f t="shared" ca="1" si="8"/>
        <v>#NAME?</v>
      </c>
      <c r="Q41" s="134" t="e">
        <f t="shared" ca="1" si="8"/>
        <v>#NAME?</v>
      </c>
      <c r="R41" s="134">
        <f t="shared" si="8"/>
        <v>0</v>
      </c>
      <c r="S41" s="134" t="e">
        <f t="shared" ca="1" si="10"/>
        <v>#NAME?</v>
      </c>
      <c r="T41" s="134" t="e" cm="1">
        <f t="array" aca="1" ref="T41" ca="1">U40-(U40*(0.5^(1/_xll.RiskNormal('SW7'!C$2,'SW7'!D$2,_xll.RiskTruncateP(0.05,0.95),_xll.RiskName("Halflife"),_xll.RiskUnits("d")))))</f>
        <v>#NAME?</v>
      </c>
      <c r="U41" s="134" t="e">
        <f t="shared" ca="1" si="7"/>
        <v>#NAME?</v>
      </c>
      <c r="V41" s="137" t="e" cm="1">
        <f t="array" aca="1" ref="V41" ca="1">(U41*_xll.RiskNormal('SW7'!C$3,'SW7'!D$3,_xll.RiskTruncateP(0.05,0.95),_xll.RiskName("PFAS MUSCLE FRAC"))/(B41*_xll.RiskNormal('SW7'!C$4,'SW7'!E$4,_xll.RiskTruncateP(0.05,0.95),_xll.RiskName("MUSCLE BW FRAC"))))/1000</f>
        <v>#NAME?</v>
      </c>
      <c r="W41" s="137" t="e" cm="1">
        <f t="array" aca="1" ref="W41" ca="1">V41/_xll.RiskNormal('SW7'!C$5,'SW7'!D$5,_xll.RiskTruncateP(0.05,0.95),_xll.RiskName("Serum Part"))</f>
        <v>#NAME?</v>
      </c>
    </row>
    <row r="42" spans="1:23" x14ac:dyDescent="0.35">
      <c r="A42" s="133">
        <f t="shared" si="1"/>
        <v>39</v>
      </c>
      <c r="B42" s="134" t="e" cm="1">
        <f t="array" aca="1" ref="B42" ca="1">B41+_xll.RiskNormal(0.5584 + 2*0.001787*A42 -3*0.00000155*A42^2 - 4*0.00000000133*A42^3,0.35*(0.5584 + 2*0.001787*A42 -3*0.00000155*A42^2 - 4*0.00000000133*A42^3),_xll.RiskTruncateP(0.05,0.95),_xll.RiskName("BW Gain"),_xll.RiskUnits("kg"))</f>
        <v>#NAME?</v>
      </c>
      <c r="C42" s="133" t="e" cm="1">
        <f t="array" aca="1" ref="C42" ca="1">_xll.RiskNormal(50,50*0.3941,_xll.RiskTruncateP(0.05,0.95),_xll.RiskName("Diet 1 Feed"),_xll.RiskUnits("ng/kg dry"))</f>
        <v>#NAME?</v>
      </c>
      <c r="D42" s="133" t="e" cm="1">
        <f t="array" aca="1" ref="D42" ca="1">_xll.RiskNormal(550,550*0.282,_xll.RiskTruncateP(0.05,0.95),_xll.RiskName("Diet 1 Soil"),_xll.RiskUnits("ng/kg dry"))</f>
        <v>#NAME?</v>
      </c>
      <c r="E42" s="163">
        <v>1.3</v>
      </c>
      <c r="F42" s="134" t="e" cm="1">
        <f t="array" aca="1" ref="F42" ca="1">_xll.RiskNormal((-0.0001*A42^2+0.0196*A42+11.697),(-0.0001*A42^2+0.0196*A42+11.697)*0.062,_xll.RiskTruncateP(0.05,0.95),_xll.RiskName("DMI Cow"),_xll.RiskUnits("kg"))</f>
        <v>#NAME?</v>
      </c>
      <c r="G42" s="134" t="e">
        <f t="shared" ca="1" si="9"/>
        <v>#NAME?</v>
      </c>
      <c r="H42" s="134" t="e" cm="1">
        <f t="array" aca="1" ref="H42" ca="1">_xll.RiskNormal('SW7'!C$12,'SW7'!D$12,_xll.RiskTruncateP(0.05,0.95),_xll.RiskName("Water Intake Cow"),_xll.RiskUnits("L"))</f>
        <v>#NAME?</v>
      </c>
      <c r="I42" s="134" t="e">
        <f t="shared" ca="1" si="2"/>
        <v>#NAME?</v>
      </c>
      <c r="J42" s="134" t="e">
        <f t="shared" ca="1" si="3"/>
        <v>#NAME?</v>
      </c>
      <c r="K42" s="134" t="e" cm="1">
        <f t="array" aca="1" ref="K42" ca="1">_xll.RiskNormal(-0.0000000257*A42^4+0.0000163*A42^3-0.003686*A42^2+0.3024*A42+1.445,(-0.0000000257*A42^4+0.0000163*A42^3-0.003686*A42^2+0.3024*A42+1.445)*0.355,_xll.RiskTruncateP(0.05,0.95),_xll.RiskName("Milk Intake"),_xll.RiskUnits("kg"))</f>
        <v>#NAME?</v>
      </c>
      <c r="L42" s="134"/>
      <c r="M42" s="134" t="e" cm="1">
        <f t="array" aca="1" ref="M42" ca="1">_xll.RiskNormal(0.0243*L42,0.005*L42,_xll.RiskTruncateP(0.05,0.95),_xll.RiskName("Soil Intake"),_xll.RiskUnits("kg"))</f>
        <v>#NAME?</v>
      </c>
      <c r="N42" s="134">
        <f t="shared" si="4"/>
        <v>0</v>
      </c>
      <c r="O42" s="134" t="e">
        <f t="shared" ca="1" si="5"/>
        <v>#NAME?</v>
      </c>
      <c r="P42" s="134" t="e">
        <f t="shared" ca="1" si="8"/>
        <v>#NAME?</v>
      </c>
      <c r="Q42" s="134" t="e">
        <f t="shared" ca="1" si="8"/>
        <v>#NAME?</v>
      </c>
      <c r="R42" s="134">
        <f t="shared" si="8"/>
        <v>0</v>
      </c>
      <c r="S42" s="134" t="e">
        <f t="shared" ca="1" si="10"/>
        <v>#NAME?</v>
      </c>
      <c r="T42" s="134" t="e" cm="1">
        <f t="array" aca="1" ref="T42" ca="1">U41-(U41*(0.5^(1/_xll.RiskNormal('SW7'!C$2,'SW7'!D$2,_xll.RiskTruncateP(0.05,0.95),_xll.RiskName("Halflife"),_xll.RiskUnits("d")))))</f>
        <v>#NAME?</v>
      </c>
      <c r="U42" s="134" t="e">
        <f t="shared" ca="1" si="7"/>
        <v>#NAME?</v>
      </c>
      <c r="V42" s="137" t="e" cm="1">
        <f t="array" aca="1" ref="V42" ca="1">(U42*_xll.RiskNormal('SW7'!C$3,'SW7'!D$3,_xll.RiskTruncateP(0.05,0.95),_xll.RiskName("PFAS MUSCLE FRAC"))/(B42*_xll.RiskNormal('SW7'!C$4,'SW7'!E$4,_xll.RiskTruncateP(0.05,0.95),_xll.RiskName("MUSCLE BW FRAC"))))/1000</f>
        <v>#NAME?</v>
      </c>
      <c r="W42" s="137" t="e" cm="1">
        <f t="array" aca="1" ref="W42" ca="1">V42/_xll.RiskNormal('SW7'!C$5,'SW7'!D$5,_xll.RiskTruncateP(0.05,0.95),_xll.RiskName("Serum Part"))</f>
        <v>#NAME?</v>
      </c>
    </row>
    <row r="43" spans="1:23" x14ac:dyDescent="0.35">
      <c r="A43" s="133">
        <f t="shared" si="1"/>
        <v>40</v>
      </c>
      <c r="B43" s="134" t="e" cm="1">
        <f t="array" aca="1" ref="B43" ca="1">B42+_xll.RiskNormal(0.5584 + 2*0.001787*A43 -3*0.00000155*A43^2 - 4*0.00000000133*A43^3,0.35*(0.5584 + 2*0.001787*A43 -3*0.00000155*A43^2 - 4*0.00000000133*A43^3),_xll.RiskTruncateP(0.05,0.95),_xll.RiskName("BW Gain"),_xll.RiskUnits("kg"))</f>
        <v>#NAME?</v>
      </c>
      <c r="C43" s="133" t="e" cm="1">
        <f t="array" aca="1" ref="C43" ca="1">_xll.RiskNormal(50,50*0.3941,_xll.RiskTruncateP(0.05,0.95),_xll.RiskName("Diet 1 Feed"),_xll.RiskUnits("ng/kg dry"))</f>
        <v>#NAME?</v>
      </c>
      <c r="D43" s="133" t="e" cm="1">
        <f t="array" aca="1" ref="D43" ca="1">_xll.RiskNormal(550,550*0.282,_xll.RiskTruncateP(0.05,0.95),_xll.RiskName("Diet 1 Soil"),_xll.RiskUnits("ng/kg dry"))</f>
        <v>#NAME?</v>
      </c>
      <c r="E43" s="163">
        <v>1.3</v>
      </c>
      <c r="F43" s="134" t="e" cm="1">
        <f t="array" aca="1" ref="F43" ca="1">_xll.RiskNormal((-0.0001*A43^2+0.0196*A43+11.697),(-0.0001*A43^2+0.0196*A43+11.697)*0.062,_xll.RiskTruncateP(0.05,0.95),_xll.RiskName("DMI Cow"),_xll.RiskUnits("kg"))</f>
        <v>#NAME?</v>
      </c>
      <c r="G43" s="134" t="e">
        <f t="shared" ca="1" si="9"/>
        <v>#NAME?</v>
      </c>
      <c r="H43" s="134" t="e" cm="1">
        <f t="array" aca="1" ref="H43" ca="1">_xll.RiskNormal('SW7'!C$12,'SW7'!D$12,_xll.RiskTruncateP(0.05,0.95),_xll.RiskName("Water Intake Cow"),_xll.RiskUnits("L"))</f>
        <v>#NAME?</v>
      </c>
      <c r="I43" s="134" t="e">
        <f t="shared" ca="1" si="2"/>
        <v>#NAME?</v>
      </c>
      <c r="J43" s="134" t="e">
        <f t="shared" ca="1" si="3"/>
        <v>#NAME?</v>
      </c>
      <c r="K43" s="134" t="e" cm="1">
        <f t="array" aca="1" ref="K43" ca="1">_xll.RiskNormal(-0.0000000257*A43^4+0.0000163*A43^3-0.003686*A43^2+0.3024*A43+1.445,(-0.0000000257*A43^4+0.0000163*A43^3-0.003686*A43^2+0.3024*A43+1.445)*0.355,_xll.RiskTruncateP(0.05,0.95),_xll.RiskName("Milk Intake"),_xll.RiskUnits("kg"))</f>
        <v>#NAME?</v>
      </c>
      <c r="L43" s="134"/>
      <c r="M43" s="134" t="e" cm="1">
        <f t="array" aca="1" ref="M43" ca="1">_xll.RiskNormal(0.0243*L43,0.005*L43,_xll.RiskTruncateP(0.05,0.95),_xll.RiskName("Soil Intake"),_xll.RiskUnits("kg"))</f>
        <v>#NAME?</v>
      </c>
      <c r="N43" s="134">
        <f t="shared" si="4"/>
        <v>0</v>
      </c>
      <c r="O43" s="134" t="e">
        <f t="shared" ca="1" si="5"/>
        <v>#NAME?</v>
      </c>
      <c r="P43" s="134" t="e">
        <f t="shared" ca="1" si="8"/>
        <v>#NAME?</v>
      </c>
      <c r="Q43" s="134" t="e">
        <f t="shared" ca="1" si="8"/>
        <v>#NAME?</v>
      </c>
      <c r="R43" s="134">
        <f t="shared" si="8"/>
        <v>0</v>
      </c>
      <c r="S43" s="134" t="e">
        <f t="shared" ca="1" si="10"/>
        <v>#NAME?</v>
      </c>
      <c r="T43" s="134" t="e" cm="1">
        <f t="array" aca="1" ref="T43" ca="1">U42-(U42*(0.5^(1/_xll.RiskNormal('SW7'!C$2,'SW7'!D$2,_xll.RiskTruncateP(0.05,0.95),_xll.RiskName("Halflife"),_xll.RiskUnits("d")))))</f>
        <v>#NAME?</v>
      </c>
      <c r="U43" s="134" t="e">
        <f t="shared" ca="1" si="7"/>
        <v>#NAME?</v>
      </c>
      <c r="V43" s="137" t="e" cm="1">
        <f t="array" aca="1" ref="V43" ca="1">(U43*_xll.RiskNormal('SW7'!C$3,'SW7'!D$3,_xll.RiskTruncateP(0.05,0.95),_xll.RiskName("PFAS MUSCLE FRAC"))/(B43*_xll.RiskNormal('SW7'!C$4,'SW7'!E$4,_xll.RiskTruncateP(0.05,0.95),_xll.RiskName("MUSCLE BW FRAC"))))/1000</f>
        <v>#NAME?</v>
      </c>
      <c r="W43" s="137" t="e" cm="1">
        <f t="array" aca="1" ref="W43" ca="1">V43/_xll.RiskNormal('SW7'!C$5,'SW7'!D$5,_xll.RiskTruncateP(0.05,0.95),_xll.RiskName("Serum Part"))</f>
        <v>#NAME?</v>
      </c>
    </row>
    <row r="44" spans="1:23" x14ac:dyDescent="0.35">
      <c r="A44" s="133">
        <f t="shared" si="1"/>
        <v>41</v>
      </c>
      <c r="B44" s="134" t="e" cm="1">
        <f t="array" aca="1" ref="B44" ca="1">B43+_xll.RiskNormal(0.5584 + 2*0.001787*A44 -3*0.00000155*A44^2 - 4*0.00000000133*A44^3,0.35*(0.5584 + 2*0.001787*A44 -3*0.00000155*A44^2 - 4*0.00000000133*A44^3),_xll.RiskTruncateP(0.05,0.95),_xll.RiskName("BW Gain"),_xll.RiskUnits("kg"))</f>
        <v>#NAME?</v>
      </c>
      <c r="C44" s="133" t="e" cm="1">
        <f t="array" aca="1" ref="C44" ca="1">_xll.RiskNormal(50,50*0.3941,_xll.RiskTruncateP(0.05,0.95),_xll.RiskName("Diet 1 Feed"),_xll.RiskUnits("ng/kg dry"))</f>
        <v>#NAME?</v>
      </c>
      <c r="D44" s="133" t="e" cm="1">
        <f t="array" aca="1" ref="D44" ca="1">_xll.RiskNormal(550,550*0.282,_xll.RiskTruncateP(0.05,0.95),_xll.RiskName("Diet 1 Soil"),_xll.RiskUnits("ng/kg dry"))</f>
        <v>#NAME?</v>
      </c>
      <c r="E44" s="163">
        <v>1.3</v>
      </c>
      <c r="F44" s="134" t="e" cm="1">
        <f t="array" aca="1" ref="F44" ca="1">_xll.RiskNormal((-0.0001*A44^2+0.0196*A44+11.697),(-0.0001*A44^2+0.0196*A44+11.697)*0.062,_xll.RiskTruncateP(0.05,0.95),_xll.RiskName("DMI Cow"),_xll.RiskUnits("kg"))</f>
        <v>#NAME?</v>
      </c>
      <c r="G44" s="134" t="e">
        <f t="shared" ca="1" si="9"/>
        <v>#NAME?</v>
      </c>
      <c r="H44" s="134" t="e" cm="1">
        <f t="array" aca="1" ref="H44" ca="1">_xll.RiskNormal('SW7'!C$12,'SW7'!D$12,_xll.RiskTruncateP(0.05,0.95),_xll.RiskName("Water Intake Cow"),_xll.RiskUnits("L"))</f>
        <v>#NAME?</v>
      </c>
      <c r="I44" s="134" t="e">
        <f t="shared" ca="1" si="2"/>
        <v>#NAME?</v>
      </c>
      <c r="J44" s="134" t="e">
        <f t="shared" ca="1" si="3"/>
        <v>#NAME?</v>
      </c>
      <c r="K44" s="134" t="e" cm="1">
        <f t="array" aca="1" ref="K44" ca="1">_xll.RiskNormal(-0.0000000257*A44^4+0.0000163*A44^3-0.003686*A44^2+0.3024*A44+1.445,(-0.0000000257*A44^4+0.0000163*A44^3-0.003686*A44^2+0.3024*A44+1.445)*0.355,_xll.RiskTruncateP(0.05,0.95),_xll.RiskName("Milk Intake"),_xll.RiskUnits("kg"))</f>
        <v>#NAME?</v>
      </c>
      <c r="L44" s="134"/>
      <c r="M44" s="134" t="e" cm="1">
        <f t="array" aca="1" ref="M44" ca="1">_xll.RiskNormal(0.0243*L44,0.005*L44,_xll.RiskTruncateP(0.05,0.95),_xll.RiskName("Soil Intake"),_xll.RiskUnits("kg"))</f>
        <v>#NAME?</v>
      </c>
      <c r="N44" s="134">
        <f t="shared" si="4"/>
        <v>0</v>
      </c>
      <c r="O44" s="134" t="e">
        <f t="shared" ca="1" si="5"/>
        <v>#NAME?</v>
      </c>
      <c r="P44" s="134" t="e">
        <f t="shared" ca="1" si="8"/>
        <v>#NAME?</v>
      </c>
      <c r="Q44" s="134" t="e">
        <f t="shared" ca="1" si="8"/>
        <v>#NAME?</v>
      </c>
      <c r="R44" s="134">
        <f t="shared" si="8"/>
        <v>0</v>
      </c>
      <c r="S44" s="134" t="e">
        <f t="shared" ca="1" si="10"/>
        <v>#NAME?</v>
      </c>
      <c r="T44" s="134" t="e" cm="1">
        <f t="array" aca="1" ref="T44" ca="1">U43-(U43*(0.5^(1/_xll.RiskNormal('SW7'!C$2,'SW7'!D$2,_xll.RiskTruncateP(0.05,0.95),_xll.RiskName("Halflife"),_xll.RiskUnits("d")))))</f>
        <v>#NAME?</v>
      </c>
      <c r="U44" s="134" t="e">
        <f t="shared" ca="1" si="7"/>
        <v>#NAME?</v>
      </c>
      <c r="V44" s="137" t="e" cm="1">
        <f t="array" aca="1" ref="V44" ca="1">(U44*_xll.RiskNormal('SW7'!C$3,'SW7'!D$3,_xll.RiskTruncateP(0.05,0.95),_xll.RiskName("PFAS MUSCLE FRAC"))/(B44*_xll.RiskNormal('SW7'!C$4,'SW7'!E$4,_xll.RiskTruncateP(0.05,0.95),_xll.RiskName("MUSCLE BW FRAC"))))/1000</f>
        <v>#NAME?</v>
      </c>
      <c r="W44" s="137" t="e" cm="1">
        <f t="array" aca="1" ref="W44" ca="1">V44/_xll.RiskNormal('SW7'!C$5,'SW7'!D$5,_xll.RiskTruncateP(0.05,0.95),_xll.RiskName("Serum Part"))</f>
        <v>#NAME?</v>
      </c>
    </row>
    <row r="45" spans="1:23" x14ac:dyDescent="0.35">
      <c r="A45" s="133">
        <f t="shared" si="1"/>
        <v>42</v>
      </c>
      <c r="B45" s="134" t="e" cm="1">
        <f t="array" aca="1" ref="B45" ca="1">B44+_xll.RiskNormal(0.5584 + 2*0.001787*A45 -3*0.00000155*A45^2 - 4*0.00000000133*A45^3,0.35*(0.5584 + 2*0.001787*A45 -3*0.00000155*A45^2 - 4*0.00000000133*A45^3),_xll.RiskTruncateP(0.05,0.95),_xll.RiskName("BW Gain"),_xll.RiskUnits("kg"))</f>
        <v>#NAME?</v>
      </c>
      <c r="C45" s="133" t="e" cm="1">
        <f t="array" aca="1" ref="C45" ca="1">_xll.RiskNormal(50,50*0.3941,_xll.RiskTruncateP(0.05,0.95),_xll.RiskName("Diet 1 Feed"),_xll.RiskUnits("ng/kg dry"))</f>
        <v>#NAME?</v>
      </c>
      <c r="D45" s="133" t="e" cm="1">
        <f t="array" aca="1" ref="D45" ca="1">_xll.RiskNormal(550,550*0.282,_xll.RiskTruncateP(0.05,0.95),_xll.RiskName("Diet 1 Soil"),_xll.RiskUnits("ng/kg dry"))</f>
        <v>#NAME?</v>
      </c>
      <c r="E45" s="163">
        <v>1.3</v>
      </c>
      <c r="F45" s="134" t="e" cm="1">
        <f t="array" aca="1" ref="F45" ca="1">_xll.RiskNormal((-0.0001*A45^2+0.0196*A45+11.697),(-0.0001*A45^2+0.0196*A45+11.697)*0.062,_xll.RiskTruncateP(0.05,0.95),_xll.RiskName("DMI Cow"),_xll.RiskUnits("kg"))</f>
        <v>#NAME?</v>
      </c>
      <c r="G45" s="134" t="e">
        <f t="shared" ca="1" si="9"/>
        <v>#NAME?</v>
      </c>
      <c r="H45" s="134" t="e" cm="1">
        <f t="array" aca="1" ref="H45" ca="1">_xll.RiskNormal('SW7'!C$12,'SW7'!D$12,_xll.RiskTruncateP(0.05,0.95),_xll.RiskName("Water Intake Cow"),_xll.RiskUnits("L"))</f>
        <v>#NAME?</v>
      </c>
      <c r="I45" s="134" t="e">
        <f t="shared" ca="1" si="2"/>
        <v>#NAME?</v>
      </c>
      <c r="J45" s="134" t="e">
        <f t="shared" ca="1" si="3"/>
        <v>#NAME?</v>
      </c>
      <c r="K45" s="134" t="e" cm="1">
        <f t="array" aca="1" ref="K45" ca="1">_xll.RiskNormal(-0.0000000257*A45^4+0.0000163*A45^3-0.003686*A45^2+0.3024*A45+1.445,(-0.0000000257*A45^4+0.0000163*A45^3-0.003686*A45^2+0.3024*A45+1.445)*0.355,_xll.RiskTruncateP(0.05,0.95),_xll.RiskName("Milk Intake"),_xll.RiskUnits("kg"))</f>
        <v>#NAME?</v>
      </c>
      <c r="L45" s="134"/>
      <c r="M45" s="134" t="e" cm="1">
        <f t="array" aca="1" ref="M45" ca="1">_xll.RiskNormal(0.0243*L45,0.005*L45,_xll.RiskTruncateP(0.05,0.95),_xll.RiskName("Soil Intake"),_xll.RiskUnits("kg"))</f>
        <v>#NAME?</v>
      </c>
      <c r="N45" s="134">
        <f t="shared" si="4"/>
        <v>0</v>
      </c>
      <c r="O45" s="134" t="e">
        <f t="shared" ca="1" si="5"/>
        <v>#NAME?</v>
      </c>
      <c r="P45" s="134" t="e">
        <f t="shared" ca="1" si="8"/>
        <v>#NAME?</v>
      </c>
      <c r="Q45" s="134" t="e">
        <f t="shared" ca="1" si="8"/>
        <v>#NAME?</v>
      </c>
      <c r="R45" s="134">
        <f t="shared" si="8"/>
        <v>0</v>
      </c>
      <c r="S45" s="134" t="e">
        <f t="shared" ca="1" si="10"/>
        <v>#NAME?</v>
      </c>
      <c r="T45" s="134" t="e" cm="1">
        <f t="array" aca="1" ref="T45" ca="1">U44-(U44*(0.5^(1/_xll.RiskNormal('SW7'!C$2,'SW7'!D$2,_xll.RiskTruncateP(0.05,0.95),_xll.RiskName("Halflife"),_xll.RiskUnits("d")))))</f>
        <v>#NAME?</v>
      </c>
      <c r="U45" s="134" t="e">
        <f t="shared" ca="1" si="7"/>
        <v>#NAME?</v>
      </c>
      <c r="V45" s="137" t="e" cm="1">
        <f t="array" aca="1" ref="V45" ca="1">(U45*_xll.RiskNormal('SW7'!C$3,'SW7'!D$3,_xll.RiskTruncateP(0.05,0.95),_xll.RiskName("PFAS MUSCLE FRAC"))/(B45*_xll.RiskNormal('SW7'!C$4,'SW7'!E$4,_xll.RiskTruncateP(0.05,0.95),_xll.RiskName("MUSCLE BW FRAC"))))/1000</f>
        <v>#NAME?</v>
      </c>
      <c r="W45" s="137" t="e" cm="1">
        <f t="array" aca="1" ref="W45" ca="1">V45/_xll.RiskNormal('SW7'!C$5,'SW7'!D$5,_xll.RiskTruncateP(0.05,0.95),_xll.RiskName("Serum Part"))</f>
        <v>#NAME?</v>
      </c>
    </row>
    <row r="46" spans="1:23" x14ac:dyDescent="0.35">
      <c r="A46" s="133">
        <f t="shared" si="1"/>
        <v>43</v>
      </c>
      <c r="B46" s="134" t="e" cm="1">
        <f t="array" aca="1" ref="B46" ca="1">B45+_xll.RiskNormal(0.5584 + 2*0.001787*A46 -3*0.00000155*A46^2 - 4*0.00000000133*A46^3,0.35*(0.5584 + 2*0.001787*A46 -3*0.00000155*A46^2 - 4*0.00000000133*A46^3),_xll.RiskTruncateP(0.05,0.95),_xll.RiskName("BW Gain"),_xll.RiskUnits("kg"))</f>
        <v>#NAME?</v>
      </c>
      <c r="C46" s="133" t="e" cm="1">
        <f t="array" aca="1" ref="C46" ca="1">_xll.RiskNormal(50,50*0.3941,_xll.RiskTruncateP(0.05,0.95),_xll.RiskName("Diet 1 Feed"),_xll.RiskUnits("ng/kg dry"))</f>
        <v>#NAME?</v>
      </c>
      <c r="D46" s="133" t="e" cm="1">
        <f t="array" aca="1" ref="D46" ca="1">_xll.RiskNormal(550,550*0.282,_xll.RiskTruncateP(0.05,0.95),_xll.RiskName("Diet 1 Soil"),_xll.RiskUnits("ng/kg dry"))</f>
        <v>#NAME?</v>
      </c>
      <c r="E46" s="163">
        <v>1.3</v>
      </c>
      <c r="F46" s="134" t="e" cm="1">
        <f t="array" aca="1" ref="F46" ca="1">_xll.RiskNormal((-0.0001*A46^2+0.0196*A46+11.697),(-0.0001*A46^2+0.0196*A46+11.697)*0.062,_xll.RiskTruncateP(0.05,0.95),_xll.RiskName("DMI Cow"),_xll.RiskUnits("kg"))</f>
        <v>#NAME?</v>
      </c>
      <c r="G46" s="134" t="e">
        <f t="shared" ca="1" si="9"/>
        <v>#NAME?</v>
      </c>
      <c r="H46" s="134" t="e" cm="1">
        <f t="array" aca="1" ref="H46" ca="1">_xll.RiskNormal('SW7'!C$12,'SW7'!D$12,_xll.RiskTruncateP(0.05,0.95),_xll.RiskName("Water Intake Cow"),_xll.RiskUnits("L"))</f>
        <v>#NAME?</v>
      </c>
      <c r="I46" s="134" t="e">
        <f t="shared" ca="1" si="2"/>
        <v>#NAME?</v>
      </c>
      <c r="J46" s="134" t="e">
        <f t="shared" ca="1" si="3"/>
        <v>#NAME?</v>
      </c>
      <c r="K46" s="134" t="e" cm="1">
        <f t="array" aca="1" ref="K46" ca="1">_xll.RiskNormal(-0.0000000257*A46^4+0.0000163*A46^3-0.003686*A46^2+0.3024*A46+1.445,(-0.0000000257*A46^4+0.0000163*A46^3-0.003686*A46^2+0.3024*A46+1.445)*0.355,_xll.RiskTruncateP(0.05,0.95),_xll.RiskName("Milk Intake"),_xll.RiskUnits("kg"))</f>
        <v>#NAME?</v>
      </c>
      <c r="L46" s="134"/>
      <c r="M46" s="134" t="e" cm="1">
        <f t="array" aca="1" ref="M46" ca="1">_xll.RiskNormal(0.0243*L46,0.005*L46,_xll.RiskTruncateP(0.05,0.95),_xll.RiskName("Soil Intake"),_xll.RiskUnits("kg"))</f>
        <v>#NAME?</v>
      </c>
      <c r="N46" s="134">
        <f t="shared" si="4"/>
        <v>0</v>
      </c>
      <c r="O46" s="134" t="e">
        <f t="shared" ca="1" si="5"/>
        <v>#NAME?</v>
      </c>
      <c r="P46" s="134" t="e">
        <f t="shared" ca="1" si="8"/>
        <v>#NAME?</v>
      </c>
      <c r="Q46" s="134" t="e">
        <f t="shared" ca="1" si="8"/>
        <v>#NAME?</v>
      </c>
      <c r="R46" s="134">
        <f t="shared" si="8"/>
        <v>0</v>
      </c>
      <c r="S46" s="134" t="e">
        <f t="shared" ca="1" si="10"/>
        <v>#NAME?</v>
      </c>
      <c r="T46" s="134" t="e" cm="1">
        <f t="array" aca="1" ref="T46" ca="1">U45-(U45*(0.5^(1/_xll.RiskNormal('SW7'!C$2,'SW7'!D$2,_xll.RiskTruncateP(0.05,0.95),_xll.RiskName("Halflife"),_xll.RiskUnits("d")))))</f>
        <v>#NAME?</v>
      </c>
      <c r="U46" s="134" t="e">
        <f t="shared" ca="1" si="7"/>
        <v>#NAME?</v>
      </c>
      <c r="V46" s="137" t="e" cm="1">
        <f t="array" aca="1" ref="V46" ca="1">(U46*_xll.RiskNormal('SW7'!C$3,'SW7'!D$3,_xll.RiskTruncateP(0.05,0.95),_xll.RiskName("PFAS MUSCLE FRAC"))/(B46*_xll.RiskNormal('SW7'!C$4,'SW7'!E$4,_xll.RiskTruncateP(0.05,0.95),_xll.RiskName("MUSCLE BW FRAC"))))/1000</f>
        <v>#NAME?</v>
      </c>
      <c r="W46" s="137" t="e" cm="1">
        <f t="array" aca="1" ref="W46" ca="1">V46/_xll.RiskNormal('SW7'!C$5,'SW7'!D$5,_xll.RiskTruncateP(0.05,0.95),_xll.RiskName("Serum Part"))</f>
        <v>#NAME?</v>
      </c>
    </row>
    <row r="47" spans="1:23" x14ac:dyDescent="0.35">
      <c r="A47" s="133">
        <f t="shared" si="1"/>
        <v>44</v>
      </c>
      <c r="B47" s="134" t="e" cm="1">
        <f t="array" aca="1" ref="B47" ca="1">B46+_xll.RiskNormal(0.5584 + 2*0.001787*A47 -3*0.00000155*A47^2 - 4*0.00000000133*A47^3,0.35*(0.5584 + 2*0.001787*A47 -3*0.00000155*A47^2 - 4*0.00000000133*A47^3),_xll.RiskTruncateP(0.05,0.95),_xll.RiskName("BW Gain"),_xll.RiskUnits("kg"))</f>
        <v>#NAME?</v>
      </c>
      <c r="C47" s="133" t="e" cm="1">
        <f t="array" aca="1" ref="C47" ca="1">_xll.RiskNormal(50,50*0.3941,_xll.RiskTruncateP(0.05,0.95),_xll.RiskName("Diet 1 Feed"),_xll.RiskUnits("ng/kg dry"))</f>
        <v>#NAME?</v>
      </c>
      <c r="D47" s="133" t="e" cm="1">
        <f t="array" aca="1" ref="D47" ca="1">_xll.RiskNormal(550,550*0.282,_xll.RiskTruncateP(0.05,0.95),_xll.RiskName("Diet 1 Soil"),_xll.RiskUnits("ng/kg dry"))</f>
        <v>#NAME?</v>
      </c>
      <c r="E47" s="163">
        <v>1.3</v>
      </c>
      <c r="F47" s="134" t="e" cm="1">
        <f t="array" aca="1" ref="F47" ca="1">_xll.RiskNormal((-0.0001*A47^2+0.0196*A47+11.697),(-0.0001*A47^2+0.0196*A47+11.697)*0.062,_xll.RiskTruncateP(0.05,0.95),_xll.RiskName("DMI Cow"),_xll.RiskUnits("kg"))</f>
        <v>#NAME?</v>
      </c>
      <c r="G47" s="134" t="e">
        <f t="shared" ca="1" si="9"/>
        <v>#NAME?</v>
      </c>
      <c r="H47" s="134" t="e" cm="1">
        <f t="array" aca="1" ref="H47" ca="1">_xll.RiskNormal('SW7'!C$12,'SW7'!D$12,_xll.RiskTruncateP(0.05,0.95),_xll.RiskName("Water Intake Cow"),_xll.RiskUnits("L"))</f>
        <v>#NAME?</v>
      </c>
      <c r="I47" s="134" t="e">
        <f t="shared" ca="1" si="2"/>
        <v>#NAME?</v>
      </c>
      <c r="J47" s="134" t="e">
        <f t="shared" ca="1" si="3"/>
        <v>#NAME?</v>
      </c>
      <c r="K47" s="134" t="e" cm="1">
        <f t="array" aca="1" ref="K47" ca="1">_xll.RiskNormal(-0.0000000257*A47^4+0.0000163*A47^3-0.003686*A47^2+0.3024*A47+1.445,(-0.0000000257*A47^4+0.0000163*A47^3-0.003686*A47^2+0.3024*A47+1.445)*0.355,_xll.RiskTruncateP(0.05,0.95),_xll.RiskName("Milk Intake"),_xll.RiskUnits("kg"))</f>
        <v>#NAME?</v>
      </c>
      <c r="L47" s="134"/>
      <c r="M47" s="134" t="e" cm="1">
        <f t="array" aca="1" ref="M47" ca="1">_xll.RiskNormal(0.0243*L47,0.005*L47,_xll.RiskTruncateP(0.05,0.95),_xll.RiskName("Soil Intake"),_xll.RiskUnits("kg"))</f>
        <v>#NAME?</v>
      </c>
      <c r="N47" s="134">
        <f t="shared" si="4"/>
        <v>0</v>
      </c>
      <c r="O47" s="134" t="e">
        <f t="shared" ca="1" si="5"/>
        <v>#NAME?</v>
      </c>
      <c r="P47" s="134" t="e">
        <f t="shared" ref="P47:R81" ca="1" si="11">C47*L47</f>
        <v>#NAME?</v>
      </c>
      <c r="Q47" s="134" t="e">
        <f t="shared" ca="1" si="11"/>
        <v>#NAME?</v>
      </c>
      <c r="R47" s="134">
        <f t="shared" si="11"/>
        <v>0</v>
      </c>
      <c r="S47" s="134" t="e">
        <f t="shared" ca="1" si="10"/>
        <v>#NAME?</v>
      </c>
      <c r="T47" s="134" t="e" cm="1">
        <f t="array" aca="1" ref="T47" ca="1">U46-(U46*(0.5^(1/_xll.RiskNormal('SW7'!C$2,'SW7'!D$2,_xll.RiskTruncateP(0.05,0.95),_xll.RiskName("Halflife"),_xll.RiskUnits("d")))))</f>
        <v>#NAME?</v>
      </c>
      <c r="U47" s="134" t="e">
        <f t="shared" ca="1" si="7"/>
        <v>#NAME?</v>
      </c>
      <c r="V47" s="137" t="e" cm="1">
        <f t="array" aca="1" ref="V47" ca="1">(U47*_xll.RiskNormal('SW7'!C$3,'SW7'!D$3,_xll.RiskTruncateP(0.05,0.95),_xll.RiskName("PFAS MUSCLE FRAC"))/(B47*_xll.RiskNormal('SW7'!C$4,'SW7'!E$4,_xll.RiskTruncateP(0.05,0.95),_xll.RiskName("MUSCLE BW FRAC"))))/1000</f>
        <v>#NAME?</v>
      </c>
      <c r="W47" s="137" t="e" cm="1">
        <f t="array" aca="1" ref="W47" ca="1">V47/_xll.RiskNormal('SW7'!C$5,'SW7'!D$5,_xll.RiskTruncateP(0.05,0.95),_xll.RiskName("Serum Part"))</f>
        <v>#NAME?</v>
      </c>
    </row>
    <row r="48" spans="1:23" x14ac:dyDescent="0.35">
      <c r="A48" s="133">
        <f t="shared" si="1"/>
        <v>45</v>
      </c>
      <c r="B48" s="134" t="e" cm="1">
        <f t="array" aca="1" ref="B48" ca="1">B47+_xll.RiskNormal(0.5584 + 2*0.001787*A48 -3*0.00000155*A48^2 - 4*0.00000000133*A48^3,0.35*(0.5584 + 2*0.001787*A48 -3*0.00000155*A48^2 - 4*0.00000000133*A48^3),_xll.RiskTruncateP(0.05,0.95),_xll.RiskName("BW Gain"),_xll.RiskUnits("kg"))</f>
        <v>#NAME?</v>
      </c>
      <c r="C48" s="133" t="e" cm="1">
        <f t="array" aca="1" ref="C48" ca="1">_xll.RiskNormal(50,50*0.3941,_xll.RiskTruncateP(0.05,0.95),_xll.RiskName("Diet 1 Feed"),_xll.RiskUnits("ng/kg dry"))</f>
        <v>#NAME?</v>
      </c>
      <c r="D48" s="133" t="e" cm="1">
        <f t="array" aca="1" ref="D48" ca="1">_xll.RiskNormal(550,550*0.282,_xll.RiskTruncateP(0.05,0.95),_xll.RiskName("Diet 1 Soil"),_xll.RiskUnits("ng/kg dry"))</f>
        <v>#NAME?</v>
      </c>
      <c r="E48" s="163">
        <v>1.3</v>
      </c>
      <c r="F48" s="134" t="e" cm="1">
        <f t="array" aca="1" ref="F48" ca="1">_xll.RiskNormal((-0.0001*A48^2+0.0196*A48+11.697),(-0.0001*A48^2+0.0196*A48+11.697)*0.062,_xll.RiskTruncateP(0.05,0.95),_xll.RiskName("DMI Cow"),_xll.RiskUnits("kg"))</f>
        <v>#NAME?</v>
      </c>
      <c r="G48" s="134" t="e">
        <f t="shared" ca="1" si="9"/>
        <v>#NAME?</v>
      </c>
      <c r="H48" s="134" t="e" cm="1">
        <f t="array" aca="1" ref="H48" ca="1">_xll.RiskNormal('SW7'!C$12,'SW7'!D$12,_xll.RiskTruncateP(0.05,0.95),_xll.RiskName("Water Intake Cow"),_xll.RiskUnits("L"))</f>
        <v>#NAME?</v>
      </c>
      <c r="I48" s="134" t="e">
        <f t="shared" ca="1" si="2"/>
        <v>#NAME?</v>
      </c>
      <c r="J48" s="134" t="e">
        <f t="shared" ca="1" si="3"/>
        <v>#NAME?</v>
      </c>
      <c r="K48" s="134" t="e" cm="1">
        <f t="array" aca="1" ref="K48" ca="1">_xll.RiskNormal(-0.0000000257*A48^4+0.0000163*A48^3-0.003686*A48^2+0.3024*A48+1.445,(-0.0000000257*A48^4+0.0000163*A48^3-0.003686*A48^2+0.3024*A48+1.445)*0.355,_xll.RiskTruncateP(0.05,0.95),_xll.RiskName("Milk Intake"),_xll.RiskUnits("kg"))</f>
        <v>#NAME?</v>
      </c>
      <c r="L48" s="134"/>
      <c r="M48" s="134" t="e" cm="1">
        <f t="array" aca="1" ref="M48" ca="1">_xll.RiskNormal(0.0243*L48,0.005*L48,_xll.RiskTruncateP(0.05,0.95),_xll.RiskName("Soil Intake"),_xll.RiskUnits("kg"))</f>
        <v>#NAME?</v>
      </c>
      <c r="N48" s="134">
        <f t="shared" si="4"/>
        <v>0</v>
      </c>
      <c r="O48" s="134" t="e">
        <f t="shared" ca="1" si="5"/>
        <v>#NAME?</v>
      </c>
      <c r="P48" s="134" t="e">
        <f t="shared" ca="1" si="11"/>
        <v>#NAME?</v>
      </c>
      <c r="Q48" s="134" t="e">
        <f t="shared" ca="1" si="11"/>
        <v>#NAME?</v>
      </c>
      <c r="R48" s="134">
        <f t="shared" si="11"/>
        <v>0</v>
      </c>
      <c r="S48" s="134" t="e">
        <f t="shared" ca="1" si="10"/>
        <v>#NAME?</v>
      </c>
      <c r="T48" s="134" t="e" cm="1">
        <f t="array" aca="1" ref="T48" ca="1">U47-(U47*(0.5^(1/_xll.RiskNormal('SW7'!C$2,'SW7'!D$2,_xll.RiskTruncateP(0.05,0.95),_xll.RiskName("Halflife"),_xll.RiskUnits("d")))))</f>
        <v>#NAME?</v>
      </c>
      <c r="U48" s="134" t="e">
        <f t="shared" ca="1" si="7"/>
        <v>#NAME?</v>
      </c>
      <c r="V48" s="137" t="e" cm="1">
        <f t="array" aca="1" ref="V48" ca="1">(U48*_xll.RiskNormal('SW7'!C$3,'SW7'!D$3,_xll.RiskTruncateP(0.05,0.95),_xll.RiskName("PFAS MUSCLE FRAC"))/(B48*_xll.RiskNormal('SW7'!C$4,'SW7'!E$4,_xll.RiskTruncateP(0.05,0.95),_xll.RiskName("MUSCLE BW FRAC"))))/1000</f>
        <v>#NAME?</v>
      </c>
      <c r="W48" s="137" t="e" cm="1">
        <f t="array" aca="1" ref="W48" ca="1">V48/_xll.RiskNormal('SW7'!C$5,'SW7'!D$5,_xll.RiskTruncateP(0.05,0.95),_xll.RiskName("Serum Part"))</f>
        <v>#NAME?</v>
      </c>
    </row>
    <row r="49" spans="1:23" x14ac:dyDescent="0.35">
      <c r="A49" s="133">
        <f t="shared" si="1"/>
        <v>46</v>
      </c>
      <c r="B49" s="134" t="e" cm="1">
        <f t="array" aca="1" ref="B49" ca="1">B48+_xll.RiskNormal(0.5584 + 2*0.001787*A49 -3*0.00000155*A49^2 - 4*0.00000000133*A49^3,0.35*(0.5584 + 2*0.001787*A49 -3*0.00000155*A49^2 - 4*0.00000000133*A49^3),_xll.RiskTruncateP(0.05,0.95),_xll.RiskName("BW Gain"),_xll.RiskUnits("kg"))</f>
        <v>#NAME?</v>
      </c>
      <c r="C49" s="133" t="e" cm="1">
        <f t="array" aca="1" ref="C49" ca="1">_xll.RiskNormal(30,30*0.3941,_xll.RiskTruncateP(0.05,0.95),_xll.RiskName("Diet 2 Feed"),_xll.RiskUnits("ng/kg dry"))</f>
        <v>#NAME?</v>
      </c>
      <c r="D49" s="133" t="e" cm="1">
        <f t="array" aca="1" ref="D49" ca="1">_xll.RiskNormal(310,310*0.282,_xll.RiskTruncateP(0.05,0.95),_xll.RiskName("Diet 2 Soil"),_xll.RiskUnits("ng/kg dry"))</f>
        <v>#NAME?</v>
      </c>
      <c r="E49" s="163">
        <v>1.3</v>
      </c>
      <c r="F49" s="134" t="e" cm="1">
        <f t="array" aca="1" ref="F49" ca="1">_xll.RiskNormal((-0.0001*A49^2+0.0196*A49+11.697),(-0.0001*A49^2+0.0196*A49+11.697)*0.062,_xll.RiskTruncateP(0.05,0.95),_xll.RiskName("DMI Cow"),_xll.RiskUnits("kg"))</f>
        <v>#NAME?</v>
      </c>
      <c r="G49" s="134" t="e">
        <f t="shared" ca="1" si="9"/>
        <v>#NAME?</v>
      </c>
      <c r="H49" s="134" t="e" cm="1">
        <f t="array" aca="1" ref="H49" ca="1">_xll.RiskNormal('SW7'!C$12,'SW7'!D$12,_xll.RiskTruncateP(0.05,0.95),_xll.RiskName("Water Intake Cow"),_xll.RiskUnits("L"))</f>
        <v>#NAME?</v>
      </c>
      <c r="I49" s="134" t="e">
        <f t="shared" ca="1" si="2"/>
        <v>#NAME?</v>
      </c>
      <c r="J49" s="134" t="e">
        <f t="shared" ca="1" si="3"/>
        <v>#NAME?</v>
      </c>
      <c r="K49" s="134" t="e" cm="1">
        <f t="array" aca="1" ref="K49" ca="1">_xll.RiskNormal(-0.0000000257*A49^4+0.0000163*A49^3-0.003686*A49^2+0.3024*A49+1.445,(-0.0000000257*A49^4+0.0000163*A49^3-0.003686*A49^2+0.3024*A49+1.445)*0.355,_xll.RiskTruncateP(0.05,0.95),_xll.RiskName("Milk Intake"),_xll.RiskUnits("kg"))</f>
        <v>#NAME?</v>
      </c>
      <c r="L49" s="134"/>
      <c r="M49" s="134" t="e" cm="1">
        <f t="array" aca="1" ref="M49" ca="1">_xll.RiskNormal(0.0243*L49,0.005*L49,_xll.RiskTruncateP(0.05,0.95),_xll.RiskName("Soil Intake"),_xll.RiskUnits("kg"))</f>
        <v>#NAME?</v>
      </c>
      <c r="N49" s="134">
        <f t="shared" si="4"/>
        <v>0</v>
      </c>
      <c r="O49" s="134" t="e">
        <f t="shared" ca="1" si="5"/>
        <v>#NAME?</v>
      </c>
      <c r="P49" s="134" t="e">
        <f t="shared" ca="1" si="11"/>
        <v>#NAME?</v>
      </c>
      <c r="Q49" s="134" t="e">
        <f t="shared" ca="1" si="11"/>
        <v>#NAME?</v>
      </c>
      <c r="R49" s="134">
        <f t="shared" si="11"/>
        <v>0</v>
      </c>
      <c r="S49" s="134" t="e">
        <f t="shared" ca="1" si="10"/>
        <v>#NAME?</v>
      </c>
      <c r="T49" s="134" t="e" cm="1">
        <f t="array" aca="1" ref="T49" ca="1">U48-(U48*(0.5^(1/_xll.RiskNormal('SW7'!C$2,'SW7'!D$2,_xll.RiskTruncateP(0.05,0.95),_xll.RiskName("Halflife"),_xll.RiskUnits("d")))))</f>
        <v>#NAME?</v>
      </c>
      <c r="U49" s="134" t="e">
        <f t="shared" ca="1" si="7"/>
        <v>#NAME?</v>
      </c>
      <c r="V49" s="137" t="e" cm="1">
        <f t="array" aca="1" ref="V49" ca="1">(U49*_xll.RiskNormal('SW7'!C$3,'SW7'!D$3,_xll.RiskTruncateP(0.05,0.95),_xll.RiskName("PFAS MUSCLE FRAC"))/(B49*_xll.RiskNormal('SW7'!C$4,'SW7'!E$4,_xll.RiskTruncateP(0.05,0.95),_xll.RiskName("MUSCLE BW FRAC"))))/1000</f>
        <v>#NAME?</v>
      </c>
      <c r="W49" s="137" t="e" cm="1">
        <f t="array" aca="1" ref="W49" ca="1">V49/_xll.RiskNormal('SW7'!C$5,'SW7'!D$5,_xll.RiskTruncateP(0.05,0.95),_xll.RiskName("Serum Part"))</f>
        <v>#NAME?</v>
      </c>
    </row>
    <row r="50" spans="1:23" x14ac:dyDescent="0.35">
      <c r="A50" s="133">
        <f t="shared" si="1"/>
        <v>47</v>
      </c>
      <c r="B50" s="134" t="e" cm="1">
        <f t="array" aca="1" ref="B50" ca="1">B49+_xll.RiskNormal(0.5584 + 2*0.001787*A50 -3*0.00000155*A50^2 - 4*0.00000000133*A50^3,0.35*(0.5584 + 2*0.001787*A50 -3*0.00000155*A50^2 - 4*0.00000000133*A50^3),_xll.RiskTruncateP(0.05,0.95),_xll.RiskName("BW Gain"),_xll.RiskUnits("kg"))</f>
        <v>#NAME?</v>
      </c>
      <c r="C50" s="133" t="e" cm="1">
        <f t="array" aca="1" ref="C50" ca="1">_xll.RiskNormal(30,30*0.3941,_xll.RiskTruncateP(0.05,0.95),_xll.RiskName("Diet 2 Feed"),_xll.RiskUnits("ng/kg dry"))</f>
        <v>#NAME?</v>
      </c>
      <c r="D50" s="133" t="e" cm="1">
        <f t="array" aca="1" ref="D50" ca="1">_xll.RiskNormal(310,310*0.282,_xll.RiskTruncateP(0.05,0.95),_xll.RiskName("Diet 2 Soil"),_xll.RiskUnits("ng/kg dry"))</f>
        <v>#NAME?</v>
      </c>
      <c r="E50" s="163">
        <v>1.3</v>
      </c>
      <c r="F50" s="134" t="e" cm="1">
        <f t="array" aca="1" ref="F50" ca="1">_xll.RiskNormal((-0.0001*A50^2+0.0196*A50+11.697),(-0.0001*A50^2+0.0196*A50+11.697)*0.062,_xll.RiskTruncateP(0.05,0.95),_xll.RiskName("DMI Cow"),_xll.RiskUnits("kg"))</f>
        <v>#NAME?</v>
      </c>
      <c r="G50" s="134" t="e">
        <f t="shared" ca="1" si="9"/>
        <v>#NAME?</v>
      </c>
      <c r="H50" s="134" t="e" cm="1">
        <f t="array" aca="1" ref="H50" ca="1">_xll.RiskNormal('SW7'!C$12,'SW7'!D$12,_xll.RiskTruncateP(0.05,0.95),_xll.RiskName("Water Intake Cow"),_xll.RiskUnits("L"))</f>
        <v>#NAME?</v>
      </c>
      <c r="I50" s="134" t="e">
        <f t="shared" ca="1" si="2"/>
        <v>#NAME?</v>
      </c>
      <c r="J50" s="134" t="e">
        <f t="shared" ca="1" si="3"/>
        <v>#NAME?</v>
      </c>
      <c r="K50" s="134" t="e" cm="1">
        <f t="array" aca="1" ref="K50" ca="1">_xll.RiskNormal(-0.0000000257*A50^4+0.0000163*A50^3-0.003686*A50^2+0.3024*A50+1.445,(-0.0000000257*A50^4+0.0000163*A50^3-0.003686*A50^2+0.3024*A50+1.445)*0.355,_xll.RiskTruncateP(0.05,0.95),_xll.RiskName("Milk Intake"),_xll.RiskUnits("kg"))</f>
        <v>#NAME?</v>
      </c>
      <c r="L50" s="134"/>
      <c r="M50" s="134" t="e" cm="1">
        <f t="array" aca="1" ref="M50" ca="1">_xll.RiskNormal(0.0243*L50,0.005*L50,_xll.RiskTruncateP(0.05,0.95),_xll.RiskName("Soil Intake"),_xll.RiskUnits("kg"))</f>
        <v>#NAME?</v>
      </c>
      <c r="N50" s="134">
        <f t="shared" si="4"/>
        <v>0</v>
      </c>
      <c r="O50" s="134" t="e">
        <f t="shared" ca="1" si="5"/>
        <v>#NAME?</v>
      </c>
      <c r="P50" s="134" t="e">
        <f t="shared" ca="1" si="11"/>
        <v>#NAME?</v>
      </c>
      <c r="Q50" s="134" t="e">
        <f t="shared" ca="1" si="11"/>
        <v>#NAME?</v>
      </c>
      <c r="R50" s="134">
        <f t="shared" si="11"/>
        <v>0</v>
      </c>
      <c r="S50" s="134" t="e">
        <f t="shared" ca="1" si="10"/>
        <v>#NAME?</v>
      </c>
      <c r="T50" s="134" t="e" cm="1">
        <f t="array" aca="1" ref="T50" ca="1">U49-(U49*(0.5^(1/_xll.RiskNormal('SW7'!C$2,'SW7'!D$2,_xll.RiskTruncateP(0.05,0.95),_xll.RiskName("Halflife"),_xll.RiskUnits("d")))))</f>
        <v>#NAME?</v>
      </c>
      <c r="U50" s="134" t="e">
        <f t="shared" ca="1" si="7"/>
        <v>#NAME?</v>
      </c>
      <c r="V50" s="137" t="e" cm="1">
        <f t="array" aca="1" ref="V50" ca="1">(U50*_xll.RiskNormal('SW7'!C$3,'SW7'!D$3,_xll.RiskTruncateP(0.05,0.95),_xll.RiskName("PFAS MUSCLE FRAC"))/(B50*_xll.RiskNormal('SW7'!C$4,'SW7'!E$4,_xll.RiskTruncateP(0.05,0.95),_xll.RiskName("MUSCLE BW FRAC"))))/1000</f>
        <v>#NAME?</v>
      </c>
      <c r="W50" s="137" t="e" cm="1">
        <f t="array" aca="1" ref="W50" ca="1">V50/_xll.RiskNormal('SW7'!C$5,'SW7'!D$5,_xll.RiskTruncateP(0.05,0.95),_xll.RiskName("Serum Part"))</f>
        <v>#NAME?</v>
      </c>
    </row>
    <row r="51" spans="1:23" x14ac:dyDescent="0.35">
      <c r="A51" s="133">
        <f t="shared" si="1"/>
        <v>48</v>
      </c>
      <c r="B51" s="134" t="e" cm="1">
        <f t="array" aca="1" ref="B51" ca="1">B50+_xll.RiskNormal(0.5584 + 2*0.001787*A51 -3*0.00000155*A51^2 - 4*0.00000000133*A51^3,0.35*(0.5584 + 2*0.001787*A51 -3*0.00000155*A51^2 - 4*0.00000000133*A51^3),_xll.RiskTruncateP(0.05,0.95),_xll.RiskName("BW Gain"),_xll.RiskUnits("kg"))</f>
        <v>#NAME?</v>
      </c>
      <c r="C51" s="133" t="e" cm="1">
        <f t="array" aca="1" ref="C51" ca="1">_xll.RiskNormal(30,30*0.3941,_xll.RiskTruncateP(0.05,0.95),_xll.RiskName("Diet 2 Feed"),_xll.RiskUnits("ng/kg dry"))</f>
        <v>#NAME?</v>
      </c>
      <c r="D51" s="133" t="e" cm="1">
        <f t="array" aca="1" ref="D51" ca="1">_xll.RiskNormal(310,310*0.282,_xll.RiskTruncateP(0.05,0.95),_xll.RiskName("Diet 2 Soil"),_xll.RiskUnits("ng/kg dry"))</f>
        <v>#NAME?</v>
      </c>
      <c r="E51" s="163">
        <v>1.3</v>
      </c>
      <c r="F51" s="134" t="e" cm="1">
        <f t="array" aca="1" ref="F51" ca="1">_xll.RiskNormal((-0.0001*A51^2+0.0196*A51+11.697),(-0.0001*A51^2+0.0196*A51+11.697)*0.062,_xll.RiskTruncateP(0.05,0.95),_xll.RiskName("DMI Cow"),_xll.RiskUnits("kg"))</f>
        <v>#NAME?</v>
      </c>
      <c r="G51" s="134" t="e">
        <f t="shared" ca="1" si="9"/>
        <v>#NAME?</v>
      </c>
      <c r="H51" s="134" t="e" cm="1">
        <f t="array" aca="1" ref="H51" ca="1">_xll.RiskNormal('SW7'!C$12,'SW7'!D$12,_xll.RiskTruncateP(0.05,0.95),_xll.RiskName("Water Intake Cow"),_xll.RiskUnits("L"))</f>
        <v>#NAME?</v>
      </c>
      <c r="I51" s="134" t="e">
        <f t="shared" ca="1" si="2"/>
        <v>#NAME?</v>
      </c>
      <c r="J51" s="134" t="e">
        <f t="shared" ca="1" si="3"/>
        <v>#NAME?</v>
      </c>
      <c r="K51" s="134" t="e" cm="1">
        <f t="array" aca="1" ref="K51" ca="1">_xll.RiskNormal(-0.0000000257*A51^4+0.0000163*A51^3-0.003686*A51^2+0.3024*A51+1.445,(-0.0000000257*A51^4+0.0000163*A51^3-0.003686*A51^2+0.3024*A51+1.445)*0.355,_xll.RiskTruncateP(0.05,0.95),_xll.RiskName("Milk Intake"),_xll.RiskUnits("kg"))</f>
        <v>#NAME?</v>
      </c>
      <c r="L51" s="134"/>
      <c r="M51" s="134" t="e" cm="1">
        <f t="array" aca="1" ref="M51" ca="1">_xll.RiskNormal(0.0243*L51,0.005*L51,_xll.RiskTruncateP(0.05,0.95),_xll.RiskName("Soil Intake"),_xll.RiskUnits("kg"))</f>
        <v>#NAME?</v>
      </c>
      <c r="N51" s="134">
        <f t="shared" si="4"/>
        <v>0</v>
      </c>
      <c r="O51" s="134" t="e">
        <f t="shared" ca="1" si="5"/>
        <v>#NAME?</v>
      </c>
      <c r="P51" s="134" t="e">
        <f t="shared" ca="1" si="11"/>
        <v>#NAME?</v>
      </c>
      <c r="Q51" s="134" t="e">
        <f t="shared" ca="1" si="11"/>
        <v>#NAME?</v>
      </c>
      <c r="R51" s="134">
        <f t="shared" si="11"/>
        <v>0</v>
      </c>
      <c r="S51" s="134" t="e">
        <f t="shared" ca="1" si="10"/>
        <v>#NAME?</v>
      </c>
      <c r="T51" s="134" t="e" cm="1">
        <f t="array" aca="1" ref="T51" ca="1">U50-(U50*(0.5^(1/_xll.RiskNormal('SW7'!C$2,'SW7'!D$2,_xll.RiskTruncateP(0.05,0.95),_xll.RiskName("Halflife"),_xll.RiskUnits("d")))))</f>
        <v>#NAME?</v>
      </c>
      <c r="U51" s="134" t="e">
        <f t="shared" ca="1" si="7"/>
        <v>#NAME?</v>
      </c>
      <c r="V51" s="137" t="e" cm="1">
        <f t="array" aca="1" ref="V51" ca="1">(U51*_xll.RiskNormal('SW7'!C$3,'SW7'!D$3,_xll.RiskTruncateP(0.05,0.95),_xll.RiskName("PFAS MUSCLE FRAC"))/(B51*_xll.RiskNormal('SW7'!C$4,'SW7'!E$4,_xll.RiskTruncateP(0.05,0.95),_xll.RiskName("MUSCLE BW FRAC"))))/1000</f>
        <v>#NAME?</v>
      </c>
      <c r="W51" s="137" t="e" cm="1">
        <f t="array" aca="1" ref="W51" ca="1">V51/_xll.RiskNormal('SW7'!C$5,'SW7'!D$5,_xll.RiskTruncateP(0.05,0.95),_xll.RiskName("Serum Part"))</f>
        <v>#NAME?</v>
      </c>
    </row>
    <row r="52" spans="1:23" x14ac:dyDescent="0.35">
      <c r="A52" s="133">
        <f t="shared" si="1"/>
        <v>49</v>
      </c>
      <c r="B52" s="134" t="e" cm="1">
        <f t="array" aca="1" ref="B52" ca="1">B51+_xll.RiskNormal(0.5584 + 2*0.001787*A52 -3*0.00000155*A52^2 - 4*0.00000000133*A52^3,0.35*(0.5584 + 2*0.001787*A52 -3*0.00000155*A52^2 - 4*0.00000000133*A52^3),_xll.RiskTruncateP(0.05,0.95),_xll.RiskName("BW Gain"),_xll.RiskUnits("kg"))</f>
        <v>#NAME?</v>
      </c>
      <c r="C52" s="133" t="e" cm="1">
        <f t="array" aca="1" ref="C52" ca="1">_xll.RiskNormal(30,30*0.3941,_xll.RiskTruncateP(0.05,0.95),_xll.RiskName("Diet 2 Feed"),_xll.RiskUnits("ng/kg dry"))</f>
        <v>#NAME?</v>
      </c>
      <c r="D52" s="133" t="e" cm="1">
        <f t="array" aca="1" ref="D52" ca="1">_xll.RiskNormal(310,310*0.282,_xll.RiskTruncateP(0.05,0.95),_xll.RiskName("Diet 2 Soil"),_xll.RiskUnits("ng/kg dry"))</f>
        <v>#NAME?</v>
      </c>
      <c r="E52" s="163">
        <v>1.3</v>
      </c>
      <c r="F52" s="134" t="e" cm="1">
        <f t="array" aca="1" ref="F52" ca="1">_xll.RiskNormal((-0.0001*A52^2+0.0196*A52+11.697),(-0.0001*A52^2+0.0196*A52+11.697)*0.062,_xll.RiskTruncateP(0.05,0.95),_xll.RiskName("DMI Cow"),_xll.RiskUnits("kg"))</f>
        <v>#NAME?</v>
      </c>
      <c r="G52" s="134" t="e">
        <f t="shared" ca="1" si="9"/>
        <v>#NAME?</v>
      </c>
      <c r="H52" s="134" t="e" cm="1">
        <f t="array" aca="1" ref="H52" ca="1">_xll.RiskNormal('SW7'!C$12,'SW7'!D$12,_xll.RiskTruncateP(0.05,0.95),_xll.RiskName("Water Intake Cow"),_xll.RiskUnits("L"))</f>
        <v>#NAME?</v>
      </c>
      <c r="I52" s="134" t="e">
        <f t="shared" ca="1" si="2"/>
        <v>#NAME?</v>
      </c>
      <c r="J52" s="134" t="e">
        <f t="shared" ca="1" si="3"/>
        <v>#NAME?</v>
      </c>
      <c r="K52" s="134" t="e" cm="1">
        <f t="array" aca="1" ref="K52" ca="1">_xll.RiskNormal(-0.0000000257*A52^4+0.0000163*A52^3-0.003686*A52^2+0.3024*A52+1.445,(-0.0000000257*A52^4+0.0000163*A52^3-0.003686*A52^2+0.3024*A52+1.445)*0.355,_xll.RiskTruncateP(0.05,0.95),_xll.RiskName("Milk Intake"),_xll.RiskUnits("kg"))</f>
        <v>#NAME?</v>
      </c>
      <c r="L52" s="134"/>
      <c r="M52" s="134" t="e" cm="1">
        <f t="array" aca="1" ref="M52" ca="1">_xll.RiskNormal(0.0243*L52,0.005*L52,_xll.RiskTruncateP(0.05,0.95),_xll.RiskName("Soil Intake"),_xll.RiskUnits("kg"))</f>
        <v>#NAME?</v>
      </c>
      <c r="N52" s="134">
        <f t="shared" si="4"/>
        <v>0</v>
      </c>
      <c r="O52" s="134" t="e">
        <f t="shared" ca="1" si="5"/>
        <v>#NAME?</v>
      </c>
      <c r="P52" s="134" t="e">
        <f t="shared" ca="1" si="11"/>
        <v>#NAME?</v>
      </c>
      <c r="Q52" s="134" t="e">
        <f t="shared" ca="1" si="11"/>
        <v>#NAME?</v>
      </c>
      <c r="R52" s="134">
        <f t="shared" si="11"/>
        <v>0</v>
      </c>
      <c r="S52" s="134" t="e">
        <f t="shared" ca="1" si="10"/>
        <v>#NAME?</v>
      </c>
      <c r="T52" s="134" t="e" cm="1">
        <f t="array" aca="1" ref="T52" ca="1">U51-(U51*(0.5^(1/_xll.RiskNormal('SW7'!C$2,'SW7'!D$2,_xll.RiskTruncateP(0.05,0.95),_xll.RiskName("Halflife"),_xll.RiskUnits("d")))))</f>
        <v>#NAME?</v>
      </c>
      <c r="U52" s="134" t="e">
        <f t="shared" ca="1" si="7"/>
        <v>#NAME?</v>
      </c>
      <c r="V52" s="137" t="e" cm="1">
        <f t="array" aca="1" ref="V52" ca="1">(U52*_xll.RiskNormal('SW7'!C$3,'SW7'!D$3,_xll.RiskTruncateP(0.05,0.95),_xll.RiskName("PFAS MUSCLE FRAC"))/(B52*_xll.RiskNormal('SW7'!C$4,'SW7'!E$4,_xll.RiskTruncateP(0.05,0.95),_xll.RiskName("MUSCLE BW FRAC"))))/1000</f>
        <v>#NAME?</v>
      </c>
      <c r="W52" s="137" t="e" cm="1">
        <f t="array" aca="1" ref="W52" ca="1">V52/_xll.RiskNormal('SW7'!C$5,'SW7'!D$5,_xll.RiskTruncateP(0.05,0.95),_xll.RiskName("Serum Part"))</f>
        <v>#NAME?</v>
      </c>
    </row>
    <row r="53" spans="1:23" x14ac:dyDescent="0.35">
      <c r="A53" s="133">
        <f t="shared" si="1"/>
        <v>50</v>
      </c>
      <c r="B53" s="134" t="e" cm="1">
        <f t="array" aca="1" ref="B53" ca="1">B52+_xll.RiskNormal(0.5584 + 2*0.001787*A53 -3*0.00000155*A53^2 - 4*0.00000000133*A53^3,0.35*(0.5584 + 2*0.001787*A53 -3*0.00000155*A53^2 - 4*0.00000000133*A53^3),_xll.RiskTruncateP(0.05,0.95),_xll.RiskName("BW Gain"),_xll.RiskUnits("kg"))</f>
        <v>#NAME?</v>
      </c>
      <c r="C53" s="133" t="e" cm="1">
        <f t="array" aca="1" ref="C53" ca="1">_xll.RiskNormal(30,30*0.3941,_xll.RiskTruncateP(0.05,0.95),_xll.RiskName("Diet 2 Feed"),_xll.RiskUnits("ng/kg dry"))</f>
        <v>#NAME?</v>
      </c>
      <c r="D53" s="133" t="e" cm="1">
        <f t="array" aca="1" ref="D53" ca="1">_xll.RiskNormal(310,310*0.282,_xll.RiskTruncateP(0.05,0.95),_xll.RiskName("Diet 2 Soil"),_xll.RiskUnits("ng/kg dry"))</f>
        <v>#NAME?</v>
      </c>
      <c r="E53" s="163">
        <v>1.3</v>
      </c>
      <c r="F53" s="134" t="e" cm="1">
        <f t="array" aca="1" ref="F53" ca="1">_xll.RiskNormal((-0.0001*A53^2+0.0196*A53+11.697),(-0.0001*A53^2+0.0196*A53+11.697)*0.062,_xll.RiskTruncateP(0.05,0.95),_xll.RiskName("DMI Cow"),_xll.RiskUnits("kg"))</f>
        <v>#NAME?</v>
      </c>
      <c r="G53" s="134" t="e">
        <f t="shared" ca="1" si="9"/>
        <v>#NAME?</v>
      </c>
      <c r="H53" s="134" t="e" cm="1">
        <f t="array" aca="1" ref="H53" ca="1">_xll.RiskNormal('SW7'!C$12,'SW7'!D$12,_xll.RiskTruncateP(0.05,0.95),_xll.RiskName("Water Intake Cow"),_xll.RiskUnits("L"))</f>
        <v>#NAME?</v>
      </c>
      <c r="I53" s="134" t="e">
        <f t="shared" ca="1" si="2"/>
        <v>#NAME?</v>
      </c>
      <c r="J53" s="134" t="e">
        <f t="shared" ca="1" si="3"/>
        <v>#NAME?</v>
      </c>
      <c r="K53" s="134" t="e" cm="1">
        <f t="array" aca="1" ref="K53" ca="1">_xll.RiskNormal(-0.0000000257*A53^4+0.0000163*A53^3-0.003686*A53^2+0.3024*A53+1.445,(-0.0000000257*A53^4+0.0000163*A53^3-0.003686*A53^2+0.3024*A53+1.445)*0.355,_xll.RiskTruncateP(0.05,0.95),_xll.RiskName("Milk Intake"),_xll.RiskUnits("kg"))</f>
        <v>#NAME?</v>
      </c>
      <c r="L53" s="134"/>
      <c r="M53" s="134" t="e" cm="1">
        <f t="array" aca="1" ref="M53" ca="1">_xll.RiskNormal(0.0243*L53,0.005*L53,_xll.RiskTruncateP(0.05,0.95),_xll.RiskName("Soil Intake"),_xll.RiskUnits("kg"))</f>
        <v>#NAME?</v>
      </c>
      <c r="N53" s="134">
        <f t="shared" si="4"/>
        <v>0</v>
      </c>
      <c r="O53" s="134" t="e">
        <f t="shared" ca="1" si="5"/>
        <v>#NAME?</v>
      </c>
      <c r="P53" s="134" t="e">
        <f t="shared" ca="1" si="11"/>
        <v>#NAME?</v>
      </c>
      <c r="Q53" s="134" t="e">
        <f t="shared" ca="1" si="11"/>
        <v>#NAME?</v>
      </c>
      <c r="R53" s="134">
        <f t="shared" si="11"/>
        <v>0</v>
      </c>
      <c r="S53" s="134" t="e">
        <f t="shared" ca="1" si="10"/>
        <v>#NAME?</v>
      </c>
      <c r="T53" s="134" t="e" cm="1">
        <f t="array" aca="1" ref="T53" ca="1">U52-(U52*(0.5^(1/_xll.RiskNormal('SW7'!C$2,'SW7'!D$2,_xll.RiskTruncateP(0.05,0.95),_xll.RiskName("Halflife"),_xll.RiskUnits("d")))))</f>
        <v>#NAME?</v>
      </c>
      <c r="U53" s="134" t="e">
        <f t="shared" ca="1" si="7"/>
        <v>#NAME?</v>
      </c>
      <c r="V53" s="137" t="e" cm="1">
        <f t="array" aca="1" ref="V53" ca="1">(U53*_xll.RiskNormal('SW7'!C$3,'SW7'!D$3,_xll.RiskTruncateP(0.05,0.95),_xll.RiskName("PFAS MUSCLE FRAC"))/(B53*_xll.RiskNormal('SW7'!C$4,'SW7'!E$4,_xll.RiskTruncateP(0.05,0.95),_xll.RiskName("MUSCLE BW FRAC"))))/1000</f>
        <v>#NAME?</v>
      </c>
      <c r="W53" s="137" t="e" cm="1">
        <f t="array" aca="1" ref="W53" ca="1">V53/_xll.RiskNormal('SW7'!C$5,'SW7'!D$5,_xll.RiskTruncateP(0.05,0.95),_xll.RiskName("Serum Part"))</f>
        <v>#NAME?</v>
      </c>
    </row>
    <row r="54" spans="1:23" x14ac:dyDescent="0.35">
      <c r="A54" s="133">
        <f t="shared" si="1"/>
        <v>51</v>
      </c>
      <c r="B54" s="134" t="e" cm="1">
        <f t="array" aca="1" ref="B54" ca="1">B53+_xll.RiskNormal(0.5584 + 2*0.001787*A54 -3*0.00000155*A54^2 - 4*0.00000000133*A54^3,0.35*(0.5584 + 2*0.001787*A54 -3*0.00000155*A54^2 - 4*0.00000000133*A54^3),_xll.RiskTruncateP(0.05,0.95),_xll.RiskName("BW Gain"),_xll.RiskUnits("kg"))</f>
        <v>#NAME?</v>
      </c>
      <c r="C54" s="133" t="e" cm="1">
        <f t="array" aca="1" ref="C54" ca="1">_xll.RiskNormal(30,30*0.3941,_xll.RiskTruncateP(0.05,0.95),_xll.RiskName("Diet 2 Feed"),_xll.RiskUnits("ng/kg dry"))</f>
        <v>#NAME?</v>
      </c>
      <c r="D54" s="133" t="e" cm="1">
        <f t="array" aca="1" ref="D54" ca="1">_xll.RiskNormal(310,310*0.282,_xll.RiskTruncateP(0.05,0.95),_xll.RiskName("Diet 2 Soil"),_xll.RiskUnits("ng/kg dry"))</f>
        <v>#NAME?</v>
      </c>
      <c r="E54" s="163">
        <v>1.3</v>
      </c>
      <c r="F54" s="134" t="e" cm="1">
        <f t="array" aca="1" ref="F54" ca="1">_xll.RiskNormal((-0.0001*A54^2+0.0196*A54+11.697),(-0.0001*A54^2+0.0196*A54+11.697)*0.062,_xll.RiskTruncateP(0.05,0.95),_xll.RiskName("DMI Cow"),_xll.RiskUnits("kg"))</f>
        <v>#NAME?</v>
      </c>
      <c r="G54" s="134" t="e">
        <f t="shared" ca="1" si="9"/>
        <v>#NAME?</v>
      </c>
      <c r="H54" s="134" t="e" cm="1">
        <f t="array" aca="1" ref="H54" ca="1">_xll.RiskNormal('SW7'!C$12,'SW7'!D$12,_xll.RiskTruncateP(0.05,0.95),_xll.RiskName("Water Intake Cow"),_xll.RiskUnits("L"))</f>
        <v>#NAME?</v>
      </c>
      <c r="I54" s="134" t="e">
        <f t="shared" ca="1" si="2"/>
        <v>#NAME?</v>
      </c>
      <c r="J54" s="134" t="e">
        <f t="shared" ca="1" si="3"/>
        <v>#NAME?</v>
      </c>
      <c r="K54" s="134" t="e" cm="1">
        <f t="array" aca="1" ref="K54" ca="1">_xll.RiskNormal(-0.0000000257*A54^4+0.0000163*A54^3-0.003686*A54^2+0.3024*A54+1.445,(-0.0000000257*A54^4+0.0000163*A54^3-0.003686*A54^2+0.3024*A54+1.445)*0.355,_xll.RiskTruncateP(0.05,0.95),_xll.RiskName("Milk Intake"),_xll.RiskUnits("kg"))</f>
        <v>#NAME?</v>
      </c>
      <c r="L54" s="134"/>
      <c r="M54" s="134" t="e" cm="1">
        <f t="array" aca="1" ref="M54" ca="1">_xll.RiskNormal(0.0243*L54,0.005*L54,_xll.RiskTruncateP(0.05,0.95),_xll.RiskName("Soil Intake"),_xll.RiskUnits("kg"))</f>
        <v>#NAME?</v>
      </c>
      <c r="N54" s="134">
        <f t="shared" si="4"/>
        <v>0</v>
      </c>
      <c r="O54" s="134" t="e">
        <f t="shared" ca="1" si="5"/>
        <v>#NAME?</v>
      </c>
      <c r="P54" s="134" t="e">
        <f t="shared" ca="1" si="11"/>
        <v>#NAME?</v>
      </c>
      <c r="Q54" s="134" t="e">
        <f t="shared" ca="1" si="11"/>
        <v>#NAME?</v>
      </c>
      <c r="R54" s="134">
        <f t="shared" si="11"/>
        <v>0</v>
      </c>
      <c r="S54" s="134" t="e">
        <f t="shared" ca="1" si="10"/>
        <v>#NAME?</v>
      </c>
      <c r="T54" s="134" t="e" cm="1">
        <f t="array" aca="1" ref="T54" ca="1">U53-(U53*(0.5^(1/_xll.RiskNormal('SW7'!C$2,'SW7'!D$2,_xll.RiskTruncateP(0.05,0.95),_xll.RiskName("Halflife"),_xll.RiskUnits("d")))))</f>
        <v>#NAME?</v>
      </c>
      <c r="U54" s="134" t="e">
        <f t="shared" ca="1" si="7"/>
        <v>#NAME?</v>
      </c>
      <c r="V54" s="137" t="e" cm="1">
        <f t="array" aca="1" ref="V54" ca="1">(U54*_xll.RiskNormal('SW7'!C$3,'SW7'!D$3,_xll.RiskTruncateP(0.05,0.95),_xll.RiskName("PFAS MUSCLE FRAC"))/(B54*_xll.RiskNormal('SW7'!C$4,'SW7'!E$4,_xll.RiskTruncateP(0.05,0.95),_xll.RiskName("MUSCLE BW FRAC"))))/1000</f>
        <v>#NAME?</v>
      </c>
      <c r="W54" s="137" t="e" cm="1">
        <f t="array" aca="1" ref="W54" ca="1">V54/_xll.RiskNormal('SW7'!C$5,'SW7'!D$5,_xll.RiskTruncateP(0.05,0.95),_xll.RiskName("Serum Part"))</f>
        <v>#NAME?</v>
      </c>
    </row>
    <row r="55" spans="1:23" x14ac:dyDescent="0.35">
      <c r="A55" s="133">
        <f t="shared" si="1"/>
        <v>52</v>
      </c>
      <c r="B55" s="134" t="e" cm="1">
        <f t="array" aca="1" ref="B55" ca="1">B54+_xll.RiskNormal(0.5584 + 2*0.001787*A55 -3*0.00000155*A55^2 - 4*0.00000000133*A55^3,0.35*(0.5584 + 2*0.001787*A55 -3*0.00000155*A55^2 - 4*0.00000000133*A55^3),_xll.RiskTruncateP(0.05,0.95),_xll.RiskName("BW Gain"),_xll.RiskUnits("kg"))</f>
        <v>#NAME?</v>
      </c>
      <c r="C55" s="133" t="e" cm="1">
        <f t="array" aca="1" ref="C55" ca="1">_xll.RiskNormal(30,30*0.3941,_xll.RiskTruncateP(0.05,0.95),_xll.RiskName("Diet 2 Feed"),_xll.RiskUnits("ng/kg dry"))</f>
        <v>#NAME?</v>
      </c>
      <c r="D55" s="133" t="e" cm="1">
        <f t="array" aca="1" ref="D55" ca="1">_xll.RiskNormal(310,310*0.282,_xll.RiskTruncateP(0.05,0.95),_xll.RiskName("Diet 2 Soil"),_xll.RiskUnits("ng/kg dry"))</f>
        <v>#NAME?</v>
      </c>
      <c r="E55" s="163">
        <v>1.3</v>
      </c>
      <c r="F55" s="134" t="e" cm="1">
        <f t="array" aca="1" ref="F55" ca="1">_xll.RiskNormal((-0.0001*A55^2+0.0196*A55+11.697),(-0.0001*A55^2+0.0196*A55+11.697)*0.062,_xll.RiskTruncateP(0.05,0.95),_xll.RiskName("DMI Cow"),_xll.RiskUnits("kg"))</f>
        <v>#NAME?</v>
      </c>
      <c r="G55" s="134" t="e">
        <f t="shared" ca="1" si="9"/>
        <v>#NAME?</v>
      </c>
      <c r="H55" s="134" t="e" cm="1">
        <f t="array" aca="1" ref="H55" ca="1">_xll.RiskNormal('SW7'!C$12,'SW7'!D$12,_xll.RiskTruncateP(0.05,0.95),_xll.RiskName("Water Intake Cow"),_xll.RiskUnits("L"))</f>
        <v>#NAME?</v>
      </c>
      <c r="I55" s="134" t="e">
        <f t="shared" ca="1" si="2"/>
        <v>#NAME?</v>
      </c>
      <c r="J55" s="134" t="e">
        <f t="shared" ca="1" si="3"/>
        <v>#NAME?</v>
      </c>
      <c r="K55" s="134" t="e" cm="1">
        <f t="array" aca="1" ref="K55" ca="1">_xll.RiskNormal(-0.0000000257*A55^4+0.0000163*A55^3-0.003686*A55^2+0.3024*A55+1.445,(-0.0000000257*A55^4+0.0000163*A55^3-0.003686*A55^2+0.3024*A55+1.445)*0.355,_xll.RiskTruncateP(0.05,0.95),_xll.RiskName("Milk Intake"),_xll.RiskUnits("kg"))</f>
        <v>#NAME?</v>
      </c>
      <c r="L55" s="134"/>
      <c r="M55" s="134" t="e" cm="1">
        <f t="array" aca="1" ref="M55" ca="1">_xll.RiskNormal(0.0243*L55,0.005*L55,_xll.RiskTruncateP(0.05,0.95),_xll.RiskName("Soil Intake"),_xll.RiskUnits("kg"))</f>
        <v>#NAME?</v>
      </c>
      <c r="N55" s="134">
        <f t="shared" si="4"/>
        <v>0</v>
      </c>
      <c r="O55" s="134" t="e">
        <f t="shared" ca="1" si="5"/>
        <v>#NAME?</v>
      </c>
      <c r="P55" s="134" t="e">
        <f t="shared" ca="1" si="11"/>
        <v>#NAME?</v>
      </c>
      <c r="Q55" s="134" t="e">
        <f t="shared" ca="1" si="11"/>
        <v>#NAME?</v>
      </c>
      <c r="R55" s="134">
        <f t="shared" si="11"/>
        <v>0</v>
      </c>
      <c r="S55" s="134" t="e">
        <f t="shared" ca="1" si="10"/>
        <v>#NAME?</v>
      </c>
      <c r="T55" s="134" t="e" cm="1">
        <f t="array" aca="1" ref="T55" ca="1">U54-(U54*(0.5^(1/_xll.RiskNormal('SW7'!C$2,'SW7'!D$2,_xll.RiskTruncateP(0.05,0.95),_xll.RiskName("Halflife"),_xll.RiskUnits("d")))))</f>
        <v>#NAME?</v>
      </c>
      <c r="U55" s="134" t="e">
        <f t="shared" ca="1" si="7"/>
        <v>#NAME?</v>
      </c>
      <c r="V55" s="137" t="e" cm="1">
        <f t="array" aca="1" ref="V55" ca="1">(U55*_xll.RiskNormal('SW7'!C$3,'SW7'!D$3,_xll.RiskTruncateP(0.05,0.95),_xll.RiskName("PFAS MUSCLE FRAC"))/(B55*_xll.RiskNormal('SW7'!C$4,'SW7'!E$4,_xll.RiskTruncateP(0.05,0.95),_xll.RiskName("MUSCLE BW FRAC"))))/1000</f>
        <v>#NAME?</v>
      </c>
      <c r="W55" s="137" t="e" cm="1">
        <f t="array" aca="1" ref="W55" ca="1">V55/_xll.RiskNormal('SW7'!C$5,'SW7'!D$5,_xll.RiskTruncateP(0.05,0.95),_xll.RiskName("Serum Part"))</f>
        <v>#NAME?</v>
      </c>
    </row>
    <row r="56" spans="1:23" x14ac:dyDescent="0.35">
      <c r="A56" s="133">
        <f t="shared" si="1"/>
        <v>53</v>
      </c>
      <c r="B56" s="134" t="e" cm="1">
        <f t="array" aca="1" ref="B56" ca="1">B55+_xll.RiskNormal(0.5584 + 2*0.001787*A56 -3*0.00000155*A56^2 - 4*0.00000000133*A56^3,0.35*(0.5584 + 2*0.001787*A56 -3*0.00000155*A56^2 - 4*0.00000000133*A56^3),_xll.RiskTruncateP(0.05,0.95),_xll.RiskName("BW Gain"),_xll.RiskUnits("kg"))</f>
        <v>#NAME?</v>
      </c>
      <c r="C56" s="133" t="e" cm="1">
        <f t="array" aca="1" ref="C56" ca="1">_xll.RiskNormal(30,30*0.3941,_xll.RiskTruncateP(0.05,0.95),_xll.RiskName("Diet 2 Feed"),_xll.RiskUnits("ng/kg dry"))</f>
        <v>#NAME?</v>
      </c>
      <c r="D56" s="133" t="e" cm="1">
        <f t="array" aca="1" ref="D56" ca="1">_xll.RiskNormal(310,310*0.282,_xll.RiskTruncateP(0.05,0.95),_xll.RiskName("Diet 2 Soil"),_xll.RiskUnits("ng/kg dry"))</f>
        <v>#NAME?</v>
      </c>
      <c r="E56" s="163">
        <v>1.3</v>
      </c>
      <c r="F56" s="134" t="e" cm="1">
        <f t="array" aca="1" ref="F56" ca="1">_xll.RiskNormal((-0.0001*A56^2+0.0196*A56+11.697),(-0.0001*A56^2+0.0196*A56+11.697)*0.062,_xll.RiskTruncateP(0.05,0.95),_xll.RiskName("DMI Cow"),_xll.RiskUnits("kg"))</f>
        <v>#NAME?</v>
      </c>
      <c r="G56" s="134" t="e">
        <f t="shared" ca="1" si="9"/>
        <v>#NAME?</v>
      </c>
      <c r="H56" s="134" t="e" cm="1">
        <f t="array" aca="1" ref="H56" ca="1">_xll.RiskNormal('SW7'!C$12,'SW7'!D$12,_xll.RiskTruncateP(0.05,0.95),_xll.RiskName("Water Intake Cow"),_xll.RiskUnits("L"))</f>
        <v>#NAME?</v>
      </c>
      <c r="I56" s="134" t="e">
        <f t="shared" ca="1" si="2"/>
        <v>#NAME?</v>
      </c>
      <c r="J56" s="134" t="e">
        <f t="shared" ca="1" si="3"/>
        <v>#NAME?</v>
      </c>
      <c r="K56" s="134" t="e" cm="1">
        <f t="array" aca="1" ref="K56" ca="1">_xll.RiskNormal(-0.0000000257*A56^4+0.0000163*A56^3-0.003686*A56^2+0.3024*A56+1.445,(-0.0000000257*A56^4+0.0000163*A56^3-0.003686*A56^2+0.3024*A56+1.445)*0.355,_xll.RiskTruncateP(0.05,0.95),_xll.RiskName("Milk Intake"),_xll.RiskUnits("kg"))</f>
        <v>#NAME?</v>
      </c>
      <c r="L56" s="134"/>
      <c r="M56" s="134" t="e" cm="1">
        <f t="array" aca="1" ref="M56" ca="1">_xll.RiskNormal(0.0243*L56,0.005*L56,_xll.RiskTruncateP(0.05,0.95),_xll.RiskName("Soil Intake"),_xll.RiskUnits("kg"))</f>
        <v>#NAME?</v>
      </c>
      <c r="N56" s="134">
        <f t="shared" si="4"/>
        <v>0</v>
      </c>
      <c r="O56" s="134" t="e">
        <f t="shared" ca="1" si="5"/>
        <v>#NAME?</v>
      </c>
      <c r="P56" s="134" t="e">
        <f t="shared" ca="1" si="11"/>
        <v>#NAME?</v>
      </c>
      <c r="Q56" s="134" t="e">
        <f t="shared" ca="1" si="11"/>
        <v>#NAME?</v>
      </c>
      <c r="R56" s="134">
        <f t="shared" si="11"/>
        <v>0</v>
      </c>
      <c r="S56" s="134" t="e">
        <f t="shared" ca="1" si="10"/>
        <v>#NAME?</v>
      </c>
      <c r="T56" s="134" t="e" cm="1">
        <f t="array" aca="1" ref="T56" ca="1">U55-(U55*(0.5^(1/_xll.RiskNormal('SW7'!C$2,'SW7'!D$2,_xll.RiskTruncateP(0.05,0.95),_xll.RiskName("Halflife"),_xll.RiskUnits("d")))))</f>
        <v>#NAME?</v>
      </c>
      <c r="U56" s="134" t="e">
        <f t="shared" ca="1" si="7"/>
        <v>#NAME?</v>
      </c>
      <c r="V56" s="137" t="e" cm="1">
        <f t="array" aca="1" ref="V56" ca="1">(U56*_xll.RiskNormal('SW7'!C$3,'SW7'!D$3,_xll.RiskTruncateP(0.05,0.95),_xll.RiskName("PFAS MUSCLE FRAC"))/(B56*_xll.RiskNormal('SW7'!C$4,'SW7'!E$4,_xll.RiskTruncateP(0.05,0.95),_xll.RiskName("MUSCLE BW FRAC"))))/1000</f>
        <v>#NAME?</v>
      </c>
      <c r="W56" s="137" t="e" cm="1">
        <f t="array" aca="1" ref="W56" ca="1">V56/_xll.RiskNormal('SW7'!C$5,'SW7'!D$5,_xll.RiskTruncateP(0.05,0.95),_xll.RiskName("Serum Part"))</f>
        <v>#NAME?</v>
      </c>
    </row>
    <row r="57" spans="1:23" x14ac:dyDescent="0.35">
      <c r="A57" s="133">
        <f t="shared" si="1"/>
        <v>54</v>
      </c>
      <c r="B57" s="134" t="e" cm="1">
        <f t="array" aca="1" ref="B57" ca="1">B56+_xll.RiskNormal(0.5584 + 2*0.001787*A57 -3*0.00000155*A57^2 - 4*0.00000000133*A57^3,0.35*(0.5584 + 2*0.001787*A57 -3*0.00000155*A57^2 - 4*0.00000000133*A57^3),_xll.RiskTruncateP(0.05,0.95),_xll.RiskName("BW Gain"),_xll.RiskUnits("kg"))</f>
        <v>#NAME?</v>
      </c>
      <c r="C57" s="133" t="e" cm="1">
        <f t="array" aca="1" ref="C57" ca="1">_xll.RiskNormal(30,30*0.3941,_xll.RiskTruncateP(0.05,0.95),_xll.RiskName("Diet 2 Feed"),_xll.RiskUnits("ng/kg dry"))</f>
        <v>#NAME?</v>
      </c>
      <c r="D57" s="133" t="e" cm="1">
        <f t="array" aca="1" ref="D57" ca="1">_xll.RiskNormal(310,310*0.282,_xll.RiskTruncateP(0.05,0.95),_xll.RiskName("Diet 2 Soil"),_xll.RiskUnits("ng/kg dry"))</f>
        <v>#NAME?</v>
      </c>
      <c r="E57" s="163">
        <v>1.3</v>
      </c>
      <c r="F57" s="134" t="e" cm="1">
        <f t="array" aca="1" ref="F57" ca="1">_xll.RiskNormal((-0.0001*A57^2+0.0196*A57+11.697),(-0.0001*A57^2+0.0196*A57+11.697)*0.062,_xll.RiskTruncateP(0.05,0.95),_xll.RiskName("DMI Cow"),_xll.RiskUnits("kg"))</f>
        <v>#NAME?</v>
      </c>
      <c r="G57" s="134" t="e">
        <f t="shared" ca="1" si="9"/>
        <v>#NAME?</v>
      </c>
      <c r="H57" s="134" t="e" cm="1">
        <f t="array" aca="1" ref="H57" ca="1">_xll.RiskNormal('SW7'!C$12,'SW7'!D$12,_xll.RiskTruncateP(0.05,0.95),_xll.RiskName("Water Intake Cow"),_xll.RiskUnits("L"))</f>
        <v>#NAME?</v>
      </c>
      <c r="I57" s="134" t="e">
        <f t="shared" ca="1" si="2"/>
        <v>#NAME?</v>
      </c>
      <c r="J57" s="134" t="e">
        <f t="shared" ca="1" si="3"/>
        <v>#NAME?</v>
      </c>
      <c r="K57" s="134" t="e" cm="1">
        <f t="array" aca="1" ref="K57" ca="1">_xll.RiskNormal(-0.0000000257*A57^4+0.0000163*A57^3-0.003686*A57^2+0.3024*A57+1.445,(-0.0000000257*A57^4+0.0000163*A57^3-0.003686*A57^2+0.3024*A57+1.445)*0.355,_xll.RiskTruncateP(0.05,0.95),_xll.RiskName("Milk Intake"),_xll.RiskUnits("kg"))</f>
        <v>#NAME?</v>
      </c>
      <c r="L57" s="134"/>
      <c r="M57" s="134" t="e" cm="1">
        <f t="array" aca="1" ref="M57" ca="1">_xll.RiskNormal(0.0243*L57,0.005*L57,_xll.RiskTruncateP(0.05,0.95),_xll.RiskName("Soil Intake"),_xll.RiskUnits("kg"))</f>
        <v>#NAME?</v>
      </c>
      <c r="N57" s="134">
        <f t="shared" si="4"/>
        <v>0</v>
      </c>
      <c r="O57" s="134" t="e">
        <f t="shared" ca="1" si="5"/>
        <v>#NAME?</v>
      </c>
      <c r="P57" s="134" t="e">
        <f t="shared" ca="1" si="11"/>
        <v>#NAME?</v>
      </c>
      <c r="Q57" s="134" t="e">
        <f t="shared" ca="1" si="11"/>
        <v>#NAME?</v>
      </c>
      <c r="R57" s="134">
        <f t="shared" si="11"/>
        <v>0</v>
      </c>
      <c r="S57" s="134" t="e">
        <f t="shared" ca="1" si="10"/>
        <v>#NAME?</v>
      </c>
      <c r="T57" s="134" t="e" cm="1">
        <f t="array" aca="1" ref="T57" ca="1">U56-(U56*(0.5^(1/_xll.RiskNormal('SW7'!C$2,'SW7'!D$2,_xll.RiskTruncateP(0.05,0.95),_xll.RiskName("Halflife"),_xll.RiskUnits("d")))))</f>
        <v>#NAME?</v>
      </c>
      <c r="U57" s="134" t="e">
        <f t="shared" ca="1" si="7"/>
        <v>#NAME?</v>
      </c>
      <c r="V57" s="137" t="e" cm="1">
        <f t="array" aca="1" ref="V57" ca="1">(U57*_xll.RiskNormal('SW7'!C$3,'SW7'!D$3,_xll.RiskTruncateP(0.05,0.95),_xll.RiskName("PFAS MUSCLE FRAC"))/(B57*_xll.RiskNormal('SW7'!C$4,'SW7'!E$4,_xll.RiskTruncateP(0.05,0.95),_xll.RiskName("MUSCLE BW FRAC"))))/1000</f>
        <v>#NAME?</v>
      </c>
      <c r="W57" s="137" t="e" cm="1">
        <f t="array" aca="1" ref="W57" ca="1">V57/_xll.RiskNormal('SW7'!C$5,'SW7'!D$5,_xll.RiskTruncateP(0.05,0.95),_xll.RiskName("Serum Part"))</f>
        <v>#NAME?</v>
      </c>
    </row>
    <row r="58" spans="1:23" x14ac:dyDescent="0.35">
      <c r="A58" s="133">
        <f t="shared" si="1"/>
        <v>55</v>
      </c>
      <c r="B58" s="134" t="e" cm="1">
        <f t="array" aca="1" ref="B58" ca="1">B57+_xll.RiskNormal(0.5584 + 2*0.001787*A58 -3*0.00000155*A58^2 - 4*0.00000000133*A58^3,0.35*(0.5584 + 2*0.001787*A58 -3*0.00000155*A58^2 - 4*0.00000000133*A58^3),_xll.RiskTruncateP(0.05,0.95),_xll.RiskName("BW Gain"),_xll.RiskUnits("kg"))</f>
        <v>#NAME?</v>
      </c>
      <c r="C58" s="133" t="e" cm="1">
        <f t="array" aca="1" ref="C58" ca="1">_xll.RiskNormal(30,30*0.3941,_xll.RiskTruncateP(0.05,0.95),_xll.RiskName("Diet 2 Feed"),_xll.RiskUnits("ng/kg dry"))</f>
        <v>#NAME?</v>
      </c>
      <c r="D58" s="133" t="e" cm="1">
        <f t="array" aca="1" ref="D58" ca="1">_xll.RiskNormal(310,310*0.282,_xll.RiskTruncateP(0.05,0.95),_xll.RiskName("Diet 2 Soil"),_xll.RiskUnits("ng/kg dry"))</f>
        <v>#NAME?</v>
      </c>
      <c r="E58" s="163">
        <v>1.3</v>
      </c>
      <c r="F58" s="134" t="e" cm="1">
        <f t="array" aca="1" ref="F58" ca="1">_xll.RiskNormal((-0.0001*A58^2+0.0196*A58+11.697),(-0.0001*A58^2+0.0196*A58+11.697)*0.062,_xll.RiskTruncateP(0.05,0.95),_xll.RiskName("DMI Cow"),_xll.RiskUnits("kg"))</f>
        <v>#NAME?</v>
      </c>
      <c r="G58" s="134" t="e">
        <f t="shared" ca="1" si="9"/>
        <v>#NAME?</v>
      </c>
      <c r="H58" s="134" t="e" cm="1">
        <f t="array" aca="1" ref="H58" ca="1">_xll.RiskNormal('SW7'!C$12,'SW7'!D$12,_xll.RiskTruncateP(0.05,0.95),_xll.RiskName("Water Intake Cow"),_xll.RiskUnits("L"))</f>
        <v>#NAME?</v>
      </c>
      <c r="I58" s="134" t="e">
        <f t="shared" ca="1" si="2"/>
        <v>#NAME?</v>
      </c>
      <c r="J58" s="134" t="e">
        <f t="shared" ca="1" si="3"/>
        <v>#NAME?</v>
      </c>
      <c r="K58" s="134" t="e" cm="1">
        <f t="array" aca="1" ref="K58" ca="1">_xll.RiskNormal(-0.0000000257*A58^4+0.0000163*A58^3-0.003686*A58^2+0.3024*A58+1.445,(-0.0000000257*A58^4+0.0000163*A58^3-0.003686*A58^2+0.3024*A58+1.445)*0.355,_xll.RiskTruncateP(0.05,0.95),_xll.RiskName("Milk Intake"),_xll.RiskUnits("kg"))</f>
        <v>#NAME?</v>
      </c>
      <c r="L58" s="134"/>
      <c r="M58" s="134" t="e" cm="1">
        <f t="array" aca="1" ref="M58" ca="1">_xll.RiskNormal(0.0243*L58,0.005*L58,_xll.RiskTruncateP(0.05,0.95),_xll.RiskName("Soil Intake"),_xll.RiskUnits("kg"))</f>
        <v>#NAME?</v>
      </c>
      <c r="N58" s="134">
        <f t="shared" si="4"/>
        <v>0</v>
      </c>
      <c r="O58" s="134" t="e">
        <f t="shared" ca="1" si="5"/>
        <v>#NAME?</v>
      </c>
      <c r="P58" s="134" t="e">
        <f t="shared" ca="1" si="11"/>
        <v>#NAME?</v>
      </c>
      <c r="Q58" s="134" t="e">
        <f t="shared" ca="1" si="11"/>
        <v>#NAME?</v>
      </c>
      <c r="R58" s="134">
        <f t="shared" si="11"/>
        <v>0</v>
      </c>
      <c r="S58" s="134" t="e">
        <f t="shared" ca="1" si="10"/>
        <v>#NAME?</v>
      </c>
      <c r="T58" s="134" t="e" cm="1">
        <f t="array" aca="1" ref="T58" ca="1">U57-(U57*(0.5^(1/_xll.RiskNormal('SW7'!C$2,'SW7'!D$2,_xll.RiskTruncateP(0.05,0.95),_xll.RiskName("Halflife"),_xll.RiskUnits("d")))))</f>
        <v>#NAME?</v>
      </c>
      <c r="U58" s="134" t="e">
        <f t="shared" ca="1" si="7"/>
        <v>#NAME?</v>
      </c>
      <c r="V58" s="137" t="e" cm="1">
        <f t="array" aca="1" ref="V58" ca="1">(U58*_xll.RiskNormal('SW7'!C$3,'SW7'!D$3,_xll.RiskTruncateP(0.05,0.95),_xll.RiskName("PFAS MUSCLE FRAC"))/(B58*_xll.RiskNormal('SW7'!C$4,'SW7'!E$4,_xll.RiskTruncateP(0.05,0.95),_xll.RiskName("MUSCLE BW FRAC"))))/1000</f>
        <v>#NAME?</v>
      </c>
      <c r="W58" s="137" t="e" cm="1">
        <f t="array" aca="1" ref="W58" ca="1">V58/_xll.RiskNormal('SW7'!C$5,'SW7'!D$5,_xll.RiskTruncateP(0.05,0.95),_xll.RiskName("Serum Part"))</f>
        <v>#NAME?</v>
      </c>
    </row>
    <row r="59" spans="1:23" x14ac:dyDescent="0.35">
      <c r="A59" s="133">
        <f t="shared" si="1"/>
        <v>56</v>
      </c>
      <c r="B59" s="134" t="e" cm="1">
        <f t="array" aca="1" ref="B59" ca="1">B58+_xll.RiskNormal(0.5584 + 2*0.001787*A59 -3*0.00000155*A59^2 - 4*0.00000000133*A59^3,0.35*(0.5584 + 2*0.001787*A59 -3*0.00000155*A59^2 - 4*0.00000000133*A59^3),_xll.RiskTruncateP(0.05,0.95),_xll.RiskName("BW Gain"),_xll.RiskUnits("kg"))</f>
        <v>#NAME?</v>
      </c>
      <c r="C59" s="133" t="e" cm="1">
        <f t="array" aca="1" ref="C59" ca="1">_xll.RiskNormal(30,30*0.3941,_xll.RiskTruncateP(0.05,0.95),_xll.RiskName("Diet 2 Feed"),_xll.RiskUnits("ng/kg dry"))</f>
        <v>#NAME?</v>
      </c>
      <c r="D59" s="133" t="e" cm="1">
        <f t="array" aca="1" ref="D59" ca="1">_xll.RiskNormal(310,310*0.282,_xll.RiskTruncateP(0.05,0.95),_xll.RiskName("Diet 2 Soil"),_xll.RiskUnits("ng/kg dry"))</f>
        <v>#NAME?</v>
      </c>
      <c r="E59" s="163">
        <v>1.3</v>
      </c>
      <c r="F59" s="134" t="e" cm="1">
        <f t="array" aca="1" ref="F59" ca="1">_xll.RiskNormal((-0.0001*A59^2+0.0196*A59+11.697),(-0.0001*A59^2+0.0196*A59+11.697)*0.062,_xll.RiskTruncateP(0.05,0.95),_xll.RiskName("DMI Cow"),_xll.RiskUnits("kg"))</f>
        <v>#NAME?</v>
      </c>
      <c r="G59" s="134" t="e">
        <f t="shared" ca="1" si="9"/>
        <v>#NAME?</v>
      </c>
      <c r="H59" s="134" t="e" cm="1">
        <f t="array" aca="1" ref="H59" ca="1">_xll.RiskNormal('SW7'!C$12,'SW7'!D$12,_xll.RiskTruncateP(0.05,0.95),_xll.RiskName("Water Intake Cow"),_xll.RiskUnits("L"))</f>
        <v>#NAME?</v>
      </c>
      <c r="I59" s="134" t="e">
        <f t="shared" ca="1" si="2"/>
        <v>#NAME?</v>
      </c>
      <c r="J59" s="134" t="e">
        <f t="shared" ca="1" si="3"/>
        <v>#NAME?</v>
      </c>
      <c r="K59" s="134" t="e" cm="1">
        <f t="array" aca="1" ref="K59" ca="1">_xll.RiskNormal(-0.0000000257*A59^4+0.0000163*A59^3-0.003686*A59^2+0.3024*A59+1.445,(-0.0000000257*A59^4+0.0000163*A59^3-0.003686*A59^2+0.3024*A59+1.445)*0.355,_xll.RiskTruncateP(0.05,0.95),_xll.RiskName("Milk Intake"),_xll.RiskUnits("kg"))</f>
        <v>#NAME?</v>
      </c>
      <c r="L59" s="134"/>
      <c r="M59" s="134" t="e" cm="1">
        <f t="array" aca="1" ref="M59" ca="1">_xll.RiskNormal(0.0243*L59,0.005*L59,_xll.RiskTruncateP(0.05,0.95),_xll.RiskName("Soil Intake"),_xll.RiskUnits("kg"))</f>
        <v>#NAME?</v>
      </c>
      <c r="N59" s="134">
        <f t="shared" si="4"/>
        <v>0</v>
      </c>
      <c r="O59" s="134" t="e">
        <f t="shared" ca="1" si="5"/>
        <v>#NAME?</v>
      </c>
      <c r="P59" s="134" t="e">
        <f t="shared" ca="1" si="11"/>
        <v>#NAME?</v>
      </c>
      <c r="Q59" s="134" t="e">
        <f t="shared" ca="1" si="11"/>
        <v>#NAME?</v>
      </c>
      <c r="R59" s="134">
        <f t="shared" si="11"/>
        <v>0</v>
      </c>
      <c r="S59" s="134" t="e">
        <f t="shared" ca="1" si="10"/>
        <v>#NAME?</v>
      </c>
      <c r="T59" s="134" t="e" cm="1">
        <f t="array" aca="1" ref="T59" ca="1">U58-(U58*(0.5^(1/_xll.RiskNormal('SW7'!C$2,'SW7'!D$2,_xll.RiskTruncateP(0.05,0.95),_xll.RiskName("Halflife"),_xll.RiskUnits("d")))))</f>
        <v>#NAME?</v>
      </c>
      <c r="U59" s="134" t="e">
        <f t="shared" ca="1" si="7"/>
        <v>#NAME?</v>
      </c>
      <c r="V59" s="137" t="e" cm="1">
        <f t="array" aca="1" ref="V59" ca="1">(U59*_xll.RiskNormal('SW7'!C$3,'SW7'!D$3,_xll.RiskTruncateP(0.05,0.95),_xll.RiskName("PFAS MUSCLE FRAC"))/(B59*_xll.RiskNormal('SW7'!C$4,'SW7'!E$4,_xll.RiskTruncateP(0.05,0.95),_xll.RiskName("MUSCLE BW FRAC"))))/1000</f>
        <v>#NAME?</v>
      </c>
      <c r="W59" s="137" t="e" cm="1">
        <f t="array" aca="1" ref="W59" ca="1">V59/_xll.RiskNormal('SW7'!C$5,'SW7'!D$5,_xll.RiskTruncateP(0.05,0.95),_xll.RiskName("Serum Part"))</f>
        <v>#NAME?</v>
      </c>
    </row>
    <row r="60" spans="1:23" x14ac:dyDescent="0.35">
      <c r="A60" s="133">
        <f t="shared" si="1"/>
        <v>57</v>
      </c>
      <c r="B60" s="134" t="e" cm="1">
        <f t="array" aca="1" ref="B60" ca="1">B59+_xll.RiskNormal(0.5584 + 2*0.001787*A60 -3*0.00000155*A60^2 - 4*0.00000000133*A60^3,0.35*(0.5584 + 2*0.001787*A60 -3*0.00000155*A60^2 - 4*0.00000000133*A60^3),_xll.RiskTruncateP(0.05,0.95),_xll.RiskName("BW Gain"),_xll.RiskUnits("kg"))</f>
        <v>#NAME?</v>
      </c>
      <c r="C60" s="133" t="e" cm="1">
        <f t="array" aca="1" ref="C60" ca="1">_xll.RiskNormal(30,30*0.3941,_xll.RiskTruncateP(0.05,0.95),_xll.RiskName("Diet 2 Feed"),_xll.RiskUnits("ng/kg dry"))</f>
        <v>#NAME?</v>
      </c>
      <c r="D60" s="133" t="e" cm="1">
        <f t="array" aca="1" ref="D60" ca="1">_xll.RiskNormal(310,310*0.282,_xll.RiskTruncateP(0.05,0.95),_xll.RiskName("Diet 2 Soil"),_xll.RiskUnits("ng/kg dry"))</f>
        <v>#NAME?</v>
      </c>
      <c r="E60" s="163">
        <v>1.3</v>
      </c>
      <c r="F60" s="134" t="e" cm="1">
        <f t="array" aca="1" ref="F60" ca="1">_xll.RiskNormal((-0.0001*A60^2+0.0196*A60+11.697),(-0.0001*A60^2+0.0196*A60+11.697)*0.062,_xll.RiskTruncateP(0.05,0.95),_xll.RiskName("DMI Cow"),_xll.RiskUnits("kg"))</f>
        <v>#NAME?</v>
      </c>
      <c r="G60" s="134" t="e">
        <f t="shared" ca="1" si="9"/>
        <v>#NAME?</v>
      </c>
      <c r="H60" s="134" t="e" cm="1">
        <f t="array" aca="1" ref="H60" ca="1">_xll.RiskNormal('SW7'!C$12,'SW7'!D$12,_xll.RiskTruncateP(0.05,0.95),_xll.RiskName("Water Intake Cow"),_xll.RiskUnits("L"))</f>
        <v>#NAME?</v>
      </c>
      <c r="I60" s="134" t="e">
        <f t="shared" ca="1" si="2"/>
        <v>#NAME?</v>
      </c>
      <c r="J60" s="134" t="e">
        <f t="shared" ca="1" si="3"/>
        <v>#NAME?</v>
      </c>
      <c r="K60" s="134" t="e" cm="1">
        <f t="array" aca="1" ref="K60" ca="1">_xll.RiskNormal(-0.0000000257*A60^4+0.0000163*A60^3-0.003686*A60^2+0.3024*A60+1.445,(-0.0000000257*A60^4+0.0000163*A60^3-0.003686*A60^2+0.3024*A60+1.445)*0.355,_xll.RiskTruncateP(0.05,0.95),_xll.RiskName("Milk Intake"),_xll.RiskUnits("kg"))</f>
        <v>#NAME?</v>
      </c>
      <c r="L60" s="134"/>
      <c r="M60" s="134" t="e" cm="1">
        <f t="array" aca="1" ref="M60" ca="1">_xll.RiskNormal(0.0243*L60,0.005*L60,_xll.RiskTruncateP(0.05,0.95),_xll.RiskName("Soil Intake"),_xll.RiskUnits("kg"))</f>
        <v>#NAME?</v>
      </c>
      <c r="N60" s="134">
        <f t="shared" si="4"/>
        <v>0</v>
      </c>
      <c r="O60" s="134" t="e">
        <f t="shared" ca="1" si="5"/>
        <v>#NAME?</v>
      </c>
      <c r="P60" s="134" t="e">
        <f t="shared" ca="1" si="11"/>
        <v>#NAME?</v>
      </c>
      <c r="Q60" s="134" t="e">
        <f t="shared" ca="1" si="11"/>
        <v>#NAME?</v>
      </c>
      <c r="R60" s="134">
        <f t="shared" si="11"/>
        <v>0</v>
      </c>
      <c r="S60" s="134" t="e">
        <f t="shared" ca="1" si="10"/>
        <v>#NAME?</v>
      </c>
      <c r="T60" s="134" t="e" cm="1">
        <f t="array" aca="1" ref="T60" ca="1">U59-(U59*(0.5^(1/_xll.RiskNormal('SW7'!C$2,'SW7'!D$2,_xll.RiskTruncateP(0.05,0.95),_xll.RiskName("Halflife"),_xll.RiskUnits("d")))))</f>
        <v>#NAME?</v>
      </c>
      <c r="U60" s="134" t="e">
        <f t="shared" ca="1" si="7"/>
        <v>#NAME?</v>
      </c>
      <c r="V60" s="137" t="e" cm="1">
        <f t="array" aca="1" ref="V60" ca="1">(U60*_xll.RiskNormal('SW7'!C$3,'SW7'!D$3,_xll.RiskTruncateP(0.05,0.95),_xll.RiskName("PFAS MUSCLE FRAC"))/(B60*_xll.RiskNormal('SW7'!C$4,'SW7'!E$4,_xll.RiskTruncateP(0.05,0.95),_xll.RiskName("MUSCLE BW FRAC"))))/1000</f>
        <v>#NAME?</v>
      </c>
      <c r="W60" s="137" t="e" cm="1">
        <f t="array" aca="1" ref="W60" ca="1">V60/_xll.RiskNormal('SW7'!C$5,'SW7'!D$5,_xll.RiskTruncateP(0.05,0.95),_xll.RiskName("Serum Part"))</f>
        <v>#NAME?</v>
      </c>
    </row>
    <row r="61" spans="1:23" x14ac:dyDescent="0.35">
      <c r="A61" s="133">
        <f t="shared" si="1"/>
        <v>58</v>
      </c>
      <c r="B61" s="134" t="e" cm="1">
        <f t="array" aca="1" ref="B61" ca="1">B60+_xll.RiskNormal(0.5584 + 2*0.001787*A61 -3*0.00000155*A61^2 - 4*0.00000000133*A61^3,0.35*(0.5584 + 2*0.001787*A61 -3*0.00000155*A61^2 - 4*0.00000000133*A61^3),_xll.RiskTruncateP(0.05,0.95),_xll.RiskName("BW Gain"),_xll.RiskUnits("kg"))</f>
        <v>#NAME?</v>
      </c>
      <c r="C61" s="133" t="e" cm="1">
        <f t="array" aca="1" ref="C61" ca="1">_xll.RiskNormal(30,30*0.3941,_xll.RiskTruncateP(0.05,0.95),_xll.RiskName("Diet 2 Feed"),_xll.RiskUnits("ng/kg dry"))</f>
        <v>#NAME?</v>
      </c>
      <c r="D61" s="133" t="e" cm="1">
        <f t="array" aca="1" ref="D61" ca="1">_xll.RiskNormal(310,310*0.282,_xll.RiskTruncateP(0.05,0.95),_xll.RiskName("Diet 2 Soil"),_xll.RiskUnits("ng/kg dry"))</f>
        <v>#NAME?</v>
      </c>
      <c r="E61" s="163">
        <v>1.3</v>
      </c>
      <c r="F61" s="134" t="e" cm="1">
        <f t="array" aca="1" ref="F61" ca="1">_xll.RiskNormal((-0.0001*A61^2+0.0196*A61+11.697),(-0.0001*A61^2+0.0196*A61+11.697)*0.062,_xll.RiskTruncateP(0.05,0.95),_xll.RiskName("DMI Cow"),_xll.RiskUnits("kg"))</f>
        <v>#NAME?</v>
      </c>
      <c r="G61" s="134" t="e">
        <f t="shared" ca="1" si="9"/>
        <v>#NAME?</v>
      </c>
      <c r="H61" s="134" t="e" cm="1">
        <f t="array" aca="1" ref="H61" ca="1">_xll.RiskNormal('SW7'!C$12,'SW7'!D$12,_xll.RiskTruncateP(0.05,0.95),_xll.RiskName("Water Intake Cow"),_xll.RiskUnits("L"))</f>
        <v>#NAME?</v>
      </c>
      <c r="I61" s="134" t="e">
        <f t="shared" ca="1" si="2"/>
        <v>#NAME?</v>
      </c>
      <c r="J61" s="134" t="e">
        <f t="shared" ca="1" si="3"/>
        <v>#NAME?</v>
      </c>
      <c r="K61" s="134" t="e" cm="1">
        <f t="array" aca="1" ref="K61" ca="1">_xll.RiskNormal(-0.0000000257*A61^4+0.0000163*A61^3-0.003686*A61^2+0.3024*A61+1.445,(-0.0000000257*A61^4+0.0000163*A61^3-0.003686*A61^2+0.3024*A61+1.445)*0.355,_xll.RiskTruncateP(0.05,0.95),_xll.RiskName("Milk Intake"),_xll.RiskUnits("kg"))</f>
        <v>#NAME?</v>
      </c>
      <c r="L61" s="134"/>
      <c r="M61" s="134" t="e" cm="1">
        <f t="array" aca="1" ref="M61" ca="1">_xll.RiskNormal(0.0243*L61,0.005*L61,_xll.RiskTruncateP(0.05,0.95),_xll.RiskName("Soil Intake"),_xll.RiskUnits("kg"))</f>
        <v>#NAME?</v>
      </c>
      <c r="N61" s="134">
        <f t="shared" si="4"/>
        <v>0</v>
      </c>
      <c r="O61" s="134" t="e">
        <f t="shared" ca="1" si="5"/>
        <v>#NAME?</v>
      </c>
      <c r="P61" s="134" t="e">
        <f t="shared" ca="1" si="11"/>
        <v>#NAME?</v>
      </c>
      <c r="Q61" s="134" t="e">
        <f t="shared" ca="1" si="11"/>
        <v>#NAME?</v>
      </c>
      <c r="R61" s="134">
        <f t="shared" si="11"/>
        <v>0</v>
      </c>
      <c r="S61" s="134" t="e">
        <f t="shared" ca="1" si="10"/>
        <v>#NAME?</v>
      </c>
      <c r="T61" s="134" t="e" cm="1">
        <f t="array" aca="1" ref="T61" ca="1">U60-(U60*(0.5^(1/_xll.RiskNormal('SW7'!C$2,'SW7'!D$2,_xll.RiskTruncateP(0.05,0.95),_xll.RiskName("Halflife"),_xll.RiskUnits("d")))))</f>
        <v>#NAME?</v>
      </c>
      <c r="U61" s="134" t="e">
        <f t="shared" ca="1" si="7"/>
        <v>#NAME?</v>
      </c>
      <c r="V61" s="137" t="e" cm="1">
        <f t="array" aca="1" ref="V61" ca="1">(U61*_xll.RiskNormal('SW7'!C$3,'SW7'!D$3,_xll.RiskTruncateP(0.05,0.95),_xll.RiskName("PFAS MUSCLE FRAC"))/(B61*_xll.RiskNormal('SW7'!C$4,'SW7'!E$4,_xll.RiskTruncateP(0.05,0.95),_xll.RiskName("MUSCLE BW FRAC"))))/1000</f>
        <v>#NAME?</v>
      </c>
      <c r="W61" s="137" t="e" cm="1">
        <f t="array" aca="1" ref="W61" ca="1">V61/_xll.RiskNormal('SW7'!C$5,'SW7'!D$5,_xll.RiskTruncateP(0.05,0.95),_xll.RiskName("Serum Part"))</f>
        <v>#NAME?</v>
      </c>
    </row>
    <row r="62" spans="1:23" x14ac:dyDescent="0.35">
      <c r="A62" s="133">
        <f t="shared" si="1"/>
        <v>59</v>
      </c>
      <c r="B62" s="134" t="e" cm="1">
        <f t="array" aca="1" ref="B62" ca="1">B61+_xll.RiskNormal(0.5584 + 2*0.001787*A62 -3*0.00000155*A62^2 - 4*0.00000000133*A62^3,0.35*(0.5584 + 2*0.001787*A62 -3*0.00000155*A62^2 - 4*0.00000000133*A62^3),_xll.RiskTruncateP(0.05,0.95),_xll.RiskName("BW Gain"),_xll.RiskUnits("kg"))</f>
        <v>#NAME?</v>
      </c>
      <c r="C62" s="133" t="e" cm="1">
        <f t="array" aca="1" ref="C62" ca="1">_xll.RiskNormal(30,30*0.3941,_xll.RiskTruncateP(0.05,0.95),_xll.RiskName("Diet 2 Feed"),_xll.RiskUnits("ng/kg dry"))</f>
        <v>#NAME?</v>
      </c>
      <c r="D62" s="133" t="e" cm="1">
        <f t="array" aca="1" ref="D62" ca="1">_xll.RiskNormal(310,310*0.282,_xll.RiskTruncateP(0.05,0.95),_xll.RiskName("Diet 2 Soil"),_xll.RiskUnits("ng/kg dry"))</f>
        <v>#NAME?</v>
      </c>
      <c r="E62" s="163">
        <v>1.3</v>
      </c>
      <c r="F62" s="134" t="e" cm="1">
        <f t="array" aca="1" ref="F62" ca="1">_xll.RiskNormal((-0.0001*A62^2+0.0196*A62+11.697),(-0.0001*A62^2+0.0196*A62+11.697)*0.062,_xll.RiskTruncateP(0.05,0.95),_xll.RiskName("DMI Cow"),_xll.RiskUnits("kg"))</f>
        <v>#NAME?</v>
      </c>
      <c r="G62" s="134" t="e">
        <f t="shared" ca="1" si="9"/>
        <v>#NAME?</v>
      </c>
      <c r="H62" s="134" t="e" cm="1">
        <f t="array" aca="1" ref="H62" ca="1">_xll.RiskNormal('SW7'!C$12,'SW7'!D$12,_xll.RiskTruncateP(0.05,0.95),_xll.RiskName("Water Intake Cow"),_xll.RiskUnits("L"))</f>
        <v>#NAME?</v>
      </c>
      <c r="I62" s="134" t="e">
        <f t="shared" ca="1" si="2"/>
        <v>#NAME?</v>
      </c>
      <c r="J62" s="134" t="e">
        <f t="shared" ca="1" si="3"/>
        <v>#NAME?</v>
      </c>
      <c r="K62" s="134" t="e" cm="1">
        <f t="array" aca="1" ref="K62" ca="1">_xll.RiskNormal(-0.0000000257*A62^4+0.0000163*A62^3-0.003686*A62^2+0.3024*A62+1.445,(-0.0000000257*A62^4+0.0000163*A62^3-0.003686*A62^2+0.3024*A62+1.445)*0.355,_xll.RiskTruncateP(0.05,0.95),_xll.RiskName("Milk Intake"),_xll.RiskUnits("kg"))</f>
        <v>#NAME?</v>
      </c>
      <c r="L62" s="134"/>
      <c r="M62" s="134" t="e" cm="1">
        <f t="array" aca="1" ref="M62" ca="1">_xll.RiskNormal(0.0243*L62,0.005*L62,_xll.RiskTruncateP(0.05,0.95),_xll.RiskName("Soil Intake"),_xll.RiskUnits("kg"))</f>
        <v>#NAME?</v>
      </c>
      <c r="N62" s="134">
        <f t="shared" si="4"/>
        <v>0</v>
      </c>
      <c r="O62" s="134" t="e">
        <f t="shared" ca="1" si="5"/>
        <v>#NAME?</v>
      </c>
      <c r="P62" s="134" t="e">
        <f t="shared" ca="1" si="11"/>
        <v>#NAME?</v>
      </c>
      <c r="Q62" s="134" t="e">
        <f t="shared" ca="1" si="11"/>
        <v>#NAME?</v>
      </c>
      <c r="R62" s="134">
        <f t="shared" si="11"/>
        <v>0</v>
      </c>
      <c r="S62" s="134" t="e">
        <f t="shared" ca="1" si="10"/>
        <v>#NAME?</v>
      </c>
      <c r="T62" s="134" t="e" cm="1">
        <f t="array" aca="1" ref="T62" ca="1">U61-(U61*(0.5^(1/_xll.RiskNormal('SW7'!C$2,'SW7'!D$2,_xll.RiskTruncateP(0.05,0.95),_xll.RiskName("Halflife"),_xll.RiskUnits("d")))))</f>
        <v>#NAME?</v>
      </c>
      <c r="U62" s="134" t="e">
        <f t="shared" ca="1" si="7"/>
        <v>#NAME?</v>
      </c>
      <c r="V62" s="137" t="e" cm="1">
        <f t="array" aca="1" ref="V62" ca="1">(U62*_xll.RiskNormal('SW7'!C$3,'SW7'!D$3,_xll.RiskTruncateP(0.05,0.95),_xll.RiskName("PFAS MUSCLE FRAC"))/(B62*_xll.RiskNormal('SW7'!C$4,'SW7'!E$4,_xll.RiskTruncateP(0.05,0.95),_xll.RiskName("MUSCLE BW FRAC"))))/1000</f>
        <v>#NAME?</v>
      </c>
      <c r="W62" s="137" t="e" cm="1">
        <f t="array" aca="1" ref="W62" ca="1">V62/_xll.RiskNormal('SW7'!C$5,'SW7'!D$5,_xll.RiskTruncateP(0.05,0.95),_xll.RiskName("Serum Part"))</f>
        <v>#NAME?</v>
      </c>
    </row>
    <row r="63" spans="1:23" x14ac:dyDescent="0.35">
      <c r="A63" s="133">
        <f t="shared" si="1"/>
        <v>60</v>
      </c>
      <c r="B63" s="134" t="e" cm="1">
        <f t="array" aca="1" ref="B63" ca="1">B62+_xll.RiskNormal(0.5584 + 2*0.001787*A63 -3*0.00000155*A63^2 - 4*0.00000000133*A63^3,0.35*(0.5584 + 2*0.001787*A63 -3*0.00000155*A63^2 - 4*0.00000000133*A63^3),_xll.RiskTruncateP(0.05,0.95),_xll.RiskName("BW Gain"),_xll.RiskUnits("kg"))</f>
        <v>#NAME?</v>
      </c>
      <c r="C63" s="133" t="e" cm="1">
        <f t="array" aca="1" ref="C63" ca="1">_xll.RiskNormal(30,30*0.3941,_xll.RiskTruncateP(0.05,0.95),_xll.RiskName("Diet 2 Feed"),_xll.RiskUnits("ng/kg dry"))</f>
        <v>#NAME?</v>
      </c>
      <c r="D63" s="133" t="e" cm="1">
        <f t="array" aca="1" ref="D63" ca="1">_xll.RiskNormal(310,310*0.282,_xll.RiskTruncateP(0.05,0.95),_xll.RiskName("Diet 2 Soil"),_xll.RiskUnits("ng/kg dry"))</f>
        <v>#NAME?</v>
      </c>
      <c r="E63" s="163">
        <v>1.3</v>
      </c>
      <c r="F63" s="134" t="e" cm="1">
        <f t="array" aca="1" ref="F63" ca="1">_xll.RiskNormal((-0.0001*A63^2+0.0196*A63+11.697),(-0.0001*A63^2+0.0196*A63+11.697)*0.062,_xll.RiskTruncateP(0.05,0.95),_xll.RiskName("DMI Cow"),_xll.RiskUnits("kg"))</f>
        <v>#NAME?</v>
      </c>
      <c r="G63" s="134" t="e">
        <f t="shared" ca="1" si="9"/>
        <v>#NAME?</v>
      </c>
      <c r="H63" s="134" t="e" cm="1">
        <f t="array" aca="1" ref="H63" ca="1">_xll.RiskNormal('SW7'!C$12,'SW7'!D$12,_xll.RiskTruncateP(0.05,0.95),_xll.RiskName("Water Intake Cow"),_xll.RiskUnits("L"))</f>
        <v>#NAME?</v>
      </c>
      <c r="I63" s="134" t="e">
        <f t="shared" ca="1" si="2"/>
        <v>#NAME?</v>
      </c>
      <c r="J63" s="134" t="e">
        <f t="shared" ca="1" si="3"/>
        <v>#NAME?</v>
      </c>
      <c r="K63" s="134" t="e" cm="1">
        <f t="array" aca="1" ref="K63" ca="1">_xll.RiskNormal(-0.0000000257*A63^4+0.0000163*A63^3-0.003686*A63^2+0.3024*A63+1.445,(-0.0000000257*A63^4+0.0000163*A63^3-0.003686*A63^2+0.3024*A63+1.445)*0.355,_xll.RiskTruncateP(0.05,0.95),_xll.RiskName("Milk Intake"),_xll.RiskUnits("kg"))</f>
        <v>#NAME?</v>
      </c>
      <c r="L63" s="134"/>
      <c r="M63" s="134" t="e" cm="1">
        <f t="array" aca="1" ref="M63" ca="1">_xll.RiskNormal(0.0243*L63,0.005*L63,_xll.RiskTruncateP(0.05,0.95),_xll.RiskName("Soil Intake"),_xll.RiskUnits("kg"))</f>
        <v>#NAME?</v>
      </c>
      <c r="N63" s="134">
        <f t="shared" si="4"/>
        <v>0</v>
      </c>
      <c r="O63" s="134" t="e">
        <f t="shared" ca="1" si="5"/>
        <v>#NAME?</v>
      </c>
      <c r="P63" s="134" t="e">
        <f t="shared" ca="1" si="11"/>
        <v>#NAME?</v>
      </c>
      <c r="Q63" s="134" t="e">
        <f t="shared" ca="1" si="11"/>
        <v>#NAME?</v>
      </c>
      <c r="R63" s="134">
        <f t="shared" si="11"/>
        <v>0</v>
      </c>
      <c r="S63" s="134" t="e">
        <f t="shared" ca="1" si="10"/>
        <v>#NAME?</v>
      </c>
      <c r="T63" s="134" t="e" cm="1">
        <f t="array" aca="1" ref="T63" ca="1">U62-(U62*(0.5^(1/_xll.RiskNormal('SW7'!C$2,'SW7'!D$2,_xll.RiskTruncateP(0.05,0.95),_xll.RiskName("Halflife"),_xll.RiskUnits("d")))))</f>
        <v>#NAME?</v>
      </c>
      <c r="U63" s="134" t="e">
        <f t="shared" ca="1" si="7"/>
        <v>#NAME?</v>
      </c>
      <c r="V63" s="137" t="e" cm="1">
        <f t="array" aca="1" ref="V63" ca="1">(U63*_xll.RiskNormal('SW7'!C$3,'SW7'!D$3,_xll.RiskTruncateP(0.05,0.95),_xll.RiskName("PFAS MUSCLE FRAC"))/(B63*_xll.RiskNormal('SW7'!C$4,'SW7'!E$4,_xll.RiskTruncateP(0.05,0.95),_xll.RiskName("MUSCLE BW FRAC"))))/1000</f>
        <v>#NAME?</v>
      </c>
      <c r="W63" s="137" t="e" cm="1">
        <f t="array" aca="1" ref="W63" ca="1">V63/_xll.RiskNormal('SW7'!C$5,'SW7'!D$5,_xll.RiskTruncateP(0.05,0.95),_xll.RiskName("Serum Part"))</f>
        <v>#NAME?</v>
      </c>
    </row>
    <row r="64" spans="1:23" x14ac:dyDescent="0.35">
      <c r="A64" s="133">
        <f t="shared" si="1"/>
        <v>61</v>
      </c>
      <c r="B64" s="134" t="e" cm="1">
        <f t="array" aca="1" ref="B64" ca="1">B63+_xll.RiskNormal(0.5584 + 2*0.001787*A64 -3*0.00000155*A64^2 - 4*0.00000000133*A64^3,0.35*(0.5584 + 2*0.001787*A64 -3*0.00000155*A64^2 - 4*0.00000000133*A64^3),_xll.RiskTruncateP(0.05,0.95),_xll.RiskName("BW Gain"),_xll.RiskUnits("kg"))</f>
        <v>#NAME?</v>
      </c>
      <c r="C64" s="133" t="e" cm="1">
        <f t="array" aca="1" ref="C64" ca="1">_xll.RiskNormal(30,30*0.3941,_xll.RiskTruncateP(0.05,0.95),_xll.RiskName("Diet 2 Feed"),_xll.RiskUnits("ng/kg dry"))</f>
        <v>#NAME?</v>
      </c>
      <c r="D64" s="133" t="e" cm="1">
        <f t="array" aca="1" ref="D64" ca="1">_xll.RiskNormal(310,310*0.282,_xll.RiskTruncateP(0.05,0.95),_xll.RiskName("Diet 2 Soil"),_xll.RiskUnits("ng/kg dry"))</f>
        <v>#NAME?</v>
      </c>
      <c r="E64" s="163">
        <v>1.3</v>
      </c>
      <c r="F64" s="134" t="e" cm="1">
        <f t="array" aca="1" ref="F64" ca="1">_xll.RiskNormal((-0.0001*A64^2+0.0196*A64+11.697),(-0.0001*A64^2+0.0196*A64+11.697)*0.062,_xll.RiskTruncateP(0.05,0.95),_xll.RiskName("DMI Cow"),_xll.RiskUnits("kg"))</f>
        <v>#NAME?</v>
      </c>
      <c r="G64" s="134" t="e">
        <f t="shared" ca="1" si="9"/>
        <v>#NAME?</v>
      </c>
      <c r="H64" s="134" t="e" cm="1">
        <f t="array" aca="1" ref="H64" ca="1">_xll.RiskNormal('SW7'!C$12,'SW7'!D$12,_xll.RiskTruncateP(0.05,0.95),_xll.RiskName("Water Intake Cow"),_xll.RiskUnits("L"))</f>
        <v>#NAME?</v>
      </c>
      <c r="I64" s="134" t="e">
        <f t="shared" ca="1" si="2"/>
        <v>#NAME?</v>
      </c>
      <c r="J64" s="134" t="e">
        <f t="shared" ca="1" si="3"/>
        <v>#NAME?</v>
      </c>
      <c r="K64" s="134" t="e" cm="1">
        <f t="array" aca="1" ref="K64" ca="1">_xll.RiskNormal(-0.0000000257*A64^4+0.0000163*A64^3-0.003686*A64^2+0.3024*A64+1.445,(-0.0000000257*A64^4+0.0000163*A64^3-0.003686*A64^2+0.3024*A64+1.445)*0.355,_xll.RiskTruncateP(0.05,0.95),_xll.RiskName("Milk Intake"),_xll.RiskUnits("kg"))</f>
        <v>#NAME?</v>
      </c>
      <c r="L64" s="134"/>
      <c r="M64" s="134" t="e" cm="1">
        <f t="array" aca="1" ref="M64" ca="1">_xll.RiskNormal(0.0243*L64,0.005*L64,_xll.RiskTruncateP(0.05,0.95),_xll.RiskName("Soil Intake"),_xll.RiskUnits("kg"))</f>
        <v>#NAME?</v>
      </c>
      <c r="N64" s="134">
        <f t="shared" si="4"/>
        <v>0</v>
      </c>
      <c r="O64" s="134" t="e">
        <f t="shared" ca="1" si="5"/>
        <v>#NAME?</v>
      </c>
      <c r="P64" s="134" t="e">
        <f t="shared" ca="1" si="11"/>
        <v>#NAME?</v>
      </c>
      <c r="Q64" s="134" t="e">
        <f t="shared" ca="1" si="11"/>
        <v>#NAME?</v>
      </c>
      <c r="R64" s="134">
        <f t="shared" si="11"/>
        <v>0</v>
      </c>
      <c r="S64" s="134" t="e">
        <f t="shared" ca="1" si="10"/>
        <v>#NAME?</v>
      </c>
      <c r="T64" s="134" t="e" cm="1">
        <f t="array" aca="1" ref="T64" ca="1">U63-(U63*(0.5^(1/_xll.RiskNormal('SW7'!C$2,'SW7'!D$2,_xll.RiskTruncateP(0.05,0.95),_xll.RiskName("Halflife"),_xll.RiskUnits("d")))))</f>
        <v>#NAME?</v>
      </c>
      <c r="U64" s="134" t="e">
        <f t="shared" ca="1" si="7"/>
        <v>#NAME?</v>
      </c>
      <c r="V64" s="137" t="e" cm="1">
        <f t="array" aca="1" ref="V64" ca="1">(U64*_xll.RiskNormal('SW7'!C$3,'SW7'!D$3,_xll.RiskTruncateP(0.05,0.95),_xll.RiskName("PFAS MUSCLE FRAC"))/(B64*_xll.RiskNormal('SW7'!C$4,'SW7'!E$4,_xll.RiskTruncateP(0.05,0.95),_xll.RiskName("MUSCLE BW FRAC"))))/1000</f>
        <v>#NAME?</v>
      </c>
      <c r="W64" s="137" t="e" cm="1">
        <f t="array" aca="1" ref="W64" ca="1">V64/_xll.RiskNormal('SW7'!C$5,'SW7'!D$5,_xll.RiskTruncateP(0.05,0.95),_xll.RiskName("Serum Part"))</f>
        <v>#NAME?</v>
      </c>
    </row>
    <row r="65" spans="1:23" x14ac:dyDescent="0.35">
      <c r="A65" s="133">
        <f t="shared" si="1"/>
        <v>62</v>
      </c>
      <c r="B65" s="134" t="e" cm="1">
        <f t="array" aca="1" ref="B65" ca="1">B64+_xll.RiskNormal(0.5584 + 2*0.001787*A65 -3*0.00000155*A65^2 - 4*0.00000000133*A65^3,0.35*(0.5584 + 2*0.001787*A65 -3*0.00000155*A65^2 - 4*0.00000000133*A65^3),_xll.RiskTruncateP(0.05,0.95),_xll.RiskName("BW Gain"),_xll.RiskUnits("kg"))</f>
        <v>#NAME?</v>
      </c>
      <c r="C65" s="133" t="e" cm="1">
        <f t="array" aca="1" ref="C65" ca="1">_xll.RiskNormal(30,30*0.3941,_xll.RiskTruncateP(0.05,0.95),_xll.RiskName("Diet 2 Feed"),_xll.RiskUnits("ng/kg dry"))</f>
        <v>#NAME?</v>
      </c>
      <c r="D65" s="133" t="e" cm="1">
        <f t="array" aca="1" ref="D65" ca="1">_xll.RiskNormal(310,310*0.282,_xll.RiskTruncateP(0.05,0.95),_xll.RiskName("Diet 2 Soil"),_xll.RiskUnits("ng/kg dry"))</f>
        <v>#NAME?</v>
      </c>
      <c r="E65" s="163">
        <v>1.3</v>
      </c>
      <c r="F65" s="134" t="e" cm="1">
        <f t="array" aca="1" ref="F65" ca="1">_xll.RiskNormal((-0.0001*A65^2+0.0196*A65+11.697),(-0.0001*A65^2+0.0196*A65+11.697)*0.062,_xll.RiskTruncateP(0.05,0.95),_xll.RiskName("DMI Cow"),_xll.RiskUnits("kg"))</f>
        <v>#NAME?</v>
      </c>
      <c r="G65" s="134" t="e">
        <f t="shared" ca="1" si="9"/>
        <v>#NAME?</v>
      </c>
      <c r="H65" s="134" t="e" cm="1">
        <f t="array" aca="1" ref="H65" ca="1">_xll.RiskNormal('SW7'!C$12,'SW7'!D$12,_xll.RiskTruncateP(0.05,0.95),_xll.RiskName("Water Intake Cow"),_xll.RiskUnits("L"))</f>
        <v>#NAME?</v>
      </c>
      <c r="I65" s="134" t="e">
        <f t="shared" ca="1" si="2"/>
        <v>#NAME?</v>
      </c>
      <c r="J65" s="134" t="e">
        <f t="shared" ca="1" si="3"/>
        <v>#NAME?</v>
      </c>
      <c r="K65" s="134" t="e" cm="1">
        <f t="array" aca="1" ref="K65" ca="1">_xll.RiskNormal(-0.0000000257*A65^4+0.0000163*A65^3-0.003686*A65^2+0.3024*A65+1.445,(-0.0000000257*A65^4+0.0000163*A65^3-0.003686*A65^2+0.3024*A65+1.445)*0.355,_xll.RiskTruncateP(0.05,0.95),_xll.RiskName("Milk Intake"),_xll.RiskUnits("kg"))</f>
        <v>#NAME?</v>
      </c>
      <c r="L65" s="134"/>
      <c r="M65" s="134" t="e" cm="1">
        <f t="array" aca="1" ref="M65" ca="1">_xll.RiskNormal(0.0243*L65,0.005*L65,_xll.RiskTruncateP(0.05,0.95),_xll.RiskName("Soil Intake"),_xll.RiskUnits("kg"))</f>
        <v>#NAME?</v>
      </c>
      <c r="N65" s="134">
        <f t="shared" si="4"/>
        <v>0</v>
      </c>
      <c r="O65" s="134" t="e">
        <f t="shared" ca="1" si="5"/>
        <v>#NAME?</v>
      </c>
      <c r="P65" s="134" t="e">
        <f t="shared" ca="1" si="11"/>
        <v>#NAME?</v>
      </c>
      <c r="Q65" s="134" t="e">
        <f t="shared" ca="1" si="11"/>
        <v>#NAME?</v>
      </c>
      <c r="R65" s="134">
        <f t="shared" si="11"/>
        <v>0</v>
      </c>
      <c r="S65" s="134" t="e">
        <f t="shared" ca="1" si="10"/>
        <v>#NAME?</v>
      </c>
      <c r="T65" s="134" t="e" cm="1">
        <f t="array" aca="1" ref="T65" ca="1">U64-(U64*(0.5^(1/_xll.RiskNormal('SW7'!C$2,'SW7'!D$2,_xll.RiskTruncateP(0.05,0.95),_xll.RiskName("Halflife"),_xll.RiskUnits("d")))))</f>
        <v>#NAME?</v>
      </c>
      <c r="U65" s="134" t="e">
        <f t="shared" ca="1" si="7"/>
        <v>#NAME?</v>
      </c>
      <c r="V65" s="137" t="e" cm="1">
        <f t="array" aca="1" ref="V65" ca="1">(U65*_xll.RiskNormal('SW7'!C$3,'SW7'!D$3,_xll.RiskTruncateP(0.05,0.95),_xll.RiskName("PFAS MUSCLE FRAC"))/(B65*_xll.RiskNormal('SW7'!C$4,'SW7'!E$4,_xll.RiskTruncateP(0.05,0.95),_xll.RiskName("MUSCLE BW FRAC"))))/1000</f>
        <v>#NAME?</v>
      </c>
      <c r="W65" s="137" t="e" cm="1">
        <f t="array" aca="1" ref="W65" ca="1">V65/_xll.RiskNormal('SW7'!C$5,'SW7'!D$5,_xll.RiskTruncateP(0.05,0.95),_xll.RiskName("Serum Part"))</f>
        <v>#NAME?</v>
      </c>
    </row>
    <row r="66" spans="1:23" x14ac:dyDescent="0.35">
      <c r="A66" s="133">
        <f t="shared" si="1"/>
        <v>63</v>
      </c>
      <c r="B66" s="134" t="e" cm="1">
        <f t="array" aca="1" ref="B66" ca="1">B65+_xll.RiskNormal(0.5584 + 2*0.001787*A66 -3*0.00000155*A66^2 - 4*0.00000000133*A66^3,0.35*(0.5584 + 2*0.001787*A66 -3*0.00000155*A66^2 - 4*0.00000000133*A66^3),_xll.RiskTruncateP(0.05,0.95),_xll.RiskName("BW Gain"),_xll.RiskUnits("kg"))</f>
        <v>#NAME?</v>
      </c>
      <c r="C66" s="133" t="e" cm="1">
        <f t="array" aca="1" ref="C66" ca="1">_xll.RiskNormal(30,30*0.3941,_xll.RiskTruncateP(0.05,0.95),_xll.RiskName("Diet 2 Feed"),_xll.RiskUnits("ng/kg dry"))</f>
        <v>#NAME?</v>
      </c>
      <c r="D66" s="133" t="e" cm="1">
        <f t="array" aca="1" ref="D66" ca="1">_xll.RiskNormal(310,310*0.282,_xll.RiskTruncateP(0.05,0.95),_xll.RiskName("Diet 2 Soil"),_xll.RiskUnits("ng/kg dry"))</f>
        <v>#NAME?</v>
      </c>
      <c r="E66" s="163">
        <v>1.3</v>
      </c>
      <c r="F66" s="134" t="e" cm="1">
        <f t="array" aca="1" ref="F66" ca="1">_xll.RiskNormal((-0.0001*A66^2+0.0196*A66+11.697),(-0.0001*A66^2+0.0196*A66+11.697)*0.062,_xll.RiskTruncateP(0.05,0.95),_xll.RiskName("DMI Cow"),_xll.RiskUnits("kg"))</f>
        <v>#NAME?</v>
      </c>
      <c r="G66" s="134" t="e">
        <f t="shared" ca="1" si="9"/>
        <v>#NAME?</v>
      </c>
      <c r="H66" s="134" t="e" cm="1">
        <f t="array" aca="1" ref="H66" ca="1">_xll.RiskNormal('SW7'!C$12,'SW7'!D$12,_xll.RiskTruncateP(0.05,0.95),_xll.RiskName("Water Intake Cow"),_xll.RiskUnits("L"))</f>
        <v>#NAME?</v>
      </c>
      <c r="I66" s="134" t="e">
        <f t="shared" ca="1" si="2"/>
        <v>#NAME?</v>
      </c>
      <c r="J66" s="134" t="e">
        <f t="shared" ca="1" si="3"/>
        <v>#NAME?</v>
      </c>
      <c r="K66" s="134" t="e" cm="1">
        <f t="array" aca="1" ref="K66" ca="1">_xll.RiskNormal(-0.0000000257*A66^4+0.0000163*A66^3-0.003686*A66^2+0.3024*A66+1.445,(-0.0000000257*A66^4+0.0000163*A66^3-0.003686*A66^2+0.3024*A66+1.445)*0.355,_xll.RiskTruncateP(0.05,0.95),_xll.RiskName("Milk Intake"),_xll.RiskUnits("kg"))</f>
        <v>#NAME?</v>
      </c>
      <c r="L66" s="134"/>
      <c r="M66" s="134" t="e" cm="1">
        <f t="array" aca="1" ref="M66" ca="1">_xll.RiskNormal(0.0243*L66,0.005*L66,_xll.RiskTruncateP(0.05,0.95),_xll.RiskName("Soil Intake"),_xll.RiskUnits("kg"))</f>
        <v>#NAME?</v>
      </c>
      <c r="N66" s="134">
        <f t="shared" si="4"/>
        <v>0</v>
      </c>
      <c r="O66" s="134" t="e">
        <f t="shared" ca="1" si="5"/>
        <v>#NAME?</v>
      </c>
      <c r="P66" s="134" t="e">
        <f t="shared" ca="1" si="11"/>
        <v>#NAME?</v>
      </c>
      <c r="Q66" s="134" t="e">
        <f t="shared" ca="1" si="11"/>
        <v>#NAME?</v>
      </c>
      <c r="R66" s="134">
        <f t="shared" si="11"/>
        <v>0</v>
      </c>
      <c r="S66" s="134" t="e">
        <f t="shared" ca="1" si="10"/>
        <v>#NAME?</v>
      </c>
      <c r="T66" s="134" t="e" cm="1">
        <f t="array" aca="1" ref="T66" ca="1">U65-(U65*(0.5^(1/_xll.RiskNormal('SW7'!C$2,'SW7'!D$2,_xll.RiskTruncateP(0.05,0.95),_xll.RiskName("Halflife"),_xll.RiskUnits("d")))))</f>
        <v>#NAME?</v>
      </c>
      <c r="U66" s="134" t="e">
        <f t="shared" ca="1" si="7"/>
        <v>#NAME?</v>
      </c>
      <c r="V66" s="137" t="e" cm="1">
        <f t="array" aca="1" ref="V66" ca="1">(U66*_xll.RiskNormal('SW7'!C$3,'SW7'!D$3,_xll.RiskTruncateP(0.05,0.95),_xll.RiskName("PFAS MUSCLE FRAC"))/(B66*_xll.RiskNormal('SW7'!C$4,'SW7'!E$4,_xll.RiskTruncateP(0.05,0.95),_xll.RiskName("MUSCLE BW FRAC"))))/1000</f>
        <v>#NAME?</v>
      </c>
      <c r="W66" s="137" t="e" cm="1">
        <f t="array" aca="1" ref="W66" ca="1">V66/_xll.RiskNormal('SW7'!C$5,'SW7'!D$5,_xll.RiskTruncateP(0.05,0.95),_xll.RiskName("Serum Part"))</f>
        <v>#NAME?</v>
      </c>
    </row>
    <row r="67" spans="1:23" x14ac:dyDescent="0.35">
      <c r="A67" s="133">
        <f t="shared" si="1"/>
        <v>64</v>
      </c>
      <c r="B67" s="134" t="e" cm="1">
        <f t="array" aca="1" ref="B67" ca="1">B66+_xll.RiskNormal(0.5584 + 2*0.001787*A67 -3*0.00000155*A67^2 - 4*0.00000000133*A67^3,0.35*(0.5584 + 2*0.001787*A67 -3*0.00000155*A67^2 - 4*0.00000000133*A67^3),_xll.RiskTruncateP(0.05,0.95),_xll.RiskName("BW Gain"),_xll.RiskUnits("kg"))</f>
        <v>#NAME?</v>
      </c>
      <c r="C67" s="133" t="e" cm="1">
        <f t="array" aca="1" ref="C67" ca="1">_xll.RiskNormal(30,30*0.3941,_xll.RiskTruncateP(0.05,0.95),_xll.RiskName("Diet 2 Feed"),_xll.RiskUnits("ng/kg dry"))</f>
        <v>#NAME?</v>
      </c>
      <c r="D67" s="133" t="e" cm="1">
        <f t="array" aca="1" ref="D67" ca="1">_xll.RiskNormal(310,310*0.282,_xll.RiskTruncateP(0.05,0.95),_xll.RiskName("Diet 2 Soil"),_xll.RiskUnits("ng/kg dry"))</f>
        <v>#NAME?</v>
      </c>
      <c r="E67" s="163">
        <v>1.3</v>
      </c>
      <c r="F67" s="134" t="e" cm="1">
        <f t="array" aca="1" ref="F67" ca="1">_xll.RiskNormal((-0.0001*A67^2+0.0196*A67+11.697),(-0.0001*A67^2+0.0196*A67+11.697)*0.062,_xll.RiskTruncateP(0.05,0.95),_xll.RiskName("DMI Cow"),_xll.RiskUnits("kg"))</f>
        <v>#NAME?</v>
      </c>
      <c r="G67" s="134" t="e">
        <f t="shared" ca="1" si="9"/>
        <v>#NAME?</v>
      </c>
      <c r="H67" s="134" t="e" cm="1">
        <f t="array" aca="1" ref="H67" ca="1">_xll.RiskNormal('SW7'!C$12,'SW7'!D$12,_xll.RiskTruncateP(0.05,0.95),_xll.RiskName("Water Intake Cow"),_xll.RiskUnits("L"))</f>
        <v>#NAME?</v>
      </c>
      <c r="I67" s="134" t="e">
        <f t="shared" ca="1" si="2"/>
        <v>#NAME?</v>
      </c>
      <c r="J67" s="134" t="e">
        <f t="shared" ca="1" si="3"/>
        <v>#NAME?</v>
      </c>
      <c r="K67" s="134" t="e" cm="1">
        <f t="array" aca="1" ref="K67" ca="1">_xll.RiskNormal(-0.0000000257*A67^4+0.0000163*A67^3-0.003686*A67^2+0.3024*A67+1.445,(-0.0000000257*A67^4+0.0000163*A67^3-0.003686*A67^2+0.3024*A67+1.445)*0.355,_xll.RiskTruncateP(0.05,0.95),_xll.RiskName("Milk Intake"),_xll.RiskUnits("kg"))</f>
        <v>#NAME?</v>
      </c>
      <c r="L67" s="134"/>
      <c r="M67" s="134" t="e" cm="1">
        <f t="array" aca="1" ref="M67" ca="1">_xll.RiskNormal(0.0243*L67,0.005*L67,_xll.RiskTruncateP(0.05,0.95),_xll.RiskName("Soil Intake"),_xll.RiskUnits("kg"))</f>
        <v>#NAME?</v>
      </c>
      <c r="N67" s="134">
        <f t="shared" si="4"/>
        <v>0</v>
      </c>
      <c r="O67" s="134" t="e">
        <f t="shared" ca="1" si="5"/>
        <v>#NAME?</v>
      </c>
      <c r="P67" s="134" t="e">
        <f t="shared" ca="1" si="11"/>
        <v>#NAME?</v>
      </c>
      <c r="Q67" s="134" t="e">
        <f t="shared" ca="1" si="11"/>
        <v>#NAME?</v>
      </c>
      <c r="R67" s="134">
        <f t="shared" si="11"/>
        <v>0</v>
      </c>
      <c r="S67" s="134" t="e">
        <f t="shared" ca="1" si="10"/>
        <v>#NAME?</v>
      </c>
      <c r="T67" s="134" t="e" cm="1">
        <f t="array" aca="1" ref="T67" ca="1">U66-(U66*(0.5^(1/_xll.RiskNormal('SW7'!C$2,'SW7'!D$2,_xll.RiskTruncateP(0.05,0.95),_xll.RiskName("Halflife"),_xll.RiskUnits("d")))))</f>
        <v>#NAME?</v>
      </c>
      <c r="U67" s="134" t="e">
        <f t="shared" ca="1" si="7"/>
        <v>#NAME?</v>
      </c>
      <c r="V67" s="137" t="e" cm="1">
        <f t="array" aca="1" ref="V67" ca="1">(U67*_xll.RiskNormal('SW7'!C$3,'SW7'!D$3,_xll.RiskTruncateP(0.05,0.95),_xll.RiskName("PFAS MUSCLE FRAC"))/(B67*_xll.RiskNormal('SW7'!C$4,'SW7'!E$4,_xll.RiskTruncateP(0.05,0.95),_xll.RiskName("MUSCLE BW FRAC"))))/1000</f>
        <v>#NAME?</v>
      </c>
      <c r="W67" s="137" t="e" cm="1">
        <f t="array" aca="1" ref="W67" ca="1">V67/_xll.RiskNormal('SW7'!C$5,'SW7'!D$5,_xll.RiskTruncateP(0.05,0.95),_xll.RiskName("Serum Part"))</f>
        <v>#NAME?</v>
      </c>
    </row>
    <row r="68" spans="1:23" x14ac:dyDescent="0.35">
      <c r="A68" s="133">
        <f t="shared" si="1"/>
        <v>65</v>
      </c>
      <c r="B68" s="134" t="e" cm="1">
        <f t="array" aca="1" ref="B68" ca="1">B67+_xll.RiskNormal(0.5584 + 2*0.001787*A68 -3*0.00000155*A68^2 - 4*0.00000000133*A68^3,0.35*(0.5584 + 2*0.001787*A68 -3*0.00000155*A68^2 - 4*0.00000000133*A68^3),_xll.RiskTruncateP(0.05,0.95),_xll.RiskName("BW Gain"),_xll.RiskUnits("kg"))</f>
        <v>#NAME?</v>
      </c>
      <c r="C68" s="133" t="e" cm="1">
        <f t="array" aca="1" ref="C68" ca="1">_xll.RiskNormal(30,30*0.3941,_xll.RiskTruncateP(0.05,0.95),_xll.RiskName("Diet 2 Feed"),_xll.RiskUnits("ng/kg dry"))</f>
        <v>#NAME?</v>
      </c>
      <c r="D68" s="133" t="e" cm="1">
        <f t="array" aca="1" ref="D68" ca="1">_xll.RiskNormal(310,310*0.282,_xll.RiskTruncateP(0.05,0.95),_xll.RiskName("Diet 2 Soil"),_xll.RiskUnits("ng/kg dry"))</f>
        <v>#NAME?</v>
      </c>
      <c r="E68" s="163">
        <v>1.3</v>
      </c>
      <c r="F68" s="134" t="e" cm="1">
        <f t="array" aca="1" ref="F68" ca="1">_xll.RiskNormal((-0.0001*A68^2+0.0196*A68+11.697),(-0.0001*A68^2+0.0196*A68+11.697)*0.062,_xll.RiskTruncateP(0.05,0.95),_xll.RiskName("DMI Cow"),_xll.RiskUnits("kg"))</f>
        <v>#NAME?</v>
      </c>
      <c r="G68" s="134" t="e">
        <f t="shared" ca="1" si="9"/>
        <v>#NAME?</v>
      </c>
      <c r="H68" s="134" t="e" cm="1">
        <f t="array" aca="1" ref="H68" ca="1">_xll.RiskNormal('SW7'!C$12,'SW7'!D$12,_xll.RiskTruncateP(0.05,0.95),_xll.RiskName("Water Intake Cow"),_xll.RiskUnits("L"))</f>
        <v>#NAME?</v>
      </c>
      <c r="I68" s="134" t="e">
        <f t="shared" ca="1" si="2"/>
        <v>#NAME?</v>
      </c>
      <c r="J68" s="134" t="e">
        <f t="shared" ca="1" si="3"/>
        <v>#NAME?</v>
      </c>
      <c r="K68" s="134" t="e" cm="1">
        <f t="array" aca="1" ref="K68" ca="1">_xll.RiskNormal(-0.0000000257*A68^4+0.0000163*A68^3-0.003686*A68^2+0.3024*A68+1.445,(-0.0000000257*A68^4+0.0000163*A68^3-0.003686*A68^2+0.3024*A68+1.445)*0.355,_xll.RiskTruncateP(0.05,0.95),_xll.RiskName("Milk Intake"),_xll.RiskUnits("kg"))</f>
        <v>#NAME?</v>
      </c>
      <c r="L68" s="134"/>
      <c r="M68" s="134" t="e" cm="1">
        <f t="array" aca="1" ref="M68" ca="1">_xll.RiskNormal(0.0243*L68,0.005*L68,_xll.RiskTruncateP(0.05,0.95),_xll.RiskName("Soil Intake"),_xll.RiskUnits("kg"))</f>
        <v>#NAME?</v>
      </c>
      <c r="N68" s="134">
        <f t="shared" si="4"/>
        <v>0</v>
      </c>
      <c r="O68" s="134" t="e">
        <f t="shared" ca="1" si="5"/>
        <v>#NAME?</v>
      </c>
      <c r="P68" s="134" t="e">
        <f t="shared" ca="1" si="11"/>
        <v>#NAME?</v>
      </c>
      <c r="Q68" s="134" t="e">
        <f t="shared" ca="1" si="11"/>
        <v>#NAME?</v>
      </c>
      <c r="R68" s="134">
        <f t="shared" si="11"/>
        <v>0</v>
      </c>
      <c r="S68" s="134" t="e">
        <f t="shared" ref="S68:S78" ca="1" si="12">SUM(O68:R68)</f>
        <v>#NAME?</v>
      </c>
      <c r="T68" s="134" t="e" cm="1">
        <f t="array" aca="1" ref="T68" ca="1">U67-(U67*(0.5^(1/_xll.RiskNormal('SW7'!C$2,'SW7'!D$2,_xll.RiskTruncateP(0.05,0.95),_xll.RiskName("Halflife"),_xll.RiskUnits("d")))))</f>
        <v>#NAME?</v>
      </c>
      <c r="U68" s="134" t="e">
        <f t="shared" ca="1" si="7"/>
        <v>#NAME?</v>
      </c>
      <c r="V68" s="137" t="e" cm="1">
        <f t="array" aca="1" ref="V68" ca="1">(U68*_xll.RiskNormal('SW7'!C$3,'SW7'!D$3,_xll.RiskTruncateP(0.05,0.95),_xll.RiskName("PFAS MUSCLE FRAC"))/(B68*_xll.RiskNormal('SW7'!C$4,'SW7'!E$4,_xll.RiskTruncateP(0.05,0.95),_xll.RiskName("MUSCLE BW FRAC"))))/1000</f>
        <v>#NAME?</v>
      </c>
      <c r="W68" s="137" t="e" cm="1">
        <f t="array" aca="1" ref="W68" ca="1">V68/_xll.RiskNormal('SW7'!C$5,'SW7'!D$5,_xll.RiskTruncateP(0.05,0.95),_xll.RiskName("Serum Part"))</f>
        <v>#NAME?</v>
      </c>
    </row>
    <row r="69" spans="1:23" x14ac:dyDescent="0.35">
      <c r="A69" s="133">
        <f t="shared" ref="A69:A132" si="13">A68+1</f>
        <v>66</v>
      </c>
      <c r="B69" s="134" t="e" cm="1">
        <f t="array" aca="1" ref="B69" ca="1">B68+_xll.RiskNormal(0.5584 + 2*0.001787*A69 -3*0.00000155*A69^2 - 4*0.00000000133*A69^3,0.35*(0.5584 + 2*0.001787*A69 -3*0.00000155*A69^2 - 4*0.00000000133*A69^3),_xll.RiskTruncateP(0.05,0.95),_xll.RiskName("BW Gain"),_xll.RiskUnits("kg"))</f>
        <v>#NAME?</v>
      </c>
      <c r="C69" s="133" t="e" cm="1">
        <f t="array" aca="1" ref="C69" ca="1">_xll.RiskNormal(30,30*0.3941,_xll.RiskTruncateP(0.05,0.95),_xll.RiskName("Diet 2 Feed"),_xll.RiskUnits("ng/kg dry"))</f>
        <v>#NAME?</v>
      </c>
      <c r="D69" s="133" t="e" cm="1">
        <f t="array" aca="1" ref="D69" ca="1">_xll.RiskNormal(310,310*0.282,_xll.RiskTruncateP(0.05,0.95),_xll.RiskName("Diet 2 Soil"),_xll.RiskUnits("ng/kg dry"))</f>
        <v>#NAME?</v>
      </c>
      <c r="E69" s="163">
        <v>1.3</v>
      </c>
      <c r="F69" s="134" t="e" cm="1">
        <f t="array" aca="1" ref="F69" ca="1">_xll.RiskNormal((-0.0001*A69^2+0.0196*A69+11.697),(-0.0001*A69^2+0.0196*A69+11.697)*0.062,_xll.RiskTruncateP(0.05,0.95),_xll.RiskName("DMI Cow"),_xll.RiskUnits("kg"))</f>
        <v>#NAME?</v>
      </c>
      <c r="G69" s="134" t="e">
        <f t="shared" ca="1" si="9"/>
        <v>#NAME?</v>
      </c>
      <c r="H69" s="134" t="e" cm="1">
        <f t="array" aca="1" ref="H69" ca="1">_xll.RiskNormal('SW7'!C$12,'SW7'!D$12,_xll.RiskTruncateP(0.05,0.95),_xll.RiskName("Water Intake Cow"),_xll.RiskUnits("L"))</f>
        <v>#NAME?</v>
      </c>
      <c r="I69" s="134" t="e">
        <f t="shared" ref="I69:I132" ca="1" si="14">F69*C69+G69*D69+H69*E69</f>
        <v>#NAME?</v>
      </c>
      <c r="J69" s="134" t="e">
        <f t="shared" ref="J69:J132" ca="1" si="15">I69*0.0213</f>
        <v>#NAME?</v>
      </c>
      <c r="K69" s="134" t="e" cm="1">
        <f t="array" aca="1" ref="K69" ca="1">_xll.RiskNormal(-0.0000000257*A69^4+0.0000163*A69^3-0.003686*A69^2+0.3024*A69+1.445,(-0.0000000257*A69^4+0.0000163*A69^3-0.003686*A69^2+0.3024*A69+1.445)*0.355,_xll.RiskTruncateP(0.05,0.95),_xll.RiskName("Milk Intake"),_xll.RiskUnits("kg"))</f>
        <v>#NAME?</v>
      </c>
      <c r="L69" s="134" t="e" cm="1">
        <f t="array" aca="1" ref="L69" ca="1">_xll.RiskNormal(5.4702*LN(A69)-22.889,(5.4702*LN(A69)-22.889)*0.35,_xll.RiskTruncateP(0.05,0.95),_xll.RiskName("DMI"),_xll.RiskUnits("kg"))</f>
        <v>#NAME?</v>
      </c>
      <c r="M69" s="134" t="e" cm="1">
        <f t="array" aca="1" ref="M69" ca="1">_xll.RiskNormal(0.0243*L69,0.005*L69,_xll.RiskTruncateP(0.05,0.95),_xll.RiskName("Soil Intake"),_xll.RiskUnits("kg"))</f>
        <v>#NAME?</v>
      </c>
      <c r="N69" s="134" t="e">
        <f t="shared" ref="N69:N132" ca="1" si="16">4*L69</f>
        <v>#NAME?</v>
      </c>
      <c r="O69" s="134" t="e">
        <f t="shared" ref="O69:O132" ca="1" si="17">J69*K69</f>
        <v>#NAME?</v>
      </c>
      <c r="P69" s="134" t="e">
        <f t="shared" ca="1" si="11"/>
        <v>#NAME?</v>
      </c>
      <c r="Q69" s="134" t="e">
        <f t="shared" ca="1" si="11"/>
        <v>#NAME?</v>
      </c>
      <c r="R69" s="134" t="e">
        <f t="shared" ca="1" si="11"/>
        <v>#NAME?</v>
      </c>
      <c r="S69" s="134" t="e">
        <f t="shared" ca="1" si="12"/>
        <v>#NAME?</v>
      </c>
      <c r="T69" s="134" t="e" cm="1">
        <f t="array" aca="1" ref="T69" ca="1">U68-(U68*(0.5^(1/_xll.RiskNormal('SW7'!C$2,'SW7'!D$2,_xll.RiskTruncateP(0.05,0.95),_xll.RiskName("Halflife"),_xll.RiskUnits("d")))))</f>
        <v>#NAME?</v>
      </c>
      <c r="U69" s="134" t="e">
        <f t="shared" ref="U69:U132" ca="1" si="18">U68+S68-T68</f>
        <v>#NAME?</v>
      </c>
      <c r="V69" s="137" t="e" cm="1">
        <f t="array" aca="1" ref="V69" ca="1">(U69*_xll.RiskNormal('SW7'!C$3,'SW7'!D$3,_xll.RiskTruncateP(0.05,0.95),_xll.RiskName("PFAS MUSCLE FRAC"))/(B69*_xll.RiskNormal('SW7'!C$4,'SW7'!E$4,_xll.RiskTruncateP(0.05,0.95),_xll.RiskName("MUSCLE BW FRAC"))))/1000</f>
        <v>#NAME?</v>
      </c>
      <c r="W69" s="137" t="e" cm="1">
        <f t="array" aca="1" ref="W69" ca="1">V69/_xll.RiskNormal('SW7'!C$5,'SW7'!D$5,_xll.RiskTruncateP(0.05,0.95),_xll.RiskName("Serum Part"))</f>
        <v>#NAME?</v>
      </c>
    </row>
    <row r="70" spans="1:23" x14ac:dyDescent="0.35">
      <c r="A70" s="133">
        <f t="shared" si="13"/>
        <v>67</v>
      </c>
      <c r="B70" s="134" t="e" cm="1">
        <f t="array" aca="1" ref="B70" ca="1">B69+_xll.RiskNormal(0.5584 + 2*0.001787*A70 -3*0.00000155*A70^2 - 4*0.00000000133*A70^3,0.35*(0.5584 + 2*0.001787*A70 -3*0.00000155*A70^2 - 4*0.00000000133*A70^3),_xll.RiskTruncateP(0.05,0.95),_xll.RiskName("BW Gain"),_xll.RiskUnits("kg"))</f>
        <v>#NAME?</v>
      </c>
      <c r="C70" s="133" t="e" cm="1">
        <f t="array" aca="1" ref="C70" ca="1">_xll.RiskNormal(30,30*0.3941,_xll.RiskTruncateP(0.05,0.95),_xll.RiskName("Diet 2 Feed"),_xll.RiskUnits("ng/kg dry"))</f>
        <v>#NAME?</v>
      </c>
      <c r="D70" s="133" t="e" cm="1">
        <f t="array" aca="1" ref="D70" ca="1">_xll.RiskNormal(310,310*0.282,_xll.RiskTruncateP(0.05,0.95),_xll.RiskName("Diet 2 Soil"),_xll.RiskUnits("ng/kg dry"))</f>
        <v>#NAME?</v>
      </c>
      <c r="E70" s="163">
        <v>1.3</v>
      </c>
      <c r="F70" s="134" t="e" cm="1">
        <f t="array" aca="1" ref="F70" ca="1">_xll.RiskNormal((-0.0001*A70^2+0.0196*A70+11.697),(-0.0001*A70^2+0.0196*A70+11.697)*0.062,_xll.RiskTruncateP(0.05,0.95),_xll.RiskName("DMI Cow"),_xll.RiskUnits("kg"))</f>
        <v>#NAME?</v>
      </c>
      <c r="G70" s="134" t="e">
        <f t="shared" ca="1" si="9"/>
        <v>#NAME?</v>
      </c>
      <c r="H70" s="134" t="e" cm="1">
        <f t="array" aca="1" ref="H70" ca="1">_xll.RiskNormal('SW7'!C$12,'SW7'!D$12,_xll.RiskTruncateP(0.05,0.95),_xll.RiskName("Water Intake Cow"),_xll.RiskUnits("L"))</f>
        <v>#NAME?</v>
      </c>
      <c r="I70" s="134" t="e">
        <f t="shared" ca="1" si="14"/>
        <v>#NAME?</v>
      </c>
      <c r="J70" s="134" t="e">
        <f t="shared" ca="1" si="15"/>
        <v>#NAME?</v>
      </c>
      <c r="K70" s="134" t="e" cm="1">
        <f t="array" aca="1" ref="K70" ca="1">_xll.RiskNormal(-0.0000000257*A70^4+0.0000163*A70^3-0.003686*A70^2+0.3024*A70+1.445,(-0.0000000257*A70^4+0.0000163*A70^3-0.003686*A70^2+0.3024*A70+1.445)*0.355,_xll.RiskTruncateP(0.05,0.95),_xll.RiskName("Milk Intake"),_xll.RiskUnits("kg"))</f>
        <v>#NAME?</v>
      </c>
      <c r="L70" s="134" t="e" cm="1">
        <f t="array" aca="1" ref="L70" ca="1">_xll.RiskNormal(5.4702*LN(A70)-22.889,(5.4702*LN(A70)-22.889)*0.35,_xll.RiskTruncateP(0.05,0.95),_xll.RiskName("DMI"),_xll.RiskUnits("kg"))</f>
        <v>#NAME?</v>
      </c>
      <c r="M70" s="134" t="e" cm="1">
        <f t="array" aca="1" ref="M70" ca="1">_xll.RiskNormal(0.0243*L70,0.005*L70,_xll.RiskTruncateP(0.05,0.95),_xll.RiskName("Soil Intake"),_xll.RiskUnits("kg"))</f>
        <v>#NAME?</v>
      </c>
      <c r="N70" s="134" t="e">
        <f t="shared" ca="1" si="16"/>
        <v>#NAME?</v>
      </c>
      <c r="O70" s="134" t="e">
        <f t="shared" ca="1" si="17"/>
        <v>#NAME?</v>
      </c>
      <c r="P70" s="134" t="e">
        <f t="shared" ca="1" si="11"/>
        <v>#NAME?</v>
      </c>
      <c r="Q70" s="134" t="e">
        <f t="shared" ca="1" si="11"/>
        <v>#NAME?</v>
      </c>
      <c r="R70" s="134" t="e">
        <f t="shared" ca="1" si="11"/>
        <v>#NAME?</v>
      </c>
      <c r="S70" s="134" t="e">
        <f t="shared" ca="1" si="12"/>
        <v>#NAME?</v>
      </c>
      <c r="T70" s="134" t="e" cm="1">
        <f t="array" aca="1" ref="T70" ca="1">U69-(U69*(0.5^(1/_xll.RiskNormal('SW7'!C$2,'SW7'!D$2,_xll.RiskTruncateP(0.05,0.95),_xll.RiskName("Halflife"),_xll.RiskUnits("d")))))</f>
        <v>#NAME?</v>
      </c>
      <c r="U70" s="134" t="e">
        <f t="shared" ca="1" si="18"/>
        <v>#NAME?</v>
      </c>
      <c r="V70" s="137" t="e" cm="1">
        <f t="array" aca="1" ref="V70" ca="1">(U70*_xll.RiskNormal('SW7'!C$3,'SW7'!D$3,_xll.RiskTruncateP(0.05,0.95),_xll.RiskName("PFAS MUSCLE FRAC"))/(B70*_xll.RiskNormal('SW7'!C$4,'SW7'!E$4,_xll.RiskTruncateP(0.05,0.95),_xll.RiskName("MUSCLE BW FRAC"))))/1000</f>
        <v>#NAME?</v>
      </c>
      <c r="W70" s="137" t="e" cm="1">
        <f t="array" aca="1" ref="W70" ca="1">V70/_xll.RiskNormal('SW7'!C$5,'SW7'!D$5,_xll.RiskTruncateP(0.05,0.95),_xll.RiskName("Serum Part"))</f>
        <v>#NAME?</v>
      </c>
    </row>
    <row r="71" spans="1:23" x14ac:dyDescent="0.35">
      <c r="A71" s="133">
        <f t="shared" si="13"/>
        <v>68</v>
      </c>
      <c r="B71" s="134" t="e" cm="1">
        <f t="array" aca="1" ref="B71" ca="1">B70+_xll.RiskNormal(0.5584 + 2*0.001787*A71 -3*0.00000155*A71^2 - 4*0.00000000133*A71^3,0.35*(0.5584 + 2*0.001787*A71 -3*0.00000155*A71^2 - 4*0.00000000133*A71^3),_xll.RiskTruncateP(0.05,0.95),_xll.RiskName("BW Gain"),_xll.RiskUnits("kg"))</f>
        <v>#NAME?</v>
      </c>
      <c r="C71" s="133" t="e" cm="1">
        <f t="array" aca="1" ref="C71" ca="1">_xll.RiskNormal(30,30*0.3941,_xll.RiskTruncateP(0.05,0.95),_xll.RiskName("Diet 2 Feed"),_xll.RiskUnits("ng/kg dry"))</f>
        <v>#NAME?</v>
      </c>
      <c r="D71" s="133" t="e" cm="1">
        <f t="array" aca="1" ref="D71" ca="1">_xll.RiskNormal(310,310*0.282,_xll.RiskTruncateP(0.05,0.95),_xll.RiskName("Diet 2 Soil"),_xll.RiskUnits("ng/kg dry"))</f>
        <v>#NAME?</v>
      </c>
      <c r="E71" s="163">
        <v>1.3</v>
      </c>
      <c r="F71" s="134" t="e" cm="1">
        <f t="array" aca="1" ref="F71" ca="1">_xll.RiskNormal((-0.0001*A71^2+0.0196*A71+11.697),(-0.0001*A71^2+0.0196*A71+11.697)*0.062,_xll.RiskTruncateP(0.05,0.95),_xll.RiskName("DMI Cow"),_xll.RiskUnits("kg"))</f>
        <v>#NAME?</v>
      </c>
      <c r="G71" s="134" t="e">
        <f t="shared" ca="1" si="9"/>
        <v>#NAME?</v>
      </c>
      <c r="H71" s="134" t="e" cm="1">
        <f t="array" aca="1" ref="H71" ca="1">_xll.RiskNormal('SW7'!C$12,'SW7'!D$12,_xll.RiskTruncateP(0.05,0.95),_xll.RiskName("Water Intake Cow"),_xll.RiskUnits("L"))</f>
        <v>#NAME?</v>
      </c>
      <c r="I71" s="134" t="e">
        <f t="shared" ca="1" si="14"/>
        <v>#NAME?</v>
      </c>
      <c r="J71" s="134" t="e">
        <f t="shared" ca="1" si="15"/>
        <v>#NAME?</v>
      </c>
      <c r="K71" s="134" t="e" cm="1">
        <f t="array" aca="1" ref="K71" ca="1">_xll.RiskNormal(-0.0000000257*A71^4+0.0000163*A71^3-0.003686*A71^2+0.3024*A71+1.445,(-0.0000000257*A71^4+0.0000163*A71^3-0.003686*A71^2+0.3024*A71+1.445)*0.355,_xll.RiskTruncateP(0.05,0.95),_xll.RiskName("Milk Intake"),_xll.RiskUnits("kg"))</f>
        <v>#NAME?</v>
      </c>
      <c r="L71" s="134" t="e" cm="1">
        <f t="array" aca="1" ref="L71" ca="1">_xll.RiskNormal(5.4702*LN(A71)-22.889,(5.4702*LN(A71)-22.889)*0.35,_xll.RiskTruncateP(0.05,0.95),_xll.RiskName("DMI"),_xll.RiskUnits("kg"))</f>
        <v>#NAME?</v>
      </c>
      <c r="M71" s="134" t="e" cm="1">
        <f t="array" aca="1" ref="M71" ca="1">_xll.RiskNormal(0.0243*L71,0.005*L71,_xll.RiskTruncateP(0.05,0.95),_xll.RiskName("Soil Intake"),_xll.RiskUnits("kg"))</f>
        <v>#NAME?</v>
      </c>
      <c r="N71" s="134" t="e">
        <f t="shared" ca="1" si="16"/>
        <v>#NAME?</v>
      </c>
      <c r="O71" s="134" t="e">
        <f t="shared" ca="1" si="17"/>
        <v>#NAME?</v>
      </c>
      <c r="P71" s="134" t="e">
        <f t="shared" ca="1" si="11"/>
        <v>#NAME?</v>
      </c>
      <c r="Q71" s="134" t="e">
        <f t="shared" ca="1" si="11"/>
        <v>#NAME?</v>
      </c>
      <c r="R71" s="134" t="e">
        <f t="shared" ca="1" si="11"/>
        <v>#NAME?</v>
      </c>
      <c r="S71" s="134" t="e">
        <f t="shared" ca="1" si="12"/>
        <v>#NAME?</v>
      </c>
      <c r="T71" s="134" t="e" cm="1">
        <f t="array" aca="1" ref="T71" ca="1">U70-(U70*(0.5^(1/_xll.RiskNormal('SW7'!C$2,'SW7'!D$2,_xll.RiskTruncateP(0.05,0.95),_xll.RiskName("Halflife"),_xll.RiskUnits("d")))))</f>
        <v>#NAME?</v>
      </c>
      <c r="U71" s="134" t="e">
        <f t="shared" ca="1" si="18"/>
        <v>#NAME?</v>
      </c>
      <c r="V71" s="137" t="e" cm="1">
        <f t="array" aca="1" ref="V71" ca="1">(U71*_xll.RiskNormal('SW7'!C$3,'SW7'!D$3,_xll.RiskTruncateP(0.05,0.95),_xll.RiskName("PFAS MUSCLE FRAC"))/(B71*_xll.RiskNormal('SW7'!C$4,'SW7'!E$4,_xll.RiskTruncateP(0.05,0.95),_xll.RiskName("MUSCLE BW FRAC"))))/1000</f>
        <v>#NAME?</v>
      </c>
      <c r="W71" s="137" t="e" cm="1">
        <f t="array" aca="1" ref="W71" ca="1">V71/_xll.RiskNormal('SW7'!C$5,'SW7'!D$5,_xll.RiskTruncateP(0.05,0.95),_xll.RiskName("Serum Part"))</f>
        <v>#NAME?</v>
      </c>
    </row>
    <row r="72" spans="1:23" x14ac:dyDescent="0.35">
      <c r="A72" s="133">
        <f t="shared" si="13"/>
        <v>69</v>
      </c>
      <c r="B72" s="134" t="e" cm="1">
        <f t="array" aca="1" ref="B72" ca="1">B71+_xll.RiskNormal(0.5584 + 2*0.001787*A72 -3*0.00000155*A72^2 - 4*0.00000000133*A72^3,0.35*(0.5584 + 2*0.001787*A72 -3*0.00000155*A72^2 - 4*0.00000000133*A72^3),_xll.RiskTruncateP(0.05,0.95),_xll.RiskName("BW Gain"),_xll.RiskUnits("kg"))</f>
        <v>#NAME?</v>
      </c>
      <c r="C72" s="133" t="e" cm="1">
        <f t="array" aca="1" ref="C72" ca="1">_xll.RiskNormal(30,30*0.3941,_xll.RiskTruncateP(0.05,0.95),_xll.RiskName("Diet 2 Feed"),_xll.RiskUnits("ng/kg dry"))</f>
        <v>#NAME?</v>
      </c>
      <c r="D72" s="133" t="e" cm="1">
        <f t="array" aca="1" ref="D72" ca="1">_xll.RiskNormal(310,310*0.282,_xll.RiskTruncateP(0.05,0.95),_xll.RiskName("Diet 2 Soil"),_xll.RiskUnits("ng/kg dry"))</f>
        <v>#NAME?</v>
      </c>
      <c r="E72" s="163">
        <v>1.3</v>
      </c>
      <c r="F72" s="134" t="e" cm="1">
        <f t="array" aca="1" ref="F72" ca="1">_xll.RiskNormal((-0.0001*A72^2+0.0196*A72+11.697),(-0.0001*A72^2+0.0196*A72+11.697)*0.062,_xll.RiskTruncateP(0.05,0.95),_xll.RiskName("DMI Cow"),_xll.RiskUnits("kg"))</f>
        <v>#NAME?</v>
      </c>
      <c r="G72" s="134" t="e">
        <f t="shared" ca="1" si="9"/>
        <v>#NAME?</v>
      </c>
      <c r="H72" s="134" t="e" cm="1">
        <f t="array" aca="1" ref="H72" ca="1">_xll.RiskNormal('SW7'!C$12,'SW7'!D$12,_xll.RiskTruncateP(0.05,0.95),_xll.RiskName("Water Intake Cow"),_xll.RiskUnits("L"))</f>
        <v>#NAME?</v>
      </c>
      <c r="I72" s="134" t="e">
        <f t="shared" ca="1" si="14"/>
        <v>#NAME?</v>
      </c>
      <c r="J72" s="134" t="e">
        <f t="shared" ca="1" si="15"/>
        <v>#NAME?</v>
      </c>
      <c r="K72" s="134" t="e" cm="1">
        <f t="array" aca="1" ref="K72" ca="1">_xll.RiskNormal(-0.0000000257*A72^4+0.0000163*A72^3-0.003686*A72^2+0.3024*A72+1.445,(-0.0000000257*A72^4+0.0000163*A72^3-0.003686*A72^2+0.3024*A72+1.445)*0.355,_xll.RiskTruncateP(0.05,0.95),_xll.RiskName("Milk Intake"),_xll.RiskUnits("kg"))</f>
        <v>#NAME?</v>
      </c>
      <c r="L72" s="134" t="e" cm="1">
        <f t="array" aca="1" ref="L72" ca="1">_xll.RiskNormal(5.4702*LN(A72)-22.889,(5.4702*LN(A72)-22.889)*0.35,_xll.RiskTruncateP(0.05,0.95),_xll.RiskName("DMI"),_xll.RiskUnits("kg"))</f>
        <v>#NAME?</v>
      </c>
      <c r="M72" s="134" t="e" cm="1">
        <f t="array" aca="1" ref="M72" ca="1">_xll.RiskNormal(0.0243*L72,0.005*L72,_xll.RiskTruncateP(0.05,0.95),_xll.RiskName("Soil Intake"),_xll.RiskUnits("kg"))</f>
        <v>#NAME?</v>
      </c>
      <c r="N72" s="134" t="e">
        <f t="shared" ca="1" si="16"/>
        <v>#NAME?</v>
      </c>
      <c r="O72" s="134" t="e">
        <f t="shared" ca="1" si="17"/>
        <v>#NAME?</v>
      </c>
      <c r="P72" s="134" t="e">
        <f t="shared" ca="1" si="11"/>
        <v>#NAME?</v>
      </c>
      <c r="Q72" s="134" t="e">
        <f t="shared" ca="1" si="11"/>
        <v>#NAME?</v>
      </c>
      <c r="R72" s="134" t="e">
        <f t="shared" ca="1" si="11"/>
        <v>#NAME?</v>
      </c>
      <c r="S72" s="134" t="e">
        <f t="shared" ca="1" si="12"/>
        <v>#NAME?</v>
      </c>
      <c r="T72" s="134" t="e" cm="1">
        <f t="array" aca="1" ref="T72" ca="1">U71-(U71*(0.5^(1/_xll.RiskNormal('SW7'!C$2,'SW7'!D$2,_xll.RiskTruncateP(0.05,0.95),_xll.RiskName("Halflife"),_xll.RiskUnits("d")))))</f>
        <v>#NAME?</v>
      </c>
      <c r="U72" s="134" t="e">
        <f t="shared" ca="1" si="18"/>
        <v>#NAME?</v>
      </c>
      <c r="V72" s="137" t="e" cm="1">
        <f t="array" aca="1" ref="V72" ca="1">(U72*_xll.RiskNormal('SW7'!C$3,'SW7'!D$3,_xll.RiskTruncateP(0.05,0.95),_xll.RiskName("PFAS MUSCLE FRAC"))/(B72*_xll.RiskNormal('SW7'!C$4,'SW7'!E$4,_xll.RiskTruncateP(0.05,0.95),_xll.RiskName("MUSCLE BW FRAC"))))/1000</f>
        <v>#NAME?</v>
      </c>
      <c r="W72" s="137" t="e" cm="1">
        <f t="array" aca="1" ref="W72" ca="1">V72/_xll.RiskNormal('SW7'!C$5,'SW7'!D$5,_xll.RiskTruncateP(0.05,0.95),_xll.RiskName("Serum Part"))</f>
        <v>#NAME?</v>
      </c>
    </row>
    <row r="73" spans="1:23" x14ac:dyDescent="0.35">
      <c r="A73" s="133">
        <f t="shared" si="13"/>
        <v>70</v>
      </c>
      <c r="B73" s="134" t="e" cm="1">
        <f t="array" aca="1" ref="B73" ca="1">B72+_xll.RiskNormal(0.5584 + 2*0.001787*A73 -3*0.00000155*A73^2 - 4*0.00000000133*A73^3,0.35*(0.5584 + 2*0.001787*A73 -3*0.00000155*A73^2 - 4*0.00000000133*A73^3),_xll.RiskTruncateP(0.05,0.95),_xll.RiskName("BW Gain"),_xll.RiskUnits("kg"))</f>
        <v>#NAME?</v>
      </c>
      <c r="C73" s="133" t="e" cm="1">
        <f t="array" aca="1" ref="C73" ca="1">_xll.RiskNormal(30,30*0.3941,_xll.RiskTruncateP(0.05,0.95),_xll.RiskName("Diet 2 Feed"),_xll.RiskUnits("ng/kg dry"))</f>
        <v>#NAME?</v>
      </c>
      <c r="D73" s="133" t="e" cm="1">
        <f t="array" aca="1" ref="D73" ca="1">_xll.RiskNormal(310,310*0.282,_xll.RiskTruncateP(0.05,0.95),_xll.RiskName("Diet 2 Soil"),_xll.RiskUnits("ng/kg dry"))</f>
        <v>#NAME?</v>
      </c>
      <c r="E73" s="163">
        <v>1.3</v>
      </c>
      <c r="F73" s="134" t="e" cm="1">
        <f t="array" aca="1" ref="F73" ca="1">_xll.RiskNormal((-0.0001*A73^2+0.0196*A73+11.697),(-0.0001*A73^2+0.0196*A73+11.697)*0.062,_xll.RiskTruncateP(0.05,0.95),_xll.RiskName("DMI Cow"),_xll.RiskUnits("kg"))</f>
        <v>#NAME?</v>
      </c>
      <c r="G73" s="134" t="e">
        <f t="shared" ca="1" si="9"/>
        <v>#NAME?</v>
      </c>
      <c r="H73" s="134" t="e" cm="1">
        <f t="array" aca="1" ref="H73" ca="1">_xll.RiskNormal('SW7'!C$12,'SW7'!D$12,_xll.RiskTruncateP(0.05,0.95),_xll.RiskName("Water Intake Cow"),_xll.RiskUnits("L"))</f>
        <v>#NAME?</v>
      </c>
      <c r="I73" s="134" t="e">
        <f t="shared" ca="1" si="14"/>
        <v>#NAME?</v>
      </c>
      <c r="J73" s="134" t="e">
        <f t="shared" ca="1" si="15"/>
        <v>#NAME?</v>
      </c>
      <c r="K73" s="134" t="e" cm="1">
        <f t="array" aca="1" ref="K73" ca="1">_xll.RiskNormal(-0.0000000257*A73^4+0.0000163*A73^3-0.003686*A73^2+0.3024*A73+1.445,(-0.0000000257*A73^4+0.0000163*A73^3-0.003686*A73^2+0.3024*A73+1.445)*0.355,_xll.RiskTruncateP(0.05,0.95),_xll.RiskName("Milk Intake"),_xll.RiskUnits("kg"))</f>
        <v>#NAME?</v>
      </c>
      <c r="L73" s="134" t="e" cm="1">
        <f t="array" aca="1" ref="L73" ca="1">_xll.RiskNormal(5.4702*LN(A73)-22.889,(5.4702*LN(A73)-22.889)*0.35,_xll.RiskTruncateP(0.05,0.95),_xll.RiskName("DMI"),_xll.RiskUnits("kg"))</f>
        <v>#NAME?</v>
      </c>
      <c r="M73" s="134" t="e" cm="1">
        <f t="array" aca="1" ref="M73" ca="1">_xll.RiskNormal(0.0243*L73,0.005*L73,_xll.RiskTruncateP(0.05,0.95),_xll.RiskName("Soil Intake"),_xll.RiskUnits("kg"))</f>
        <v>#NAME?</v>
      </c>
      <c r="N73" s="134" t="e">
        <f t="shared" ca="1" si="16"/>
        <v>#NAME?</v>
      </c>
      <c r="O73" s="134" t="e">
        <f t="shared" ca="1" si="17"/>
        <v>#NAME?</v>
      </c>
      <c r="P73" s="134" t="e">
        <f t="shared" ca="1" si="11"/>
        <v>#NAME?</v>
      </c>
      <c r="Q73" s="134" t="e">
        <f t="shared" ca="1" si="11"/>
        <v>#NAME?</v>
      </c>
      <c r="R73" s="134" t="e">
        <f t="shared" ca="1" si="11"/>
        <v>#NAME?</v>
      </c>
      <c r="S73" s="134" t="e">
        <f t="shared" ca="1" si="12"/>
        <v>#NAME?</v>
      </c>
      <c r="T73" s="134" t="e" cm="1">
        <f t="array" aca="1" ref="T73" ca="1">U72-(U72*(0.5^(1/_xll.RiskNormal('SW7'!C$2,'SW7'!D$2,_xll.RiskTruncateP(0.05,0.95),_xll.RiskName("Halflife"),_xll.RiskUnits("d")))))</f>
        <v>#NAME?</v>
      </c>
      <c r="U73" s="134" t="e">
        <f t="shared" ca="1" si="18"/>
        <v>#NAME?</v>
      </c>
      <c r="V73" s="137" t="e" cm="1">
        <f t="array" aca="1" ref="V73" ca="1">(U73*_xll.RiskNormal('SW7'!C$3,'SW7'!D$3,_xll.RiskTruncateP(0.05,0.95),_xll.RiskName("PFAS MUSCLE FRAC"))/(B73*_xll.RiskNormal('SW7'!C$4,'SW7'!E$4,_xll.RiskTruncateP(0.05,0.95),_xll.RiskName("MUSCLE BW FRAC"))))/1000</f>
        <v>#NAME?</v>
      </c>
      <c r="W73" s="137" t="e" cm="1">
        <f t="array" aca="1" ref="W73" ca="1">V73/_xll.RiskNormal('SW7'!C$5,'SW7'!D$5,_xll.RiskTruncateP(0.05,0.95),_xll.RiskName("Serum Part"))</f>
        <v>#NAME?</v>
      </c>
    </row>
    <row r="74" spans="1:23" x14ac:dyDescent="0.35">
      <c r="A74" s="133">
        <f t="shared" si="13"/>
        <v>71</v>
      </c>
      <c r="B74" s="134" t="e" cm="1">
        <f t="array" aca="1" ref="B74" ca="1">B73+_xll.RiskNormal(0.5584 + 2*0.001787*A74 -3*0.00000155*A74^2 - 4*0.00000000133*A74^3,0.35*(0.5584 + 2*0.001787*A74 -3*0.00000155*A74^2 - 4*0.00000000133*A74^3),_xll.RiskTruncateP(0.05,0.95),_xll.RiskName("BW Gain"),_xll.RiskUnits("kg"))</f>
        <v>#NAME?</v>
      </c>
      <c r="C74" s="133" t="e" cm="1">
        <f t="array" aca="1" ref="C74" ca="1">_xll.RiskNormal(30,30*0.3941,_xll.RiskTruncateP(0.05,0.95),_xll.RiskName("Diet 2 Feed"),_xll.RiskUnits("ng/kg dry"))</f>
        <v>#NAME?</v>
      </c>
      <c r="D74" s="133" t="e" cm="1">
        <f t="array" aca="1" ref="D74" ca="1">_xll.RiskNormal(310,310*0.282,_xll.RiskTruncateP(0.05,0.95),_xll.RiskName("Diet 2 Soil"),_xll.RiskUnits("ng/kg dry"))</f>
        <v>#NAME?</v>
      </c>
      <c r="E74" s="163">
        <v>1.3</v>
      </c>
      <c r="F74" s="134" t="e" cm="1">
        <f t="array" aca="1" ref="F74" ca="1">_xll.RiskNormal((-0.0001*A74^2+0.0196*A74+11.697),(-0.0001*A74^2+0.0196*A74+11.697)*0.062,_xll.RiskTruncateP(0.05,0.95),_xll.RiskName("DMI Cow"),_xll.RiskUnits("kg"))</f>
        <v>#NAME?</v>
      </c>
      <c r="G74" s="134" t="e">
        <f t="shared" ca="1" si="9"/>
        <v>#NAME?</v>
      </c>
      <c r="H74" s="134" t="e" cm="1">
        <f t="array" aca="1" ref="H74" ca="1">_xll.RiskNormal('SW7'!C$12,'SW7'!D$12,_xll.RiskTruncateP(0.05,0.95),_xll.RiskName("Water Intake Cow"),_xll.RiskUnits("L"))</f>
        <v>#NAME?</v>
      </c>
      <c r="I74" s="134" t="e">
        <f t="shared" ca="1" si="14"/>
        <v>#NAME?</v>
      </c>
      <c r="J74" s="134" t="e">
        <f t="shared" ca="1" si="15"/>
        <v>#NAME?</v>
      </c>
      <c r="K74" s="134" t="e" cm="1">
        <f t="array" aca="1" ref="K74" ca="1">_xll.RiskNormal(-0.0000000257*A74^4+0.0000163*A74^3-0.003686*A74^2+0.3024*A74+1.445,(-0.0000000257*A74^4+0.0000163*A74^3-0.003686*A74^2+0.3024*A74+1.445)*0.355,_xll.RiskTruncateP(0.05,0.95),_xll.RiskName("Milk Intake"),_xll.RiskUnits("kg"))</f>
        <v>#NAME?</v>
      </c>
      <c r="L74" s="134" t="e" cm="1">
        <f t="array" aca="1" ref="L74" ca="1">_xll.RiskNormal(5.4702*LN(A74)-22.889,(5.4702*LN(A74)-22.889)*0.35,_xll.RiskTruncateP(0.05,0.95),_xll.RiskName("DMI"),_xll.RiskUnits("kg"))</f>
        <v>#NAME?</v>
      </c>
      <c r="M74" s="134" t="e" cm="1">
        <f t="array" aca="1" ref="M74" ca="1">_xll.RiskNormal(0.0243*L74,0.005*L74,_xll.RiskTruncateP(0.05,0.95),_xll.RiskName("Soil Intake"),_xll.RiskUnits("kg"))</f>
        <v>#NAME?</v>
      </c>
      <c r="N74" s="134" t="e">
        <f t="shared" ca="1" si="16"/>
        <v>#NAME?</v>
      </c>
      <c r="O74" s="134" t="e">
        <f t="shared" ca="1" si="17"/>
        <v>#NAME?</v>
      </c>
      <c r="P74" s="134" t="e">
        <f t="shared" ca="1" si="11"/>
        <v>#NAME?</v>
      </c>
      <c r="Q74" s="134" t="e">
        <f t="shared" ca="1" si="11"/>
        <v>#NAME?</v>
      </c>
      <c r="R74" s="134" t="e">
        <f t="shared" ca="1" si="11"/>
        <v>#NAME?</v>
      </c>
      <c r="S74" s="134" t="e">
        <f t="shared" ca="1" si="12"/>
        <v>#NAME?</v>
      </c>
      <c r="T74" s="134" t="e" cm="1">
        <f t="array" aca="1" ref="T74" ca="1">U73-(U73*(0.5^(1/_xll.RiskNormal('SW7'!C$2,'SW7'!D$2,_xll.RiskTruncateP(0.05,0.95),_xll.RiskName("Halflife"),_xll.RiskUnits("d")))))</f>
        <v>#NAME?</v>
      </c>
      <c r="U74" s="134" t="e">
        <f t="shared" ca="1" si="18"/>
        <v>#NAME?</v>
      </c>
      <c r="V74" s="137" t="e" cm="1">
        <f t="array" aca="1" ref="V74" ca="1">(U74*_xll.RiskNormal('SW7'!C$3,'SW7'!D$3,_xll.RiskTruncateP(0.05,0.95),_xll.RiskName("PFAS MUSCLE FRAC"))/(B74*_xll.RiskNormal('SW7'!C$4,'SW7'!E$4,_xll.RiskTruncateP(0.05,0.95),_xll.RiskName("MUSCLE BW FRAC"))))/1000</f>
        <v>#NAME?</v>
      </c>
      <c r="W74" s="137" t="e" cm="1">
        <f t="array" aca="1" ref="W74" ca="1">V74/_xll.RiskNormal('SW7'!C$5,'SW7'!D$5,_xll.RiskTruncateP(0.05,0.95),_xll.RiskName("Serum Part"))</f>
        <v>#NAME?</v>
      </c>
    </row>
    <row r="75" spans="1:23" x14ac:dyDescent="0.35">
      <c r="A75" s="133">
        <f t="shared" si="13"/>
        <v>72</v>
      </c>
      <c r="B75" s="134" t="e" cm="1">
        <f t="array" aca="1" ref="B75" ca="1">B74+_xll.RiskNormal(0.5584 + 2*0.001787*A75 -3*0.00000155*A75^2 - 4*0.00000000133*A75^3,0.35*(0.5584 + 2*0.001787*A75 -3*0.00000155*A75^2 - 4*0.00000000133*A75^3),_xll.RiskTruncateP(0.05,0.95),_xll.RiskName("BW Gain"),_xll.RiskUnits("kg"))</f>
        <v>#NAME?</v>
      </c>
      <c r="C75" s="133" t="e" cm="1">
        <f t="array" aca="1" ref="C75" ca="1">_xll.RiskNormal(30,30*0.3941,_xll.RiskTruncateP(0.05,0.95),_xll.RiskName("Diet 2 Feed"),_xll.RiskUnits("ng/kg dry"))</f>
        <v>#NAME?</v>
      </c>
      <c r="D75" s="133" t="e" cm="1">
        <f t="array" aca="1" ref="D75" ca="1">_xll.RiskNormal(310,310*0.282,_xll.RiskTruncateP(0.05,0.95),_xll.RiskName("Diet 2 Soil"),_xll.RiskUnits("ng/kg dry"))</f>
        <v>#NAME?</v>
      </c>
      <c r="E75" s="163">
        <v>1.3</v>
      </c>
      <c r="F75" s="134" t="e" cm="1">
        <f t="array" aca="1" ref="F75" ca="1">_xll.RiskNormal((-0.0001*A75^2+0.0196*A75+11.697),(-0.0001*A75^2+0.0196*A75+11.697)*0.062,_xll.RiskTruncateP(0.05,0.95),_xll.RiskName("DMI Cow"),_xll.RiskUnits("kg"))</f>
        <v>#NAME?</v>
      </c>
      <c r="G75" s="134" t="e">
        <f t="shared" ca="1" si="9"/>
        <v>#NAME?</v>
      </c>
      <c r="H75" s="134" t="e" cm="1">
        <f t="array" aca="1" ref="H75" ca="1">_xll.RiskNormal('SW7'!C$12,'SW7'!D$12,_xll.RiskTruncateP(0.05,0.95),_xll.RiskName("Water Intake Cow"),_xll.RiskUnits("L"))</f>
        <v>#NAME?</v>
      </c>
      <c r="I75" s="134" t="e">
        <f t="shared" ca="1" si="14"/>
        <v>#NAME?</v>
      </c>
      <c r="J75" s="134" t="e">
        <f t="shared" ca="1" si="15"/>
        <v>#NAME?</v>
      </c>
      <c r="K75" s="134" t="e" cm="1">
        <f t="array" aca="1" ref="K75" ca="1">_xll.RiskNormal(-0.0000000257*A75^4+0.0000163*A75^3-0.003686*A75^2+0.3024*A75+1.445,(-0.0000000257*A75^4+0.0000163*A75^3-0.003686*A75^2+0.3024*A75+1.445)*0.355,_xll.RiskTruncateP(0.05,0.95),_xll.RiskName("Milk Intake"),_xll.RiskUnits("kg"))</f>
        <v>#NAME?</v>
      </c>
      <c r="L75" s="134" t="e" cm="1">
        <f t="array" aca="1" ref="L75" ca="1">_xll.RiskNormal(5.4702*LN(A75)-22.889,(5.4702*LN(A75)-22.889)*0.35,_xll.RiskTruncateP(0.05,0.95),_xll.RiskName("DMI"),_xll.RiskUnits("kg"))</f>
        <v>#NAME?</v>
      </c>
      <c r="M75" s="134" t="e" cm="1">
        <f t="array" aca="1" ref="M75" ca="1">_xll.RiskNormal(0.0243*L75,0.005*L75,_xll.RiskTruncateP(0.05,0.95),_xll.RiskName("Soil Intake"),_xll.RiskUnits("kg"))</f>
        <v>#NAME?</v>
      </c>
      <c r="N75" s="134" t="e">
        <f t="shared" ca="1" si="16"/>
        <v>#NAME?</v>
      </c>
      <c r="O75" s="134" t="e">
        <f t="shared" ca="1" si="17"/>
        <v>#NAME?</v>
      </c>
      <c r="P75" s="134" t="e">
        <f t="shared" ca="1" si="11"/>
        <v>#NAME?</v>
      </c>
      <c r="Q75" s="134" t="e">
        <f t="shared" ca="1" si="11"/>
        <v>#NAME?</v>
      </c>
      <c r="R75" s="134" t="e">
        <f t="shared" ca="1" si="11"/>
        <v>#NAME?</v>
      </c>
      <c r="S75" s="134" t="e">
        <f t="shared" ca="1" si="12"/>
        <v>#NAME?</v>
      </c>
      <c r="T75" s="134" t="e" cm="1">
        <f t="array" aca="1" ref="T75" ca="1">U74-(U74*(0.5^(1/_xll.RiskNormal('SW7'!C$2,'SW7'!D$2,_xll.RiskTruncateP(0.05,0.95),_xll.RiskName("Halflife"),_xll.RiskUnits("d")))))</f>
        <v>#NAME?</v>
      </c>
      <c r="U75" s="134" t="e">
        <f t="shared" ca="1" si="18"/>
        <v>#NAME?</v>
      </c>
      <c r="V75" s="137" t="e" cm="1">
        <f t="array" aca="1" ref="V75" ca="1">(U75*_xll.RiskNormal('SW7'!C$3,'SW7'!D$3,_xll.RiskTruncateP(0.05,0.95),_xll.RiskName("PFAS MUSCLE FRAC"))/(B75*_xll.RiskNormal('SW7'!C$4,'SW7'!E$4,_xll.RiskTruncateP(0.05,0.95),_xll.RiskName("MUSCLE BW FRAC"))))/1000</f>
        <v>#NAME?</v>
      </c>
      <c r="W75" s="137" t="e" cm="1">
        <f t="array" aca="1" ref="W75" ca="1">V75/_xll.RiskNormal('SW7'!C$5,'SW7'!D$5,_xll.RiskTruncateP(0.05,0.95),_xll.RiskName("Serum Part"))</f>
        <v>#NAME?</v>
      </c>
    </row>
    <row r="76" spans="1:23" x14ac:dyDescent="0.35">
      <c r="A76" s="133">
        <f t="shared" si="13"/>
        <v>73</v>
      </c>
      <c r="B76" s="134" t="e" cm="1">
        <f t="array" aca="1" ref="B76" ca="1">B75+_xll.RiskNormal(0.5584 + 2*0.001787*A76 -3*0.00000155*A76^2 - 4*0.00000000133*A76^3,0.35*(0.5584 + 2*0.001787*A76 -3*0.00000155*A76^2 - 4*0.00000000133*A76^3),_xll.RiskTruncateP(0.05,0.95),_xll.RiskName("BW Gain"),_xll.RiskUnits("kg"))</f>
        <v>#NAME?</v>
      </c>
      <c r="C76" s="133" t="e" cm="1">
        <f t="array" aca="1" ref="C76" ca="1">_xll.RiskNormal(30,30*0.3941,_xll.RiskTruncateP(0.05,0.95),_xll.RiskName("Diet 2 Feed"),_xll.RiskUnits("ng/kg dry"))</f>
        <v>#NAME?</v>
      </c>
      <c r="D76" s="133" t="e" cm="1">
        <f t="array" aca="1" ref="D76" ca="1">_xll.RiskNormal(310,310*0.282,_xll.RiskTruncateP(0.05,0.95),_xll.RiskName("Diet 2 Soil"),_xll.RiskUnits("ng/kg dry"))</f>
        <v>#NAME?</v>
      </c>
      <c r="E76" s="163">
        <v>1.3</v>
      </c>
      <c r="F76" s="134" t="e" cm="1">
        <f t="array" aca="1" ref="F76" ca="1">_xll.RiskNormal((-0.0001*A76^2+0.0196*A76+11.697),(-0.0001*A76^2+0.0196*A76+11.697)*0.062,_xll.RiskTruncateP(0.05,0.95),_xll.RiskName("DMI Cow"),_xll.RiskUnits("kg"))</f>
        <v>#NAME?</v>
      </c>
      <c r="G76" s="134" t="e">
        <f t="shared" ca="1" si="9"/>
        <v>#NAME?</v>
      </c>
      <c r="H76" s="134" t="e" cm="1">
        <f t="array" aca="1" ref="H76" ca="1">_xll.RiskNormal('SW7'!C$12,'SW7'!D$12,_xll.RiskTruncateP(0.05,0.95),_xll.RiskName("Water Intake Cow"),_xll.RiskUnits("L"))</f>
        <v>#NAME?</v>
      </c>
      <c r="I76" s="134" t="e">
        <f t="shared" ca="1" si="14"/>
        <v>#NAME?</v>
      </c>
      <c r="J76" s="134" t="e">
        <f t="shared" ca="1" si="15"/>
        <v>#NAME?</v>
      </c>
      <c r="K76" s="134" t="e" cm="1">
        <f t="array" aca="1" ref="K76" ca="1">_xll.RiskNormal(-0.0000000257*A76^4+0.0000163*A76^3-0.003686*A76^2+0.3024*A76+1.445,(-0.0000000257*A76^4+0.0000163*A76^3-0.003686*A76^2+0.3024*A76+1.445)*0.355,_xll.RiskTruncateP(0.05,0.95),_xll.RiskName("Milk Intake"),_xll.RiskUnits("kg"))</f>
        <v>#NAME?</v>
      </c>
      <c r="L76" s="134" t="e" cm="1">
        <f t="array" aca="1" ref="L76" ca="1">_xll.RiskNormal(5.4702*LN(A76)-22.889,(5.4702*LN(A76)-22.889)*0.35,_xll.RiskTruncateP(0.05,0.95),_xll.RiskName("DMI"),_xll.RiskUnits("kg"))</f>
        <v>#NAME?</v>
      </c>
      <c r="M76" s="134" t="e" cm="1">
        <f t="array" aca="1" ref="M76" ca="1">_xll.RiskNormal(0.0243*L76,0.005*L76,_xll.RiskTruncateP(0.05,0.95),_xll.RiskName("Soil Intake"),_xll.RiskUnits("kg"))</f>
        <v>#NAME?</v>
      </c>
      <c r="N76" s="134" t="e">
        <f t="shared" ca="1" si="16"/>
        <v>#NAME?</v>
      </c>
      <c r="O76" s="134" t="e">
        <f t="shared" ca="1" si="17"/>
        <v>#NAME?</v>
      </c>
      <c r="P76" s="134" t="e">
        <f t="shared" ca="1" si="11"/>
        <v>#NAME?</v>
      </c>
      <c r="Q76" s="134" t="e">
        <f t="shared" ca="1" si="11"/>
        <v>#NAME?</v>
      </c>
      <c r="R76" s="134" t="e">
        <f t="shared" ca="1" si="11"/>
        <v>#NAME?</v>
      </c>
      <c r="S76" s="134" t="e">
        <f t="shared" ca="1" si="12"/>
        <v>#NAME?</v>
      </c>
      <c r="T76" s="134" t="e" cm="1">
        <f t="array" aca="1" ref="T76" ca="1">U75-(U75*(0.5^(1/_xll.RiskNormal('SW7'!C$2,'SW7'!D$2,_xll.RiskTruncateP(0.05,0.95),_xll.RiskName("Halflife"),_xll.RiskUnits("d")))))</f>
        <v>#NAME?</v>
      </c>
      <c r="U76" s="134" t="e">
        <f t="shared" ca="1" si="18"/>
        <v>#NAME?</v>
      </c>
      <c r="V76" s="137" t="e" cm="1">
        <f t="array" aca="1" ref="V76" ca="1">(U76*_xll.RiskNormal('SW7'!C$3,'SW7'!D$3,_xll.RiskTruncateP(0.05,0.95),_xll.RiskName("PFAS MUSCLE FRAC"))/(B76*_xll.RiskNormal('SW7'!C$4,'SW7'!E$4,_xll.RiskTruncateP(0.05,0.95),_xll.RiskName("MUSCLE BW FRAC"))))/1000</f>
        <v>#NAME?</v>
      </c>
      <c r="W76" s="137" t="e" cm="1">
        <f t="array" aca="1" ref="W76" ca="1">V76/_xll.RiskNormal('SW7'!C$5,'SW7'!D$5,_xll.RiskTruncateP(0.05,0.95),_xll.RiskName("Serum Part"))</f>
        <v>#NAME?</v>
      </c>
    </row>
    <row r="77" spans="1:23" x14ac:dyDescent="0.35">
      <c r="A77" s="133">
        <f t="shared" si="13"/>
        <v>74</v>
      </c>
      <c r="B77" s="134" t="e" cm="1">
        <f t="array" aca="1" ref="B77" ca="1">B76+_xll.RiskNormal(0.5584 + 2*0.001787*A77 -3*0.00000155*A77^2 - 4*0.00000000133*A77^3,0.35*(0.5584 + 2*0.001787*A77 -3*0.00000155*A77^2 - 4*0.00000000133*A77^3),_xll.RiskTruncateP(0.05,0.95),_xll.RiskName("BW Gain"),_xll.RiskUnits("kg"))</f>
        <v>#NAME?</v>
      </c>
      <c r="C77" s="133" t="e" cm="1">
        <f t="array" aca="1" ref="C77" ca="1">_xll.RiskNormal(30,30*0.3941,_xll.RiskTruncateP(0.05,0.95),_xll.RiskName("Diet 2 Feed"),_xll.RiskUnits("ng/kg dry"))</f>
        <v>#NAME?</v>
      </c>
      <c r="D77" s="133" t="e" cm="1">
        <f t="array" aca="1" ref="D77" ca="1">_xll.RiskNormal(310,310*0.282,_xll.RiskTruncateP(0.05,0.95),_xll.RiskName("Diet 2 Soil"),_xll.RiskUnits("ng/kg dry"))</f>
        <v>#NAME?</v>
      </c>
      <c r="E77" s="163">
        <v>1.3</v>
      </c>
      <c r="F77" s="134" t="e" cm="1">
        <f t="array" aca="1" ref="F77" ca="1">_xll.RiskNormal((-0.0001*A77^2+0.0196*A77+11.697),(-0.0001*A77^2+0.0196*A77+11.697)*0.062,_xll.RiskTruncateP(0.05,0.95),_xll.RiskName("DMI Cow"),_xll.RiskUnits("kg"))</f>
        <v>#NAME?</v>
      </c>
      <c r="G77" s="134" t="e">
        <f t="shared" ca="1" si="9"/>
        <v>#NAME?</v>
      </c>
      <c r="H77" s="134" t="e" cm="1">
        <f t="array" aca="1" ref="H77" ca="1">_xll.RiskNormal('SW7'!C$12,'SW7'!D$12,_xll.RiskTruncateP(0.05,0.95),_xll.RiskName("Water Intake Cow"),_xll.RiskUnits("L"))</f>
        <v>#NAME?</v>
      </c>
      <c r="I77" s="134" t="e">
        <f t="shared" ca="1" si="14"/>
        <v>#NAME?</v>
      </c>
      <c r="J77" s="134" t="e">
        <f t="shared" ca="1" si="15"/>
        <v>#NAME?</v>
      </c>
      <c r="K77" s="134" t="e" cm="1">
        <f t="array" aca="1" ref="K77" ca="1">_xll.RiskNormal(-0.0000000257*A77^4+0.0000163*A77^3-0.003686*A77^2+0.3024*A77+1.445,(-0.0000000257*A77^4+0.0000163*A77^3-0.003686*A77^2+0.3024*A77+1.445)*0.355,_xll.RiskTruncateP(0.05,0.95),_xll.RiskName("Milk Intake"),_xll.RiskUnits("kg"))</f>
        <v>#NAME?</v>
      </c>
      <c r="L77" s="134" t="e" cm="1">
        <f t="array" aca="1" ref="L77" ca="1">_xll.RiskNormal(5.4702*LN(A77)-22.889,(5.4702*LN(A77)-22.889)*0.35,_xll.RiskTruncateP(0.05,0.95),_xll.RiskName("DMI"),_xll.RiskUnits("kg"))</f>
        <v>#NAME?</v>
      </c>
      <c r="M77" s="134" t="e" cm="1">
        <f t="array" aca="1" ref="M77" ca="1">_xll.RiskNormal(0.0243*L77,0.005*L77,_xll.RiskTruncateP(0.05,0.95),_xll.RiskName("Soil Intake"),_xll.RiskUnits("kg"))</f>
        <v>#NAME?</v>
      </c>
      <c r="N77" s="134" t="e">
        <f t="shared" ca="1" si="16"/>
        <v>#NAME?</v>
      </c>
      <c r="O77" s="134" t="e">
        <f t="shared" ca="1" si="17"/>
        <v>#NAME?</v>
      </c>
      <c r="P77" s="134" t="e">
        <f t="shared" ca="1" si="11"/>
        <v>#NAME?</v>
      </c>
      <c r="Q77" s="134" t="e">
        <f t="shared" ca="1" si="11"/>
        <v>#NAME?</v>
      </c>
      <c r="R77" s="134" t="e">
        <f t="shared" ca="1" si="11"/>
        <v>#NAME?</v>
      </c>
      <c r="S77" s="134" t="e">
        <f t="shared" ca="1" si="12"/>
        <v>#NAME?</v>
      </c>
      <c r="T77" s="134" t="e" cm="1">
        <f t="array" aca="1" ref="T77" ca="1">U76-(U76*(0.5^(1/_xll.RiskNormal('SW7'!C$2,'SW7'!D$2,_xll.RiskTruncateP(0.05,0.95),_xll.RiskName("Halflife"),_xll.RiskUnits("d")))))</f>
        <v>#NAME?</v>
      </c>
      <c r="U77" s="134" t="e">
        <f t="shared" ca="1" si="18"/>
        <v>#NAME?</v>
      </c>
      <c r="V77" s="137" t="e" cm="1">
        <f t="array" aca="1" ref="V77" ca="1">(U77*_xll.RiskNormal('SW7'!C$3,'SW7'!D$3,_xll.RiskTruncateP(0.05,0.95),_xll.RiskName("PFAS MUSCLE FRAC"))/(B77*_xll.RiskNormal('SW7'!C$4,'SW7'!E$4,_xll.RiskTruncateP(0.05,0.95),_xll.RiskName("MUSCLE BW FRAC"))))/1000</f>
        <v>#NAME?</v>
      </c>
      <c r="W77" s="137" t="e" cm="1">
        <f t="array" aca="1" ref="W77" ca="1">V77/_xll.RiskNormal('SW7'!C$5,'SW7'!D$5,_xll.RiskTruncateP(0.05,0.95),_xll.RiskName("Serum Part"))</f>
        <v>#NAME?</v>
      </c>
    </row>
    <row r="78" spans="1:23" x14ac:dyDescent="0.35">
      <c r="A78" s="133">
        <f t="shared" si="13"/>
        <v>75</v>
      </c>
      <c r="B78" s="134" t="e" cm="1">
        <f t="array" aca="1" ref="B78" ca="1">B77+_xll.RiskNormal(0.5584 + 2*0.001787*A78 -3*0.00000155*A78^2 - 4*0.00000000133*A78^3,0.35*(0.5584 + 2*0.001787*A78 -3*0.00000155*A78^2 - 4*0.00000000133*A78^3),_xll.RiskTruncateP(0.05,0.95),_xll.RiskName("BW Gain"),_xll.RiskUnits("kg"))</f>
        <v>#NAME?</v>
      </c>
      <c r="C78" s="133" t="e" cm="1">
        <f t="array" aca="1" ref="C78" ca="1">_xll.RiskNormal(30,30*0.3941,_xll.RiskTruncateP(0.05,0.95),_xll.RiskName("Diet 2 Feed"),_xll.RiskUnits("ng/kg dry"))</f>
        <v>#NAME?</v>
      </c>
      <c r="D78" s="133" t="e" cm="1">
        <f t="array" aca="1" ref="D78" ca="1">_xll.RiskNormal(310,310*0.282,_xll.RiskTruncateP(0.05,0.95),_xll.RiskName("Diet 2 Soil"),_xll.RiskUnits("ng/kg dry"))</f>
        <v>#NAME?</v>
      </c>
      <c r="E78" s="163">
        <v>1.3</v>
      </c>
      <c r="F78" s="134" t="e" cm="1">
        <f t="array" aca="1" ref="F78" ca="1">_xll.RiskNormal((-0.0001*A78^2+0.0196*A78+11.697),(-0.0001*A78^2+0.0196*A78+11.697)*0.062,_xll.RiskTruncateP(0.05,0.95),_xll.RiskName("DMI Cow"),_xll.RiskUnits("kg"))</f>
        <v>#NAME?</v>
      </c>
      <c r="G78" s="134" t="e">
        <f t="shared" ca="1" si="9"/>
        <v>#NAME?</v>
      </c>
      <c r="H78" s="134" t="e" cm="1">
        <f t="array" aca="1" ref="H78" ca="1">_xll.RiskNormal('SW7'!C$12,'SW7'!D$12,_xll.RiskTruncateP(0.05,0.95),_xll.RiskName("Water Intake Cow"),_xll.RiskUnits("L"))</f>
        <v>#NAME?</v>
      </c>
      <c r="I78" s="134" t="e">
        <f t="shared" ca="1" si="14"/>
        <v>#NAME?</v>
      </c>
      <c r="J78" s="134" t="e">
        <f t="shared" ca="1" si="15"/>
        <v>#NAME?</v>
      </c>
      <c r="K78" s="134" t="e" cm="1">
        <f t="array" aca="1" ref="K78" ca="1">_xll.RiskNormal(-0.0000000257*A78^4+0.0000163*A78^3-0.003686*A78^2+0.3024*A78+1.445,(-0.0000000257*A78^4+0.0000163*A78^3-0.003686*A78^2+0.3024*A78+1.445)*0.355,_xll.RiskTruncateP(0.05,0.95),_xll.RiskName("Milk Intake"),_xll.RiskUnits("kg"))</f>
        <v>#NAME?</v>
      </c>
      <c r="L78" s="134" t="e" cm="1">
        <f t="array" aca="1" ref="L78" ca="1">_xll.RiskNormal(5.4702*LN(A78)-22.889,(5.4702*LN(A78)-22.889)*0.35,_xll.RiskTruncateP(0.05,0.95),_xll.RiskName("DMI"),_xll.RiskUnits("kg"))</f>
        <v>#NAME?</v>
      </c>
      <c r="M78" s="134" t="e" cm="1">
        <f t="array" aca="1" ref="M78" ca="1">_xll.RiskNormal(0.0243*L78,0.005*L78,_xll.RiskTruncateP(0.05,0.95),_xll.RiskName("Soil Intake"),_xll.RiskUnits("kg"))</f>
        <v>#NAME?</v>
      </c>
      <c r="N78" s="134" t="e">
        <f t="shared" ca="1" si="16"/>
        <v>#NAME?</v>
      </c>
      <c r="O78" s="134" t="e">
        <f t="shared" ca="1" si="17"/>
        <v>#NAME?</v>
      </c>
      <c r="P78" s="134" t="e">
        <f t="shared" ca="1" si="11"/>
        <v>#NAME?</v>
      </c>
      <c r="Q78" s="134" t="e">
        <f t="shared" ca="1" si="11"/>
        <v>#NAME?</v>
      </c>
      <c r="R78" s="134" t="e">
        <f t="shared" ca="1" si="11"/>
        <v>#NAME?</v>
      </c>
      <c r="S78" s="134" t="e">
        <f t="shared" ca="1" si="12"/>
        <v>#NAME?</v>
      </c>
      <c r="T78" s="134" t="e" cm="1">
        <f t="array" aca="1" ref="T78" ca="1">U77-(U77*(0.5^(1/_xll.RiskNormal('SW7'!C$2,'SW7'!D$2,_xll.RiskTruncateP(0.05,0.95),_xll.RiskName("Halflife"),_xll.RiskUnits("d")))))</f>
        <v>#NAME?</v>
      </c>
      <c r="U78" s="134" t="e">
        <f t="shared" ca="1" si="18"/>
        <v>#NAME?</v>
      </c>
      <c r="V78" s="137" t="e" cm="1">
        <f t="array" aca="1" ref="V78" ca="1">(U78*_xll.RiskNormal('SW7'!C$3,'SW7'!D$3,_xll.RiskTruncateP(0.05,0.95),_xll.RiskName("PFAS MUSCLE FRAC"))/(B78*_xll.RiskNormal('SW7'!C$4,'SW7'!E$4,_xll.RiskTruncateP(0.05,0.95),_xll.RiskName("MUSCLE BW FRAC"))))/1000</f>
        <v>#NAME?</v>
      </c>
      <c r="W78" s="137" t="e" cm="1">
        <f t="array" aca="1" ref="W78" ca="1">V78/_xll.RiskNormal('SW7'!C$5,'SW7'!D$5,_xll.RiskTruncateP(0.05,0.95),_xll.RiskName("Serum Part"))</f>
        <v>#NAME?</v>
      </c>
    </row>
    <row r="79" spans="1:23" x14ac:dyDescent="0.35">
      <c r="A79" s="133">
        <f t="shared" si="13"/>
        <v>76</v>
      </c>
      <c r="B79" s="134" t="e" cm="1">
        <f t="array" aca="1" ref="B79" ca="1">B78+_xll.RiskNormal(0.5584 + 2*0.001787*A79 -3*0.00000155*A79^2 - 4*0.00000000133*A79^3,0.35*(0.5584 + 2*0.001787*A79 -3*0.00000155*A79^2 - 4*0.00000000133*A79^3),_xll.RiskTruncateP(0.05,0.95),_xll.RiskName("BW Gain"),_xll.RiskUnits("kg"))</f>
        <v>#NAME?</v>
      </c>
      <c r="C79" s="133" t="e" cm="1">
        <f t="array" aca="1" ref="C79" ca="1">_xll.RiskNormal(30,30*0.3941,_xll.RiskTruncateP(0.05,0.95),_xll.RiskName("Diet 2 Feed"),_xll.RiskUnits("ng/kg dry"))</f>
        <v>#NAME?</v>
      </c>
      <c r="D79" s="133" t="e" cm="1">
        <f t="array" aca="1" ref="D79" ca="1">_xll.RiskNormal(310,310*0.282,_xll.RiskTruncateP(0.05,0.95),_xll.RiskName("Diet 2 Soil"),_xll.RiskUnits("ng/kg dry"))</f>
        <v>#NAME?</v>
      </c>
      <c r="E79" s="163">
        <v>1.3</v>
      </c>
      <c r="F79" s="134" t="e" cm="1">
        <f t="array" aca="1" ref="F79" ca="1">_xll.RiskNormal((-0.0001*A79^2+0.0196*A79+11.697),(-0.0001*A79^2+0.0196*A79+11.697)*0.062,_xll.RiskTruncateP(0.05,0.95),_xll.RiskName("DMI Cow"),_xll.RiskUnits("kg"))</f>
        <v>#NAME?</v>
      </c>
      <c r="G79" s="134" t="e">
        <f t="shared" ca="1" si="9"/>
        <v>#NAME?</v>
      </c>
      <c r="H79" s="134" t="e" cm="1">
        <f t="array" aca="1" ref="H79" ca="1">_xll.RiskNormal('SW7'!C$12,'SW7'!D$12,_xll.RiskTruncateP(0.05,0.95),_xll.RiskName("Water Intake Cow"),_xll.RiskUnits("L"))</f>
        <v>#NAME?</v>
      </c>
      <c r="I79" s="134" t="e">
        <f t="shared" ca="1" si="14"/>
        <v>#NAME?</v>
      </c>
      <c r="J79" s="134" t="e">
        <f t="shared" ca="1" si="15"/>
        <v>#NAME?</v>
      </c>
      <c r="K79" s="134" t="e" cm="1">
        <f t="array" aca="1" ref="K79" ca="1">_xll.RiskNormal(-0.0000000257*A79^4+0.0000163*A79^3-0.003686*A79^2+0.3024*A79+1.445,(-0.0000000257*A79^4+0.0000163*A79^3-0.003686*A79^2+0.3024*A79+1.445)*0.355,_xll.RiskTruncateP(0.05,0.95),_xll.RiskName("Milk Intake"),_xll.RiskUnits("kg"))</f>
        <v>#NAME?</v>
      </c>
      <c r="L79" s="134" t="e" cm="1">
        <f t="array" aca="1" ref="L79" ca="1">_xll.RiskNormal(5.4702*LN(A79)-22.889,(5.4702*LN(A79)-22.889)*0.35,_xll.RiskTruncateP(0.05,0.95),_xll.RiskName("DMI"),_xll.RiskUnits("kg"))</f>
        <v>#NAME?</v>
      </c>
      <c r="M79" s="134" t="e" cm="1">
        <f t="array" aca="1" ref="M79" ca="1">_xll.RiskNormal(0.0243*L79,0.005*L79,_xll.RiskTruncateP(0.05,0.95),_xll.RiskName("Soil Intake"),_xll.RiskUnits("kg"))</f>
        <v>#NAME?</v>
      </c>
      <c r="N79" s="134" t="e">
        <f t="shared" ca="1" si="16"/>
        <v>#NAME?</v>
      </c>
      <c r="O79" s="134" t="e">
        <f t="shared" ca="1" si="17"/>
        <v>#NAME?</v>
      </c>
      <c r="P79" s="134" t="e">
        <f t="shared" ca="1" si="11"/>
        <v>#NAME?</v>
      </c>
      <c r="Q79" s="134" t="e">
        <f t="shared" ca="1" si="11"/>
        <v>#NAME?</v>
      </c>
      <c r="R79" s="134" t="e">
        <f t="shared" ca="1" si="11"/>
        <v>#NAME?</v>
      </c>
      <c r="S79" s="134" t="e">
        <f t="shared" ref="S79:S142" ca="1" si="19">SUM(O79:R79)</f>
        <v>#NAME?</v>
      </c>
      <c r="T79" s="134" t="e" cm="1">
        <f t="array" aca="1" ref="T79" ca="1">U78-(U78*(0.5^(1/_xll.RiskNormal('SW7'!C$2,'SW7'!D$2,_xll.RiskTruncateP(0.05,0.95),_xll.RiskName("Halflife"),_xll.RiskUnits("d")))))</f>
        <v>#NAME?</v>
      </c>
      <c r="U79" s="134" t="e">
        <f t="shared" ca="1" si="18"/>
        <v>#NAME?</v>
      </c>
      <c r="V79" s="137" t="e" cm="1">
        <f t="array" aca="1" ref="V79" ca="1">(U79*_xll.RiskNormal('SW7'!C$3,'SW7'!D$3,_xll.RiskTruncateP(0.05,0.95),_xll.RiskName("PFAS MUSCLE FRAC"))/(B79*_xll.RiskNormal('SW7'!C$4,'SW7'!E$4,_xll.RiskTruncateP(0.05,0.95),_xll.RiskName("MUSCLE BW FRAC"))))/1000</f>
        <v>#NAME?</v>
      </c>
      <c r="W79" s="137" t="e" cm="1">
        <f t="array" aca="1" ref="W79" ca="1">V79/_xll.RiskNormal('SW7'!C$5,'SW7'!D$5,_xll.RiskTruncateP(0.05,0.95),_xll.RiskName("Serum Part"))</f>
        <v>#NAME?</v>
      </c>
    </row>
    <row r="80" spans="1:23" x14ac:dyDescent="0.35">
      <c r="A80" s="133">
        <f t="shared" si="13"/>
        <v>77</v>
      </c>
      <c r="B80" s="134" t="e" cm="1">
        <f t="array" aca="1" ref="B80" ca="1">B79+_xll.RiskNormal(0.5584 + 2*0.001787*A80 -3*0.00000155*A80^2 - 4*0.00000000133*A80^3,0.35*(0.5584 + 2*0.001787*A80 -3*0.00000155*A80^2 - 4*0.00000000133*A80^3),_xll.RiskTruncateP(0.05,0.95),_xll.RiskName("BW Gain"),_xll.RiskUnits("kg"))</f>
        <v>#NAME?</v>
      </c>
      <c r="C80" s="133" t="e" cm="1">
        <f t="array" aca="1" ref="C80" ca="1">_xll.RiskNormal(30,30*0.3941,_xll.RiskTruncateP(0.05,0.95),_xll.RiskName("Diet 2 Feed"),_xll.RiskUnits("ng/kg dry"))</f>
        <v>#NAME?</v>
      </c>
      <c r="D80" s="133" t="e" cm="1">
        <f t="array" aca="1" ref="D80" ca="1">_xll.RiskNormal(310,310*0.282,_xll.RiskTruncateP(0.05,0.95),_xll.RiskName("Diet 2 Soil"),_xll.RiskUnits("ng/kg dry"))</f>
        <v>#NAME?</v>
      </c>
      <c r="E80" s="163">
        <v>1.3</v>
      </c>
      <c r="F80" s="134" t="e" cm="1">
        <f t="array" aca="1" ref="F80" ca="1">_xll.RiskNormal((-0.0001*A80^2+0.0196*A80+11.697),(-0.0001*A80^2+0.0196*A80+11.697)*0.062,_xll.RiskTruncateP(0.05,0.95),_xll.RiskName("DMI Cow"),_xll.RiskUnits("kg"))</f>
        <v>#NAME?</v>
      </c>
      <c r="G80" s="134" t="e">
        <f t="shared" ca="1" si="9"/>
        <v>#NAME?</v>
      </c>
      <c r="H80" s="134" t="e" cm="1">
        <f t="array" aca="1" ref="H80" ca="1">_xll.RiskNormal('SW7'!C$12,'SW7'!D$12,_xll.RiskTruncateP(0.05,0.95),_xll.RiskName("Water Intake Cow"),_xll.RiskUnits("L"))</f>
        <v>#NAME?</v>
      </c>
      <c r="I80" s="134" t="e">
        <f t="shared" ca="1" si="14"/>
        <v>#NAME?</v>
      </c>
      <c r="J80" s="134" t="e">
        <f t="shared" ca="1" si="15"/>
        <v>#NAME?</v>
      </c>
      <c r="K80" s="134" t="e" cm="1">
        <f t="array" aca="1" ref="K80" ca="1">_xll.RiskNormal(-0.0000000257*A80^4+0.0000163*A80^3-0.003686*A80^2+0.3024*A80+1.445,(-0.0000000257*A80^4+0.0000163*A80^3-0.003686*A80^2+0.3024*A80+1.445)*0.355,_xll.RiskTruncateP(0.05,0.95),_xll.RiskName("Milk Intake"),_xll.RiskUnits("kg"))</f>
        <v>#NAME?</v>
      </c>
      <c r="L80" s="134" t="e" cm="1">
        <f t="array" aca="1" ref="L80" ca="1">_xll.RiskNormal(5.4702*LN(A80)-22.889,(5.4702*LN(A80)-22.889)*0.35,_xll.RiskTruncateP(0.05,0.95),_xll.RiskName("DMI"),_xll.RiskUnits("kg"))</f>
        <v>#NAME?</v>
      </c>
      <c r="M80" s="134" t="e" cm="1">
        <f t="array" aca="1" ref="M80" ca="1">_xll.RiskNormal(0.0243*L80,0.005*L80,_xll.RiskTruncateP(0.05,0.95),_xll.RiskName("Soil Intake"),_xll.RiskUnits("kg"))</f>
        <v>#NAME?</v>
      </c>
      <c r="N80" s="134" t="e">
        <f t="shared" ca="1" si="16"/>
        <v>#NAME?</v>
      </c>
      <c r="O80" s="134" t="e">
        <f t="shared" ca="1" si="17"/>
        <v>#NAME?</v>
      </c>
      <c r="P80" s="134" t="e">
        <f t="shared" ca="1" si="11"/>
        <v>#NAME?</v>
      </c>
      <c r="Q80" s="134" t="e">
        <f t="shared" ca="1" si="11"/>
        <v>#NAME?</v>
      </c>
      <c r="R80" s="134" t="e">
        <f t="shared" ca="1" si="11"/>
        <v>#NAME?</v>
      </c>
      <c r="S80" s="134" t="e">
        <f t="shared" ca="1" si="19"/>
        <v>#NAME?</v>
      </c>
      <c r="T80" s="134" t="e" cm="1">
        <f t="array" aca="1" ref="T80" ca="1">U79-(U79*(0.5^(1/_xll.RiskNormal('SW7'!C$2,'SW7'!D$2,_xll.RiskTruncateP(0.05,0.95),_xll.RiskName("Halflife"),_xll.RiskUnits("d")))))</f>
        <v>#NAME?</v>
      </c>
      <c r="U80" s="134" t="e">
        <f t="shared" ca="1" si="18"/>
        <v>#NAME?</v>
      </c>
      <c r="V80" s="137" t="e" cm="1">
        <f t="array" aca="1" ref="V80" ca="1">(U80*_xll.RiskNormal('SW7'!C$3,'SW7'!D$3,_xll.RiskTruncateP(0.05,0.95),_xll.RiskName("PFAS MUSCLE FRAC"))/(B80*_xll.RiskNormal('SW7'!C$4,'SW7'!E$4,_xll.RiskTruncateP(0.05,0.95),_xll.RiskName("MUSCLE BW FRAC"))))/1000</f>
        <v>#NAME?</v>
      </c>
      <c r="W80" s="137" t="e" cm="1">
        <f t="array" aca="1" ref="W80" ca="1">V80/_xll.RiskNormal('SW7'!C$5,'SW7'!D$5,_xll.RiskTruncateP(0.05,0.95),_xll.RiskName("Serum Part"))</f>
        <v>#NAME?</v>
      </c>
    </row>
    <row r="81" spans="1:23" x14ac:dyDescent="0.35">
      <c r="A81" s="133">
        <f t="shared" si="13"/>
        <v>78</v>
      </c>
      <c r="B81" s="134" t="e" cm="1">
        <f t="array" aca="1" ref="B81" ca="1">B80+_xll.RiskNormal(0.5584 + 2*0.001787*A81 -3*0.00000155*A81^2 - 4*0.00000000133*A81^3,0.35*(0.5584 + 2*0.001787*A81 -3*0.00000155*A81^2 - 4*0.00000000133*A81^3),_xll.RiskTruncateP(0.05,0.95),_xll.RiskName("BW Gain"),_xll.RiskUnits("kg"))</f>
        <v>#NAME?</v>
      </c>
      <c r="C81" s="133" t="e" cm="1">
        <f t="array" aca="1" ref="C81" ca="1">_xll.RiskNormal(30,30*0.3941,_xll.RiskTruncateP(0.05,0.95),_xll.RiskName("Diet 2 Feed"),_xll.RiskUnits("ng/kg dry"))</f>
        <v>#NAME?</v>
      </c>
      <c r="D81" s="133" t="e" cm="1">
        <f t="array" aca="1" ref="D81" ca="1">_xll.RiskNormal(310,310*0.282,_xll.RiskTruncateP(0.05,0.95),_xll.RiskName("Diet 2 Soil"),_xll.RiskUnits("ng/kg dry"))</f>
        <v>#NAME?</v>
      </c>
      <c r="E81" s="163">
        <v>1.3</v>
      </c>
      <c r="F81" s="134" t="e" cm="1">
        <f t="array" aca="1" ref="F81" ca="1">_xll.RiskNormal((-0.0001*A81^2+0.0196*A81+11.697),(-0.0001*A81^2+0.0196*A81+11.697)*0.062,_xll.RiskTruncateP(0.05,0.95),_xll.RiskName("DMI Cow"),_xll.RiskUnits("kg"))</f>
        <v>#NAME?</v>
      </c>
      <c r="G81" s="134" t="e">
        <f t="shared" ca="1" si="9"/>
        <v>#NAME?</v>
      </c>
      <c r="H81" s="134" t="e" cm="1">
        <f t="array" aca="1" ref="H81" ca="1">_xll.RiskNormal('SW7'!C$12,'SW7'!D$12,_xll.RiskTruncateP(0.05,0.95),_xll.RiskName("Water Intake Cow"),_xll.RiskUnits("L"))</f>
        <v>#NAME?</v>
      </c>
      <c r="I81" s="134" t="e">
        <f t="shared" ca="1" si="14"/>
        <v>#NAME?</v>
      </c>
      <c r="J81" s="134" t="e">
        <f t="shared" ca="1" si="15"/>
        <v>#NAME?</v>
      </c>
      <c r="K81" s="134" t="e" cm="1">
        <f t="array" aca="1" ref="K81" ca="1">_xll.RiskNormal(-0.0000000257*A81^4+0.0000163*A81^3-0.003686*A81^2+0.3024*A81+1.445,(-0.0000000257*A81^4+0.0000163*A81^3-0.003686*A81^2+0.3024*A81+1.445)*0.355,_xll.RiskTruncateP(0.05,0.95),_xll.RiskName("Milk Intake"),_xll.RiskUnits("kg"))</f>
        <v>#NAME?</v>
      </c>
      <c r="L81" s="134" t="e" cm="1">
        <f t="array" aca="1" ref="L81" ca="1">_xll.RiskNormal(5.4702*LN(A81)-22.889,(5.4702*LN(A81)-22.889)*0.35,_xll.RiskTruncateP(0.05,0.95),_xll.RiskName("DMI"),_xll.RiskUnits("kg"))</f>
        <v>#NAME?</v>
      </c>
      <c r="M81" s="134" t="e" cm="1">
        <f t="array" aca="1" ref="M81" ca="1">_xll.RiskNormal(0.0243*L81,0.005*L81,_xll.RiskTruncateP(0.05,0.95),_xll.RiskName("Soil Intake"),_xll.RiskUnits("kg"))</f>
        <v>#NAME?</v>
      </c>
      <c r="N81" s="134" t="e">
        <f t="shared" ca="1" si="16"/>
        <v>#NAME?</v>
      </c>
      <c r="O81" s="134" t="e">
        <f t="shared" ca="1" si="17"/>
        <v>#NAME?</v>
      </c>
      <c r="P81" s="134" t="e">
        <f t="shared" ca="1" si="11"/>
        <v>#NAME?</v>
      </c>
      <c r="Q81" s="134" t="e">
        <f t="shared" ca="1" si="11"/>
        <v>#NAME?</v>
      </c>
      <c r="R81" s="134" t="e">
        <f t="shared" ca="1" si="11"/>
        <v>#NAME?</v>
      </c>
      <c r="S81" s="134" t="e">
        <f t="shared" ca="1" si="19"/>
        <v>#NAME?</v>
      </c>
      <c r="T81" s="134" t="e" cm="1">
        <f t="array" aca="1" ref="T81" ca="1">U80-(U80*(0.5^(1/_xll.RiskNormal('SW7'!C$2,'SW7'!D$2,_xll.RiskTruncateP(0.05,0.95),_xll.RiskName("Halflife"),_xll.RiskUnits("d")))))</f>
        <v>#NAME?</v>
      </c>
      <c r="U81" s="134" t="e">
        <f t="shared" ca="1" si="18"/>
        <v>#NAME?</v>
      </c>
      <c r="V81" s="137" t="e" cm="1">
        <f t="array" aca="1" ref="V81" ca="1">(U81*_xll.RiskNormal('SW7'!C$3,'SW7'!D$3,_xll.RiskTruncateP(0.05,0.95),_xll.RiskName("PFAS MUSCLE FRAC"))/(B81*_xll.RiskNormal('SW7'!C$4,'SW7'!E$4,_xll.RiskTruncateP(0.05,0.95),_xll.RiskName("MUSCLE BW FRAC"))))/1000</f>
        <v>#NAME?</v>
      </c>
      <c r="W81" s="137" t="e" cm="1">
        <f t="array" aca="1" ref="W81" ca="1">V81/_xll.RiskNormal('SW7'!C$5,'SW7'!D$5,_xll.RiskTruncateP(0.05,0.95),_xll.RiskName("Serum Part"))</f>
        <v>#NAME?</v>
      </c>
    </row>
    <row r="82" spans="1:23" x14ac:dyDescent="0.35">
      <c r="A82" s="133">
        <f t="shared" si="13"/>
        <v>79</v>
      </c>
      <c r="B82" s="134" t="e" cm="1">
        <f t="array" aca="1" ref="B82" ca="1">B81+_xll.RiskNormal(0.5584 + 2*0.001787*A82 -3*0.00000155*A82^2 - 4*0.00000000133*A82^3,0.35*(0.5584 + 2*0.001787*A82 -3*0.00000155*A82^2 - 4*0.00000000133*A82^3),_xll.RiskTruncateP(0.05,0.95),_xll.RiskName("BW Gain"),_xll.RiskUnits("kg"))</f>
        <v>#NAME?</v>
      </c>
      <c r="C82" s="133" t="e" cm="1">
        <f t="array" aca="1" ref="C82" ca="1">_xll.RiskNormal(30,30*0.3941,_xll.RiskTruncateP(0.05,0.95),_xll.RiskName("Diet 2 Feed"),_xll.RiskUnits("ng/kg dry"))</f>
        <v>#NAME?</v>
      </c>
      <c r="D82" s="133" t="e" cm="1">
        <f t="array" aca="1" ref="D82" ca="1">_xll.RiskNormal(310,310*0.282,_xll.RiskTruncateP(0.05,0.95),_xll.RiskName("Diet 2 Soil"),_xll.RiskUnits("ng/kg dry"))</f>
        <v>#NAME?</v>
      </c>
      <c r="E82" s="163">
        <v>1.3</v>
      </c>
      <c r="F82" s="134" t="e" cm="1">
        <f t="array" aca="1" ref="F82" ca="1">_xll.RiskNormal((-0.0001*A82^2+0.0196*A82+11.697),(-0.0001*A82^2+0.0196*A82+11.697)*0.062,_xll.RiskTruncateP(0.05,0.95),_xll.RiskName("DMI Cow"),_xll.RiskUnits("kg"))</f>
        <v>#NAME?</v>
      </c>
      <c r="G82" s="134" t="e">
        <f t="shared" ca="1" si="9"/>
        <v>#NAME?</v>
      </c>
      <c r="H82" s="134" t="e" cm="1">
        <f t="array" aca="1" ref="H82" ca="1">_xll.RiskNormal('SW7'!C$12,'SW7'!D$12,_xll.RiskTruncateP(0.05,0.95),_xll.RiskName("Water Intake Cow"),_xll.RiskUnits("L"))</f>
        <v>#NAME?</v>
      </c>
      <c r="I82" s="134" t="e">
        <f t="shared" ca="1" si="14"/>
        <v>#NAME?</v>
      </c>
      <c r="J82" s="134" t="e">
        <f t="shared" ca="1" si="15"/>
        <v>#NAME?</v>
      </c>
      <c r="K82" s="134" t="e" cm="1">
        <f t="array" aca="1" ref="K82" ca="1">_xll.RiskNormal(-0.0000000257*A82^4+0.0000163*A82^3-0.003686*A82^2+0.3024*A82+1.445,(-0.0000000257*A82^4+0.0000163*A82^3-0.003686*A82^2+0.3024*A82+1.445)*0.355,_xll.RiskTruncateP(0.05,0.95),_xll.RiskName("Milk Intake"),_xll.RiskUnits("kg"))</f>
        <v>#NAME?</v>
      </c>
      <c r="L82" s="134" t="e" cm="1">
        <f t="array" aca="1" ref="L82" ca="1">_xll.RiskNormal(5.4702*LN(A82)-22.889,(5.4702*LN(A82)-22.889)*0.35,_xll.RiskTruncateP(0.05,0.95),_xll.RiskName("DMI"),_xll.RiskUnits("kg"))</f>
        <v>#NAME?</v>
      </c>
      <c r="M82" s="134" t="e" cm="1">
        <f t="array" aca="1" ref="M82" ca="1">_xll.RiskNormal(0.0243*L82,0.005*L82,_xll.RiskTruncateP(0.05,0.95),_xll.RiskName("Soil Intake"),_xll.RiskUnits("kg"))</f>
        <v>#NAME?</v>
      </c>
      <c r="N82" s="134" t="e">
        <f t="shared" ca="1" si="16"/>
        <v>#NAME?</v>
      </c>
      <c r="O82" s="134" t="e">
        <f t="shared" ca="1" si="17"/>
        <v>#NAME?</v>
      </c>
      <c r="P82" s="134" t="e">
        <f t="shared" ref="P82:R97" ca="1" si="20">C82*L82</f>
        <v>#NAME?</v>
      </c>
      <c r="Q82" s="134" t="e">
        <f t="shared" ca="1" si="20"/>
        <v>#NAME?</v>
      </c>
      <c r="R82" s="134" t="e">
        <f t="shared" ca="1" si="20"/>
        <v>#NAME?</v>
      </c>
      <c r="S82" s="134" t="e">
        <f t="shared" ca="1" si="19"/>
        <v>#NAME?</v>
      </c>
      <c r="T82" s="134" t="e" cm="1">
        <f t="array" aca="1" ref="T82" ca="1">U81-(U81*(0.5^(1/_xll.RiskNormal('SW7'!C$2,'SW7'!D$2,_xll.RiskTruncateP(0.05,0.95),_xll.RiskName("Halflife"),_xll.RiskUnits("d")))))</f>
        <v>#NAME?</v>
      </c>
      <c r="U82" s="134" t="e">
        <f t="shared" ca="1" si="18"/>
        <v>#NAME?</v>
      </c>
      <c r="V82" s="137" t="e" cm="1">
        <f t="array" aca="1" ref="V82" ca="1">(U82*_xll.RiskNormal('SW7'!C$3,'SW7'!D$3,_xll.RiskTruncateP(0.05,0.95),_xll.RiskName("PFAS MUSCLE FRAC"))/(B82*_xll.RiskNormal('SW7'!C$4,'SW7'!E$4,_xll.RiskTruncateP(0.05,0.95),_xll.RiskName("MUSCLE BW FRAC"))))/1000</f>
        <v>#NAME?</v>
      </c>
      <c r="W82" s="137" t="e" cm="1">
        <f t="array" aca="1" ref="W82" ca="1">V82/_xll.RiskNormal('SW7'!C$5,'SW7'!D$5,_xll.RiskTruncateP(0.05,0.95),_xll.RiskName("Serum Part"))</f>
        <v>#NAME?</v>
      </c>
    </row>
    <row r="83" spans="1:23" x14ac:dyDescent="0.35">
      <c r="A83" s="133">
        <f t="shared" si="13"/>
        <v>80</v>
      </c>
      <c r="B83" s="134" t="e" cm="1">
        <f t="array" aca="1" ref="B83" ca="1">B82+_xll.RiskNormal(0.5584 + 2*0.001787*A83 -3*0.00000155*A83^2 - 4*0.00000000133*A83^3,0.35*(0.5584 + 2*0.001787*A83 -3*0.00000155*A83^2 - 4*0.00000000133*A83^3),_xll.RiskTruncateP(0.05,0.95),_xll.RiskName("BW Gain"),_xll.RiskUnits("kg"))</f>
        <v>#NAME?</v>
      </c>
      <c r="C83" s="133" t="e" cm="1">
        <f t="array" aca="1" ref="C83" ca="1">_xll.RiskNormal(30,30*0.3941,_xll.RiskTruncateP(0.05,0.95),_xll.RiskName("Diet 2 Feed"),_xll.RiskUnits("ng/kg dry"))</f>
        <v>#NAME?</v>
      </c>
      <c r="D83" s="133" t="e" cm="1">
        <f t="array" aca="1" ref="D83" ca="1">_xll.RiskNormal(310,310*0.282,_xll.RiskTruncateP(0.05,0.95),_xll.RiskName("Diet 2 Soil"),_xll.RiskUnits("ng/kg dry"))</f>
        <v>#NAME?</v>
      </c>
      <c r="E83" s="163">
        <v>1.3</v>
      </c>
      <c r="F83" s="134" t="e" cm="1">
        <f t="array" aca="1" ref="F83" ca="1">_xll.RiskNormal((-0.0001*A83^2+0.0196*A83+11.697),(-0.0001*A83^2+0.0196*A83+11.697)*0.062,_xll.RiskTruncateP(0.05,0.95),_xll.RiskName("DMI Cow"),_xll.RiskUnits("kg"))</f>
        <v>#NAME?</v>
      </c>
      <c r="G83" s="134" t="e">
        <f t="shared" ca="1" si="9"/>
        <v>#NAME?</v>
      </c>
      <c r="H83" s="134" t="e" cm="1">
        <f t="array" aca="1" ref="H83" ca="1">_xll.RiskNormal('SW7'!C$12,'SW7'!D$12,_xll.RiskTruncateP(0.05,0.95),_xll.RiskName("Water Intake Cow"),_xll.RiskUnits("L"))</f>
        <v>#NAME?</v>
      </c>
      <c r="I83" s="134" t="e">
        <f t="shared" ca="1" si="14"/>
        <v>#NAME?</v>
      </c>
      <c r="J83" s="134" t="e">
        <f t="shared" ca="1" si="15"/>
        <v>#NAME?</v>
      </c>
      <c r="K83" s="134" t="e" cm="1">
        <f t="array" aca="1" ref="K83" ca="1">_xll.RiskNormal(-0.0000000257*A83^4+0.0000163*A83^3-0.003686*A83^2+0.3024*A83+1.445,(-0.0000000257*A83^4+0.0000163*A83^3-0.003686*A83^2+0.3024*A83+1.445)*0.355,_xll.RiskTruncateP(0.05,0.95),_xll.RiskName("Milk Intake"),_xll.RiskUnits("kg"))</f>
        <v>#NAME?</v>
      </c>
      <c r="L83" s="134" t="e" cm="1">
        <f t="array" aca="1" ref="L83" ca="1">_xll.RiskNormal(5.4702*LN(A83)-22.889,(5.4702*LN(A83)-22.889)*0.35,_xll.RiskTruncateP(0.05,0.95),_xll.RiskName("DMI"),_xll.RiskUnits("kg"))</f>
        <v>#NAME?</v>
      </c>
      <c r="M83" s="134" t="e" cm="1">
        <f t="array" aca="1" ref="M83" ca="1">_xll.RiskNormal(0.0243*L83,0.005*L83,_xll.RiskTruncateP(0.05,0.95),_xll.RiskName("Soil Intake"),_xll.RiskUnits("kg"))</f>
        <v>#NAME?</v>
      </c>
      <c r="N83" s="134" t="e">
        <f t="shared" ca="1" si="16"/>
        <v>#NAME?</v>
      </c>
      <c r="O83" s="134" t="e">
        <f t="shared" ca="1" si="17"/>
        <v>#NAME?</v>
      </c>
      <c r="P83" s="134" t="e">
        <f t="shared" ca="1" si="20"/>
        <v>#NAME?</v>
      </c>
      <c r="Q83" s="134" t="e">
        <f t="shared" ca="1" si="20"/>
        <v>#NAME?</v>
      </c>
      <c r="R83" s="134" t="e">
        <f t="shared" ca="1" si="20"/>
        <v>#NAME?</v>
      </c>
      <c r="S83" s="134" t="e">
        <f t="shared" ca="1" si="19"/>
        <v>#NAME?</v>
      </c>
      <c r="T83" s="134" t="e" cm="1">
        <f t="array" aca="1" ref="T83" ca="1">U82-(U82*(0.5^(1/_xll.RiskNormal('SW7'!C$2,'SW7'!D$2,_xll.RiskTruncateP(0.05,0.95),_xll.RiskName("Halflife"),_xll.RiskUnits("d")))))</f>
        <v>#NAME?</v>
      </c>
      <c r="U83" s="134" t="e">
        <f t="shared" ca="1" si="18"/>
        <v>#NAME?</v>
      </c>
      <c r="V83" s="137" t="e" cm="1">
        <f t="array" aca="1" ref="V83" ca="1">(U83*_xll.RiskNormal('SW7'!C$3,'SW7'!D$3,_xll.RiskTruncateP(0.05,0.95),_xll.RiskName("PFAS MUSCLE FRAC"))/(B83*_xll.RiskNormal('SW7'!C$4,'SW7'!E$4,_xll.RiskTruncateP(0.05,0.95),_xll.RiskName("MUSCLE BW FRAC"))))/1000</f>
        <v>#NAME?</v>
      </c>
      <c r="W83" s="137" t="e" cm="1">
        <f t="array" aca="1" ref="W83" ca="1">V83/_xll.RiskNormal('SW7'!C$5,'SW7'!D$5,_xll.RiskTruncateP(0.05,0.95),_xll.RiskName("Serum Part"))</f>
        <v>#NAME?</v>
      </c>
    </row>
    <row r="84" spans="1:23" x14ac:dyDescent="0.35">
      <c r="A84" s="133">
        <f t="shared" si="13"/>
        <v>81</v>
      </c>
      <c r="B84" s="134" t="e" cm="1">
        <f t="array" aca="1" ref="B84" ca="1">B83+_xll.RiskNormal(0.5584 + 2*0.001787*A84 -3*0.00000155*A84^2 - 4*0.00000000133*A84^3,0.35*(0.5584 + 2*0.001787*A84 -3*0.00000155*A84^2 - 4*0.00000000133*A84^3),_xll.RiskTruncateP(0.05,0.95),_xll.RiskName("BW Gain"),_xll.RiskUnits("kg"))</f>
        <v>#NAME?</v>
      </c>
      <c r="C84" s="133" t="e" cm="1">
        <f t="array" aca="1" ref="C84" ca="1">_xll.RiskNormal(30,30*0.3941,_xll.RiskTruncateP(0.05,0.95),_xll.RiskName("Diet 2 Feed"),_xll.RiskUnits("ng/kg dry"))</f>
        <v>#NAME?</v>
      </c>
      <c r="D84" s="133" t="e" cm="1">
        <f t="array" aca="1" ref="D84" ca="1">_xll.RiskNormal(310,310*0.282,_xll.RiskTruncateP(0.05,0.95),_xll.RiskName("Diet 2 Soil"),_xll.RiskUnits("ng/kg dry"))</f>
        <v>#NAME?</v>
      </c>
      <c r="E84" s="163">
        <v>1.3</v>
      </c>
      <c r="F84" s="134" t="e" cm="1">
        <f t="array" aca="1" ref="F84" ca="1">_xll.RiskNormal((-0.0001*A84^2+0.0196*A84+11.697),(-0.0001*A84^2+0.0196*A84+11.697)*0.062,_xll.RiskTruncateP(0.05,0.95),_xll.RiskName("DMI Cow"),_xll.RiskUnits("kg"))</f>
        <v>#NAME?</v>
      </c>
      <c r="G84" s="134" t="e">
        <f t="shared" ca="1" si="9"/>
        <v>#NAME?</v>
      </c>
      <c r="H84" s="134" t="e" cm="1">
        <f t="array" aca="1" ref="H84" ca="1">_xll.RiskNormal('SW7'!C$12,'SW7'!D$12,_xll.RiskTruncateP(0.05,0.95),_xll.RiskName("Water Intake Cow"),_xll.RiskUnits("L"))</f>
        <v>#NAME?</v>
      </c>
      <c r="I84" s="134" t="e">
        <f t="shared" ca="1" si="14"/>
        <v>#NAME?</v>
      </c>
      <c r="J84" s="134" t="e">
        <f t="shared" ca="1" si="15"/>
        <v>#NAME?</v>
      </c>
      <c r="K84" s="134" t="e" cm="1">
        <f t="array" aca="1" ref="K84" ca="1">_xll.RiskNormal(-0.0000000257*A84^4+0.0000163*A84^3-0.003686*A84^2+0.3024*A84+1.445,(-0.0000000257*A84^4+0.0000163*A84^3-0.003686*A84^2+0.3024*A84+1.445)*0.355,_xll.RiskTruncateP(0.05,0.95),_xll.RiskName("Milk Intake"),_xll.RiskUnits("kg"))</f>
        <v>#NAME?</v>
      </c>
      <c r="L84" s="134" t="e" cm="1">
        <f t="array" aca="1" ref="L84" ca="1">_xll.RiskNormal(5.4702*LN(A84)-22.889,(5.4702*LN(A84)-22.889)*0.35,_xll.RiskTruncateP(0.05,0.95),_xll.RiskName("DMI"),_xll.RiskUnits("kg"))</f>
        <v>#NAME?</v>
      </c>
      <c r="M84" s="134" t="e" cm="1">
        <f t="array" aca="1" ref="M84" ca="1">_xll.RiskNormal(0.0243*L84,0.005*L84,_xll.RiskTruncateP(0.05,0.95),_xll.RiskName("Soil Intake"),_xll.RiskUnits("kg"))</f>
        <v>#NAME?</v>
      </c>
      <c r="N84" s="134" t="e">
        <f t="shared" ca="1" si="16"/>
        <v>#NAME?</v>
      </c>
      <c r="O84" s="134" t="e">
        <f t="shared" ca="1" si="17"/>
        <v>#NAME?</v>
      </c>
      <c r="P84" s="134" t="e">
        <f t="shared" ca="1" si="20"/>
        <v>#NAME?</v>
      </c>
      <c r="Q84" s="134" t="e">
        <f t="shared" ca="1" si="20"/>
        <v>#NAME?</v>
      </c>
      <c r="R84" s="134" t="e">
        <f t="shared" ca="1" si="20"/>
        <v>#NAME?</v>
      </c>
      <c r="S84" s="134" t="e">
        <f t="shared" ca="1" si="19"/>
        <v>#NAME?</v>
      </c>
      <c r="T84" s="134" t="e" cm="1">
        <f t="array" aca="1" ref="T84" ca="1">U83-(U83*(0.5^(1/_xll.RiskNormal('SW7'!C$2,'SW7'!D$2,_xll.RiskTruncateP(0.05,0.95),_xll.RiskName("Halflife"),_xll.RiskUnits("d")))))</f>
        <v>#NAME?</v>
      </c>
      <c r="U84" s="134" t="e">
        <f t="shared" ca="1" si="18"/>
        <v>#NAME?</v>
      </c>
      <c r="V84" s="137" t="e" cm="1">
        <f t="array" aca="1" ref="V84" ca="1">(U84*_xll.RiskNormal('SW7'!C$3,'SW7'!D$3,_xll.RiskTruncateP(0.05,0.95),_xll.RiskName("PFAS MUSCLE FRAC"))/(B84*_xll.RiskNormal('SW7'!C$4,'SW7'!E$4,_xll.RiskTruncateP(0.05,0.95),_xll.RiskName("MUSCLE BW FRAC"))))/1000</f>
        <v>#NAME?</v>
      </c>
      <c r="W84" s="137" t="e" cm="1">
        <f t="array" aca="1" ref="W84" ca="1">V84/_xll.RiskNormal('SW7'!C$5,'SW7'!D$5,_xll.RiskTruncateP(0.05,0.95),_xll.RiskName("Serum Part"))</f>
        <v>#NAME?</v>
      </c>
    </row>
    <row r="85" spans="1:23" x14ac:dyDescent="0.35">
      <c r="A85" s="133">
        <f t="shared" si="13"/>
        <v>82</v>
      </c>
      <c r="B85" s="134" t="e" cm="1">
        <f t="array" aca="1" ref="B85" ca="1">B84+_xll.RiskNormal(0.5584 + 2*0.001787*A85 -3*0.00000155*A85^2 - 4*0.00000000133*A85^3,0.35*(0.5584 + 2*0.001787*A85 -3*0.00000155*A85^2 - 4*0.00000000133*A85^3),_xll.RiskTruncateP(0.05,0.95),_xll.RiskName("BW Gain"),_xll.RiskUnits("kg"))</f>
        <v>#NAME?</v>
      </c>
      <c r="C85" s="133" t="e" cm="1">
        <f t="array" aca="1" ref="C85" ca="1">_xll.RiskNormal(30,30*0.3941,_xll.RiskTruncateP(0.05,0.95),_xll.RiskName("Diet 2 Feed"),_xll.RiskUnits("ng/kg dry"))</f>
        <v>#NAME?</v>
      </c>
      <c r="D85" s="133" t="e" cm="1">
        <f t="array" aca="1" ref="D85" ca="1">_xll.RiskNormal(310,310*0.282,_xll.RiskTruncateP(0.05,0.95),_xll.RiskName("Diet 2 Soil"),_xll.RiskUnits("ng/kg dry"))</f>
        <v>#NAME?</v>
      </c>
      <c r="E85" s="163">
        <v>1.3</v>
      </c>
      <c r="F85" s="134" t="e" cm="1">
        <f t="array" aca="1" ref="F85" ca="1">_xll.RiskNormal((-0.0001*A85^2+0.0196*A85+11.697),(-0.0001*A85^2+0.0196*A85+11.697)*0.062,_xll.RiskTruncateP(0.05,0.95),_xll.RiskName("DMI Cow"),_xll.RiskUnits("kg"))</f>
        <v>#NAME?</v>
      </c>
      <c r="G85" s="134" t="e">
        <f t="shared" ca="1" si="9"/>
        <v>#NAME?</v>
      </c>
      <c r="H85" s="134" t="e" cm="1">
        <f t="array" aca="1" ref="H85" ca="1">_xll.RiskNormal('SW7'!C$12,'SW7'!D$12,_xll.RiskTruncateP(0.05,0.95),_xll.RiskName("Water Intake Cow"),_xll.RiskUnits("L"))</f>
        <v>#NAME?</v>
      </c>
      <c r="I85" s="134" t="e">
        <f t="shared" ca="1" si="14"/>
        <v>#NAME?</v>
      </c>
      <c r="J85" s="134" t="e">
        <f t="shared" ca="1" si="15"/>
        <v>#NAME?</v>
      </c>
      <c r="K85" s="134" t="e" cm="1">
        <f t="array" aca="1" ref="K85" ca="1">_xll.RiskNormal(-0.0000000257*A85^4+0.0000163*A85^3-0.003686*A85^2+0.3024*A85+1.445,(-0.0000000257*A85^4+0.0000163*A85^3-0.003686*A85^2+0.3024*A85+1.445)*0.355,_xll.RiskTruncateP(0.05,0.95),_xll.RiskName("Milk Intake"),_xll.RiskUnits("kg"))</f>
        <v>#NAME?</v>
      </c>
      <c r="L85" s="134" t="e" cm="1">
        <f t="array" aca="1" ref="L85" ca="1">_xll.RiskNormal(5.4702*LN(A85)-22.889,(5.4702*LN(A85)-22.889)*0.35,_xll.RiskTruncateP(0.05,0.95),_xll.RiskName("DMI"),_xll.RiskUnits("kg"))</f>
        <v>#NAME?</v>
      </c>
      <c r="M85" s="134" t="e" cm="1">
        <f t="array" aca="1" ref="M85" ca="1">_xll.RiskNormal(0.0243*L85,0.005*L85,_xll.RiskTruncateP(0.05,0.95),_xll.RiskName("Soil Intake"),_xll.RiskUnits("kg"))</f>
        <v>#NAME?</v>
      </c>
      <c r="N85" s="134" t="e">
        <f t="shared" ca="1" si="16"/>
        <v>#NAME?</v>
      </c>
      <c r="O85" s="134" t="e">
        <f t="shared" ca="1" si="17"/>
        <v>#NAME?</v>
      </c>
      <c r="P85" s="134" t="e">
        <f t="shared" ca="1" si="20"/>
        <v>#NAME?</v>
      </c>
      <c r="Q85" s="134" t="e">
        <f t="shared" ca="1" si="20"/>
        <v>#NAME?</v>
      </c>
      <c r="R85" s="134" t="e">
        <f t="shared" ca="1" si="20"/>
        <v>#NAME?</v>
      </c>
      <c r="S85" s="134" t="e">
        <f t="shared" ca="1" si="19"/>
        <v>#NAME?</v>
      </c>
      <c r="T85" s="134" t="e" cm="1">
        <f t="array" aca="1" ref="T85" ca="1">U84-(U84*(0.5^(1/_xll.RiskNormal('SW7'!C$2,'SW7'!D$2,_xll.RiskTruncateP(0.05,0.95),_xll.RiskName("Halflife"),_xll.RiskUnits("d")))))</f>
        <v>#NAME?</v>
      </c>
      <c r="U85" s="134" t="e">
        <f t="shared" ca="1" si="18"/>
        <v>#NAME?</v>
      </c>
      <c r="V85" s="137" t="e" cm="1">
        <f t="array" aca="1" ref="V85" ca="1">(U85*_xll.RiskNormal('SW7'!C$3,'SW7'!D$3,_xll.RiskTruncateP(0.05,0.95),_xll.RiskName("PFAS MUSCLE FRAC"))/(B85*_xll.RiskNormal('SW7'!C$4,'SW7'!E$4,_xll.RiskTruncateP(0.05,0.95),_xll.RiskName("MUSCLE BW FRAC"))))/1000</f>
        <v>#NAME?</v>
      </c>
      <c r="W85" s="137" t="e" cm="1">
        <f t="array" aca="1" ref="W85" ca="1">V85/_xll.RiskNormal('SW7'!C$5,'SW7'!D$5,_xll.RiskTruncateP(0.05,0.95),_xll.RiskName("Serum Part"))</f>
        <v>#NAME?</v>
      </c>
    </row>
    <row r="86" spans="1:23" x14ac:dyDescent="0.35">
      <c r="A86" s="133">
        <f t="shared" si="13"/>
        <v>83</v>
      </c>
      <c r="B86" s="134" t="e" cm="1">
        <f t="array" aca="1" ref="B86" ca="1">B85+_xll.RiskNormal(0.5584 + 2*0.001787*A86 -3*0.00000155*A86^2 - 4*0.00000000133*A86^3,0.35*(0.5584 + 2*0.001787*A86 -3*0.00000155*A86^2 - 4*0.00000000133*A86^3),_xll.RiskTruncateP(0.05,0.95),_xll.RiskName("BW Gain"),_xll.RiskUnits("kg"))</f>
        <v>#NAME?</v>
      </c>
      <c r="C86" s="133" t="e" cm="1">
        <f t="array" aca="1" ref="C86" ca="1">_xll.RiskNormal(30,30*0.3941,_xll.RiskTruncateP(0.05,0.95),_xll.RiskName("Diet 2 Feed"),_xll.RiskUnits("ng/kg dry"))</f>
        <v>#NAME?</v>
      </c>
      <c r="D86" s="133" t="e" cm="1">
        <f t="array" aca="1" ref="D86" ca="1">_xll.RiskNormal(310,310*0.282,_xll.RiskTruncateP(0.05,0.95),_xll.RiskName("Diet 2 Soil"),_xll.RiskUnits("ng/kg dry"))</f>
        <v>#NAME?</v>
      </c>
      <c r="E86" s="163">
        <v>1.3</v>
      </c>
      <c r="F86" s="134" t="e" cm="1">
        <f t="array" aca="1" ref="F86" ca="1">_xll.RiskNormal((-0.0001*A86^2+0.0196*A86+11.697),(-0.0001*A86^2+0.0196*A86+11.697)*0.062,_xll.RiskTruncateP(0.05,0.95),_xll.RiskName("DMI Cow"),_xll.RiskUnits("kg"))</f>
        <v>#NAME?</v>
      </c>
      <c r="G86" s="134" t="e">
        <f t="shared" ca="1" si="9"/>
        <v>#NAME?</v>
      </c>
      <c r="H86" s="134" t="e" cm="1">
        <f t="array" aca="1" ref="H86" ca="1">_xll.RiskNormal('SW7'!C$12,'SW7'!D$12,_xll.RiskTruncateP(0.05,0.95),_xll.RiskName("Water Intake Cow"),_xll.RiskUnits("L"))</f>
        <v>#NAME?</v>
      </c>
      <c r="I86" s="134" t="e">
        <f t="shared" ca="1" si="14"/>
        <v>#NAME?</v>
      </c>
      <c r="J86" s="134" t="e">
        <f t="shared" ca="1" si="15"/>
        <v>#NAME?</v>
      </c>
      <c r="K86" s="134" t="e" cm="1">
        <f t="array" aca="1" ref="K86" ca="1">_xll.RiskNormal(-0.0000000257*A86^4+0.0000163*A86^3-0.003686*A86^2+0.3024*A86+1.445,(-0.0000000257*A86^4+0.0000163*A86^3-0.003686*A86^2+0.3024*A86+1.445)*0.355,_xll.RiskTruncateP(0.05,0.95),_xll.RiskName("Milk Intake"),_xll.RiskUnits("kg"))</f>
        <v>#NAME?</v>
      </c>
      <c r="L86" s="134" t="e" cm="1">
        <f t="array" aca="1" ref="L86" ca="1">_xll.RiskNormal(5.4702*LN(A86)-22.889,(5.4702*LN(A86)-22.889)*0.35,_xll.RiskTruncateP(0.05,0.95),_xll.RiskName("DMI"),_xll.RiskUnits("kg"))</f>
        <v>#NAME?</v>
      </c>
      <c r="M86" s="134" t="e" cm="1">
        <f t="array" aca="1" ref="M86" ca="1">_xll.RiskNormal(0.0243*L86,0.005*L86,_xll.RiskTruncateP(0.05,0.95),_xll.RiskName("Soil Intake"),_xll.RiskUnits("kg"))</f>
        <v>#NAME?</v>
      </c>
      <c r="N86" s="134" t="e">
        <f t="shared" ca="1" si="16"/>
        <v>#NAME?</v>
      </c>
      <c r="O86" s="134" t="e">
        <f t="shared" ca="1" si="17"/>
        <v>#NAME?</v>
      </c>
      <c r="P86" s="134" t="e">
        <f t="shared" ca="1" si="20"/>
        <v>#NAME?</v>
      </c>
      <c r="Q86" s="134" t="e">
        <f t="shared" ca="1" si="20"/>
        <v>#NAME?</v>
      </c>
      <c r="R86" s="134" t="e">
        <f t="shared" ca="1" si="20"/>
        <v>#NAME?</v>
      </c>
      <c r="S86" s="134" t="e">
        <f t="shared" ca="1" si="19"/>
        <v>#NAME?</v>
      </c>
      <c r="T86" s="134" t="e" cm="1">
        <f t="array" aca="1" ref="T86" ca="1">U85-(U85*(0.5^(1/_xll.RiskNormal('SW7'!C$2,'SW7'!D$2,_xll.RiskTruncateP(0.05,0.95),_xll.RiskName("Halflife"),_xll.RiskUnits("d")))))</f>
        <v>#NAME?</v>
      </c>
      <c r="U86" s="134" t="e">
        <f t="shared" ca="1" si="18"/>
        <v>#NAME?</v>
      </c>
      <c r="V86" s="137" t="e" cm="1">
        <f t="array" aca="1" ref="V86" ca="1">(U86*_xll.RiskNormal('SW7'!C$3,'SW7'!D$3,_xll.RiskTruncateP(0.05,0.95),_xll.RiskName("PFAS MUSCLE FRAC"))/(B86*_xll.RiskNormal('SW7'!C$4,'SW7'!E$4,_xll.RiskTruncateP(0.05,0.95),_xll.RiskName("MUSCLE BW FRAC"))))/1000</f>
        <v>#NAME?</v>
      </c>
      <c r="W86" s="137" t="e" cm="1">
        <f t="array" aca="1" ref="W86" ca="1">V86/_xll.RiskNormal('SW7'!C$5,'SW7'!D$5,_xll.RiskTruncateP(0.05,0.95),_xll.RiskName("Serum Part"))</f>
        <v>#NAME?</v>
      </c>
    </row>
    <row r="87" spans="1:23" x14ac:dyDescent="0.35">
      <c r="A87" s="133">
        <f t="shared" si="13"/>
        <v>84</v>
      </c>
      <c r="B87" s="134" t="e" cm="1">
        <f t="array" aca="1" ref="B87" ca="1">B86+_xll.RiskNormal(0.5584 + 2*0.001787*A87 -3*0.00000155*A87^2 - 4*0.00000000133*A87^3,0.35*(0.5584 + 2*0.001787*A87 -3*0.00000155*A87^2 - 4*0.00000000133*A87^3),_xll.RiskTruncateP(0.05,0.95),_xll.RiskName("BW Gain"),_xll.RiskUnits("kg"))</f>
        <v>#NAME?</v>
      </c>
      <c r="C87" s="133" t="e" cm="1">
        <f t="array" aca="1" ref="C87" ca="1">_xll.RiskNormal(30,30*0.3941,_xll.RiskTruncateP(0.05,0.95),_xll.RiskName("Diet 2 Feed"),_xll.RiskUnits("ng/kg dry"))</f>
        <v>#NAME?</v>
      </c>
      <c r="D87" s="133" t="e" cm="1">
        <f t="array" aca="1" ref="D87" ca="1">_xll.RiskNormal(310,310*0.282,_xll.RiskTruncateP(0.05,0.95),_xll.RiskName("Diet 2 Soil"),_xll.RiskUnits("ng/kg dry"))</f>
        <v>#NAME?</v>
      </c>
      <c r="E87" s="163">
        <v>1.3</v>
      </c>
      <c r="F87" s="134" t="e" cm="1">
        <f t="array" aca="1" ref="F87" ca="1">_xll.RiskNormal((-0.0001*A87^2+0.0196*A87+11.697),(-0.0001*A87^2+0.0196*A87+11.697)*0.062,_xll.RiskTruncateP(0.05,0.95),_xll.RiskName("DMI Cow"),_xll.RiskUnits("kg"))</f>
        <v>#NAME?</v>
      </c>
      <c r="G87" s="134" t="e">
        <f t="shared" ca="1" si="9"/>
        <v>#NAME?</v>
      </c>
      <c r="H87" s="134" t="e" cm="1">
        <f t="array" aca="1" ref="H87" ca="1">_xll.RiskNormal('SW7'!C$12,'SW7'!D$12,_xll.RiskTruncateP(0.05,0.95),_xll.RiskName("Water Intake Cow"),_xll.RiskUnits("L"))</f>
        <v>#NAME?</v>
      </c>
      <c r="I87" s="134" t="e">
        <f t="shared" ca="1" si="14"/>
        <v>#NAME?</v>
      </c>
      <c r="J87" s="134" t="e">
        <f t="shared" ca="1" si="15"/>
        <v>#NAME?</v>
      </c>
      <c r="K87" s="134" t="e" cm="1">
        <f t="array" aca="1" ref="K87" ca="1">_xll.RiskNormal(-0.0000000257*A87^4+0.0000163*A87^3-0.003686*A87^2+0.3024*A87+1.445,(-0.0000000257*A87^4+0.0000163*A87^3-0.003686*A87^2+0.3024*A87+1.445)*0.355,_xll.RiskTruncateP(0.05,0.95),_xll.RiskName("Milk Intake"),_xll.RiskUnits("kg"))</f>
        <v>#NAME?</v>
      </c>
      <c r="L87" s="134" t="e" cm="1">
        <f t="array" aca="1" ref="L87" ca="1">_xll.RiskNormal(5.4702*LN(A87)-22.889,(5.4702*LN(A87)-22.889)*0.35,_xll.RiskTruncateP(0.05,0.95),_xll.RiskName("DMI"),_xll.RiskUnits("kg"))</f>
        <v>#NAME?</v>
      </c>
      <c r="M87" s="134" t="e" cm="1">
        <f t="array" aca="1" ref="M87" ca="1">_xll.RiskNormal(0.0243*L87,0.005*L87,_xll.RiskTruncateP(0.05,0.95),_xll.RiskName("Soil Intake"),_xll.RiskUnits("kg"))</f>
        <v>#NAME?</v>
      </c>
      <c r="N87" s="134" t="e">
        <f t="shared" ca="1" si="16"/>
        <v>#NAME?</v>
      </c>
      <c r="O87" s="134" t="e">
        <f t="shared" ca="1" si="17"/>
        <v>#NAME?</v>
      </c>
      <c r="P87" s="134" t="e">
        <f t="shared" ca="1" si="20"/>
        <v>#NAME?</v>
      </c>
      <c r="Q87" s="134" t="e">
        <f t="shared" ca="1" si="20"/>
        <v>#NAME?</v>
      </c>
      <c r="R87" s="134" t="e">
        <f t="shared" ca="1" si="20"/>
        <v>#NAME?</v>
      </c>
      <c r="S87" s="134" t="e">
        <f t="shared" ca="1" si="19"/>
        <v>#NAME?</v>
      </c>
      <c r="T87" s="134" t="e" cm="1">
        <f t="array" aca="1" ref="T87" ca="1">U86-(U86*(0.5^(1/_xll.RiskNormal('SW7'!C$2,'SW7'!D$2,_xll.RiskTruncateP(0.05,0.95),_xll.RiskName("Halflife"),_xll.RiskUnits("d")))))</f>
        <v>#NAME?</v>
      </c>
      <c r="U87" s="134" t="e">
        <f t="shared" ca="1" si="18"/>
        <v>#NAME?</v>
      </c>
      <c r="V87" s="137" t="e" cm="1">
        <f t="array" aca="1" ref="V87" ca="1">(U87*_xll.RiskNormal('SW7'!C$3,'SW7'!D$3,_xll.RiskTruncateP(0.05,0.95),_xll.RiskName("PFAS MUSCLE FRAC"))/(B87*_xll.RiskNormal('SW7'!C$4,'SW7'!E$4,_xll.RiskTruncateP(0.05,0.95),_xll.RiskName("MUSCLE BW FRAC"))))/1000</f>
        <v>#NAME?</v>
      </c>
      <c r="W87" s="137" t="e" cm="1">
        <f t="array" aca="1" ref="W87" ca="1">V87/_xll.RiskNormal('SW7'!C$5,'SW7'!D$5,_xll.RiskTruncateP(0.05,0.95),_xll.RiskName("Serum Part"))</f>
        <v>#NAME?</v>
      </c>
    </row>
    <row r="88" spans="1:23" x14ac:dyDescent="0.35">
      <c r="A88" s="133">
        <f t="shared" si="13"/>
        <v>85</v>
      </c>
      <c r="B88" s="134" t="e" cm="1">
        <f t="array" aca="1" ref="B88" ca="1">B87+_xll.RiskNormal(0.5584 + 2*0.001787*A88 -3*0.00000155*A88^2 - 4*0.00000000133*A88^3,0.35*(0.5584 + 2*0.001787*A88 -3*0.00000155*A88^2 - 4*0.00000000133*A88^3),_xll.RiskTruncateP(0.05,0.95),_xll.RiskName("BW Gain"),_xll.RiskUnits("kg"))</f>
        <v>#NAME?</v>
      </c>
      <c r="C88" s="133" t="e" cm="1">
        <f t="array" aca="1" ref="C88" ca="1">_xll.RiskNormal(30,30*0.3941,_xll.RiskTruncateP(0.05,0.95),_xll.RiskName("Diet 2 Feed"),_xll.RiskUnits("ng/kg dry"))</f>
        <v>#NAME?</v>
      </c>
      <c r="D88" s="133" t="e" cm="1">
        <f t="array" aca="1" ref="D88" ca="1">_xll.RiskNormal(310,310*0.282,_xll.RiskTruncateP(0.05,0.95),_xll.RiskName("Diet 2 Soil"),_xll.RiskUnits("ng/kg dry"))</f>
        <v>#NAME?</v>
      </c>
      <c r="E88" s="163">
        <v>1.3</v>
      </c>
      <c r="F88" s="134" t="e" cm="1">
        <f t="array" aca="1" ref="F88" ca="1">_xll.RiskNormal((-0.0001*A88^2+0.0196*A88+11.697),(-0.0001*A88^2+0.0196*A88+11.697)*0.062,_xll.RiskTruncateP(0.05,0.95),_xll.RiskName("DMI Cow"),_xll.RiskUnits("kg"))</f>
        <v>#NAME?</v>
      </c>
      <c r="G88" s="134" t="e">
        <f t="shared" ca="1" si="9"/>
        <v>#NAME?</v>
      </c>
      <c r="H88" s="134" t="e" cm="1">
        <f t="array" aca="1" ref="H88" ca="1">_xll.RiskNormal('SW7'!C$12,'SW7'!D$12,_xll.RiskTruncateP(0.05,0.95),_xll.RiskName("Water Intake Cow"),_xll.RiskUnits("L"))</f>
        <v>#NAME?</v>
      </c>
      <c r="I88" s="134" t="e">
        <f t="shared" ca="1" si="14"/>
        <v>#NAME?</v>
      </c>
      <c r="J88" s="134" t="e">
        <f t="shared" ca="1" si="15"/>
        <v>#NAME?</v>
      </c>
      <c r="K88" s="134" t="e" cm="1">
        <f t="array" aca="1" ref="K88" ca="1">_xll.RiskNormal(-0.0000000257*A88^4+0.0000163*A88^3-0.003686*A88^2+0.3024*A88+1.445,(-0.0000000257*A88^4+0.0000163*A88^3-0.003686*A88^2+0.3024*A88+1.445)*0.355,_xll.RiskTruncateP(0.05,0.95),_xll.RiskName("Milk Intake"),_xll.RiskUnits("kg"))</f>
        <v>#NAME?</v>
      </c>
      <c r="L88" s="134" t="e" cm="1">
        <f t="array" aca="1" ref="L88" ca="1">_xll.RiskNormal(5.4702*LN(A88)-22.889,(5.4702*LN(A88)-22.889)*0.35,_xll.RiskTruncateP(0.05,0.95),_xll.RiskName("DMI"),_xll.RiskUnits("kg"))</f>
        <v>#NAME?</v>
      </c>
      <c r="M88" s="134" t="e" cm="1">
        <f t="array" aca="1" ref="M88" ca="1">_xll.RiskNormal(0.0243*L88,0.005*L88,_xll.RiskTruncateP(0.05,0.95),_xll.RiskName("Soil Intake"),_xll.RiskUnits("kg"))</f>
        <v>#NAME?</v>
      </c>
      <c r="N88" s="134" t="e">
        <f t="shared" ca="1" si="16"/>
        <v>#NAME?</v>
      </c>
      <c r="O88" s="134" t="e">
        <f t="shared" ca="1" si="17"/>
        <v>#NAME?</v>
      </c>
      <c r="P88" s="134" t="e">
        <f t="shared" ca="1" si="20"/>
        <v>#NAME?</v>
      </c>
      <c r="Q88" s="134" t="e">
        <f t="shared" ca="1" si="20"/>
        <v>#NAME?</v>
      </c>
      <c r="R88" s="134" t="e">
        <f t="shared" ca="1" si="20"/>
        <v>#NAME?</v>
      </c>
      <c r="S88" s="134" t="e">
        <f t="shared" ca="1" si="19"/>
        <v>#NAME?</v>
      </c>
      <c r="T88" s="134" t="e" cm="1">
        <f t="array" aca="1" ref="T88" ca="1">U87-(U87*(0.5^(1/_xll.RiskNormal('SW7'!C$2,'SW7'!D$2,_xll.RiskTruncateP(0.05,0.95),_xll.RiskName("Halflife"),_xll.RiskUnits("d")))))</f>
        <v>#NAME?</v>
      </c>
      <c r="U88" s="134" t="e">
        <f t="shared" ca="1" si="18"/>
        <v>#NAME?</v>
      </c>
      <c r="V88" s="137" t="e" cm="1">
        <f t="array" aca="1" ref="V88" ca="1">(U88*_xll.RiskNormal('SW7'!C$3,'SW7'!D$3,_xll.RiskTruncateP(0.05,0.95),_xll.RiskName("PFAS MUSCLE FRAC"))/(B88*_xll.RiskNormal('SW7'!C$4,'SW7'!E$4,_xll.RiskTruncateP(0.05,0.95),_xll.RiskName("MUSCLE BW FRAC"))))/1000</f>
        <v>#NAME?</v>
      </c>
      <c r="W88" s="137" t="e" cm="1">
        <f t="array" aca="1" ref="W88" ca="1">V88/_xll.RiskNormal('SW7'!C$5,'SW7'!D$5,_xll.RiskTruncateP(0.05,0.95),_xll.RiskName("Serum Part"))</f>
        <v>#NAME?</v>
      </c>
    </row>
    <row r="89" spans="1:23" x14ac:dyDescent="0.35">
      <c r="A89" s="133">
        <f t="shared" si="13"/>
        <v>86</v>
      </c>
      <c r="B89" s="134" t="e" cm="1">
        <f t="array" aca="1" ref="B89" ca="1">B88+_xll.RiskNormal(0.5584 + 2*0.001787*A89 -3*0.00000155*A89^2 - 4*0.00000000133*A89^3,0.35*(0.5584 + 2*0.001787*A89 -3*0.00000155*A89^2 - 4*0.00000000133*A89^3),_xll.RiskTruncateP(0.05,0.95),_xll.RiskName("BW Gain"),_xll.RiskUnits("kg"))</f>
        <v>#NAME?</v>
      </c>
      <c r="C89" s="133" t="e" cm="1">
        <f t="array" aca="1" ref="C89" ca="1">_xll.RiskNormal(30,30*0.3941,_xll.RiskTruncateP(0.05,0.95),_xll.RiskName("Diet 2 Feed"),_xll.RiskUnits("ng/kg dry"))</f>
        <v>#NAME?</v>
      </c>
      <c r="D89" s="133" t="e" cm="1">
        <f t="array" aca="1" ref="D89" ca="1">_xll.RiskNormal(310,310*0.282,_xll.RiskTruncateP(0.05,0.95),_xll.RiskName("Diet 2 Soil"),_xll.RiskUnits("ng/kg dry"))</f>
        <v>#NAME?</v>
      </c>
      <c r="E89" s="163">
        <v>1.3</v>
      </c>
      <c r="F89" s="134" t="e" cm="1">
        <f t="array" aca="1" ref="F89" ca="1">_xll.RiskNormal((-0.0001*A89^2+0.0196*A89+11.697),(-0.0001*A89^2+0.0196*A89+11.697)*0.062,_xll.RiskTruncateP(0.05,0.95),_xll.RiskName("DMI Cow"),_xll.RiskUnits("kg"))</f>
        <v>#NAME?</v>
      </c>
      <c r="G89" s="134" t="e">
        <f t="shared" ca="1" si="9"/>
        <v>#NAME?</v>
      </c>
      <c r="H89" s="134" t="e" cm="1">
        <f t="array" aca="1" ref="H89" ca="1">_xll.RiskNormal('SW7'!C$12,'SW7'!D$12,_xll.RiskTruncateP(0.05,0.95),_xll.RiskName("Water Intake Cow"),_xll.RiskUnits("L"))</f>
        <v>#NAME?</v>
      </c>
      <c r="I89" s="134" t="e">
        <f t="shared" ca="1" si="14"/>
        <v>#NAME?</v>
      </c>
      <c r="J89" s="134" t="e">
        <f t="shared" ca="1" si="15"/>
        <v>#NAME?</v>
      </c>
      <c r="K89" s="134" t="e" cm="1">
        <f t="array" aca="1" ref="K89" ca="1">_xll.RiskNormal(-0.0000000257*A89^4+0.0000163*A89^3-0.003686*A89^2+0.3024*A89+1.445,(-0.0000000257*A89^4+0.0000163*A89^3-0.003686*A89^2+0.3024*A89+1.445)*0.355,_xll.RiskTruncateP(0.05,0.95),_xll.RiskName("Milk Intake"),_xll.RiskUnits("kg"))</f>
        <v>#NAME?</v>
      </c>
      <c r="L89" s="134" t="e" cm="1">
        <f t="array" aca="1" ref="L89" ca="1">_xll.RiskNormal(5.4702*LN(A89)-22.889,(5.4702*LN(A89)-22.889)*0.35,_xll.RiskTruncateP(0.05,0.95),_xll.RiskName("DMI"),_xll.RiskUnits("kg"))</f>
        <v>#NAME?</v>
      </c>
      <c r="M89" s="134" t="e" cm="1">
        <f t="array" aca="1" ref="M89" ca="1">_xll.RiskNormal(0.0243*L89,0.005*L89,_xll.RiskTruncateP(0.05,0.95),_xll.RiskName("Soil Intake"),_xll.RiskUnits("kg"))</f>
        <v>#NAME?</v>
      </c>
      <c r="N89" s="134" t="e">
        <f t="shared" ca="1" si="16"/>
        <v>#NAME?</v>
      </c>
      <c r="O89" s="134" t="e">
        <f t="shared" ca="1" si="17"/>
        <v>#NAME?</v>
      </c>
      <c r="P89" s="134" t="e">
        <f t="shared" ca="1" si="20"/>
        <v>#NAME?</v>
      </c>
      <c r="Q89" s="134" t="e">
        <f t="shared" ca="1" si="20"/>
        <v>#NAME?</v>
      </c>
      <c r="R89" s="134" t="e">
        <f t="shared" ca="1" si="20"/>
        <v>#NAME?</v>
      </c>
      <c r="S89" s="134" t="e">
        <f t="shared" ca="1" si="19"/>
        <v>#NAME?</v>
      </c>
      <c r="T89" s="134" t="e" cm="1">
        <f t="array" aca="1" ref="T89" ca="1">U88-(U88*(0.5^(1/_xll.RiskNormal('SW7'!C$2,'SW7'!D$2,_xll.RiskTruncateP(0.05,0.95),_xll.RiskName("Halflife"),_xll.RiskUnits("d")))))</f>
        <v>#NAME?</v>
      </c>
      <c r="U89" s="134" t="e">
        <f t="shared" ca="1" si="18"/>
        <v>#NAME?</v>
      </c>
      <c r="V89" s="137" t="e" cm="1">
        <f t="array" aca="1" ref="V89" ca="1">(U89*_xll.RiskNormal('SW7'!C$3,'SW7'!D$3,_xll.RiskTruncateP(0.05,0.95),_xll.RiskName("PFAS MUSCLE FRAC"))/(B89*_xll.RiskNormal('SW7'!C$4,'SW7'!E$4,_xll.RiskTruncateP(0.05,0.95),_xll.RiskName("MUSCLE BW FRAC"))))/1000</f>
        <v>#NAME?</v>
      </c>
      <c r="W89" s="137" t="e" cm="1">
        <f t="array" aca="1" ref="W89" ca="1">V89/_xll.RiskNormal('SW7'!C$5,'SW7'!D$5,_xll.RiskTruncateP(0.05,0.95),_xll.RiskName("Serum Part"))</f>
        <v>#NAME?</v>
      </c>
    </row>
    <row r="90" spans="1:23" x14ac:dyDescent="0.35">
      <c r="A90" s="133">
        <f t="shared" si="13"/>
        <v>87</v>
      </c>
      <c r="B90" s="134" t="e" cm="1">
        <f t="array" aca="1" ref="B90" ca="1">B89+_xll.RiskNormal(0.5584 + 2*0.001787*A90 -3*0.00000155*A90^2 - 4*0.00000000133*A90^3,0.35*(0.5584 + 2*0.001787*A90 -3*0.00000155*A90^2 - 4*0.00000000133*A90^3),_xll.RiskTruncateP(0.05,0.95),_xll.RiskName("BW Gain"),_xll.RiskUnits("kg"))</f>
        <v>#NAME?</v>
      </c>
      <c r="C90" s="133" t="e" cm="1">
        <f t="array" aca="1" ref="C90" ca="1">_xll.RiskNormal(30,30*0.3941,_xll.RiskTruncateP(0.05,0.95),_xll.RiskName("Diet 2 Feed"),_xll.RiskUnits("ng/kg dry"))</f>
        <v>#NAME?</v>
      </c>
      <c r="D90" s="133" t="e" cm="1">
        <f t="array" aca="1" ref="D90" ca="1">_xll.RiskNormal(310,310*0.282,_xll.RiskTruncateP(0.05,0.95),_xll.RiskName("Diet 2 Soil"),_xll.RiskUnits("ng/kg dry"))</f>
        <v>#NAME?</v>
      </c>
      <c r="E90" s="163">
        <v>1.3</v>
      </c>
      <c r="F90" s="134" t="e" cm="1">
        <f t="array" aca="1" ref="F90" ca="1">_xll.RiskNormal((-0.0001*A90^2+0.0196*A90+11.697),(-0.0001*A90^2+0.0196*A90+11.697)*0.062,_xll.RiskTruncateP(0.05,0.95),_xll.RiskName("DMI Cow"),_xll.RiskUnits("kg"))</f>
        <v>#NAME?</v>
      </c>
      <c r="G90" s="134" t="e">
        <f t="shared" ca="1" si="9"/>
        <v>#NAME?</v>
      </c>
      <c r="H90" s="134" t="e" cm="1">
        <f t="array" aca="1" ref="H90" ca="1">_xll.RiskNormal('SW7'!C$12,'SW7'!D$12,_xll.RiskTruncateP(0.05,0.95),_xll.RiskName("Water Intake Cow"),_xll.RiskUnits("L"))</f>
        <v>#NAME?</v>
      </c>
      <c r="I90" s="134" t="e">
        <f t="shared" ca="1" si="14"/>
        <v>#NAME?</v>
      </c>
      <c r="J90" s="134" t="e">
        <f t="shared" ca="1" si="15"/>
        <v>#NAME?</v>
      </c>
      <c r="K90" s="134" t="e" cm="1">
        <f t="array" aca="1" ref="K90" ca="1">_xll.RiskNormal(-0.0000000257*A90^4+0.0000163*A90^3-0.003686*A90^2+0.3024*A90+1.445,(-0.0000000257*A90^4+0.0000163*A90^3-0.003686*A90^2+0.3024*A90+1.445)*0.355,_xll.RiskTruncateP(0.05,0.95),_xll.RiskName("Milk Intake"),_xll.RiskUnits("kg"))</f>
        <v>#NAME?</v>
      </c>
      <c r="L90" s="134" t="e" cm="1">
        <f t="array" aca="1" ref="L90" ca="1">_xll.RiskNormal(5.4702*LN(A90)-22.889,(5.4702*LN(A90)-22.889)*0.35,_xll.RiskTruncateP(0.05,0.95),_xll.RiskName("DMI"),_xll.RiskUnits("kg"))</f>
        <v>#NAME?</v>
      </c>
      <c r="M90" s="134" t="e" cm="1">
        <f t="array" aca="1" ref="M90" ca="1">_xll.RiskNormal(0.0243*L90,0.005*L90,_xll.RiskTruncateP(0.05,0.95),_xll.RiskName("Soil Intake"),_xll.RiskUnits("kg"))</f>
        <v>#NAME?</v>
      </c>
      <c r="N90" s="134" t="e">
        <f t="shared" ca="1" si="16"/>
        <v>#NAME?</v>
      </c>
      <c r="O90" s="134" t="e">
        <f t="shared" ca="1" si="17"/>
        <v>#NAME?</v>
      </c>
      <c r="P90" s="134" t="e">
        <f t="shared" ca="1" si="20"/>
        <v>#NAME?</v>
      </c>
      <c r="Q90" s="134" t="e">
        <f t="shared" ca="1" si="20"/>
        <v>#NAME?</v>
      </c>
      <c r="R90" s="134" t="e">
        <f t="shared" ca="1" si="20"/>
        <v>#NAME?</v>
      </c>
      <c r="S90" s="134" t="e">
        <f t="shared" ca="1" si="19"/>
        <v>#NAME?</v>
      </c>
      <c r="T90" s="134" t="e" cm="1">
        <f t="array" aca="1" ref="T90" ca="1">U89-(U89*(0.5^(1/_xll.RiskNormal('SW7'!C$2,'SW7'!D$2,_xll.RiskTruncateP(0.05,0.95),_xll.RiskName("Halflife"),_xll.RiskUnits("d")))))</f>
        <v>#NAME?</v>
      </c>
      <c r="U90" s="134" t="e">
        <f t="shared" ca="1" si="18"/>
        <v>#NAME?</v>
      </c>
      <c r="V90" s="137" t="e" cm="1">
        <f t="array" aca="1" ref="V90" ca="1">(U90*_xll.RiskNormal('SW7'!C$3,'SW7'!D$3,_xll.RiskTruncateP(0.05,0.95),_xll.RiskName("PFAS MUSCLE FRAC"))/(B90*_xll.RiskNormal('SW7'!C$4,'SW7'!E$4,_xll.RiskTruncateP(0.05,0.95),_xll.RiskName("MUSCLE BW FRAC"))))/1000</f>
        <v>#NAME?</v>
      </c>
      <c r="W90" s="137" t="e" cm="1">
        <f t="array" aca="1" ref="W90" ca="1">V90/_xll.RiskNormal('SW7'!C$5,'SW7'!D$5,_xll.RiskTruncateP(0.05,0.95),_xll.RiskName("Serum Part"))</f>
        <v>#NAME?</v>
      </c>
    </row>
    <row r="91" spans="1:23" x14ac:dyDescent="0.35">
      <c r="A91" s="133">
        <f t="shared" si="13"/>
        <v>88</v>
      </c>
      <c r="B91" s="134" t="e" cm="1">
        <f t="array" aca="1" ref="B91" ca="1">B90+_xll.RiskNormal(0.5584 + 2*0.001787*A91 -3*0.00000155*A91^2 - 4*0.00000000133*A91^3,0.35*(0.5584 + 2*0.001787*A91 -3*0.00000155*A91^2 - 4*0.00000000133*A91^3),_xll.RiskTruncateP(0.05,0.95),_xll.RiskName("BW Gain"),_xll.RiskUnits("kg"))</f>
        <v>#NAME?</v>
      </c>
      <c r="C91" s="133" t="e" cm="1">
        <f t="array" aca="1" ref="C91" ca="1">_xll.RiskNormal(30,30*0.3941,_xll.RiskTruncateP(0.05,0.95),_xll.RiskName("Diet 2 Feed"),_xll.RiskUnits("ng/kg dry"))</f>
        <v>#NAME?</v>
      </c>
      <c r="D91" s="133" t="e" cm="1">
        <f t="array" aca="1" ref="D91" ca="1">_xll.RiskNormal(310,310*0.282,_xll.RiskTruncateP(0.05,0.95),_xll.RiskName("Diet 2 Soil"),_xll.RiskUnits("ng/kg dry"))</f>
        <v>#NAME?</v>
      </c>
      <c r="E91" s="163">
        <v>1.3</v>
      </c>
      <c r="F91" s="134" t="e" cm="1">
        <f t="array" aca="1" ref="F91" ca="1">_xll.RiskNormal((-0.0001*A91^2+0.0196*A91+11.697),(-0.0001*A91^2+0.0196*A91+11.697)*0.062,_xll.RiskTruncateP(0.05,0.95),_xll.RiskName("DMI Cow"),_xll.RiskUnits("kg"))</f>
        <v>#NAME?</v>
      </c>
      <c r="G91" s="134" t="e">
        <f t="shared" ca="1" si="9"/>
        <v>#NAME?</v>
      </c>
      <c r="H91" s="134" t="e" cm="1">
        <f t="array" aca="1" ref="H91" ca="1">_xll.RiskNormal('SW7'!C$12,'SW7'!D$12,_xll.RiskTruncateP(0.05,0.95),_xll.RiskName("Water Intake Cow"),_xll.RiskUnits("L"))</f>
        <v>#NAME?</v>
      </c>
      <c r="I91" s="134" t="e">
        <f t="shared" ca="1" si="14"/>
        <v>#NAME?</v>
      </c>
      <c r="J91" s="134" t="e">
        <f t="shared" ca="1" si="15"/>
        <v>#NAME?</v>
      </c>
      <c r="K91" s="134" t="e" cm="1">
        <f t="array" aca="1" ref="K91" ca="1">_xll.RiskNormal(-0.0000000257*A91^4+0.0000163*A91^3-0.003686*A91^2+0.3024*A91+1.445,(-0.0000000257*A91^4+0.0000163*A91^3-0.003686*A91^2+0.3024*A91+1.445)*0.355,_xll.RiskTruncateP(0.05,0.95),_xll.RiskName("Milk Intake"),_xll.RiskUnits("kg"))</f>
        <v>#NAME?</v>
      </c>
      <c r="L91" s="134" t="e" cm="1">
        <f t="array" aca="1" ref="L91" ca="1">_xll.RiskNormal(5.4702*LN(A91)-22.889,(5.4702*LN(A91)-22.889)*0.35,_xll.RiskTruncateP(0.05,0.95),_xll.RiskName("DMI"),_xll.RiskUnits("kg"))</f>
        <v>#NAME?</v>
      </c>
      <c r="M91" s="134" t="e" cm="1">
        <f t="array" aca="1" ref="M91" ca="1">_xll.RiskNormal(0.0243*L91,0.005*L91,_xll.RiskTruncateP(0.05,0.95),_xll.RiskName("Soil Intake"),_xll.RiskUnits("kg"))</f>
        <v>#NAME?</v>
      </c>
      <c r="N91" s="134" t="e">
        <f t="shared" ca="1" si="16"/>
        <v>#NAME?</v>
      </c>
      <c r="O91" s="134" t="e">
        <f t="shared" ca="1" si="17"/>
        <v>#NAME?</v>
      </c>
      <c r="P91" s="134" t="e">
        <f t="shared" ca="1" si="20"/>
        <v>#NAME?</v>
      </c>
      <c r="Q91" s="134" t="e">
        <f t="shared" ca="1" si="20"/>
        <v>#NAME?</v>
      </c>
      <c r="R91" s="134" t="e">
        <f t="shared" ca="1" si="20"/>
        <v>#NAME?</v>
      </c>
      <c r="S91" s="134" t="e">
        <f t="shared" ca="1" si="19"/>
        <v>#NAME?</v>
      </c>
      <c r="T91" s="134" t="e" cm="1">
        <f t="array" aca="1" ref="T91" ca="1">U90-(U90*(0.5^(1/_xll.RiskNormal('SW7'!C$2,'SW7'!D$2,_xll.RiskTruncateP(0.05,0.95),_xll.RiskName("Halflife"),_xll.RiskUnits("d")))))</f>
        <v>#NAME?</v>
      </c>
      <c r="U91" s="134" t="e">
        <f t="shared" ca="1" si="18"/>
        <v>#NAME?</v>
      </c>
      <c r="V91" s="137" t="e" cm="1">
        <f t="array" aca="1" ref="V91" ca="1">(U91*_xll.RiskNormal('SW7'!C$3,'SW7'!D$3,_xll.RiskTruncateP(0.05,0.95),_xll.RiskName("PFAS MUSCLE FRAC"))/(B91*_xll.RiskNormal('SW7'!C$4,'SW7'!E$4,_xll.RiskTruncateP(0.05,0.95),_xll.RiskName("MUSCLE BW FRAC"))))/1000</f>
        <v>#NAME?</v>
      </c>
      <c r="W91" s="137" t="e" cm="1">
        <f t="array" aca="1" ref="W91" ca="1">V91/_xll.RiskNormal('SW7'!C$5,'SW7'!D$5,_xll.RiskTruncateP(0.05,0.95),_xll.RiskName("Serum Part"))</f>
        <v>#NAME?</v>
      </c>
    </row>
    <row r="92" spans="1:23" x14ac:dyDescent="0.35">
      <c r="A92" s="133">
        <f t="shared" si="13"/>
        <v>89</v>
      </c>
      <c r="B92" s="134" t="e" cm="1">
        <f t="array" aca="1" ref="B92" ca="1">B91+_xll.RiskNormal(0.5584 + 2*0.001787*A92 -3*0.00000155*A92^2 - 4*0.00000000133*A92^3,0.35*(0.5584 + 2*0.001787*A92 -3*0.00000155*A92^2 - 4*0.00000000133*A92^3),_xll.RiskTruncateP(0.05,0.95),_xll.RiskName("BW Gain"),_xll.RiskUnits("kg"))</f>
        <v>#NAME?</v>
      </c>
      <c r="C92" s="133" t="e" cm="1">
        <f t="array" aca="1" ref="C92" ca="1">_xll.RiskNormal(30,30*0.3941,_xll.RiskTruncateP(0.05,0.95),_xll.RiskName("Diet 2 Feed"),_xll.RiskUnits("ng/kg dry"))</f>
        <v>#NAME?</v>
      </c>
      <c r="D92" s="133" t="e" cm="1">
        <f t="array" aca="1" ref="D92" ca="1">_xll.RiskNormal(310,310*0.282,_xll.RiskTruncateP(0.05,0.95),_xll.RiskName("Diet 2 Soil"),_xll.RiskUnits("ng/kg dry"))</f>
        <v>#NAME?</v>
      </c>
      <c r="E92" s="163">
        <v>1.3</v>
      </c>
      <c r="F92" s="134" t="e" cm="1">
        <f t="array" aca="1" ref="F92" ca="1">_xll.RiskNormal((-0.0001*A92^2+0.0196*A92+11.697),(-0.0001*A92^2+0.0196*A92+11.697)*0.062,_xll.RiskTruncateP(0.05,0.95),_xll.RiskName("DMI Cow"),_xll.RiskUnits("kg"))</f>
        <v>#NAME?</v>
      </c>
      <c r="G92" s="134" t="e">
        <f t="shared" ca="1" si="9"/>
        <v>#NAME?</v>
      </c>
      <c r="H92" s="134" t="e" cm="1">
        <f t="array" aca="1" ref="H92" ca="1">_xll.RiskNormal('SW7'!C$12,'SW7'!D$12,_xll.RiskTruncateP(0.05,0.95),_xll.RiskName("Water Intake Cow"),_xll.RiskUnits("L"))</f>
        <v>#NAME?</v>
      </c>
      <c r="I92" s="134" t="e">
        <f t="shared" ca="1" si="14"/>
        <v>#NAME?</v>
      </c>
      <c r="J92" s="134" t="e">
        <f t="shared" ca="1" si="15"/>
        <v>#NAME?</v>
      </c>
      <c r="K92" s="134" t="e" cm="1">
        <f t="array" aca="1" ref="K92" ca="1">_xll.RiskNormal(-0.0000000257*A92^4+0.0000163*A92^3-0.003686*A92^2+0.3024*A92+1.445,(-0.0000000257*A92^4+0.0000163*A92^3-0.003686*A92^2+0.3024*A92+1.445)*0.355,_xll.RiskTruncateP(0.05,0.95),_xll.RiskName("Milk Intake"),_xll.RiskUnits("kg"))</f>
        <v>#NAME?</v>
      </c>
      <c r="L92" s="134" t="e" cm="1">
        <f t="array" aca="1" ref="L92" ca="1">_xll.RiskNormal(5.4702*LN(A92)-22.889,(5.4702*LN(A92)-22.889)*0.35,_xll.RiskTruncateP(0.05,0.95),_xll.RiskName("DMI"),_xll.RiskUnits("kg"))</f>
        <v>#NAME?</v>
      </c>
      <c r="M92" s="134" t="e" cm="1">
        <f t="array" aca="1" ref="M92" ca="1">_xll.RiskNormal(0.0243*L92,0.005*L92,_xll.RiskTruncateP(0.05,0.95),_xll.RiskName("Soil Intake"),_xll.RiskUnits("kg"))</f>
        <v>#NAME?</v>
      </c>
      <c r="N92" s="134" t="e">
        <f t="shared" ca="1" si="16"/>
        <v>#NAME?</v>
      </c>
      <c r="O92" s="134" t="e">
        <f t="shared" ca="1" si="17"/>
        <v>#NAME?</v>
      </c>
      <c r="P92" s="134" t="e">
        <f t="shared" ca="1" si="20"/>
        <v>#NAME?</v>
      </c>
      <c r="Q92" s="134" t="e">
        <f t="shared" ca="1" si="20"/>
        <v>#NAME?</v>
      </c>
      <c r="R92" s="134" t="e">
        <f t="shared" ca="1" si="20"/>
        <v>#NAME?</v>
      </c>
      <c r="S92" s="134" t="e">
        <f t="shared" ca="1" si="19"/>
        <v>#NAME?</v>
      </c>
      <c r="T92" s="134" t="e" cm="1">
        <f t="array" aca="1" ref="T92" ca="1">U91-(U91*(0.5^(1/_xll.RiskNormal('SW7'!C$2,'SW7'!D$2,_xll.RiskTruncateP(0.05,0.95),_xll.RiskName("Halflife"),_xll.RiskUnits("d")))))</f>
        <v>#NAME?</v>
      </c>
      <c r="U92" s="134" t="e">
        <f t="shared" ca="1" si="18"/>
        <v>#NAME?</v>
      </c>
      <c r="V92" s="137" t="e" cm="1">
        <f t="array" aca="1" ref="V92" ca="1">(U92*_xll.RiskNormal('SW7'!C$3,'SW7'!D$3,_xll.RiskTruncateP(0.05,0.95),_xll.RiskName("PFAS MUSCLE FRAC"))/(B92*_xll.RiskNormal('SW7'!C$4,'SW7'!E$4,_xll.RiskTruncateP(0.05,0.95),_xll.RiskName("MUSCLE BW FRAC"))))/1000</f>
        <v>#NAME?</v>
      </c>
      <c r="W92" s="137" t="e" cm="1">
        <f t="array" aca="1" ref="W92" ca="1">V92/_xll.RiskNormal('SW7'!C$5,'SW7'!D$5,_xll.RiskTruncateP(0.05,0.95),_xll.RiskName("Serum Part"))</f>
        <v>#NAME?</v>
      </c>
    </row>
    <row r="93" spans="1:23" x14ac:dyDescent="0.35">
      <c r="A93" s="133">
        <f t="shared" si="13"/>
        <v>90</v>
      </c>
      <c r="B93" s="134" t="e" cm="1">
        <f t="array" aca="1" ref="B93" ca="1">B92+_xll.RiskNormal(0.5584 + 2*0.001787*A93 -3*0.00000155*A93^2 - 4*0.00000000133*A93^3,0.35*(0.5584 + 2*0.001787*A93 -3*0.00000155*A93^2 - 4*0.00000000133*A93^3),_xll.RiskTruncateP(0.05,0.95),_xll.RiskName("BW Gain"),_xll.RiskUnits("kg"))</f>
        <v>#NAME?</v>
      </c>
      <c r="C93" s="133" t="e" cm="1">
        <f t="array" aca="1" ref="C93" ca="1">_xll.RiskNormal(30,30*0.3941,_xll.RiskTruncateP(0.05,0.95),_xll.RiskName("Diet 2 Feed"),_xll.RiskUnits("ng/kg dry"))</f>
        <v>#NAME?</v>
      </c>
      <c r="D93" s="133" t="e" cm="1">
        <f t="array" aca="1" ref="D93" ca="1">_xll.RiskNormal(310,310*0.282,_xll.RiskTruncateP(0.05,0.95),_xll.RiskName("Diet 2 Soil"),_xll.RiskUnits("ng/kg dry"))</f>
        <v>#NAME?</v>
      </c>
      <c r="E93" s="163">
        <v>1.3</v>
      </c>
      <c r="F93" s="134" t="e" cm="1">
        <f t="array" aca="1" ref="F93" ca="1">_xll.RiskNormal((-0.0001*A93^2+0.0196*A93+11.697),(-0.0001*A93^2+0.0196*A93+11.697)*0.062,_xll.RiskTruncateP(0.05,0.95),_xll.RiskName("DMI Cow"),_xll.RiskUnits("kg"))</f>
        <v>#NAME?</v>
      </c>
      <c r="G93" s="134" t="e">
        <f t="shared" ca="1" si="9"/>
        <v>#NAME?</v>
      </c>
      <c r="H93" s="134" t="e" cm="1">
        <f t="array" aca="1" ref="H93" ca="1">_xll.RiskNormal('SW7'!C$12,'SW7'!D$12,_xll.RiskTruncateP(0.05,0.95),_xll.RiskName("Water Intake Cow"),_xll.RiskUnits("L"))</f>
        <v>#NAME?</v>
      </c>
      <c r="I93" s="134" t="e">
        <f t="shared" ca="1" si="14"/>
        <v>#NAME?</v>
      </c>
      <c r="J93" s="134" t="e">
        <f t="shared" ca="1" si="15"/>
        <v>#NAME?</v>
      </c>
      <c r="K93" s="134" t="e" cm="1">
        <f t="array" aca="1" ref="K93" ca="1">_xll.RiskNormal(-0.0000000257*A93^4+0.0000163*A93^3-0.003686*A93^2+0.3024*A93+1.445,(-0.0000000257*A93^4+0.0000163*A93^3-0.003686*A93^2+0.3024*A93+1.445)*0.355,_xll.RiskTruncateP(0.05,0.95),_xll.RiskName("Milk Intake"),_xll.RiskUnits("kg"))</f>
        <v>#NAME?</v>
      </c>
      <c r="L93" s="134" t="e" cm="1">
        <f t="array" aca="1" ref="L93" ca="1">_xll.RiskNormal(5.4702*LN(A93)-22.889,(5.4702*LN(A93)-22.889)*0.35,_xll.RiskTruncateP(0.05,0.95),_xll.RiskName("DMI"),_xll.RiskUnits("kg"))</f>
        <v>#NAME?</v>
      </c>
      <c r="M93" s="134" t="e" cm="1">
        <f t="array" aca="1" ref="M93" ca="1">_xll.RiskNormal(0.0243*L93,0.005*L93,_xll.RiskTruncateP(0.05,0.95),_xll.RiskName("Soil Intake"),_xll.RiskUnits("kg"))</f>
        <v>#NAME?</v>
      </c>
      <c r="N93" s="134" t="e">
        <f t="shared" ca="1" si="16"/>
        <v>#NAME?</v>
      </c>
      <c r="O93" s="134" t="e">
        <f t="shared" ca="1" si="17"/>
        <v>#NAME?</v>
      </c>
      <c r="P93" s="134" t="e">
        <f t="shared" ca="1" si="20"/>
        <v>#NAME?</v>
      </c>
      <c r="Q93" s="134" t="e">
        <f t="shared" ca="1" si="20"/>
        <v>#NAME?</v>
      </c>
      <c r="R93" s="134" t="e">
        <f t="shared" ca="1" si="20"/>
        <v>#NAME?</v>
      </c>
      <c r="S93" s="134" t="e">
        <f t="shared" ca="1" si="19"/>
        <v>#NAME?</v>
      </c>
      <c r="T93" s="134" t="e" cm="1">
        <f t="array" aca="1" ref="T93" ca="1">U92-(U92*(0.5^(1/_xll.RiskNormal('SW7'!C$2,'SW7'!D$2,_xll.RiskTruncateP(0.05,0.95),_xll.RiskName("Halflife"),_xll.RiskUnits("d")))))</f>
        <v>#NAME?</v>
      </c>
      <c r="U93" s="134" t="e">
        <f t="shared" ca="1" si="18"/>
        <v>#NAME?</v>
      </c>
      <c r="V93" s="137" t="e" cm="1">
        <f t="array" aca="1" ref="V93" ca="1">(U93*_xll.RiskNormal('SW7'!C$3,'SW7'!D$3,_xll.RiskTruncateP(0.05,0.95),_xll.RiskName("PFAS MUSCLE FRAC"))/(B93*_xll.RiskNormal('SW7'!C$4,'SW7'!E$4,_xll.RiskTruncateP(0.05,0.95),_xll.RiskName("MUSCLE BW FRAC"))))/1000</f>
        <v>#NAME?</v>
      </c>
      <c r="W93" s="137" t="e" cm="1">
        <f t="array" aca="1" ref="W93" ca="1">V93/_xll.RiskNormal('SW7'!C$5,'SW7'!D$5,_xll.RiskTruncateP(0.05,0.95),_xll.RiskName("Serum Part"))</f>
        <v>#NAME?</v>
      </c>
    </row>
    <row r="94" spans="1:23" x14ac:dyDescent="0.35">
      <c r="A94" s="133">
        <f t="shared" si="13"/>
        <v>91</v>
      </c>
      <c r="B94" s="134" t="e" cm="1">
        <f t="array" aca="1" ref="B94" ca="1">B93+_xll.RiskNormal(0.5584 + 2*0.001787*A94 -3*0.00000155*A94^2 - 4*0.00000000133*A94^3,0.35*(0.5584 + 2*0.001787*A94 -3*0.00000155*A94^2 - 4*0.00000000133*A94^3),_xll.RiskTruncateP(0.05,0.95),_xll.RiskName("BW Gain"),_xll.RiskUnits("kg"))</f>
        <v>#NAME?</v>
      </c>
      <c r="C94" s="133" t="e" cm="1">
        <f t="array" aca="1" ref="C94" ca="1">_xll.RiskNormal(30,30*0.3941,_xll.RiskTruncateP(0.05,0.95),_xll.RiskName("Diet 2 Feed"),_xll.RiskUnits("ng/kg dry"))</f>
        <v>#NAME?</v>
      </c>
      <c r="D94" s="133" t="e" cm="1">
        <f t="array" aca="1" ref="D94" ca="1">_xll.RiskNormal(310,310*0.282,_xll.RiskTruncateP(0.05,0.95),_xll.RiskName("Diet 2 Soil"),_xll.RiskUnits("ng/kg dry"))</f>
        <v>#NAME?</v>
      </c>
      <c r="E94" s="163">
        <v>1.3</v>
      </c>
      <c r="F94" s="134" t="e" cm="1">
        <f t="array" aca="1" ref="F94" ca="1">_xll.RiskNormal((-0.0001*A94^2+0.0196*A94+11.697),(-0.0001*A94^2+0.0196*A94+11.697)*0.062,_xll.RiskTruncateP(0.05,0.95),_xll.RiskName("DMI Cow"),_xll.RiskUnits("kg"))</f>
        <v>#NAME?</v>
      </c>
      <c r="G94" s="134" t="e">
        <f t="shared" ca="1" si="9"/>
        <v>#NAME?</v>
      </c>
      <c r="H94" s="134" t="e" cm="1">
        <f t="array" aca="1" ref="H94" ca="1">_xll.RiskNormal('SW7'!C$12,'SW7'!D$12,_xll.RiskTruncateP(0.05,0.95),_xll.RiskName("Water Intake Cow"),_xll.RiskUnits("L"))</f>
        <v>#NAME?</v>
      </c>
      <c r="I94" s="134" t="e">
        <f t="shared" ca="1" si="14"/>
        <v>#NAME?</v>
      </c>
      <c r="J94" s="134" t="e">
        <f t="shared" ca="1" si="15"/>
        <v>#NAME?</v>
      </c>
      <c r="K94" s="134" t="e" cm="1">
        <f t="array" aca="1" ref="K94" ca="1">_xll.RiskNormal(-0.0000000257*A94^4+0.0000163*A94^3-0.003686*A94^2+0.3024*A94+1.445,(-0.0000000257*A94^4+0.0000163*A94^3-0.003686*A94^2+0.3024*A94+1.445)*0.355,_xll.RiskTruncateP(0.05,0.95),_xll.RiskName("Milk Intake"),_xll.RiskUnits("kg"))</f>
        <v>#NAME?</v>
      </c>
      <c r="L94" s="134" t="e" cm="1">
        <f t="array" aca="1" ref="L94" ca="1">_xll.RiskNormal(5.4702*LN(A94)-22.889,(5.4702*LN(A94)-22.889)*0.35,_xll.RiskTruncateP(0.05,0.95),_xll.RiskName("DMI"),_xll.RiskUnits("kg"))</f>
        <v>#NAME?</v>
      </c>
      <c r="M94" s="134" t="e" cm="1">
        <f t="array" aca="1" ref="M94" ca="1">_xll.RiskNormal(0.0243*L94,0.005*L94,_xll.RiskTruncateP(0.05,0.95),_xll.RiskName("Soil Intake"),_xll.RiskUnits("kg"))</f>
        <v>#NAME?</v>
      </c>
      <c r="N94" s="134" t="e">
        <f t="shared" ca="1" si="16"/>
        <v>#NAME?</v>
      </c>
      <c r="O94" s="134" t="e">
        <f t="shared" ca="1" si="17"/>
        <v>#NAME?</v>
      </c>
      <c r="P94" s="134" t="e">
        <f t="shared" ca="1" si="20"/>
        <v>#NAME?</v>
      </c>
      <c r="Q94" s="134" t="e">
        <f t="shared" ca="1" si="20"/>
        <v>#NAME?</v>
      </c>
      <c r="R94" s="134" t="e">
        <f t="shared" ca="1" si="20"/>
        <v>#NAME?</v>
      </c>
      <c r="S94" s="134" t="e">
        <f t="shared" ca="1" si="19"/>
        <v>#NAME?</v>
      </c>
      <c r="T94" s="134" t="e" cm="1">
        <f t="array" aca="1" ref="T94" ca="1">U93-(U93*(0.5^(1/_xll.RiskNormal('SW7'!C$2,'SW7'!D$2,_xll.RiskTruncateP(0.05,0.95),_xll.RiskName("Halflife"),_xll.RiskUnits("d")))))</f>
        <v>#NAME?</v>
      </c>
      <c r="U94" s="134" t="e">
        <f t="shared" ca="1" si="18"/>
        <v>#NAME?</v>
      </c>
      <c r="V94" s="137" t="e" cm="1">
        <f t="array" aca="1" ref="V94" ca="1">(U94*_xll.RiskNormal('SW7'!C$3,'SW7'!D$3,_xll.RiskTruncateP(0.05,0.95),_xll.RiskName("PFAS MUSCLE FRAC"))/(B94*_xll.RiskNormal('SW7'!C$4,'SW7'!E$4,_xll.RiskTruncateP(0.05,0.95),_xll.RiskName("MUSCLE BW FRAC"))))/1000</f>
        <v>#NAME?</v>
      </c>
      <c r="W94" s="137" t="e" cm="1">
        <f t="array" aca="1" ref="W94" ca="1">V94/_xll.RiskNormal('SW7'!C$5,'SW7'!D$5,_xll.RiskTruncateP(0.05,0.95),_xll.RiskName("Serum Part"))</f>
        <v>#NAME?</v>
      </c>
    </row>
    <row r="95" spans="1:23" x14ac:dyDescent="0.35">
      <c r="A95" s="133">
        <f t="shared" si="13"/>
        <v>92</v>
      </c>
      <c r="B95" s="134" t="e" cm="1">
        <f t="array" aca="1" ref="B95" ca="1">B94+_xll.RiskNormal(0.5584 + 2*0.001787*A95 -3*0.00000155*A95^2 - 4*0.00000000133*A95^3,0.35*(0.5584 + 2*0.001787*A95 -3*0.00000155*A95^2 - 4*0.00000000133*A95^3),_xll.RiskTruncateP(0.05,0.95),_xll.RiskName("BW Gain"),_xll.RiskUnits("kg"))</f>
        <v>#NAME?</v>
      </c>
      <c r="C95" s="133" t="e" cm="1">
        <f t="array" aca="1" ref="C95" ca="1">_xll.RiskNormal(30,30*0.3941,_xll.RiskTruncateP(0.05,0.95),_xll.RiskName("Diet 2 Feed"),_xll.RiskUnits("ng/kg dry"))</f>
        <v>#NAME?</v>
      </c>
      <c r="D95" s="133" t="e" cm="1">
        <f t="array" aca="1" ref="D95" ca="1">_xll.RiskNormal(310,310*0.282,_xll.RiskTruncateP(0.05,0.95),_xll.RiskName("Diet 2 Soil"),_xll.RiskUnits("ng/kg dry"))</f>
        <v>#NAME?</v>
      </c>
      <c r="E95" s="163">
        <v>1.3</v>
      </c>
      <c r="F95" s="134" t="e" cm="1">
        <f t="array" aca="1" ref="F95" ca="1">_xll.RiskNormal((-0.0001*A95^2+0.0196*A95+11.697),(-0.0001*A95^2+0.0196*A95+11.697)*0.062,_xll.RiskTruncateP(0.05,0.95),_xll.RiskName("DMI Cow"),_xll.RiskUnits("kg"))</f>
        <v>#NAME?</v>
      </c>
      <c r="G95" s="134" t="e">
        <f t="shared" ca="1" si="9"/>
        <v>#NAME?</v>
      </c>
      <c r="H95" s="134" t="e" cm="1">
        <f t="array" aca="1" ref="H95" ca="1">_xll.RiskNormal('SW7'!C$12,'SW7'!D$12,_xll.RiskTruncateP(0.05,0.95),_xll.RiskName("Water Intake Cow"),_xll.RiskUnits("L"))</f>
        <v>#NAME?</v>
      </c>
      <c r="I95" s="134" t="e">
        <f t="shared" ca="1" si="14"/>
        <v>#NAME?</v>
      </c>
      <c r="J95" s="134" t="e">
        <f t="shared" ca="1" si="15"/>
        <v>#NAME?</v>
      </c>
      <c r="K95" s="134" t="e" cm="1">
        <f t="array" aca="1" ref="K95" ca="1">_xll.RiskNormal(-0.0000000257*A95^4+0.0000163*A95^3-0.003686*A95^2+0.3024*A95+1.445,(-0.0000000257*A95^4+0.0000163*A95^3-0.003686*A95^2+0.3024*A95+1.445)*0.355,_xll.RiskTruncateP(0.05,0.95),_xll.RiskName("Milk Intake"),_xll.RiskUnits("kg"))</f>
        <v>#NAME?</v>
      </c>
      <c r="L95" s="134" t="e" cm="1">
        <f t="array" aca="1" ref="L95" ca="1">_xll.RiskNormal(5.4702*LN(A95)-22.889,(5.4702*LN(A95)-22.889)*0.35,_xll.RiskTruncateP(0.05,0.95),_xll.RiskName("DMI"),_xll.RiskUnits("kg"))</f>
        <v>#NAME?</v>
      </c>
      <c r="M95" s="134" t="e" cm="1">
        <f t="array" aca="1" ref="M95" ca="1">_xll.RiskNormal(0.0243*L95,0.005*L95,_xll.RiskTruncateP(0.05,0.95),_xll.RiskName("Soil Intake"),_xll.RiskUnits("kg"))</f>
        <v>#NAME?</v>
      </c>
      <c r="N95" s="134" t="e">
        <f t="shared" ca="1" si="16"/>
        <v>#NAME?</v>
      </c>
      <c r="O95" s="134" t="e">
        <f t="shared" ca="1" si="17"/>
        <v>#NAME?</v>
      </c>
      <c r="P95" s="134" t="e">
        <f t="shared" ca="1" si="20"/>
        <v>#NAME?</v>
      </c>
      <c r="Q95" s="134" t="e">
        <f t="shared" ca="1" si="20"/>
        <v>#NAME?</v>
      </c>
      <c r="R95" s="134" t="e">
        <f t="shared" ca="1" si="20"/>
        <v>#NAME?</v>
      </c>
      <c r="S95" s="134" t="e">
        <f t="shared" ca="1" si="19"/>
        <v>#NAME?</v>
      </c>
      <c r="T95" s="134" t="e" cm="1">
        <f t="array" aca="1" ref="T95" ca="1">U94-(U94*(0.5^(1/_xll.RiskNormal('SW7'!C$2,'SW7'!D$2,_xll.RiskTruncateP(0.05,0.95),_xll.RiskName("Halflife"),_xll.RiskUnits("d")))))</f>
        <v>#NAME?</v>
      </c>
      <c r="U95" s="134" t="e">
        <f t="shared" ca="1" si="18"/>
        <v>#NAME?</v>
      </c>
      <c r="V95" s="137" t="e" cm="1">
        <f t="array" aca="1" ref="V95" ca="1">(U95*_xll.RiskNormal('SW7'!C$3,'SW7'!D$3,_xll.RiskTruncateP(0.05,0.95),_xll.RiskName("PFAS MUSCLE FRAC"))/(B95*_xll.RiskNormal('SW7'!C$4,'SW7'!E$4,_xll.RiskTruncateP(0.05,0.95),_xll.RiskName("MUSCLE BW FRAC"))))/1000</f>
        <v>#NAME?</v>
      </c>
      <c r="W95" s="137" t="e" cm="1">
        <f t="array" aca="1" ref="W95" ca="1">V95/_xll.RiskNormal('SW7'!C$5,'SW7'!D$5,_xll.RiskTruncateP(0.05,0.95),_xll.RiskName("Serum Part"))</f>
        <v>#NAME?</v>
      </c>
    </row>
    <row r="96" spans="1:23" x14ac:dyDescent="0.35">
      <c r="A96" s="133">
        <f t="shared" si="13"/>
        <v>93</v>
      </c>
      <c r="B96" s="134" t="e" cm="1">
        <f t="array" aca="1" ref="B96" ca="1">B95+_xll.RiskNormal(0.5584 + 2*0.001787*A96 -3*0.00000155*A96^2 - 4*0.00000000133*A96^3,0.35*(0.5584 + 2*0.001787*A96 -3*0.00000155*A96^2 - 4*0.00000000133*A96^3),_xll.RiskTruncateP(0.05,0.95),_xll.RiskName("BW Gain"),_xll.RiskUnits("kg"))</f>
        <v>#NAME?</v>
      </c>
      <c r="C96" s="133" t="e" cm="1">
        <f t="array" aca="1" ref="C96" ca="1">_xll.RiskNormal(30,30*0.3941,_xll.RiskTruncateP(0.05,0.95),_xll.RiskName("Diet 2 Feed"),_xll.RiskUnits("ng/kg dry"))</f>
        <v>#NAME?</v>
      </c>
      <c r="D96" s="133" t="e" cm="1">
        <f t="array" aca="1" ref="D96" ca="1">_xll.RiskNormal(310,310*0.282,_xll.RiskTruncateP(0.05,0.95),_xll.RiskName("Diet 2 Soil"),_xll.RiskUnits("ng/kg dry"))</f>
        <v>#NAME?</v>
      </c>
      <c r="E96" s="163">
        <v>1.3</v>
      </c>
      <c r="F96" s="134" t="e" cm="1">
        <f t="array" aca="1" ref="F96" ca="1">_xll.RiskNormal((-0.0001*A96^2+0.0196*A96+11.697),(-0.0001*A96^2+0.0196*A96+11.697)*0.062,_xll.RiskTruncateP(0.05,0.95),_xll.RiskName("DMI Cow"),_xll.RiskUnits("kg"))</f>
        <v>#NAME?</v>
      </c>
      <c r="G96" s="134" t="e">
        <f t="shared" ca="1" si="9"/>
        <v>#NAME?</v>
      </c>
      <c r="H96" s="134" t="e" cm="1">
        <f t="array" aca="1" ref="H96" ca="1">_xll.RiskNormal('SW7'!C$12,'SW7'!D$12,_xll.RiskTruncateP(0.05,0.95),_xll.RiskName("Water Intake Cow"),_xll.RiskUnits("L"))</f>
        <v>#NAME?</v>
      </c>
      <c r="I96" s="134" t="e">
        <f t="shared" ca="1" si="14"/>
        <v>#NAME?</v>
      </c>
      <c r="J96" s="134" t="e">
        <f t="shared" ca="1" si="15"/>
        <v>#NAME?</v>
      </c>
      <c r="K96" s="134" t="e" cm="1">
        <f t="array" aca="1" ref="K96" ca="1">_xll.RiskNormal(-0.0000000257*A96^4+0.0000163*A96^3-0.003686*A96^2+0.3024*A96+1.445,(-0.0000000257*A96^4+0.0000163*A96^3-0.003686*A96^2+0.3024*A96+1.445)*0.355,_xll.RiskTruncateP(0.05,0.95),_xll.RiskName("Milk Intake"),_xll.RiskUnits("kg"))</f>
        <v>#NAME?</v>
      </c>
      <c r="L96" s="134" t="e" cm="1">
        <f t="array" aca="1" ref="L96" ca="1">_xll.RiskNormal(5.4702*LN(A96)-22.889,(5.4702*LN(A96)-22.889)*0.35,_xll.RiskTruncateP(0.05,0.95),_xll.RiskName("DMI"),_xll.RiskUnits("kg"))</f>
        <v>#NAME?</v>
      </c>
      <c r="M96" s="134" t="e" cm="1">
        <f t="array" aca="1" ref="M96" ca="1">_xll.RiskNormal(0.0243*L96,0.005*L96,_xll.RiskTruncateP(0.05,0.95),_xll.RiskName("Soil Intake"),_xll.RiskUnits("kg"))</f>
        <v>#NAME?</v>
      </c>
      <c r="N96" s="134" t="e">
        <f t="shared" ca="1" si="16"/>
        <v>#NAME?</v>
      </c>
      <c r="O96" s="134" t="e">
        <f t="shared" ca="1" si="17"/>
        <v>#NAME?</v>
      </c>
      <c r="P96" s="134" t="e">
        <f t="shared" ca="1" si="20"/>
        <v>#NAME?</v>
      </c>
      <c r="Q96" s="134" t="e">
        <f t="shared" ca="1" si="20"/>
        <v>#NAME?</v>
      </c>
      <c r="R96" s="134" t="e">
        <f t="shared" ca="1" si="20"/>
        <v>#NAME?</v>
      </c>
      <c r="S96" s="134" t="e">
        <f t="shared" ca="1" si="19"/>
        <v>#NAME?</v>
      </c>
      <c r="T96" s="134" t="e" cm="1">
        <f t="array" aca="1" ref="T96" ca="1">U95-(U95*(0.5^(1/_xll.RiskNormal('SW7'!C$2,'SW7'!D$2,_xll.RiskTruncateP(0.05,0.95),_xll.RiskName("Halflife"),_xll.RiskUnits("d")))))</f>
        <v>#NAME?</v>
      </c>
      <c r="U96" s="134" t="e">
        <f t="shared" ca="1" si="18"/>
        <v>#NAME?</v>
      </c>
      <c r="V96" s="137" t="e" cm="1">
        <f t="array" aca="1" ref="V96" ca="1">(U96*_xll.RiskNormal('SW7'!C$3,'SW7'!D$3,_xll.RiskTruncateP(0.05,0.95),_xll.RiskName("PFAS MUSCLE FRAC"))/(B96*_xll.RiskNormal('SW7'!C$4,'SW7'!E$4,_xll.RiskTruncateP(0.05,0.95),_xll.RiskName("MUSCLE BW FRAC"))))/1000</f>
        <v>#NAME?</v>
      </c>
      <c r="W96" s="137" t="e" cm="1">
        <f t="array" aca="1" ref="W96" ca="1">V96/_xll.RiskNormal('SW7'!C$5,'SW7'!D$5,_xll.RiskTruncateP(0.05,0.95),_xll.RiskName("Serum Part"))</f>
        <v>#NAME?</v>
      </c>
    </row>
    <row r="97" spans="1:23" x14ac:dyDescent="0.35">
      <c r="A97" s="133">
        <f t="shared" si="13"/>
        <v>94</v>
      </c>
      <c r="B97" s="134" t="e" cm="1">
        <f t="array" aca="1" ref="B97" ca="1">B96+_xll.RiskNormal(0.5584 + 2*0.001787*A97 -3*0.00000155*A97^2 - 4*0.00000000133*A97^3,0.35*(0.5584 + 2*0.001787*A97 -3*0.00000155*A97^2 - 4*0.00000000133*A97^3),_xll.RiskTruncateP(0.05,0.95),_xll.RiskName("BW Gain"),_xll.RiskUnits("kg"))</f>
        <v>#NAME?</v>
      </c>
      <c r="C97" s="133" t="e" cm="1">
        <f t="array" aca="1" ref="C97" ca="1">_xll.RiskNormal(30,30*0.3941,_xll.RiskTruncateP(0.05,0.95),_xll.RiskName("Diet 2 Feed"),_xll.RiskUnits("ng/kg dry"))</f>
        <v>#NAME?</v>
      </c>
      <c r="D97" s="133" t="e" cm="1">
        <f t="array" aca="1" ref="D97" ca="1">_xll.RiskNormal(310,310*0.282,_xll.RiskTruncateP(0.05,0.95),_xll.RiskName("Diet 2 Soil"),_xll.RiskUnits("ng/kg dry"))</f>
        <v>#NAME?</v>
      </c>
      <c r="E97" s="163">
        <v>1.3</v>
      </c>
      <c r="F97" s="134" t="e" cm="1">
        <f t="array" aca="1" ref="F97" ca="1">_xll.RiskNormal((-0.0001*A97^2+0.0196*A97+11.697),(-0.0001*A97^2+0.0196*A97+11.697)*0.062,_xll.RiskTruncateP(0.05,0.95),_xll.RiskName("DMI Cow"),_xll.RiskUnits("kg"))</f>
        <v>#NAME?</v>
      </c>
      <c r="G97" s="134" t="e">
        <f t="shared" ref="G97:G160" ca="1" si="21">F97*0.0243</f>
        <v>#NAME?</v>
      </c>
      <c r="H97" s="134" t="e" cm="1">
        <f t="array" aca="1" ref="H97" ca="1">_xll.RiskNormal('SW7'!C$12,'SW7'!D$12,_xll.RiskTruncateP(0.05,0.95),_xll.RiskName("Water Intake Cow"),_xll.RiskUnits("L"))</f>
        <v>#NAME?</v>
      </c>
      <c r="I97" s="134" t="e">
        <f t="shared" ca="1" si="14"/>
        <v>#NAME?</v>
      </c>
      <c r="J97" s="134" t="e">
        <f t="shared" ca="1" si="15"/>
        <v>#NAME?</v>
      </c>
      <c r="K97" s="134" t="e" cm="1">
        <f t="array" aca="1" ref="K97" ca="1">_xll.RiskNormal(-0.0000000257*A97^4+0.0000163*A97^3-0.003686*A97^2+0.3024*A97+1.445,(-0.0000000257*A97^4+0.0000163*A97^3-0.003686*A97^2+0.3024*A97+1.445)*0.355,_xll.RiskTruncateP(0.05,0.95),_xll.RiskName("Milk Intake"),_xll.RiskUnits("kg"))</f>
        <v>#NAME?</v>
      </c>
      <c r="L97" s="134" t="e" cm="1">
        <f t="array" aca="1" ref="L97" ca="1">_xll.RiskNormal(5.4702*LN(A97)-22.889,(5.4702*LN(A97)-22.889)*0.35,_xll.RiskTruncateP(0.05,0.95),_xll.RiskName("DMI"),_xll.RiskUnits("kg"))</f>
        <v>#NAME?</v>
      </c>
      <c r="M97" s="134" t="e" cm="1">
        <f t="array" aca="1" ref="M97" ca="1">_xll.RiskNormal(0.0243*L97,0.005*L97,_xll.RiskTruncateP(0.05,0.95),_xll.RiskName("Soil Intake"),_xll.RiskUnits("kg"))</f>
        <v>#NAME?</v>
      </c>
      <c r="N97" s="134" t="e">
        <f t="shared" ca="1" si="16"/>
        <v>#NAME?</v>
      </c>
      <c r="O97" s="134" t="e">
        <f t="shared" ca="1" si="17"/>
        <v>#NAME?</v>
      </c>
      <c r="P97" s="134" t="e">
        <f t="shared" ca="1" si="20"/>
        <v>#NAME?</v>
      </c>
      <c r="Q97" s="134" t="e">
        <f t="shared" ca="1" si="20"/>
        <v>#NAME?</v>
      </c>
      <c r="R97" s="134" t="e">
        <f t="shared" ca="1" si="20"/>
        <v>#NAME?</v>
      </c>
      <c r="S97" s="134" t="e">
        <f t="shared" ca="1" si="19"/>
        <v>#NAME?</v>
      </c>
      <c r="T97" s="134" t="e" cm="1">
        <f t="array" aca="1" ref="T97" ca="1">U96-(U96*(0.5^(1/_xll.RiskNormal('SW7'!C$2,'SW7'!D$2,_xll.RiskTruncateP(0.05,0.95),_xll.RiskName("Halflife"),_xll.RiskUnits("d")))))</f>
        <v>#NAME?</v>
      </c>
      <c r="U97" s="134" t="e">
        <f t="shared" ca="1" si="18"/>
        <v>#NAME?</v>
      </c>
      <c r="V97" s="137" t="e" cm="1">
        <f t="array" aca="1" ref="V97" ca="1">(U97*_xll.RiskNormal('SW7'!C$3,'SW7'!D$3,_xll.RiskTruncateP(0.05,0.95),_xll.RiskName("PFAS MUSCLE FRAC"))/(B97*_xll.RiskNormal('SW7'!C$4,'SW7'!E$4,_xll.RiskTruncateP(0.05,0.95),_xll.RiskName("MUSCLE BW FRAC"))))/1000</f>
        <v>#NAME?</v>
      </c>
      <c r="W97" s="137" t="e" cm="1">
        <f t="array" aca="1" ref="W97" ca="1">V97/_xll.RiskNormal('SW7'!C$5,'SW7'!D$5,_xll.RiskTruncateP(0.05,0.95),_xll.RiskName("Serum Part"))</f>
        <v>#NAME?</v>
      </c>
    </row>
    <row r="98" spans="1:23" x14ac:dyDescent="0.35">
      <c r="A98" s="133">
        <f t="shared" si="13"/>
        <v>95</v>
      </c>
      <c r="B98" s="134" t="e" cm="1">
        <f t="array" aca="1" ref="B98" ca="1">B97+_xll.RiskNormal(0.5584 + 2*0.001787*A98 -3*0.00000155*A98^2 - 4*0.00000000133*A98^3,0.35*(0.5584 + 2*0.001787*A98 -3*0.00000155*A98^2 - 4*0.00000000133*A98^3),_xll.RiskTruncateP(0.05,0.95),_xll.RiskName("BW Gain"),_xll.RiskUnits("kg"))</f>
        <v>#NAME?</v>
      </c>
      <c r="C98" s="133" t="e" cm="1">
        <f t="array" aca="1" ref="C98" ca="1">_xll.RiskNormal(30,30*0.3941,_xll.RiskTruncateP(0.05,0.95),_xll.RiskName("Diet 2 Feed"),_xll.RiskUnits("ng/kg dry"))</f>
        <v>#NAME?</v>
      </c>
      <c r="D98" s="133" t="e" cm="1">
        <f t="array" aca="1" ref="D98" ca="1">_xll.RiskNormal(310,310*0.282,_xll.RiskTruncateP(0.05,0.95),_xll.RiskName("Diet 2 Soil"),_xll.RiskUnits("ng/kg dry"))</f>
        <v>#NAME?</v>
      </c>
      <c r="E98" s="163">
        <v>1.3</v>
      </c>
      <c r="F98" s="134" t="e" cm="1">
        <f t="array" aca="1" ref="F98" ca="1">_xll.RiskNormal((-0.0001*A98^2+0.0196*A98+11.697),(-0.0001*A98^2+0.0196*A98+11.697)*0.062,_xll.RiskTruncateP(0.05,0.95),_xll.RiskName("DMI Cow"),_xll.RiskUnits("kg"))</f>
        <v>#NAME?</v>
      </c>
      <c r="G98" s="134" t="e">
        <f t="shared" ca="1" si="21"/>
        <v>#NAME?</v>
      </c>
      <c r="H98" s="134" t="e" cm="1">
        <f t="array" aca="1" ref="H98" ca="1">_xll.RiskNormal('SW7'!C$12,'SW7'!D$12,_xll.RiskTruncateP(0.05,0.95),_xll.RiskName("Water Intake Cow"),_xll.RiskUnits("L"))</f>
        <v>#NAME?</v>
      </c>
      <c r="I98" s="134" t="e">
        <f t="shared" ca="1" si="14"/>
        <v>#NAME?</v>
      </c>
      <c r="J98" s="134" t="e">
        <f t="shared" ca="1" si="15"/>
        <v>#NAME?</v>
      </c>
      <c r="K98" s="134" t="e" cm="1">
        <f t="array" aca="1" ref="K98" ca="1">_xll.RiskNormal(-0.0000000257*A98^4+0.0000163*A98^3-0.003686*A98^2+0.3024*A98+1.445,(-0.0000000257*A98^4+0.0000163*A98^3-0.003686*A98^2+0.3024*A98+1.445)*0.355,_xll.RiskTruncateP(0.05,0.95),_xll.RiskName("Milk Intake"),_xll.RiskUnits("kg"))</f>
        <v>#NAME?</v>
      </c>
      <c r="L98" s="134" t="e" cm="1">
        <f t="array" aca="1" ref="L98" ca="1">_xll.RiskNormal(5.4702*LN(A98)-22.889,(5.4702*LN(A98)-22.889)*0.35,_xll.RiskTruncateP(0.05,0.95),_xll.RiskName("DMI"),_xll.RiskUnits("kg"))</f>
        <v>#NAME?</v>
      </c>
      <c r="M98" s="134" t="e" cm="1">
        <f t="array" aca="1" ref="M98" ca="1">_xll.RiskNormal(0.0243*L98,0.005*L98,_xll.RiskTruncateP(0.05,0.95),_xll.RiskName("Soil Intake"),_xll.RiskUnits("kg"))</f>
        <v>#NAME?</v>
      </c>
      <c r="N98" s="134" t="e">
        <f t="shared" ca="1" si="16"/>
        <v>#NAME?</v>
      </c>
      <c r="O98" s="134" t="e">
        <f t="shared" ca="1" si="17"/>
        <v>#NAME?</v>
      </c>
      <c r="P98" s="134" t="e">
        <f t="shared" ref="P98:R161" ca="1" si="22">C98*L98</f>
        <v>#NAME?</v>
      </c>
      <c r="Q98" s="134" t="e">
        <f t="shared" ca="1" si="22"/>
        <v>#NAME?</v>
      </c>
      <c r="R98" s="134" t="e">
        <f t="shared" ca="1" si="22"/>
        <v>#NAME?</v>
      </c>
      <c r="S98" s="134" t="e">
        <f t="shared" ca="1" si="19"/>
        <v>#NAME?</v>
      </c>
      <c r="T98" s="134" t="e" cm="1">
        <f t="array" aca="1" ref="T98" ca="1">U97-(U97*(0.5^(1/_xll.RiskNormal('SW7'!C$2,'SW7'!D$2,_xll.RiskTruncateP(0.05,0.95),_xll.RiskName("Halflife"),_xll.RiskUnits("d")))))</f>
        <v>#NAME?</v>
      </c>
      <c r="U98" s="134" t="e">
        <f t="shared" ca="1" si="18"/>
        <v>#NAME?</v>
      </c>
      <c r="V98" s="137" t="e" cm="1">
        <f t="array" aca="1" ref="V98" ca="1">(U98*_xll.RiskNormal('SW7'!C$3,'SW7'!D$3,_xll.RiskTruncateP(0.05,0.95),_xll.RiskName("PFAS MUSCLE FRAC"))/(B98*_xll.RiskNormal('SW7'!C$4,'SW7'!E$4,_xll.RiskTruncateP(0.05,0.95),_xll.RiskName("MUSCLE BW FRAC"))))/1000</f>
        <v>#NAME?</v>
      </c>
      <c r="W98" s="137" t="e" cm="1">
        <f t="array" aca="1" ref="W98" ca="1">V98/_xll.RiskNormal('SW7'!C$5,'SW7'!D$5,_xll.RiskTruncateP(0.05,0.95),_xll.RiskName("Serum Part"))</f>
        <v>#NAME?</v>
      </c>
    </row>
    <row r="99" spans="1:23" x14ac:dyDescent="0.35">
      <c r="A99" s="133">
        <f t="shared" si="13"/>
        <v>96</v>
      </c>
      <c r="B99" s="134" t="e" cm="1">
        <f t="array" aca="1" ref="B99" ca="1">B98+_xll.RiskNormal(0.5584 + 2*0.001787*A99 -3*0.00000155*A99^2 - 4*0.00000000133*A99^3,0.35*(0.5584 + 2*0.001787*A99 -3*0.00000155*A99^2 - 4*0.00000000133*A99^3),_xll.RiskTruncateP(0.05,0.95),_xll.RiskName("BW Gain"),_xll.RiskUnits("kg"))</f>
        <v>#NAME?</v>
      </c>
      <c r="C99" s="133" t="e" cm="1">
        <f t="array" aca="1" ref="C99" ca="1">_xll.RiskNormal(30,30*0.3941,_xll.RiskTruncateP(0.05,0.95),_xll.RiskName("Diet 2 Feed"),_xll.RiskUnits("ng/kg dry"))</f>
        <v>#NAME?</v>
      </c>
      <c r="D99" s="133" t="e" cm="1">
        <f t="array" aca="1" ref="D99" ca="1">_xll.RiskNormal(310,310*0.282,_xll.RiskTruncateP(0.05,0.95),_xll.RiskName("Diet 2 Soil"),_xll.RiskUnits("ng/kg dry"))</f>
        <v>#NAME?</v>
      </c>
      <c r="E99" s="163">
        <v>1.3</v>
      </c>
      <c r="F99" s="134" t="e" cm="1">
        <f t="array" aca="1" ref="F99" ca="1">_xll.RiskNormal((-0.0001*A99^2+0.0196*A99+11.697),(-0.0001*A99^2+0.0196*A99+11.697)*0.062,_xll.RiskTruncateP(0.05,0.95),_xll.RiskName("DMI Cow"),_xll.RiskUnits("kg"))</f>
        <v>#NAME?</v>
      </c>
      <c r="G99" s="134" t="e">
        <f t="shared" ca="1" si="21"/>
        <v>#NAME?</v>
      </c>
      <c r="H99" s="134" t="e" cm="1">
        <f t="array" aca="1" ref="H99" ca="1">_xll.RiskNormal('SW7'!C$12,'SW7'!D$12,_xll.RiskTruncateP(0.05,0.95),_xll.RiskName("Water Intake Cow"),_xll.RiskUnits("L"))</f>
        <v>#NAME?</v>
      </c>
      <c r="I99" s="134" t="e">
        <f t="shared" ca="1" si="14"/>
        <v>#NAME?</v>
      </c>
      <c r="J99" s="134" t="e">
        <f t="shared" ca="1" si="15"/>
        <v>#NAME?</v>
      </c>
      <c r="K99" s="134" t="e" cm="1">
        <f t="array" aca="1" ref="K99" ca="1">_xll.RiskNormal(-0.0000000257*A99^4+0.0000163*A99^3-0.003686*A99^2+0.3024*A99+1.445,(-0.0000000257*A99^4+0.0000163*A99^3-0.003686*A99^2+0.3024*A99+1.445)*0.355,_xll.RiskTruncateP(0.05,0.95),_xll.RiskName("Milk Intake"),_xll.RiskUnits("kg"))</f>
        <v>#NAME?</v>
      </c>
      <c r="L99" s="134" t="e" cm="1">
        <f t="array" aca="1" ref="L99" ca="1">_xll.RiskNormal(5.4702*LN(A99)-22.889,(5.4702*LN(A99)-22.889)*0.35,_xll.RiskTruncateP(0.05,0.95),_xll.RiskName("DMI"),_xll.RiskUnits("kg"))</f>
        <v>#NAME?</v>
      </c>
      <c r="M99" s="134" t="e" cm="1">
        <f t="array" aca="1" ref="M99" ca="1">_xll.RiskNormal(0.0243*L99,0.005*L99,_xll.RiskTruncateP(0.05,0.95),_xll.RiskName("Soil Intake"),_xll.RiskUnits("kg"))</f>
        <v>#NAME?</v>
      </c>
      <c r="N99" s="134" t="e">
        <f t="shared" ca="1" si="16"/>
        <v>#NAME?</v>
      </c>
      <c r="O99" s="134" t="e">
        <f t="shared" ca="1" si="17"/>
        <v>#NAME?</v>
      </c>
      <c r="P99" s="134" t="e">
        <f t="shared" ca="1" si="22"/>
        <v>#NAME?</v>
      </c>
      <c r="Q99" s="134" t="e">
        <f t="shared" ca="1" si="22"/>
        <v>#NAME?</v>
      </c>
      <c r="R99" s="134" t="e">
        <f t="shared" ca="1" si="22"/>
        <v>#NAME?</v>
      </c>
      <c r="S99" s="134" t="e">
        <f t="shared" ca="1" si="19"/>
        <v>#NAME?</v>
      </c>
      <c r="T99" s="134" t="e" cm="1">
        <f t="array" aca="1" ref="T99" ca="1">U98-(U98*(0.5^(1/_xll.RiskNormal('SW7'!C$2,'SW7'!D$2,_xll.RiskTruncateP(0.05,0.95),_xll.RiskName("Halflife"),_xll.RiskUnits("d")))))</f>
        <v>#NAME?</v>
      </c>
      <c r="U99" s="134" t="e">
        <f t="shared" ca="1" si="18"/>
        <v>#NAME?</v>
      </c>
      <c r="V99" s="137" t="e" cm="1">
        <f t="array" aca="1" ref="V99" ca="1">(U99*_xll.RiskNormal('SW7'!C$3,'SW7'!D$3,_xll.RiskTruncateP(0.05,0.95),_xll.RiskName("PFAS MUSCLE FRAC"))/(B99*_xll.RiskNormal('SW7'!C$4,'SW7'!E$4,_xll.RiskTruncateP(0.05,0.95),_xll.RiskName("MUSCLE BW FRAC"))))/1000</f>
        <v>#NAME?</v>
      </c>
      <c r="W99" s="137" t="e" cm="1">
        <f t="array" aca="1" ref="W99" ca="1">V99/_xll.RiskNormal('SW7'!C$5,'SW7'!D$5,_xll.RiskTruncateP(0.05,0.95),_xll.RiskName("Serum Part"))</f>
        <v>#NAME?</v>
      </c>
    </row>
    <row r="100" spans="1:23" x14ac:dyDescent="0.35">
      <c r="A100" s="133">
        <f t="shared" si="13"/>
        <v>97</v>
      </c>
      <c r="B100" s="134" t="e" cm="1">
        <f t="array" aca="1" ref="B100" ca="1">B99+_xll.RiskNormal(0.5584 + 2*0.001787*A100 -3*0.00000155*A100^2 - 4*0.00000000133*A100^3,0.35*(0.5584 + 2*0.001787*A100 -3*0.00000155*A100^2 - 4*0.00000000133*A100^3),_xll.RiskTruncateP(0.05,0.95),_xll.RiskName("BW Gain"),_xll.RiskUnits("kg"))</f>
        <v>#NAME?</v>
      </c>
      <c r="C100" s="133" t="e" cm="1">
        <f t="array" aca="1" ref="C100" ca="1">_xll.RiskNormal(30,30*0.3941,_xll.RiskTruncateP(0.05,0.95),_xll.RiskName("Diet 2 Feed"),_xll.RiskUnits("ng/kg dry"))</f>
        <v>#NAME?</v>
      </c>
      <c r="D100" s="133" t="e" cm="1">
        <f t="array" aca="1" ref="D100" ca="1">_xll.RiskNormal(310,310*0.282,_xll.RiskTruncateP(0.05,0.95),_xll.RiskName("Diet 2 Soil"),_xll.RiskUnits("ng/kg dry"))</f>
        <v>#NAME?</v>
      </c>
      <c r="E100" s="163">
        <v>1.3</v>
      </c>
      <c r="F100" s="134" t="e" cm="1">
        <f t="array" aca="1" ref="F100" ca="1">_xll.RiskNormal((-0.0001*A100^2+0.0196*A100+11.697),(-0.0001*A100^2+0.0196*A100+11.697)*0.062,_xll.RiskTruncateP(0.05,0.95),_xll.RiskName("DMI Cow"),_xll.RiskUnits("kg"))</f>
        <v>#NAME?</v>
      </c>
      <c r="G100" s="134" t="e">
        <f t="shared" ca="1" si="21"/>
        <v>#NAME?</v>
      </c>
      <c r="H100" s="134" t="e" cm="1">
        <f t="array" aca="1" ref="H100" ca="1">_xll.RiskNormal('SW7'!C$12,'SW7'!D$12,_xll.RiskTruncateP(0.05,0.95),_xll.RiskName("Water Intake Cow"),_xll.RiskUnits("L"))</f>
        <v>#NAME?</v>
      </c>
      <c r="I100" s="134" t="e">
        <f t="shared" ca="1" si="14"/>
        <v>#NAME?</v>
      </c>
      <c r="J100" s="134" t="e">
        <f t="shared" ca="1" si="15"/>
        <v>#NAME?</v>
      </c>
      <c r="K100" s="134" t="e" cm="1">
        <f t="array" aca="1" ref="K100" ca="1">_xll.RiskNormal(-0.0000000257*A100^4+0.0000163*A100^3-0.003686*A100^2+0.3024*A100+1.445,(-0.0000000257*A100^4+0.0000163*A100^3-0.003686*A100^2+0.3024*A100+1.445)*0.355,_xll.RiskTruncateP(0.05,0.95),_xll.RiskName("Milk Intake"),_xll.RiskUnits("kg"))</f>
        <v>#NAME?</v>
      </c>
      <c r="L100" s="134" t="e" cm="1">
        <f t="array" aca="1" ref="L100" ca="1">_xll.RiskNormal(5.4702*LN(A100)-22.889,(5.4702*LN(A100)-22.889)*0.35,_xll.RiskTruncateP(0.05,0.95),_xll.RiskName("DMI"),_xll.RiskUnits("kg"))</f>
        <v>#NAME?</v>
      </c>
      <c r="M100" s="134" t="e" cm="1">
        <f t="array" aca="1" ref="M100" ca="1">_xll.RiskNormal(0.0243*L100,0.005*L100,_xll.RiskTruncateP(0.05,0.95),_xll.RiskName("Soil Intake"),_xll.RiskUnits("kg"))</f>
        <v>#NAME?</v>
      </c>
      <c r="N100" s="134" t="e">
        <f t="shared" ca="1" si="16"/>
        <v>#NAME?</v>
      </c>
      <c r="O100" s="134" t="e">
        <f t="shared" ca="1" si="17"/>
        <v>#NAME?</v>
      </c>
      <c r="P100" s="134" t="e">
        <f t="shared" ca="1" si="22"/>
        <v>#NAME?</v>
      </c>
      <c r="Q100" s="134" t="e">
        <f t="shared" ca="1" si="22"/>
        <v>#NAME?</v>
      </c>
      <c r="R100" s="134" t="e">
        <f t="shared" ca="1" si="22"/>
        <v>#NAME?</v>
      </c>
      <c r="S100" s="134" t="e">
        <f t="shared" ca="1" si="19"/>
        <v>#NAME?</v>
      </c>
      <c r="T100" s="134" t="e" cm="1">
        <f t="array" aca="1" ref="T100" ca="1">U99-(U99*(0.5^(1/_xll.RiskNormal('SW7'!C$2,'SW7'!D$2,_xll.RiskTruncateP(0.05,0.95),_xll.RiskName("Halflife"),_xll.RiskUnits("d")))))</f>
        <v>#NAME?</v>
      </c>
      <c r="U100" s="134" t="e">
        <f t="shared" ca="1" si="18"/>
        <v>#NAME?</v>
      </c>
      <c r="V100" s="137" t="e" cm="1">
        <f t="array" aca="1" ref="V100" ca="1">(U100*_xll.RiskNormal('SW7'!C$3,'SW7'!D$3,_xll.RiskTruncateP(0.05,0.95),_xll.RiskName("PFAS MUSCLE FRAC"))/(B100*_xll.RiskNormal('SW7'!C$4,'SW7'!E$4,_xll.RiskTruncateP(0.05,0.95),_xll.RiskName("MUSCLE BW FRAC"))))/1000</f>
        <v>#NAME?</v>
      </c>
      <c r="W100" s="137" t="e" cm="1">
        <f t="array" aca="1" ref="W100" ca="1">V100/_xll.RiskNormal('SW7'!C$5,'SW7'!D$5,_xll.RiskTruncateP(0.05,0.95),_xll.RiskName("Serum Part"))</f>
        <v>#NAME?</v>
      </c>
    </row>
    <row r="101" spans="1:23" x14ac:dyDescent="0.35">
      <c r="A101" s="133">
        <f t="shared" si="13"/>
        <v>98</v>
      </c>
      <c r="B101" s="134" t="e" cm="1">
        <f t="array" aca="1" ref="B101" ca="1">B100+_xll.RiskNormal(0.5584 + 2*0.001787*A101 -3*0.00000155*A101^2 - 4*0.00000000133*A101^3,0.35*(0.5584 + 2*0.001787*A101 -3*0.00000155*A101^2 - 4*0.00000000133*A101^3),_xll.RiskTruncateP(0.05,0.95),_xll.RiskName("BW Gain"),_xll.RiskUnits("kg"))</f>
        <v>#NAME?</v>
      </c>
      <c r="C101" s="133" t="e" cm="1">
        <f t="array" aca="1" ref="C101" ca="1">_xll.RiskNormal(30,30*0.3941,_xll.RiskTruncateP(0.05,0.95),_xll.RiskName("Diet 2 Feed"),_xll.RiskUnits("ng/kg dry"))</f>
        <v>#NAME?</v>
      </c>
      <c r="D101" s="133" t="e" cm="1">
        <f t="array" aca="1" ref="D101" ca="1">_xll.RiskNormal(310,310*0.282,_xll.RiskTruncateP(0.05,0.95),_xll.RiskName("Diet 2 Soil"),_xll.RiskUnits("ng/kg dry"))</f>
        <v>#NAME?</v>
      </c>
      <c r="E101" s="163">
        <v>1.3</v>
      </c>
      <c r="F101" s="134" t="e" cm="1">
        <f t="array" aca="1" ref="F101" ca="1">_xll.RiskNormal((-0.0001*A101^2+0.0196*A101+11.697),(-0.0001*A101^2+0.0196*A101+11.697)*0.062,_xll.RiskTruncateP(0.05,0.95),_xll.RiskName("DMI Cow"),_xll.RiskUnits("kg"))</f>
        <v>#NAME?</v>
      </c>
      <c r="G101" s="134" t="e">
        <f t="shared" ca="1" si="21"/>
        <v>#NAME?</v>
      </c>
      <c r="H101" s="134" t="e" cm="1">
        <f t="array" aca="1" ref="H101" ca="1">_xll.RiskNormal('SW7'!C$12,'SW7'!D$12,_xll.RiskTruncateP(0.05,0.95),_xll.RiskName("Water Intake Cow"),_xll.RiskUnits("L"))</f>
        <v>#NAME?</v>
      </c>
      <c r="I101" s="134" t="e">
        <f t="shared" ca="1" si="14"/>
        <v>#NAME?</v>
      </c>
      <c r="J101" s="134" t="e">
        <f t="shared" ca="1" si="15"/>
        <v>#NAME?</v>
      </c>
      <c r="K101" s="134" t="e" cm="1">
        <f t="array" aca="1" ref="K101" ca="1">_xll.RiskNormal(-0.0000000257*A101^4+0.0000163*A101^3-0.003686*A101^2+0.3024*A101+1.445,(-0.0000000257*A101^4+0.0000163*A101^3-0.003686*A101^2+0.3024*A101+1.445)*0.355,_xll.RiskTruncateP(0.05,0.95),_xll.RiskName("Milk Intake"),_xll.RiskUnits("kg"))</f>
        <v>#NAME?</v>
      </c>
      <c r="L101" s="134" t="e" cm="1">
        <f t="array" aca="1" ref="L101" ca="1">_xll.RiskNormal(5.4702*LN(A101)-22.889,(5.4702*LN(A101)-22.889)*0.35,_xll.RiskTruncateP(0.05,0.95),_xll.RiskName("DMI"),_xll.RiskUnits("kg"))</f>
        <v>#NAME?</v>
      </c>
      <c r="M101" s="134" t="e" cm="1">
        <f t="array" aca="1" ref="M101" ca="1">_xll.RiskNormal(0.0243*L101,0.005*L101,_xll.RiskTruncateP(0.05,0.95),_xll.RiskName("Soil Intake"),_xll.RiskUnits("kg"))</f>
        <v>#NAME?</v>
      </c>
      <c r="N101" s="134" t="e">
        <f t="shared" ca="1" si="16"/>
        <v>#NAME?</v>
      </c>
      <c r="O101" s="134" t="e">
        <f t="shared" ca="1" si="17"/>
        <v>#NAME?</v>
      </c>
      <c r="P101" s="134" t="e">
        <f t="shared" ca="1" si="22"/>
        <v>#NAME?</v>
      </c>
      <c r="Q101" s="134" t="e">
        <f t="shared" ca="1" si="22"/>
        <v>#NAME?</v>
      </c>
      <c r="R101" s="134" t="e">
        <f t="shared" ca="1" si="22"/>
        <v>#NAME?</v>
      </c>
      <c r="S101" s="134" t="e">
        <f t="shared" ca="1" si="19"/>
        <v>#NAME?</v>
      </c>
      <c r="T101" s="134" t="e" cm="1">
        <f t="array" aca="1" ref="T101" ca="1">U100-(U100*(0.5^(1/_xll.RiskNormal('SW7'!C$2,'SW7'!D$2,_xll.RiskTruncateP(0.05,0.95),_xll.RiskName("Halflife"),_xll.RiskUnits("d")))))</f>
        <v>#NAME?</v>
      </c>
      <c r="U101" s="134" t="e">
        <f t="shared" ca="1" si="18"/>
        <v>#NAME?</v>
      </c>
      <c r="V101" s="137" t="e" cm="1">
        <f t="array" aca="1" ref="V101" ca="1">(U101*_xll.RiskNormal('SW7'!C$3,'SW7'!D$3,_xll.RiskTruncateP(0.05,0.95),_xll.RiskName("PFAS MUSCLE FRAC"))/(B101*_xll.RiskNormal('SW7'!C$4,'SW7'!E$4,_xll.RiskTruncateP(0.05,0.95),_xll.RiskName("MUSCLE BW FRAC"))))/1000</f>
        <v>#NAME?</v>
      </c>
      <c r="W101" s="137" t="e" cm="1">
        <f t="array" aca="1" ref="W101" ca="1">V101/_xll.RiskNormal('SW7'!C$5,'SW7'!D$5,_xll.RiskTruncateP(0.05,0.95),_xll.RiskName("Serum Part"))</f>
        <v>#NAME?</v>
      </c>
    </row>
    <row r="102" spans="1:23" x14ac:dyDescent="0.35">
      <c r="A102" s="133">
        <f t="shared" si="13"/>
        <v>99</v>
      </c>
      <c r="B102" s="134" t="e" cm="1">
        <f t="array" aca="1" ref="B102" ca="1">B101+_xll.RiskNormal(0.5584 + 2*0.001787*A102 -3*0.00000155*A102^2 - 4*0.00000000133*A102^3,0.35*(0.5584 + 2*0.001787*A102 -3*0.00000155*A102^2 - 4*0.00000000133*A102^3),_xll.RiskTruncateP(0.05,0.95),_xll.RiskName("BW Gain"),_xll.RiskUnits("kg"))</f>
        <v>#NAME?</v>
      </c>
      <c r="C102" s="133" t="e" cm="1">
        <f t="array" aca="1" ref="C102" ca="1">_xll.RiskNormal(30,30*0.3941,_xll.RiskTruncateP(0.05,0.95),_xll.RiskName("Diet 2 Feed"),_xll.RiskUnits("ng/kg dry"))</f>
        <v>#NAME?</v>
      </c>
      <c r="D102" s="133" t="e" cm="1">
        <f t="array" aca="1" ref="D102" ca="1">_xll.RiskNormal(310,310*0.282,_xll.RiskTruncateP(0.05,0.95),_xll.RiskName("Diet 2 Soil"),_xll.RiskUnits("ng/kg dry"))</f>
        <v>#NAME?</v>
      </c>
      <c r="E102" s="163">
        <v>1.3</v>
      </c>
      <c r="F102" s="134" t="e" cm="1">
        <f t="array" aca="1" ref="F102" ca="1">_xll.RiskNormal((-0.0001*A102^2+0.0196*A102+11.697),(-0.0001*A102^2+0.0196*A102+11.697)*0.062,_xll.RiskTruncateP(0.05,0.95),_xll.RiskName("DMI Cow"),_xll.RiskUnits("kg"))</f>
        <v>#NAME?</v>
      </c>
      <c r="G102" s="134" t="e">
        <f t="shared" ca="1" si="21"/>
        <v>#NAME?</v>
      </c>
      <c r="H102" s="134" t="e" cm="1">
        <f t="array" aca="1" ref="H102" ca="1">_xll.RiskNormal('SW7'!C$12,'SW7'!D$12,_xll.RiskTruncateP(0.05,0.95),_xll.RiskName("Water Intake Cow"),_xll.RiskUnits("L"))</f>
        <v>#NAME?</v>
      </c>
      <c r="I102" s="134" t="e">
        <f t="shared" ca="1" si="14"/>
        <v>#NAME?</v>
      </c>
      <c r="J102" s="134" t="e">
        <f t="shared" ca="1" si="15"/>
        <v>#NAME?</v>
      </c>
      <c r="K102" s="134" t="e" cm="1">
        <f t="array" aca="1" ref="K102" ca="1">_xll.RiskNormal(-0.0000000257*A102^4+0.0000163*A102^3-0.003686*A102^2+0.3024*A102+1.445,(-0.0000000257*A102^4+0.0000163*A102^3-0.003686*A102^2+0.3024*A102+1.445)*0.355,_xll.RiskTruncateP(0.05,0.95),_xll.RiskName("Milk Intake"),_xll.RiskUnits("kg"))</f>
        <v>#NAME?</v>
      </c>
      <c r="L102" s="134" t="e" cm="1">
        <f t="array" aca="1" ref="L102" ca="1">_xll.RiskNormal(5.4702*LN(A102)-22.889,(5.4702*LN(A102)-22.889)*0.35,_xll.RiskTruncateP(0.05,0.95),_xll.RiskName("DMI"),_xll.RiskUnits("kg"))</f>
        <v>#NAME?</v>
      </c>
      <c r="M102" s="134" t="e" cm="1">
        <f t="array" aca="1" ref="M102" ca="1">_xll.RiskNormal(0.0243*L102,0.005*L102,_xll.RiskTruncateP(0.05,0.95),_xll.RiskName("Soil Intake"),_xll.RiskUnits("kg"))</f>
        <v>#NAME?</v>
      </c>
      <c r="N102" s="134" t="e">
        <f t="shared" ca="1" si="16"/>
        <v>#NAME?</v>
      </c>
      <c r="O102" s="134" t="e">
        <f t="shared" ca="1" si="17"/>
        <v>#NAME?</v>
      </c>
      <c r="P102" s="134" t="e">
        <f t="shared" ca="1" si="22"/>
        <v>#NAME?</v>
      </c>
      <c r="Q102" s="134" t="e">
        <f t="shared" ca="1" si="22"/>
        <v>#NAME?</v>
      </c>
      <c r="R102" s="134" t="e">
        <f t="shared" ca="1" si="22"/>
        <v>#NAME?</v>
      </c>
      <c r="S102" s="134" t="e">
        <f t="shared" ca="1" si="19"/>
        <v>#NAME?</v>
      </c>
      <c r="T102" s="134" t="e" cm="1">
        <f t="array" aca="1" ref="T102" ca="1">U101-(U101*(0.5^(1/_xll.RiskNormal('SW7'!C$2,'SW7'!D$2,_xll.RiskTruncateP(0.05,0.95),_xll.RiskName("Halflife"),_xll.RiskUnits("d")))))</f>
        <v>#NAME?</v>
      </c>
      <c r="U102" s="134" t="e">
        <f t="shared" ca="1" si="18"/>
        <v>#NAME?</v>
      </c>
      <c r="V102" s="137" t="e" cm="1">
        <f t="array" aca="1" ref="V102" ca="1">(U102*_xll.RiskNormal('SW7'!C$3,'SW7'!D$3,_xll.RiskTruncateP(0.05,0.95),_xll.RiskName("PFAS MUSCLE FRAC"))/(B102*_xll.RiskNormal('SW7'!C$4,'SW7'!E$4,_xll.RiskTruncateP(0.05,0.95),_xll.RiskName("MUSCLE BW FRAC"))))/1000</f>
        <v>#NAME?</v>
      </c>
      <c r="W102" s="137" t="e" cm="1">
        <f t="array" aca="1" ref="W102" ca="1">V102/_xll.RiskNormal('SW7'!C$5,'SW7'!D$5,_xll.RiskTruncateP(0.05,0.95),_xll.RiskName("Serum Part"))</f>
        <v>#NAME?</v>
      </c>
    </row>
    <row r="103" spans="1:23" x14ac:dyDescent="0.35">
      <c r="A103" s="133">
        <f t="shared" si="13"/>
        <v>100</v>
      </c>
      <c r="B103" s="134" t="e" cm="1">
        <f t="array" aca="1" ref="B103" ca="1">B102+_xll.RiskNormal(0.5584 + 2*0.001787*A103 -3*0.00000155*A103^2 - 4*0.00000000133*A103^3,0.35*(0.5584 + 2*0.001787*A103 -3*0.00000155*A103^2 - 4*0.00000000133*A103^3),_xll.RiskTruncateP(0.05,0.95),_xll.RiskName("BW Gain"),_xll.RiskUnits("kg"))</f>
        <v>#NAME?</v>
      </c>
      <c r="C103" s="133" t="e" cm="1">
        <f t="array" aca="1" ref="C103" ca="1">_xll.RiskNormal(30,30*0.3941,_xll.RiskTruncateP(0.05,0.95),_xll.RiskName("Diet 2 Feed"),_xll.RiskUnits("ng/kg dry"))</f>
        <v>#NAME?</v>
      </c>
      <c r="D103" s="133" t="e" cm="1">
        <f t="array" aca="1" ref="D103" ca="1">_xll.RiskNormal(310,310*0.282,_xll.RiskTruncateP(0.05,0.95),_xll.RiskName("Diet 2 Soil"),_xll.RiskUnits("ng/kg dry"))</f>
        <v>#NAME?</v>
      </c>
      <c r="E103" s="163">
        <v>1.3</v>
      </c>
      <c r="F103" s="134" t="e" cm="1">
        <f t="array" aca="1" ref="F103" ca="1">_xll.RiskNormal((-0.0001*A103^2+0.0196*A103+11.697),(-0.0001*A103^2+0.0196*A103+11.697)*0.062,_xll.RiskTruncateP(0.05,0.95),_xll.RiskName("DMI Cow"),_xll.RiskUnits("kg"))</f>
        <v>#NAME?</v>
      </c>
      <c r="G103" s="134" t="e">
        <f t="shared" ca="1" si="21"/>
        <v>#NAME?</v>
      </c>
      <c r="H103" s="134" t="e" cm="1">
        <f t="array" aca="1" ref="H103" ca="1">_xll.RiskNormal('SW7'!C$12,'SW7'!D$12,_xll.RiskTruncateP(0.05,0.95),_xll.RiskName("Water Intake Cow"),_xll.RiskUnits("L"))</f>
        <v>#NAME?</v>
      </c>
      <c r="I103" s="134" t="e">
        <f t="shared" ca="1" si="14"/>
        <v>#NAME?</v>
      </c>
      <c r="J103" s="134" t="e">
        <f t="shared" ca="1" si="15"/>
        <v>#NAME?</v>
      </c>
      <c r="K103" s="134" t="e" cm="1">
        <f t="array" aca="1" ref="K103" ca="1">_xll.RiskNormal(-0.0000000257*A103^4+0.0000163*A103^3-0.003686*A103^2+0.3024*A103+1.445,(-0.0000000257*A103^4+0.0000163*A103^3-0.003686*A103^2+0.3024*A103+1.445)*0.355,_xll.RiskTruncateP(0.05,0.95),_xll.RiskName("Milk Intake"),_xll.RiskUnits("kg"))</f>
        <v>#NAME?</v>
      </c>
      <c r="L103" s="134" t="e" cm="1">
        <f t="array" aca="1" ref="L103" ca="1">_xll.RiskNormal(5.4702*LN(A103)-22.889,(5.4702*LN(A103)-22.889)*0.35,_xll.RiskTruncateP(0.05,0.95),_xll.RiskName("DMI"),_xll.RiskUnits("kg"))</f>
        <v>#NAME?</v>
      </c>
      <c r="M103" s="134" t="e" cm="1">
        <f t="array" aca="1" ref="M103" ca="1">_xll.RiskNormal(0.0243*L103,0.005*L103,_xll.RiskTruncateP(0.05,0.95),_xll.RiskName("Soil Intake"),_xll.RiskUnits("kg"))</f>
        <v>#NAME?</v>
      </c>
      <c r="N103" s="134" t="e">
        <f t="shared" ca="1" si="16"/>
        <v>#NAME?</v>
      </c>
      <c r="O103" s="134" t="e">
        <f t="shared" ca="1" si="17"/>
        <v>#NAME?</v>
      </c>
      <c r="P103" s="134" t="e">
        <f t="shared" ca="1" si="22"/>
        <v>#NAME?</v>
      </c>
      <c r="Q103" s="134" t="e">
        <f t="shared" ca="1" si="22"/>
        <v>#NAME?</v>
      </c>
      <c r="R103" s="134" t="e">
        <f t="shared" ca="1" si="22"/>
        <v>#NAME?</v>
      </c>
      <c r="S103" s="134" t="e">
        <f t="shared" ca="1" si="19"/>
        <v>#NAME?</v>
      </c>
      <c r="T103" s="134" t="e" cm="1">
        <f t="array" aca="1" ref="T103" ca="1">U102-(U102*(0.5^(1/_xll.RiskNormal('SW7'!C$2,'SW7'!D$2,_xll.RiskTruncateP(0.05,0.95),_xll.RiskName("Halflife"),_xll.RiskUnits("d")))))</f>
        <v>#NAME?</v>
      </c>
      <c r="U103" s="134" t="e">
        <f t="shared" ca="1" si="18"/>
        <v>#NAME?</v>
      </c>
      <c r="V103" s="137" t="e" cm="1">
        <f t="array" aca="1" ref="V103" ca="1">(U103*_xll.RiskNormal('SW7'!C$3,'SW7'!D$3,_xll.RiskTruncateP(0.05,0.95),_xll.RiskName("PFAS MUSCLE FRAC"))/(B103*_xll.RiskNormal('SW7'!C$4,'SW7'!E$4,_xll.RiskTruncateP(0.05,0.95),_xll.RiskName("MUSCLE BW FRAC"))))/1000</f>
        <v>#NAME?</v>
      </c>
      <c r="W103" s="137" t="e" cm="1">
        <f t="array" aca="1" ref="W103" ca="1">V103/_xll.RiskNormal('SW7'!C$5,'SW7'!D$5,_xll.RiskTruncateP(0.05,0.95),_xll.RiskName("Serum Part"))</f>
        <v>#NAME?</v>
      </c>
    </row>
    <row r="104" spans="1:23" x14ac:dyDescent="0.35">
      <c r="A104" s="133">
        <f t="shared" si="13"/>
        <v>101</v>
      </c>
      <c r="B104" s="134" t="e" cm="1">
        <f t="array" aca="1" ref="B104" ca="1">B103+_xll.RiskNormal(0.5584 + 2*0.001787*A104 -3*0.00000155*A104^2 - 4*0.00000000133*A104^3,0.35*(0.5584 + 2*0.001787*A104 -3*0.00000155*A104^2 - 4*0.00000000133*A104^3),_xll.RiskTruncateP(0.05,0.95),_xll.RiskName("BW Gain"),_xll.RiskUnits("kg"))</f>
        <v>#NAME?</v>
      </c>
      <c r="C104" s="133" t="e" cm="1">
        <f t="array" aca="1" ref="C104" ca="1">_xll.RiskNormal(30,30*0.3941,_xll.RiskTruncateP(0.05,0.95),_xll.RiskName("Diet 2 Feed"),_xll.RiskUnits("ng/kg dry"))</f>
        <v>#NAME?</v>
      </c>
      <c r="D104" s="133" t="e" cm="1">
        <f t="array" aca="1" ref="D104" ca="1">_xll.RiskNormal(310,310*0.282,_xll.RiskTruncateP(0.05,0.95),_xll.RiskName("Diet 2 Soil"),_xll.RiskUnits("ng/kg dry"))</f>
        <v>#NAME?</v>
      </c>
      <c r="E104" s="163">
        <v>1.3</v>
      </c>
      <c r="F104" s="134" t="e" cm="1">
        <f t="array" aca="1" ref="F104" ca="1">_xll.RiskNormal((-0.0001*A104^2+0.0196*A104+11.697),(-0.0001*A104^2+0.0196*A104+11.697)*0.062,_xll.RiskTruncateP(0.05,0.95),_xll.RiskName("DMI Cow"),_xll.RiskUnits("kg"))</f>
        <v>#NAME?</v>
      </c>
      <c r="G104" s="134" t="e">
        <f t="shared" ca="1" si="21"/>
        <v>#NAME?</v>
      </c>
      <c r="H104" s="134" t="e" cm="1">
        <f t="array" aca="1" ref="H104" ca="1">_xll.RiskNormal('SW7'!C$12,'SW7'!D$12,_xll.RiskTruncateP(0.05,0.95),_xll.RiskName("Water Intake Cow"),_xll.RiskUnits("L"))</f>
        <v>#NAME?</v>
      </c>
      <c r="I104" s="134" t="e">
        <f t="shared" ca="1" si="14"/>
        <v>#NAME?</v>
      </c>
      <c r="J104" s="134" t="e">
        <f t="shared" ca="1" si="15"/>
        <v>#NAME?</v>
      </c>
      <c r="K104" s="134" t="e" cm="1">
        <f t="array" aca="1" ref="K104" ca="1">_xll.RiskNormal(-0.0000000257*A104^4+0.0000163*A104^3-0.003686*A104^2+0.3024*A104+1.445,(-0.0000000257*A104^4+0.0000163*A104^3-0.003686*A104^2+0.3024*A104+1.445)*0.355,_xll.RiskTruncateP(0.05,0.95),_xll.RiskName("Milk Intake"),_xll.RiskUnits("kg"))</f>
        <v>#NAME?</v>
      </c>
      <c r="L104" s="134" t="e" cm="1">
        <f t="array" aca="1" ref="L104" ca="1">_xll.RiskNormal(5.4702*LN(A104)-22.889,(5.4702*LN(A104)-22.889)*0.35,_xll.RiskTruncateP(0.05,0.95),_xll.RiskName("DMI"),_xll.RiskUnits("kg"))</f>
        <v>#NAME?</v>
      </c>
      <c r="M104" s="134" t="e" cm="1">
        <f t="array" aca="1" ref="M104" ca="1">_xll.RiskNormal(0.0243*L104,0.005*L104,_xll.RiskTruncateP(0.05,0.95),_xll.RiskName("Soil Intake"),_xll.RiskUnits("kg"))</f>
        <v>#NAME?</v>
      </c>
      <c r="N104" s="134" t="e">
        <f t="shared" ca="1" si="16"/>
        <v>#NAME?</v>
      </c>
      <c r="O104" s="134" t="e">
        <f t="shared" ca="1" si="17"/>
        <v>#NAME?</v>
      </c>
      <c r="P104" s="134" t="e">
        <f t="shared" ca="1" si="22"/>
        <v>#NAME?</v>
      </c>
      <c r="Q104" s="134" t="e">
        <f t="shared" ca="1" si="22"/>
        <v>#NAME?</v>
      </c>
      <c r="R104" s="134" t="e">
        <f t="shared" ca="1" si="22"/>
        <v>#NAME?</v>
      </c>
      <c r="S104" s="134" t="e">
        <f t="shared" ca="1" si="19"/>
        <v>#NAME?</v>
      </c>
      <c r="T104" s="134" t="e" cm="1">
        <f t="array" aca="1" ref="T104" ca="1">U103-(U103*(0.5^(1/_xll.RiskNormal('SW7'!C$2,'SW7'!D$2,_xll.RiskTruncateP(0.05,0.95),_xll.RiskName("Halflife"),_xll.RiskUnits("d")))))</f>
        <v>#NAME?</v>
      </c>
      <c r="U104" s="134" t="e">
        <f t="shared" ca="1" si="18"/>
        <v>#NAME?</v>
      </c>
      <c r="V104" s="137" t="e" cm="1">
        <f t="array" aca="1" ref="V104" ca="1">(U104*_xll.RiskNormal('SW7'!C$3,'SW7'!D$3,_xll.RiskTruncateP(0.05,0.95),_xll.RiskName("PFAS MUSCLE FRAC"))/(B104*_xll.RiskNormal('SW7'!C$4,'SW7'!E$4,_xll.RiskTruncateP(0.05,0.95),_xll.RiskName("MUSCLE BW FRAC"))))/1000</f>
        <v>#NAME?</v>
      </c>
      <c r="W104" s="137" t="e" cm="1">
        <f t="array" aca="1" ref="W104" ca="1">V104/_xll.RiskNormal('SW7'!C$5,'SW7'!D$5,_xll.RiskTruncateP(0.05,0.95),_xll.RiskName("Serum Part"))</f>
        <v>#NAME?</v>
      </c>
    </row>
    <row r="105" spans="1:23" x14ac:dyDescent="0.35">
      <c r="A105" s="133">
        <f t="shared" si="13"/>
        <v>102</v>
      </c>
      <c r="B105" s="134" t="e" cm="1">
        <f t="array" aca="1" ref="B105" ca="1">B104+_xll.RiskNormal(0.5584 + 2*0.001787*A105 -3*0.00000155*A105^2 - 4*0.00000000133*A105^3,0.35*(0.5584 + 2*0.001787*A105 -3*0.00000155*A105^2 - 4*0.00000000133*A105^3),_xll.RiskTruncateP(0.05,0.95),_xll.RiskName("BW Gain"),_xll.RiskUnits("kg"))</f>
        <v>#NAME?</v>
      </c>
      <c r="C105" s="133" t="e" cm="1">
        <f t="array" aca="1" ref="C105" ca="1">_xll.RiskNormal(30,30*0.3941,_xll.RiskTruncateP(0.05,0.95),_xll.RiskName("Diet 2 Feed"),_xll.RiskUnits("ng/kg dry"))</f>
        <v>#NAME?</v>
      </c>
      <c r="D105" s="133" t="e" cm="1">
        <f t="array" aca="1" ref="D105" ca="1">_xll.RiskNormal(310,310*0.282,_xll.RiskTruncateP(0.05,0.95),_xll.RiskName("Diet 2 Soil"),_xll.RiskUnits("ng/kg dry"))</f>
        <v>#NAME?</v>
      </c>
      <c r="E105" s="163">
        <v>1.3</v>
      </c>
      <c r="F105" s="134" t="e" cm="1">
        <f t="array" aca="1" ref="F105" ca="1">_xll.RiskNormal((-0.0001*A105^2+0.0196*A105+11.697),(-0.0001*A105^2+0.0196*A105+11.697)*0.062,_xll.RiskTruncateP(0.05,0.95),_xll.RiskName("DMI Cow"),_xll.RiskUnits("kg"))</f>
        <v>#NAME?</v>
      </c>
      <c r="G105" s="134" t="e">
        <f t="shared" ca="1" si="21"/>
        <v>#NAME?</v>
      </c>
      <c r="H105" s="134" t="e" cm="1">
        <f t="array" aca="1" ref="H105" ca="1">_xll.RiskNormal('SW7'!C$12,'SW7'!D$12,_xll.RiskTruncateP(0.05,0.95),_xll.RiskName("Water Intake Cow"),_xll.RiskUnits("L"))</f>
        <v>#NAME?</v>
      </c>
      <c r="I105" s="134" t="e">
        <f t="shared" ca="1" si="14"/>
        <v>#NAME?</v>
      </c>
      <c r="J105" s="134" t="e">
        <f t="shared" ca="1" si="15"/>
        <v>#NAME?</v>
      </c>
      <c r="K105" s="134" t="e" cm="1">
        <f t="array" aca="1" ref="K105" ca="1">_xll.RiskNormal(-0.0000000257*A105^4+0.0000163*A105^3-0.003686*A105^2+0.3024*A105+1.445,(-0.0000000257*A105^4+0.0000163*A105^3-0.003686*A105^2+0.3024*A105+1.445)*0.355,_xll.RiskTruncateP(0.05,0.95),_xll.RiskName("Milk Intake"),_xll.RiskUnits("kg"))</f>
        <v>#NAME?</v>
      </c>
      <c r="L105" s="134" t="e" cm="1">
        <f t="array" aca="1" ref="L105" ca="1">_xll.RiskNormal(5.4702*LN(A105)-22.889,(5.4702*LN(A105)-22.889)*0.35,_xll.RiskTruncateP(0.05,0.95),_xll.RiskName("DMI"),_xll.RiskUnits("kg"))</f>
        <v>#NAME?</v>
      </c>
      <c r="M105" s="134" t="e" cm="1">
        <f t="array" aca="1" ref="M105" ca="1">_xll.RiskNormal(0.0243*L105,0.005*L105,_xll.RiskTruncateP(0.05,0.95),_xll.RiskName("Soil Intake"),_xll.RiskUnits("kg"))</f>
        <v>#NAME?</v>
      </c>
      <c r="N105" s="134" t="e">
        <f t="shared" ca="1" si="16"/>
        <v>#NAME?</v>
      </c>
      <c r="O105" s="134" t="e">
        <f t="shared" ca="1" si="17"/>
        <v>#NAME?</v>
      </c>
      <c r="P105" s="134" t="e">
        <f t="shared" ca="1" si="22"/>
        <v>#NAME?</v>
      </c>
      <c r="Q105" s="134" t="e">
        <f t="shared" ca="1" si="22"/>
        <v>#NAME?</v>
      </c>
      <c r="R105" s="134" t="e">
        <f t="shared" ca="1" si="22"/>
        <v>#NAME?</v>
      </c>
      <c r="S105" s="134" t="e">
        <f t="shared" ca="1" si="19"/>
        <v>#NAME?</v>
      </c>
      <c r="T105" s="134" t="e" cm="1">
        <f t="array" aca="1" ref="T105" ca="1">U104-(U104*(0.5^(1/_xll.RiskNormal('SW7'!C$2,'SW7'!D$2,_xll.RiskTruncateP(0.05,0.95),_xll.RiskName("Halflife"),_xll.RiskUnits("d")))))</f>
        <v>#NAME?</v>
      </c>
      <c r="U105" s="134" t="e">
        <f t="shared" ca="1" si="18"/>
        <v>#NAME?</v>
      </c>
      <c r="V105" s="137" t="e" cm="1">
        <f t="array" aca="1" ref="V105" ca="1">(U105*_xll.RiskNormal('SW7'!C$3,'SW7'!D$3,_xll.RiskTruncateP(0.05,0.95),_xll.RiskName("PFAS MUSCLE FRAC"))/(B105*_xll.RiskNormal('SW7'!C$4,'SW7'!E$4,_xll.RiskTruncateP(0.05,0.95),_xll.RiskName("MUSCLE BW FRAC"))))/1000</f>
        <v>#NAME?</v>
      </c>
      <c r="W105" s="137" t="e" cm="1">
        <f t="array" aca="1" ref="W105" ca="1">V105/_xll.RiskNormal('SW7'!C$5,'SW7'!D$5,_xll.RiskTruncateP(0.05,0.95),_xll.RiskName("Serum Part"))</f>
        <v>#NAME?</v>
      </c>
    </row>
    <row r="106" spans="1:23" x14ac:dyDescent="0.35">
      <c r="A106" s="133">
        <f t="shared" si="13"/>
        <v>103</v>
      </c>
      <c r="B106" s="134" t="e" cm="1">
        <f t="array" aca="1" ref="B106" ca="1">B105+_xll.RiskNormal(0.5584 + 2*0.001787*A106 -3*0.00000155*A106^2 - 4*0.00000000133*A106^3,0.35*(0.5584 + 2*0.001787*A106 -3*0.00000155*A106^2 - 4*0.00000000133*A106^3),_xll.RiskTruncateP(0.05,0.95),_xll.RiskName("BW Gain"),_xll.RiskUnits("kg"))</f>
        <v>#NAME?</v>
      </c>
      <c r="C106" s="133" t="e" cm="1">
        <f t="array" aca="1" ref="C106" ca="1">_xll.RiskNormal(30,30*0.3941,_xll.RiskTruncateP(0.05,0.95),_xll.RiskName("Diet 2 Feed"),_xll.RiskUnits("ng/kg dry"))</f>
        <v>#NAME?</v>
      </c>
      <c r="D106" s="133" t="e" cm="1">
        <f t="array" aca="1" ref="D106" ca="1">_xll.RiskNormal(310,310*0.282,_xll.RiskTruncateP(0.05,0.95),_xll.RiskName("Diet 2 Soil"),_xll.RiskUnits("ng/kg dry"))</f>
        <v>#NAME?</v>
      </c>
      <c r="E106" s="163">
        <v>1.3</v>
      </c>
      <c r="F106" s="134" t="e" cm="1">
        <f t="array" aca="1" ref="F106" ca="1">_xll.RiskNormal((-0.0001*A106^2+0.0196*A106+11.697),(-0.0001*A106^2+0.0196*A106+11.697)*0.062,_xll.RiskTruncateP(0.05,0.95),_xll.RiskName("DMI Cow"),_xll.RiskUnits("kg"))</f>
        <v>#NAME?</v>
      </c>
      <c r="G106" s="134" t="e">
        <f t="shared" ca="1" si="21"/>
        <v>#NAME?</v>
      </c>
      <c r="H106" s="134" t="e" cm="1">
        <f t="array" aca="1" ref="H106" ca="1">_xll.RiskNormal('SW7'!C$12,'SW7'!D$12,_xll.RiskTruncateP(0.05,0.95),_xll.RiskName("Water Intake Cow"),_xll.RiskUnits("L"))</f>
        <v>#NAME?</v>
      </c>
      <c r="I106" s="134" t="e">
        <f t="shared" ca="1" si="14"/>
        <v>#NAME?</v>
      </c>
      <c r="J106" s="134" t="e">
        <f t="shared" ca="1" si="15"/>
        <v>#NAME?</v>
      </c>
      <c r="K106" s="134" t="e" cm="1">
        <f t="array" aca="1" ref="K106" ca="1">_xll.RiskNormal(-0.0000000257*A106^4+0.0000163*A106^3-0.003686*A106^2+0.3024*A106+1.445,(-0.0000000257*A106^4+0.0000163*A106^3-0.003686*A106^2+0.3024*A106+1.445)*0.355,_xll.RiskTruncateP(0.05,0.95),_xll.RiskName("Milk Intake"),_xll.RiskUnits("kg"))</f>
        <v>#NAME?</v>
      </c>
      <c r="L106" s="134" t="e" cm="1">
        <f t="array" aca="1" ref="L106" ca="1">_xll.RiskNormal(5.4702*LN(A106)-22.889,(5.4702*LN(A106)-22.889)*0.35,_xll.RiskTruncateP(0.05,0.95),_xll.RiskName("DMI"),_xll.RiskUnits("kg"))</f>
        <v>#NAME?</v>
      </c>
      <c r="M106" s="134" t="e" cm="1">
        <f t="array" aca="1" ref="M106" ca="1">_xll.RiskNormal(0.0243*L106,0.005*L106,_xll.RiskTruncateP(0.05,0.95),_xll.RiskName("Soil Intake"),_xll.RiskUnits("kg"))</f>
        <v>#NAME?</v>
      </c>
      <c r="N106" s="134" t="e">
        <f t="shared" ca="1" si="16"/>
        <v>#NAME?</v>
      </c>
      <c r="O106" s="134" t="e">
        <f t="shared" ca="1" si="17"/>
        <v>#NAME?</v>
      </c>
      <c r="P106" s="134" t="e">
        <f t="shared" ca="1" si="22"/>
        <v>#NAME?</v>
      </c>
      <c r="Q106" s="134" t="e">
        <f t="shared" ca="1" si="22"/>
        <v>#NAME?</v>
      </c>
      <c r="R106" s="134" t="e">
        <f t="shared" ca="1" si="22"/>
        <v>#NAME?</v>
      </c>
      <c r="S106" s="134" t="e">
        <f t="shared" ca="1" si="19"/>
        <v>#NAME?</v>
      </c>
      <c r="T106" s="134" t="e" cm="1">
        <f t="array" aca="1" ref="T106" ca="1">U105-(U105*(0.5^(1/_xll.RiskNormal('SW7'!C$2,'SW7'!D$2,_xll.RiskTruncateP(0.05,0.95),_xll.RiskName("Halflife"),_xll.RiskUnits("d")))))</f>
        <v>#NAME?</v>
      </c>
      <c r="U106" s="134" t="e">
        <f t="shared" ca="1" si="18"/>
        <v>#NAME?</v>
      </c>
      <c r="V106" s="137" t="e" cm="1">
        <f t="array" aca="1" ref="V106" ca="1">(U106*_xll.RiskNormal('SW7'!C$3,'SW7'!D$3,_xll.RiskTruncateP(0.05,0.95),_xll.RiskName("PFAS MUSCLE FRAC"))/(B106*_xll.RiskNormal('SW7'!C$4,'SW7'!E$4,_xll.RiskTruncateP(0.05,0.95),_xll.RiskName("MUSCLE BW FRAC"))))/1000</f>
        <v>#NAME?</v>
      </c>
      <c r="W106" s="137" t="e" cm="1">
        <f t="array" aca="1" ref="W106" ca="1">V106/_xll.RiskNormal('SW7'!C$5,'SW7'!D$5,_xll.RiskTruncateP(0.05,0.95),_xll.RiskName("Serum Part"))</f>
        <v>#NAME?</v>
      </c>
    </row>
    <row r="107" spans="1:23" x14ac:dyDescent="0.35">
      <c r="A107" s="133">
        <f t="shared" si="13"/>
        <v>104</v>
      </c>
      <c r="B107" s="134" t="e" cm="1">
        <f t="array" aca="1" ref="B107" ca="1">B106+_xll.RiskNormal(0.5584 + 2*0.001787*A107 -3*0.00000155*A107^2 - 4*0.00000000133*A107^3,0.35*(0.5584 + 2*0.001787*A107 -3*0.00000155*A107^2 - 4*0.00000000133*A107^3),_xll.RiskTruncateP(0.05,0.95),_xll.RiskName("BW Gain"),_xll.RiskUnits("kg"))</f>
        <v>#NAME?</v>
      </c>
      <c r="C107" s="133" t="e" cm="1">
        <f t="array" aca="1" ref="C107" ca="1">_xll.RiskNormal(30,30*0.3941,_xll.RiskTruncateP(0.05,0.95),_xll.RiskName("Diet 2 Feed"),_xll.RiskUnits("ng/kg dry"))</f>
        <v>#NAME?</v>
      </c>
      <c r="D107" s="133" t="e" cm="1">
        <f t="array" aca="1" ref="D107" ca="1">_xll.RiskNormal(310,310*0.282,_xll.RiskTruncateP(0.05,0.95),_xll.RiskName("Diet 2 Soil"),_xll.RiskUnits("ng/kg dry"))</f>
        <v>#NAME?</v>
      </c>
      <c r="E107" s="163">
        <v>1.3</v>
      </c>
      <c r="F107" s="134" t="e" cm="1">
        <f t="array" aca="1" ref="F107" ca="1">_xll.RiskNormal((-0.0001*A107^2+0.0196*A107+11.697),(-0.0001*A107^2+0.0196*A107+11.697)*0.062,_xll.RiskTruncateP(0.05,0.95),_xll.RiskName("DMI Cow"),_xll.RiskUnits("kg"))</f>
        <v>#NAME?</v>
      </c>
      <c r="G107" s="134" t="e">
        <f t="shared" ca="1" si="21"/>
        <v>#NAME?</v>
      </c>
      <c r="H107" s="134" t="e" cm="1">
        <f t="array" aca="1" ref="H107" ca="1">_xll.RiskNormal('SW7'!C$12,'SW7'!D$12,_xll.RiskTruncateP(0.05,0.95),_xll.RiskName("Water Intake Cow"),_xll.RiskUnits("L"))</f>
        <v>#NAME?</v>
      </c>
      <c r="I107" s="134" t="e">
        <f t="shared" ca="1" si="14"/>
        <v>#NAME?</v>
      </c>
      <c r="J107" s="134" t="e">
        <f t="shared" ca="1" si="15"/>
        <v>#NAME?</v>
      </c>
      <c r="K107" s="134" t="e" cm="1">
        <f t="array" aca="1" ref="K107" ca="1">_xll.RiskNormal(-0.0000000257*A107^4+0.0000163*A107^3-0.003686*A107^2+0.3024*A107+1.445,(-0.0000000257*A107^4+0.0000163*A107^3-0.003686*A107^2+0.3024*A107+1.445)*0.355,_xll.RiskTruncateP(0.05,0.95),_xll.RiskName("Milk Intake"),_xll.RiskUnits("kg"))</f>
        <v>#NAME?</v>
      </c>
      <c r="L107" s="134" t="e" cm="1">
        <f t="array" aca="1" ref="L107" ca="1">_xll.RiskNormal(5.4702*LN(A107)-22.889,(5.4702*LN(A107)-22.889)*0.35,_xll.RiskTruncateP(0.05,0.95),_xll.RiskName("DMI"),_xll.RiskUnits("kg"))</f>
        <v>#NAME?</v>
      </c>
      <c r="M107" s="134" t="e" cm="1">
        <f t="array" aca="1" ref="M107" ca="1">_xll.RiskNormal(0.0243*L107,0.005*L107,_xll.RiskTruncateP(0.05,0.95),_xll.RiskName("Soil Intake"),_xll.RiskUnits("kg"))</f>
        <v>#NAME?</v>
      </c>
      <c r="N107" s="134" t="e">
        <f t="shared" ca="1" si="16"/>
        <v>#NAME?</v>
      </c>
      <c r="O107" s="134" t="e">
        <f t="shared" ca="1" si="17"/>
        <v>#NAME?</v>
      </c>
      <c r="P107" s="134" t="e">
        <f t="shared" ca="1" si="22"/>
        <v>#NAME?</v>
      </c>
      <c r="Q107" s="134" t="e">
        <f t="shared" ca="1" si="22"/>
        <v>#NAME?</v>
      </c>
      <c r="R107" s="134" t="e">
        <f t="shared" ca="1" si="22"/>
        <v>#NAME?</v>
      </c>
      <c r="S107" s="134" t="e">
        <f t="shared" ca="1" si="19"/>
        <v>#NAME?</v>
      </c>
      <c r="T107" s="134" t="e" cm="1">
        <f t="array" aca="1" ref="T107" ca="1">U106-(U106*(0.5^(1/_xll.RiskNormal('SW7'!C$2,'SW7'!D$2,_xll.RiskTruncateP(0.05,0.95),_xll.RiskName("Halflife"),_xll.RiskUnits("d")))))</f>
        <v>#NAME?</v>
      </c>
      <c r="U107" s="134" t="e">
        <f t="shared" ca="1" si="18"/>
        <v>#NAME?</v>
      </c>
      <c r="V107" s="137" t="e" cm="1">
        <f t="array" aca="1" ref="V107" ca="1">(U107*_xll.RiskNormal('SW7'!C$3,'SW7'!D$3,_xll.RiskTruncateP(0.05,0.95),_xll.RiskName("PFAS MUSCLE FRAC"))/(B107*_xll.RiskNormal('SW7'!C$4,'SW7'!E$4,_xll.RiskTruncateP(0.05,0.95),_xll.RiskName("MUSCLE BW FRAC"))))/1000</f>
        <v>#NAME?</v>
      </c>
      <c r="W107" s="137" t="e" cm="1">
        <f t="array" aca="1" ref="W107" ca="1">V107/_xll.RiskNormal('SW7'!C$5,'SW7'!D$5,_xll.RiskTruncateP(0.05,0.95),_xll.RiskName("Serum Part"))</f>
        <v>#NAME?</v>
      </c>
    </row>
    <row r="108" spans="1:23" x14ac:dyDescent="0.35">
      <c r="A108" s="133">
        <f t="shared" si="13"/>
        <v>105</v>
      </c>
      <c r="B108" s="134" t="e" cm="1">
        <f t="array" aca="1" ref="B108" ca="1">B107+_xll.RiskNormal(0.5584 + 2*0.001787*A108 -3*0.00000155*A108^2 - 4*0.00000000133*A108^3,0.35*(0.5584 + 2*0.001787*A108 -3*0.00000155*A108^2 - 4*0.00000000133*A108^3),_xll.RiskTruncateP(0.05,0.95),_xll.RiskName("BW Gain"),_xll.RiskUnits("kg"))</f>
        <v>#NAME?</v>
      </c>
      <c r="C108" s="133" t="e" cm="1">
        <f t="array" aca="1" ref="C108" ca="1">_xll.RiskNormal(30,30*0.3941,_xll.RiskTruncateP(0.05,0.95),_xll.RiskName("Diet 2 Feed"),_xll.RiskUnits("ng/kg dry"))</f>
        <v>#NAME?</v>
      </c>
      <c r="D108" s="133" t="e" cm="1">
        <f t="array" aca="1" ref="D108" ca="1">_xll.RiskNormal(310,310*0.282,_xll.RiskTruncateP(0.05,0.95),_xll.RiskName("Diet 2 Soil"),_xll.RiskUnits("ng/kg dry"))</f>
        <v>#NAME?</v>
      </c>
      <c r="E108" s="163">
        <v>1.3</v>
      </c>
      <c r="F108" s="134" t="e" cm="1">
        <f t="array" aca="1" ref="F108" ca="1">_xll.RiskNormal((-0.0001*A108^2+0.0196*A108+11.697),(-0.0001*A108^2+0.0196*A108+11.697)*0.062,_xll.RiskTruncateP(0.05,0.95),_xll.RiskName("DMI Cow"),_xll.RiskUnits("kg"))</f>
        <v>#NAME?</v>
      </c>
      <c r="G108" s="134" t="e">
        <f t="shared" ca="1" si="21"/>
        <v>#NAME?</v>
      </c>
      <c r="H108" s="134" t="e" cm="1">
        <f t="array" aca="1" ref="H108" ca="1">_xll.RiskNormal('SW7'!C$12,'SW7'!D$12,_xll.RiskTruncateP(0.05,0.95),_xll.RiskName("Water Intake Cow"),_xll.RiskUnits("L"))</f>
        <v>#NAME?</v>
      </c>
      <c r="I108" s="134" t="e">
        <f t="shared" ca="1" si="14"/>
        <v>#NAME?</v>
      </c>
      <c r="J108" s="134" t="e">
        <f t="shared" ca="1" si="15"/>
        <v>#NAME?</v>
      </c>
      <c r="K108" s="134" t="e" cm="1">
        <f t="array" aca="1" ref="K108" ca="1">_xll.RiskNormal(-0.0000000257*A108^4+0.0000163*A108^3-0.003686*A108^2+0.3024*A108+1.445,(-0.0000000257*A108^4+0.0000163*A108^3-0.003686*A108^2+0.3024*A108+1.445)*0.355,_xll.RiskTruncateP(0.05,0.95),_xll.RiskName("Milk Intake"),_xll.RiskUnits("kg"))</f>
        <v>#NAME?</v>
      </c>
      <c r="L108" s="134" t="e" cm="1">
        <f t="array" aca="1" ref="L108" ca="1">_xll.RiskNormal(5.4702*LN(A108)-22.889,(5.4702*LN(A108)-22.889)*0.35,_xll.RiskTruncateP(0.05,0.95),_xll.RiskName("DMI"),_xll.RiskUnits("kg"))</f>
        <v>#NAME?</v>
      </c>
      <c r="M108" s="134" t="e" cm="1">
        <f t="array" aca="1" ref="M108" ca="1">_xll.RiskNormal(0.0243*L108,0.005*L108,_xll.RiskTruncateP(0.05,0.95),_xll.RiskName("Soil Intake"),_xll.RiskUnits("kg"))</f>
        <v>#NAME?</v>
      </c>
      <c r="N108" s="134" t="e">
        <f t="shared" ca="1" si="16"/>
        <v>#NAME?</v>
      </c>
      <c r="O108" s="134" t="e">
        <f t="shared" ca="1" si="17"/>
        <v>#NAME?</v>
      </c>
      <c r="P108" s="134" t="e">
        <f t="shared" ca="1" si="22"/>
        <v>#NAME?</v>
      </c>
      <c r="Q108" s="134" t="e">
        <f t="shared" ca="1" si="22"/>
        <v>#NAME?</v>
      </c>
      <c r="R108" s="134" t="e">
        <f t="shared" ca="1" si="22"/>
        <v>#NAME?</v>
      </c>
      <c r="S108" s="134" t="e">
        <f t="shared" ca="1" si="19"/>
        <v>#NAME?</v>
      </c>
      <c r="T108" s="134" t="e" cm="1">
        <f t="array" aca="1" ref="T108" ca="1">U107-(U107*(0.5^(1/_xll.RiskNormal('SW7'!C$2,'SW7'!D$2,_xll.RiskTruncateP(0.05,0.95),_xll.RiskName("Halflife"),_xll.RiskUnits("d")))))</f>
        <v>#NAME?</v>
      </c>
      <c r="U108" s="134" t="e">
        <f t="shared" ca="1" si="18"/>
        <v>#NAME?</v>
      </c>
      <c r="V108" s="137" t="e" cm="1">
        <f t="array" aca="1" ref="V108" ca="1">(U108*_xll.RiskNormal('SW7'!C$3,'SW7'!D$3,_xll.RiskTruncateP(0.05,0.95),_xll.RiskName("PFAS MUSCLE FRAC"))/(B108*_xll.RiskNormal('SW7'!C$4,'SW7'!E$4,_xll.RiskTruncateP(0.05,0.95),_xll.RiskName("MUSCLE BW FRAC"))))/1000</f>
        <v>#NAME?</v>
      </c>
      <c r="W108" s="137" t="e" cm="1">
        <f t="array" aca="1" ref="W108" ca="1">V108/_xll.RiskNormal('SW7'!C$5,'SW7'!D$5,_xll.RiskTruncateP(0.05,0.95),_xll.RiskName("Serum Part"))</f>
        <v>#NAME?</v>
      </c>
    </row>
    <row r="109" spans="1:23" x14ac:dyDescent="0.35">
      <c r="A109" s="133">
        <f t="shared" si="13"/>
        <v>106</v>
      </c>
      <c r="B109" s="134" t="e" cm="1">
        <f t="array" aca="1" ref="B109" ca="1">B108+_xll.RiskNormal(0.5584 + 2*0.001787*A109 -3*0.00000155*A109^2 - 4*0.00000000133*A109^3,0.35*(0.5584 + 2*0.001787*A109 -3*0.00000155*A109^2 - 4*0.00000000133*A109^3),_xll.RiskTruncateP(0.05,0.95),_xll.RiskName("BW Gain"),_xll.RiskUnits("kg"))</f>
        <v>#NAME?</v>
      </c>
      <c r="C109" s="133" t="e" cm="1">
        <f t="array" aca="1" ref="C109" ca="1">_xll.RiskNormal(30,30*0.3941,_xll.RiskTruncateP(0.05,0.95),_xll.RiskName("Diet 2 Feed"),_xll.RiskUnits("ng/kg dry"))</f>
        <v>#NAME?</v>
      </c>
      <c r="D109" s="133" t="e" cm="1">
        <f t="array" aca="1" ref="D109" ca="1">_xll.RiskNormal(310,310*0.282,_xll.RiskTruncateP(0.05,0.95),_xll.RiskName("Diet 2 Soil"),_xll.RiskUnits("ng/kg dry"))</f>
        <v>#NAME?</v>
      </c>
      <c r="E109" s="163">
        <v>1.3</v>
      </c>
      <c r="F109" s="134" t="e" cm="1">
        <f t="array" aca="1" ref="F109" ca="1">_xll.RiskNormal((-0.0001*A109^2+0.0196*A109+11.697),(-0.0001*A109^2+0.0196*A109+11.697)*0.062,_xll.RiskTruncateP(0.05,0.95),_xll.RiskName("DMI Cow"),_xll.RiskUnits("kg"))</f>
        <v>#NAME?</v>
      </c>
      <c r="G109" s="134" t="e">
        <f t="shared" ca="1" si="21"/>
        <v>#NAME?</v>
      </c>
      <c r="H109" s="134" t="e" cm="1">
        <f t="array" aca="1" ref="H109" ca="1">_xll.RiskNormal('SW7'!C$12,'SW7'!D$12,_xll.RiskTruncateP(0.05,0.95),_xll.RiskName("Water Intake Cow"),_xll.RiskUnits("L"))</f>
        <v>#NAME?</v>
      </c>
      <c r="I109" s="134" t="e">
        <f t="shared" ca="1" si="14"/>
        <v>#NAME?</v>
      </c>
      <c r="J109" s="134" t="e">
        <f t="shared" ca="1" si="15"/>
        <v>#NAME?</v>
      </c>
      <c r="K109" s="134" t="e" cm="1">
        <f t="array" aca="1" ref="K109" ca="1">_xll.RiskNormal(-0.0000000257*A109^4+0.0000163*A109^3-0.003686*A109^2+0.3024*A109+1.445,(-0.0000000257*A109^4+0.0000163*A109^3-0.003686*A109^2+0.3024*A109+1.445)*0.355,_xll.RiskTruncateP(0.05,0.95),_xll.RiskName("Milk Intake"),_xll.RiskUnits("kg"))</f>
        <v>#NAME?</v>
      </c>
      <c r="L109" s="134" t="e" cm="1">
        <f t="array" aca="1" ref="L109" ca="1">_xll.RiskNormal(5.4702*LN(A109)-22.889,(5.4702*LN(A109)-22.889)*0.35,_xll.RiskTruncateP(0.05,0.95),_xll.RiskName("DMI"),_xll.RiskUnits("kg"))</f>
        <v>#NAME?</v>
      </c>
      <c r="M109" s="134" t="e" cm="1">
        <f t="array" aca="1" ref="M109" ca="1">_xll.RiskNormal(0.0243*L109,0.005*L109,_xll.RiskTruncateP(0.05,0.95),_xll.RiskName("Soil Intake"),_xll.RiskUnits("kg"))</f>
        <v>#NAME?</v>
      </c>
      <c r="N109" s="134" t="e">
        <f t="shared" ca="1" si="16"/>
        <v>#NAME?</v>
      </c>
      <c r="O109" s="134" t="e">
        <f t="shared" ca="1" si="17"/>
        <v>#NAME?</v>
      </c>
      <c r="P109" s="134" t="e">
        <f t="shared" ca="1" si="22"/>
        <v>#NAME?</v>
      </c>
      <c r="Q109" s="134" t="e">
        <f t="shared" ca="1" si="22"/>
        <v>#NAME?</v>
      </c>
      <c r="R109" s="134" t="e">
        <f t="shared" ca="1" si="22"/>
        <v>#NAME?</v>
      </c>
      <c r="S109" s="134" t="e">
        <f t="shared" ca="1" si="19"/>
        <v>#NAME?</v>
      </c>
      <c r="T109" s="134" t="e" cm="1">
        <f t="array" aca="1" ref="T109" ca="1">U108-(U108*(0.5^(1/_xll.RiskNormal('SW7'!C$2,'SW7'!D$2,_xll.RiskTruncateP(0.05,0.95),_xll.RiskName("Halflife"),_xll.RiskUnits("d")))))</f>
        <v>#NAME?</v>
      </c>
      <c r="U109" s="134" t="e">
        <f t="shared" ca="1" si="18"/>
        <v>#NAME?</v>
      </c>
      <c r="V109" s="137" t="e" cm="1">
        <f t="array" aca="1" ref="V109" ca="1">(U109*_xll.RiskNormal('SW7'!C$3,'SW7'!D$3,_xll.RiskTruncateP(0.05,0.95),_xll.RiskName("PFAS MUSCLE FRAC"))/(B109*_xll.RiskNormal('SW7'!C$4,'SW7'!E$4,_xll.RiskTruncateP(0.05,0.95),_xll.RiskName("MUSCLE BW FRAC"))))/1000</f>
        <v>#NAME?</v>
      </c>
      <c r="W109" s="137" t="e" cm="1">
        <f t="array" aca="1" ref="W109" ca="1">V109/_xll.RiskNormal('SW7'!C$5,'SW7'!D$5,_xll.RiskTruncateP(0.05,0.95),_xll.RiskName("Serum Part"))</f>
        <v>#NAME?</v>
      </c>
    </row>
    <row r="110" spans="1:23" x14ac:dyDescent="0.35">
      <c r="A110" s="133">
        <f t="shared" si="13"/>
        <v>107</v>
      </c>
      <c r="B110" s="134" t="e" cm="1">
        <f t="array" aca="1" ref="B110" ca="1">B109+_xll.RiskNormal(0.5584 + 2*0.001787*A110 -3*0.00000155*A110^2 - 4*0.00000000133*A110^3,0.35*(0.5584 + 2*0.001787*A110 -3*0.00000155*A110^2 - 4*0.00000000133*A110^3),_xll.RiskTruncateP(0.05,0.95),_xll.RiskName("BW Gain"),_xll.RiskUnits("kg"))</f>
        <v>#NAME?</v>
      </c>
      <c r="C110" s="133" t="e" cm="1">
        <f t="array" aca="1" ref="C110" ca="1">_xll.RiskNormal(30,30*0.3941,_xll.RiskTruncateP(0.05,0.95),_xll.RiskName("Diet 2 Feed"),_xll.RiskUnits("ng/kg dry"))</f>
        <v>#NAME?</v>
      </c>
      <c r="D110" s="133" t="e" cm="1">
        <f t="array" aca="1" ref="D110" ca="1">_xll.RiskNormal(310,310*0.282,_xll.RiskTruncateP(0.05,0.95),_xll.RiskName("Diet 2 Soil"),_xll.RiskUnits("ng/kg dry"))</f>
        <v>#NAME?</v>
      </c>
      <c r="E110" s="163">
        <v>1.3</v>
      </c>
      <c r="F110" s="134" t="e" cm="1">
        <f t="array" aca="1" ref="F110" ca="1">_xll.RiskNormal((-0.0001*A110^2+0.0196*A110+11.697),(-0.0001*A110^2+0.0196*A110+11.697)*0.062,_xll.RiskTruncateP(0.05,0.95),_xll.RiskName("DMI Cow"),_xll.RiskUnits("kg"))</f>
        <v>#NAME?</v>
      </c>
      <c r="G110" s="134" t="e">
        <f t="shared" ca="1" si="21"/>
        <v>#NAME?</v>
      </c>
      <c r="H110" s="134" t="e" cm="1">
        <f t="array" aca="1" ref="H110" ca="1">_xll.RiskNormal('SW7'!C$12,'SW7'!D$12,_xll.RiskTruncateP(0.05,0.95),_xll.RiskName("Water Intake Cow"),_xll.RiskUnits("L"))</f>
        <v>#NAME?</v>
      </c>
      <c r="I110" s="134" t="e">
        <f t="shared" ca="1" si="14"/>
        <v>#NAME?</v>
      </c>
      <c r="J110" s="134" t="e">
        <f t="shared" ca="1" si="15"/>
        <v>#NAME?</v>
      </c>
      <c r="K110" s="134" t="e" cm="1">
        <f t="array" aca="1" ref="K110" ca="1">_xll.RiskNormal(-0.0000000257*A110^4+0.0000163*A110^3-0.003686*A110^2+0.3024*A110+1.445,(-0.0000000257*A110^4+0.0000163*A110^3-0.003686*A110^2+0.3024*A110+1.445)*0.355,_xll.RiskTruncateP(0.05,0.95),_xll.RiskName("Milk Intake"),_xll.RiskUnits("kg"))</f>
        <v>#NAME?</v>
      </c>
      <c r="L110" s="134" t="e" cm="1">
        <f t="array" aca="1" ref="L110" ca="1">_xll.RiskNormal(5.4702*LN(A110)-22.889,(5.4702*LN(A110)-22.889)*0.35,_xll.RiskTruncateP(0.05,0.95),_xll.RiskName("DMI"),_xll.RiskUnits("kg"))</f>
        <v>#NAME?</v>
      </c>
      <c r="M110" s="134" t="e" cm="1">
        <f t="array" aca="1" ref="M110" ca="1">_xll.RiskNormal(0.0243*L110,0.005*L110,_xll.RiskTruncateP(0.05,0.95),_xll.RiskName("Soil Intake"),_xll.RiskUnits("kg"))</f>
        <v>#NAME?</v>
      </c>
      <c r="N110" s="134" t="e">
        <f t="shared" ca="1" si="16"/>
        <v>#NAME?</v>
      </c>
      <c r="O110" s="134" t="e">
        <f t="shared" ca="1" si="17"/>
        <v>#NAME?</v>
      </c>
      <c r="P110" s="134" t="e">
        <f t="shared" ca="1" si="22"/>
        <v>#NAME?</v>
      </c>
      <c r="Q110" s="134" t="e">
        <f t="shared" ca="1" si="22"/>
        <v>#NAME?</v>
      </c>
      <c r="R110" s="134" t="e">
        <f t="shared" ca="1" si="22"/>
        <v>#NAME?</v>
      </c>
      <c r="S110" s="134" t="e">
        <f t="shared" ca="1" si="19"/>
        <v>#NAME?</v>
      </c>
      <c r="T110" s="134" t="e" cm="1">
        <f t="array" aca="1" ref="T110" ca="1">U109-(U109*(0.5^(1/_xll.RiskNormal('SW7'!C$2,'SW7'!D$2,_xll.RiskTruncateP(0.05,0.95),_xll.RiskName("Halflife"),_xll.RiskUnits("d")))))</f>
        <v>#NAME?</v>
      </c>
      <c r="U110" s="134" t="e">
        <f t="shared" ca="1" si="18"/>
        <v>#NAME?</v>
      </c>
      <c r="V110" s="137" t="e" cm="1">
        <f t="array" aca="1" ref="V110" ca="1">(U110*_xll.RiskNormal('SW7'!C$3,'SW7'!D$3,_xll.RiskTruncateP(0.05,0.95),_xll.RiskName("PFAS MUSCLE FRAC"))/(B110*_xll.RiskNormal('SW7'!C$4,'SW7'!E$4,_xll.RiskTruncateP(0.05,0.95),_xll.RiskName("MUSCLE BW FRAC"))))/1000</f>
        <v>#NAME?</v>
      </c>
      <c r="W110" s="137" t="e" cm="1">
        <f t="array" aca="1" ref="W110" ca="1">V110/_xll.RiskNormal('SW7'!C$5,'SW7'!D$5,_xll.RiskTruncateP(0.05,0.95),_xll.RiskName("Serum Part"))</f>
        <v>#NAME?</v>
      </c>
    </row>
    <row r="111" spans="1:23" x14ac:dyDescent="0.35">
      <c r="A111" s="133">
        <f t="shared" si="13"/>
        <v>108</v>
      </c>
      <c r="B111" s="134" t="e" cm="1">
        <f t="array" aca="1" ref="B111" ca="1">B110+_xll.RiskNormal(0.5584 + 2*0.001787*A111 -3*0.00000155*A111^2 - 4*0.00000000133*A111^3,0.35*(0.5584 + 2*0.001787*A111 -3*0.00000155*A111^2 - 4*0.00000000133*A111^3),_xll.RiskTruncateP(0.05,0.95),_xll.RiskName("BW Gain"),_xll.RiskUnits("kg"))</f>
        <v>#NAME?</v>
      </c>
      <c r="C111" s="133" t="e" cm="1">
        <f t="array" aca="1" ref="C111" ca="1">_xll.RiskNormal(30,30*0.3941,_xll.RiskTruncateP(0.05,0.95),_xll.RiskName("Diet 2 Feed"),_xll.RiskUnits("ng/kg dry"))</f>
        <v>#NAME?</v>
      </c>
      <c r="D111" s="133" t="e" cm="1">
        <f t="array" aca="1" ref="D111" ca="1">_xll.RiskNormal(310,310*0.282,_xll.RiskTruncateP(0.05,0.95),_xll.RiskName("Diet 2 Soil"),_xll.RiskUnits("ng/kg dry"))</f>
        <v>#NAME?</v>
      </c>
      <c r="E111" s="163">
        <v>1.3</v>
      </c>
      <c r="F111" s="134" t="e" cm="1">
        <f t="array" aca="1" ref="F111" ca="1">_xll.RiskNormal((-0.0001*A111^2+0.0196*A111+11.697),(-0.0001*A111^2+0.0196*A111+11.697)*0.062,_xll.RiskTruncateP(0.05,0.95),_xll.RiskName("DMI Cow"),_xll.RiskUnits("kg"))</f>
        <v>#NAME?</v>
      </c>
      <c r="G111" s="134" t="e">
        <f t="shared" ca="1" si="21"/>
        <v>#NAME?</v>
      </c>
      <c r="H111" s="134" t="e" cm="1">
        <f t="array" aca="1" ref="H111" ca="1">_xll.RiskNormal('SW7'!C$12,'SW7'!D$12,_xll.RiskTruncateP(0.05,0.95),_xll.RiskName("Water Intake Cow"),_xll.RiskUnits("L"))</f>
        <v>#NAME?</v>
      </c>
      <c r="I111" s="134" t="e">
        <f t="shared" ca="1" si="14"/>
        <v>#NAME?</v>
      </c>
      <c r="J111" s="134" t="e">
        <f t="shared" ca="1" si="15"/>
        <v>#NAME?</v>
      </c>
      <c r="K111" s="134" t="e" cm="1">
        <f t="array" aca="1" ref="K111" ca="1">_xll.RiskNormal(-0.0000000257*A111^4+0.0000163*A111^3-0.003686*A111^2+0.3024*A111+1.445,(-0.0000000257*A111^4+0.0000163*A111^3-0.003686*A111^2+0.3024*A111+1.445)*0.355,_xll.RiskTruncateP(0.05,0.95),_xll.RiskName("Milk Intake"),_xll.RiskUnits("kg"))</f>
        <v>#NAME?</v>
      </c>
      <c r="L111" s="134" t="e" cm="1">
        <f t="array" aca="1" ref="L111" ca="1">_xll.RiskNormal(5.4702*LN(A111)-22.889,(5.4702*LN(A111)-22.889)*0.35,_xll.RiskTruncateP(0.05,0.95),_xll.RiskName("DMI"),_xll.RiskUnits("kg"))</f>
        <v>#NAME?</v>
      </c>
      <c r="M111" s="134" t="e" cm="1">
        <f t="array" aca="1" ref="M111" ca="1">_xll.RiskNormal(0.0243*L111,0.005*L111,_xll.RiskTruncateP(0.05,0.95),_xll.RiskName("Soil Intake"),_xll.RiskUnits("kg"))</f>
        <v>#NAME?</v>
      </c>
      <c r="N111" s="134" t="e">
        <f t="shared" ca="1" si="16"/>
        <v>#NAME?</v>
      </c>
      <c r="O111" s="134" t="e">
        <f t="shared" ca="1" si="17"/>
        <v>#NAME?</v>
      </c>
      <c r="P111" s="134" t="e">
        <f t="shared" ca="1" si="22"/>
        <v>#NAME?</v>
      </c>
      <c r="Q111" s="134" t="e">
        <f t="shared" ca="1" si="22"/>
        <v>#NAME?</v>
      </c>
      <c r="R111" s="134" t="e">
        <f t="shared" ca="1" si="22"/>
        <v>#NAME?</v>
      </c>
      <c r="S111" s="134" t="e">
        <f t="shared" ca="1" si="19"/>
        <v>#NAME?</v>
      </c>
      <c r="T111" s="134" t="e" cm="1">
        <f t="array" aca="1" ref="T111" ca="1">U110-(U110*(0.5^(1/_xll.RiskNormal('SW7'!C$2,'SW7'!D$2,_xll.RiskTruncateP(0.05,0.95),_xll.RiskName("Halflife"),_xll.RiskUnits("d")))))</f>
        <v>#NAME?</v>
      </c>
      <c r="U111" s="134" t="e">
        <f t="shared" ca="1" si="18"/>
        <v>#NAME?</v>
      </c>
      <c r="V111" s="137" t="e" cm="1">
        <f t="array" aca="1" ref="V111" ca="1">(U111*_xll.RiskNormal('SW7'!C$3,'SW7'!D$3,_xll.RiskTruncateP(0.05,0.95),_xll.RiskName("PFAS MUSCLE FRAC"))/(B111*_xll.RiskNormal('SW7'!C$4,'SW7'!E$4,_xll.RiskTruncateP(0.05,0.95),_xll.RiskName("MUSCLE BW FRAC"))))/1000</f>
        <v>#NAME?</v>
      </c>
      <c r="W111" s="137" t="e" cm="1">
        <f t="array" aca="1" ref="W111" ca="1">V111/_xll.RiskNormal('SW7'!C$5,'SW7'!D$5,_xll.RiskTruncateP(0.05,0.95),_xll.RiskName("Serum Part"))</f>
        <v>#NAME?</v>
      </c>
    </row>
    <row r="112" spans="1:23" x14ac:dyDescent="0.35">
      <c r="A112" s="133">
        <f t="shared" si="13"/>
        <v>109</v>
      </c>
      <c r="B112" s="134" t="e" cm="1">
        <f t="array" aca="1" ref="B112" ca="1">B111+_xll.RiskNormal(0.5584 + 2*0.001787*A112 -3*0.00000155*A112^2 - 4*0.00000000133*A112^3,0.35*(0.5584 + 2*0.001787*A112 -3*0.00000155*A112^2 - 4*0.00000000133*A112^3),_xll.RiskTruncateP(0.05,0.95),_xll.RiskName("BW Gain"),_xll.RiskUnits("kg"))</f>
        <v>#NAME?</v>
      </c>
      <c r="C112" s="133" t="e" cm="1">
        <f t="array" aca="1" ref="C112" ca="1">_xll.RiskNormal(30,30*0.3941,_xll.RiskTruncateP(0.05,0.95),_xll.RiskName("Diet 2 Feed"),_xll.RiskUnits("ng/kg dry"))</f>
        <v>#NAME?</v>
      </c>
      <c r="D112" s="133" t="e" cm="1">
        <f t="array" aca="1" ref="D112" ca="1">_xll.RiskNormal(310,310*0.282,_xll.RiskTruncateP(0.05,0.95),_xll.RiskName("Diet 2 Soil"),_xll.RiskUnits("ng/kg dry"))</f>
        <v>#NAME?</v>
      </c>
      <c r="E112" s="163">
        <v>1.3</v>
      </c>
      <c r="F112" s="134" t="e" cm="1">
        <f t="array" aca="1" ref="F112" ca="1">_xll.RiskNormal((-0.0001*A112^2+0.0196*A112+11.697),(-0.0001*A112^2+0.0196*A112+11.697)*0.062,_xll.RiskTruncateP(0.05,0.95),_xll.RiskName("DMI Cow"),_xll.RiskUnits("kg"))</f>
        <v>#NAME?</v>
      </c>
      <c r="G112" s="134" t="e">
        <f t="shared" ca="1" si="21"/>
        <v>#NAME?</v>
      </c>
      <c r="H112" s="134" t="e" cm="1">
        <f t="array" aca="1" ref="H112" ca="1">_xll.RiskNormal('SW7'!C$12,'SW7'!D$12,_xll.RiskTruncateP(0.05,0.95),_xll.RiskName("Water Intake Cow"),_xll.RiskUnits("L"))</f>
        <v>#NAME?</v>
      </c>
      <c r="I112" s="134" t="e">
        <f t="shared" ca="1" si="14"/>
        <v>#NAME?</v>
      </c>
      <c r="J112" s="134" t="e">
        <f t="shared" ca="1" si="15"/>
        <v>#NAME?</v>
      </c>
      <c r="K112" s="134" t="e" cm="1">
        <f t="array" aca="1" ref="K112" ca="1">_xll.RiskNormal(-0.0000000257*A112^4+0.0000163*A112^3-0.003686*A112^2+0.3024*A112+1.445,(-0.0000000257*A112^4+0.0000163*A112^3-0.003686*A112^2+0.3024*A112+1.445)*0.355,_xll.RiskTruncateP(0.05,0.95),_xll.RiskName("Milk Intake"),_xll.RiskUnits("kg"))</f>
        <v>#NAME?</v>
      </c>
      <c r="L112" s="134" t="e" cm="1">
        <f t="array" aca="1" ref="L112" ca="1">_xll.RiskNormal(5.4702*LN(A112)-22.889,(5.4702*LN(A112)-22.889)*0.35,_xll.RiskTruncateP(0.05,0.95),_xll.RiskName("DMI"),_xll.RiskUnits("kg"))</f>
        <v>#NAME?</v>
      </c>
      <c r="M112" s="134" t="e" cm="1">
        <f t="array" aca="1" ref="M112" ca="1">_xll.RiskNormal(0.0243*L112,0.005*L112,_xll.RiskTruncateP(0.05,0.95),_xll.RiskName("Soil Intake"),_xll.RiskUnits("kg"))</f>
        <v>#NAME?</v>
      </c>
      <c r="N112" s="134" t="e">
        <f t="shared" ca="1" si="16"/>
        <v>#NAME?</v>
      </c>
      <c r="O112" s="134" t="e">
        <f t="shared" ca="1" si="17"/>
        <v>#NAME?</v>
      </c>
      <c r="P112" s="134" t="e">
        <f t="shared" ca="1" si="22"/>
        <v>#NAME?</v>
      </c>
      <c r="Q112" s="134" t="e">
        <f t="shared" ca="1" si="22"/>
        <v>#NAME?</v>
      </c>
      <c r="R112" s="134" t="e">
        <f t="shared" ca="1" si="22"/>
        <v>#NAME?</v>
      </c>
      <c r="S112" s="134" t="e">
        <f t="shared" ca="1" si="19"/>
        <v>#NAME?</v>
      </c>
      <c r="T112" s="134" t="e" cm="1">
        <f t="array" aca="1" ref="T112" ca="1">U111-(U111*(0.5^(1/_xll.RiskNormal('SW7'!C$2,'SW7'!D$2,_xll.RiskTruncateP(0.05,0.95),_xll.RiskName("Halflife"),_xll.RiskUnits("d")))))</f>
        <v>#NAME?</v>
      </c>
      <c r="U112" s="134" t="e">
        <f t="shared" ca="1" si="18"/>
        <v>#NAME?</v>
      </c>
      <c r="V112" s="137" t="e" cm="1">
        <f t="array" aca="1" ref="V112" ca="1">(U112*_xll.RiskNormal('SW7'!C$3,'SW7'!D$3,_xll.RiskTruncateP(0.05,0.95),_xll.RiskName("PFAS MUSCLE FRAC"))/(B112*_xll.RiskNormal('SW7'!C$4,'SW7'!E$4,_xll.RiskTruncateP(0.05,0.95),_xll.RiskName("MUSCLE BW FRAC"))))/1000</f>
        <v>#NAME?</v>
      </c>
      <c r="W112" s="137" t="e" cm="1">
        <f t="array" aca="1" ref="W112" ca="1">V112/_xll.RiskNormal('SW7'!C$5,'SW7'!D$5,_xll.RiskTruncateP(0.05,0.95),_xll.RiskName("Serum Part"))</f>
        <v>#NAME?</v>
      </c>
    </row>
    <row r="113" spans="1:23" x14ac:dyDescent="0.35">
      <c r="A113" s="133">
        <f t="shared" si="13"/>
        <v>110</v>
      </c>
      <c r="B113" s="134" t="e" cm="1">
        <f t="array" aca="1" ref="B113" ca="1">B112+_xll.RiskNormal(0.5584 + 2*0.001787*A113 -3*0.00000155*A113^2 - 4*0.00000000133*A113^3,0.35*(0.5584 + 2*0.001787*A113 -3*0.00000155*A113^2 - 4*0.00000000133*A113^3),_xll.RiskTruncateP(0.05,0.95),_xll.RiskName("BW Gain"),_xll.RiskUnits("kg"))</f>
        <v>#NAME?</v>
      </c>
      <c r="C113" s="133" t="e" cm="1">
        <f t="array" aca="1" ref="C113" ca="1">_xll.RiskNormal(30,30*0.3941,_xll.RiskTruncateP(0.05,0.95),_xll.RiskName("Diet 2 Feed"),_xll.RiskUnits("ng/kg dry"))</f>
        <v>#NAME?</v>
      </c>
      <c r="D113" s="133" t="e" cm="1">
        <f t="array" aca="1" ref="D113" ca="1">_xll.RiskNormal(310,310*0.282,_xll.RiskTruncateP(0.05,0.95),_xll.RiskName("Diet 2 Soil"),_xll.RiskUnits("ng/kg dry"))</f>
        <v>#NAME?</v>
      </c>
      <c r="E113" s="163">
        <v>1.3</v>
      </c>
      <c r="F113" s="134" t="e" cm="1">
        <f t="array" aca="1" ref="F113" ca="1">_xll.RiskNormal((-0.0001*A113^2+0.0196*A113+11.697),(-0.0001*A113^2+0.0196*A113+11.697)*0.062,_xll.RiskTruncateP(0.05,0.95),_xll.RiskName("DMI Cow"),_xll.RiskUnits("kg"))</f>
        <v>#NAME?</v>
      </c>
      <c r="G113" s="134" t="e">
        <f t="shared" ca="1" si="21"/>
        <v>#NAME?</v>
      </c>
      <c r="H113" s="134" t="e" cm="1">
        <f t="array" aca="1" ref="H113" ca="1">_xll.RiskNormal('SW7'!C$12,'SW7'!D$12,_xll.RiskTruncateP(0.05,0.95),_xll.RiskName("Water Intake Cow"),_xll.RiskUnits("L"))</f>
        <v>#NAME?</v>
      </c>
      <c r="I113" s="134" t="e">
        <f t="shared" ca="1" si="14"/>
        <v>#NAME?</v>
      </c>
      <c r="J113" s="134" t="e">
        <f t="shared" ca="1" si="15"/>
        <v>#NAME?</v>
      </c>
      <c r="K113" s="134" t="e" cm="1">
        <f t="array" aca="1" ref="K113" ca="1">_xll.RiskNormal(-0.0000000257*A113^4+0.0000163*A113^3-0.003686*A113^2+0.3024*A113+1.445,(-0.0000000257*A113^4+0.0000163*A113^3-0.003686*A113^2+0.3024*A113+1.445)*0.355,_xll.RiskTruncateP(0.05,0.95),_xll.RiskName("Milk Intake"),_xll.RiskUnits("kg"))</f>
        <v>#NAME?</v>
      </c>
      <c r="L113" s="134" t="e" cm="1">
        <f t="array" aca="1" ref="L113" ca="1">_xll.RiskNormal(5.4702*LN(A113)-22.889,(5.4702*LN(A113)-22.889)*0.35,_xll.RiskTruncateP(0.05,0.95),_xll.RiskName("DMI"),_xll.RiskUnits("kg"))</f>
        <v>#NAME?</v>
      </c>
      <c r="M113" s="134" t="e" cm="1">
        <f t="array" aca="1" ref="M113" ca="1">_xll.RiskNormal(0.0243*L113,0.005*L113,_xll.RiskTruncateP(0.05,0.95),_xll.RiskName("Soil Intake"),_xll.RiskUnits("kg"))</f>
        <v>#NAME?</v>
      </c>
      <c r="N113" s="134" t="e">
        <f t="shared" ca="1" si="16"/>
        <v>#NAME?</v>
      </c>
      <c r="O113" s="134" t="e">
        <f t="shared" ca="1" si="17"/>
        <v>#NAME?</v>
      </c>
      <c r="P113" s="134" t="e">
        <f t="shared" ca="1" si="22"/>
        <v>#NAME?</v>
      </c>
      <c r="Q113" s="134" t="e">
        <f t="shared" ca="1" si="22"/>
        <v>#NAME?</v>
      </c>
      <c r="R113" s="134" t="e">
        <f t="shared" ca="1" si="22"/>
        <v>#NAME?</v>
      </c>
      <c r="S113" s="134" t="e">
        <f t="shared" ca="1" si="19"/>
        <v>#NAME?</v>
      </c>
      <c r="T113" s="134" t="e" cm="1">
        <f t="array" aca="1" ref="T113" ca="1">U112-(U112*(0.5^(1/_xll.RiskNormal('SW7'!C$2,'SW7'!D$2,_xll.RiskTruncateP(0.05,0.95),_xll.RiskName("Halflife"),_xll.RiskUnits("d")))))</f>
        <v>#NAME?</v>
      </c>
      <c r="U113" s="134" t="e">
        <f t="shared" ca="1" si="18"/>
        <v>#NAME?</v>
      </c>
      <c r="V113" s="137" t="e" cm="1">
        <f t="array" aca="1" ref="V113" ca="1">(U113*_xll.RiskNormal('SW7'!C$3,'SW7'!D$3,_xll.RiskTruncateP(0.05,0.95),_xll.RiskName("PFAS MUSCLE FRAC"))/(B113*_xll.RiskNormal('SW7'!C$4,'SW7'!E$4,_xll.RiskTruncateP(0.05,0.95),_xll.RiskName("MUSCLE BW FRAC"))))/1000</f>
        <v>#NAME?</v>
      </c>
      <c r="W113" s="137" t="e" cm="1">
        <f t="array" aca="1" ref="W113" ca="1">V113/_xll.RiskNormal('SW7'!C$5,'SW7'!D$5,_xll.RiskTruncateP(0.05,0.95),_xll.RiskName("Serum Part"))</f>
        <v>#NAME?</v>
      </c>
    </row>
    <row r="114" spans="1:23" x14ac:dyDescent="0.35">
      <c r="A114" s="133">
        <f t="shared" si="13"/>
        <v>111</v>
      </c>
      <c r="B114" s="134" t="e" cm="1">
        <f t="array" aca="1" ref="B114" ca="1">B113+_xll.RiskNormal(0.5584 + 2*0.001787*A114 -3*0.00000155*A114^2 - 4*0.00000000133*A114^3,0.35*(0.5584 + 2*0.001787*A114 -3*0.00000155*A114^2 - 4*0.00000000133*A114^3),_xll.RiskTruncateP(0.05,0.95),_xll.RiskName("BW Gain"),_xll.RiskUnits("kg"))</f>
        <v>#NAME?</v>
      </c>
      <c r="C114" s="133" t="e" cm="1">
        <f t="array" aca="1" ref="C114" ca="1">_xll.RiskNormal(30,30*0.3941,_xll.RiskTruncateP(0.05,0.95),_xll.RiskName("Diet 2 Feed"),_xll.RiskUnits("ng/kg dry"))</f>
        <v>#NAME?</v>
      </c>
      <c r="D114" s="133" t="e" cm="1">
        <f t="array" aca="1" ref="D114" ca="1">_xll.RiskNormal(310,310*0.282,_xll.RiskTruncateP(0.05,0.95),_xll.RiskName("Diet 2 Soil"),_xll.RiskUnits("ng/kg dry"))</f>
        <v>#NAME?</v>
      </c>
      <c r="E114" s="163">
        <v>1.3</v>
      </c>
      <c r="F114" s="134" t="e" cm="1">
        <f t="array" aca="1" ref="F114" ca="1">_xll.RiskNormal((-0.0001*A114^2+0.0196*A114+11.697),(-0.0001*A114^2+0.0196*A114+11.697)*0.062,_xll.RiskTruncateP(0.05,0.95),_xll.RiskName("DMI Cow"),_xll.RiskUnits("kg"))</f>
        <v>#NAME?</v>
      </c>
      <c r="G114" s="134" t="e">
        <f t="shared" ca="1" si="21"/>
        <v>#NAME?</v>
      </c>
      <c r="H114" s="134" t="e" cm="1">
        <f t="array" aca="1" ref="H114" ca="1">_xll.RiskNormal('SW7'!C$12,'SW7'!D$12,_xll.RiskTruncateP(0.05,0.95),_xll.RiskName("Water Intake Cow"),_xll.RiskUnits("L"))</f>
        <v>#NAME?</v>
      </c>
      <c r="I114" s="134" t="e">
        <f t="shared" ca="1" si="14"/>
        <v>#NAME?</v>
      </c>
      <c r="J114" s="134" t="e">
        <f t="shared" ca="1" si="15"/>
        <v>#NAME?</v>
      </c>
      <c r="K114" s="134" t="e" cm="1">
        <f t="array" aca="1" ref="K114" ca="1">_xll.RiskNormal(-0.0000000257*A114^4+0.0000163*A114^3-0.003686*A114^2+0.3024*A114+1.445,(-0.0000000257*A114^4+0.0000163*A114^3-0.003686*A114^2+0.3024*A114+1.445)*0.355,_xll.RiskTruncateP(0.05,0.95),_xll.RiskName("Milk Intake"),_xll.RiskUnits("kg"))</f>
        <v>#NAME?</v>
      </c>
      <c r="L114" s="134" t="e" cm="1">
        <f t="array" aca="1" ref="L114" ca="1">_xll.RiskNormal(5.4702*LN(A114)-22.889,(5.4702*LN(A114)-22.889)*0.35,_xll.RiskTruncateP(0.05,0.95),_xll.RiskName("DMI"),_xll.RiskUnits("kg"))</f>
        <v>#NAME?</v>
      </c>
      <c r="M114" s="134" t="e" cm="1">
        <f t="array" aca="1" ref="M114" ca="1">_xll.RiskNormal(0.0243*L114,0.005*L114,_xll.RiskTruncateP(0.05,0.95),_xll.RiskName("Soil Intake"),_xll.RiskUnits("kg"))</f>
        <v>#NAME?</v>
      </c>
      <c r="N114" s="134" t="e">
        <f t="shared" ca="1" si="16"/>
        <v>#NAME?</v>
      </c>
      <c r="O114" s="134" t="e">
        <f t="shared" ca="1" si="17"/>
        <v>#NAME?</v>
      </c>
      <c r="P114" s="134" t="e">
        <f t="shared" ca="1" si="22"/>
        <v>#NAME?</v>
      </c>
      <c r="Q114" s="134" t="e">
        <f t="shared" ca="1" si="22"/>
        <v>#NAME?</v>
      </c>
      <c r="R114" s="134" t="e">
        <f t="shared" ca="1" si="22"/>
        <v>#NAME?</v>
      </c>
      <c r="S114" s="134" t="e">
        <f t="shared" ca="1" si="19"/>
        <v>#NAME?</v>
      </c>
      <c r="T114" s="134" t="e" cm="1">
        <f t="array" aca="1" ref="T114" ca="1">U113-(U113*(0.5^(1/_xll.RiskNormal('SW7'!C$2,'SW7'!D$2,_xll.RiskTruncateP(0.05,0.95),_xll.RiskName("Halflife"),_xll.RiskUnits("d")))))</f>
        <v>#NAME?</v>
      </c>
      <c r="U114" s="134" t="e">
        <f t="shared" ca="1" si="18"/>
        <v>#NAME?</v>
      </c>
      <c r="V114" s="137" t="e" cm="1">
        <f t="array" aca="1" ref="V114" ca="1">(U114*_xll.RiskNormal('SW7'!C$3,'SW7'!D$3,_xll.RiskTruncateP(0.05,0.95),_xll.RiskName("PFAS MUSCLE FRAC"))/(B114*_xll.RiskNormal('SW7'!C$4,'SW7'!E$4,_xll.RiskTruncateP(0.05,0.95),_xll.RiskName("MUSCLE BW FRAC"))))/1000</f>
        <v>#NAME?</v>
      </c>
      <c r="W114" s="137" t="e" cm="1">
        <f t="array" aca="1" ref="W114" ca="1">V114/_xll.RiskNormal('SW7'!C$5,'SW7'!D$5,_xll.RiskTruncateP(0.05,0.95),_xll.RiskName("Serum Part"))</f>
        <v>#NAME?</v>
      </c>
    </row>
    <row r="115" spans="1:23" x14ac:dyDescent="0.35">
      <c r="A115" s="133">
        <f t="shared" si="13"/>
        <v>112</v>
      </c>
      <c r="B115" s="134" t="e" cm="1">
        <f t="array" aca="1" ref="B115" ca="1">B114+_xll.RiskNormal(0.5584 + 2*0.001787*A115 -3*0.00000155*A115^2 - 4*0.00000000133*A115^3,0.35*(0.5584 + 2*0.001787*A115 -3*0.00000155*A115^2 - 4*0.00000000133*A115^3),_xll.RiskTruncateP(0.05,0.95),_xll.RiskName("BW Gain"),_xll.RiskUnits("kg"))</f>
        <v>#NAME?</v>
      </c>
      <c r="C115" s="133" t="e" cm="1">
        <f t="array" aca="1" ref="C115" ca="1">_xll.RiskNormal(30,30*0.3941,_xll.RiskTruncateP(0.05,0.95),_xll.RiskName("Diet 2 Feed"),_xll.RiskUnits("ng/kg dry"))</f>
        <v>#NAME?</v>
      </c>
      <c r="D115" s="133" t="e" cm="1">
        <f t="array" aca="1" ref="D115" ca="1">_xll.RiskNormal(310,310*0.282,_xll.RiskTruncateP(0.05,0.95),_xll.RiskName("Diet 2 Soil"),_xll.RiskUnits("ng/kg dry"))</f>
        <v>#NAME?</v>
      </c>
      <c r="E115" s="163">
        <v>1.3</v>
      </c>
      <c r="F115" s="134" t="e" cm="1">
        <f t="array" aca="1" ref="F115" ca="1">_xll.RiskNormal((-0.0001*A115^2+0.0196*A115+11.697),(-0.0001*A115^2+0.0196*A115+11.697)*0.062,_xll.RiskTruncateP(0.05,0.95),_xll.RiskName("DMI Cow"),_xll.RiskUnits("kg"))</f>
        <v>#NAME?</v>
      </c>
      <c r="G115" s="134" t="e">
        <f t="shared" ca="1" si="21"/>
        <v>#NAME?</v>
      </c>
      <c r="H115" s="134" t="e" cm="1">
        <f t="array" aca="1" ref="H115" ca="1">_xll.RiskNormal('SW7'!C$12,'SW7'!D$12,_xll.RiskTruncateP(0.05,0.95),_xll.RiskName("Water Intake Cow"),_xll.RiskUnits("L"))</f>
        <v>#NAME?</v>
      </c>
      <c r="I115" s="134" t="e">
        <f t="shared" ca="1" si="14"/>
        <v>#NAME?</v>
      </c>
      <c r="J115" s="134" t="e">
        <f t="shared" ca="1" si="15"/>
        <v>#NAME?</v>
      </c>
      <c r="K115" s="134" t="e" cm="1">
        <f t="array" aca="1" ref="K115" ca="1">_xll.RiskNormal(-0.0000000257*A115^4+0.0000163*A115^3-0.003686*A115^2+0.3024*A115+1.445,(-0.0000000257*A115^4+0.0000163*A115^3-0.003686*A115^2+0.3024*A115+1.445)*0.355,_xll.RiskTruncateP(0.05,0.95),_xll.RiskName("Milk Intake"),_xll.RiskUnits("kg"))</f>
        <v>#NAME?</v>
      </c>
      <c r="L115" s="134" t="e" cm="1">
        <f t="array" aca="1" ref="L115" ca="1">_xll.RiskNormal(5.4702*LN(A115)-22.889,(5.4702*LN(A115)-22.889)*0.35,_xll.RiskTruncateP(0.05,0.95),_xll.RiskName("DMI"),_xll.RiskUnits("kg"))</f>
        <v>#NAME?</v>
      </c>
      <c r="M115" s="134" t="e" cm="1">
        <f t="array" aca="1" ref="M115" ca="1">_xll.RiskNormal(0.0243*L115,0.005*L115,_xll.RiskTruncateP(0.05,0.95),_xll.RiskName("Soil Intake"),_xll.RiskUnits("kg"))</f>
        <v>#NAME?</v>
      </c>
      <c r="N115" s="134" t="e">
        <f t="shared" ca="1" si="16"/>
        <v>#NAME?</v>
      </c>
      <c r="O115" s="134" t="e">
        <f t="shared" ca="1" si="17"/>
        <v>#NAME?</v>
      </c>
      <c r="P115" s="134" t="e">
        <f t="shared" ca="1" si="22"/>
        <v>#NAME?</v>
      </c>
      <c r="Q115" s="134" t="e">
        <f t="shared" ca="1" si="22"/>
        <v>#NAME?</v>
      </c>
      <c r="R115" s="134" t="e">
        <f t="shared" ca="1" si="22"/>
        <v>#NAME?</v>
      </c>
      <c r="S115" s="134" t="e">
        <f t="shared" ca="1" si="19"/>
        <v>#NAME?</v>
      </c>
      <c r="T115" s="134" t="e" cm="1">
        <f t="array" aca="1" ref="T115" ca="1">U114-(U114*(0.5^(1/_xll.RiskNormal('SW7'!C$2,'SW7'!D$2,_xll.RiskTruncateP(0.05,0.95),_xll.RiskName("Halflife"),_xll.RiskUnits("d")))))</f>
        <v>#NAME?</v>
      </c>
      <c r="U115" s="134" t="e">
        <f t="shared" ca="1" si="18"/>
        <v>#NAME?</v>
      </c>
      <c r="V115" s="137" t="e" cm="1">
        <f t="array" aca="1" ref="V115" ca="1">(U115*_xll.RiskNormal('SW7'!C$3,'SW7'!D$3,_xll.RiskTruncateP(0.05,0.95),_xll.RiskName("PFAS MUSCLE FRAC"))/(B115*_xll.RiskNormal('SW7'!C$4,'SW7'!E$4,_xll.RiskTruncateP(0.05,0.95),_xll.RiskName("MUSCLE BW FRAC"))))/1000</f>
        <v>#NAME?</v>
      </c>
      <c r="W115" s="137" t="e" cm="1">
        <f t="array" aca="1" ref="W115" ca="1">V115/_xll.RiskNormal('SW7'!C$5,'SW7'!D$5,_xll.RiskTruncateP(0.05,0.95),_xll.RiskName("Serum Part"))</f>
        <v>#NAME?</v>
      </c>
    </row>
    <row r="116" spans="1:23" x14ac:dyDescent="0.35">
      <c r="A116" s="133">
        <f t="shared" si="13"/>
        <v>113</v>
      </c>
      <c r="B116" s="134" t="e" cm="1">
        <f t="array" aca="1" ref="B116" ca="1">B115+_xll.RiskNormal(0.5584 + 2*0.001787*A116 -3*0.00000155*A116^2 - 4*0.00000000133*A116^3,0.35*(0.5584 + 2*0.001787*A116 -3*0.00000155*A116^2 - 4*0.00000000133*A116^3),_xll.RiskTruncateP(0.05,0.95),_xll.RiskName("BW Gain"),_xll.RiskUnits("kg"))</f>
        <v>#NAME?</v>
      </c>
      <c r="C116" s="133" t="e" cm="1">
        <f t="array" aca="1" ref="C116" ca="1">_xll.RiskNormal(30,30*0.3941,_xll.RiskTruncateP(0.05,0.95),_xll.RiskName("Diet 2 Feed"),_xll.RiskUnits("ng/kg dry"))</f>
        <v>#NAME?</v>
      </c>
      <c r="D116" s="133" t="e" cm="1">
        <f t="array" aca="1" ref="D116" ca="1">_xll.RiskNormal(310,310*0.282,_xll.RiskTruncateP(0.05,0.95),_xll.RiskName("Diet 2 Soil"),_xll.RiskUnits("ng/kg dry"))</f>
        <v>#NAME?</v>
      </c>
      <c r="E116" s="163">
        <v>1.3</v>
      </c>
      <c r="F116" s="134" t="e" cm="1">
        <f t="array" aca="1" ref="F116" ca="1">_xll.RiskNormal((-0.0001*A116^2+0.0196*A116+11.697),(-0.0001*A116^2+0.0196*A116+11.697)*0.062,_xll.RiskTruncateP(0.05,0.95),_xll.RiskName("DMI Cow"),_xll.RiskUnits("kg"))</f>
        <v>#NAME?</v>
      </c>
      <c r="G116" s="134" t="e">
        <f t="shared" ca="1" si="21"/>
        <v>#NAME?</v>
      </c>
      <c r="H116" s="134" t="e" cm="1">
        <f t="array" aca="1" ref="H116" ca="1">_xll.RiskNormal('SW7'!C$12,'SW7'!D$12,_xll.RiskTruncateP(0.05,0.95),_xll.RiskName("Water Intake Cow"),_xll.RiskUnits("L"))</f>
        <v>#NAME?</v>
      </c>
      <c r="I116" s="134" t="e">
        <f t="shared" ca="1" si="14"/>
        <v>#NAME?</v>
      </c>
      <c r="J116" s="134" t="e">
        <f t="shared" ca="1" si="15"/>
        <v>#NAME?</v>
      </c>
      <c r="K116" s="134" t="e" cm="1">
        <f t="array" aca="1" ref="K116" ca="1">_xll.RiskNormal(-0.0000000257*A116^4+0.0000163*A116^3-0.003686*A116^2+0.3024*A116+1.445,(-0.0000000257*A116^4+0.0000163*A116^3-0.003686*A116^2+0.3024*A116+1.445)*0.355,_xll.RiskTruncateP(0.05,0.95),_xll.RiskName("Milk Intake"),_xll.RiskUnits("kg"))</f>
        <v>#NAME?</v>
      </c>
      <c r="L116" s="134" t="e" cm="1">
        <f t="array" aca="1" ref="L116" ca="1">_xll.RiskNormal(5.4702*LN(A116)-22.889,(5.4702*LN(A116)-22.889)*0.35,_xll.RiskTruncateP(0.05,0.95),_xll.RiskName("DMI"),_xll.RiskUnits("kg"))</f>
        <v>#NAME?</v>
      </c>
      <c r="M116" s="134" t="e" cm="1">
        <f t="array" aca="1" ref="M116" ca="1">_xll.RiskNormal(0.0243*L116,0.005*L116,_xll.RiskTruncateP(0.05,0.95),_xll.RiskName("Soil Intake"),_xll.RiskUnits("kg"))</f>
        <v>#NAME?</v>
      </c>
      <c r="N116" s="134" t="e">
        <f t="shared" ca="1" si="16"/>
        <v>#NAME?</v>
      </c>
      <c r="O116" s="134" t="e">
        <f t="shared" ca="1" si="17"/>
        <v>#NAME?</v>
      </c>
      <c r="P116" s="134" t="e">
        <f t="shared" ca="1" si="22"/>
        <v>#NAME?</v>
      </c>
      <c r="Q116" s="134" t="e">
        <f t="shared" ca="1" si="22"/>
        <v>#NAME?</v>
      </c>
      <c r="R116" s="134" t="e">
        <f t="shared" ca="1" si="22"/>
        <v>#NAME?</v>
      </c>
      <c r="S116" s="134" t="e">
        <f t="shared" ca="1" si="19"/>
        <v>#NAME?</v>
      </c>
      <c r="T116" s="134" t="e" cm="1">
        <f t="array" aca="1" ref="T116" ca="1">U115-(U115*(0.5^(1/_xll.RiskNormal('SW7'!C$2,'SW7'!D$2,_xll.RiskTruncateP(0.05,0.95),_xll.RiskName("Halflife"),_xll.RiskUnits("d")))))</f>
        <v>#NAME?</v>
      </c>
      <c r="U116" s="134" t="e">
        <f t="shared" ca="1" si="18"/>
        <v>#NAME?</v>
      </c>
      <c r="V116" s="137" t="e" cm="1">
        <f t="array" aca="1" ref="V116" ca="1">(U116*_xll.RiskNormal('SW7'!C$3,'SW7'!D$3,_xll.RiskTruncateP(0.05,0.95),_xll.RiskName("PFAS MUSCLE FRAC"))/(B116*_xll.RiskNormal('SW7'!C$4,'SW7'!E$4,_xll.RiskTruncateP(0.05,0.95),_xll.RiskName("MUSCLE BW FRAC"))))/1000</f>
        <v>#NAME?</v>
      </c>
      <c r="W116" s="137" t="e" cm="1">
        <f t="array" aca="1" ref="W116" ca="1">V116/_xll.RiskNormal('SW7'!C$5,'SW7'!D$5,_xll.RiskTruncateP(0.05,0.95),_xll.RiskName("Serum Part"))</f>
        <v>#NAME?</v>
      </c>
    </row>
    <row r="117" spans="1:23" x14ac:dyDescent="0.35">
      <c r="A117" s="133">
        <f t="shared" si="13"/>
        <v>114</v>
      </c>
      <c r="B117" s="134" t="e" cm="1">
        <f t="array" aca="1" ref="B117" ca="1">B116+_xll.RiskNormal(0.5584 + 2*0.001787*A117 -3*0.00000155*A117^2 - 4*0.00000000133*A117^3,0.35*(0.5584 + 2*0.001787*A117 -3*0.00000155*A117^2 - 4*0.00000000133*A117^3),_xll.RiskTruncateP(0.05,0.95),_xll.RiskName("BW Gain"),_xll.RiskUnits("kg"))</f>
        <v>#NAME?</v>
      </c>
      <c r="C117" s="133" t="e" cm="1">
        <f t="array" aca="1" ref="C117" ca="1">_xll.RiskNormal(30,30*0.3941,_xll.RiskTruncateP(0.05,0.95),_xll.RiskName("Diet 2 Feed"),_xll.RiskUnits("ng/kg dry"))</f>
        <v>#NAME?</v>
      </c>
      <c r="D117" s="133" t="e" cm="1">
        <f t="array" aca="1" ref="D117" ca="1">_xll.RiskNormal(310,310*0.282,_xll.RiskTruncateP(0.05,0.95),_xll.RiskName("Diet 2 Soil"),_xll.RiskUnits("ng/kg dry"))</f>
        <v>#NAME?</v>
      </c>
      <c r="E117" s="163">
        <v>1.3</v>
      </c>
      <c r="F117" s="134" t="e" cm="1">
        <f t="array" aca="1" ref="F117" ca="1">_xll.RiskNormal((-0.0001*A117^2+0.0196*A117+11.697),(-0.0001*A117^2+0.0196*A117+11.697)*0.062,_xll.RiskTruncateP(0.05,0.95),_xll.RiskName("DMI Cow"),_xll.RiskUnits("kg"))</f>
        <v>#NAME?</v>
      </c>
      <c r="G117" s="134" t="e">
        <f t="shared" ca="1" si="21"/>
        <v>#NAME?</v>
      </c>
      <c r="H117" s="134" t="e" cm="1">
        <f t="array" aca="1" ref="H117" ca="1">_xll.RiskNormal('SW7'!C$12,'SW7'!D$12,_xll.RiskTruncateP(0.05,0.95),_xll.RiskName("Water Intake Cow"),_xll.RiskUnits("L"))</f>
        <v>#NAME?</v>
      </c>
      <c r="I117" s="134" t="e">
        <f t="shared" ca="1" si="14"/>
        <v>#NAME?</v>
      </c>
      <c r="J117" s="134" t="e">
        <f t="shared" ca="1" si="15"/>
        <v>#NAME?</v>
      </c>
      <c r="K117" s="134" t="e" cm="1">
        <f t="array" aca="1" ref="K117" ca="1">_xll.RiskNormal(-0.0000000257*A117^4+0.0000163*A117^3-0.003686*A117^2+0.3024*A117+1.445,(-0.0000000257*A117^4+0.0000163*A117^3-0.003686*A117^2+0.3024*A117+1.445)*0.355,_xll.RiskTruncateP(0.05,0.95),_xll.RiskName("Milk Intake"),_xll.RiskUnits("kg"))</f>
        <v>#NAME?</v>
      </c>
      <c r="L117" s="134" t="e" cm="1">
        <f t="array" aca="1" ref="L117" ca="1">_xll.RiskNormal(5.4702*LN(A117)-22.889,(5.4702*LN(A117)-22.889)*0.35,_xll.RiskTruncateP(0.05,0.95),_xll.RiskName("DMI"),_xll.RiskUnits("kg"))</f>
        <v>#NAME?</v>
      </c>
      <c r="M117" s="134" t="e" cm="1">
        <f t="array" aca="1" ref="M117" ca="1">_xll.RiskNormal(0.0243*L117,0.005*L117,_xll.RiskTruncateP(0.05,0.95),_xll.RiskName("Soil Intake"),_xll.RiskUnits("kg"))</f>
        <v>#NAME?</v>
      </c>
      <c r="N117" s="134" t="e">
        <f t="shared" ca="1" si="16"/>
        <v>#NAME?</v>
      </c>
      <c r="O117" s="134" t="e">
        <f t="shared" ca="1" si="17"/>
        <v>#NAME?</v>
      </c>
      <c r="P117" s="134" t="e">
        <f t="shared" ca="1" si="22"/>
        <v>#NAME?</v>
      </c>
      <c r="Q117" s="134" t="e">
        <f t="shared" ca="1" si="22"/>
        <v>#NAME?</v>
      </c>
      <c r="R117" s="134" t="e">
        <f t="shared" ca="1" si="22"/>
        <v>#NAME?</v>
      </c>
      <c r="S117" s="134" t="e">
        <f t="shared" ca="1" si="19"/>
        <v>#NAME?</v>
      </c>
      <c r="T117" s="134" t="e" cm="1">
        <f t="array" aca="1" ref="T117" ca="1">U116-(U116*(0.5^(1/_xll.RiskNormal('SW7'!C$2,'SW7'!D$2,_xll.RiskTruncateP(0.05,0.95),_xll.RiskName("Halflife"),_xll.RiskUnits("d")))))</f>
        <v>#NAME?</v>
      </c>
      <c r="U117" s="134" t="e">
        <f t="shared" ca="1" si="18"/>
        <v>#NAME?</v>
      </c>
      <c r="V117" s="137" t="e" cm="1">
        <f t="array" aca="1" ref="V117" ca="1">(U117*_xll.RiskNormal('SW7'!C$3,'SW7'!D$3,_xll.RiskTruncateP(0.05,0.95),_xll.RiskName("PFAS MUSCLE FRAC"))/(B117*_xll.RiskNormal('SW7'!C$4,'SW7'!E$4,_xll.RiskTruncateP(0.05,0.95),_xll.RiskName("MUSCLE BW FRAC"))))/1000</f>
        <v>#NAME?</v>
      </c>
      <c r="W117" s="137" t="e" cm="1">
        <f t="array" aca="1" ref="W117" ca="1">V117/_xll.RiskNormal('SW7'!C$5,'SW7'!D$5,_xll.RiskTruncateP(0.05,0.95),_xll.RiskName("Serum Part"))</f>
        <v>#NAME?</v>
      </c>
    </row>
    <row r="118" spans="1:23" x14ac:dyDescent="0.35">
      <c r="A118" s="133">
        <f t="shared" si="13"/>
        <v>115</v>
      </c>
      <c r="B118" s="134" t="e" cm="1">
        <f t="array" aca="1" ref="B118" ca="1">B117+_xll.RiskNormal(0.5584 + 2*0.001787*A118 -3*0.00000155*A118^2 - 4*0.00000000133*A118^3,0.35*(0.5584 + 2*0.001787*A118 -3*0.00000155*A118^2 - 4*0.00000000133*A118^3),_xll.RiskTruncateP(0.05,0.95),_xll.RiskName("BW Gain"),_xll.RiskUnits("kg"))</f>
        <v>#NAME?</v>
      </c>
      <c r="C118" s="133" t="e" cm="1">
        <f t="array" aca="1" ref="C118" ca="1">_xll.RiskNormal(30,30*0.3941,_xll.RiskTruncateP(0.05,0.95),_xll.RiskName("Diet 2 Feed"),_xll.RiskUnits("ng/kg dry"))</f>
        <v>#NAME?</v>
      </c>
      <c r="D118" s="133" t="e" cm="1">
        <f t="array" aca="1" ref="D118" ca="1">_xll.RiskNormal(310,310*0.282,_xll.RiskTruncateP(0.05,0.95),_xll.RiskName("Diet 2 Soil"),_xll.RiskUnits("ng/kg dry"))</f>
        <v>#NAME?</v>
      </c>
      <c r="E118" s="163">
        <v>1.3</v>
      </c>
      <c r="F118" s="134" t="e" cm="1">
        <f t="array" aca="1" ref="F118" ca="1">_xll.RiskNormal((-0.0001*A118^2+0.0196*A118+11.697),(-0.0001*A118^2+0.0196*A118+11.697)*0.062,_xll.RiskTruncateP(0.05,0.95),_xll.RiskName("DMI Cow"),_xll.RiskUnits("kg"))</f>
        <v>#NAME?</v>
      </c>
      <c r="G118" s="134" t="e">
        <f t="shared" ca="1" si="21"/>
        <v>#NAME?</v>
      </c>
      <c r="H118" s="134" t="e" cm="1">
        <f t="array" aca="1" ref="H118" ca="1">_xll.RiskNormal('SW7'!C$12,'SW7'!D$12,_xll.RiskTruncateP(0.05,0.95),_xll.RiskName("Water Intake Cow"),_xll.RiskUnits("L"))</f>
        <v>#NAME?</v>
      </c>
      <c r="I118" s="134" t="e">
        <f t="shared" ca="1" si="14"/>
        <v>#NAME?</v>
      </c>
      <c r="J118" s="134" t="e">
        <f t="shared" ca="1" si="15"/>
        <v>#NAME?</v>
      </c>
      <c r="K118" s="134" t="e" cm="1">
        <f t="array" aca="1" ref="K118" ca="1">_xll.RiskNormal(-0.0000000257*A118^4+0.0000163*A118^3-0.003686*A118^2+0.3024*A118+1.445,(-0.0000000257*A118^4+0.0000163*A118^3-0.003686*A118^2+0.3024*A118+1.445)*0.355,_xll.RiskTruncateP(0.05,0.95),_xll.RiskName("Milk Intake"),_xll.RiskUnits("kg"))</f>
        <v>#NAME?</v>
      </c>
      <c r="L118" s="134" t="e" cm="1">
        <f t="array" aca="1" ref="L118" ca="1">_xll.RiskNormal(5.4702*LN(A118)-22.889,(5.4702*LN(A118)-22.889)*0.35,_xll.RiskTruncateP(0.05,0.95),_xll.RiskName("DMI"),_xll.RiskUnits("kg"))</f>
        <v>#NAME?</v>
      </c>
      <c r="M118" s="134" t="e" cm="1">
        <f t="array" aca="1" ref="M118" ca="1">_xll.RiskNormal(0.0243*L118,0.005*L118,_xll.RiskTruncateP(0.05,0.95),_xll.RiskName("Soil Intake"),_xll.RiskUnits("kg"))</f>
        <v>#NAME?</v>
      </c>
      <c r="N118" s="134" t="e">
        <f t="shared" ca="1" si="16"/>
        <v>#NAME?</v>
      </c>
      <c r="O118" s="134" t="e">
        <f t="shared" ca="1" si="17"/>
        <v>#NAME?</v>
      </c>
      <c r="P118" s="134" t="e">
        <f t="shared" ca="1" si="22"/>
        <v>#NAME?</v>
      </c>
      <c r="Q118" s="134" t="e">
        <f t="shared" ca="1" si="22"/>
        <v>#NAME?</v>
      </c>
      <c r="R118" s="134" t="e">
        <f t="shared" ca="1" si="22"/>
        <v>#NAME?</v>
      </c>
      <c r="S118" s="134" t="e">
        <f t="shared" ca="1" si="19"/>
        <v>#NAME?</v>
      </c>
      <c r="T118" s="134" t="e" cm="1">
        <f t="array" aca="1" ref="T118" ca="1">U117-(U117*(0.5^(1/_xll.RiskNormal('SW7'!C$2,'SW7'!D$2,_xll.RiskTruncateP(0.05,0.95),_xll.RiskName("Halflife"),_xll.RiskUnits("d")))))</f>
        <v>#NAME?</v>
      </c>
      <c r="U118" s="134" t="e">
        <f t="shared" ca="1" si="18"/>
        <v>#NAME?</v>
      </c>
      <c r="V118" s="137" t="e" cm="1">
        <f t="array" aca="1" ref="V118" ca="1">(U118*_xll.RiskNormal('SW7'!C$3,'SW7'!D$3,_xll.RiskTruncateP(0.05,0.95),_xll.RiskName("PFAS MUSCLE FRAC"))/(B118*_xll.RiskNormal('SW7'!C$4,'SW7'!E$4,_xll.RiskTruncateP(0.05,0.95),_xll.RiskName("MUSCLE BW FRAC"))))/1000</f>
        <v>#NAME?</v>
      </c>
      <c r="W118" s="137" t="e" cm="1">
        <f t="array" aca="1" ref="W118" ca="1">V118/_xll.RiskNormal('SW7'!C$5,'SW7'!D$5,_xll.RiskTruncateP(0.05,0.95),_xll.RiskName("Serum Part"))</f>
        <v>#NAME?</v>
      </c>
    </row>
    <row r="119" spans="1:23" x14ac:dyDescent="0.35">
      <c r="A119" s="133">
        <f t="shared" si="13"/>
        <v>116</v>
      </c>
      <c r="B119" s="134" t="e" cm="1">
        <f t="array" aca="1" ref="B119" ca="1">B118+_xll.RiskNormal(0.5584 + 2*0.001787*A119 -3*0.00000155*A119^2 - 4*0.00000000133*A119^3,0.35*(0.5584 + 2*0.001787*A119 -3*0.00000155*A119^2 - 4*0.00000000133*A119^3),_xll.RiskTruncateP(0.05,0.95),_xll.RiskName("BW Gain"),_xll.RiskUnits("kg"))</f>
        <v>#NAME?</v>
      </c>
      <c r="C119" s="133" t="e" cm="1">
        <f t="array" aca="1" ref="C119" ca="1">_xll.RiskNormal(30,30*0.3941,_xll.RiskTruncateP(0.05,0.95),_xll.RiskName("Diet 2 Feed"),_xll.RiskUnits("ng/kg dry"))</f>
        <v>#NAME?</v>
      </c>
      <c r="D119" s="133" t="e" cm="1">
        <f t="array" aca="1" ref="D119" ca="1">_xll.RiskNormal(310,310*0.282,_xll.RiskTruncateP(0.05,0.95),_xll.RiskName("Diet 2 Soil"),_xll.RiskUnits("ng/kg dry"))</f>
        <v>#NAME?</v>
      </c>
      <c r="E119" s="163">
        <v>1.3</v>
      </c>
      <c r="F119" s="134" t="e" cm="1">
        <f t="array" aca="1" ref="F119" ca="1">_xll.RiskNormal((-0.0001*A119^2+0.0196*A119+11.697),(-0.0001*A119^2+0.0196*A119+11.697)*0.062,_xll.RiskTruncateP(0.05,0.95),_xll.RiskName("DMI Cow"),_xll.RiskUnits("kg"))</f>
        <v>#NAME?</v>
      </c>
      <c r="G119" s="134" t="e">
        <f t="shared" ca="1" si="21"/>
        <v>#NAME?</v>
      </c>
      <c r="H119" s="134" t="e" cm="1">
        <f t="array" aca="1" ref="H119" ca="1">_xll.RiskNormal('SW7'!C$12,'SW7'!D$12,_xll.RiskTruncateP(0.05,0.95),_xll.RiskName("Water Intake Cow"),_xll.RiskUnits("L"))</f>
        <v>#NAME?</v>
      </c>
      <c r="I119" s="134" t="e">
        <f t="shared" ca="1" si="14"/>
        <v>#NAME?</v>
      </c>
      <c r="J119" s="134" t="e">
        <f t="shared" ca="1" si="15"/>
        <v>#NAME?</v>
      </c>
      <c r="K119" s="134" t="e" cm="1">
        <f t="array" aca="1" ref="K119" ca="1">_xll.RiskNormal(-0.0000000257*A119^4+0.0000163*A119^3-0.003686*A119^2+0.3024*A119+1.445,(-0.0000000257*A119^4+0.0000163*A119^3-0.003686*A119^2+0.3024*A119+1.445)*0.355,_xll.RiskTruncateP(0.05,0.95),_xll.RiskName("Milk Intake"),_xll.RiskUnits("kg"))</f>
        <v>#NAME?</v>
      </c>
      <c r="L119" s="134" t="e" cm="1">
        <f t="array" aca="1" ref="L119" ca="1">_xll.RiskNormal(5.4702*LN(A119)-22.889,(5.4702*LN(A119)-22.889)*0.35,_xll.RiskTruncateP(0.05,0.95),_xll.RiskName("DMI"),_xll.RiskUnits("kg"))</f>
        <v>#NAME?</v>
      </c>
      <c r="M119" s="134" t="e" cm="1">
        <f t="array" aca="1" ref="M119" ca="1">_xll.RiskNormal(0.0243*L119,0.005*L119,_xll.RiskTruncateP(0.05,0.95),_xll.RiskName("Soil Intake"),_xll.RiskUnits("kg"))</f>
        <v>#NAME?</v>
      </c>
      <c r="N119" s="134" t="e">
        <f t="shared" ca="1" si="16"/>
        <v>#NAME?</v>
      </c>
      <c r="O119" s="134" t="e">
        <f t="shared" ca="1" si="17"/>
        <v>#NAME?</v>
      </c>
      <c r="P119" s="134" t="e">
        <f t="shared" ca="1" si="22"/>
        <v>#NAME?</v>
      </c>
      <c r="Q119" s="134" t="e">
        <f t="shared" ca="1" si="22"/>
        <v>#NAME?</v>
      </c>
      <c r="R119" s="134" t="e">
        <f t="shared" ca="1" si="22"/>
        <v>#NAME?</v>
      </c>
      <c r="S119" s="134" t="e">
        <f t="shared" ca="1" si="19"/>
        <v>#NAME?</v>
      </c>
      <c r="T119" s="134" t="e" cm="1">
        <f t="array" aca="1" ref="T119" ca="1">U118-(U118*(0.5^(1/_xll.RiskNormal('SW7'!C$2,'SW7'!D$2,_xll.RiskTruncateP(0.05,0.95),_xll.RiskName("Halflife"),_xll.RiskUnits("d")))))</f>
        <v>#NAME?</v>
      </c>
      <c r="U119" s="134" t="e">
        <f t="shared" ca="1" si="18"/>
        <v>#NAME?</v>
      </c>
      <c r="V119" s="137" t="e" cm="1">
        <f t="array" aca="1" ref="V119" ca="1">(U119*_xll.RiskNormal('SW7'!C$3,'SW7'!D$3,_xll.RiskTruncateP(0.05,0.95),_xll.RiskName("PFAS MUSCLE FRAC"))/(B119*_xll.RiskNormal('SW7'!C$4,'SW7'!E$4,_xll.RiskTruncateP(0.05,0.95),_xll.RiskName("MUSCLE BW FRAC"))))/1000</f>
        <v>#NAME?</v>
      </c>
      <c r="W119" s="137" t="e" cm="1">
        <f t="array" aca="1" ref="W119" ca="1">V119/_xll.RiskNormal('SW7'!C$5,'SW7'!D$5,_xll.RiskTruncateP(0.05,0.95),_xll.RiskName("Serum Part"))</f>
        <v>#NAME?</v>
      </c>
    </row>
    <row r="120" spans="1:23" x14ac:dyDescent="0.35">
      <c r="A120" s="133">
        <f t="shared" si="13"/>
        <v>117</v>
      </c>
      <c r="B120" s="134" t="e" cm="1">
        <f t="array" aca="1" ref="B120" ca="1">B119+_xll.RiskNormal(0.5584 + 2*0.001787*A120 -3*0.00000155*A120^2 - 4*0.00000000133*A120^3,0.35*(0.5584 + 2*0.001787*A120 -3*0.00000155*A120^2 - 4*0.00000000133*A120^3),_xll.RiskTruncateP(0.05,0.95),_xll.RiskName("BW Gain"),_xll.RiskUnits("kg"))</f>
        <v>#NAME?</v>
      </c>
      <c r="C120" s="133" t="e" cm="1">
        <f t="array" aca="1" ref="C120" ca="1">_xll.RiskNormal(30,30*0.3941,_xll.RiskTruncateP(0.05,0.95),_xll.RiskName("Diet 2 Feed"),_xll.RiskUnits("ng/kg dry"))</f>
        <v>#NAME?</v>
      </c>
      <c r="D120" s="133" t="e" cm="1">
        <f t="array" aca="1" ref="D120" ca="1">_xll.RiskNormal(310,310*0.282,_xll.RiskTruncateP(0.05,0.95),_xll.RiskName("Diet 2 Soil"),_xll.RiskUnits("ng/kg dry"))</f>
        <v>#NAME?</v>
      </c>
      <c r="E120" s="163">
        <v>1.3</v>
      </c>
      <c r="F120" s="134" t="e" cm="1">
        <f t="array" aca="1" ref="F120" ca="1">_xll.RiskNormal((-0.0001*A120^2+0.0196*A120+11.697),(-0.0001*A120^2+0.0196*A120+11.697)*0.062,_xll.RiskTruncateP(0.05,0.95),_xll.RiskName("DMI Cow"),_xll.RiskUnits("kg"))</f>
        <v>#NAME?</v>
      </c>
      <c r="G120" s="134" t="e">
        <f t="shared" ca="1" si="21"/>
        <v>#NAME?</v>
      </c>
      <c r="H120" s="134" t="e" cm="1">
        <f t="array" aca="1" ref="H120" ca="1">_xll.RiskNormal('SW7'!C$12,'SW7'!D$12,_xll.RiskTruncateP(0.05,0.95),_xll.RiskName("Water Intake Cow"),_xll.RiskUnits("L"))</f>
        <v>#NAME?</v>
      </c>
      <c r="I120" s="134" t="e">
        <f t="shared" ca="1" si="14"/>
        <v>#NAME?</v>
      </c>
      <c r="J120" s="134" t="e">
        <f t="shared" ca="1" si="15"/>
        <v>#NAME?</v>
      </c>
      <c r="K120" s="134" t="e" cm="1">
        <f t="array" aca="1" ref="K120" ca="1">_xll.RiskNormal(-0.0000000257*A120^4+0.0000163*A120^3-0.003686*A120^2+0.3024*A120+1.445,(-0.0000000257*A120^4+0.0000163*A120^3-0.003686*A120^2+0.3024*A120+1.445)*0.355,_xll.RiskTruncateP(0.05,0.95),_xll.RiskName("Milk Intake"),_xll.RiskUnits("kg"))</f>
        <v>#NAME?</v>
      </c>
      <c r="L120" s="134" t="e" cm="1">
        <f t="array" aca="1" ref="L120" ca="1">_xll.RiskNormal(5.4702*LN(A120)-22.889,(5.4702*LN(A120)-22.889)*0.35,_xll.RiskTruncateP(0.05,0.95),_xll.RiskName("DMI"),_xll.RiskUnits("kg"))</f>
        <v>#NAME?</v>
      </c>
      <c r="M120" s="134" t="e" cm="1">
        <f t="array" aca="1" ref="M120" ca="1">_xll.RiskNormal(0.0243*L120,0.005*L120,_xll.RiskTruncateP(0.05,0.95),_xll.RiskName("Soil Intake"),_xll.RiskUnits("kg"))</f>
        <v>#NAME?</v>
      </c>
      <c r="N120" s="134" t="e">
        <f t="shared" ca="1" si="16"/>
        <v>#NAME?</v>
      </c>
      <c r="O120" s="134" t="e">
        <f t="shared" ca="1" si="17"/>
        <v>#NAME?</v>
      </c>
      <c r="P120" s="134" t="e">
        <f t="shared" ca="1" si="22"/>
        <v>#NAME?</v>
      </c>
      <c r="Q120" s="134" t="e">
        <f t="shared" ca="1" si="22"/>
        <v>#NAME?</v>
      </c>
      <c r="R120" s="134" t="e">
        <f t="shared" ca="1" si="22"/>
        <v>#NAME?</v>
      </c>
      <c r="S120" s="134" t="e">
        <f t="shared" ca="1" si="19"/>
        <v>#NAME?</v>
      </c>
      <c r="T120" s="134" t="e" cm="1">
        <f t="array" aca="1" ref="T120" ca="1">U119-(U119*(0.5^(1/_xll.RiskNormal('SW7'!C$2,'SW7'!D$2,_xll.RiskTruncateP(0.05,0.95),_xll.RiskName("Halflife"),_xll.RiskUnits("d")))))</f>
        <v>#NAME?</v>
      </c>
      <c r="U120" s="134" t="e">
        <f t="shared" ca="1" si="18"/>
        <v>#NAME?</v>
      </c>
      <c r="V120" s="137" t="e" cm="1">
        <f t="array" aca="1" ref="V120" ca="1">(U120*_xll.RiskNormal('SW7'!C$3,'SW7'!D$3,_xll.RiskTruncateP(0.05,0.95),_xll.RiskName("PFAS MUSCLE FRAC"))/(B120*_xll.RiskNormal('SW7'!C$4,'SW7'!E$4,_xll.RiskTruncateP(0.05,0.95),_xll.RiskName("MUSCLE BW FRAC"))))/1000</f>
        <v>#NAME?</v>
      </c>
      <c r="W120" s="137" t="e" cm="1">
        <f t="array" aca="1" ref="W120" ca="1">V120/_xll.RiskNormal('SW7'!C$5,'SW7'!D$5,_xll.RiskTruncateP(0.05,0.95),_xll.RiskName("Serum Part"))</f>
        <v>#NAME?</v>
      </c>
    </row>
    <row r="121" spans="1:23" x14ac:dyDescent="0.35">
      <c r="A121" s="133">
        <f t="shared" si="13"/>
        <v>118</v>
      </c>
      <c r="B121" s="134" t="e" cm="1">
        <f t="array" aca="1" ref="B121" ca="1">B120+_xll.RiskNormal(0.5584 + 2*0.001787*A121 -3*0.00000155*A121^2 - 4*0.00000000133*A121^3,0.35*(0.5584 + 2*0.001787*A121 -3*0.00000155*A121^2 - 4*0.00000000133*A121^3),_xll.RiskTruncateP(0.05,0.95),_xll.RiskName("BW Gain"),_xll.RiskUnits("kg"))</f>
        <v>#NAME?</v>
      </c>
      <c r="C121" s="133" t="e" cm="1">
        <f t="array" aca="1" ref="C121" ca="1">_xll.RiskNormal(30,30*0.3941,_xll.RiskTruncateP(0.05,0.95),_xll.RiskName("Diet 2 Feed"),_xll.RiskUnits("ng/kg dry"))</f>
        <v>#NAME?</v>
      </c>
      <c r="D121" s="133" t="e" cm="1">
        <f t="array" aca="1" ref="D121" ca="1">_xll.RiskNormal(310,310*0.282,_xll.RiskTruncateP(0.05,0.95),_xll.RiskName("Diet 2 Soil"),_xll.RiskUnits("ng/kg dry"))</f>
        <v>#NAME?</v>
      </c>
      <c r="E121" s="163">
        <v>1.3</v>
      </c>
      <c r="F121" s="134" t="e" cm="1">
        <f t="array" aca="1" ref="F121" ca="1">_xll.RiskNormal((-0.0001*A121^2+0.0196*A121+11.697),(-0.0001*A121^2+0.0196*A121+11.697)*0.062,_xll.RiskTruncateP(0.05,0.95),_xll.RiskName("DMI Cow"),_xll.RiskUnits("kg"))</f>
        <v>#NAME?</v>
      </c>
      <c r="G121" s="134" t="e">
        <f t="shared" ca="1" si="21"/>
        <v>#NAME?</v>
      </c>
      <c r="H121" s="134" t="e" cm="1">
        <f t="array" aca="1" ref="H121" ca="1">_xll.RiskNormal('SW7'!C$12,'SW7'!D$12,_xll.RiskTruncateP(0.05,0.95),_xll.RiskName("Water Intake Cow"),_xll.RiskUnits("L"))</f>
        <v>#NAME?</v>
      </c>
      <c r="I121" s="134" t="e">
        <f t="shared" ca="1" si="14"/>
        <v>#NAME?</v>
      </c>
      <c r="J121" s="134" t="e">
        <f t="shared" ca="1" si="15"/>
        <v>#NAME?</v>
      </c>
      <c r="K121" s="134" t="e" cm="1">
        <f t="array" aca="1" ref="K121" ca="1">_xll.RiskNormal(-0.0000000257*A121^4+0.0000163*A121^3-0.003686*A121^2+0.3024*A121+1.445,(-0.0000000257*A121^4+0.0000163*A121^3-0.003686*A121^2+0.3024*A121+1.445)*0.355,_xll.RiskTruncateP(0.05,0.95),_xll.RiskName("Milk Intake"),_xll.RiskUnits("kg"))</f>
        <v>#NAME?</v>
      </c>
      <c r="L121" s="134" t="e" cm="1">
        <f t="array" aca="1" ref="L121" ca="1">_xll.RiskNormal(5.4702*LN(A121)-22.889,(5.4702*LN(A121)-22.889)*0.35,_xll.RiskTruncateP(0.05,0.95),_xll.RiskName("DMI"),_xll.RiskUnits("kg"))</f>
        <v>#NAME?</v>
      </c>
      <c r="M121" s="134" t="e" cm="1">
        <f t="array" aca="1" ref="M121" ca="1">_xll.RiskNormal(0.0243*L121,0.005*L121,_xll.RiskTruncateP(0.05,0.95),_xll.RiskName("Soil Intake"),_xll.RiskUnits("kg"))</f>
        <v>#NAME?</v>
      </c>
      <c r="N121" s="134" t="e">
        <f t="shared" ca="1" si="16"/>
        <v>#NAME?</v>
      </c>
      <c r="O121" s="134" t="e">
        <f t="shared" ca="1" si="17"/>
        <v>#NAME?</v>
      </c>
      <c r="P121" s="134" t="e">
        <f t="shared" ca="1" si="22"/>
        <v>#NAME?</v>
      </c>
      <c r="Q121" s="134" t="e">
        <f t="shared" ca="1" si="22"/>
        <v>#NAME?</v>
      </c>
      <c r="R121" s="134" t="e">
        <f t="shared" ca="1" si="22"/>
        <v>#NAME?</v>
      </c>
      <c r="S121" s="134" t="e">
        <f t="shared" ca="1" si="19"/>
        <v>#NAME?</v>
      </c>
      <c r="T121" s="134" t="e" cm="1">
        <f t="array" aca="1" ref="T121" ca="1">U120-(U120*(0.5^(1/_xll.RiskNormal('SW7'!C$2,'SW7'!D$2,_xll.RiskTruncateP(0.05,0.95),_xll.RiskName("Halflife"),_xll.RiskUnits("d")))))</f>
        <v>#NAME?</v>
      </c>
      <c r="U121" s="134" t="e">
        <f t="shared" ca="1" si="18"/>
        <v>#NAME?</v>
      </c>
      <c r="V121" s="137" t="e" cm="1">
        <f t="array" aca="1" ref="V121" ca="1">(U121*_xll.RiskNormal('SW7'!C$3,'SW7'!D$3,_xll.RiskTruncateP(0.05,0.95),_xll.RiskName("PFAS MUSCLE FRAC"))/(B121*_xll.RiskNormal('SW7'!C$4,'SW7'!E$4,_xll.RiskTruncateP(0.05,0.95),_xll.RiskName("MUSCLE BW FRAC"))))/1000</f>
        <v>#NAME?</v>
      </c>
      <c r="W121" s="137" t="e" cm="1">
        <f t="array" aca="1" ref="W121" ca="1">V121/_xll.RiskNormal('SW7'!C$5,'SW7'!D$5,_xll.RiskTruncateP(0.05,0.95),_xll.RiskName("Serum Part"))</f>
        <v>#NAME?</v>
      </c>
    </row>
    <row r="122" spans="1:23" x14ac:dyDescent="0.35">
      <c r="A122" s="133">
        <f t="shared" si="13"/>
        <v>119</v>
      </c>
      <c r="B122" s="134" t="e" cm="1">
        <f t="array" aca="1" ref="B122" ca="1">B121+_xll.RiskNormal(0.5584 + 2*0.001787*A122 -3*0.00000155*A122^2 - 4*0.00000000133*A122^3,0.35*(0.5584 + 2*0.001787*A122 -3*0.00000155*A122^2 - 4*0.00000000133*A122^3),_xll.RiskTruncateP(0.05,0.95),_xll.RiskName("BW Gain"),_xll.RiskUnits("kg"))</f>
        <v>#NAME?</v>
      </c>
      <c r="C122" s="133" t="e" cm="1">
        <f t="array" aca="1" ref="C122" ca="1">_xll.RiskNormal(30,30*0.3941,_xll.RiskTruncateP(0.05,0.95),_xll.RiskName("Diet 2 Feed"),_xll.RiskUnits("ng/kg dry"))</f>
        <v>#NAME?</v>
      </c>
      <c r="D122" s="133" t="e" cm="1">
        <f t="array" aca="1" ref="D122" ca="1">_xll.RiskNormal(310,310*0.282,_xll.RiskTruncateP(0.05,0.95),_xll.RiskName("Diet 2 Soil"),_xll.RiskUnits("ng/kg dry"))</f>
        <v>#NAME?</v>
      </c>
      <c r="E122" s="163">
        <v>1.3</v>
      </c>
      <c r="F122" s="134" t="e" cm="1">
        <f t="array" aca="1" ref="F122" ca="1">_xll.RiskNormal((-0.0001*A122^2+0.0196*A122+11.697),(-0.0001*A122^2+0.0196*A122+11.697)*0.062,_xll.RiskTruncateP(0.05,0.95),_xll.RiskName("DMI Cow"),_xll.RiskUnits("kg"))</f>
        <v>#NAME?</v>
      </c>
      <c r="G122" s="134" t="e">
        <f t="shared" ca="1" si="21"/>
        <v>#NAME?</v>
      </c>
      <c r="H122" s="134" t="e" cm="1">
        <f t="array" aca="1" ref="H122" ca="1">_xll.RiskNormal('SW7'!C$12,'SW7'!D$12,_xll.RiskTruncateP(0.05,0.95),_xll.RiskName("Water Intake Cow"),_xll.RiskUnits("L"))</f>
        <v>#NAME?</v>
      </c>
      <c r="I122" s="134" t="e">
        <f t="shared" ca="1" si="14"/>
        <v>#NAME?</v>
      </c>
      <c r="J122" s="134" t="e">
        <f t="shared" ca="1" si="15"/>
        <v>#NAME?</v>
      </c>
      <c r="K122" s="134" t="e" cm="1">
        <f t="array" aca="1" ref="K122" ca="1">_xll.RiskNormal(-0.0000000257*A122^4+0.0000163*A122^3-0.003686*A122^2+0.3024*A122+1.445,(-0.0000000257*A122^4+0.0000163*A122^3-0.003686*A122^2+0.3024*A122+1.445)*0.355,_xll.RiskTruncateP(0.05,0.95),_xll.RiskName("Milk Intake"),_xll.RiskUnits("kg"))</f>
        <v>#NAME?</v>
      </c>
      <c r="L122" s="134" t="e" cm="1">
        <f t="array" aca="1" ref="L122" ca="1">_xll.RiskNormal(5.4702*LN(A122)-22.889,(5.4702*LN(A122)-22.889)*0.35,_xll.RiskTruncateP(0.05,0.95),_xll.RiskName("DMI"),_xll.RiskUnits("kg"))</f>
        <v>#NAME?</v>
      </c>
      <c r="M122" s="134" t="e" cm="1">
        <f t="array" aca="1" ref="M122" ca="1">_xll.RiskNormal(0.0243*L122,0.005*L122,_xll.RiskTruncateP(0.05,0.95),_xll.RiskName("Soil Intake"),_xll.RiskUnits("kg"))</f>
        <v>#NAME?</v>
      </c>
      <c r="N122" s="134" t="e">
        <f t="shared" ca="1" si="16"/>
        <v>#NAME?</v>
      </c>
      <c r="O122" s="134" t="e">
        <f t="shared" ca="1" si="17"/>
        <v>#NAME?</v>
      </c>
      <c r="P122" s="134" t="e">
        <f t="shared" ca="1" si="22"/>
        <v>#NAME?</v>
      </c>
      <c r="Q122" s="134" t="e">
        <f t="shared" ca="1" si="22"/>
        <v>#NAME?</v>
      </c>
      <c r="R122" s="134" t="e">
        <f t="shared" ca="1" si="22"/>
        <v>#NAME?</v>
      </c>
      <c r="S122" s="134" t="e">
        <f t="shared" ca="1" si="19"/>
        <v>#NAME?</v>
      </c>
      <c r="T122" s="134" t="e" cm="1">
        <f t="array" aca="1" ref="T122" ca="1">U121-(U121*(0.5^(1/_xll.RiskNormal('SW7'!C$2,'SW7'!D$2,_xll.RiskTruncateP(0.05,0.95),_xll.RiskName("Halflife"),_xll.RiskUnits("d")))))</f>
        <v>#NAME?</v>
      </c>
      <c r="U122" s="134" t="e">
        <f t="shared" ca="1" si="18"/>
        <v>#NAME?</v>
      </c>
      <c r="V122" s="137" t="e" cm="1">
        <f t="array" aca="1" ref="V122" ca="1">(U122*_xll.RiskNormal('SW7'!C$3,'SW7'!D$3,_xll.RiskTruncateP(0.05,0.95),_xll.RiskName("PFAS MUSCLE FRAC"))/(B122*_xll.RiskNormal('SW7'!C$4,'SW7'!E$4,_xll.RiskTruncateP(0.05,0.95),_xll.RiskName("MUSCLE BW FRAC"))))/1000</f>
        <v>#NAME?</v>
      </c>
      <c r="W122" s="137" t="e" cm="1">
        <f t="array" aca="1" ref="W122" ca="1">V122/_xll.RiskNormal('SW7'!C$5,'SW7'!D$5,_xll.RiskTruncateP(0.05,0.95),_xll.RiskName("Serum Part"))</f>
        <v>#NAME?</v>
      </c>
    </row>
    <row r="123" spans="1:23" x14ac:dyDescent="0.35">
      <c r="A123" s="133">
        <f t="shared" si="13"/>
        <v>120</v>
      </c>
      <c r="B123" s="134" t="e" cm="1">
        <f t="array" aca="1" ref="B123" ca="1">B122+_xll.RiskNormal(0.5584 + 2*0.001787*A123 -3*0.00000155*A123^2 - 4*0.00000000133*A123^3,0.35*(0.5584 + 2*0.001787*A123 -3*0.00000155*A123^2 - 4*0.00000000133*A123^3),_xll.RiskTruncateP(0.05,0.95),_xll.RiskName("BW Gain"),_xll.RiskUnits("kg"))</f>
        <v>#NAME?</v>
      </c>
      <c r="C123" s="133" t="e" cm="1">
        <f t="array" aca="1" ref="C123" ca="1">_xll.RiskNormal(30,30*0.3941,_xll.RiskTruncateP(0.05,0.95),_xll.RiskName("Diet 2 Feed"),_xll.RiskUnits("ng/kg dry"))</f>
        <v>#NAME?</v>
      </c>
      <c r="D123" s="133" t="e" cm="1">
        <f t="array" aca="1" ref="D123" ca="1">_xll.RiskNormal(310,310*0.282,_xll.RiskTruncateP(0.05,0.95),_xll.RiskName("Diet 2 Soil"),_xll.RiskUnits("ng/kg dry"))</f>
        <v>#NAME?</v>
      </c>
      <c r="E123" s="163">
        <v>1.3</v>
      </c>
      <c r="F123" s="134" t="e" cm="1">
        <f t="array" aca="1" ref="F123" ca="1">_xll.RiskNormal((-0.0001*A123^2+0.0196*A123+11.697),(-0.0001*A123^2+0.0196*A123+11.697)*0.062,_xll.RiskTruncateP(0.05,0.95),_xll.RiskName("DMI Cow"),_xll.RiskUnits("kg"))</f>
        <v>#NAME?</v>
      </c>
      <c r="G123" s="134" t="e">
        <f t="shared" ca="1" si="21"/>
        <v>#NAME?</v>
      </c>
      <c r="H123" s="134" t="e" cm="1">
        <f t="array" aca="1" ref="H123" ca="1">_xll.RiskNormal('SW7'!C$12,'SW7'!D$12,_xll.RiskTruncateP(0.05,0.95),_xll.RiskName("Water Intake Cow"),_xll.RiskUnits("L"))</f>
        <v>#NAME?</v>
      </c>
      <c r="I123" s="134" t="e">
        <f t="shared" ca="1" si="14"/>
        <v>#NAME?</v>
      </c>
      <c r="J123" s="134" t="e">
        <f t="shared" ca="1" si="15"/>
        <v>#NAME?</v>
      </c>
      <c r="K123" s="134" t="e" cm="1">
        <f t="array" aca="1" ref="K123" ca="1">_xll.RiskNormal(-0.0000000257*A123^4+0.0000163*A123^3-0.003686*A123^2+0.3024*A123+1.445,(-0.0000000257*A123^4+0.0000163*A123^3-0.003686*A123^2+0.3024*A123+1.445)*0.355,_xll.RiskTruncateP(0.05,0.95),_xll.RiskName("Milk Intake"),_xll.RiskUnits("kg"))</f>
        <v>#NAME?</v>
      </c>
      <c r="L123" s="134" t="e" cm="1">
        <f t="array" aca="1" ref="L123" ca="1">_xll.RiskNormal(5.4702*LN(A123)-22.889,(5.4702*LN(A123)-22.889)*0.35,_xll.RiskTruncateP(0.05,0.95),_xll.RiskName("DMI"),_xll.RiskUnits("kg"))</f>
        <v>#NAME?</v>
      </c>
      <c r="M123" s="134" t="e" cm="1">
        <f t="array" aca="1" ref="M123" ca="1">_xll.RiskNormal(0.0243*L123,0.005*L123,_xll.RiskTruncateP(0.05,0.95),_xll.RiskName("Soil Intake"),_xll.RiskUnits("kg"))</f>
        <v>#NAME?</v>
      </c>
      <c r="N123" s="134" t="e">
        <f t="shared" ca="1" si="16"/>
        <v>#NAME?</v>
      </c>
      <c r="O123" s="134" t="e">
        <f t="shared" ca="1" si="17"/>
        <v>#NAME?</v>
      </c>
      <c r="P123" s="134" t="e">
        <f t="shared" ca="1" si="22"/>
        <v>#NAME?</v>
      </c>
      <c r="Q123" s="134" t="e">
        <f t="shared" ca="1" si="22"/>
        <v>#NAME?</v>
      </c>
      <c r="R123" s="134" t="e">
        <f t="shared" ca="1" si="22"/>
        <v>#NAME?</v>
      </c>
      <c r="S123" s="134" t="e">
        <f t="shared" ca="1" si="19"/>
        <v>#NAME?</v>
      </c>
      <c r="T123" s="134" t="e" cm="1">
        <f t="array" aca="1" ref="T123" ca="1">U122-(U122*(0.5^(1/_xll.RiskNormal('SW7'!C$2,'SW7'!D$2,_xll.RiskTruncateP(0.05,0.95),_xll.RiskName("Halflife"),_xll.RiskUnits("d")))))</f>
        <v>#NAME?</v>
      </c>
      <c r="U123" s="134" t="e">
        <f t="shared" ca="1" si="18"/>
        <v>#NAME?</v>
      </c>
      <c r="V123" s="137" t="e" cm="1">
        <f t="array" aca="1" ref="V123" ca="1">(U123*_xll.RiskNormal('SW7'!C$3,'SW7'!D$3,_xll.RiskTruncateP(0.05,0.95),_xll.RiskName("PFAS MUSCLE FRAC"))/(B123*_xll.RiskNormal('SW7'!C$4,'SW7'!E$4,_xll.RiskTruncateP(0.05,0.95),_xll.RiskName("MUSCLE BW FRAC"))))/1000</f>
        <v>#NAME?</v>
      </c>
      <c r="W123" s="137" t="e" cm="1">
        <f t="array" aca="1" ref="W123" ca="1">V123/_xll.RiskNormal('SW7'!C$5,'SW7'!D$5,_xll.RiskTruncateP(0.05,0.95),_xll.RiskName("Serum Part"))</f>
        <v>#NAME?</v>
      </c>
    </row>
    <row r="124" spans="1:23" x14ac:dyDescent="0.35">
      <c r="A124" s="133">
        <f t="shared" si="13"/>
        <v>121</v>
      </c>
      <c r="B124" s="134" t="e" cm="1">
        <f t="array" aca="1" ref="B124" ca="1">B123+_xll.RiskNormal(0.5584 + 2*0.001787*A124 -3*0.00000155*A124^2 - 4*0.00000000133*A124^3,0.35*(0.5584 + 2*0.001787*A124 -3*0.00000155*A124^2 - 4*0.00000000133*A124^3),_xll.RiskTruncateP(0.05,0.95),_xll.RiskName("BW Gain"),_xll.RiskUnits("kg"))</f>
        <v>#NAME?</v>
      </c>
      <c r="C124" s="133" t="e" cm="1">
        <f t="array" aca="1" ref="C124" ca="1">_xll.RiskNormal(3800,3800*0.3941,_xll.RiskTruncateP(0.05,0.95),_xll.RiskName("Diet 3 Feed"),_xll.RiskUnits("ng/kg dry"))</f>
        <v>#NAME?</v>
      </c>
      <c r="D124" s="133" t="e" cm="1">
        <f t="array" aca="1" ref="D124" ca="1">_xll.RiskNormal(14900,14900*0.282,_xll.RiskTruncateP(0.05,0.95),_xll.RiskName("Diet 3 Soil"),_xll.RiskUnits("ng/kg dry"))</f>
        <v>#NAME?</v>
      </c>
      <c r="E124" s="163">
        <v>1.3</v>
      </c>
      <c r="F124" s="134" t="e" cm="1">
        <f t="array" aca="1" ref="F124" ca="1">_xll.RiskNormal((-0.0001*A124^2+0.0196*A124+11.697),(-0.0001*A124^2+0.0196*A124+11.697)*0.062,_xll.RiskTruncateP(0.05,0.95),_xll.RiskName("DMI Cow"),_xll.RiskUnits("kg"))</f>
        <v>#NAME?</v>
      </c>
      <c r="G124" s="134" t="e">
        <f t="shared" ca="1" si="21"/>
        <v>#NAME?</v>
      </c>
      <c r="H124" s="134" t="e" cm="1">
        <f t="array" aca="1" ref="H124" ca="1">_xll.RiskNormal('SW7'!C$12,'SW7'!D$12,_xll.RiskTruncateP(0.05,0.95),_xll.RiskName("Water Intake Cow"),_xll.RiskUnits("L"))</f>
        <v>#NAME?</v>
      </c>
      <c r="I124" s="134" t="e">
        <f t="shared" ca="1" si="14"/>
        <v>#NAME?</v>
      </c>
      <c r="J124" s="134" t="e">
        <f t="shared" ca="1" si="15"/>
        <v>#NAME?</v>
      </c>
      <c r="K124" s="134" t="e" cm="1">
        <f t="array" aca="1" ref="K124" ca="1">_xll.RiskNormal(-0.0000000257*A124^4+0.0000163*A124^3-0.003686*A124^2+0.3024*A124+1.445,(-0.0000000257*A124^4+0.0000163*A124^3-0.003686*A124^2+0.3024*A124+1.445)*0.355,_xll.RiskTruncateP(0.05,0.95),_xll.RiskName("Milk Intake"),_xll.RiskUnits("kg"))</f>
        <v>#NAME?</v>
      </c>
      <c r="L124" s="134" t="e" cm="1">
        <f t="array" aca="1" ref="L124" ca="1">_xll.RiskNormal(5.4702*LN(A124)-22.889,(5.4702*LN(A124)-22.889)*0.35,_xll.RiskTruncateP(0.05,0.95),_xll.RiskName("DMI"),_xll.RiskUnits("kg"))</f>
        <v>#NAME?</v>
      </c>
      <c r="M124" s="134" t="e" cm="1">
        <f t="array" aca="1" ref="M124" ca="1">_xll.RiskNormal(0.0243*L124,0.005*L124,_xll.RiskTruncateP(0.05,0.95),_xll.RiskName("Soil Intake"),_xll.RiskUnits("kg"))</f>
        <v>#NAME?</v>
      </c>
      <c r="N124" s="134" t="e">
        <f t="shared" ca="1" si="16"/>
        <v>#NAME?</v>
      </c>
      <c r="O124" s="134" t="e">
        <f t="shared" ca="1" si="17"/>
        <v>#NAME?</v>
      </c>
      <c r="P124" s="134" t="e">
        <f t="shared" ca="1" si="22"/>
        <v>#NAME?</v>
      </c>
      <c r="Q124" s="134" t="e">
        <f t="shared" ca="1" si="22"/>
        <v>#NAME?</v>
      </c>
      <c r="R124" s="134" t="e">
        <f t="shared" ca="1" si="22"/>
        <v>#NAME?</v>
      </c>
      <c r="S124" s="134" t="e">
        <f t="shared" ca="1" si="19"/>
        <v>#NAME?</v>
      </c>
      <c r="T124" s="134" t="e" cm="1">
        <f t="array" aca="1" ref="T124" ca="1">U123-(U123*(0.5^(1/_xll.RiskNormal('SW7'!C$2,'SW7'!D$2,_xll.RiskTruncateP(0.05,0.95),_xll.RiskName("Halflife"),_xll.RiskUnits("d")))))</f>
        <v>#NAME?</v>
      </c>
      <c r="U124" s="134" t="e">
        <f t="shared" ca="1" si="18"/>
        <v>#NAME?</v>
      </c>
      <c r="V124" s="137" t="e" cm="1">
        <f t="array" aca="1" ref="V124" ca="1">(U124*_xll.RiskNormal('SW7'!C$3,'SW7'!D$3,_xll.RiskTruncateP(0.05,0.95),_xll.RiskName("PFAS MUSCLE FRAC"))/(B124*_xll.RiskNormal('SW7'!C$4,'SW7'!E$4,_xll.RiskTruncateP(0.05,0.95),_xll.RiskName("MUSCLE BW FRAC"))))/1000</f>
        <v>#NAME?</v>
      </c>
      <c r="W124" s="137" t="e" cm="1">
        <f t="array" aca="1" ref="W124" ca="1">V124/_xll.RiskNormal('SW7'!C$5,'SW7'!D$5,_xll.RiskTruncateP(0.05,0.95),_xll.RiskName("Serum Part"))</f>
        <v>#NAME?</v>
      </c>
    </row>
    <row r="125" spans="1:23" x14ac:dyDescent="0.35">
      <c r="A125" s="133">
        <f t="shared" si="13"/>
        <v>122</v>
      </c>
      <c r="B125" s="134" t="e" cm="1">
        <f t="array" aca="1" ref="B125" ca="1">B124+_xll.RiskNormal(0.5584 + 2*0.001787*A125 -3*0.00000155*A125^2 - 4*0.00000000133*A125^3,0.35*(0.5584 + 2*0.001787*A125 -3*0.00000155*A125^2 - 4*0.00000000133*A125^3),_xll.RiskTruncateP(0.05,0.95),_xll.RiskName("BW Gain"),_xll.RiskUnits("kg"))</f>
        <v>#NAME?</v>
      </c>
      <c r="C125" s="133" t="e" cm="1">
        <f t="array" aca="1" ref="C125" ca="1">_xll.RiskNormal(3800,3800*0.3941,_xll.RiskTruncateP(0.05,0.95),_xll.RiskName("Diet 3 Feed"),_xll.RiskUnits("ng/kg dry"))</f>
        <v>#NAME?</v>
      </c>
      <c r="D125" s="133" t="e" cm="1">
        <f t="array" aca="1" ref="D125" ca="1">_xll.RiskNormal(14900,14900*0.282,_xll.RiskTruncateP(0.05,0.95),_xll.RiskName("Diet 3 Soil"),_xll.RiskUnits("ng/kg dry"))</f>
        <v>#NAME?</v>
      </c>
      <c r="E125" s="163">
        <v>1.3</v>
      </c>
      <c r="F125" s="134" t="e" cm="1">
        <f t="array" aca="1" ref="F125" ca="1">_xll.RiskNormal((-0.0001*A125^2+0.0196*A125+11.697),(-0.0001*A125^2+0.0196*A125+11.697)*0.062,_xll.RiskTruncateP(0.05,0.95),_xll.RiskName("DMI Cow"),_xll.RiskUnits("kg"))</f>
        <v>#NAME?</v>
      </c>
      <c r="G125" s="134" t="e">
        <f t="shared" ca="1" si="21"/>
        <v>#NAME?</v>
      </c>
      <c r="H125" s="134" t="e" cm="1">
        <f t="array" aca="1" ref="H125" ca="1">_xll.RiskNormal('SW7'!C$12,'SW7'!D$12,_xll.RiskTruncateP(0.05,0.95),_xll.RiskName("Water Intake Cow"),_xll.RiskUnits("L"))</f>
        <v>#NAME?</v>
      </c>
      <c r="I125" s="134" t="e">
        <f t="shared" ca="1" si="14"/>
        <v>#NAME?</v>
      </c>
      <c r="J125" s="134" t="e">
        <f t="shared" ca="1" si="15"/>
        <v>#NAME?</v>
      </c>
      <c r="K125" s="134" t="e" cm="1">
        <f t="array" aca="1" ref="K125" ca="1">_xll.RiskNormal(-0.0000000257*A125^4+0.0000163*A125^3-0.003686*A125^2+0.3024*A125+1.445,(-0.0000000257*A125^4+0.0000163*A125^3-0.003686*A125^2+0.3024*A125+1.445)*0.355,_xll.RiskTruncateP(0.05,0.95),_xll.RiskName("Milk Intake"),_xll.RiskUnits("kg"))</f>
        <v>#NAME?</v>
      </c>
      <c r="L125" s="134" t="e" cm="1">
        <f t="array" aca="1" ref="L125" ca="1">_xll.RiskNormal(5.4702*LN(A125)-22.889,(5.4702*LN(A125)-22.889)*0.35,_xll.RiskTruncateP(0.05,0.95),_xll.RiskName("DMI"),_xll.RiskUnits("kg"))</f>
        <v>#NAME?</v>
      </c>
      <c r="M125" s="134" t="e" cm="1">
        <f t="array" aca="1" ref="M125" ca="1">_xll.RiskNormal(0.0243*L125,0.005*L125,_xll.RiskTruncateP(0.05,0.95),_xll.RiskName("Soil Intake"),_xll.RiskUnits("kg"))</f>
        <v>#NAME?</v>
      </c>
      <c r="N125" s="134" t="e">
        <f t="shared" ca="1" si="16"/>
        <v>#NAME?</v>
      </c>
      <c r="O125" s="134" t="e">
        <f t="shared" ca="1" si="17"/>
        <v>#NAME?</v>
      </c>
      <c r="P125" s="134" t="e">
        <f t="shared" ca="1" si="22"/>
        <v>#NAME?</v>
      </c>
      <c r="Q125" s="134" t="e">
        <f t="shared" ca="1" si="22"/>
        <v>#NAME?</v>
      </c>
      <c r="R125" s="134" t="e">
        <f t="shared" ca="1" si="22"/>
        <v>#NAME?</v>
      </c>
      <c r="S125" s="134" t="e">
        <f t="shared" ca="1" si="19"/>
        <v>#NAME?</v>
      </c>
      <c r="T125" s="134" t="e" cm="1">
        <f t="array" aca="1" ref="T125" ca="1">U124-(U124*(0.5^(1/_xll.RiskNormal('SW7'!C$2,'SW7'!D$2,_xll.RiskTruncateP(0.05,0.95),_xll.RiskName("Halflife"),_xll.RiskUnits("d")))))</f>
        <v>#NAME?</v>
      </c>
      <c r="U125" s="134" t="e">
        <f t="shared" ca="1" si="18"/>
        <v>#NAME?</v>
      </c>
      <c r="V125" s="137" t="e" cm="1">
        <f t="array" aca="1" ref="V125" ca="1">(U125*_xll.RiskNormal('SW7'!C$3,'SW7'!D$3,_xll.RiskTruncateP(0.05,0.95),_xll.RiskName("PFAS MUSCLE FRAC"))/(B125*_xll.RiskNormal('SW7'!C$4,'SW7'!E$4,_xll.RiskTruncateP(0.05,0.95),_xll.RiskName("MUSCLE BW FRAC"))))/1000</f>
        <v>#NAME?</v>
      </c>
      <c r="W125" s="137" t="e" cm="1">
        <f t="array" aca="1" ref="W125" ca="1">V125/_xll.RiskNormal('SW7'!C$5,'SW7'!D$5,_xll.RiskTruncateP(0.05,0.95),_xll.RiskName("Serum Part"))</f>
        <v>#NAME?</v>
      </c>
    </row>
    <row r="126" spans="1:23" x14ac:dyDescent="0.35">
      <c r="A126" s="133">
        <f t="shared" si="13"/>
        <v>123</v>
      </c>
      <c r="B126" s="134" t="e" cm="1">
        <f t="array" aca="1" ref="B126" ca="1">B125+_xll.RiskNormal(0.5584 + 2*0.001787*A126 -3*0.00000155*A126^2 - 4*0.00000000133*A126^3,0.35*(0.5584 + 2*0.001787*A126 -3*0.00000155*A126^2 - 4*0.00000000133*A126^3),_xll.RiskTruncateP(0.05,0.95),_xll.RiskName("BW Gain"),_xll.RiskUnits("kg"))</f>
        <v>#NAME?</v>
      </c>
      <c r="C126" s="133" t="e" cm="1">
        <f t="array" aca="1" ref="C126" ca="1">_xll.RiskNormal(3800,3800*0.3941,_xll.RiskTruncateP(0.05,0.95),_xll.RiskName("Diet 3 Feed"),_xll.RiskUnits("ng/kg dry"))</f>
        <v>#NAME?</v>
      </c>
      <c r="D126" s="133" t="e" cm="1">
        <f t="array" aca="1" ref="D126" ca="1">_xll.RiskNormal(14900,14900*0.282,_xll.RiskTruncateP(0.05,0.95),_xll.RiskName("Diet 3 Soil"),_xll.RiskUnits("ng/kg dry"))</f>
        <v>#NAME?</v>
      </c>
      <c r="E126" s="163">
        <v>1.3</v>
      </c>
      <c r="F126" s="134" t="e" cm="1">
        <f t="array" aca="1" ref="F126" ca="1">_xll.RiskNormal((-0.0001*A126^2+0.0196*A126+11.697),(-0.0001*A126^2+0.0196*A126+11.697)*0.062,_xll.RiskTruncateP(0.05,0.95),_xll.RiskName("DMI Cow"),_xll.RiskUnits("kg"))</f>
        <v>#NAME?</v>
      </c>
      <c r="G126" s="134" t="e">
        <f t="shared" ca="1" si="21"/>
        <v>#NAME?</v>
      </c>
      <c r="H126" s="134" t="e" cm="1">
        <f t="array" aca="1" ref="H126" ca="1">_xll.RiskNormal('SW7'!C$12,'SW7'!D$12,_xll.RiskTruncateP(0.05,0.95),_xll.RiskName("Water Intake Cow"),_xll.RiskUnits("L"))</f>
        <v>#NAME?</v>
      </c>
      <c r="I126" s="134" t="e">
        <f t="shared" ca="1" si="14"/>
        <v>#NAME?</v>
      </c>
      <c r="J126" s="134" t="e">
        <f t="shared" ca="1" si="15"/>
        <v>#NAME?</v>
      </c>
      <c r="K126" s="134" t="e" cm="1">
        <f t="array" aca="1" ref="K126" ca="1">_xll.RiskNormal(-0.0000000257*A126^4+0.0000163*A126^3-0.003686*A126^2+0.3024*A126+1.445,(-0.0000000257*A126^4+0.0000163*A126^3-0.003686*A126^2+0.3024*A126+1.445)*0.355,_xll.RiskTruncateP(0.05,0.95),_xll.RiskName("Milk Intake"),_xll.RiskUnits("kg"))</f>
        <v>#NAME?</v>
      </c>
      <c r="L126" s="134" t="e" cm="1">
        <f t="array" aca="1" ref="L126" ca="1">_xll.RiskNormal(5.4702*LN(A126)-22.889,(5.4702*LN(A126)-22.889)*0.35,_xll.RiskTruncateP(0.05,0.95),_xll.RiskName("DMI"),_xll.RiskUnits("kg"))</f>
        <v>#NAME?</v>
      </c>
      <c r="M126" s="134" t="e" cm="1">
        <f t="array" aca="1" ref="M126" ca="1">_xll.RiskNormal(0.0243*L126,0.005*L126,_xll.RiskTruncateP(0.05,0.95),_xll.RiskName("Soil Intake"),_xll.RiskUnits("kg"))</f>
        <v>#NAME?</v>
      </c>
      <c r="N126" s="134" t="e">
        <f t="shared" ca="1" si="16"/>
        <v>#NAME?</v>
      </c>
      <c r="O126" s="134" t="e">
        <f t="shared" ca="1" si="17"/>
        <v>#NAME?</v>
      </c>
      <c r="P126" s="134" t="e">
        <f t="shared" ca="1" si="22"/>
        <v>#NAME?</v>
      </c>
      <c r="Q126" s="134" t="e">
        <f t="shared" ca="1" si="22"/>
        <v>#NAME?</v>
      </c>
      <c r="R126" s="134" t="e">
        <f t="shared" ca="1" si="22"/>
        <v>#NAME?</v>
      </c>
      <c r="S126" s="134" t="e">
        <f t="shared" ca="1" si="19"/>
        <v>#NAME?</v>
      </c>
      <c r="T126" s="134" t="e" cm="1">
        <f t="array" aca="1" ref="T126" ca="1">U125-(U125*(0.5^(1/_xll.RiskNormal('SW7'!C$2,'SW7'!D$2,_xll.RiskTruncateP(0.05,0.95),_xll.RiskName("Halflife"),_xll.RiskUnits("d")))))</f>
        <v>#NAME?</v>
      </c>
      <c r="U126" s="134" t="e">
        <f t="shared" ca="1" si="18"/>
        <v>#NAME?</v>
      </c>
      <c r="V126" s="137" t="e" cm="1">
        <f t="array" aca="1" ref="V126" ca="1">(U126*_xll.RiskNormal('SW7'!C$3,'SW7'!D$3,_xll.RiskTruncateP(0.05,0.95),_xll.RiskName("PFAS MUSCLE FRAC"))/(B126*_xll.RiskNormal('SW7'!C$4,'SW7'!E$4,_xll.RiskTruncateP(0.05,0.95),_xll.RiskName("MUSCLE BW FRAC"))))/1000</f>
        <v>#NAME?</v>
      </c>
      <c r="W126" s="137" t="e" cm="1">
        <f t="array" aca="1" ref="W126" ca="1">V126/_xll.RiskNormal('SW7'!C$5,'SW7'!D$5,_xll.RiskTruncateP(0.05,0.95),_xll.RiskName("Serum Part"))</f>
        <v>#NAME?</v>
      </c>
    </row>
    <row r="127" spans="1:23" x14ac:dyDescent="0.35">
      <c r="A127" s="133">
        <f t="shared" si="13"/>
        <v>124</v>
      </c>
      <c r="B127" s="134" t="e" cm="1">
        <f t="array" aca="1" ref="B127" ca="1">B126+_xll.RiskNormal(0.5584 + 2*0.001787*A127 -3*0.00000155*A127^2 - 4*0.00000000133*A127^3,0.35*(0.5584 + 2*0.001787*A127 -3*0.00000155*A127^2 - 4*0.00000000133*A127^3),_xll.RiskTruncateP(0.05,0.95),_xll.RiskName("BW Gain"),_xll.RiskUnits("kg"))</f>
        <v>#NAME?</v>
      </c>
      <c r="C127" s="133" t="e" cm="1">
        <f t="array" aca="1" ref="C127" ca="1">_xll.RiskNormal(3800,3800*0.3941,_xll.RiskTruncateP(0.05,0.95),_xll.RiskName("Diet 3 Feed"),_xll.RiskUnits("ng/kg dry"))</f>
        <v>#NAME?</v>
      </c>
      <c r="D127" s="133" t="e" cm="1">
        <f t="array" aca="1" ref="D127" ca="1">_xll.RiskNormal(14900,14900*0.282,_xll.RiskTruncateP(0.05,0.95),_xll.RiskName("Diet 3 Soil"),_xll.RiskUnits("ng/kg dry"))</f>
        <v>#NAME?</v>
      </c>
      <c r="E127" s="163">
        <v>1.3</v>
      </c>
      <c r="F127" s="134" t="e" cm="1">
        <f t="array" aca="1" ref="F127" ca="1">_xll.RiskNormal((-0.0001*A127^2+0.0196*A127+11.697),(-0.0001*A127^2+0.0196*A127+11.697)*0.062,_xll.RiskTruncateP(0.05,0.95),_xll.RiskName("DMI Cow"),_xll.RiskUnits("kg"))</f>
        <v>#NAME?</v>
      </c>
      <c r="G127" s="134" t="e">
        <f t="shared" ca="1" si="21"/>
        <v>#NAME?</v>
      </c>
      <c r="H127" s="134" t="e" cm="1">
        <f t="array" aca="1" ref="H127" ca="1">_xll.RiskNormal('SW7'!C$12,'SW7'!D$12,_xll.RiskTruncateP(0.05,0.95),_xll.RiskName("Water Intake Cow"),_xll.RiskUnits("L"))</f>
        <v>#NAME?</v>
      </c>
      <c r="I127" s="134" t="e">
        <f t="shared" ca="1" si="14"/>
        <v>#NAME?</v>
      </c>
      <c r="J127" s="134" t="e">
        <f t="shared" ca="1" si="15"/>
        <v>#NAME?</v>
      </c>
      <c r="K127" s="134" t="e" cm="1">
        <f t="array" aca="1" ref="K127" ca="1">_xll.RiskNormal(-0.0000000257*A127^4+0.0000163*A127^3-0.003686*A127^2+0.3024*A127+1.445,(-0.0000000257*A127^4+0.0000163*A127^3-0.003686*A127^2+0.3024*A127+1.445)*0.355,_xll.RiskTruncateP(0.05,0.95),_xll.RiskName("Milk Intake"),_xll.RiskUnits("kg"))</f>
        <v>#NAME?</v>
      </c>
      <c r="L127" s="134" t="e" cm="1">
        <f t="array" aca="1" ref="L127" ca="1">_xll.RiskNormal(5.4702*LN(A127)-22.889,(5.4702*LN(A127)-22.889)*0.35,_xll.RiskTruncateP(0.05,0.95),_xll.RiskName("DMI"),_xll.RiskUnits("kg"))</f>
        <v>#NAME?</v>
      </c>
      <c r="M127" s="134" t="e" cm="1">
        <f t="array" aca="1" ref="M127" ca="1">_xll.RiskNormal(0.0243*L127,0.005*L127,_xll.RiskTruncateP(0.05,0.95),_xll.RiskName("Soil Intake"),_xll.RiskUnits("kg"))</f>
        <v>#NAME?</v>
      </c>
      <c r="N127" s="134" t="e">
        <f t="shared" ca="1" si="16"/>
        <v>#NAME?</v>
      </c>
      <c r="O127" s="134" t="e">
        <f t="shared" ca="1" si="17"/>
        <v>#NAME?</v>
      </c>
      <c r="P127" s="134" t="e">
        <f t="shared" ca="1" si="22"/>
        <v>#NAME?</v>
      </c>
      <c r="Q127" s="134" t="e">
        <f t="shared" ca="1" si="22"/>
        <v>#NAME?</v>
      </c>
      <c r="R127" s="134" t="e">
        <f t="shared" ca="1" si="22"/>
        <v>#NAME?</v>
      </c>
      <c r="S127" s="134" t="e">
        <f t="shared" ca="1" si="19"/>
        <v>#NAME?</v>
      </c>
      <c r="T127" s="134" t="e" cm="1">
        <f t="array" aca="1" ref="T127" ca="1">U126-(U126*(0.5^(1/_xll.RiskNormal('SW7'!C$2,'SW7'!D$2,_xll.RiskTruncateP(0.05,0.95),_xll.RiskName("Halflife"),_xll.RiskUnits("d")))))</f>
        <v>#NAME?</v>
      </c>
      <c r="U127" s="134" t="e">
        <f t="shared" ca="1" si="18"/>
        <v>#NAME?</v>
      </c>
      <c r="V127" s="137" t="e" cm="1">
        <f t="array" aca="1" ref="V127" ca="1">(U127*_xll.RiskNormal('SW7'!C$3,'SW7'!D$3,_xll.RiskTruncateP(0.05,0.95),_xll.RiskName("PFAS MUSCLE FRAC"))/(B127*_xll.RiskNormal('SW7'!C$4,'SW7'!E$4,_xll.RiskTruncateP(0.05,0.95),_xll.RiskName("MUSCLE BW FRAC"))))/1000</f>
        <v>#NAME?</v>
      </c>
      <c r="W127" s="137" t="e" cm="1">
        <f t="array" aca="1" ref="W127" ca="1">V127/_xll.RiskNormal('SW7'!C$5,'SW7'!D$5,_xll.RiskTruncateP(0.05,0.95),_xll.RiskName("Serum Part"))</f>
        <v>#NAME?</v>
      </c>
    </row>
    <row r="128" spans="1:23" x14ac:dyDescent="0.35">
      <c r="A128" s="133">
        <f t="shared" si="13"/>
        <v>125</v>
      </c>
      <c r="B128" s="134" t="e" cm="1">
        <f t="array" aca="1" ref="B128" ca="1">B127+_xll.RiskNormal(0.5584 + 2*0.001787*A128 -3*0.00000155*A128^2 - 4*0.00000000133*A128^3,0.35*(0.5584 + 2*0.001787*A128 -3*0.00000155*A128^2 - 4*0.00000000133*A128^3),_xll.RiskTruncateP(0.05,0.95),_xll.RiskName("BW Gain"),_xll.RiskUnits("kg"))</f>
        <v>#NAME?</v>
      </c>
      <c r="C128" s="133" t="e" cm="1">
        <f t="array" aca="1" ref="C128" ca="1">_xll.RiskNormal(3800,3800*0.3941,_xll.RiskTruncateP(0.05,0.95),_xll.RiskName("Diet 3 Feed"),_xll.RiskUnits("ng/kg dry"))</f>
        <v>#NAME?</v>
      </c>
      <c r="D128" s="133" t="e" cm="1">
        <f t="array" aca="1" ref="D128" ca="1">_xll.RiskNormal(14900,14900*0.282,_xll.RiskTruncateP(0.05,0.95),_xll.RiskName("Diet 3 Soil"),_xll.RiskUnits("ng/kg dry"))</f>
        <v>#NAME?</v>
      </c>
      <c r="E128" s="163">
        <v>1.3</v>
      </c>
      <c r="F128" s="134" t="e" cm="1">
        <f t="array" aca="1" ref="F128" ca="1">_xll.RiskNormal((-0.0001*A128^2+0.0196*A128+11.697),(-0.0001*A128^2+0.0196*A128+11.697)*0.062,_xll.RiskTruncateP(0.05,0.95),_xll.RiskName("DMI Cow"),_xll.RiskUnits("kg"))</f>
        <v>#NAME?</v>
      </c>
      <c r="G128" s="134" t="e">
        <f t="shared" ca="1" si="21"/>
        <v>#NAME?</v>
      </c>
      <c r="H128" s="134" t="e" cm="1">
        <f t="array" aca="1" ref="H128" ca="1">_xll.RiskNormal('SW7'!C$12,'SW7'!D$12,_xll.RiskTruncateP(0.05,0.95),_xll.RiskName("Water Intake Cow"),_xll.RiskUnits("L"))</f>
        <v>#NAME?</v>
      </c>
      <c r="I128" s="134" t="e">
        <f t="shared" ca="1" si="14"/>
        <v>#NAME?</v>
      </c>
      <c r="J128" s="134" t="e">
        <f t="shared" ca="1" si="15"/>
        <v>#NAME?</v>
      </c>
      <c r="K128" s="134" t="e" cm="1">
        <f t="array" aca="1" ref="K128" ca="1">_xll.RiskNormal(-0.0000000257*A128^4+0.0000163*A128^3-0.003686*A128^2+0.3024*A128+1.445,(-0.0000000257*A128^4+0.0000163*A128^3-0.003686*A128^2+0.3024*A128+1.445)*0.355,_xll.RiskTruncateP(0.05,0.95),_xll.RiskName("Milk Intake"),_xll.RiskUnits("kg"))</f>
        <v>#NAME?</v>
      </c>
      <c r="L128" s="134" t="e" cm="1">
        <f t="array" aca="1" ref="L128" ca="1">_xll.RiskNormal(5.4702*LN(A128)-22.889,(5.4702*LN(A128)-22.889)*0.35,_xll.RiskTruncateP(0.05,0.95),_xll.RiskName("DMI"),_xll.RiskUnits("kg"))</f>
        <v>#NAME?</v>
      </c>
      <c r="M128" s="134" t="e" cm="1">
        <f t="array" aca="1" ref="M128" ca="1">_xll.RiskNormal(0.0243*L128,0.005*L128,_xll.RiskTruncateP(0.05,0.95),_xll.RiskName("Soil Intake"),_xll.RiskUnits("kg"))</f>
        <v>#NAME?</v>
      </c>
      <c r="N128" s="134" t="e">
        <f t="shared" ca="1" si="16"/>
        <v>#NAME?</v>
      </c>
      <c r="O128" s="134" t="e">
        <f t="shared" ca="1" si="17"/>
        <v>#NAME?</v>
      </c>
      <c r="P128" s="134" t="e">
        <f t="shared" ca="1" si="22"/>
        <v>#NAME?</v>
      </c>
      <c r="Q128" s="134" t="e">
        <f t="shared" ca="1" si="22"/>
        <v>#NAME?</v>
      </c>
      <c r="R128" s="134" t="e">
        <f t="shared" ca="1" si="22"/>
        <v>#NAME?</v>
      </c>
      <c r="S128" s="134" t="e">
        <f t="shared" ca="1" si="19"/>
        <v>#NAME?</v>
      </c>
      <c r="T128" s="134" t="e" cm="1">
        <f t="array" aca="1" ref="T128" ca="1">U127-(U127*(0.5^(1/_xll.RiskNormal('SW7'!C$2,'SW7'!D$2,_xll.RiskTruncateP(0.05,0.95),_xll.RiskName("Halflife"),_xll.RiskUnits("d")))))</f>
        <v>#NAME?</v>
      </c>
      <c r="U128" s="134" t="e">
        <f t="shared" ca="1" si="18"/>
        <v>#NAME?</v>
      </c>
      <c r="V128" s="137" t="e" cm="1">
        <f t="array" aca="1" ref="V128" ca="1">(U128*_xll.RiskNormal('SW7'!C$3,'SW7'!D$3,_xll.RiskTruncateP(0.05,0.95),_xll.RiskName("PFAS MUSCLE FRAC"))/(B128*_xll.RiskNormal('SW7'!C$4,'SW7'!E$4,_xll.RiskTruncateP(0.05,0.95),_xll.RiskName("MUSCLE BW FRAC"))))/1000</f>
        <v>#NAME?</v>
      </c>
      <c r="W128" s="137" t="e" cm="1">
        <f t="array" aca="1" ref="W128" ca="1">V128/_xll.RiskNormal('SW7'!C$5,'SW7'!D$5,_xll.RiskTruncateP(0.05,0.95),_xll.RiskName("Serum Part"))</f>
        <v>#NAME?</v>
      </c>
    </row>
    <row r="129" spans="1:23" x14ac:dyDescent="0.35">
      <c r="A129" s="133">
        <f t="shared" si="13"/>
        <v>126</v>
      </c>
      <c r="B129" s="134" t="e" cm="1">
        <f t="array" aca="1" ref="B129" ca="1">B128+_xll.RiskNormal(0.5584 + 2*0.001787*A129 -3*0.00000155*A129^2 - 4*0.00000000133*A129^3,0.35*(0.5584 + 2*0.001787*A129 -3*0.00000155*A129^2 - 4*0.00000000133*A129^3),_xll.RiskTruncateP(0.05,0.95),_xll.RiskName("BW Gain"),_xll.RiskUnits("kg"))</f>
        <v>#NAME?</v>
      </c>
      <c r="C129" s="133" t="e" cm="1">
        <f t="array" aca="1" ref="C129" ca="1">_xll.RiskNormal(3800,3800*0.3941,_xll.RiskTruncateP(0.05,0.95),_xll.RiskName("Diet 3 Feed"),_xll.RiskUnits("ng/kg dry"))</f>
        <v>#NAME?</v>
      </c>
      <c r="D129" s="133" t="e" cm="1">
        <f t="array" aca="1" ref="D129" ca="1">_xll.RiskNormal(14900,14900*0.282,_xll.RiskTruncateP(0.05,0.95),_xll.RiskName("Diet 3 Soil"),_xll.RiskUnits("ng/kg dry"))</f>
        <v>#NAME?</v>
      </c>
      <c r="E129" s="163">
        <v>1.3</v>
      </c>
      <c r="F129" s="134" t="e" cm="1">
        <f t="array" aca="1" ref="F129" ca="1">_xll.RiskNormal((-0.0001*A129^2+0.0196*A129+11.697),(-0.0001*A129^2+0.0196*A129+11.697)*0.062,_xll.RiskTruncateP(0.05,0.95),_xll.RiskName("DMI Cow"),_xll.RiskUnits("kg"))</f>
        <v>#NAME?</v>
      </c>
      <c r="G129" s="134" t="e">
        <f t="shared" ca="1" si="21"/>
        <v>#NAME?</v>
      </c>
      <c r="H129" s="134" t="e" cm="1">
        <f t="array" aca="1" ref="H129" ca="1">_xll.RiskNormal('SW7'!C$12,'SW7'!D$12,_xll.RiskTruncateP(0.05,0.95),_xll.RiskName("Water Intake Cow"),_xll.RiskUnits("L"))</f>
        <v>#NAME?</v>
      </c>
      <c r="I129" s="134" t="e">
        <f t="shared" ca="1" si="14"/>
        <v>#NAME?</v>
      </c>
      <c r="J129" s="134" t="e">
        <f t="shared" ca="1" si="15"/>
        <v>#NAME?</v>
      </c>
      <c r="K129" s="134" t="e" cm="1">
        <f t="array" aca="1" ref="K129" ca="1">_xll.RiskNormal(-0.0000000257*A129^4+0.0000163*A129^3-0.003686*A129^2+0.3024*A129+1.445,(-0.0000000257*A129^4+0.0000163*A129^3-0.003686*A129^2+0.3024*A129+1.445)*0.355,_xll.RiskTruncateP(0.05,0.95),_xll.RiskName("Milk Intake"),_xll.RiskUnits("kg"))</f>
        <v>#NAME?</v>
      </c>
      <c r="L129" s="134" t="e" cm="1">
        <f t="array" aca="1" ref="L129" ca="1">_xll.RiskNormal(5.4702*LN(A129)-22.889,(5.4702*LN(A129)-22.889)*0.35,_xll.RiskTruncateP(0.05,0.95),_xll.RiskName("DMI"),_xll.RiskUnits("kg"))</f>
        <v>#NAME?</v>
      </c>
      <c r="M129" s="134" t="e" cm="1">
        <f t="array" aca="1" ref="M129" ca="1">_xll.RiskNormal(0.0243*L129,0.005*L129,_xll.RiskTruncateP(0.05,0.95),_xll.RiskName("Soil Intake"),_xll.RiskUnits("kg"))</f>
        <v>#NAME?</v>
      </c>
      <c r="N129" s="134" t="e">
        <f t="shared" ca="1" si="16"/>
        <v>#NAME?</v>
      </c>
      <c r="O129" s="134" t="e">
        <f t="shared" ca="1" si="17"/>
        <v>#NAME?</v>
      </c>
      <c r="P129" s="134" t="e">
        <f t="shared" ca="1" si="22"/>
        <v>#NAME?</v>
      </c>
      <c r="Q129" s="134" t="e">
        <f t="shared" ca="1" si="22"/>
        <v>#NAME?</v>
      </c>
      <c r="R129" s="134" t="e">
        <f t="shared" ca="1" si="22"/>
        <v>#NAME?</v>
      </c>
      <c r="S129" s="134" t="e">
        <f t="shared" ca="1" si="19"/>
        <v>#NAME?</v>
      </c>
      <c r="T129" s="134" t="e" cm="1">
        <f t="array" aca="1" ref="T129" ca="1">U128-(U128*(0.5^(1/_xll.RiskNormal('SW7'!C$2,'SW7'!D$2,_xll.RiskTruncateP(0.05,0.95),_xll.RiskName("Halflife"),_xll.RiskUnits("d")))))</f>
        <v>#NAME?</v>
      </c>
      <c r="U129" s="134" t="e">
        <f t="shared" ca="1" si="18"/>
        <v>#NAME?</v>
      </c>
      <c r="V129" s="137" t="e" cm="1">
        <f t="array" aca="1" ref="V129" ca="1">(U129*_xll.RiskNormal('SW7'!C$3,'SW7'!D$3,_xll.RiskTruncateP(0.05,0.95),_xll.RiskName("PFAS MUSCLE FRAC"))/(B129*_xll.RiskNormal('SW7'!C$4,'SW7'!E$4,_xll.RiskTruncateP(0.05,0.95),_xll.RiskName("MUSCLE BW FRAC"))))/1000</f>
        <v>#NAME?</v>
      </c>
      <c r="W129" s="137" t="e" cm="1">
        <f t="array" aca="1" ref="W129" ca="1">V129/_xll.RiskNormal('SW7'!C$5,'SW7'!D$5,_xll.RiskTruncateP(0.05,0.95),_xll.RiskName("Serum Part"))</f>
        <v>#NAME?</v>
      </c>
    </row>
    <row r="130" spans="1:23" x14ac:dyDescent="0.35">
      <c r="A130" s="133">
        <f t="shared" si="13"/>
        <v>127</v>
      </c>
      <c r="B130" s="134" t="e" cm="1">
        <f t="array" aca="1" ref="B130" ca="1">B129+_xll.RiskNormal(0.5584 + 2*0.001787*A130 -3*0.00000155*A130^2 - 4*0.00000000133*A130^3,0.35*(0.5584 + 2*0.001787*A130 -3*0.00000155*A130^2 - 4*0.00000000133*A130^3),_xll.RiskTruncateP(0.05,0.95),_xll.RiskName("BW Gain"),_xll.RiskUnits("kg"))</f>
        <v>#NAME?</v>
      </c>
      <c r="C130" s="133" t="e" cm="1">
        <f t="array" aca="1" ref="C130" ca="1">_xll.RiskNormal(3800,3800*0.3941,_xll.RiskTruncateP(0.05,0.95),_xll.RiskName("Diet 3 Feed"),_xll.RiskUnits("ng/kg dry"))</f>
        <v>#NAME?</v>
      </c>
      <c r="D130" s="133" t="e" cm="1">
        <f t="array" aca="1" ref="D130" ca="1">_xll.RiskNormal(14900,14900*0.282,_xll.RiskTruncateP(0.05,0.95),_xll.RiskName("Diet 3 Soil"),_xll.RiskUnits("ng/kg dry"))</f>
        <v>#NAME?</v>
      </c>
      <c r="E130" s="163">
        <v>1.3</v>
      </c>
      <c r="F130" s="134" t="e" cm="1">
        <f t="array" aca="1" ref="F130" ca="1">_xll.RiskNormal((-0.0001*A130^2+0.0196*A130+11.697),(-0.0001*A130^2+0.0196*A130+11.697)*0.062,_xll.RiskTruncateP(0.05,0.95),_xll.RiskName("DMI Cow"),_xll.RiskUnits("kg"))</f>
        <v>#NAME?</v>
      </c>
      <c r="G130" s="134" t="e">
        <f t="shared" ca="1" si="21"/>
        <v>#NAME?</v>
      </c>
      <c r="H130" s="134" t="e" cm="1">
        <f t="array" aca="1" ref="H130" ca="1">_xll.RiskNormal('SW7'!C$12,'SW7'!D$12,_xll.RiskTruncateP(0.05,0.95),_xll.RiskName("Water Intake Cow"),_xll.RiskUnits("L"))</f>
        <v>#NAME?</v>
      </c>
      <c r="I130" s="134" t="e">
        <f t="shared" ca="1" si="14"/>
        <v>#NAME?</v>
      </c>
      <c r="J130" s="134" t="e">
        <f t="shared" ca="1" si="15"/>
        <v>#NAME?</v>
      </c>
      <c r="K130" s="134" t="e" cm="1">
        <f t="array" aca="1" ref="K130" ca="1">_xll.RiskNormal(-0.0000000257*A130^4+0.0000163*A130^3-0.003686*A130^2+0.3024*A130+1.445,(-0.0000000257*A130^4+0.0000163*A130^3-0.003686*A130^2+0.3024*A130+1.445)*0.355,_xll.RiskTruncateP(0.05,0.95),_xll.RiskName("Milk Intake"),_xll.RiskUnits("kg"))</f>
        <v>#NAME?</v>
      </c>
      <c r="L130" s="134" t="e" cm="1">
        <f t="array" aca="1" ref="L130" ca="1">_xll.RiskNormal(5.4702*LN(A130)-22.889,(5.4702*LN(A130)-22.889)*0.35,_xll.RiskTruncateP(0.05,0.95),_xll.RiskName("DMI"),_xll.RiskUnits("kg"))</f>
        <v>#NAME?</v>
      </c>
      <c r="M130" s="134" t="e" cm="1">
        <f t="array" aca="1" ref="M130" ca="1">_xll.RiskNormal(0.0243*L130,0.005*L130,_xll.RiskTruncateP(0.05,0.95),_xll.RiskName("Soil Intake"),_xll.RiskUnits("kg"))</f>
        <v>#NAME?</v>
      </c>
      <c r="N130" s="134" t="e">
        <f t="shared" ca="1" si="16"/>
        <v>#NAME?</v>
      </c>
      <c r="O130" s="134" t="e">
        <f t="shared" ca="1" si="17"/>
        <v>#NAME?</v>
      </c>
      <c r="P130" s="134" t="e">
        <f t="shared" ca="1" si="22"/>
        <v>#NAME?</v>
      </c>
      <c r="Q130" s="134" t="e">
        <f t="shared" ca="1" si="22"/>
        <v>#NAME?</v>
      </c>
      <c r="R130" s="134" t="e">
        <f t="shared" ca="1" si="22"/>
        <v>#NAME?</v>
      </c>
      <c r="S130" s="134" t="e">
        <f t="shared" ca="1" si="19"/>
        <v>#NAME?</v>
      </c>
      <c r="T130" s="134" t="e" cm="1">
        <f t="array" aca="1" ref="T130" ca="1">U129-(U129*(0.5^(1/_xll.RiskNormal('SW7'!C$2,'SW7'!D$2,_xll.RiskTruncateP(0.05,0.95),_xll.RiskName("Halflife"),_xll.RiskUnits("d")))))</f>
        <v>#NAME?</v>
      </c>
      <c r="U130" s="134" t="e">
        <f t="shared" ca="1" si="18"/>
        <v>#NAME?</v>
      </c>
      <c r="V130" s="137" t="e" cm="1">
        <f t="array" aca="1" ref="V130" ca="1">(U130*_xll.RiskNormal('SW7'!C$3,'SW7'!D$3,_xll.RiskTruncateP(0.05,0.95),_xll.RiskName("PFAS MUSCLE FRAC"))/(B130*_xll.RiskNormal('SW7'!C$4,'SW7'!E$4,_xll.RiskTruncateP(0.05,0.95),_xll.RiskName("MUSCLE BW FRAC"))))/1000</f>
        <v>#NAME?</v>
      </c>
      <c r="W130" s="137" t="e" cm="1">
        <f t="array" aca="1" ref="W130" ca="1">V130/_xll.RiskNormal('SW7'!C$5,'SW7'!D$5,_xll.RiskTruncateP(0.05,0.95),_xll.RiskName("Serum Part"))</f>
        <v>#NAME?</v>
      </c>
    </row>
    <row r="131" spans="1:23" x14ac:dyDescent="0.35">
      <c r="A131" s="133">
        <f t="shared" si="13"/>
        <v>128</v>
      </c>
      <c r="B131" s="134" t="e" cm="1">
        <f t="array" aca="1" ref="B131" ca="1">B130+_xll.RiskNormal(0.5584 + 2*0.001787*A131 -3*0.00000155*A131^2 - 4*0.00000000133*A131^3,0.35*(0.5584 + 2*0.001787*A131 -3*0.00000155*A131^2 - 4*0.00000000133*A131^3),_xll.RiskTruncateP(0.05,0.95),_xll.RiskName("BW Gain"),_xll.RiskUnits("kg"))</f>
        <v>#NAME?</v>
      </c>
      <c r="C131" s="133" t="e" cm="1">
        <f t="array" aca="1" ref="C131" ca="1">_xll.RiskNormal(3800,3800*0.3941,_xll.RiskTruncateP(0.05,0.95),_xll.RiskName("Diet 3 Feed"),_xll.RiskUnits("ng/kg dry"))</f>
        <v>#NAME?</v>
      </c>
      <c r="D131" s="133" t="e" cm="1">
        <f t="array" aca="1" ref="D131" ca="1">_xll.RiskNormal(14900,14900*0.282,_xll.RiskTruncateP(0.05,0.95),_xll.RiskName("Diet 3 Soil"),_xll.RiskUnits("ng/kg dry"))</f>
        <v>#NAME?</v>
      </c>
      <c r="E131" s="163">
        <v>1.3</v>
      </c>
      <c r="F131" s="134" t="e" cm="1">
        <f t="array" aca="1" ref="F131" ca="1">_xll.RiskNormal((-0.0001*A131^2+0.0196*A131+11.697),(-0.0001*A131^2+0.0196*A131+11.697)*0.062,_xll.RiskTruncateP(0.05,0.95),_xll.RiskName("DMI Cow"),_xll.RiskUnits("kg"))</f>
        <v>#NAME?</v>
      </c>
      <c r="G131" s="134" t="e">
        <f t="shared" ca="1" si="21"/>
        <v>#NAME?</v>
      </c>
      <c r="H131" s="134" t="e" cm="1">
        <f t="array" aca="1" ref="H131" ca="1">_xll.RiskNormal('SW7'!C$12,'SW7'!D$12,_xll.RiskTruncateP(0.05,0.95),_xll.RiskName("Water Intake Cow"),_xll.RiskUnits("L"))</f>
        <v>#NAME?</v>
      </c>
      <c r="I131" s="134" t="e">
        <f t="shared" ca="1" si="14"/>
        <v>#NAME?</v>
      </c>
      <c r="J131" s="134" t="e">
        <f t="shared" ca="1" si="15"/>
        <v>#NAME?</v>
      </c>
      <c r="K131" s="134" t="e" cm="1">
        <f t="array" aca="1" ref="K131" ca="1">_xll.RiskNormal(-0.0000000257*A131^4+0.0000163*A131^3-0.003686*A131^2+0.3024*A131+1.445,(-0.0000000257*A131^4+0.0000163*A131^3-0.003686*A131^2+0.3024*A131+1.445)*0.355,_xll.RiskTruncateP(0.05,0.95),_xll.RiskName("Milk Intake"),_xll.RiskUnits("kg"))</f>
        <v>#NAME?</v>
      </c>
      <c r="L131" s="134" t="e" cm="1">
        <f t="array" aca="1" ref="L131" ca="1">_xll.RiskNormal(5.4702*LN(A131)-22.889,(5.4702*LN(A131)-22.889)*0.35,_xll.RiskTruncateP(0.05,0.95),_xll.RiskName("DMI"),_xll.RiskUnits("kg"))</f>
        <v>#NAME?</v>
      </c>
      <c r="M131" s="134" t="e" cm="1">
        <f t="array" aca="1" ref="M131" ca="1">_xll.RiskNormal(0.0243*L131,0.005*L131,_xll.RiskTruncateP(0.05,0.95),_xll.RiskName("Soil Intake"),_xll.RiskUnits("kg"))</f>
        <v>#NAME?</v>
      </c>
      <c r="N131" s="134" t="e">
        <f t="shared" ca="1" si="16"/>
        <v>#NAME?</v>
      </c>
      <c r="O131" s="134" t="e">
        <f t="shared" ca="1" si="17"/>
        <v>#NAME?</v>
      </c>
      <c r="P131" s="134" t="e">
        <f t="shared" ca="1" si="22"/>
        <v>#NAME?</v>
      </c>
      <c r="Q131" s="134" t="e">
        <f t="shared" ca="1" si="22"/>
        <v>#NAME?</v>
      </c>
      <c r="R131" s="134" t="e">
        <f t="shared" ca="1" si="22"/>
        <v>#NAME?</v>
      </c>
      <c r="S131" s="134" t="e">
        <f t="shared" ca="1" si="19"/>
        <v>#NAME?</v>
      </c>
      <c r="T131" s="134" t="e" cm="1">
        <f t="array" aca="1" ref="T131" ca="1">U130-(U130*(0.5^(1/_xll.RiskNormal('SW7'!C$2,'SW7'!D$2,_xll.RiskTruncateP(0.05,0.95),_xll.RiskName("Halflife"),_xll.RiskUnits("d")))))</f>
        <v>#NAME?</v>
      </c>
      <c r="U131" s="134" t="e">
        <f t="shared" ca="1" si="18"/>
        <v>#NAME?</v>
      </c>
      <c r="V131" s="137" t="e" cm="1">
        <f t="array" aca="1" ref="V131" ca="1">(U131*_xll.RiskNormal('SW7'!C$3,'SW7'!D$3,_xll.RiskTruncateP(0.05,0.95),_xll.RiskName("PFAS MUSCLE FRAC"))/(B131*_xll.RiskNormal('SW7'!C$4,'SW7'!E$4,_xll.RiskTruncateP(0.05,0.95),_xll.RiskName("MUSCLE BW FRAC"))))/1000</f>
        <v>#NAME?</v>
      </c>
      <c r="W131" s="137" t="e" cm="1">
        <f t="array" aca="1" ref="W131" ca="1">V131/_xll.RiskNormal('SW7'!C$5,'SW7'!D$5,_xll.RiskTruncateP(0.05,0.95),_xll.RiskName("Serum Part"))</f>
        <v>#NAME?</v>
      </c>
    </row>
    <row r="132" spans="1:23" x14ac:dyDescent="0.35">
      <c r="A132" s="133">
        <f t="shared" si="13"/>
        <v>129</v>
      </c>
      <c r="B132" s="134" t="e" cm="1">
        <f t="array" aca="1" ref="B132" ca="1">B131+_xll.RiskNormal(0.5584 + 2*0.001787*A132 -3*0.00000155*A132^2 - 4*0.00000000133*A132^3,0.35*(0.5584 + 2*0.001787*A132 -3*0.00000155*A132^2 - 4*0.00000000133*A132^3),_xll.RiskTruncateP(0.05,0.95),_xll.RiskName("BW Gain"),_xll.RiskUnits("kg"))</f>
        <v>#NAME?</v>
      </c>
      <c r="C132" s="133" t="e" cm="1">
        <f t="array" aca="1" ref="C132" ca="1">_xll.RiskNormal(3800,3800*0.3941,_xll.RiskTruncateP(0.05,0.95),_xll.RiskName("Diet 3 Feed"),_xll.RiskUnits("ng/kg dry"))</f>
        <v>#NAME?</v>
      </c>
      <c r="D132" s="133" t="e" cm="1">
        <f t="array" aca="1" ref="D132" ca="1">_xll.RiskNormal(14900,14900*0.282,_xll.RiskTruncateP(0.05,0.95),_xll.RiskName("Diet 3 Soil"),_xll.RiskUnits("ng/kg dry"))</f>
        <v>#NAME?</v>
      </c>
      <c r="E132" s="163">
        <v>1.3</v>
      </c>
      <c r="F132" s="134" t="e" cm="1">
        <f t="array" aca="1" ref="F132" ca="1">_xll.RiskNormal((-0.0001*A132^2+0.0196*A132+11.697),(-0.0001*A132^2+0.0196*A132+11.697)*0.062,_xll.RiskTruncateP(0.05,0.95),_xll.RiskName("DMI Cow"),_xll.RiskUnits("kg"))</f>
        <v>#NAME?</v>
      </c>
      <c r="G132" s="134" t="e">
        <f t="shared" ca="1" si="21"/>
        <v>#NAME?</v>
      </c>
      <c r="H132" s="134" t="e" cm="1">
        <f t="array" aca="1" ref="H132" ca="1">_xll.RiskNormal('SW7'!C$12,'SW7'!D$12,_xll.RiskTruncateP(0.05,0.95),_xll.RiskName("Water Intake Cow"),_xll.RiskUnits("L"))</f>
        <v>#NAME?</v>
      </c>
      <c r="I132" s="134" t="e">
        <f t="shared" ca="1" si="14"/>
        <v>#NAME?</v>
      </c>
      <c r="J132" s="134" t="e">
        <f t="shared" ca="1" si="15"/>
        <v>#NAME?</v>
      </c>
      <c r="K132" s="134" t="e" cm="1">
        <f t="array" aca="1" ref="K132" ca="1">_xll.RiskNormal(-0.0000000257*A132^4+0.0000163*A132^3-0.003686*A132^2+0.3024*A132+1.445,(-0.0000000257*A132^4+0.0000163*A132^3-0.003686*A132^2+0.3024*A132+1.445)*0.355,_xll.RiskTruncateP(0.05,0.95),_xll.RiskName("Milk Intake"),_xll.RiskUnits("kg"))</f>
        <v>#NAME?</v>
      </c>
      <c r="L132" s="134" t="e" cm="1">
        <f t="array" aca="1" ref="L132" ca="1">_xll.RiskNormal(5.4702*LN(A132)-22.889,(5.4702*LN(A132)-22.889)*0.35,_xll.RiskTruncateP(0.05,0.95),_xll.RiskName("DMI"),_xll.RiskUnits("kg"))</f>
        <v>#NAME?</v>
      </c>
      <c r="M132" s="134" t="e" cm="1">
        <f t="array" aca="1" ref="M132" ca="1">_xll.RiskNormal(0.0243*L132,0.005*L132,_xll.RiskTruncateP(0.05,0.95),_xll.RiskName("Soil Intake"),_xll.RiskUnits("kg"))</f>
        <v>#NAME?</v>
      </c>
      <c r="N132" s="134" t="e">
        <f t="shared" ca="1" si="16"/>
        <v>#NAME?</v>
      </c>
      <c r="O132" s="134" t="e">
        <f t="shared" ca="1" si="17"/>
        <v>#NAME?</v>
      </c>
      <c r="P132" s="134" t="e">
        <f t="shared" ca="1" si="22"/>
        <v>#NAME?</v>
      </c>
      <c r="Q132" s="134" t="e">
        <f t="shared" ca="1" si="22"/>
        <v>#NAME?</v>
      </c>
      <c r="R132" s="134" t="e">
        <f t="shared" ca="1" si="22"/>
        <v>#NAME?</v>
      </c>
      <c r="S132" s="134" t="e">
        <f t="shared" ca="1" si="19"/>
        <v>#NAME?</v>
      </c>
      <c r="T132" s="134" t="e" cm="1">
        <f t="array" aca="1" ref="T132" ca="1">U131-(U131*(0.5^(1/_xll.RiskNormal('SW7'!C$2,'SW7'!D$2,_xll.RiskTruncateP(0.05,0.95),_xll.RiskName("Halflife"),_xll.RiskUnits("d")))))</f>
        <v>#NAME?</v>
      </c>
      <c r="U132" s="134" t="e">
        <f t="shared" ca="1" si="18"/>
        <v>#NAME?</v>
      </c>
      <c r="V132" s="137" t="e" cm="1">
        <f t="array" aca="1" ref="V132" ca="1">(U132*_xll.RiskNormal('SW7'!C$3,'SW7'!D$3,_xll.RiskTruncateP(0.05,0.95),_xll.RiskName("PFAS MUSCLE FRAC"))/(B132*_xll.RiskNormal('SW7'!C$4,'SW7'!E$4,_xll.RiskTruncateP(0.05,0.95),_xll.RiskName("MUSCLE BW FRAC"))))/1000</f>
        <v>#NAME?</v>
      </c>
      <c r="W132" s="137" t="e" cm="1">
        <f t="array" aca="1" ref="W132" ca="1">V132/_xll.RiskNormal('SW7'!C$5,'SW7'!D$5,_xll.RiskTruncateP(0.05,0.95),_xll.RiskName("Serum Part"))</f>
        <v>#NAME?</v>
      </c>
    </row>
    <row r="133" spans="1:23" x14ac:dyDescent="0.35">
      <c r="A133" s="133">
        <f t="shared" ref="A133:A196" si="23">A132+1</f>
        <v>130</v>
      </c>
      <c r="B133" s="134" t="e" cm="1">
        <f t="array" aca="1" ref="B133" ca="1">B132+_xll.RiskNormal(0.5584 + 2*0.001787*A133 -3*0.00000155*A133^2 - 4*0.00000000133*A133^3,0.35*(0.5584 + 2*0.001787*A133 -3*0.00000155*A133^2 - 4*0.00000000133*A133^3),_xll.RiskTruncateP(0.05,0.95),_xll.RiskName("BW Gain"),_xll.RiskUnits("kg"))</f>
        <v>#NAME?</v>
      </c>
      <c r="C133" s="133" t="e" cm="1">
        <f t="array" aca="1" ref="C133" ca="1">_xll.RiskNormal(3800,3800*0.3941,_xll.RiskTruncateP(0.05,0.95),_xll.RiskName("Diet 3 Feed"),_xll.RiskUnits("ng/kg dry"))</f>
        <v>#NAME?</v>
      </c>
      <c r="D133" s="133" t="e" cm="1">
        <f t="array" aca="1" ref="D133" ca="1">_xll.RiskNormal(14900,14900*0.282,_xll.RiskTruncateP(0.05,0.95),_xll.RiskName("Diet 3 Soil"),_xll.RiskUnits("ng/kg dry"))</f>
        <v>#NAME?</v>
      </c>
      <c r="E133" s="163">
        <v>1.3</v>
      </c>
      <c r="F133" s="134" t="e" cm="1">
        <f t="array" aca="1" ref="F133" ca="1">_xll.RiskNormal((-0.0001*A133^2+0.0196*A133+11.697),(-0.0001*A133^2+0.0196*A133+11.697)*0.062,_xll.RiskTruncateP(0.05,0.95),_xll.RiskName("DMI Cow"),_xll.RiskUnits("kg"))</f>
        <v>#NAME?</v>
      </c>
      <c r="G133" s="134" t="e">
        <f t="shared" ca="1" si="21"/>
        <v>#NAME?</v>
      </c>
      <c r="H133" s="134" t="e" cm="1">
        <f t="array" aca="1" ref="H133" ca="1">_xll.RiskNormal('SW7'!C$12,'SW7'!D$12,_xll.RiskTruncateP(0.05,0.95),_xll.RiskName("Water Intake Cow"),_xll.RiskUnits("L"))</f>
        <v>#NAME?</v>
      </c>
      <c r="I133" s="134" t="e">
        <f t="shared" ref="I133:I182" ca="1" si="24">F133*C133+G133*D133+H133*E133</f>
        <v>#NAME?</v>
      </c>
      <c r="J133" s="134" t="e">
        <f t="shared" ref="J133:J182" ca="1" si="25">I133*0.0213</f>
        <v>#NAME?</v>
      </c>
      <c r="K133" s="134" t="e" cm="1">
        <f t="array" aca="1" ref="K133" ca="1">_xll.RiskNormal(-0.0000000257*A133^4+0.0000163*A133^3-0.003686*A133^2+0.3024*A133+1.445,(-0.0000000257*A133^4+0.0000163*A133^3-0.003686*A133^2+0.3024*A133+1.445)*0.355,_xll.RiskTruncateP(0.05,0.95),_xll.RiskName("Milk Intake"),_xll.RiskUnits("kg"))</f>
        <v>#NAME?</v>
      </c>
      <c r="L133" s="134" t="e" cm="1">
        <f t="array" aca="1" ref="L133" ca="1">_xll.RiskNormal(5.4702*LN(A133)-22.889,(5.4702*LN(A133)-22.889)*0.35,_xll.RiskTruncateP(0.05,0.95),_xll.RiskName("DMI"),_xll.RiskUnits("kg"))</f>
        <v>#NAME?</v>
      </c>
      <c r="M133" s="134" t="e" cm="1">
        <f t="array" aca="1" ref="M133" ca="1">_xll.RiskNormal(0.0243*L133,0.005*L133,_xll.RiskTruncateP(0.05,0.95),_xll.RiskName("Soil Intake"),_xll.RiskUnits("kg"))</f>
        <v>#NAME?</v>
      </c>
      <c r="N133" s="134" t="e">
        <f t="shared" ref="N133:N196" ca="1" si="26">4*L133</f>
        <v>#NAME?</v>
      </c>
      <c r="O133" s="134" t="e">
        <f t="shared" ref="O133:O196" ca="1" si="27">J133*K133</f>
        <v>#NAME?</v>
      </c>
      <c r="P133" s="134" t="e">
        <f t="shared" ca="1" si="22"/>
        <v>#NAME?</v>
      </c>
      <c r="Q133" s="134" t="e">
        <f t="shared" ca="1" si="22"/>
        <v>#NAME?</v>
      </c>
      <c r="R133" s="134" t="e">
        <f t="shared" ca="1" si="22"/>
        <v>#NAME?</v>
      </c>
      <c r="S133" s="134" t="e">
        <f t="shared" ca="1" si="19"/>
        <v>#NAME?</v>
      </c>
      <c r="T133" s="134" t="e" cm="1">
        <f t="array" aca="1" ref="T133" ca="1">U132-(U132*(0.5^(1/_xll.RiskNormal('SW7'!C$2,'SW7'!D$2,_xll.RiskTruncateP(0.05,0.95),_xll.RiskName("Halflife"),_xll.RiskUnits("d")))))</f>
        <v>#NAME?</v>
      </c>
      <c r="U133" s="134" t="e">
        <f t="shared" ref="U133:U196" ca="1" si="28">U132+S132-T132</f>
        <v>#NAME?</v>
      </c>
      <c r="V133" s="137" t="e" cm="1">
        <f t="array" aca="1" ref="V133" ca="1">(U133*_xll.RiskNormal('SW7'!C$3,'SW7'!D$3,_xll.RiskTruncateP(0.05,0.95),_xll.RiskName("PFAS MUSCLE FRAC"))/(B133*_xll.RiskNormal('SW7'!C$4,'SW7'!E$4,_xll.RiskTruncateP(0.05,0.95),_xll.RiskName("MUSCLE BW FRAC"))))/1000</f>
        <v>#NAME?</v>
      </c>
      <c r="W133" s="137" t="e" cm="1">
        <f t="array" aca="1" ref="W133" ca="1">V133/_xll.RiskNormal('SW7'!C$5,'SW7'!D$5,_xll.RiskTruncateP(0.05,0.95),_xll.RiskName("Serum Part"))</f>
        <v>#NAME?</v>
      </c>
    </row>
    <row r="134" spans="1:23" x14ac:dyDescent="0.35">
      <c r="A134" s="133">
        <f t="shared" si="23"/>
        <v>131</v>
      </c>
      <c r="B134" s="134" t="e" cm="1">
        <f t="array" aca="1" ref="B134" ca="1">B133+_xll.RiskNormal(0.5584 + 2*0.001787*A134 -3*0.00000155*A134^2 - 4*0.00000000133*A134^3,0.35*(0.5584 + 2*0.001787*A134 -3*0.00000155*A134^2 - 4*0.00000000133*A134^3),_xll.RiskTruncateP(0.05,0.95),_xll.RiskName("BW Gain"),_xll.RiskUnits("kg"))</f>
        <v>#NAME?</v>
      </c>
      <c r="C134" s="133" t="e" cm="1">
        <f t="array" aca="1" ref="C134" ca="1">_xll.RiskNormal(3800,3800*0.3941,_xll.RiskTruncateP(0.05,0.95),_xll.RiskName("Diet 3 Feed"),_xll.RiskUnits("ng/kg dry"))</f>
        <v>#NAME?</v>
      </c>
      <c r="D134" s="133" t="e" cm="1">
        <f t="array" aca="1" ref="D134" ca="1">_xll.RiskNormal(14900,14900*0.282,_xll.RiskTruncateP(0.05,0.95),_xll.RiskName("Diet 3 Soil"),_xll.RiskUnits("ng/kg dry"))</f>
        <v>#NAME?</v>
      </c>
      <c r="E134" s="163">
        <v>1.3</v>
      </c>
      <c r="F134" s="134" t="e" cm="1">
        <f t="array" aca="1" ref="F134" ca="1">_xll.RiskNormal((-0.0001*A134^2+0.0196*A134+11.697),(-0.0001*A134^2+0.0196*A134+11.697)*0.062,_xll.RiskTruncateP(0.05,0.95),_xll.RiskName("DMI Cow"),_xll.RiskUnits("kg"))</f>
        <v>#NAME?</v>
      </c>
      <c r="G134" s="134" t="e">
        <f t="shared" ca="1" si="21"/>
        <v>#NAME?</v>
      </c>
      <c r="H134" s="134" t="e" cm="1">
        <f t="array" aca="1" ref="H134" ca="1">_xll.RiskNormal('SW7'!C$12,'SW7'!D$12,_xll.RiskTruncateP(0.05,0.95),_xll.RiskName("Water Intake Cow"),_xll.RiskUnits("L"))</f>
        <v>#NAME?</v>
      </c>
      <c r="I134" s="134" t="e">
        <f t="shared" ca="1" si="24"/>
        <v>#NAME?</v>
      </c>
      <c r="J134" s="134" t="e">
        <f t="shared" ca="1" si="25"/>
        <v>#NAME?</v>
      </c>
      <c r="K134" s="134" t="e" cm="1">
        <f t="array" aca="1" ref="K134" ca="1">_xll.RiskNormal(-0.0000000257*A134^4+0.0000163*A134^3-0.003686*A134^2+0.3024*A134+1.445,(-0.0000000257*A134^4+0.0000163*A134^3-0.003686*A134^2+0.3024*A134+1.445)*0.355,_xll.RiskTruncateP(0.05,0.95),_xll.RiskName("Milk Intake"),_xll.RiskUnits("kg"))</f>
        <v>#NAME?</v>
      </c>
      <c r="L134" s="134" t="e" cm="1">
        <f t="array" aca="1" ref="L134" ca="1">_xll.RiskNormal(5.4702*LN(A134)-22.889,(5.4702*LN(A134)-22.889)*0.35,_xll.RiskTruncateP(0.05,0.95),_xll.RiskName("DMI"),_xll.RiskUnits("kg"))</f>
        <v>#NAME?</v>
      </c>
      <c r="M134" s="134" t="e" cm="1">
        <f t="array" aca="1" ref="M134" ca="1">_xll.RiskNormal(0.0243*L134,0.005*L134,_xll.RiskTruncateP(0.05,0.95),_xll.RiskName("Soil Intake"),_xll.RiskUnits("kg"))</f>
        <v>#NAME?</v>
      </c>
      <c r="N134" s="134" t="e">
        <f t="shared" ca="1" si="26"/>
        <v>#NAME?</v>
      </c>
      <c r="O134" s="134" t="e">
        <f t="shared" ca="1" si="27"/>
        <v>#NAME?</v>
      </c>
      <c r="P134" s="134" t="e">
        <f t="shared" ca="1" si="22"/>
        <v>#NAME?</v>
      </c>
      <c r="Q134" s="134" t="e">
        <f t="shared" ca="1" si="22"/>
        <v>#NAME?</v>
      </c>
      <c r="R134" s="134" t="e">
        <f t="shared" ca="1" si="22"/>
        <v>#NAME?</v>
      </c>
      <c r="S134" s="134" t="e">
        <f t="shared" ca="1" si="19"/>
        <v>#NAME?</v>
      </c>
      <c r="T134" s="134" t="e" cm="1">
        <f t="array" aca="1" ref="T134" ca="1">U133-(U133*(0.5^(1/_xll.RiskNormal('SW7'!C$2,'SW7'!D$2,_xll.RiskTruncateP(0.05,0.95),_xll.RiskName("Halflife"),_xll.RiskUnits("d")))))</f>
        <v>#NAME?</v>
      </c>
      <c r="U134" s="134" t="e">
        <f t="shared" ca="1" si="28"/>
        <v>#NAME?</v>
      </c>
      <c r="V134" s="137" t="e" cm="1">
        <f t="array" aca="1" ref="V134" ca="1">(U134*_xll.RiskNormal('SW7'!C$3,'SW7'!D$3,_xll.RiskTruncateP(0.05,0.95),_xll.RiskName("PFAS MUSCLE FRAC"))/(B134*_xll.RiskNormal('SW7'!C$4,'SW7'!E$4,_xll.RiskTruncateP(0.05,0.95),_xll.RiskName("MUSCLE BW FRAC"))))/1000</f>
        <v>#NAME?</v>
      </c>
      <c r="W134" s="137" t="e" cm="1">
        <f t="array" aca="1" ref="W134" ca="1">V134/_xll.RiskNormal('SW7'!C$5,'SW7'!D$5,_xll.RiskTruncateP(0.05,0.95),_xll.RiskName("Serum Part"))</f>
        <v>#NAME?</v>
      </c>
    </row>
    <row r="135" spans="1:23" x14ac:dyDescent="0.35">
      <c r="A135" s="133">
        <f t="shared" si="23"/>
        <v>132</v>
      </c>
      <c r="B135" s="134" t="e" cm="1">
        <f t="array" aca="1" ref="B135" ca="1">B134+_xll.RiskNormal(0.5584 + 2*0.001787*A135 -3*0.00000155*A135^2 - 4*0.00000000133*A135^3,0.35*(0.5584 + 2*0.001787*A135 -3*0.00000155*A135^2 - 4*0.00000000133*A135^3),_xll.RiskTruncateP(0.05,0.95),_xll.RiskName("BW Gain"),_xll.RiskUnits("kg"))</f>
        <v>#NAME?</v>
      </c>
      <c r="C135" s="133" t="e" cm="1">
        <f t="array" aca="1" ref="C135" ca="1">_xll.RiskNormal(3800,3800*0.3941,_xll.RiskTruncateP(0.05,0.95),_xll.RiskName("Diet 3 Feed"),_xll.RiskUnits("ng/kg dry"))</f>
        <v>#NAME?</v>
      </c>
      <c r="D135" s="133" t="e" cm="1">
        <f t="array" aca="1" ref="D135" ca="1">_xll.RiskNormal(14900,14900*0.282,_xll.RiskTruncateP(0.05,0.95),_xll.RiskName("Diet 3 Soil"),_xll.RiskUnits("ng/kg dry"))</f>
        <v>#NAME?</v>
      </c>
      <c r="E135" s="163">
        <v>1.3</v>
      </c>
      <c r="F135" s="134" t="e" cm="1">
        <f t="array" aca="1" ref="F135" ca="1">_xll.RiskNormal((-0.0001*A135^2+0.0196*A135+11.697),(-0.0001*A135^2+0.0196*A135+11.697)*0.062,_xll.RiskTruncateP(0.05,0.95),_xll.RiskName("DMI Cow"),_xll.RiskUnits("kg"))</f>
        <v>#NAME?</v>
      </c>
      <c r="G135" s="134" t="e">
        <f t="shared" ca="1" si="21"/>
        <v>#NAME?</v>
      </c>
      <c r="H135" s="134" t="e" cm="1">
        <f t="array" aca="1" ref="H135" ca="1">_xll.RiskNormal('SW7'!C$12,'SW7'!D$12,_xll.RiskTruncateP(0.05,0.95),_xll.RiskName("Water Intake Cow"),_xll.RiskUnits("L"))</f>
        <v>#NAME?</v>
      </c>
      <c r="I135" s="134" t="e">
        <f t="shared" ca="1" si="24"/>
        <v>#NAME?</v>
      </c>
      <c r="J135" s="134" t="e">
        <f t="shared" ca="1" si="25"/>
        <v>#NAME?</v>
      </c>
      <c r="K135" s="134" t="e" cm="1">
        <f t="array" aca="1" ref="K135" ca="1">_xll.RiskNormal(-0.0000000257*A135^4+0.0000163*A135^3-0.003686*A135^2+0.3024*A135+1.445,(-0.0000000257*A135^4+0.0000163*A135^3-0.003686*A135^2+0.3024*A135+1.445)*0.355,_xll.RiskTruncateP(0.05,0.95),_xll.RiskName("Milk Intake"),_xll.RiskUnits("kg"))</f>
        <v>#NAME?</v>
      </c>
      <c r="L135" s="134" t="e" cm="1">
        <f t="array" aca="1" ref="L135" ca="1">_xll.RiskNormal(5.4702*LN(A135)-22.889,(5.4702*LN(A135)-22.889)*0.35,_xll.RiskTruncateP(0.05,0.95),_xll.RiskName("DMI"),_xll.RiskUnits("kg"))</f>
        <v>#NAME?</v>
      </c>
      <c r="M135" s="134" t="e" cm="1">
        <f t="array" aca="1" ref="M135" ca="1">_xll.RiskNormal(0.0243*L135,0.005*L135,_xll.RiskTruncateP(0.05,0.95),_xll.RiskName("Soil Intake"),_xll.RiskUnits("kg"))</f>
        <v>#NAME?</v>
      </c>
      <c r="N135" s="134" t="e">
        <f t="shared" ca="1" si="26"/>
        <v>#NAME?</v>
      </c>
      <c r="O135" s="134" t="e">
        <f t="shared" ca="1" si="27"/>
        <v>#NAME?</v>
      </c>
      <c r="P135" s="134" t="e">
        <f t="shared" ca="1" si="22"/>
        <v>#NAME?</v>
      </c>
      <c r="Q135" s="134" t="e">
        <f t="shared" ca="1" si="22"/>
        <v>#NAME?</v>
      </c>
      <c r="R135" s="134" t="e">
        <f t="shared" ca="1" si="22"/>
        <v>#NAME?</v>
      </c>
      <c r="S135" s="134" t="e">
        <f t="shared" ca="1" si="19"/>
        <v>#NAME?</v>
      </c>
      <c r="T135" s="134" t="e" cm="1">
        <f t="array" aca="1" ref="T135" ca="1">U134-(U134*(0.5^(1/_xll.RiskNormal('SW7'!C$2,'SW7'!D$2,_xll.RiskTruncateP(0.05,0.95),_xll.RiskName("Halflife"),_xll.RiskUnits("d")))))</f>
        <v>#NAME?</v>
      </c>
      <c r="U135" s="134" t="e">
        <f t="shared" ca="1" si="28"/>
        <v>#NAME?</v>
      </c>
      <c r="V135" s="137" t="e" cm="1">
        <f t="array" aca="1" ref="V135" ca="1">(U135*_xll.RiskNormal('SW7'!C$3,'SW7'!D$3,_xll.RiskTruncateP(0.05,0.95),_xll.RiskName("PFAS MUSCLE FRAC"))/(B135*_xll.RiskNormal('SW7'!C$4,'SW7'!E$4,_xll.RiskTruncateP(0.05,0.95),_xll.RiskName("MUSCLE BW FRAC"))))/1000</f>
        <v>#NAME?</v>
      </c>
      <c r="W135" s="137" t="e" cm="1">
        <f t="array" aca="1" ref="W135" ca="1">V135/_xll.RiskNormal('SW7'!C$5,'SW7'!D$5,_xll.RiskTruncateP(0.05,0.95),_xll.RiskName("Serum Part"))</f>
        <v>#NAME?</v>
      </c>
    </row>
    <row r="136" spans="1:23" x14ac:dyDescent="0.35">
      <c r="A136" s="133">
        <f t="shared" si="23"/>
        <v>133</v>
      </c>
      <c r="B136" s="134" t="e" cm="1">
        <f t="array" aca="1" ref="B136" ca="1">B135+_xll.RiskNormal(0.5584 + 2*0.001787*A136 -3*0.00000155*A136^2 - 4*0.00000000133*A136^3,0.35*(0.5584 + 2*0.001787*A136 -3*0.00000155*A136^2 - 4*0.00000000133*A136^3),_xll.RiskTruncateP(0.05,0.95),_xll.RiskName("BW Gain"),_xll.RiskUnits("kg"))</f>
        <v>#NAME?</v>
      </c>
      <c r="C136" s="133" t="e" cm="1">
        <f t="array" aca="1" ref="C136" ca="1">_xll.RiskNormal(3800,3800*0.3941,_xll.RiskTruncateP(0.05,0.95),_xll.RiskName("Diet 3 Feed"),_xll.RiskUnits("ng/kg dry"))</f>
        <v>#NAME?</v>
      </c>
      <c r="D136" s="133" t="e" cm="1">
        <f t="array" aca="1" ref="D136" ca="1">_xll.RiskNormal(14900,14900*0.282,_xll.RiskTruncateP(0.05,0.95),_xll.RiskName("Diet 3 Soil"),_xll.RiskUnits("ng/kg dry"))</f>
        <v>#NAME?</v>
      </c>
      <c r="E136" s="163">
        <v>1.3</v>
      </c>
      <c r="F136" s="134" t="e" cm="1">
        <f t="array" aca="1" ref="F136" ca="1">_xll.RiskNormal((-0.0001*A136^2+0.0196*A136+11.697),(-0.0001*A136^2+0.0196*A136+11.697)*0.062,_xll.RiskTruncateP(0.05,0.95),_xll.RiskName("DMI Cow"),_xll.RiskUnits("kg"))</f>
        <v>#NAME?</v>
      </c>
      <c r="G136" s="134" t="e">
        <f t="shared" ca="1" si="21"/>
        <v>#NAME?</v>
      </c>
      <c r="H136" s="134" t="e" cm="1">
        <f t="array" aca="1" ref="H136" ca="1">_xll.RiskNormal('SW7'!C$12,'SW7'!D$12,_xll.RiskTruncateP(0.05,0.95),_xll.RiskName("Water Intake Cow"),_xll.RiskUnits("L"))</f>
        <v>#NAME?</v>
      </c>
      <c r="I136" s="134" t="e">
        <f t="shared" ca="1" si="24"/>
        <v>#NAME?</v>
      </c>
      <c r="J136" s="134" t="e">
        <f t="shared" ca="1" si="25"/>
        <v>#NAME?</v>
      </c>
      <c r="K136" s="134" t="e" cm="1">
        <f t="array" aca="1" ref="K136" ca="1">_xll.RiskNormal(-0.0000000257*A136^4+0.0000163*A136^3-0.003686*A136^2+0.3024*A136+1.445,(-0.0000000257*A136^4+0.0000163*A136^3-0.003686*A136^2+0.3024*A136+1.445)*0.355,_xll.RiskTruncateP(0.05,0.95),_xll.RiskName("Milk Intake"),_xll.RiskUnits("kg"))</f>
        <v>#NAME?</v>
      </c>
      <c r="L136" s="134" t="e" cm="1">
        <f t="array" aca="1" ref="L136" ca="1">_xll.RiskNormal(5.4702*LN(A136)-22.889,(5.4702*LN(A136)-22.889)*0.35,_xll.RiskTruncateP(0.05,0.95),_xll.RiskName("DMI"),_xll.RiskUnits("kg"))</f>
        <v>#NAME?</v>
      </c>
      <c r="M136" s="134" t="e" cm="1">
        <f t="array" aca="1" ref="M136" ca="1">_xll.RiskNormal(0.0243*L136,0.005*L136,_xll.RiskTruncateP(0.05,0.95),_xll.RiskName("Soil Intake"),_xll.RiskUnits("kg"))</f>
        <v>#NAME?</v>
      </c>
      <c r="N136" s="134" t="e">
        <f t="shared" ca="1" si="26"/>
        <v>#NAME?</v>
      </c>
      <c r="O136" s="134" t="e">
        <f t="shared" ca="1" si="27"/>
        <v>#NAME?</v>
      </c>
      <c r="P136" s="134" t="e">
        <f t="shared" ca="1" si="22"/>
        <v>#NAME?</v>
      </c>
      <c r="Q136" s="134" t="e">
        <f t="shared" ca="1" si="22"/>
        <v>#NAME?</v>
      </c>
      <c r="R136" s="134" t="e">
        <f t="shared" ca="1" si="22"/>
        <v>#NAME?</v>
      </c>
      <c r="S136" s="134" t="e">
        <f t="shared" ca="1" si="19"/>
        <v>#NAME?</v>
      </c>
      <c r="T136" s="134" t="e" cm="1">
        <f t="array" aca="1" ref="T136" ca="1">U135-(U135*(0.5^(1/_xll.RiskNormal('SW7'!C$2,'SW7'!D$2,_xll.RiskTruncateP(0.05,0.95),_xll.RiskName("Halflife"),_xll.RiskUnits("d")))))</f>
        <v>#NAME?</v>
      </c>
      <c r="U136" s="134" t="e">
        <f t="shared" ca="1" si="28"/>
        <v>#NAME?</v>
      </c>
      <c r="V136" s="137" t="e" cm="1">
        <f t="array" aca="1" ref="V136" ca="1">(U136*_xll.RiskNormal('SW7'!C$3,'SW7'!D$3,_xll.RiskTruncateP(0.05,0.95),_xll.RiskName("PFAS MUSCLE FRAC"))/(B136*_xll.RiskNormal('SW7'!C$4,'SW7'!E$4,_xll.RiskTruncateP(0.05,0.95),_xll.RiskName("MUSCLE BW FRAC"))))/1000</f>
        <v>#NAME?</v>
      </c>
      <c r="W136" s="137" t="e" cm="1">
        <f t="array" aca="1" ref="W136" ca="1">V136/_xll.RiskNormal('SW7'!C$5,'SW7'!D$5,_xll.RiskTruncateP(0.05,0.95),_xll.RiskName("Serum Part"))</f>
        <v>#NAME?</v>
      </c>
    </row>
    <row r="137" spans="1:23" x14ac:dyDescent="0.35">
      <c r="A137" s="133">
        <f t="shared" si="23"/>
        <v>134</v>
      </c>
      <c r="B137" s="134" t="e" cm="1">
        <f t="array" aca="1" ref="B137" ca="1">B136+_xll.RiskNormal(0.5584 + 2*0.001787*A137 -3*0.00000155*A137^2 - 4*0.00000000133*A137^3,0.35*(0.5584 + 2*0.001787*A137 -3*0.00000155*A137^2 - 4*0.00000000133*A137^3),_xll.RiskTruncateP(0.05,0.95),_xll.RiskName("BW Gain"),_xll.RiskUnits("kg"))</f>
        <v>#NAME?</v>
      </c>
      <c r="C137" s="133" t="e" cm="1">
        <f t="array" aca="1" ref="C137" ca="1">_xll.RiskNormal(3800,3800*0.3941,_xll.RiskTruncateP(0.05,0.95),_xll.RiskName("Diet 3 Feed"),_xll.RiskUnits("ng/kg dry"))</f>
        <v>#NAME?</v>
      </c>
      <c r="D137" s="133" t="e" cm="1">
        <f t="array" aca="1" ref="D137" ca="1">_xll.RiskNormal(14900,14900*0.282,_xll.RiskTruncateP(0.05,0.95),_xll.RiskName("Diet 3 Soil"),_xll.RiskUnits("ng/kg dry"))</f>
        <v>#NAME?</v>
      </c>
      <c r="E137" s="163">
        <v>1.3</v>
      </c>
      <c r="F137" s="134" t="e" cm="1">
        <f t="array" aca="1" ref="F137" ca="1">_xll.RiskNormal((-0.0001*A137^2+0.0196*A137+11.697),(-0.0001*A137^2+0.0196*A137+11.697)*0.062,_xll.RiskTruncateP(0.05,0.95),_xll.RiskName("DMI Cow"),_xll.RiskUnits("kg"))</f>
        <v>#NAME?</v>
      </c>
      <c r="G137" s="134" t="e">
        <f t="shared" ca="1" si="21"/>
        <v>#NAME?</v>
      </c>
      <c r="H137" s="134" t="e" cm="1">
        <f t="array" aca="1" ref="H137" ca="1">_xll.RiskNormal('SW7'!C$12,'SW7'!D$12,_xll.RiskTruncateP(0.05,0.95),_xll.RiskName("Water Intake Cow"),_xll.RiskUnits("L"))</f>
        <v>#NAME?</v>
      </c>
      <c r="I137" s="134" t="e">
        <f t="shared" ca="1" si="24"/>
        <v>#NAME?</v>
      </c>
      <c r="J137" s="134" t="e">
        <f t="shared" ca="1" si="25"/>
        <v>#NAME?</v>
      </c>
      <c r="K137" s="134" t="e" cm="1">
        <f t="array" aca="1" ref="K137" ca="1">_xll.RiskNormal(-0.0000000257*A137^4+0.0000163*A137^3-0.003686*A137^2+0.3024*A137+1.445,(-0.0000000257*A137^4+0.0000163*A137^3-0.003686*A137^2+0.3024*A137+1.445)*0.355,_xll.RiskTruncateP(0.05,0.95),_xll.RiskName("Milk Intake"),_xll.RiskUnits("kg"))</f>
        <v>#NAME?</v>
      </c>
      <c r="L137" s="134" t="e" cm="1">
        <f t="array" aca="1" ref="L137" ca="1">_xll.RiskNormal(5.4702*LN(A137)-22.889,(5.4702*LN(A137)-22.889)*0.35,_xll.RiskTruncateP(0.05,0.95),_xll.RiskName("DMI"),_xll.RiskUnits("kg"))</f>
        <v>#NAME?</v>
      </c>
      <c r="M137" s="134" t="e" cm="1">
        <f t="array" aca="1" ref="M137" ca="1">_xll.RiskNormal(0.0243*L137,0.005*L137,_xll.RiskTruncateP(0.05,0.95),_xll.RiskName("Soil Intake"),_xll.RiskUnits("kg"))</f>
        <v>#NAME?</v>
      </c>
      <c r="N137" s="134" t="e">
        <f t="shared" ca="1" si="26"/>
        <v>#NAME?</v>
      </c>
      <c r="O137" s="134" t="e">
        <f t="shared" ca="1" si="27"/>
        <v>#NAME?</v>
      </c>
      <c r="P137" s="134" t="e">
        <f t="shared" ca="1" si="22"/>
        <v>#NAME?</v>
      </c>
      <c r="Q137" s="134" t="e">
        <f t="shared" ca="1" si="22"/>
        <v>#NAME?</v>
      </c>
      <c r="R137" s="134" t="e">
        <f t="shared" ca="1" si="22"/>
        <v>#NAME?</v>
      </c>
      <c r="S137" s="134" t="e">
        <f t="shared" ca="1" si="19"/>
        <v>#NAME?</v>
      </c>
      <c r="T137" s="134" t="e" cm="1">
        <f t="array" aca="1" ref="T137" ca="1">U136-(U136*(0.5^(1/_xll.RiskNormal('SW7'!C$2,'SW7'!D$2,_xll.RiskTruncateP(0.05,0.95),_xll.RiskName("Halflife"),_xll.RiskUnits("d")))))</f>
        <v>#NAME?</v>
      </c>
      <c r="U137" s="134" t="e">
        <f t="shared" ca="1" si="28"/>
        <v>#NAME?</v>
      </c>
      <c r="V137" s="137" t="e" cm="1">
        <f t="array" aca="1" ref="V137" ca="1">(U137*_xll.RiskNormal('SW7'!C$3,'SW7'!D$3,_xll.RiskTruncateP(0.05,0.95),_xll.RiskName("PFAS MUSCLE FRAC"))/(B137*_xll.RiskNormal('SW7'!C$4,'SW7'!E$4,_xll.RiskTruncateP(0.05,0.95),_xll.RiskName("MUSCLE BW FRAC"))))/1000</f>
        <v>#NAME?</v>
      </c>
      <c r="W137" s="137" t="e" cm="1">
        <f t="array" aca="1" ref="W137" ca="1">V137/_xll.RiskNormal('SW7'!C$5,'SW7'!D$5,_xll.RiskTruncateP(0.05,0.95),_xll.RiskName("Serum Part"))</f>
        <v>#NAME?</v>
      </c>
    </row>
    <row r="138" spans="1:23" x14ac:dyDescent="0.35">
      <c r="A138" s="133">
        <f t="shared" si="23"/>
        <v>135</v>
      </c>
      <c r="B138" s="134" t="e" cm="1">
        <f t="array" aca="1" ref="B138" ca="1">B137+_xll.RiskNormal(0.5584 + 2*0.001787*A138 -3*0.00000155*A138^2 - 4*0.00000000133*A138^3,0.35*(0.5584 + 2*0.001787*A138 -3*0.00000155*A138^2 - 4*0.00000000133*A138^3),_xll.RiskTruncateP(0.05,0.95),_xll.RiskName("BW Gain"),_xll.RiskUnits("kg"))</f>
        <v>#NAME?</v>
      </c>
      <c r="C138" s="133" t="e" cm="1">
        <f t="array" aca="1" ref="C138" ca="1">_xll.RiskNormal(3800,3800*0.3941,_xll.RiskTruncateP(0.05,0.95),_xll.RiskName("Diet 3 Feed"),_xll.RiskUnits("ng/kg dry"))</f>
        <v>#NAME?</v>
      </c>
      <c r="D138" s="133" t="e" cm="1">
        <f t="array" aca="1" ref="D138" ca="1">_xll.RiskNormal(14900,14900*0.282,_xll.RiskTruncateP(0.05,0.95),_xll.RiskName("Diet 3 Soil"),_xll.RiskUnits("ng/kg dry"))</f>
        <v>#NAME?</v>
      </c>
      <c r="E138" s="163">
        <v>1.3</v>
      </c>
      <c r="F138" s="134" t="e" cm="1">
        <f t="array" aca="1" ref="F138" ca="1">_xll.RiskNormal((-0.0001*A138^2+0.0196*A138+11.697),(-0.0001*A138^2+0.0196*A138+11.697)*0.062,_xll.RiskTruncateP(0.05,0.95),_xll.RiskName("DMI Cow"),_xll.RiskUnits("kg"))</f>
        <v>#NAME?</v>
      </c>
      <c r="G138" s="134" t="e">
        <f t="shared" ca="1" si="21"/>
        <v>#NAME?</v>
      </c>
      <c r="H138" s="134" t="e" cm="1">
        <f t="array" aca="1" ref="H138" ca="1">_xll.RiskNormal('SW7'!C$12,'SW7'!D$12,_xll.RiskTruncateP(0.05,0.95),_xll.RiskName("Water Intake Cow"),_xll.RiskUnits("L"))</f>
        <v>#NAME?</v>
      </c>
      <c r="I138" s="134" t="e">
        <f t="shared" ca="1" si="24"/>
        <v>#NAME?</v>
      </c>
      <c r="J138" s="134" t="e">
        <f t="shared" ca="1" si="25"/>
        <v>#NAME?</v>
      </c>
      <c r="K138" s="134" t="e" cm="1">
        <f t="array" aca="1" ref="K138" ca="1">_xll.RiskNormal(-0.0000000257*A138^4+0.0000163*A138^3-0.003686*A138^2+0.3024*A138+1.445,(-0.0000000257*A138^4+0.0000163*A138^3-0.003686*A138^2+0.3024*A138+1.445)*0.355,_xll.RiskTruncateP(0.05,0.95),_xll.RiskName("Milk Intake"),_xll.RiskUnits("kg"))</f>
        <v>#NAME?</v>
      </c>
      <c r="L138" s="134" t="e" cm="1">
        <f t="array" aca="1" ref="L138" ca="1">_xll.RiskNormal(5.4702*LN(A138)-22.889,(5.4702*LN(A138)-22.889)*0.35,_xll.RiskTruncateP(0.05,0.95),_xll.RiskName("DMI"),_xll.RiskUnits("kg"))</f>
        <v>#NAME?</v>
      </c>
      <c r="M138" s="134" t="e" cm="1">
        <f t="array" aca="1" ref="M138" ca="1">_xll.RiskNormal(0.0243*L138,0.005*L138,_xll.RiskTruncateP(0.05,0.95),_xll.RiskName("Soil Intake"),_xll.RiskUnits("kg"))</f>
        <v>#NAME?</v>
      </c>
      <c r="N138" s="134" t="e">
        <f t="shared" ca="1" si="26"/>
        <v>#NAME?</v>
      </c>
      <c r="O138" s="134" t="e">
        <f t="shared" ca="1" si="27"/>
        <v>#NAME?</v>
      </c>
      <c r="P138" s="134" t="e">
        <f t="shared" ca="1" si="22"/>
        <v>#NAME?</v>
      </c>
      <c r="Q138" s="134" t="e">
        <f t="shared" ca="1" si="22"/>
        <v>#NAME?</v>
      </c>
      <c r="R138" s="134" t="e">
        <f t="shared" ca="1" si="22"/>
        <v>#NAME?</v>
      </c>
      <c r="S138" s="134" t="e">
        <f t="shared" ca="1" si="19"/>
        <v>#NAME?</v>
      </c>
      <c r="T138" s="134" t="e" cm="1">
        <f t="array" aca="1" ref="T138" ca="1">U137-(U137*(0.5^(1/_xll.RiskNormal('SW7'!C$2,'SW7'!D$2,_xll.RiskTruncateP(0.05,0.95),_xll.RiskName("Halflife"),_xll.RiskUnits("d")))))</f>
        <v>#NAME?</v>
      </c>
      <c r="U138" s="134" t="e">
        <f t="shared" ca="1" si="28"/>
        <v>#NAME?</v>
      </c>
      <c r="V138" s="137" t="e" cm="1">
        <f t="array" aca="1" ref="V138" ca="1">(U138*_xll.RiskNormal('SW7'!C$3,'SW7'!D$3,_xll.RiskTruncateP(0.05,0.95),_xll.RiskName("PFAS MUSCLE FRAC"))/(B138*_xll.RiskNormal('SW7'!C$4,'SW7'!E$4,_xll.RiskTruncateP(0.05,0.95),_xll.RiskName("MUSCLE BW FRAC"))))/1000</f>
        <v>#NAME?</v>
      </c>
      <c r="W138" s="137" t="e" cm="1">
        <f t="array" aca="1" ref="W138" ca="1">V138/_xll.RiskNormal('SW7'!C$5,'SW7'!D$5,_xll.RiskTruncateP(0.05,0.95),_xll.RiskName("Serum Part"))</f>
        <v>#NAME?</v>
      </c>
    </row>
    <row r="139" spans="1:23" x14ac:dyDescent="0.35">
      <c r="A139" s="133">
        <f t="shared" si="23"/>
        <v>136</v>
      </c>
      <c r="B139" s="134" t="e" cm="1">
        <f t="array" aca="1" ref="B139" ca="1">B138+_xll.RiskNormal(0.5584 + 2*0.001787*A139 -3*0.00000155*A139^2 - 4*0.00000000133*A139^3,0.35*(0.5584 + 2*0.001787*A139 -3*0.00000155*A139^2 - 4*0.00000000133*A139^3),_xll.RiskTruncateP(0.05,0.95),_xll.RiskName("BW Gain"),_xll.RiskUnits("kg"))</f>
        <v>#NAME?</v>
      </c>
      <c r="C139" s="133" t="e" cm="1">
        <f t="array" aca="1" ref="C139" ca="1">_xll.RiskNormal(3800,3800*0.3941,_xll.RiskTruncateP(0.05,0.95),_xll.RiskName("Diet 3 Feed"),_xll.RiskUnits("ng/kg dry"))</f>
        <v>#NAME?</v>
      </c>
      <c r="D139" s="133" t="e" cm="1">
        <f t="array" aca="1" ref="D139" ca="1">_xll.RiskNormal(14900,14900*0.282,_xll.RiskTruncateP(0.05,0.95),_xll.RiskName("Diet 3 Soil"),_xll.RiskUnits("ng/kg dry"))</f>
        <v>#NAME?</v>
      </c>
      <c r="E139" s="163">
        <v>1.3</v>
      </c>
      <c r="F139" s="134" t="e" cm="1">
        <f t="array" aca="1" ref="F139" ca="1">_xll.RiskNormal((-0.0001*A139^2+0.0196*A139+11.697),(-0.0001*A139^2+0.0196*A139+11.697)*0.062,_xll.RiskTruncateP(0.05,0.95),_xll.RiskName("DMI Cow"),_xll.RiskUnits("kg"))</f>
        <v>#NAME?</v>
      </c>
      <c r="G139" s="134" t="e">
        <f t="shared" ca="1" si="21"/>
        <v>#NAME?</v>
      </c>
      <c r="H139" s="134" t="e" cm="1">
        <f t="array" aca="1" ref="H139" ca="1">_xll.RiskNormal('SW7'!C$12,'SW7'!D$12,_xll.RiskTruncateP(0.05,0.95),_xll.RiskName("Water Intake Cow"),_xll.RiskUnits("L"))</f>
        <v>#NAME?</v>
      </c>
      <c r="I139" s="134" t="e">
        <f t="shared" ca="1" si="24"/>
        <v>#NAME?</v>
      </c>
      <c r="J139" s="134" t="e">
        <f t="shared" ca="1" si="25"/>
        <v>#NAME?</v>
      </c>
      <c r="K139" s="134" t="e" cm="1">
        <f t="array" aca="1" ref="K139" ca="1">_xll.RiskNormal(-0.0000000257*A139^4+0.0000163*A139^3-0.003686*A139^2+0.3024*A139+1.445,(-0.0000000257*A139^4+0.0000163*A139^3-0.003686*A139^2+0.3024*A139+1.445)*0.355,_xll.RiskTruncateP(0.05,0.95),_xll.RiskName("Milk Intake"),_xll.RiskUnits("kg"))</f>
        <v>#NAME?</v>
      </c>
      <c r="L139" s="134" t="e" cm="1">
        <f t="array" aca="1" ref="L139" ca="1">_xll.RiskNormal(5.4702*LN(A139)-22.889,(5.4702*LN(A139)-22.889)*0.35,_xll.RiskTruncateP(0.05,0.95),_xll.RiskName("DMI"),_xll.RiskUnits("kg"))</f>
        <v>#NAME?</v>
      </c>
      <c r="M139" s="134" t="e" cm="1">
        <f t="array" aca="1" ref="M139" ca="1">_xll.RiskNormal(0.0243*L139,0.005*L139,_xll.RiskTruncateP(0.05,0.95),_xll.RiskName("Soil Intake"),_xll.RiskUnits("kg"))</f>
        <v>#NAME?</v>
      </c>
      <c r="N139" s="134" t="e">
        <f t="shared" ca="1" si="26"/>
        <v>#NAME?</v>
      </c>
      <c r="O139" s="134" t="e">
        <f t="shared" ca="1" si="27"/>
        <v>#NAME?</v>
      </c>
      <c r="P139" s="134" t="e">
        <f t="shared" ca="1" si="22"/>
        <v>#NAME?</v>
      </c>
      <c r="Q139" s="134" t="e">
        <f t="shared" ca="1" si="22"/>
        <v>#NAME?</v>
      </c>
      <c r="R139" s="134" t="e">
        <f t="shared" ca="1" si="22"/>
        <v>#NAME?</v>
      </c>
      <c r="S139" s="134" t="e">
        <f t="shared" ca="1" si="19"/>
        <v>#NAME?</v>
      </c>
      <c r="T139" s="134" t="e" cm="1">
        <f t="array" aca="1" ref="T139" ca="1">U138-(U138*(0.5^(1/_xll.RiskNormal('SW7'!C$2,'SW7'!D$2,_xll.RiskTruncateP(0.05,0.95),_xll.RiskName("Halflife"),_xll.RiskUnits("d")))))</f>
        <v>#NAME?</v>
      </c>
      <c r="U139" s="134" t="e">
        <f t="shared" ca="1" si="28"/>
        <v>#NAME?</v>
      </c>
      <c r="V139" s="137" t="e" cm="1">
        <f t="array" aca="1" ref="V139" ca="1">(U139*_xll.RiskNormal('SW7'!C$3,'SW7'!D$3,_xll.RiskTruncateP(0.05,0.95),_xll.RiskName("PFAS MUSCLE FRAC"))/(B139*_xll.RiskNormal('SW7'!C$4,'SW7'!E$4,_xll.RiskTruncateP(0.05,0.95),_xll.RiskName("MUSCLE BW FRAC"))))/1000</f>
        <v>#NAME?</v>
      </c>
      <c r="W139" s="137" t="e" cm="1">
        <f t="array" aca="1" ref="W139" ca="1">V139/_xll.RiskNormal('SW7'!C$5,'SW7'!D$5,_xll.RiskTruncateP(0.05,0.95),_xll.RiskName("Serum Part"))</f>
        <v>#NAME?</v>
      </c>
    </row>
    <row r="140" spans="1:23" x14ac:dyDescent="0.35">
      <c r="A140" s="133">
        <f t="shared" si="23"/>
        <v>137</v>
      </c>
      <c r="B140" s="134" t="e" cm="1">
        <f t="array" aca="1" ref="B140" ca="1">B139+_xll.RiskNormal(0.5584 + 2*0.001787*A140 -3*0.00000155*A140^2 - 4*0.00000000133*A140^3,0.35*(0.5584 + 2*0.001787*A140 -3*0.00000155*A140^2 - 4*0.00000000133*A140^3),_xll.RiskTruncateP(0.05,0.95),_xll.RiskName("BW Gain"),_xll.RiskUnits("kg"))</f>
        <v>#NAME?</v>
      </c>
      <c r="C140" s="133" t="e" cm="1">
        <f t="array" aca="1" ref="C140" ca="1">_xll.RiskNormal(3800,3800*0.3941,_xll.RiskTruncateP(0.05,0.95),_xll.RiskName("Diet 3 Feed"),_xll.RiskUnits("ng/kg dry"))</f>
        <v>#NAME?</v>
      </c>
      <c r="D140" s="133" t="e" cm="1">
        <f t="array" aca="1" ref="D140" ca="1">_xll.RiskNormal(14900,14900*0.282,_xll.RiskTruncateP(0.05,0.95),_xll.RiskName("Diet 3 Soil"),_xll.RiskUnits("ng/kg dry"))</f>
        <v>#NAME?</v>
      </c>
      <c r="E140" s="163">
        <v>1.3</v>
      </c>
      <c r="F140" s="134" t="e" cm="1">
        <f t="array" aca="1" ref="F140" ca="1">_xll.RiskNormal((-0.0001*A140^2+0.0196*A140+11.697),(-0.0001*A140^2+0.0196*A140+11.697)*0.062,_xll.RiskTruncateP(0.05,0.95),_xll.RiskName("DMI Cow"),_xll.RiskUnits("kg"))</f>
        <v>#NAME?</v>
      </c>
      <c r="G140" s="134" t="e">
        <f t="shared" ca="1" si="21"/>
        <v>#NAME?</v>
      </c>
      <c r="H140" s="134" t="e" cm="1">
        <f t="array" aca="1" ref="H140" ca="1">_xll.RiskNormal('SW7'!C$12,'SW7'!D$12,_xll.RiskTruncateP(0.05,0.95),_xll.RiskName("Water Intake Cow"),_xll.RiskUnits("L"))</f>
        <v>#NAME?</v>
      </c>
      <c r="I140" s="134" t="e">
        <f t="shared" ca="1" si="24"/>
        <v>#NAME?</v>
      </c>
      <c r="J140" s="134" t="e">
        <f t="shared" ca="1" si="25"/>
        <v>#NAME?</v>
      </c>
      <c r="K140" s="134" t="e" cm="1">
        <f t="array" aca="1" ref="K140" ca="1">_xll.RiskNormal(-0.0000000257*A140^4+0.0000163*A140^3-0.003686*A140^2+0.3024*A140+1.445,(-0.0000000257*A140^4+0.0000163*A140^3-0.003686*A140^2+0.3024*A140+1.445)*0.355,_xll.RiskTruncateP(0.05,0.95),_xll.RiskName("Milk Intake"),_xll.RiskUnits("kg"))</f>
        <v>#NAME?</v>
      </c>
      <c r="L140" s="134" t="e" cm="1">
        <f t="array" aca="1" ref="L140" ca="1">_xll.RiskNormal(5.4702*LN(A140)-22.889,(5.4702*LN(A140)-22.889)*0.35,_xll.RiskTruncateP(0.05,0.95),_xll.RiskName("DMI"),_xll.RiskUnits("kg"))</f>
        <v>#NAME?</v>
      </c>
      <c r="M140" s="134" t="e" cm="1">
        <f t="array" aca="1" ref="M140" ca="1">_xll.RiskNormal(0.0243*L140,0.005*L140,_xll.RiskTruncateP(0.05,0.95),_xll.RiskName("Soil Intake"),_xll.RiskUnits("kg"))</f>
        <v>#NAME?</v>
      </c>
      <c r="N140" s="134" t="e">
        <f t="shared" ca="1" si="26"/>
        <v>#NAME?</v>
      </c>
      <c r="O140" s="134" t="e">
        <f t="shared" ca="1" si="27"/>
        <v>#NAME?</v>
      </c>
      <c r="P140" s="134" t="e">
        <f t="shared" ca="1" si="22"/>
        <v>#NAME?</v>
      </c>
      <c r="Q140" s="134" t="e">
        <f t="shared" ca="1" si="22"/>
        <v>#NAME?</v>
      </c>
      <c r="R140" s="134" t="e">
        <f t="shared" ca="1" si="22"/>
        <v>#NAME?</v>
      </c>
      <c r="S140" s="134" t="e">
        <f t="shared" ca="1" si="19"/>
        <v>#NAME?</v>
      </c>
      <c r="T140" s="134" t="e" cm="1">
        <f t="array" aca="1" ref="T140" ca="1">U139-(U139*(0.5^(1/_xll.RiskNormal('SW7'!C$2,'SW7'!D$2,_xll.RiskTruncateP(0.05,0.95),_xll.RiskName("Halflife"),_xll.RiskUnits("d")))))</f>
        <v>#NAME?</v>
      </c>
      <c r="U140" s="134" t="e">
        <f t="shared" ca="1" si="28"/>
        <v>#NAME?</v>
      </c>
      <c r="V140" s="137" t="e" cm="1">
        <f t="array" aca="1" ref="V140" ca="1">(U140*_xll.RiskNormal('SW7'!C$3,'SW7'!D$3,_xll.RiskTruncateP(0.05,0.95),_xll.RiskName("PFAS MUSCLE FRAC"))/(B140*_xll.RiskNormal('SW7'!C$4,'SW7'!E$4,_xll.RiskTruncateP(0.05,0.95),_xll.RiskName("MUSCLE BW FRAC"))))/1000</f>
        <v>#NAME?</v>
      </c>
      <c r="W140" s="137" t="e" cm="1">
        <f t="array" aca="1" ref="W140" ca="1">V140/_xll.RiskNormal('SW7'!C$5,'SW7'!D$5,_xll.RiskTruncateP(0.05,0.95),_xll.RiskName("Serum Part"))</f>
        <v>#NAME?</v>
      </c>
    </row>
    <row r="141" spans="1:23" x14ac:dyDescent="0.35">
      <c r="A141" s="133">
        <f t="shared" si="23"/>
        <v>138</v>
      </c>
      <c r="B141" s="134" t="e" cm="1">
        <f t="array" aca="1" ref="B141" ca="1">B140+_xll.RiskNormal(0.5584 + 2*0.001787*A141 -3*0.00000155*A141^2 - 4*0.00000000133*A141^3,0.35*(0.5584 + 2*0.001787*A141 -3*0.00000155*A141^2 - 4*0.00000000133*A141^3),_xll.RiskTruncateP(0.05,0.95),_xll.RiskName("BW Gain"),_xll.RiskUnits("kg"))</f>
        <v>#NAME?</v>
      </c>
      <c r="C141" s="133" t="e" cm="1">
        <f t="array" aca="1" ref="C141" ca="1">_xll.RiskNormal(3800,3800*0.3941,_xll.RiskTruncateP(0.05,0.95),_xll.RiskName("Diet 3 Feed"),_xll.RiskUnits("ng/kg dry"))</f>
        <v>#NAME?</v>
      </c>
      <c r="D141" s="133" t="e" cm="1">
        <f t="array" aca="1" ref="D141" ca="1">_xll.RiskNormal(14900,14900*0.282,_xll.RiskTruncateP(0.05,0.95),_xll.RiskName("Diet 3 Soil"),_xll.RiskUnits("ng/kg dry"))</f>
        <v>#NAME?</v>
      </c>
      <c r="E141" s="163">
        <v>1.3</v>
      </c>
      <c r="F141" s="134" t="e" cm="1">
        <f t="array" aca="1" ref="F141" ca="1">_xll.RiskNormal((-0.0001*A141^2+0.0196*A141+11.697),(-0.0001*A141^2+0.0196*A141+11.697)*0.062,_xll.RiskTruncateP(0.05,0.95),_xll.RiskName("DMI Cow"),_xll.RiskUnits("kg"))</f>
        <v>#NAME?</v>
      </c>
      <c r="G141" s="134" t="e">
        <f t="shared" ca="1" si="21"/>
        <v>#NAME?</v>
      </c>
      <c r="H141" s="134" t="e" cm="1">
        <f t="array" aca="1" ref="H141" ca="1">_xll.RiskNormal('SW7'!C$12,'SW7'!D$12,_xll.RiskTruncateP(0.05,0.95),_xll.RiskName("Water Intake Cow"),_xll.RiskUnits("L"))</f>
        <v>#NAME?</v>
      </c>
      <c r="I141" s="134" t="e">
        <f t="shared" ca="1" si="24"/>
        <v>#NAME?</v>
      </c>
      <c r="J141" s="134" t="e">
        <f t="shared" ca="1" si="25"/>
        <v>#NAME?</v>
      </c>
      <c r="K141" s="134" t="e" cm="1">
        <f t="array" aca="1" ref="K141" ca="1">_xll.RiskNormal(-0.0000000257*A141^4+0.0000163*A141^3-0.003686*A141^2+0.3024*A141+1.445,(-0.0000000257*A141^4+0.0000163*A141^3-0.003686*A141^2+0.3024*A141+1.445)*0.355,_xll.RiskTruncateP(0.05,0.95),_xll.RiskName("Milk Intake"),_xll.RiskUnits("kg"))</f>
        <v>#NAME?</v>
      </c>
      <c r="L141" s="134" t="e" cm="1">
        <f t="array" aca="1" ref="L141" ca="1">_xll.RiskNormal(5.4702*LN(A141)-22.889,(5.4702*LN(A141)-22.889)*0.35,_xll.RiskTruncateP(0.05,0.95),_xll.RiskName("DMI"),_xll.RiskUnits("kg"))</f>
        <v>#NAME?</v>
      </c>
      <c r="M141" s="134" t="e" cm="1">
        <f t="array" aca="1" ref="M141" ca="1">_xll.RiskNormal(0.0243*L141,0.005*L141,_xll.RiskTruncateP(0.05,0.95),_xll.RiskName("Soil Intake"),_xll.RiskUnits("kg"))</f>
        <v>#NAME?</v>
      </c>
      <c r="N141" s="134" t="e">
        <f t="shared" ca="1" si="26"/>
        <v>#NAME?</v>
      </c>
      <c r="O141" s="134" t="e">
        <f t="shared" ca="1" si="27"/>
        <v>#NAME?</v>
      </c>
      <c r="P141" s="134" t="e">
        <f t="shared" ca="1" si="22"/>
        <v>#NAME?</v>
      </c>
      <c r="Q141" s="134" t="e">
        <f t="shared" ca="1" si="22"/>
        <v>#NAME?</v>
      </c>
      <c r="R141" s="134" t="e">
        <f t="shared" ca="1" si="22"/>
        <v>#NAME?</v>
      </c>
      <c r="S141" s="134" t="e">
        <f t="shared" ca="1" si="19"/>
        <v>#NAME?</v>
      </c>
      <c r="T141" s="134" t="e" cm="1">
        <f t="array" aca="1" ref="T141" ca="1">U140-(U140*(0.5^(1/_xll.RiskNormal('SW7'!C$2,'SW7'!D$2,_xll.RiskTruncateP(0.05,0.95),_xll.RiskName("Halflife"),_xll.RiskUnits("d")))))</f>
        <v>#NAME?</v>
      </c>
      <c r="U141" s="134" t="e">
        <f t="shared" ca="1" si="28"/>
        <v>#NAME?</v>
      </c>
      <c r="V141" s="137" t="e" cm="1">
        <f t="array" aca="1" ref="V141" ca="1">(U141*_xll.RiskNormal('SW7'!C$3,'SW7'!D$3,_xll.RiskTruncateP(0.05,0.95),_xll.RiskName("PFAS MUSCLE FRAC"))/(B141*_xll.RiskNormal('SW7'!C$4,'SW7'!E$4,_xll.RiskTruncateP(0.05,0.95),_xll.RiskName("MUSCLE BW FRAC"))))/1000</f>
        <v>#NAME?</v>
      </c>
      <c r="W141" s="137" t="e" cm="1">
        <f t="array" aca="1" ref="W141" ca="1">V141/_xll.RiskNormal('SW7'!C$5,'SW7'!D$5,_xll.RiskTruncateP(0.05,0.95),_xll.RiskName("Serum Part"))</f>
        <v>#NAME?</v>
      </c>
    </row>
    <row r="142" spans="1:23" x14ac:dyDescent="0.35">
      <c r="A142" s="133">
        <f t="shared" si="23"/>
        <v>139</v>
      </c>
      <c r="B142" s="134" t="e" cm="1">
        <f t="array" aca="1" ref="B142" ca="1">B141+_xll.RiskNormal(0.5584 + 2*0.001787*A142 -3*0.00000155*A142^2 - 4*0.00000000133*A142^3,0.35*(0.5584 + 2*0.001787*A142 -3*0.00000155*A142^2 - 4*0.00000000133*A142^3),_xll.RiskTruncateP(0.05,0.95),_xll.RiskName("BW Gain"),_xll.RiskUnits("kg"))</f>
        <v>#NAME?</v>
      </c>
      <c r="C142" s="133" t="e" cm="1">
        <f t="array" aca="1" ref="C142" ca="1">_xll.RiskNormal(3800,3800*0.3941,_xll.RiskTruncateP(0.05,0.95),_xll.RiskName("Diet 3 Feed"),_xll.RiskUnits("ng/kg dry"))</f>
        <v>#NAME?</v>
      </c>
      <c r="D142" s="133" t="e" cm="1">
        <f t="array" aca="1" ref="D142" ca="1">_xll.RiskNormal(14900,14900*0.282,_xll.RiskTruncateP(0.05,0.95),_xll.RiskName("Diet 3 Soil"),_xll.RiskUnits("ng/kg dry"))</f>
        <v>#NAME?</v>
      </c>
      <c r="E142" s="163">
        <v>1.3</v>
      </c>
      <c r="F142" s="134" t="e" cm="1">
        <f t="array" aca="1" ref="F142" ca="1">_xll.RiskNormal((-0.0001*A142^2+0.0196*A142+11.697),(-0.0001*A142^2+0.0196*A142+11.697)*0.062,_xll.RiskTruncateP(0.05,0.95),_xll.RiskName("DMI Cow"),_xll.RiskUnits("kg"))</f>
        <v>#NAME?</v>
      </c>
      <c r="G142" s="134" t="e">
        <f t="shared" ca="1" si="21"/>
        <v>#NAME?</v>
      </c>
      <c r="H142" s="134" t="e" cm="1">
        <f t="array" aca="1" ref="H142" ca="1">_xll.RiskNormal('SW7'!C$12,'SW7'!D$12,_xll.RiskTruncateP(0.05,0.95),_xll.RiskName("Water Intake Cow"),_xll.RiskUnits("L"))</f>
        <v>#NAME?</v>
      </c>
      <c r="I142" s="134" t="e">
        <f t="shared" ca="1" si="24"/>
        <v>#NAME?</v>
      </c>
      <c r="J142" s="134" t="e">
        <f t="shared" ca="1" si="25"/>
        <v>#NAME?</v>
      </c>
      <c r="K142" s="134" t="e" cm="1">
        <f t="array" aca="1" ref="K142" ca="1">_xll.RiskNormal(-0.0000000257*A142^4+0.0000163*A142^3-0.003686*A142^2+0.3024*A142+1.445,(-0.0000000257*A142^4+0.0000163*A142^3-0.003686*A142^2+0.3024*A142+1.445)*0.355,_xll.RiskTruncateP(0.05,0.95),_xll.RiskName("Milk Intake"),_xll.RiskUnits("kg"))</f>
        <v>#NAME?</v>
      </c>
      <c r="L142" s="134" t="e" cm="1">
        <f t="array" aca="1" ref="L142" ca="1">_xll.RiskNormal(5.4702*LN(A142)-22.889,(5.4702*LN(A142)-22.889)*0.35,_xll.RiskTruncateP(0.05,0.95),_xll.RiskName("DMI"),_xll.RiskUnits("kg"))</f>
        <v>#NAME?</v>
      </c>
      <c r="M142" s="134" t="e" cm="1">
        <f t="array" aca="1" ref="M142" ca="1">_xll.RiskNormal(0.0243*L142,0.005*L142,_xll.RiskTruncateP(0.05,0.95),_xll.RiskName("Soil Intake"),_xll.RiskUnits("kg"))</f>
        <v>#NAME?</v>
      </c>
      <c r="N142" s="134" t="e">
        <f t="shared" ca="1" si="26"/>
        <v>#NAME?</v>
      </c>
      <c r="O142" s="134" t="e">
        <f t="shared" ca="1" si="27"/>
        <v>#NAME?</v>
      </c>
      <c r="P142" s="134" t="e">
        <f t="shared" ca="1" si="22"/>
        <v>#NAME?</v>
      </c>
      <c r="Q142" s="134" t="e">
        <f t="shared" ca="1" si="22"/>
        <v>#NAME?</v>
      </c>
      <c r="R142" s="134" t="e">
        <f t="shared" ca="1" si="22"/>
        <v>#NAME?</v>
      </c>
      <c r="S142" s="134" t="e">
        <f t="shared" ca="1" si="19"/>
        <v>#NAME?</v>
      </c>
      <c r="T142" s="134" t="e" cm="1">
        <f t="array" aca="1" ref="T142" ca="1">U141-(U141*(0.5^(1/_xll.RiskNormal('SW7'!C$2,'SW7'!D$2,_xll.RiskTruncateP(0.05,0.95),_xll.RiskName("Halflife"),_xll.RiskUnits("d")))))</f>
        <v>#NAME?</v>
      </c>
      <c r="U142" s="134" t="e">
        <f t="shared" ca="1" si="28"/>
        <v>#NAME?</v>
      </c>
      <c r="V142" s="137" t="e" cm="1">
        <f t="array" aca="1" ref="V142" ca="1">(U142*_xll.RiskNormal('SW7'!C$3,'SW7'!D$3,_xll.RiskTruncateP(0.05,0.95),_xll.RiskName("PFAS MUSCLE FRAC"))/(B142*_xll.RiskNormal('SW7'!C$4,'SW7'!E$4,_xll.RiskTruncateP(0.05,0.95),_xll.RiskName("MUSCLE BW FRAC"))))/1000</f>
        <v>#NAME?</v>
      </c>
      <c r="W142" s="137" t="e" cm="1">
        <f t="array" aca="1" ref="W142" ca="1">V142/_xll.RiskNormal('SW7'!C$5,'SW7'!D$5,_xll.RiskTruncateP(0.05,0.95),_xll.RiskName("Serum Part"))</f>
        <v>#NAME?</v>
      </c>
    </row>
    <row r="143" spans="1:23" x14ac:dyDescent="0.35">
      <c r="A143" s="133">
        <f t="shared" si="23"/>
        <v>140</v>
      </c>
      <c r="B143" s="134" t="e" cm="1">
        <f t="array" aca="1" ref="B143" ca="1">B142+_xll.RiskNormal(0.5584 + 2*0.001787*A143 -3*0.00000155*A143^2 - 4*0.00000000133*A143^3,0.35*(0.5584 + 2*0.001787*A143 -3*0.00000155*A143^2 - 4*0.00000000133*A143^3),_xll.RiskTruncateP(0.05,0.95),_xll.RiskName("BW Gain"),_xll.RiskUnits("kg"))</f>
        <v>#NAME?</v>
      </c>
      <c r="C143" s="133" t="e" cm="1">
        <f t="array" aca="1" ref="C143" ca="1">_xll.RiskNormal(3800,3800*0.3941,_xll.RiskTruncateP(0.05,0.95),_xll.RiskName("Diet 3 Feed"),_xll.RiskUnits("ng/kg dry"))</f>
        <v>#NAME?</v>
      </c>
      <c r="D143" s="133" t="e" cm="1">
        <f t="array" aca="1" ref="D143" ca="1">_xll.RiskNormal(14900,14900*0.282,_xll.RiskTruncateP(0.05,0.95),_xll.RiskName("Diet 3 Soil"),_xll.RiskUnits("ng/kg dry"))</f>
        <v>#NAME?</v>
      </c>
      <c r="E143" s="163">
        <v>1.3</v>
      </c>
      <c r="F143" s="134" t="e" cm="1">
        <f t="array" aca="1" ref="F143" ca="1">_xll.RiskNormal((-0.0001*A143^2+0.0196*A143+11.697),(-0.0001*A143^2+0.0196*A143+11.697)*0.062,_xll.RiskTruncateP(0.05,0.95),_xll.RiskName("DMI Cow"),_xll.RiskUnits("kg"))</f>
        <v>#NAME?</v>
      </c>
      <c r="G143" s="134" t="e">
        <f t="shared" ca="1" si="21"/>
        <v>#NAME?</v>
      </c>
      <c r="H143" s="134" t="e" cm="1">
        <f t="array" aca="1" ref="H143" ca="1">_xll.RiskNormal('SW7'!C$12,'SW7'!D$12,_xll.RiskTruncateP(0.05,0.95),_xll.RiskName("Water Intake Cow"),_xll.RiskUnits("L"))</f>
        <v>#NAME?</v>
      </c>
      <c r="I143" s="134" t="e">
        <f t="shared" ca="1" si="24"/>
        <v>#NAME?</v>
      </c>
      <c r="J143" s="134" t="e">
        <f t="shared" ca="1" si="25"/>
        <v>#NAME?</v>
      </c>
      <c r="K143" s="134" t="e" cm="1">
        <f t="array" aca="1" ref="K143" ca="1">_xll.RiskNormal(-0.0000000257*A143^4+0.0000163*A143^3-0.003686*A143^2+0.3024*A143+1.445,(-0.0000000257*A143^4+0.0000163*A143^3-0.003686*A143^2+0.3024*A143+1.445)*0.355,_xll.RiskTruncateP(0.05,0.95),_xll.RiskName("Milk Intake"),_xll.RiskUnits("kg"))</f>
        <v>#NAME?</v>
      </c>
      <c r="L143" s="134" t="e" cm="1">
        <f t="array" aca="1" ref="L143" ca="1">_xll.RiskNormal(5.4702*LN(A143)-22.889,(5.4702*LN(A143)-22.889)*0.35,_xll.RiskTruncateP(0.05,0.95),_xll.RiskName("DMI"),_xll.RiskUnits("kg"))</f>
        <v>#NAME?</v>
      </c>
      <c r="M143" s="134" t="e" cm="1">
        <f t="array" aca="1" ref="M143" ca="1">_xll.RiskNormal(0.0243*L143,0.005*L143,_xll.RiskTruncateP(0.05,0.95),_xll.RiskName("Soil Intake"),_xll.RiskUnits("kg"))</f>
        <v>#NAME?</v>
      </c>
      <c r="N143" s="134" t="e">
        <f t="shared" ca="1" si="26"/>
        <v>#NAME?</v>
      </c>
      <c r="O143" s="134" t="e">
        <f t="shared" ca="1" si="27"/>
        <v>#NAME?</v>
      </c>
      <c r="P143" s="134" t="e">
        <f t="shared" ca="1" si="22"/>
        <v>#NAME?</v>
      </c>
      <c r="Q143" s="134" t="e">
        <f t="shared" ca="1" si="22"/>
        <v>#NAME?</v>
      </c>
      <c r="R143" s="134" t="e">
        <f t="shared" ca="1" si="22"/>
        <v>#NAME?</v>
      </c>
      <c r="S143" s="134" t="e">
        <f t="shared" ref="S143:S206" ca="1" si="29">SUM(O143:R143)</f>
        <v>#NAME?</v>
      </c>
      <c r="T143" s="134" t="e" cm="1">
        <f t="array" aca="1" ref="T143" ca="1">U142-(U142*(0.5^(1/_xll.RiskNormal('SW7'!C$2,'SW7'!D$2,_xll.RiskTruncateP(0.05,0.95),_xll.RiskName("Halflife"),_xll.RiskUnits("d")))))</f>
        <v>#NAME?</v>
      </c>
      <c r="U143" s="134" t="e">
        <f t="shared" ca="1" si="28"/>
        <v>#NAME?</v>
      </c>
      <c r="V143" s="137" t="e" cm="1">
        <f t="array" aca="1" ref="V143" ca="1">(U143*_xll.RiskNormal('SW7'!C$3,'SW7'!D$3,_xll.RiskTruncateP(0.05,0.95),_xll.RiskName("PFAS MUSCLE FRAC"))/(B143*_xll.RiskNormal('SW7'!C$4,'SW7'!E$4,_xll.RiskTruncateP(0.05,0.95),_xll.RiskName("MUSCLE BW FRAC"))))/1000</f>
        <v>#NAME?</v>
      </c>
      <c r="W143" s="137" t="e" cm="1">
        <f t="array" aca="1" ref="W143" ca="1">V143/_xll.RiskNormal('SW7'!C$5,'SW7'!D$5,_xll.RiskTruncateP(0.05,0.95),_xll.RiskName("Serum Part"))</f>
        <v>#NAME?</v>
      </c>
    </row>
    <row r="144" spans="1:23" x14ac:dyDescent="0.35">
      <c r="A144" s="133">
        <f t="shared" si="23"/>
        <v>141</v>
      </c>
      <c r="B144" s="134" t="e" cm="1">
        <f t="array" aca="1" ref="B144" ca="1">B143+_xll.RiskNormal(0.5584 + 2*0.001787*A144 -3*0.00000155*A144^2 - 4*0.00000000133*A144^3,0.35*(0.5584 + 2*0.001787*A144 -3*0.00000155*A144^2 - 4*0.00000000133*A144^3),_xll.RiskTruncateP(0.05,0.95),_xll.RiskName("BW Gain"),_xll.RiskUnits("kg"))</f>
        <v>#NAME?</v>
      </c>
      <c r="C144" s="133" t="e" cm="1">
        <f t="array" aca="1" ref="C144" ca="1">_xll.RiskNormal(3800,3800*0.3941,_xll.RiskTruncateP(0.05,0.95),_xll.RiskName("Diet 3 Feed"),_xll.RiskUnits("ng/kg dry"))</f>
        <v>#NAME?</v>
      </c>
      <c r="D144" s="133" t="e" cm="1">
        <f t="array" aca="1" ref="D144" ca="1">_xll.RiskNormal(14900,14900*0.282,_xll.RiskTruncateP(0.05,0.95),_xll.RiskName("Diet 3 Soil"),_xll.RiskUnits("ng/kg dry"))</f>
        <v>#NAME?</v>
      </c>
      <c r="E144" s="163">
        <v>1.3</v>
      </c>
      <c r="F144" s="134" t="e" cm="1">
        <f t="array" aca="1" ref="F144" ca="1">_xll.RiskNormal((-0.0001*A144^2+0.0196*A144+11.697),(-0.0001*A144^2+0.0196*A144+11.697)*0.062,_xll.RiskTruncateP(0.05,0.95),_xll.RiskName("DMI Cow"),_xll.RiskUnits("kg"))</f>
        <v>#NAME?</v>
      </c>
      <c r="G144" s="134" t="e">
        <f t="shared" ca="1" si="21"/>
        <v>#NAME?</v>
      </c>
      <c r="H144" s="134" t="e" cm="1">
        <f t="array" aca="1" ref="H144" ca="1">_xll.RiskNormal('SW7'!C$12,'SW7'!D$12,_xll.RiskTruncateP(0.05,0.95),_xll.RiskName("Water Intake Cow"),_xll.RiskUnits("L"))</f>
        <v>#NAME?</v>
      </c>
      <c r="I144" s="134" t="e">
        <f t="shared" ca="1" si="24"/>
        <v>#NAME?</v>
      </c>
      <c r="J144" s="134" t="e">
        <f t="shared" ca="1" si="25"/>
        <v>#NAME?</v>
      </c>
      <c r="K144" s="134" t="e" cm="1">
        <f t="array" aca="1" ref="K144" ca="1">_xll.RiskNormal(-0.0000000257*A144^4+0.0000163*A144^3-0.003686*A144^2+0.3024*A144+1.445,(-0.0000000257*A144^4+0.0000163*A144^3-0.003686*A144^2+0.3024*A144+1.445)*0.355,_xll.RiskTruncateP(0.05,0.95),_xll.RiskName("Milk Intake"),_xll.RiskUnits("kg"))</f>
        <v>#NAME?</v>
      </c>
      <c r="L144" s="134" t="e" cm="1">
        <f t="array" aca="1" ref="L144" ca="1">_xll.RiskNormal(5.4702*LN(A144)-22.889,(5.4702*LN(A144)-22.889)*0.35,_xll.RiskTruncateP(0.05,0.95),_xll.RiskName("DMI"),_xll.RiskUnits("kg"))</f>
        <v>#NAME?</v>
      </c>
      <c r="M144" s="134" t="e" cm="1">
        <f t="array" aca="1" ref="M144" ca="1">_xll.RiskNormal(0.0243*L144,0.005*L144,_xll.RiskTruncateP(0.05,0.95),_xll.RiskName("Soil Intake"),_xll.RiskUnits("kg"))</f>
        <v>#NAME?</v>
      </c>
      <c r="N144" s="134" t="e">
        <f t="shared" ca="1" si="26"/>
        <v>#NAME?</v>
      </c>
      <c r="O144" s="134" t="e">
        <f t="shared" ca="1" si="27"/>
        <v>#NAME?</v>
      </c>
      <c r="P144" s="134" t="e">
        <f t="shared" ca="1" si="22"/>
        <v>#NAME?</v>
      </c>
      <c r="Q144" s="134" t="e">
        <f t="shared" ca="1" si="22"/>
        <v>#NAME?</v>
      </c>
      <c r="R144" s="134" t="e">
        <f t="shared" ca="1" si="22"/>
        <v>#NAME?</v>
      </c>
      <c r="S144" s="134" t="e">
        <f t="shared" ca="1" si="29"/>
        <v>#NAME?</v>
      </c>
      <c r="T144" s="134" t="e" cm="1">
        <f t="array" aca="1" ref="T144" ca="1">U143-(U143*(0.5^(1/_xll.RiskNormal('SW7'!C$2,'SW7'!D$2,_xll.RiskTruncateP(0.05,0.95),_xll.RiskName("Halflife"),_xll.RiskUnits("d")))))</f>
        <v>#NAME?</v>
      </c>
      <c r="U144" s="134" t="e">
        <f t="shared" ca="1" si="28"/>
        <v>#NAME?</v>
      </c>
      <c r="V144" s="137" t="e" cm="1">
        <f t="array" aca="1" ref="V144" ca="1">(U144*_xll.RiskNormal('SW7'!C$3,'SW7'!D$3,_xll.RiskTruncateP(0.05,0.95),_xll.RiskName("PFAS MUSCLE FRAC"))/(B144*_xll.RiskNormal('SW7'!C$4,'SW7'!E$4,_xll.RiskTruncateP(0.05,0.95),_xll.RiskName("MUSCLE BW FRAC"))))/1000</f>
        <v>#NAME?</v>
      </c>
      <c r="W144" s="137" t="e" cm="1">
        <f t="array" aca="1" ref="W144" ca="1">V144/_xll.RiskNormal('SW7'!C$5,'SW7'!D$5,_xll.RiskTruncateP(0.05,0.95),_xll.RiskName("Serum Part"))</f>
        <v>#NAME?</v>
      </c>
    </row>
    <row r="145" spans="1:23" x14ac:dyDescent="0.35">
      <c r="A145" s="133">
        <f t="shared" si="23"/>
        <v>142</v>
      </c>
      <c r="B145" s="134" t="e" cm="1">
        <f t="array" aca="1" ref="B145" ca="1">B144+_xll.RiskNormal(0.5584 + 2*0.001787*A145 -3*0.00000155*A145^2 - 4*0.00000000133*A145^3,0.35*(0.5584 + 2*0.001787*A145 -3*0.00000155*A145^2 - 4*0.00000000133*A145^3),_xll.RiskTruncateP(0.05,0.95),_xll.RiskName("BW Gain"),_xll.RiskUnits("kg"))</f>
        <v>#NAME?</v>
      </c>
      <c r="C145" s="133" t="e" cm="1">
        <f t="array" aca="1" ref="C145" ca="1">_xll.RiskNormal(3800,3800*0.3941,_xll.RiskTruncateP(0.05,0.95),_xll.RiskName("Diet 3 Feed"),_xll.RiskUnits("ng/kg dry"))</f>
        <v>#NAME?</v>
      </c>
      <c r="D145" s="133" t="e" cm="1">
        <f t="array" aca="1" ref="D145" ca="1">_xll.RiskNormal(14900,14900*0.282,_xll.RiskTruncateP(0.05,0.95),_xll.RiskName("Diet 3 Soil"),_xll.RiskUnits("ng/kg dry"))</f>
        <v>#NAME?</v>
      </c>
      <c r="E145" s="163">
        <v>1.3</v>
      </c>
      <c r="F145" s="134" t="e" cm="1">
        <f t="array" aca="1" ref="F145" ca="1">_xll.RiskNormal((-0.0001*A145^2+0.0196*A145+11.697),(-0.0001*A145^2+0.0196*A145+11.697)*0.062,_xll.RiskTruncateP(0.05,0.95),_xll.RiskName("DMI Cow"),_xll.RiskUnits("kg"))</f>
        <v>#NAME?</v>
      </c>
      <c r="G145" s="134" t="e">
        <f t="shared" ca="1" si="21"/>
        <v>#NAME?</v>
      </c>
      <c r="H145" s="134" t="e" cm="1">
        <f t="array" aca="1" ref="H145" ca="1">_xll.RiskNormal('SW7'!C$12,'SW7'!D$12,_xll.RiskTruncateP(0.05,0.95),_xll.RiskName("Water Intake Cow"),_xll.RiskUnits("L"))</f>
        <v>#NAME?</v>
      </c>
      <c r="I145" s="134" t="e">
        <f t="shared" ca="1" si="24"/>
        <v>#NAME?</v>
      </c>
      <c r="J145" s="134" t="e">
        <f t="shared" ca="1" si="25"/>
        <v>#NAME?</v>
      </c>
      <c r="K145" s="134" t="e" cm="1">
        <f t="array" aca="1" ref="K145" ca="1">_xll.RiskNormal(-0.0000000257*A145^4+0.0000163*A145^3-0.003686*A145^2+0.3024*A145+1.445,(-0.0000000257*A145^4+0.0000163*A145^3-0.003686*A145^2+0.3024*A145+1.445)*0.355,_xll.RiskTruncateP(0.05,0.95),_xll.RiskName("Milk Intake"),_xll.RiskUnits("kg"))</f>
        <v>#NAME?</v>
      </c>
      <c r="L145" s="134" t="e" cm="1">
        <f t="array" aca="1" ref="L145" ca="1">_xll.RiskNormal(5.4702*LN(A145)-22.889,(5.4702*LN(A145)-22.889)*0.35,_xll.RiskTruncateP(0.05,0.95),_xll.RiskName("DMI"),_xll.RiskUnits("kg"))</f>
        <v>#NAME?</v>
      </c>
      <c r="M145" s="134" t="e" cm="1">
        <f t="array" aca="1" ref="M145" ca="1">_xll.RiskNormal(0.0243*L145,0.005*L145,_xll.RiskTruncateP(0.05,0.95),_xll.RiskName("Soil Intake"),_xll.RiskUnits("kg"))</f>
        <v>#NAME?</v>
      </c>
      <c r="N145" s="134" t="e">
        <f t="shared" ca="1" si="26"/>
        <v>#NAME?</v>
      </c>
      <c r="O145" s="134" t="e">
        <f t="shared" ca="1" si="27"/>
        <v>#NAME?</v>
      </c>
      <c r="P145" s="134" t="e">
        <f t="shared" ca="1" si="22"/>
        <v>#NAME?</v>
      </c>
      <c r="Q145" s="134" t="e">
        <f t="shared" ca="1" si="22"/>
        <v>#NAME?</v>
      </c>
      <c r="R145" s="134" t="e">
        <f t="shared" ca="1" si="22"/>
        <v>#NAME?</v>
      </c>
      <c r="S145" s="134" t="e">
        <f t="shared" ca="1" si="29"/>
        <v>#NAME?</v>
      </c>
      <c r="T145" s="134" t="e" cm="1">
        <f t="array" aca="1" ref="T145" ca="1">U144-(U144*(0.5^(1/_xll.RiskNormal('SW7'!C$2,'SW7'!D$2,_xll.RiskTruncateP(0.05,0.95),_xll.RiskName("Halflife"),_xll.RiskUnits("d")))))</f>
        <v>#NAME?</v>
      </c>
      <c r="U145" s="134" t="e">
        <f t="shared" ca="1" si="28"/>
        <v>#NAME?</v>
      </c>
      <c r="V145" s="137" t="e" cm="1">
        <f t="array" aca="1" ref="V145" ca="1">(U145*_xll.RiskNormal('SW7'!C$3,'SW7'!D$3,_xll.RiskTruncateP(0.05,0.95),_xll.RiskName("PFAS MUSCLE FRAC"))/(B145*_xll.RiskNormal('SW7'!C$4,'SW7'!E$4,_xll.RiskTruncateP(0.05,0.95),_xll.RiskName("MUSCLE BW FRAC"))))/1000</f>
        <v>#NAME?</v>
      </c>
      <c r="W145" s="137" t="e" cm="1">
        <f t="array" aca="1" ref="W145" ca="1">V145/_xll.RiskNormal('SW7'!C$5,'SW7'!D$5,_xll.RiskTruncateP(0.05,0.95),_xll.RiskName("Serum Part"))</f>
        <v>#NAME?</v>
      </c>
    </row>
    <row r="146" spans="1:23" x14ac:dyDescent="0.35">
      <c r="A146" s="133">
        <f t="shared" si="23"/>
        <v>143</v>
      </c>
      <c r="B146" s="134" t="e" cm="1">
        <f t="array" aca="1" ref="B146" ca="1">B145+_xll.RiskNormal(0.5584 + 2*0.001787*A146 -3*0.00000155*A146^2 - 4*0.00000000133*A146^3,0.35*(0.5584 + 2*0.001787*A146 -3*0.00000155*A146^2 - 4*0.00000000133*A146^3),_xll.RiskTruncateP(0.05,0.95),_xll.RiskName("BW Gain"),_xll.RiskUnits("kg"))</f>
        <v>#NAME?</v>
      </c>
      <c r="C146" s="133" t="e" cm="1">
        <f t="array" aca="1" ref="C146" ca="1">_xll.RiskNormal(3800,3800*0.3941,_xll.RiskTruncateP(0.05,0.95),_xll.RiskName("Diet 3 Feed"),_xll.RiskUnits("ng/kg dry"))</f>
        <v>#NAME?</v>
      </c>
      <c r="D146" s="133" t="e" cm="1">
        <f t="array" aca="1" ref="D146" ca="1">_xll.RiskNormal(14900,14900*0.282,_xll.RiskTruncateP(0.05,0.95),_xll.RiskName("Diet 3 Soil"),_xll.RiskUnits("ng/kg dry"))</f>
        <v>#NAME?</v>
      </c>
      <c r="E146" s="163">
        <v>1.3</v>
      </c>
      <c r="F146" s="134" t="e" cm="1">
        <f t="array" aca="1" ref="F146" ca="1">_xll.RiskNormal((-0.0001*A146^2+0.0196*A146+11.697),(-0.0001*A146^2+0.0196*A146+11.697)*0.062,_xll.RiskTruncateP(0.05,0.95),_xll.RiskName("DMI Cow"),_xll.RiskUnits("kg"))</f>
        <v>#NAME?</v>
      </c>
      <c r="G146" s="134" t="e">
        <f t="shared" ca="1" si="21"/>
        <v>#NAME?</v>
      </c>
      <c r="H146" s="134" t="e" cm="1">
        <f t="array" aca="1" ref="H146" ca="1">_xll.RiskNormal('SW7'!C$12,'SW7'!D$12,_xll.RiskTruncateP(0.05,0.95),_xll.RiskName("Water Intake Cow"),_xll.RiskUnits("L"))</f>
        <v>#NAME?</v>
      </c>
      <c r="I146" s="134" t="e">
        <f t="shared" ca="1" si="24"/>
        <v>#NAME?</v>
      </c>
      <c r="J146" s="134" t="e">
        <f t="shared" ca="1" si="25"/>
        <v>#NAME?</v>
      </c>
      <c r="K146" s="134" t="e" cm="1">
        <f t="array" aca="1" ref="K146" ca="1">_xll.RiskNormal(-0.0000000257*A146^4+0.0000163*A146^3-0.003686*A146^2+0.3024*A146+1.445,(-0.0000000257*A146^4+0.0000163*A146^3-0.003686*A146^2+0.3024*A146+1.445)*0.355,_xll.RiskTruncateP(0.05,0.95),_xll.RiskName("Milk Intake"),_xll.RiskUnits("kg"))</f>
        <v>#NAME?</v>
      </c>
      <c r="L146" s="134" t="e" cm="1">
        <f t="array" aca="1" ref="L146" ca="1">_xll.RiskNormal(5.4702*LN(A146)-22.889,(5.4702*LN(A146)-22.889)*0.35,_xll.RiskTruncateP(0.05,0.95),_xll.RiskName("DMI"),_xll.RiskUnits("kg"))</f>
        <v>#NAME?</v>
      </c>
      <c r="M146" s="134" t="e" cm="1">
        <f t="array" aca="1" ref="M146" ca="1">_xll.RiskNormal(0.0243*L146,0.005*L146,_xll.RiskTruncateP(0.05,0.95),_xll.RiskName("Soil Intake"),_xll.RiskUnits("kg"))</f>
        <v>#NAME?</v>
      </c>
      <c r="N146" s="134" t="e">
        <f t="shared" ca="1" si="26"/>
        <v>#NAME?</v>
      </c>
      <c r="O146" s="134" t="e">
        <f t="shared" ca="1" si="27"/>
        <v>#NAME?</v>
      </c>
      <c r="P146" s="134" t="e">
        <f t="shared" ca="1" si="22"/>
        <v>#NAME?</v>
      </c>
      <c r="Q146" s="134" t="e">
        <f t="shared" ca="1" si="22"/>
        <v>#NAME?</v>
      </c>
      <c r="R146" s="134" t="e">
        <f t="shared" ca="1" si="22"/>
        <v>#NAME?</v>
      </c>
      <c r="S146" s="134" t="e">
        <f t="shared" ca="1" si="29"/>
        <v>#NAME?</v>
      </c>
      <c r="T146" s="134" t="e" cm="1">
        <f t="array" aca="1" ref="T146" ca="1">U145-(U145*(0.5^(1/_xll.RiskNormal('SW7'!C$2,'SW7'!D$2,_xll.RiskTruncateP(0.05,0.95),_xll.RiskName("Halflife"),_xll.RiskUnits("d")))))</f>
        <v>#NAME?</v>
      </c>
      <c r="U146" s="134" t="e">
        <f t="shared" ca="1" si="28"/>
        <v>#NAME?</v>
      </c>
      <c r="V146" s="137" t="e" cm="1">
        <f t="array" aca="1" ref="V146" ca="1">(U146*_xll.RiskNormal('SW7'!C$3,'SW7'!D$3,_xll.RiskTruncateP(0.05,0.95),_xll.RiskName("PFAS MUSCLE FRAC"))/(B146*_xll.RiskNormal('SW7'!C$4,'SW7'!E$4,_xll.RiskTruncateP(0.05,0.95),_xll.RiskName("MUSCLE BW FRAC"))))/1000</f>
        <v>#NAME?</v>
      </c>
      <c r="W146" s="137" t="e" cm="1">
        <f t="array" aca="1" ref="W146" ca="1">V146/_xll.RiskNormal('SW7'!C$5,'SW7'!D$5,_xll.RiskTruncateP(0.05,0.95),_xll.RiskName("Serum Part"))</f>
        <v>#NAME?</v>
      </c>
    </row>
    <row r="147" spans="1:23" x14ac:dyDescent="0.35">
      <c r="A147" s="133">
        <f t="shared" si="23"/>
        <v>144</v>
      </c>
      <c r="B147" s="134" t="e" cm="1">
        <f t="array" aca="1" ref="B147" ca="1">B146+_xll.RiskNormal(0.5584 + 2*0.001787*A147 -3*0.00000155*A147^2 - 4*0.00000000133*A147^3,0.35*(0.5584 + 2*0.001787*A147 -3*0.00000155*A147^2 - 4*0.00000000133*A147^3),_xll.RiskTruncateP(0.05,0.95),_xll.RiskName("BW Gain"),_xll.RiskUnits("kg"))</f>
        <v>#NAME?</v>
      </c>
      <c r="C147" s="133" t="e" cm="1">
        <f t="array" aca="1" ref="C147" ca="1">_xll.RiskNormal(3800,3800*0.3941,_xll.RiskTruncateP(0.05,0.95),_xll.RiskName("Diet 3 Feed"),_xll.RiskUnits("ng/kg dry"))</f>
        <v>#NAME?</v>
      </c>
      <c r="D147" s="133" t="e" cm="1">
        <f t="array" aca="1" ref="D147" ca="1">_xll.RiskNormal(14900,14900*0.282,_xll.RiskTruncateP(0.05,0.95),_xll.RiskName("Diet 3 Soil"),_xll.RiskUnits("ng/kg dry"))</f>
        <v>#NAME?</v>
      </c>
      <c r="E147" s="163">
        <v>1.3</v>
      </c>
      <c r="F147" s="134" t="e" cm="1">
        <f t="array" aca="1" ref="F147" ca="1">_xll.RiskNormal((-0.0001*A147^2+0.0196*A147+11.697),(-0.0001*A147^2+0.0196*A147+11.697)*0.062,_xll.RiskTruncateP(0.05,0.95),_xll.RiskName("DMI Cow"),_xll.RiskUnits("kg"))</f>
        <v>#NAME?</v>
      </c>
      <c r="G147" s="134" t="e">
        <f t="shared" ca="1" si="21"/>
        <v>#NAME?</v>
      </c>
      <c r="H147" s="134" t="e" cm="1">
        <f t="array" aca="1" ref="H147" ca="1">_xll.RiskNormal('SW7'!C$12,'SW7'!D$12,_xll.RiskTruncateP(0.05,0.95),_xll.RiskName("Water Intake Cow"),_xll.RiskUnits("L"))</f>
        <v>#NAME?</v>
      </c>
      <c r="I147" s="134" t="e">
        <f t="shared" ca="1" si="24"/>
        <v>#NAME?</v>
      </c>
      <c r="J147" s="134" t="e">
        <f t="shared" ca="1" si="25"/>
        <v>#NAME?</v>
      </c>
      <c r="K147" s="134" t="e" cm="1">
        <f t="array" aca="1" ref="K147" ca="1">_xll.RiskNormal(-0.0000000257*A147^4+0.0000163*A147^3-0.003686*A147^2+0.3024*A147+1.445,(-0.0000000257*A147^4+0.0000163*A147^3-0.003686*A147^2+0.3024*A147+1.445)*0.355,_xll.RiskTruncateP(0.05,0.95),_xll.RiskName("Milk Intake"),_xll.RiskUnits("kg"))</f>
        <v>#NAME?</v>
      </c>
      <c r="L147" s="134" t="e" cm="1">
        <f t="array" aca="1" ref="L147" ca="1">_xll.RiskNormal(5.4702*LN(A147)-22.889,(5.4702*LN(A147)-22.889)*0.35,_xll.RiskTruncateP(0.05,0.95),_xll.RiskName("DMI"),_xll.RiskUnits("kg"))</f>
        <v>#NAME?</v>
      </c>
      <c r="M147" s="134" t="e" cm="1">
        <f t="array" aca="1" ref="M147" ca="1">_xll.RiskNormal(0.0243*L147,0.005*L147,_xll.RiskTruncateP(0.05,0.95),_xll.RiskName("Soil Intake"),_xll.RiskUnits("kg"))</f>
        <v>#NAME?</v>
      </c>
      <c r="N147" s="134" t="e">
        <f t="shared" ca="1" si="26"/>
        <v>#NAME?</v>
      </c>
      <c r="O147" s="134" t="e">
        <f t="shared" ca="1" si="27"/>
        <v>#NAME?</v>
      </c>
      <c r="P147" s="134" t="e">
        <f t="shared" ca="1" si="22"/>
        <v>#NAME?</v>
      </c>
      <c r="Q147" s="134" t="e">
        <f t="shared" ca="1" si="22"/>
        <v>#NAME?</v>
      </c>
      <c r="R147" s="134" t="e">
        <f t="shared" ca="1" si="22"/>
        <v>#NAME?</v>
      </c>
      <c r="S147" s="134" t="e">
        <f t="shared" ca="1" si="29"/>
        <v>#NAME?</v>
      </c>
      <c r="T147" s="134" t="e" cm="1">
        <f t="array" aca="1" ref="T147" ca="1">U146-(U146*(0.5^(1/_xll.RiskNormal('SW7'!C$2,'SW7'!D$2,_xll.RiskTruncateP(0.05,0.95),_xll.RiskName("Halflife"),_xll.RiskUnits("d")))))</f>
        <v>#NAME?</v>
      </c>
      <c r="U147" s="134" t="e">
        <f t="shared" ca="1" si="28"/>
        <v>#NAME?</v>
      </c>
      <c r="V147" s="137" t="e" cm="1">
        <f t="array" aca="1" ref="V147" ca="1">(U147*_xll.RiskNormal('SW7'!C$3,'SW7'!D$3,_xll.RiskTruncateP(0.05,0.95),_xll.RiskName("PFAS MUSCLE FRAC"))/(B147*_xll.RiskNormal('SW7'!C$4,'SW7'!E$4,_xll.RiskTruncateP(0.05,0.95),_xll.RiskName("MUSCLE BW FRAC"))))/1000</f>
        <v>#NAME?</v>
      </c>
      <c r="W147" s="137" t="e" cm="1">
        <f t="array" aca="1" ref="W147" ca="1">V147/_xll.RiskNormal('SW7'!C$5,'SW7'!D$5,_xll.RiskTruncateP(0.05,0.95),_xll.RiskName("Serum Part"))</f>
        <v>#NAME?</v>
      </c>
    </row>
    <row r="148" spans="1:23" x14ac:dyDescent="0.35">
      <c r="A148" s="133">
        <f t="shared" si="23"/>
        <v>145</v>
      </c>
      <c r="B148" s="134" t="e" cm="1">
        <f t="array" aca="1" ref="B148" ca="1">B147+_xll.RiskNormal(0.5584 + 2*0.001787*A148 -3*0.00000155*A148^2 - 4*0.00000000133*A148^3,0.35*(0.5584 + 2*0.001787*A148 -3*0.00000155*A148^2 - 4*0.00000000133*A148^3),_xll.RiskTruncateP(0.05,0.95),_xll.RiskName("BW Gain"),_xll.RiskUnits("kg"))</f>
        <v>#NAME?</v>
      </c>
      <c r="C148" s="133" t="e" cm="1">
        <f t="array" aca="1" ref="C148" ca="1">_xll.RiskNormal(3800,3800*0.3941,_xll.RiskTruncateP(0.05,0.95),_xll.RiskName("Diet 3 Feed"),_xll.RiskUnits("ng/kg dry"))</f>
        <v>#NAME?</v>
      </c>
      <c r="D148" s="133" t="e" cm="1">
        <f t="array" aca="1" ref="D148" ca="1">_xll.RiskNormal(14900,14900*0.282,_xll.RiskTruncateP(0.05,0.95),_xll.RiskName("Diet 3 Soil"),_xll.RiskUnits("ng/kg dry"))</f>
        <v>#NAME?</v>
      </c>
      <c r="E148" s="163">
        <v>1.3</v>
      </c>
      <c r="F148" s="134" t="e" cm="1">
        <f t="array" aca="1" ref="F148" ca="1">_xll.RiskNormal((-0.0001*A148^2+0.0196*A148+11.697),(-0.0001*A148^2+0.0196*A148+11.697)*0.062,_xll.RiskTruncateP(0.05,0.95),_xll.RiskName("DMI Cow"),_xll.RiskUnits("kg"))</f>
        <v>#NAME?</v>
      </c>
      <c r="G148" s="134" t="e">
        <f t="shared" ca="1" si="21"/>
        <v>#NAME?</v>
      </c>
      <c r="H148" s="134" t="e" cm="1">
        <f t="array" aca="1" ref="H148" ca="1">_xll.RiskNormal('SW7'!C$12,'SW7'!D$12,_xll.RiskTruncateP(0.05,0.95),_xll.RiskName("Water Intake Cow"),_xll.RiskUnits("L"))</f>
        <v>#NAME?</v>
      </c>
      <c r="I148" s="134" t="e">
        <f t="shared" ca="1" si="24"/>
        <v>#NAME?</v>
      </c>
      <c r="J148" s="134" t="e">
        <f t="shared" ca="1" si="25"/>
        <v>#NAME?</v>
      </c>
      <c r="K148" s="134" t="e" cm="1">
        <f t="array" aca="1" ref="K148" ca="1">_xll.RiskNormal(-0.0000000257*A148^4+0.0000163*A148^3-0.003686*A148^2+0.3024*A148+1.445,(-0.0000000257*A148^4+0.0000163*A148^3-0.003686*A148^2+0.3024*A148+1.445)*0.355,_xll.RiskTruncateP(0.05,0.95),_xll.RiskName("Milk Intake"),_xll.RiskUnits("kg"))</f>
        <v>#NAME?</v>
      </c>
      <c r="L148" s="134" t="e" cm="1">
        <f t="array" aca="1" ref="L148" ca="1">_xll.RiskNormal(5.4702*LN(A148)-22.889,(5.4702*LN(A148)-22.889)*0.35,_xll.RiskTruncateP(0.05,0.95),_xll.RiskName("DMI"),_xll.RiskUnits("kg"))</f>
        <v>#NAME?</v>
      </c>
      <c r="M148" s="134" t="e" cm="1">
        <f t="array" aca="1" ref="M148" ca="1">_xll.RiskNormal(0.0243*L148,0.005*L148,_xll.RiskTruncateP(0.05,0.95),_xll.RiskName("Soil Intake"),_xll.RiskUnits("kg"))</f>
        <v>#NAME?</v>
      </c>
      <c r="N148" s="134" t="e">
        <f t="shared" ca="1" si="26"/>
        <v>#NAME?</v>
      </c>
      <c r="O148" s="134" t="e">
        <f t="shared" ca="1" si="27"/>
        <v>#NAME?</v>
      </c>
      <c r="P148" s="134" t="e">
        <f t="shared" ca="1" si="22"/>
        <v>#NAME?</v>
      </c>
      <c r="Q148" s="134" t="e">
        <f t="shared" ca="1" si="22"/>
        <v>#NAME?</v>
      </c>
      <c r="R148" s="134" t="e">
        <f t="shared" ca="1" si="22"/>
        <v>#NAME?</v>
      </c>
      <c r="S148" s="134" t="e">
        <f t="shared" ca="1" si="29"/>
        <v>#NAME?</v>
      </c>
      <c r="T148" s="134" t="e" cm="1">
        <f t="array" aca="1" ref="T148" ca="1">U147-(U147*(0.5^(1/_xll.RiskNormal('SW7'!C$2,'SW7'!D$2,_xll.RiskTruncateP(0.05,0.95),_xll.RiskName("Halflife"),_xll.RiskUnits("d")))))</f>
        <v>#NAME?</v>
      </c>
      <c r="U148" s="134" t="e">
        <f t="shared" ca="1" si="28"/>
        <v>#NAME?</v>
      </c>
      <c r="V148" s="137" t="e" cm="1">
        <f t="array" aca="1" ref="V148" ca="1">(U148*_xll.RiskNormal('SW7'!C$3,'SW7'!D$3,_xll.RiskTruncateP(0.05,0.95),_xll.RiskName("PFAS MUSCLE FRAC"))/(B148*_xll.RiskNormal('SW7'!C$4,'SW7'!E$4,_xll.RiskTruncateP(0.05,0.95),_xll.RiskName("MUSCLE BW FRAC"))))/1000</f>
        <v>#NAME?</v>
      </c>
      <c r="W148" s="137" t="e" cm="1">
        <f t="array" aca="1" ref="W148" ca="1">V148/_xll.RiskNormal('SW7'!C$5,'SW7'!D$5,_xll.RiskTruncateP(0.05,0.95),_xll.RiskName("Serum Part"))</f>
        <v>#NAME?</v>
      </c>
    </row>
    <row r="149" spans="1:23" x14ac:dyDescent="0.35">
      <c r="A149" s="133">
        <f t="shared" si="23"/>
        <v>146</v>
      </c>
      <c r="B149" s="134" t="e" cm="1">
        <f t="array" aca="1" ref="B149" ca="1">B148+_xll.RiskNormal(0.5584 + 2*0.001787*A149 -3*0.00000155*A149^2 - 4*0.00000000133*A149^3,0.35*(0.5584 + 2*0.001787*A149 -3*0.00000155*A149^2 - 4*0.00000000133*A149^3),_xll.RiskTruncateP(0.05,0.95),_xll.RiskName("BW Gain"),_xll.RiskUnits("kg"))</f>
        <v>#NAME?</v>
      </c>
      <c r="C149" s="133" t="e" cm="1">
        <f t="array" aca="1" ref="C149" ca="1">_xll.RiskNormal(3800,3800*0.3941,_xll.RiskTruncateP(0.05,0.95),_xll.RiskName("Diet 3 Feed"),_xll.RiskUnits("ng/kg dry"))</f>
        <v>#NAME?</v>
      </c>
      <c r="D149" s="133" t="e" cm="1">
        <f t="array" aca="1" ref="D149" ca="1">_xll.RiskNormal(14900,14900*0.282,_xll.RiskTruncateP(0.05,0.95),_xll.RiskName("Diet 3 Soil"),_xll.RiskUnits("ng/kg dry"))</f>
        <v>#NAME?</v>
      </c>
      <c r="E149" s="163">
        <v>1.3</v>
      </c>
      <c r="F149" s="134" t="e" cm="1">
        <f t="array" aca="1" ref="F149" ca="1">_xll.RiskNormal((-0.0001*A149^2+0.0196*A149+11.697),(-0.0001*A149^2+0.0196*A149+11.697)*0.062,_xll.RiskTruncateP(0.05,0.95),_xll.RiskName("DMI Cow"),_xll.RiskUnits("kg"))</f>
        <v>#NAME?</v>
      </c>
      <c r="G149" s="134" t="e">
        <f t="shared" ca="1" si="21"/>
        <v>#NAME?</v>
      </c>
      <c r="H149" s="134" t="e" cm="1">
        <f t="array" aca="1" ref="H149" ca="1">_xll.RiskNormal('SW7'!C$12,'SW7'!D$12,_xll.RiskTruncateP(0.05,0.95),_xll.RiskName("Water Intake Cow"),_xll.RiskUnits("L"))</f>
        <v>#NAME?</v>
      </c>
      <c r="I149" s="134" t="e">
        <f t="shared" ca="1" si="24"/>
        <v>#NAME?</v>
      </c>
      <c r="J149" s="134" t="e">
        <f t="shared" ca="1" si="25"/>
        <v>#NAME?</v>
      </c>
      <c r="K149" s="134" t="e" cm="1">
        <f t="array" aca="1" ref="K149" ca="1">_xll.RiskNormal(-0.0000000257*A149^4+0.0000163*A149^3-0.003686*A149^2+0.3024*A149+1.445,(-0.0000000257*A149^4+0.0000163*A149^3-0.003686*A149^2+0.3024*A149+1.445)*0.355,_xll.RiskTruncateP(0.05,0.95),_xll.RiskName("Milk Intake"),_xll.RiskUnits("kg"))</f>
        <v>#NAME?</v>
      </c>
      <c r="L149" s="134" t="e" cm="1">
        <f t="array" aca="1" ref="L149" ca="1">_xll.RiskNormal(5.4702*LN(A149)-22.889,(5.4702*LN(A149)-22.889)*0.35,_xll.RiskTruncateP(0.05,0.95),_xll.RiskName("DMI"),_xll.RiskUnits("kg"))</f>
        <v>#NAME?</v>
      </c>
      <c r="M149" s="134" t="e" cm="1">
        <f t="array" aca="1" ref="M149" ca="1">_xll.RiskNormal(0.0243*L149,0.005*L149,_xll.RiskTruncateP(0.05,0.95),_xll.RiskName("Soil Intake"),_xll.RiskUnits("kg"))</f>
        <v>#NAME?</v>
      </c>
      <c r="N149" s="134" t="e">
        <f t="shared" ca="1" si="26"/>
        <v>#NAME?</v>
      </c>
      <c r="O149" s="134" t="e">
        <f t="shared" ca="1" si="27"/>
        <v>#NAME?</v>
      </c>
      <c r="P149" s="134" t="e">
        <f t="shared" ca="1" si="22"/>
        <v>#NAME?</v>
      </c>
      <c r="Q149" s="134" t="e">
        <f t="shared" ca="1" si="22"/>
        <v>#NAME?</v>
      </c>
      <c r="R149" s="134" t="e">
        <f t="shared" ca="1" si="22"/>
        <v>#NAME?</v>
      </c>
      <c r="S149" s="134" t="e">
        <f t="shared" ca="1" si="29"/>
        <v>#NAME?</v>
      </c>
      <c r="T149" s="134" t="e" cm="1">
        <f t="array" aca="1" ref="T149" ca="1">U148-(U148*(0.5^(1/_xll.RiskNormal('SW7'!C$2,'SW7'!D$2,_xll.RiskTruncateP(0.05,0.95),_xll.RiskName("Halflife"),_xll.RiskUnits("d")))))</f>
        <v>#NAME?</v>
      </c>
      <c r="U149" s="134" t="e">
        <f t="shared" ca="1" si="28"/>
        <v>#NAME?</v>
      </c>
      <c r="V149" s="137" t="e" cm="1">
        <f t="array" aca="1" ref="V149" ca="1">(U149*_xll.RiskNormal('SW7'!C$3,'SW7'!D$3,_xll.RiskTruncateP(0.05,0.95),_xll.RiskName("PFAS MUSCLE FRAC"))/(B149*_xll.RiskNormal('SW7'!C$4,'SW7'!E$4,_xll.RiskTruncateP(0.05,0.95),_xll.RiskName("MUSCLE BW FRAC"))))/1000</f>
        <v>#NAME?</v>
      </c>
      <c r="W149" s="137" t="e" cm="1">
        <f t="array" aca="1" ref="W149" ca="1">V149/_xll.RiskNormal('SW7'!C$5,'SW7'!D$5,_xll.RiskTruncateP(0.05,0.95),_xll.RiskName("Serum Part"))</f>
        <v>#NAME?</v>
      </c>
    </row>
    <row r="150" spans="1:23" x14ac:dyDescent="0.35">
      <c r="A150" s="133">
        <f t="shared" si="23"/>
        <v>147</v>
      </c>
      <c r="B150" s="134" t="e" cm="1">
        <f t="array" aca="1" ref="B150" ca="1">B149+_xll.RiskNormal(0.5584 + 2*0.001787*A150 -3*0.00000155*A150^2 - 4*0.00000000133*A150^3,0.35*(0.5584 + 2*0.001787*A150 -3*0.00000155*A150^2 - 4*0.00000000133*A150^3),_xll.RiskTruncateP(0.05,0.95),_xll.RiskName("BW Gain"),_xll.RiskUnits("kg"))</f>
        <v>#NAME?</v>
      </c>
      <c r="C150" s="133" t="e" cm="1">
        <f t="array" aca="1" ref="C150" ca="1">_xll.RiskNormal(3800,3800*0.3941,_xll.RiskTruncateP(0.05,0.95),_xll.RiskName("Diet 3 Feed"),_xll.RiskUnits("ng/kg dry"))</f>
        <v>#NAME?</v>
      </c>
      <c r="D150" s="133" t="e" cm="1">
        <f t="array" aca="1" ref="D150" ca="1">_xll.RiskNormal(14900,14900*0.282,_xll.RiskTruncateP(0.05,0.95),_xll.RiskName("Diet 3 Soil"),_xll.RiskUnits("ng/kg dry"))</f>
        <v>#NAME?</v>
      </c>
      <c r="E150" s="163">
        <v>1.3</v>
      </c>
      <c r="F150" s="134" t="e" cm="1">
        <f t="array" aca="1" ref="F150" ca="1">_xll.RiskNormal((-0.0001*A150^2+0.0196*A150+11.697),(-0.0001*A150^2+0.0196*A150+11.697)*0.062,_xll.RiskTruncateP(0.05,0.95),_xll.RiskName("DMI Cow"),_xll.RiskUnits("kg"))</f>
        <v>#NAME?</v>
      </c>
      <c r="G150" s="134" t="e">
        <f t="shared" ca="1" si="21"/>
        <v>#NAME?</v>
      </c>
      <c r="H150" s="134" t="e" cm="1">
        <f t="array" aca="1" ref="H150" ca="1">_xll.RiskNormal('SW7'!C$12,'SW7'!D$12,_xll.RiskTruncateP(0.05,0.95),_xll.RiskName("Water Intake Cow"),_xll.RiskUnits("L"))</f>
        <v>#NAME?</v>
      </c>
      <c r="I150" s="134" t="e">
        <f t="shared" ca="1" si="24"/>
        <v>#NAME?</v>
      </c>
      <c r="J150" s="134" t="e">
        <f t="shared" ca="1" si="25"/>
        <v>#NAME?</v>
      </c>
      <c r="K150" s="134" t="e" cm="1">
        <f t="array" aca="1" ref="K150" ca="1">_xll.RiskNormal(-0.0000000257*A150^4+0.0000163*A150^3-0.003686*A150^2+0.3024*A150+1.445,(-0.0000000257*A150^4+0.0000163*A150^3-0.003686*A150^2+0.3024*A150+1.445)*0.355,_xll.RiskTruncateP(0.05,0.95),_xll.RiskName("Milk Intake"),_xll.RiskUnits("kg"))</f>
        <v>#NAME?</v>
      </c>
      <c r="L150" s="134" t="e" cm="1">
        <f t="array" aca="1" ref="L150" ca="1">_xll.RiskNormal(5.4702*LN(A150)-22.889,(5.4702*LN(A150)-22.889)*0.35,_xll.RiskTruncateP(0.05,0.95),_xll.RiskName("DMI"),_xll.RiskUnits("kg"))</f>
        <v>#NAME?</v>
      </c>
      <c r="M150" s="134" t="e" cm="1">
        <f t="array" aca="1" ref="M150" ca="1">_xll.RiskNormal(0.0243*L150,0.005*L150,_xll.RiskTruncateP(0.05,0.95),_xll.RiskName("Soil Intake"),_xll.RiskUnits("kg"))</f>
        <v>#NAME?</v>
      </c>
      <c r="N150" s="134" t="e">
        <f t="shared" ca="1" si="26"/>
        <v>#NAME?</v>
      </c>
      <c r="O150" s="134" t="e">
        <f t="shared" ca="1" si="27"/>
        <v>#NAME?</v>
      </c>
      <c r="P150" s="134" t="e">
        <f t="shared" ca="1" si="22"/>
        <v>#NAME?</v>
      </c>
      <c r="Q150" s="134" t="e">
        <f t="shared" ca="1" si="22"/>
        <v>#NAME?</v>
      </c>
      <c r="R150" s="134" t="e">
        <f t="shared" ca="1" si="22"/>
        <v>#NAME?</v>
      </c>
      <c r="S150" s="134" t="e">
        <f t="shared" ca="1" si="29"/>
        <v>#NAME?</v>
      </c>
      <c r="T150" s="134" t="e" cm="1">
        <f t="array" aca="1" ref="T150" ca="1">U149-(U149*(0.5^(1/_xll.RiskNormal('SW7'!C$2,'SW7'!D$2,_xll.RiskTruncateP(0.05,0.95),_xll.RiskName("Halflife"),_xll.RiskUnits("d")))))</f>
        <v>#NAME?</v>
      </c>
      <c r="U150" s="134" t="e">
        <f t="shared" ca="1" si="28"/>
        <v>#NAME?</v>
      </c>
      <c r="V150" s="137" t="e" cm="1">
        <f t="array" aca="1" ref="V150" ca="1">(U150*_xll.RiskNormal('SW7'!C$3,'SW7'!D$3,_xll.RiskTruncateP(0.05,0.95),_xll.RiskName("PFAS MUSCLE FRAC"))/(B150*_xll.RiskNormal('SW7'!C$4,'SW7'!E$4,_xll.RiskTruncateP(0.05,0.95),_xll.RiskName("MUSCLE BW FRAC"))))/1000</f>
        <v>#NAME?</v>
      </c>
      <c r="W150" s="137" t="e" cm="1">
        <f t="array" aca="1" ref="W150" ca="1">V150/_xll.RiskNormal('SW7'!C$5,'SW7'!D$5,_xll.RiskTruncateP(0.05,0.95),_xll.RiskName("Serum Part"))</f>
        <v>#NAME?</v>
      </c>
    </row>
    <row r="151" spans="1:23" x14ac:dyDescent="0.35">
      <c r="A151" s="133">
        <f t="shared" si="23"/>
        <v>148</v>
      </c>
      <c r="B151" s="134" t="e" cm="1">
        <f t="array" aca="1" ref="B151" ca="1">B150+_xll.RiskNormal(0.5584 + 2*0.001787*A151 -3*0.00000155*A151^2 - 4*0.00000000133*A151^3,0.35*(0.5584 + 2*0.001787*A151 -3*0.00000155*A151^2 - 4*0.00000000133*A151^3),_xll.RiskTruncateP(0.05,0.95),_xll.RiskName("BW Gain"),_xll.RiskUnits("kg"))</f>
        <v>#NAME?</v>
      </c>
      <c r="C151" s="133" t="e" cm="1">
        <f t="array" aca="1" ref="C151" ca="1">_xll.RiskNormal(3800,3800*0.3941,_xll.RiskTruncateP(0.05,0.95),_xll.RiskName("Diet 3 Feed"),_xll.RiskUnits("ng/kg dry"))</f>
        <v>#NAME?</v>
      </c>
      <c r="D151" s="133" t="e" cm="1">
        <f t="array" aca="1" ref="D151" ca="1">_xll.RiskNormal(14900,14900*0.282,_xll.RiskTruncateP(0.05,0.95),_xll.RiskName("Diet 3 Soil"),_xll.RiskUnits("ng/kg dry"))</f>
        <v>#NAME?</v>
      </c>
      <c r="E151" s="163">
        <v>1.3</v>
      </c>
      <c r="F151" s="134" t="e" cm="1">
        <f t="array" aca="1" ref="F151" ca="1">_xll.RiskNormal((-0.0001*A151^2+0.0196*A151+11.697),(-0.0001*A151^2+0.0196*A151+11.697)*0.062,_xll.RiskTruncateP(0.05,0.95),_xll.RiskName("DMI Cow"),_xll.RiskUnits("kg"))</f>
        <v>#NAME?</v>
      </c>
      <c r="G151" s="134" t="e">
        <f t="shared" ca="1" si="21"/>
        <v>#NAME?</v>
      </c>
      <c r="H151" s="134" t="e" cm="1">
        <f t="array" aca="1" ref="H151" ca="1">_xll.RiskNormal('SW7'!C$12,'SW7'!D$12,_xll.RiskTruncateP(0.05,0.95),_xll.RiskName("Water Intake Cow"),_xll.RiskUnits("L"))</f>
        <v>#NAME?</v>
      </c>
      <c r="I151" s="134" t="e">
        <f t="shared" ca="1" si="24"/>
        <v>#NAME?</v>
      </c>
      <c r="J151" s="134" t="e">
        <f t="shared" ca="1" si="25"/>
        <v>#NAME?</v>
      </c>
      <c r="K151" s="134" t="e" cm="1">
        <f t="array" aca="1" ref="K151" ca="1">_xll.RiskNormal(-0.0000000257*A151^4+0.0000163*A151^3-0.003686*A151^2+0.3024*A151+1.445,(-0.0000000257*A151^4+0.0000163*A151^3-0.003686*A151^2+0.3024*A151+1.445)*0.355,_xll.RiskTruncateP(0.05,0.95),_xll.RiskName("Milk Intake"),_xll.RiskUnits("kg"))</f>
        <v>#NAME?</v>
      </c>
      <c r="L151" s="134" t="e" cm="1">
        <f t="array" aca="1" ref="L151" ca="1">_xll.RiskNormal(5.4702*LN(A151)-22.889,(5.4702*LN(A151)-22.889)*0.35,_xll.RiskTruncateP(0.05,0.95),_xll.RiskName("DMI"),_xll.RiskUnits("kg"))</f>
        <v>#NAME?</v>
      </c>
      <c r="M151" s="134" t="e" cm="1">
        <f t="array" aca="1" ref="M151" ca="1">_xll.RiskNormal(0.0243*L151,0.005*L151,_xll.RiskTruncateP(0.05,0.95),_xll.RiskName("Soil Intake"),_xll.RiskUnits("kg"))</f>
        <v>#NAME?</v>
      </c>
      <c r="N151" s="134" t="e">
        <f t="shared" ca="1" si="26"/>
        <v>#NAME?</v>
      </c>
      <c r="O151" s="134" t="e">
        <f t="shared" ca="1" si="27"/>
        <v>#NAME?</v>
      </c>
      <c r="P151" s="134" t="e">
        <f t="shared" ca="1" si="22"/>
        <v>#NAME?</v>
      </c>
      <c r="Q151" s="134" t="e">
        <f t="shared" ca="1" si="22"/>
        <v>#NAME?</v>
      </c>
      <c r="R151" s="134" t="e">
        <f t="shared" ca="1" si="22"/>
        <v>#NAME?</v>
      </c>
      <c r="S151" s="134" t="e">
        <f t="shared" ca="1" si="29"/>
        <v>#NAME?</v>
      </c>
      <c r="T151" s="134" t="e" cm="1">
        <f t="array" aca="1" ref="T151" ca="1">U150-(U150*(0.5^(1/_xll.RiskNormal('SW7'!C$2,'SW7'!D$2,_xll.RiskTruncateP(0.05,0.95),_xll.RiskName("Halflife"),_xll.RiskUnits("d")))))</f>
        <v>#NAME?</v>
      </c>
      <c r="U151" s="134" t="e">
        <f t="shared" ca="1" si="28"/>
        <v>#NAME?</v>
      </c>
      <c r="V151" s="137" t="e" cm="1">
        <f t="array" aca="1" ref="V151" ca="1">(U151*_xll.RiskNormal('SW7'!C$3,'SW7'!D$3,_xll.RiskTruncateP(0.05,0.95),_xll.RiskName("PFAS MUSCLE FRAC"))/(B151*_xll.RiskNormal('SW7'!C$4,'SW7'!E$4,_xll.RiskTruncateP(0.05,0.95),_xll.RiskName("MUSCLE BW FRAC"))))/1000</f>
        <v>#NAME?</v>
      </c>
      <c r="W151" s="137" t="e" cm="1">
        <f t="array" aca="1" ref="W151" ca="1">V151/_xll.RiskNormal('SW7'!C$5,'SW7'!D$5,_xll.RiskTruncateP(0.05,0.95),_xll.RiskName("Serum Part"))</f>
        <v>#NAME?</v>
      </c>
    </row>
    <row r="152" spans="1:23" x14ac:dyDescent="0.35">
      <c r="A152" s="133">
        <f t="shared" si="23"/>
        <v>149</v>
      </c>
      <c r="B152" s="134" t="e" cm="1">
        <f t="array" aca="1" ref="B152" ca="1">B151+_xll.RiskNormal(0.5584 + 2*0.001787*A152 -3*0.00000155*A152^2 - 4*0.00000000133*A152^3,0.35*(0.5584 + 2*0.001787*A152 -3*0.00000155*A152^2 - 4*0.00000000133*A152^3),_xll.RiskTruncateP(0.05,0.95),_xll.RiskName("BW Gain"),_xll.RiskUnits("kg"))</f>
        <v>#NAME?</v>
      </c>
      <c r="C152" s="133" t="e" cm="1">
        <f t="array" aca="1" ref="C152" ca="1">_xll.RiskNormal(3800,3800*0.3941,_xll.RiskTruncateP(0.05,0.95),_xll.RiskName("Diet 3 Feed"),_xll.RiskUnits("ng/kg dry"))</f>
        <v>#NAME?</v>
      </c>
      <c r="D152" s="133" t="e" cm="1">
        <f t="array" aca="1" ref="D152" ca="1">_xll.RiskNormal(14900,14900*0.282,_xll.RiskTruncateP(0.05,0.95),_xll.RiskName("Diet 3 Soil"),_xll.RiskUnits("ng/kg dry"))</f>
        <v>#NAME?</v>
      </c>
      <c r="E152" s="163">
        <v>1.3</v>
      </c>
      <c r="F152" s="134" t="e" cm="1">
        <f t="array" aca="1" ref="F152" ca="1">_xll.RiskNormal((-0.0001*A152^2+0.0196*A152+11.697),(-0.0001*A152^2+0.0196*A152+11.697)*0.062,_xll.RiskTruncateP(0.05,0.95),_xll.RiskName("DMI Cow"),_xll.RiskUnits("kg"))</f>
        <v>#NAME?</v>
      </c>
      <c r="G152" s="134" t="e">
        <f t="shared" ca="1" si="21"/>
        <v>#NAME?</v>
      </c>
      <c r="H152" s="134" t="e" cm="1">
        <f t="array" aca="1" ref="H152" ca="1">_xll.RiskNormal('SW7'!C$12,'SW7'!D$12,_xll.RiskTruncateP(0.05,0.95),_xll.RiskName("Water Intake Cow"),_xll.RiskUnits("L"))</f>
        <v>#NAME?</v>
      </c>
      <c r="I152" s="134" t="e">
        <f t="shared" ca="1" si="24"/>
        <v>#NAME?</v>
      </c>
      <c r="J152" s="134" t="e">
        <f t="shared" ca="1" si="25"/>
        <v>#NAME?</v>
      </c>
      <c r="K152" s="134" t="e" cm="1">
        <f t="array" aca="1" ref="K152" ca="1">_xll.RiskNormal(-0.0000000257*A152^4+0.0000163*A152^3-0.003686*A152^2+0.3024*A152+1.445,(-0.0000000257*A152^4+0.0000163*A152^3-0.003686*A152^2+0.3024*A152+1.445)*0.355,_xll.RiskTruncateP(0.05,0.95),_xll.RiskName("Milk Intake"),_xll.RiskUnits("kg"))</f>
        <v>#NAME?</v>
      </c>
      <c r="L152" s="134" t="e" cm="1">
        <f t="array" aca="1" ref="L152" ca="1">_xll.RiskNormal(5.4702*LN(A152)-22.889,(5.4702*LN(A152)-22.889)*0.35,_xll.RiskTruncateP(0.05,0.95),_xll.RiskName("DMI"),_xll.RiskUnits("kg"))</f>
        <v>#NAME?</v>
      </c>
      <c r="M152" s="134" t="e" cm="1">
        <f t="array" aca="1" ref="M152" ca="1">_xll.RiskNormal(0.0243*L152,0.005*L152,_xll.RiskTruncateP(0.05,0.95),_xll.RiskName("Soil Intake"),_xll.RiskUnits("kg"))</f>
        <v>#NAME?</v>
      </c>
      <c r="N152" s="134" t="e">
        <f t="shared" ca="1" si="26"/>
        <v>#NAME?</v>
      </c>
      <c r="O152" s="134" t="e">
        <f t="shared" ca="1" si="27"/>
        <v>#NAME?</v>
      </c>
      <c r="P152" s="134" t="e">
        <f t="shared" ca="1" si="22"/>
        <v>#NAME?</v>
      </c>
      <c r="Q152" s="134" t="e">
        <f t="shared" ca="1" si="22"/>
        <v>#NAME?</v>
      </c>
      <c r="R152" s="134" t="e">
        <f t="shared" ca="1" si="22"/>
        <v>#NAME?</v>
      </c>
      <c r="S152" s="134" t="e">
        <f t="shared" ca="1" si="29"/>
        <v>#NAME?</v>
      </c>
      <c r="T152" s="134" t="e" cm="1">
        <f t="array" aca="1" ref="T152" ca="1">U151-(U151*(0.5^(1/_xll.RiskNormal('SW7'!C$2,'SW7'!D$2,_xll.RiskTruncateP(0.05,0.95),_xll.RiskName("Halflife"),_xll.RiskUnits("d")))))</f>
        <v>#NAME?</v>
      </c>
      <c r="U152" s="134" t="e">
        <f t="shared" ca="1" si="28"/>
        <v>#NAME?</v>
      </c>
      <c r="V152" s="137" t="e" cm="1">
        <f t="array" aca="1" ref="V152" ca="1">(U152*_xll.RiskNormal('SW7'!C$3,'SW7'!D$3,_xll.RiskTruncateP(0.05,0.95),_xll.RiskName("PFAS MUSCLE FRAC"))/(B152*_xll.RiskNormal('SW7'!C$4,'SW7'!E$4,_xll.RiskTruncateP(0.05,0.95),_xll.RiskName("MUSCLE BW FRAC"))))/1000</f>
        <v>#NAME?</v>
      </c>
      <c r="W152" s="137" t="e" cm="1">
        <f t="array" aca="1" ref="W152" ca="1">V152/_xll.RiskNormal('SW7'!C$5,'SW7'!D$5,_xll.RiskTruncateP(0.05,0.95),_xll.RiskName("Serum Part"))</f>
        <v>#NAME?</v>
      </c>
    </row>
    <row r="153" spans="1:23" x14ac:dyDescent="0.35">
      <c r="A153" s="133">
        <f t="shared" si="23"/>
        <v>150</v>
      </c>
      <c r="B153" s="134" t="e" cm="1">
        <f t="array" aca="1" ref="B153" ca="1">B152+_xll.RiskNormal(0.5584 + 2*0.001787*A153 -3*0.00000155*A153^2 - 4*0.00000000133*A153^3,0.35*(0.5584 + 2*0.001787*A153 -3*0.00000155*A153^2 - 4*0.00000000133*A153^3),_xll.RiskTruncateP(0.05,0.95),_xll.RiskName("BW Gain"),_xll.RiskUnits("kg"))</f>
        <v>#NAME?</v>
      </c>
      <c r="C153" s="133" t="e" cm="1">
        <f t="array" aca="1" ref="C153" ca="1">_xll.RiskNormal(3800,3800*0.3941,_xll.RiskTruncateP(0.05,0.95),_xll.RiskName("Diet 3 Feed"),_xll.RiskUnits("ng/kg dry"))</f>
        <v>#NAME?</v>
      </c>
      <c r="D153" s="133" t="e" cm="1">
        <f t="array" aca="1" ref="D153" ca="1">_xll.RiskNormal(14900,14900*0.282,_xll.RiskTruncateP(0.05,0.95),_xll.RiskName("Diet 3 Soil"),_xll.RiskUnits("ng/kg dry"))</f>
        <v>#NAME?</v>
      </c>
      <c r="E153" s="163">
        <v>1.3</v>
      </c>
      <c r="F153" s="134" t="e" cm="1">
        <f t="array" aca="1" ref="F153" ca="1">_xll.RiskNormal((-0.0001*A153^2+0.0196*A153+11.697),(-0.0001*A153^2+0.0196*A153+11.697)*0.062,_xll.RiskTruncateP(0.05,0.95),_xll.RiskName("DMI Cow"),_xll.RiskUnits("kg"))</f>
        <v>#NAME?</v>
      </c>
      <c r="G153" s="134" t="e">
        <f t="shared" ca="1" si="21"/>
        <v>#NAME?</v>
      </c>
      <c r="H153" s="134" t="e" cm="1">
        <f t="array" aca="1" ref="H153" ca="1">_xll.RiskNormal('SW7'!C$12,'SW7'!D$12,_xll.RiskTruncateP(0.05,0.95),_xll.RiskName("Water Intake Cow"),_xll.RiskUnits("L"))</f>
        <v>#NAME?</v>
      </c>
      <c r="I153" s="134" t="e">
        <f t="shared" ca="1" si="24"/>
        <v>#NAME?</v>
      </c>
      <c r="J153" s="134" t="e">
        <f t="shared" ca="1" si="25"/>
        <v>#NAME?</v>
      </c>
      <c r="K153" s="134" t="e" cm="1">
        <f t="array" aca="1" ref="K153" ca="1">_xll.RiskNormal(-0.0000000257*A153^4+0.0000163*A153^3-0.003686*A153^2+0.3024*A153+1.445,(-0.0000000257*A153^4+0.0000163*A153^3-0.003686*A153^2+0.3024*A153+1.445)*0.355,_xll.RiskTruncateP(0.05,0.95),_xll.RiskName("Milk Intake"),_xll.RiskUnits("kg"))</f>
        <v>#NAME?</v>
      </c>
      <c r="L153" s="134" t="e" cm="1">
        <f t="array" aca="1" ref="L153" ca="1">_xll.RiskNormal(5.4702*LN(A153)-22.889,(5.4702*LN(A153)-22.889)*0.35,_xll.RiskTruncateP(0.05,0.95),_xll.RiskName("DMI"),_xll.RiskUnits("kg"))</f>
        <v>#NAME?</v>
      </c>
      <c r="M153" s="134" t="e" cm="1">
        <f t="array" aca="1" ref="M153" ca="1">_xll.RiskNormal(0.0243*L153,0.005*L153,_xll.RiskTruncateP(0.05,0.95),_xll.RiskName("Soil Intake"),_xll.RiskUnits("kg"))</f>
        <v>#NAME?</v>
      </c>
      <c r="N153" s="134" t="e">
        <f t="shared" ca="1" si="26"/>
        <v>#NAME?</v>
      </c>
      <c r="O153" s="134" t="e">
        <f t="shared" ca="1" si="27"/>
        <v>#NAME?</v>
      </c>
      <c r="P153" s="134" t="e">
        <f t="shared" ca="1" si="22"/>
        <v>#NAME?</v>
      </c>
      <c r="Q153" s="134" t="e">
        <f t="shared" ca="1" si="22"/>
        <v>#NAME?</v>
      </c>
      <c r="R153" s="134" t="e">
        <f t="shared" ca="1" si="22"/>
        <v>#NAME?</v>
      </c>
      <c r="S153" s="134" t="e">
        <f t="shared" ca="1" si="29"/>
        <v>#NAME?</v>
      </c>
      <c r="T153" s="134" t="e" cm="1">
        <f t="array" aca="1" ref="T153" ca="1">U152-(U152*(0.5^(1/_xll.RiskNormal('SW7'!C$2,'SW7'!D$2,_xll.RiskTruncateP(0.05,0.95),_xll.RiskName("Halflife"),_xll.RiskUnits("d")))))</f>
        <v>#NAME?</v>
      </c>
      <c r="U153" s="134" t="e">
        <f t="shared" ca="1" si="28"/>
        <v>#NAME?</v>
      </c>
      <c r="V153" s="137" t="e" cm="1">
        <f t="array" aca="1" ref="V153" ca="1">(U153*_xll.RiskNormal('SW7'!C$3,'SW7'!D$3,_xll.RiskTruncateP(0.05,0.95),_xll.RiskName("PFAS MUSCLE FRAC"))/(B153*_xll.RiskNormal('SW7'!C$4,'SW7'!E$4,_xll.RiskTruncateP(0.05,0.95),_xll.RiskName("MUSCLE BW FRAC"))))/1000</f>
        <v>#NAME?</v>
      </c>
      <c r="W153" s="137" t="e" cm="1">
        <f t="array" aca="1" ref="W153" ca="1">V153/_xll.RiskNormal('SW7'!C$5,'SW7'!D$5,_xll.RiskTruncateP(0.05,0.95),_xll.RiskName("Serum Part"))</f>
        <v>#NAME?</v>
      </c>
    </row>
    <row r="154" spans="1:23" x14ac:dyDescent="0.35">
      <c r="A154" s="133">
        <f t="shared" si="23"/>
        <v>151</v>
      </c>
      <c r="B154" s="134" t="e" cm="1">
        <f t="array" aca="1" ref="B154" ca="1">B153+_xll.RiskNormal(0.5584 + 2*0.001787*A154 -3*0.00000155*A154^2 - 4*0.00000000133*A154^3,0.35*(0.5584 + 2*0.001787*A154 -3*0.00000155*A154^2 - 4*0.00000000133*A154^3),_xll.RiskTruncateP(0.05,0.95),_xll.RiskName("BW Gain"),_xll.RiskUnits("kg"))</f>
        <v>#NAME?</v>
      </c>
      <c r="C154" s="133" t="e" cm="1">
        <f t="array" aca="1" ref="C154" ca="1">_xll.RiskNormal(3800,3800*0.3941,_xll.RiskTruncateP(0.05,0.95),_xll.RiskName("Diet 3 Feed"),_xll.RiskUnits("ng/kg dry"))</f>
        <v>#NAME?</v>
      </c>
      <c r="D154" s="133" t="e" cm="1">
        <f t="array" aca="1" ref="D154" ca="1">_xll.RiskNormal(14900,14900*0.282,_xll.RiskTruncateP(0.05,0.95),_xll.RiskName("Diet 3 Soil"),_xll.RiskUnits("ng/kg dry"))</f>
        <v>#NAME?</v>
      </c>
      <c r="E154" s="163">
        <v>1.3</v>
      </c>
      <c r="F154" s="134" t="e" cm="1">
        <f t="array" aca="1" ref="F154" ca="1">_xll.RiskNormal((-0.0001*A154^2+0.0196*A154+11.697),(-0.0001*A154^2+0.0196*A154+11.697)*0.062,_xll.RiskTruncateP(0.05,0.95),_xll.RiskName("DMI Cow"),_xll.RiskUnits("kg"))</f>
        <v>#NAME?</v>
      </c>
      <c r="G154" s="134" t="e">
        <f t="shared" ca="1" si="21"/>
        <v>#NAME?</v>
      </c>
      <c r="H154" s="134" t="e" cm="1">
        <f t="array" aca="1" ref="H154" ca="1">_xll.RiskNormal('SW7'!C$12,'SW7'!D$12,_xll.RiskTruncateP(0.05,0.95),_xll.RiskName("Water Intake Cow"),_xll.RiskUnits("L"))</f>
        <v>#NAME?</v>
      </c>
      <c r="I154" s="134" t="e">
        <f t="shared" ca="1" si="24"/>
        <v>#NAME?</v>
      </c>
      <c r="J154" s="134" t="e">
        <f t="shared" ca="1" si="25"/>
        <v>#NAME?</v>
      </c>
      <c r="K154" s="134" t="e" cm="1">
        <f t="array" aca="1" ref="K154" ca="1">_xll.RiskNormal(-0.0000000257*A154^4+0.0000163*A154^3-0.003686*A154^2+0.3024*A154+1.445,(-0.0000000257*A154^4+0.0000163*A154^3-0.003686*A154^2+0.3024*A154+1.445)*0.355,_xll.RiskTruncateP(0.05,0.95),_xll.RiskName("Milk Intake"),_xll.RiskUnits("kg"))</f>
        <v>#NAME?</v>
      </c>
      <c r="L154" s="134" t="e" cm="1">
        <f t="array" aca="1" ref="L154" ca="1">_xll.RiskNormal(5.4702*LN(A154)-22.889,(5.4702*LN(A154)-22.889)*0.35,_xll.RiskTruncateP(0.05,0.95),_xll.RiskName("DMI"),_xll.RiskUnits("kg"))</f>
        <v>#NAME?</v>
      </c>
      <c r="M154" s="134" t="e" cm="1">
        <f t="array" aca="1" ref="M154" ca="1">_xll.RiskNormal(0.0243*L154,0.005*L154,_xll.RiskTruncateP(0.05,0.95),_xll.RiskName("Soil Intake"),_xll.RiskUnits("kg"))</f>
        <v>#NAME?</v>
      </c>
      <c r="N154" s="134" t="e">
        <f t="shared" ca="1" si="26"/>
        <v>#NAME?</v>
      </c>
      <c r="O154" s="134" t="e">
        <f t="shared" ca="1" si="27"/>
        <v>#NAME?</v>
      </c>
      <c r="P154" s="134" t="e">
        <f t="shared" ca="1" si="22"/>
        <v>#NAME?</v>
      </c>
      <c r="Q154" s="134" t="e">
        <f t="shared" ca="1" si="22"/>
        <v>#NAME?</v>
      </c>
      <c r="R154" s="134" t="e">
        <f t="shared" ca="1" si="22"/>
        <v>#NAME?</v>
      </c>
      <c r="S154" s="134" t="e">
        <f t="shared" ca="1" si="29"/>
        <v>#NAME?</v>
      </c>
      <c r="T154" s="134" t="e" cm="1">
        <f t="array" aca="1" ref="T154" ca="1">U153-(U153*(0.5^(1/_xll.RiskNormal('SW7'!C$2,'SW7'!D$2,_xll.RiskTruncateP(0.05,0.95),_xll.RiskName("Halflife"),_xll.RiskUnits("d")))))</f>
        <v>#NAME?</v>
      </c>
      <c r="U154" s="134" t="e">
        <f t="shared" ca="1" si="28"/>
        <v>#NAME?</v>
      </c>
      <c r="V154" s="137" t="e" cm="1">
        <f t="array" aca="1" ref="V154" ca="1">(U154*_xll.RiskNormal('SW7'!C$3,'SW7'!D$3,_xll.RiskTruncateP(0.05,0.95),_xll.RiskName("PFAS MUSCLE FRAC"))/(B154*_xll.RiskNormal('SW7'!C$4,'SW7'!E$4,_xll.RiskTruncateP(0.05,0.95),_xll.RiskName("MUSCLE BW FRAC"))))/1000</f>
        <v>#NAME?</v>
      </c>
      <c r="W154" s="137" t="e" cm="1">
        <f t="array" aca="1" ref="W154" ca="1">V154/_xll.RiskNormal('SW7'!C$5,'SW7'!D$5,_xll.RiskTruncateP(0.05,0.95),_xll.RiskName("Serum Part"))</f>
        <v>#NAME?</v>
      </c>
    </row>
    <row r="155" spans="1:23" x14ac:dyDescent="0.35">
      <c r="A155" s="133">
        <f t="shared" si="23"/>
        <v>152</v>
      </c>
      <c r="B155" s="134" t="e" cm="1">
        <f t="array" aca="1" ref="B155" ca="1">B154+_xll.RiskNormal(0.5584 + 2*0.001787*A155 -3*0.00000155*A155^2 - 4*0.00000000133*A155^3,0.35*(0.5584 + 2*0.001787*A155 -3*0.00000155*A155^2 - 4*0.00000000133*A155^3),_xll.RiskTruncateP(0.05,0.95),_xll.RiskName("BW Gain"),_xll.RiskUnits("kg"))</f>
        <v>#NAME?</v>
      </c>
      <c r="C155" s="133" t="e" cm="1">
        <f t="array" aca="1" ref="C155" ca="1">_xll.RiskNormal(3800,3800*0.3941,_xll.RiskTruncateP(0.05,0.95),_xll.RiskName("Diet 3 Feed"),_xll.RiskUnits("ng/kg dry"))</f>
        <v>#NAME?</v>
      </c>
      <c r="D155" s="133" t="e" cm="1">
        <f t="array" aca="1" ref="D155" ca="1">_xll.RiskNormal(14900,14900*0.282,_xll.RiskTruncateP(0.05,0.95),_xll.RiskName("Diet 3 Soil"),_xll.RiskUnits("ng/kg dry"))</f>
        <v>#NAME?</v>
      </c>
      <c r="E155" s="163">
        <v>1.3</v>
      </c>
      <c r="F155" s="134" t="e" cm="1">
        <f t="array" aca="1" ref="F155" ca="1">_xll.RiskNormal((-0.0001*A155^2+0.0196*A155+11.697),(-0.0001*A155^2+0.0196*A155+11.697)*0.062,_xll.RiskTruncateP(0.05,0.95),_xll.RiskName("DMI Cow"),_xll.RiskUnits("kg"))</f>
        <v>#NAME?</v>
      </c>
      <c r="G155" s="134" t="e">
        <f t="shared" ca="1" si="21"/>
        <v>#NAME?</v>
      </c>
      <c r="H155" s="134" t="e" cm="1">
        <f t="array" aca="1" ref="H155" ca="1">_xll.RiskNormal('SW7'!C$12,'SW7'!D$12,_xll.RiskTruncateP(0.05,0.95),_xll.RiskName("Water Intake Cow"),_xll.RiskUnits("L"))</f>
        <v>#NAME?</v>
      </c>
      <c r="I155" s="134" t="e">
        <f t="shared" ca="1" si="24"/>
        <v>#NAME?</v>
      </c>
      <c r="J155" s="134" t="e">
        <f t="shared" ca="1" si="25"/>
        <v>#NAME?</v>
      </c>
      <c r="K155" s="134" t="e" cm="1">
        <f t="array" aca="1" ref="K155" ca="1">_xll.RiskNormal(-0.0000000257*A155^4+0.0000163*A155^3-0.003686*A155^2+0.3024*A155+1.445,(-0.0000000257*A155^4+0.0000163*A155^3-0.003686*A155^2+0.3024*A155+1.445)*0.355,_xll.RiskTruncateP(0.05,0.95),_xll.RiskName("Milk Intake"),_xll.RiskUnits("kg"))</f>
        <v>#NAME?</v>
      </c>
      <c r="L155" s="134" t="e" cm="1">
        <f t="array" aca="1" ref="L155" ca="1">_xll.RiskNormal(5.4702*LN(A155)-22.889,(5.4702*LN(A155)-22.889)*0.35,_xll.RiskTruncateP(0.05,0.95),_xll.RiskName("DMI"),_xll.RiskUnits("kg"))</f>
        <v>#NAME?</v>
      </c>
      <c r="M155" s="134" t="e" cm="1">
        <f t="array" aca="1" ref="M155" ca="1">_xll.RiskNormal(0.0243*L155,0.005*L155,_xll.RiskTruncateP(0.05,0.95),_xll.RiskName("Soil Intake"),_xll.RiskUnits("kg"))</f>
        <v>#NAME?</v>
      </c>
      <c r="N155" s="134" t="e">
        <f t="shared" ca="1" si="26"/>
        <v>#NAME?</v>
      </c>
      <c r="O155" s="134" t="e">
        <f t="shared" ca="1" si="27"/>
        <v>#NAME?</v>
      </c>
      <c r="P155" s="134" t="e">
        <f t="shared" ca="1" si="22"/>
        <v>#NAME?</v>
      </c>
      <c r="Q155" s="134" t="e">
        <f t="shared" ca="1" si="22"/>
        <v>#NAME?</v>
      </c>
      <c r="R155" s="134" t="e">
        <f t="shared" ca="1" si="22"/>
        <v>#NAME?</v>
      </c>
      <c r="S155" s="134" t="e">
        <f t="shared" ca="1" si="29"/>
        <v>#NAME?</v>
      </c>
      <c r="T155" s="134" t="e" cm="1">
        <f t="array" aca="1" ref="T155" ca="1">U154-(U154*(0.5^(1/_xll.RiskNormal('SW7'!C$2,'SW7'!D$2,_xll.RiskTruncateP(0.05,0.95),_xll.RiskName("Halflife"),_xll.RiskUnits("d")))))</f>
        <v>#NAME?</v>
      </c>
      <c r="U155" s="134" t="e">
        <f t="shared" ca="1" si="28"/>
        <v>#NAME?</v>
      </c>
      <c r="V155" s="137" t="e" cm="1">
        <f t="array" aca="1" ref="V155" ca="1">(U155*_xll.RiskNormal('SW7'!C$3,'SW7'!D$3,_xll.RiskTruncateP(0.05,0.95),_xll.RiskName("PFAS MUSCLE FRAC"))/(B155*_xll.RiskNormal('SW7'!C$4,'SW7'!E$4,_xll.RiskTruncateP(0.05,0.95),_xll.RiskName("MUSCLE BW FRAC"))))/1000</f>
        <v>#NAME?</v>
      </c>
      <c r="W155" s="137" t="e" cm="1">
        <f t="array" aca="1" ref="W155" ca="1">V155/_xll.RiskNormal('SW7'!C$5,'SW7'!D$5,_xll.RiskTruncateP(0.05,0.95),_xll.RiskName("Serum Part"))</f>
        <v>#NAME?</v>
      </c>
    </row>
    <row r="156" spans="1:23" x14ac:dyDescent="0.35">
      <c r="A156" s="133">
        <f t="shared" si="23"/>
        <v>153</v>
      </c>
      <c r="B156" s="134" t="e" cm="1">
        <f t="array" aca="1" ref="B156" ca="1">B155+_xll.RiskNormal(0.5584 + 2*0.001787*A156 -3*0.00000155*A156^2 - 4*0.00000000133*A156^3,0.35*(0.5584 + 2*0.001787*A156 -3*0.00000155*A156^2 - 4*0.00000000133*A156^3),_xll.RiskTruncateP(0.05,0.95),_xll.RiskName("BW Gain"),_xll.RiskUnits("kg"))</f>
        <v>#NAME?</v>
      </c>
      <c r="C156" s="133" t="e" cm="1">
        <f t="array" aca="1" ref="C156" ca="1">_xll.RiskNormal(3800,3800*0.3941,_xll.RiskTruncateP(0.05,0.95),_xll.RiskName("Diet 3 Feed"),_xll.RiskUnits("ng/kg dry"))</f>
        <v>#NAME?</v>
      </c>
      <c r="D156" s="133" t="e" cm="1">
        <f t="array" aca="1" ref="D156" ca="1">_xll.RiskNormal(14900,14900*0.282,_xll.RiskTruncateP(0.05,0.95),_xll.RiskName("Diet 3 Soil"),_xll.RiskUnits("ng/kg dry"))</f>
        <v>#NAME?</v>
      </c>
      <c r="E156" s="163">
        <v>1.3</v>
      </c>
      <c r="F156" s="134" t="e" cm="1">
        <f t="array" aca="1" ref="F156" ca="1">_xll.RiskNormal((-0.0001*A156^2+0.0196*A156+11.697),(-0.0001*A156^2+0.0196*A156+11.697)*0.062,_xll.RiskTruncateP(0.05,0.95),_xll.RiskName("DMI Cow"),_xll.RiskUnits("kg"))</f>
        <v>#NAME?</v>
      </c>
      <c r="G156" s="134" t="e">
        <f t="shared" ca="1" si="21"/>
        <v>#NAME?</v>
      </c>
      <c r="H156" s="134" t="e" cm="1">
        <f t="array" aca="1" ref="H156" ca="1">_xll.RiskNormal('SW7'!C$12,'SW7'!D$12,_xll.RiskTruncateP(0.05,0.95),_xll.RiskName("Water Intake Cow"),_xll.RiskUnits("L"))</f>
        <v>#NAME?</v>
      </c>
      <c r="I156" s="134" t="e">
        <f t="shared" ca="1" si="24"/>
        <v>#NAME?</v>
      </c>
      <c r="J156" s="134" t="e">
        <f t="shared" ca="1" si="25"/>
        <v>#NAME?</v>
      </c>
      <c r="K156" s="134" t="e" cm="1">
        <f t="array" aca="1" ref="K156" ca="1">_xll.RiskNormal(-0.0000000257*A156^4+0.0000163*A156^3-0.003686*A156^2+0.3024*A156+1.445,(-0.0000000257*A156^4+0.0000163*A156^3-0.003686*A156^2+0.3024*A156+1.445)*0.355,_xll.RiskTruncateP(0.05,0.95),_xll.RiskName("Milk Intake"),_xll.RiskUnits("kg"))</f>
        <v>#NAME?</v>
      </c>
      <c r="L156" s="134" t="e" cm="1">
        <f t="array" aca="1" ref="L156" ca="1">_xll.RiskNormal(5.4702*LN(A156)-22.889,(5.4702*LN(A156)-22.889)*0.35,_xll.RiskTruncateP(0.05,0.95),_xll.RiskName("DMI"),_xll.RiskUnits("kg"))</f>
        <v>#NAME?</v>
      </c>
      <c r="M156" s="134" t="e" cm="1">
        <f t="array" aca="1" ref="M156" ca="1">_xll.RiskNormal(0.0243*L156,0.005*L156,_xll.RiskTruncateP(0.05,0.95),_xll.RiskName("Soil Intake"),_xll.RiskUnits("kg"))</f>
        <v>#NAME?</v>
      </c>
      <c r="N156" s="134" t="e">
        <f t="shared" ca="1" si="26"/>
        <v>#NAME?</v>
      </c>
      <c r="O156" s="134" t="e">
        <f t="shared" ca="1" si="27"/>
        <v>#NAME?</v>
      </c>
      <c r="P156" s="134" t="e">
        <f t="shared" ca="1" si="22"/>
        <v>#NAME?</v>
      </c>
      <c r="Q156" s="134" t="e">
        <f t="shared" ca="1" si="22"/>
        <v>#NAME?</v>
      </c>
      <c r="R156" s="134" t="e">
        <f t="shared" ca="1" si="22"/>
        <v>#NAME?</v>
      </c>
      <c r="S156" s="134" t="e">
        <f t="shared" ca="1" si="29"/>
        <v>#NAME?</v>
      </c>
      <c r="T156" s="134" t="e" cm="1">
        <f t="array" aca="1" ref="T156" ca="1">U155-(U155*(0.5^(1/_xll.RiskNormal('SW7'!C$2,'SW7'!D$2,_xll.RiskTruncateP(0.05,0.95),_xll.RiskName("Halflife"),_xll.RiskUnits("d")))))</f>
        <v>#NAME?</v>
      </c>
      <c r="U156" s="134" t="e">
        <f t="shared" ca="1" si="28"/>
        <v>#NAME?</v>
      </c>
      <c r="V156" s="137" t="e" cm="1">
        <f t="array" aca="1" ref="V156" ca="1">(U156*_xll.RiskNormal('SW7'!C$3,'SW7'!D$3,_xll.RiskTruncateP(0.05,0.95),_xll.RiskName("PFAS MUSCLE FRAC"))/(B156*_xll.RiskNormal('SW7'!C$4,'SW7'!E$4,_xll.RiskTruncateP(0.05,0.95),_xll.RiskName("MUSCLE BW FRAC"))))/1000</f>
        <v>#NAME?</v>
      </c>
      <c r="W156" s="137" t="e" cm="1">
        <f t="array" aca="1" ref="W156" ca="1">V156/_xll.RiskNormal('SW7'!C$5,'SW7'!D$5,_xll.RiskTruncateP(0.05,0.95),_xll.RiskName("Serum Part"))</f>
        <v>#NAME?</v>
      </c>
    </row>
    <row r="157" spans="1:23" x14ac:dyDescent="0.35">
      <c r="A157" s="133">
        <f t="shared" si="23"/>
        <v>154</v>
      </c>
      <c r="B157" s="134" t="e" cm="1">
        <f t="array" aca="1" ref="B157" ca="1">B156+_xll.RiskNormal(0.5584 + 2*0.001787*A157 -3*0.00000155*A157^2 - 4*0.00000000133*A157^3,0.35*(0.5584 + 2*0.001787*A157 -3*0.00000155*A157^2 - 4*0.00000000133*A157^3),_xll.RiskTruncateP(0.05,0.95),_xll.RiskName("BW Gain"),_xll.RiskUnits("kg"))</f>
        <v>#NAME?</v>
      </c>
      <c r="C157" s="133" t="e" cm="1">
        <f t="array" aca="1" ref="C157" ca="1">_xll.RiskNormal(3800,3800*0.3941,_xll.RiskTruncateP(0.05,0.95),_xll.RiskName("Diet 3 Feed"),_xll.RiskUnits("ng/kg dry"))</f>
        <v>#NAME?</v>
      </c>
      <c r="D157" s="133" t="e" cm="1">
        <f t="array" aca="1" ref="D157" ca="1">_xll.RiskNormal(14900,14900*0.282,_xll.RiskTruncateP(0.05,0.95),_xll.RiskName("Diet 3 Soil"),_xll.RiskUnits("ng/kg dry"))</f>
        <v>#NAME?</v>
      </c>
      <c r="E157" s="163">
        <v>1.3</v>
      </c>
      <c r="F157" s="134" t="e" cm="1">
        <f t="array" aca="1" ref="F157" ca="1">_xll.RiskNormal((-0.0001*A157^2+0.0196*A157+11.697),(-0.0001*A157^2+0.0196*A157+11.697)*0.062,_xll.RiskTruncateP(0.05,0.95),_xll.RiskName("DMI Cow"),_xll.RiskUnits("kg"))</f>
        <v>#NAME?</v>
      </c>
      <c r="G157" s="134" t="e">
        <f t="shared" ca="1" si="21"/>
        <v>#NAME?</v>
      </c>
      <c r="H157" s="134" t="e" cm="1">
        <f t="array" aca="1" ref="H157" ca="1">_xll.RiskNormal('SW7'!C$12,'SW7'!D$12,_xll.RiskTruncateP(0.05,0.95),_xll.RiskName("Water Intake Cow"),_xll.RiskUnits("L"))</f>
        <v>#NAME?</v>
      </c>
      <c r="I157" s="134" t="e">
        <f t="shared" ca="1" si="24"/>
        <v>#NAME?</v>
      </c>
      <c r="J157" s="134" t="e">
        <f t="shared" ca="1" si="25"/>
        <v>#NAME?</v>
      </c>
      <c r="K157" s="134" t="e" cm="1">
        <f t="array" aca="1" ref="K157" ca="1">_xll.RiskNormal(-0.0000000257*A157^4+0.0000163*A157^3-0.003686*A157^2+0.3024*A157+1.445,(-0.0000000257*A157^4+0.0000163*A157^3-0.003686*A157^2+0.3024*A157+1.445)*0.355,_xll.RiskTruncateP(0.05,0.95),_xll.RiskName("Milk Intake"),_xll.RiskUnits("kg"))</f>
        <v>#NAME?</v>
      </c>
      <c r="L157" s="134" t="e" cm="1">
        <f t="array" aca="1" ref="L157" ca="1">_xll.RiskNormal(5.4702*LN(A157)-22.889,(5.4702*LN(A157)-22.889)*0.35,_xll.RiskTruncateP(0.05,0.95),_xll.RiskName("DMI"),_xll.RiskUnits("kg"))</f>
        <v>#NAME?</v>
      </c>
      <c r="M157" s="134" t="e" cm="1">
        <f t="array" aca="1" ref="M157" ca="1">_xll.RiskNormal(0.0243*L157,0.005*L157,_xll.RiskTruncateP(0.05,0.95),_xll.RiskName("Soil Intake"),_xll.RiskUnits("kg"))</f>
        <v>#NAME?</v>
      </c>
      <c r="N157" s="134" t="e">
        <f t="shared" ca="1" si="26"/>
        <v>#NAME?</v>
      </c>
      <c r="O157" s="134" t="e">
        <f t="shared" ca="1" si="27"/>
        <v>#NAME?</v>
      </c>
      <c r="P157" s="134" t="e">
        <f t="shared" ca="1" si="22"/>
        <v>#NAME?</v>
      </c>
      <c r="Q157" s="134" t="e">
        <f t="shared" ca="1" si="22"/>
        <v>#NAME?</v>
      </c>
      <c r="R157" s="134" t="e">
        <f t="shared" ca="1" si="22"/>
        <v>#NAME?</v>
      </c>
      <c r="S157" s="134" t="e">
        <f t="shared" ca="1" si="29"/>
        <v>#NAME?</v>
      </c>
      <c r="T157" s="134" t="e" cm="1">
        <f t="array" aca="1" ref="T157" ca="1">U156-(U156*(0.5^(1/_xll.RiskNormal('SW7'!C$2,'SW7'!D$2,_xll.RiskTruncateP(0.05,0.95),_xll.RiskName("Halflife"),_xll.RiskUnits("d")))))</f>
        <v>#NAME?</v>
      </c>
      <c r="U157" s="134" t="e">
        <f t="shared" ca="1" si="28"/>
        <v>#NAME?</v>
      </c>
      <c r="V157" s="137" t="e" cm="1">
        <f t="array" aca="1" ref="V157" ca="1">(U157*_xll.RiskNormal('SW7'!C$3,'SW7'!D$3,_xll.RiskTruncateP(0.05,0.95),_xll.RiskName("PFAS MUSCLE FRAC"))/(B157*_xll.RiskNormal('SW7'!C$4,'SW7'!E$4,_xll.RiskTruncateP(0.05,0.95),_xll.RiskName("MUSCLE BW FRAC"))))/1000</f>
        <v>#NAME?</v>
      </c>
      <c r="W157" s="137" t="e" cm="1">
        <f t="array" aca="1" ref="W157" ca="1">V157/_xll.RiskNormal('SW7'!C$5,'SW7'!D$5,_xll.RiskTruncateP(0.05,0.95),_xll.RiskName("Serum Part"))</f>
        <v>#NAME?</v>
      </c>
    </row>
    <row r="158" spans="1:23" x14ac:dyDescent="0.35">
      <c r="A158" s="133">
        <f t="shared" si="23"/>
        <v>155</v>
      </c>
      <c r="B158" s="134" t="e" cm="1">
        <f t="array" aca="1" ref="B158" ca="1">B157+_xll.RiskNormal(0.5584 + 2*0.001787*A158 -3*0.00000155*A158^2 - 4*0.00000000133*A158^3,0.35*(0.5584 + 2*0.001787*A158 -3*0.00000155*A158^2 - 4*0.00000000133*A158^3),_xll.RiskTruncateP(0.05,0.95),_xll.RiskName("BW Gain"),_xll.RiskUnits("kg"))</f>
        <v>#NAME?</v>
      </c>
      <c r="C158" s="133" t="e" cm="1">
        <f t="array" aca="1" ref="C158" ca="1">_xll.RiskNormal(3800,3800*0.3941,_xll.RiskTruncateP(0.05,0.95),_xll.RiskName("Diet 3 Feed"),_xll.RiskUnits("ng/kg dry"))</f>
        <v>#NAME?</v>
      </c>
      <c r="D158" s="133" t="e" cm="1">
        <f t="array" aca="1" ref="D158" ca="1">_xll.RiskNormal(14900,14900*0.282,_xll.RiskTruncateP(0.05,0.95),_xll.RiskName("Diet 3 Soil"),_xll.RiskUnits("ng/kg dry"))</f>
        <v>#NAME?</v>
      </c>
      <c r="E158" s="163">
        <v>1.3</v>
      </c>
      <c r="F158" s="134" t="e" cm="1">
        <f t="array" aca="1" ref="F158" ca="1">_xll.RiskNormal((-0.0001*A158^2+0.0196*A158+11.697),(-0.0001*A158^2+0.0196*A158+11.697)*0.062,_xll.RiskTruncateP(0.05,0.95),_xll.RiskName("DMI Cow"),_xll.RiskUnits("kg"))</f>
        <v>#NAME?</v>
      </c>
      <c r="G158" s="134" t="e">
        <f t="shared" ca="1" si="21"/>
        <v>#NAME?</v>
      </c>
      <c r="H158" s="134" t="e" cm="1">
        <f t="array" aca="1" ref="H158" ca="1">_xll.RiskNormal('SW7'!C$12,'SW7'!D$12,_xll.RiskTruncateP(0.05,0.95),_xll.RiskName("Water Intake Cow"),_xll.RiskUnits("L"))</f>
        <v>#NAME?</v>
      </c>
      <c r="I158" s="134" t="e">
        <f t="shared" ca="1" si="24"/>
        <v>#NAME?</v>
      </c>
      <c r="J158" s="134" t="e">
        <f t="shared" ca="1" si="25"/>
        <v>#NAME?</v>
      </c>
      <c r="K158" s="134" t="e" cm="1">
        <f t="array" aca="1" ref="K158" ca="1">_xll.RiskNormal(-0.0000000257*A158^4+0.0000163*A158^3-0.003686*A158^2+0.3024*A158+1.445,(-0.0000000257*A158^4+0.0000163*A158^3-0.003686*A158^2+0.3024*A158+1.445)*0.355,_xll.RiskTruncateP(0.05,0.95),_xll.RiskName("Milk Intake"),_xll.RiskUnits("kg"))</f>
        <v>#NAME?</v>
      </c>
      <c r="L158" s="134" t="e" cm="1">
        <f t="array" aca="1" ref="L158" ca="1">_xll.RiskNormal(5.4702*LN(A158)-22.889,(5.4702*LN(A158)-22.889)*0.35,_xll.RiskTruncateP(0.05,0.95),_xll.RiskName("DMI"),_xll.RiskUnits("kg"))</f>
        <v>#NAME?</v>
      </c>
      <c r="M158" s="134" t="e" cm="1">
        <f t="array" aca="1" ref="M158" ca="1">_xll.RiskNormal(0.0243*L158,0.005*L158,_xll.RiskTruncateP(0.05,0.95),_xll.RiskName("Soil Intake"),_xll.RiskUnits("kg"))</f>
        <v>#NAME?</v>
      </c>
      <c r="N158" s="134" t="e">
        <f t="shared" ca="1" si="26"/>
        <v>#NAME?</v>
      </c>
      <c r="O158" s="134" t="e">
        <f t="shared" ca="1" si="27"/>
        <v>#NAME?</v>
      </c>
      <c r="P158" s="134" t="e">
        <f t="shared" ca="1" si="22"/>
        <v>#NAME?</v>
      </c>
      <c r="Q158" s="134" t="e">
        <f t="shared" ca="1" si="22"/>
        <v>#NAME?</v>
      </c>
      <c r="R158" s="134" t="e">
        <f t="shared" ca="1" si="22"/>
        <v>#NAME?</v>
      </c>
      <c r="S158" s="134" t="e">
        <f t="shared" ca="1" si="29"/>
        <v>#NAME?</v>
      </c>
      <c r="T158" s="134" t="e" cm="1">
        <f t="array" aca="1" ref="T158" ca="1">U157-(U157*(0.5^(1/_xll.RiskNormal('SW7'!C$2,'SW7'!D$2,_xll.RiskTruncateP(0.05,0.95),_xll.RiskName("Halflife"),_xll.RiskUnits("d")))))</f>
        <v>#NAME?</v>
      </c>
      <c r="U158" s="134" t="e">
        <f t="shared" ca="1" si="28"/>
        <v>#NAME?</v>
      </c>
      <c r="V158" s="137" t="e" cm="1">
        <f t="array" aca="1" ref="V158" ca="1">(U158*_xll.RiskNormal('SW7'!C$3,'SW7'!D$3,_xll.RiskTruncateP(0.05,0.95),_xll.RiskName("PFAS MUSCLE FRAC"))/(B158*_xll.RiskNormal('SW7'!C$4,'SW7'!E$4,_xll.RiskTruncateP(0.05,0.95),_xll.RiskName("MUSCLE BW FRAC"))))/1000</f>
        <v>#NAME?</v>
      </c>
      <c r="W158" s="137" t="e" cm="1">
        <f t="array" aca="1" ref="W158" ca="1">V158/_xll.RiskNormal('SW7'!C$5,'SW7'!D$5,_xll.RiskTruncateP(0.05,0.95),_xll.RiskName("Serum Part"))</f>
        <v>#NAME?</v>
      </c>
    </row>
    <row r="159" spans="1:23" x14ac:dyDescent="0.35">
      <c r="A159" s="133">
        <f t="shared" si="23"/>
        <v>156</v>
      </c>
      <c r="B159" s="134" t="e" cm="1">
        <f t="array" aca="1" ref="B159" ca="1">B158+_xll.RiskNormal(0.5584 + 2*0.001787*A159 -3*0.00000155*A159^2 - 4*0.00000000133*A159^3,0.35*(0.5584 + 2*0.001787*A159 -3*0.00000155*A159^2 - 4*0.00000000133*A159^3),_xll.RiskTruncateP(0.05,0.95),_xll.RiskName("BW Gain"),_xll.RiskUnits("kg"))</f>
        <v>#NAME?</v>
      </c>
      <c r="C159" s="133" t="e" cm="1">
        <f t="array" aca="1" ref="C159" ca="1">_xll.RiskNormal(3800,3800*0.3941,_xll.RiskTruncateP(0.05,0.95),_xll.RiskName("Diet 3 Feed"),_xll.RiskUnits("ng/kg dry"))</f>
        <v>#NAME?</v>
      </c>
      <c r="D159" s="133" t="e" cm="1">
        <f t="array" aca="1" ref="D159" ca="1">_xll.RiskNormal(14900,14900*0.282,_xll.RiskTruncateP(0.05,0.95),_xll.RiskName("Diet 3 Soil"),_xll.RiskUnits("ng/kg dry"))</f>
        <v>#NAME?</v>
      </c>
      <c r="E159" s="163">
        <v>1.3</v>
      </c>
      <c r="F159" s="134" t="e" cm="1">
        <f t="array" aca="1" ref="F159" ca="1">_xll.RiskNormal((-0.0001*A159^2+0.0196*A159+11.697),(-0.0001*A159^2+0.0196*A159+11.697)*0.062,_xll.RiskTruncateP(0.05,0.95),_xll.RiskName("DMI Cow"),_xll.RiskUnits("kg"))</f>
        <v>#NAME?</v>
      </c>
      <c r="G159" s="134" t="e">
        <f t="shared" ca="1" si="21"/>
        <v>#NAME?</v>
      </c>
      <c r="H159" s="134" t="e" cm="1">
        <f t="array" aca="1" ref="H159" ca="1">_xll.RiskNormal('SW7'!C$12,'SW7'!D$12,_xll.RiskTruncateP(0.05,0.95),_xll.RiskName("Water Intake Cow"),_xll.RiskUnits("L"))</f>
        <v>#NAME?</v>
      </c>
      <c r="I159" s="134" t="e">
        <f t="shared" ca="1" si="24"/>
        <v>#NAME?</v>
      </c>
      <c r="J159" s="134" t="e">
        <f t="shared" ca="1" si="25"/>
        <v>#NAME?</v>
      </c>
      <c r="K159" s="134" t="e" cm="1">
        <f t="array" aca="1" ref="K159" ca="1">_xll.RiskNormal(-0.0000000257*A159^4+0.0000163*A159^3-0.003686*A159^2+0.3024*A159+1.445,(-0.0000000257*A159^4+0.0000163*A159^3-0.003686*A159^2+0.3024*A159+1.445)*0.355,_xll.RiskTruncateP(0.05,0.95),_xll.RiskName("Milk Intake"),_xll.RiskUnits("kg"))</f>
        <v>#NAME?</v>
      </c>
      <c r="L159" s="134" t="e" cm="1">
        <f t="array" aca="1" ref="L159" ca="1">_xll.RiskNormal(5.4702*LN(A159)-22.889,(5.4702*LN(A159)-22.889)*0.35,_xll.RiskTruncateP(0.05,0.95),_xll.RiskName("DMI"),_xll.RiskUnits("kg"))</f>
        <v>#NAME?</v>
      </c>
      <c r="M159" s="134" t="e" cm="1">
        <f t="array" aca="1" ref="M159" ca="1">_xll.RiskNormal(0.0243*L159,0.005*L159,_xll.RiskTruncateP(0.05,0.95),_xll.RiskName("Soil Intake"),_xll.RiskUnits("kg"))</f>
        <v>#NAME?</v>
      </c>
      <c r="N159" s="134" t="e">
        <f t="shared" ca="1" si="26"/>
        <v>#NAME?</v>
      </c>
      <c r="O159" s="134" t="e">
        <f t="shared" ca="1" si="27"/>
        <v>#NAME?</v>
      </c>
      <c r="P159" s="134" t="e">
        <f t="shared" ca="1" si="22"/>
        <v>#NAME?</v>
      </c>
      <c r="Q159" s="134" t="e">
        <f t="shared" ca="1" si="22"/>
        <v>#NAME?</v>
      </c>
      <c r="R159" s="134" t="e">
        <f t="shared" ca="1" si="22"/>
        <v>#NAME?</v>
      </c>
      <c r="S159" s="134" t="e">
        <f t="shared" ca="1" si="29"/>
        <v>#NAME?</v>
      </c>
      <c r="T159" s="134" t="e" cm="1">
        <f t="array" aca="1" ref="T159" ca="1">U158-(U158*(0.5^(1/_xll.RiskNormal('SW7'!C$2,'SW7'!D$2,_xll.RiskTruncateP(0.05,0.95),_xll.RiskName("Halflife"),_xll.RiskUnits("d")))))</f>
        <v>#NAME?</v>
      </c>
      <c r="U159" s="134" t="e">
        <f t="shared" ca="1" si="28"/>
        <v>#NAME?</v>
      </c>
      <c r="V159" s="137" t="e" cm="1">
        <f t="array" aca="1" ref="V159" ca="1">(U159*_xll.RiskNormal('SW7'!C$3,'SW7'!D$3,_xll.RiskTruncateP(0.05,0.95),_xll.RiskName("PFAS MUSCLE FRAC"))/(B159*_xll.RiskNormal('SW7'!C$4,'SW7'!E$4,_xll.RiskTruncateP(0.05,0.95),_xll.RiskName("MUSCLE BW FRAC"))))/1000</f>
        <v>#NAME?</v>
      </c>
      <c r="W159" s="137" t="e" cm="1">
        <f t="array" aca="1" ref="W159" ca="1">V159/_xll.RiskNormal('SW7'!C$5,'SW7'!D$5,_xll.RiskTruncateP(0.05,0.95),_xll.RiskName("Serum Part"))</f>
        <v>#NAME?</v>
      </c>
    </row>
    <row r="160" spans="1:23" x14ac:dyDescent="0.35">
      <c r="A160" s="133">
        <f t="shared" si="23"/>
        <v>157</v>
      </c>
      <c r="B160" s="134" t="e" cm="1">
        <f t="array" aca="1" ref="B160" ca="1">B159+_xll.RiskNormal(0.5584 + 2*0.001787*A160 -3*0.00000155*A160^2 - 4*0.00000000133*A160^3,0.35*(0.5584 + 2*0.001787*A160 -3*0.00000155*A160^2 - 4*0.00000000133*A160^3),_xll.RiskTruncateP(0.05,0.95),_xll.RiskName("BW Gain"),_xll.RiskUnits("kg"))</f>
        <v>#NAME?</v>
      </c>
      <c r="C160" s="133" t="e" cm="1">
        <f t="array" aca="1" ref="C160" ca="1">_xll.RiskNormal(3800,3800*0.3941,_xll.RiskTruncateP(0.05,0.95),_xll.RiskName("Diet 3 Feed"),_xll.RiskUnits("ng/kg dry"))</f>
        <v>#NAME?</v>
      </c>
      <c r="D160" s="133" t="e" cm="1">
        <f t="array" aca="1" ref="D160" ca="1">_xll.RiskNormal(14900,14900*0.282,_xll.RiskTruncateP(0.05,0.95),_xll.RiskName("Diet 3 Soil"),_xll.RiskUnits("ng/kg dry"))</f>
        <v>#NAME?</v>
      </c>
      <c r="E160" s="163">
        <v>1.3</v>
      </c>
      <c r="F160" s="134" t="e" cm="1">
        <f t="array" aca="1" ref="F160" ca="1">_xll.RiskNormal((-0.0001*A160^2+0.0196*A160+11.697),(-0.0001*A160^2+0.0196*A160+11.697)*0.062,_xll.RiskTruncateP(0.05,0.95),_xll.RiskName("DMI Cow"),_xll.RiskUnits("kg"))</f>
        <v>#NAME?</v>
      </c>
      <c r="G160" s="134" t="e">
        <f t="shared" ca="1" si="21"/>
        <v>#NAME?</v>
      </c>
      <c r="H160" s="134" t="e" cm="1">
        <f t="array" aca="1" ref="H160" ca="1">_xll.RiskNormal('SW7'!C$12,'SW7'!D$12,_xll.RiskTruncateP(0.05,0.95),_xll.RiskName("Water Intake Cow"),_xll.RiskUnits("L"))</f>
        <v>#NAME?</v>
      </c>
      <c r="I160" s="134" t="e">
        <f t="shared" ca="1" si="24"/>
        <v>#NAME?</v>
      </c>
      <c r="J160" s="134" t="e">
        <f t="shared" ca="1" si="25"/>
        <v>#NAME?</v>
      </c>
      <c r="K160" s="134" t="e" cm="1">
        <f t="array" aca="1" ref="K160" ca="1">_xll.RiskNormal(-0.0000000257*A160^4+0.0000163*A160^3-0.003686*A160^2+0.3024*A160+1.445,(-0.0000000257*A160^4+0.0000163*A160^3-0.003686*A160^2+0.3024*A160+1.445)*0.355,_xll.RiskTruncateP(0.05,0.95),_xll.RiskName("Milk Intake"),_xll.RiskUnits("kg"))</f>
        <v>#NAME?</v>
      </c>
      <c r="L160" s="134" t="e" cm="1">
        <f t="array" aca="1" ref="L160" ca="1">_xll.RiskNormal(5.4702*LN(A160)-22.889,(5.4702*LN(A160)-22.889)*0.35,_xll.RiskTruncateP(0.05,0.95),_xll.RiskName("DMI"),_xll.RiskUnits("kg"))</f>
        <v>#NAME?</v>
      </c>
      <c r="M160" s="134" t="e" cm="1">
        <f t="array" aca="1" ref="M160" ca="1">_xll.RiskNormal(0.0243*L160,0.005*L160,_xll.RiskTruncateP(0.05,0.95),_xll.RiskName("Soil Intake"),_xll.RiskUnits("kg"))</f>
        <v>#NAME?</v>
      </c>
      <c r="N160" s="134" t="e">
        <f t="shared" ca="1" si="26"/>
        <v>#NAME?</v>
      </c>
      <c r="O160" s="134" t="e">
        <f t="shared" ca="1" si="27"/>
        <v>#NAME?</v>
      </c>
      <c r="P160" s="134" t="e">
        <f t="shared" ca="1" si="22"/>
        <v>#NAME?</v>
      </c>
      <c r="Q160" s="134" t="e">
        <f t="shared" ca="1" si="22"/>
        <v>#NAME?</v>
      </c>
      <c r="R160" s="134" t="e">
        <f t="shared" ca="1" si="22"/>
        <v>#NAME?</v>
      </c>
      <c r="S160" s="134" t="e">
        <f t="shared" ca="1" si="29"/>
        <v>#NAME?</v>
      </c>
      <c r="T160" s="134" t="e" cm="1">
        <f t="array" aca="1" ref="T160" ca="1">U159-(U159*(0.5^(1/_xll.RiskNormal('SW7'!C$2,'SW7'!D$2,_xll.RiskTruncateP(0.05,0.95),_xll.RiskName("Halflife"),_xll.RiskUnits("d")))))</f>
        <v>#NAME?</v>
      </c>
      <c r="U160" s="134" t="e">
        <f t="shared" ca="1" si="28"/>
        <v>#NAME?</v>
      </c>
      <c r="V160" s="137" t="e" cm="1">
        <f t="array" aca="1" ref="V160" ca="1">(U160*_xll.RiskNormal('SW7'!C$3,'SW7'!D$3,_xll.RiskTruncateP(0.05,0.95),_xll.RiskName("PFAS MUSCLE FRAC"))/(B160*_xll.RiskNormal('SW7'!C$4,'SW7'!E$4,_xll.RiskTruncateP(0.05,0.95),_xll.RiskName("MUSCLE BW FRAC"))))/1000</f>
        <v>#NAME?</v>
      </c>
      <c r="W160" s="137" t="e" cm="1">
        <f t="array" aca="1" ref="W160" ca="1">V160/_xll.RiskNormal('SW7'!C$5,'SW7'!D$5,_xll.RiskTruncateP(0.05,0.95),_xll.RiskName("Serum Part"))</f>
        <v>#NAME?</v>
      </c>
    </row>
    <row r="161" spans="1:23" x14ac:dyDescent="0.35">
      <c r="A161" s="133">
        <f t="shared" si="23"/>
        <v>158</v>
      </c>
      <c r="B161" s="134" t="e" cm="1">
        <f t="array" aca="1" ref="B161" ca="1">B160+_xll.RiskNormal(0.5584 + 2*0.001787*A161 -3*0.00000155*A161^2 - 4*0.00000000133*A161^3,0.35*(0.5584 + 2*0.001787*A161 -3*0.00000155*A161^2 - 4*0.00000000133*A161^3),_xll.RiskTruncateP(0.05,0.95),_xll.RiskName("BW Gain"),_xll.RiskUnits("kg"))</f>
        <v>#NAME?</v>
      </c>
      <c r="C161" s="133" t="e" cm="1">
        <f t="array" aca="1" ref="C161" ca="1">_xll.RiskNormal(3800,3800*0.3941,_xll.RiskTruncateP(0.05,0.95),_xll.RiskName("Diet 3 Feed"),_xll.RiskUnits("ng/kg dry"))</f>
        <v>#NAME?</v>
      </c>
      <c r="D161" s="133" t="e" cm="1">
        <f t="array" aca="1" ref="D161" ca="1">_xll.RiskNormal(14900,14900*0.282,_xll.RiskTruncateP(0.05,0.95),_xll.RiskName("Diet 3 Soil"),_xll.RiskUnits("ng/kg dry"))</f>
        <v>#NAME?</v>
      </c>
      <c r="E161" s="163">
        <v>1.3</v>
      </c>
      <c r="F161" s="134" t="e" cm="1">
        <f t="array" aca="1" ref="F161" ca="1">_xll.RiskNormal((-0.0001*A161^2+0.0196*A161+11.697),(-0.0001*A161^2+0.0196*A161+11.697)*0.062,_xll.RiskTruncateP(0.05,0.95),_xll.RiskName("DMI Cow"),_xll.RiskUnits("kg"))</f>
        <v>#NAME?</v>
      </c>
      <c r="G161" s="134" t="e">
        <f t="shared" ref="G161:G182" ca="1" si="30">F161*0.0243</f>
        <v>#NAME?</v>
      </c>
      <c r="H161" s="134" t="e" cm="1">
        <f t="array" aca="1" ref="H161" ca="1">_xll.RiskNormal('SW7'!C$12,'SW7'!D$12,_xll.RiskTruncateP(0.05,0.95),_xll.RiskName("Water Intake Cow"),_xll.RiskUnits("L"))</f>
        <v>#NAME?</v>
      </c>
      <c r="I161" s="134" t="e">
        <f t="shared" ca="1" si="24"/>
        <v>#NAME?</v>
      </c>
      <c r="J161" s="134" t="e">
        <f t="shared" ca="1" si="25"/>
        <v>#NAME?</v>
      </c>
      <c r="K161" s="134" t="e" cm="1">
        <f t="array" aca="1" ref="K161" ca="1">_xll.RiskNormal(-0.0000000257*A161^4+0.0000163*A161^3-0.003686*A161^2+0.3024*A161+1.445,(-0.0000000257*A161^4+0.0000163*A161^3-0.003686*A161^2+0.3024*A161+1.445)*0.355,_xll.RiskTruncateP(0.05,0.95),_xll.RiskName("Milk Intake"),_xll.RiskUnits("kg"))</f>
        <v>#NAME?</v>
      </c>
      <c r="L161" s="134" t="e" cm="1">
        <f t="array" aca="1" ref="L161" ca="1">_xll.RiskNormal(5.4702*LN(A161)-22.889,(5.4702*LN(A161)-22.889)*0.35,_xll.RiskTruncateP(0.05,0.95),_xll.RiskName("DMI"),_xll.RiskUnits("kg"))</f>
        <v>#NAME?</v>
      </c>
      <c r="M161" s="134" t="e" cm="1">
        <f t="array" aca="1" ref="M161" ca="1">_xll.RiskNormal(0.0243*L161,0.005*L161,_xll.RiskTruncateP(0.05,0.95),_xll.RiskName("Soil Intake"),_xll.RiskUnits("kg"))</f>
        <v>#NAME?</v>
      </c>
      <c r="N161" s="134" t="e">
        <f t="shared" ca="1" si="26"/>
        <v>#NAME?</v>
      </c>
      <c r="O161" s="134" t="e">
        <f t="shared" ca="1" si="27"/>
        <v>#NAME?</v>
      </c>
      <c r="P161" s="134" t="e">
        <f t="shared" ca="1" si="22"/>
        <v>#NAME?</v>
      </c>
      <c r="Q161" s="134" t="e">
        <f t="shared" ca="1" si="22"/>
        <v>#NAME?</v>
      </c>
      <c r="R161" s="134" t="e">
        <f t="shared" ca="1" si="22"/>
        <v>#NAME?</v>
      </c>
      <c r="S161" s="134" t="e">
        <f t="shared" ca="1" si="29"/>
        <v>#NAME?</v>
      </c>
      <c r="T161" s="134" t="e" cm="1">
        <f t="array" aca="1" ref="T161" ca="1">U160-(U160*(0.5^(1/_xll.RiskNormal('SW7'!C$2,'SW7'!D$2,_xll.RiskTruncateP(0.05,0.95),_xll.RiskName("Halflife"),_xll.RiskUnits("d")))))</f>
        <v>#NAME?</v>
      </c>
      <c r="U161" s="134" t="e">
        <f t="shared" ca="1" si="28"/>
        <v>#NAME?</v>
      </c>
      <c r="V161" s="137" t="e" cm="1">
        <f t="array" aca="1" ref="V161" ca="1">(U161*_xll.RiskNormal('SW7'!C$3,'SW7'!D$3,_xll.RiskTruncateP(0.05,0.95),_xll.RiskName("PFAS MUSCLE FRAC"))/(B161*_xll.RiskNormal('SW7'!C$4,'SW7'!E$4,_xll.RiskTruncateP(0.05,0.95),_xll.RiskName("MUSCLE BW FRAC"))))/1000</f>
        <v>#NAME?</v>
      </c>
      <c r="W161" s="137" t="e" cm="1">
        <f t="array" aca="1" ref="W161" ca="1">V161/_xll.RiskNormal('SW7'!C$5,'SW7'!D$5,_xll.RiskTruncateP(0.05,0.95),_xll.RiskName("Serum Part"))</f>
        <v>#NAME?</v>
      </c>
    </row>
    <row r="162" spans="1:23" x14ac:dyDescent="0.35">
      <c r="A162" s="133">
        <f t="shared" si="23"/>
        <v>159</v>
      </c>
      <c r="B162" s="134" t="e" cm="1">
        <f t="array" aca="1" ref="B162" ca="1">B161+_xll.RiskNormal(0.5584 + 2*0.001787*A162 -3*0.00000155*A162^2 - 4*0.00000000133*A162^3,0.35*(0.5584 + 2*0.001787*A162 -3*0.00000155*A162^2 - 4*0.00000000133*A162^3),_xll.RiskTruncateP(0.05,0.95),_xll.RiskName("BW Gain"),_xll.RiskUnits("kg"))</f>
        <v>#NAME?</v>
      </c>
      <c r="C162" s="133" t="e" cm="1">
        <f t="array" aca="1" ref="C162" ca="1">_xll.RiskNormal(3800,3800*0.3941,_xll.RiskTruncateP(0.05,0.95),_xll.RiskName("Diet 3 Feed"),_xll.RiskUnits("ng/kg dry"))</f>
        <v>#NAME?</v>
      </c>
      <c r="D162" s="133" t="e" cm="1">
        <f t="array" aca="1" ref="D162" ca="1">_xll.RiskNormal(14900,14900*0.282,_xll.RiskTruncateP(0.05,0.95),_xll.RiskName("Diet 3 Soil"),_xll.RiskUnits("ng/kg dry"))</f>
        <v>#NAME?</v>
      </c>
      <c r="E162" s="163">
        <v>1.3</v>
      </c>
      <c r="F162" s="134" t="e" cm="1">
        <f t="array" aca="1" ref="F162" ca="1">_xll.RiskNormal((-0.0001*A162^2+0.0196*A162+11.697),(-0.0001*A162^2+0.0196*A162+11.697)*0.062,_xll.RiskTruncateP(0.05,0.95),_xll.RiskName("DMI Cow"),_xll.RiskUnits("kg"))</f>
        <v>#NAME?</v>
      </c>
      <c r="G162" s="134" t="e">
        <f t="shared" ca="1" si="30"/>
        <v>#NAME?</v>
      </c>
      <c r="H162" s="134" t="e" cm="1">
        <f t="array" aca="1" ref="H162" ca="1">_xll.RiskNormal('SW7'!C$12,'SW7'!D$12,_xll.RiskTruncateP(0.05,0.95),_xll.RiskName("Water Intake Cow"),_xll.RiskUnits("L"))</f>
        <v>#NAME?</v>
      </c>
      <c r="I162" s="134" t="e">
        <f t="shared" ca="1" si="24"/>
        <v>#NAME?</v>
      </c>
      <c r="J162" s="134" t="e">
        <f t="shared" ca="1" si="25"/>
        <v>#NAME?</v>
      </c>
      <c r="K162" s="134" t="e" cm="1">
        <f t="array" aca="1" ref="K162" ca="1">_xll.RiskNormal(-0.0000000257*A162^4+0.0000163*A162^3-0.003686*A162^2+0.3024*A162+1.445,(-0.0000000257*A162^4+0.0000163*A162^3-0.003686*A162^2+0.3024*A162+1.445)*0.355,_xll.RiskTruncateP(0.05,0.95),_xll.RiskName("Milk Intake"),_xll.RiskUnits("kg"))</f>
        <v>#NAME?</v>
      </c>
      <c r="L162" s="134" t="e" cm="1">
        <f t="array" aca="1" ref="L162" ca="1">_xll.RiskNormal(5.4702*LN(A162)-22.889,(5.4702*LN(A162)-22.889)*0.35,_xll.RiskTruncateP(0.05,0.95),_xll.RiskName("DMI"),_xll.RiskUnits("kg"))</f>
        <v>#NAME?</v>
      </c>
      <c r="M162" s="134" t="e" cm="1">
        <f t="array" aca="1" ref="M162" ca="1">_xll.RiskNormal(0.0243*L162,0.005*L162,_xll.RiskTruncateP(0.05,0.95),_xll.RiskName("Soil Intake"),_xll.RiskUnits("kg"))</f>
        <v>#NAME?</v>
      </c>
      <c r="N162" s="134" t="e">
        <f t="shared" ca="1" si="26"/>
        <v>#NAME?</v>
      </c>
      <c r="O162" s="134" t="e">
        <f t="shared" ca="1" si="27"/>
        <v>#NAME?</v>
      </c>
      <c r="P162" s="134" t="e">
        <f t="shared" ref="P162:R225" ca="1" si="31">C162*L162</f>
        <v>#NAME?</v>
      </c>
      <c r="Q162" s="134" t="e">
        <f t="shared" ca="1" si="31"/>
        <v>#NAME?</v>
      </c>
      <c r="R162" s="134" t="e">
        <f t="shared" ca="1" si="31"/>
        <v>#NAME?</v>
      </c>
      <c r="S162" s="134" t="e">
        <f t="shared" ca="1" si="29"/>
        <v>#NAME?</v>
      </c>
      <c r="T162" s="134" t="e" cm="1">
        <f t="array" aca="1" ref="T162" ca="1">U161-(U161*(0.5^(1/_xll.RiskNormal('SW7'!C$2,'SW7'!D$2,_xll.RiskTruncateP(0.05,0.95),_xll.RiskName("Halflife"),_xll.RiskUnits("d")))))</f>
        <v>#NAME?</v>
      </c>
      <c r="U162" s="134" t="e">
        <f t="shared" ca="1" si="28"/>
        <v>#NAME?</v>
      </c>
      <c r="V162" s="137" t="e" cm="1">
        <f t="array" aca="1" ref="V162" ca="1">(U162*_xll.RiskNormal('SW7'!C$3,'SW7'!D$3,_xll.RiskTruncateP(0.05,0.95),_xll.RiskName("PFAS MUSCLE FRAC"))/(B162*_xll.RiskNormal('SW7'!C$4,'SW7'!E$4,_xll.RiskTruncateP(0.05,0.95),_xll.RiskName("MUSCLE BW FRAC"))))/1000</f>
        <v>#NAME?</v>
      </c>
      <c r="W162" s="137" t="e" cm="1">
        <f t="array" aca="1" ref="W162" ca="1">V162/_xll.RiskNormal('SW7'!C$5,'SW7'!D$5,_xll.RiskTruncateP(0.05,0.95),_xll.RiskName("Serum Part"))</f>
        <v>#NAME?</v>
      </c>
    </row>
    <row r="163" spans="1:23" x14ac:dyDescent="0.35">
      <c r="A163" s="133">
        <f t="shared" si="23"/>
        <v>160</v>
      </c>
      <c r="B163" s="134" t="e" cm="1">
        <f t="array" aca="1" ref="B163" ca="1">B162+_xll.RiskNormal(0.5584 + 2*0.001787*A163 -3*0.00000155*A163^2 - 4*0.00000000133*A163^3,0.35*(0.5584 + 2*0.001787*A163 -3*0.00000155*A163^2 - 4*0.00000000133*A163^3),_xll.RiskTruncateP(0.05,0.95),_xll.RiskName("BW Gain"),_xll.RiskUnits("kg"))</f>
        <v>#NAME?</v>
      </c>
      <c r="C163" s="133" t="e" cm="1">
        <f t="array" aca="1" ref="C163" ca="1">_xll.RiskNormal(3800,3800*0.3941,_xll.RiskTruncateP(0.05,0.95),_xll.RiskName("Diet 3 Feed"),_xll.RiskUnits("ng/kg dry"))</f>
        <v>#NAME?</v>
      </c>
      <c r="D163" s="133" t="e" cm="1">
        <f t="array" aca="1" ref="D163" ca="1">_xll.RiskNormal(14900,14900*0.282,_xll.RiskTruncateP(0.05,0.95),_xll.RiskName("Diet 3 Soil"),_xll.RiskUnits("ng/kg dry"))</f>
        <v>#NAME?</v>
      </c>
      <c r="E163" s="163">
        <v>1.3</v>
      </c>
      <c r="F163" s="134" t="e" cm="1">
        <f t="array" aca="1" ref="F163" ca="1">_xll.RiskNormal((-0.0001*A163^2+0.0196*A163+11.697),(-0.0001*A163^2+0.0196*A163+11.697)*0.062,_xll.RiskTruncateP(0.05,0.95),_xll.RiskName("DMI Cow"),_xll.RiskUnits("kg"))</f>
        <v>#NAME?</v>
      </c>
      <c r="G163" s="134" t="e">
        <f t="shared" ca="1" si="30"/>
        <v>#NAME?</v>
      </c>
      <c r="H163" s="134" t="e" cm="1">
        <f t="array" aca="1" ref="H163" ca="1">_xll.RiskNormal('SW7'!C$12,'SW7'!D$12,_xll.RiskTruncateP(0.05,0.95),_xll.RiskName("Water Intake Cow"),_xll.RiskUnits("L"))</f>
        <v>#NAME?</v>
      </c>
      <c r="I163" s="134" t="e">
        <f t="shared" ca="1" si="24"/>
        <v>#NAME?</v>
      </c>
      <c r="J163" s="134" t="e">
        <f t="shared" ca="1" si="25"/>
        <v>#NAME?</v>
      </c>
      <c r="K163" s="134" t="e" cm="1">
        <f t="array" aca="1" ref="K163" ca="1">_xll.RiskNormal(-0.0000000257*A163^4+0.0000163*A163^3-0.003686*A163^2+0.3024*A163+1.445,(-0.0000000257*A163^4+0.0000163*A163^3-0.003686*A163^2+0.3024*A163+1.445)*0.355,_xll.RiskTruncateP(0.05,0.95),_xll.RiskName("Milk Intake"),_xll.RiskUnits("kg"))</f>
        <v>#NAME?</v>
      </c>
      <c r="L163" s="134" t="e" cm="1">
        <f t="array" aca="1" ref="L163" ca="1">_xll.RiskNormal(5.4702*LN(A163)-22.889,(5.4702*LN(A163)-22.889)*0.35,_xll.RiskTruncateP(0.05,0.95),_xll.RiskName("DMI"),_xll.RiskUnits("kg"))</f>
        <v>#NAME?</v>
      </c>
      <c r="M163" s="134" t="e" cm="1">
        <f t="array" aca="1" ref="M163" ca="1">_xll.RiskNormal(0.0243*L163,0.005*L163,_xll.RiskTruncateP(0.05,0.95),_xll.RiskName("Soil Intake"),_xll.RiskUnits("kg"))</f>
        <v>#NAME?</v>
      </c>
      <c r="N163" s="134" t="e">
        <f t="shared" ca="1" si="26"/>
        <v>#NAME?</v>
      </c>
      <c r="O163" s="134" t="e">
        <f t="shared" ca="1" si="27"/>
        <v>#NAME?</v>
      </c>
      <c r="P163" s="134" t="e">
        <f t="shared" ca="1" si="31"/>
        <v>#NAME?</v>
      </c>
      <c r="Q163" s="134" t="e">
        <f t="shared" ca="1" si="31"/>
        <v>#NAME?</v>
      </c>
      <c r="R163" s="134" t="e">
        <f t="shared" ca="1" si="31"/>
        <v>#NAME?</v>
      </c>
      <c r="S163" s="134" t="e">
        <f t="shared" ca="1" si="29"/>
        <v>#NAME?</v>
      </c>
      <c r="T163" s="134" t="e" cm="1">
        <f t="array" aca="1" ref="T163" ca="1">U162-(U162*(0.5^(1/_xll.RiskNormal('SW7'!C$2,'SW7'!D$2,_xll.RiskTruncateP(0.05,0.95),_xll.RiskName("Halflife"),_xll.RiskUnits("d")))))</f>
        <v>#NAME?</v>
      </c>
      <c r="U163" s="134" t="e">
        <f t="shared" ca="1" si="28"/>
        <v>#NAME?</v>
      </c>
      <c r="V163" s="137" t="e" cm="1">
        <f t="array" aca="1" ref="V163" ca="1">(U163*_xll.RiskNormal('SW7'!C$3,'SW7'!D$3,_xll.RiskTruncateP(0.05,0.95),_xll.RiskName("PFAS MUSCLE FRAC"))/(B163*_xll.RiskNormal('SW7'!C$4,'SW7'!E$4,_xll.RiskTruncateP(0.05,0.95),_xll.RiskName("MUSCLE BW FRAC"))))/1000</f>
        <v>#NAME?</v>
      </c>
      <c r="W163" s="137" t="e" cm="1">
        <f t="array" aca="1" ref="W163" ca="1">V163/_xll.RiskNormal('SW7'!C$5,'SW7'!D$5,_xll.RiskTruncateP(0.05,0.95),_xll.RiskName("Serum Part"))</f>
        <v>#NAME?</v>
      </c>
    </row>
    <row r="164" spans="1:23" x14ac:dyDescent="0.35">
      <c r="A164" s="133">
        <f t="shared" si="23"/>
        <v>161</v>
      </c>
      <c r="B164" s="134" t="e" cm="1">
        <f t="array" aca="1" ref="B164" ca="1">B163+_xll.RiskNormal(0.5584 + 2*0.001787*A164 -3*0.00000155*A164^2 - 4*0.00000000133*A164^3,0.35*(0.5584 + 2*0.001787*A164 -3*0.00000155*A164^2 - 4*0.00000000133*A164^3),_xll.RiskTruncateP(0.05,0.95),_xll.RiskName("BW Gain"),_xll.RiskUnits("kg"))</f>
        <v>#NAME?</v>
      </c>
      <c r="C164" s="133" t="e" cm="1">
        <f t="array" aca="1" ref="C164" ca="1">_xll.RiskNormal(3800,3800*0.3941,_xll.RiskTruncateP(0.05,0.95),_xll.RiskName("Diet 3 Feed"),_xll.RiskUnits("ng/kg dry"))</f>
        <v>#NAME?</v>
      </c>
      <c r="D164" s="133" t="e" cm="1">
        <f t="array" aca="1" ref="D164" ca="1">_xll.RiskNormal(14900,14900*0.282,_xll.RiskTruncateP(0.05,0.95),_xll.RiskName("Diet 3 Soil"),_xll.RiskUnits("ng/kg dry"))</f>
        <v>#NAME?</v>
      </c>
      <c r="E164" s="163">
        <v>1.3</v>
      </c>
      <c r="F164" s="134" t="e" cm="1">
        <f t="array" aca="1" ref="F164" ca="1">_xll.RiskNormal((-0.0001*A164^2+0.0196*A164+11.697),(-0.0001*A164^2+0.0196*A164+11.697)*0.062,_xll.RiskTruncateP(0.05,0.95),_xll.RiskName("DMI Cow"),_xll.RiskUnits("kg"))</f>
        <v>#NAME?</v>
      </c>
      <c r="G164" s="134" t="e">
        <f t="shared" ca="1" si="30"/>
        <v>#NAME?</v>
      </c>
      <c r="H164" s="134" t="e" cm="1">
        <f t="array" aca="1" ref="H164" ca="1">_xll.RiskNormal('SW7'!C$12,'SW7'!D$12,_xll.RiskTruncateP(0.05,0.95),_xll.RiskName("Water Intake Cow"),_xll.RiskUnits("L"))</f>
        <v>#NAME?</v>
      </c>
      <c r="I164" s="134" t="e">
        <f t="shared" ca="1" si="24"/>
        <v>#NAME?</v>
      </c>
      <c r="J164" s="134" t="e">
        <f t="shared" ca="1" si="25"/>
        <v>#NAME?</v>
      </c>
      <c r="K164" s="134" t="e" cm="1">
        <f t="array" aca="1" ref="K164" ca="1">_xll.RiskNormal(-0.0000000257*A164^4+0.0000163*A164^3-0.003686*A164^2+0.3024*A164+1.445,(-0.0000000257*A164^4+0.0000163*A164^3-0.003686*A164^2+0.3024*A164+1.445)*0.355,_xll.RiskTruncateP(0.05,0.95),_xll.RiskName("Milk Intake"),_xll.RiskUnits("kg"))</f>
        <v>#NAME?</v>
      </c>
      <c r="L164" s="134" t="e" cm="1">
        <f t="array" aca="1" ref="L164" ca="1">_xll.RiskNormal(5.4702*LN(A164)-22.889,(5.4702*LN(A164)-22.889)*0.35,_xll.RiskTruncateP(0.05,0.95),_xll.RiskName("DMI"),_xll.RiskUnits("kg"))</f>
        <v>#NAME?</v>
      </c>
      <c r="M164" s="134" t="e" cm="1">
        <f t="array" aca="1" ref="M164" ca="1">_xll.RiskNormal(0.0243*L164,0.005*L164,_xll.RiskTruncateP(0.05,0.95),_xll.RiskName("Soil Intake"),_xll.RiskUnits("kg"))</f>
        <v>#NAME?</v>
      </c>
      <c r="N164" s="134" t="e">
        <f t="shared" ca="1" si="26"/>
        <v>#NAME?</v>
      </c>
      <c r="O164" s="134" t="e">
        <f t="shared" ca="1" si="27"/>
        <v>#NAME?</v>
      </c>
      <c r="P164" s="134" t="e">
        <f t="shared" ca="1" si="31"/>
        <v>#NAME?</v>
      </c>
      <c r="Q164" s="134" t="e">
        <f t="shared" ca="1" si="31"/>
        <v>#NAME?</v>
      </c>
      <c r="R164" s="134" t="e">
        <f t="shared" ca="1" si="31"/>
        <v>#NAME?</v>
      </c>
      <c r="S164" s="134" t="e">
        <f t="shared" ca="1" si="29"/>
        <v>#NAME?</v>
      </c>
      <c r="T164" s="134" t="e" cm="1">
        <f t="array" aca="1" ref="T164" ca="1">U163-(U163*(0.5^(1/_xll.RiskNormal('SW7'!C$2,'SW7'!D$2,_xll.RiskTruncateP(0.05,0.95),_xll.RiskName("Halflife"),_xll.RiskUnits("d")))))</f>
        <v>#NAME?</v>
      </c>
      <c r="U164" s="134" t="e">
        <f t="shared" ca="1" si="28"/>
        <v>#NAME?</v>
      </c>
      <c r="V164" s="137" t="e" cm="1">
        <f t="array" aca="1" ref="V164" ca="1">(U164*_xll.RiskNormal('SW7'!C$3,'SW7'!D$3,_xll.RiskTruncateP(0.05,0.95),_xll.RiskName("PFAS MUSCLE FRAC"))/(B164*_xll.RiskNormal('SW7'!C$4,'SW7'!E$4,_xll.RiskTruncateP(0.05,0.95),_xll.RiskName("MUSCLE BW FRAC"))))/1000</f>
        <v>#NAME?</v>
      </c>
      <c r="W164" s="137" t="e" cm="1">
        <f t="array" aca="1" ref="W164" ca="1">V164/_xll.RiskNormal('SW7'!C$5,'SW7'!D$5,_xll.RiskTruncateP(0.05,0.95),_xll.RiskName("Serum Part"))</f>
        <v>#NAME?</v>
      </c>
    </row>
    <row r="165" spans="1:23" x14ac:dyDescent="0.35">
      <c r="A165" s="133">
        <f t="shared" si="23"/>
        <v>162</v>
      </c>
      <c r="B165" s="134" t="e" cm="1">
        <f t="array" aca="1" ref="B165" ca="1">B164+_xll.RiskNormal(0.5584 + 2*0.001787*A165 -3*0.00000155*A165^2 - 4*0.00000000133*A165^3,0.35*(0.5584 + 2*0.001787*A165 -3*0.00000155*A165^2 - 4*0.00000000133*A165^3),_xll.RiskTruncateP(0.05,0.95),_xll.RiskName("BW Gain"),_xll.RiskUnits("kg"))</f>
        <v>#NAME?</v>
      </c>
      <c r="C165" s="133" t="e" cm="1">
        <f t="array" aca="1" ref="C165" ca="1">_xll.RiskNormal(3800,3800*0.3941,_xll.RiskTruncateP(0.05,0.95),_xll.RiskName("Diet 3 Feed"),_xll.RiskUnits("ng/kg dry"))</f>
        <v>#NAME?</v>
      </c>
      <c r="D165" s="133" t="e" cm="1">
        <f t="array" aca="1" ref="D165" ca="1">_xll.RiskNormal(14900,14900*0.282,_xll.RiskTruncateP(0.05,0.95),_xll.RiskName("Diet 3 Soil"),_xll.RiskUnits("ng/kg dry"))</f>
        <v>#NAME?</v>
      </c>
      <c r="E165" s="163">
        <v>1.3</v>
      </c>
      <c r="F165" s="134" t="e" cm="1">
        <f t="array" aca="1" ref="F165" ca="1">_xll.RiskNormal((-0.0001*A165^2+0.0196*A165+11.697),(-0.0001*A165^2+0.0196*A165+11.697)*0.062,_xll.RiskTruncateP(0.05,0.95),_xll.RiskName("DMI Cow"),_xll.RiskUnits("kg"))</f>
        <v>#NAME?</v>
      </c>
      <c r="G165" s="134" t="e">
        <f t="shared" ca="1" si="30"/>
        <v>#NAME?</v>
      </c>
      <c r="H165" s="134" t="e" cm="1">
        <f t="array" aca="1" ref="H165" ca="1">_xll.RiskNormal('SW7'!C$12,'SW7'!D$12,_xll.RiskTruncateP(0.05,0.95),_xll.RiskName("Water Intake Cow"),_xll.RiskUnits("L"))</f>
        <v>#NAME?</v>
      </c>
      <c r="I165" s="134" t="e">
        <f t="shared" ca="1" si="24"/>
        <v>#NAME?</v>
      </c>
      <c r="J165" s="134" t="e">
        <f t="shared" ca="1" si="25"/>
        <v>#NAME?</v>
      </c>
      <c r="K165" s="134" t="e" cm="1">
        <f t="array" aca="1" ref="K165" ca="1">_xll.RiskNormal(-0.0000000257*A165^4+0.0000163*A165^3-0.003686*A165^2+0.3024*A165+1.445,(-0.0000000257*A165^4+0.0000163*A165^3-0.003686*A165^2+0.3024*A165+1.445)*0.355,_xll.RiskTruncateP(0.05,0.95),_xll.RiskName("Milk Intake"),_xll.RiskUnits("kg"))</f>
        <v>#NAME?</v>
      </c>
      <c r="L165" s="134" t="e" cm="1">
        <f t="array" aca="1" ref="L165" ca="1">_xll.RiskNormal(5.4702*LN(A165)-22.889,(5.4702*LN(A165)-22.889)*0.35,_xll.RiskTruncateP(0.05,0.95),_xll.RiskName("DMI"),_xll.RiskUnits("kg"))</f>
        <v>#NAME?</v>
      </c>
      <c r="M165" s="134" t="e" cm="1">
        <f t="array" aca="1" ref="M165" ca="1">_xll.RiskNormal(0.0243*L165,0.005*L165,_xll.RiskTruncateP(0.05,0.95),_xll.RiskName("Soil Intake"),_xll.RiskUnits("kg"))</f>
        <v>#NAME?</v>
      </c>
      <c r="N165" s="134" t="e">
        <f t="shared" ca="1" si="26"/>
        <v>#NAME?</v>
      </c>
      <c r="O165" s="134" t="e">
        <f t="shared" ca="1" si="27"/>
        <v>#NAME?</v>
      </c>
      <c r="P165" s="134" t="e">
        <f t="shared" ca="1" si="31"/>
        <v>#NAME?</v>
      </c>
      <c r="Q165" s="134" t="e">
        <f t="shared" ca="1" si="31"/>
        <v>#NAME?</v>
      </c>
      <c r="R165" s="134" t="e">
        <f t="shared" ca="1" si="31"/>
        <v>#NAME?</v>
      </c>
      <c r="S165" s="134" t="e">
        <f t="shared" ca="1" si="29"/>
        <v>#NAME?</v>
      </c>
      <c r="T165" s="134" t="e" cm="1">
        <f t="array" aca="1" ref="T165" ca="1">U164-(U164*(0.5^(1/_xll.RiskNormal('SW7'!C$2,'SW7'!D$2,_xll.RiskTruncateP(0.05,0.95),_xll.RiskName("Halflife"),_xll.RiskUnits("d")))))</f>
        <v>#NAME?</v>
      </c>
      <c r="U165" s="134" t="e">
        <f t="shared" ca="1" si="28"/>
        <v>#NAME?</v>
      </c>
      <c r="V165" s="137" t="e" cm="1">
        <f t="array" aca="1" ref="V165" ca="1">(U165*_xll.RiskNormal('SW7'!C$3,'SW7'!D$3,_xll.RiskTruncateP(0.05,0.95),_xll.RiskName("PFAS MUSCLE FRAC"))/(B165*_xll.RiskNormal('SW7'!C$4,'SW7'!E$4,_xll.RiskTruncateP(0.05,0.95),_xll.RiskName("MUSCLE BW FRAC"))))/1000</f>
        <v>#NAME?</v>
      </c>
      <c r="W165" s="137" t="e" cm="1">
        <f t="array" aca="1" ref="W165" ca="1">V165/_xll.RiskNormal('SW7'!C$5,'SW7'!D$5,_xll.RiskTruncateP(0.05,0.95),_xll.RiskName("Serum Part"))</f>
        <v>#NAME?</v>
      </c>
    </row>
    <row r="166" spans="1:23" x14ac:dyDescent="0.35">
      <c r="A166" s="133">
        <f t="shared" si="23"/>
        <v>163</v>
      </c>
      <c r="B166" s="134" t="e" cm="1">
        <f t="array" aca="1" ref="B166" ca="1">B165+_xll.RiskNormal(0.5584 + 2*0.001787*A166 -3*0.00000155*A166^2 - 4*0.00000000133*A166^3,0.35*(0.5584 + 2*0.001787*A166 -3*0.00000155*A166^2 - 4*0.00000000133*A166^3),_xll.RiskTruncateP(0.05,0.95),_xll.RiskName("BW Gain"),_xll.RiskUnits("kg"))</f>
        <v>#NAME?</v>
      </c>
      <c r="C166" s="133" t="e" cm="1">
        <f t="array" aca="1" ref="C166" ca="1">_xll.RiskNormal(3800,3800*0.3941,_xll.RiskTruncateP(0.05,0.95),_xll.RiskName("Diet 3 Feed"),_xll.RiskUnits("ng/kg dry"))</f>
        <v>#NAME?</v>
      </c>
      <c r="D166" s="133" t="e" cm="1">
        <f t="array" aca="1" ref="D166" ca="1">_xll.RiskNormal(14900,14900*0.282,_xll.RiskTruncateP(0.05,0.95),_xll.RiskName("Diet 3 Soil"),_xll.RiskUnits("ng/kg dry"))</f>
        <v>#NAME?</v>
      </c>
      <c r="E166" s="163">
        <v>1.3</v>
      </c>
      <c r="F166" s="134" t="e" cm="1">
        <f t="array" aca="1" ref="F166" ca="1">_xll.RiskNormal((-0.0001*A166^2+0.0196*A166+11.697),(-0.0001*A166^2+0.0196*A166+11.697)*0.062,_xll.RiskTruncateP(0.05,0.95),_xll.RiskName("DMI Cow"),_xll.RiskUnits("kg"))</f>
        <v>#NAME?</v>
      </c>
      <c r="G166" s="134" t="e">
        <f t="shared" ca="1" si="30"/>
        <v>#NAME?</v>
      </c>
      <c r="H166" s="134" t="e" cm="1">
        <f t="array" aca="1" ref="H166" ca="1">_xll.RiskNormal('SW7'!C$12,'SW7'!D$12,_xll.RiskTruncateP(0.05,0.95),_xll.RiskName("Water Intake Cow"),_xll.RiskUnits("L"))</f>
        <v>#NAME?</v>
      </c>
      <c r="I166" s="134" t="e">
        <f t="shared" ca="1" si="24"/>
        <v>#NAME?</v>
      </c>
      <c r="J166" s="134" t="e">
        <f t="shared" ca="1" si="25"/>
        <v>#NAME?</v>
      </c>
      <c r="K166" s="134" t="e" cm="1">
        <f t="array" aca="1" ref="K166" ca="1">_xll.RiskNormal(-0.0000000257*A166^4+0.0000163*A166^3-0.003686*A166^2+0.3024*A166+1.445,(-0.0000000257*A166^4+0.0000163*A166^3-0.003686*A166^2+0.3024*A166+1.445)*0.355,_xll.RiskTruncateP(0.05,0.95),_xll.RiskName("Milk Intake"),_xll.RiskUnits("kg"))</f>
        <v>#NAME?</v>
      </c>
      <c r="L166" s="134" t="e" cm="1">
        <f t="array" aca="1" ref="L166" ca="1">_xll.RiskNormal(5.4702*LN(A166)-22.889,(5.4702*LN(A166)-22.889)*0.35,_xll.RiskTruncateP(0.05,0.95),_xll.RiskName("DMI"),_xll.RiskUnits("kg"))</f>
        <v>#NAME?</v>
      </c>
      <c r="M166" s="134" t="e" cm="1">
        <f t="array" aca="1" ref="M166" ca="1">_xll.RiskNormal(0.0243*L166,0.005*L166,_xll.RiskTruncateP(0.05,0.95),_xll.RiskName("Soil Intake"),_xll.RiskUnits("kg"))</f>
        <v>#NAME?</v>
      </c>
      <c r="N166" s="134" t="e">
        <f t="shared" ca="1" si="26"/>
        <v>#NAME?</v>
      </c>
      <c r="O166" s="134" t="e">
        <f t="shared" ca="1" si="27"/>
        <v>#NAME?</v>
      </c>
      <c r="P166" s="134" t="e">
        <f t="shared" ca="1" si="31"/>
        <v>#NAME?</v>
      </c>
      <c r="Q166" s="134" t="e">
        <f t="shared" ca="1" si="31"/>
        <v>#NAME?</v>
      </c>
      <c r="R166" s="134" t="e">
        <f t="shared" ca="1" si="31"/>
        <v>#NAME?</v>
      </c>
      <c r="S166" s="134" t="e">
        <f t="shared" ca="1" si="29"/>
        <v>#NAME?</v>
      </c>
      <c r="T166" s="134" t="e" cm="1">
        <f t="array" aca="1" ref="T166" ca="1">U165-(U165*(0.5^(1/_xll.RiskNormal('SW7'!C$2,'SW7'!D$2,_xll.RiskTruncateP(0.05,0.95),_xll.RiskName("Halflife"),_xll.RiskUnits("d")))))</f>
        <v>#NAME?</v>
      </c>
      <c r="U166" s="134" t="e">
        <f t="shared" ca="1" si="28"/>
        <v>#NAME?</v>
      </c>
      <c r="V166" s="137" t="e" cm="1">
        <f t="array" aca="1" ref="V166" ca="1">(U166*_xll.RiskNormal('SW7'!C$3,'SW7'!D$3,_xll.RiskTruncateP(0.05,0.95),_xll.RiskName("PFAS MUSCLE FRAC"))/(B166*_xll.RiskNormal('SW7'!C$4,'SW7'!E$4,_xll.RiskTruncateP(0.05,0.95),_xll.RiskName("MUSCLE BW FRAC"))))/1000</f>
        <v>#NAME?</v>
      </c>
      <c r="W166" s="137" t="e" cm="1">
        <f t="array" aca="1" ref="W166" ca="1">V166/_xll.RiskNormal('SW7'!C$5,'SW7'!D$5,_xll.RiskTruncateP(0.05,0.95),_xll.RiskName("Serum Part"))</f>
        <v>#NAME?</v>
      </c>
    </row>
    <row r="167" spans="1:23" x14ac:dyDescent="0.35">
      <c r="A167" s="133">
        <f t="shared" si="23"/>
        <v>164</v>
      </c>
      <c r="B167" s="134" t="e" cm="1">
        <f t="array" aca="1" ref="B167" ca="1">B166+_xll.RiskNormal(0.5584 + 2*0.001787*A167 -3*0.00000155*A167^2 - 4*0.00000000133*A167^3,0.35*(0.5584 + 2*0.001787*A167 -3*0.00000155*A167^2 - 4*0.00000000133*A167^3),_xll.RiskTruncateP(0.05,0.95),_xll.RiskName("BW Gain"),_xll.RiskUnits("kg"))</f>
        <v>#NAME?</v>
      </c>
      <c r="C167" s="133" t="e" cm="1">
        <f t="array" aca="1" ref="C167" ca="1">_xll.RiskNormal(3800,3800*0.3941,_xll.RiskTruncateP(0.05,0.95),_xll.RiskName("Diet 3 Feed"),_xll.RiskUnits("ng/kg dry"))</f>
        <v>#NAME?</v>
      </c>
      <c r="D167" s="133" t="e" cm="1">
        <f t="array" aca="1" ref="D167" ca="1">_xll.RiskNormal(14900,14900*0.282,_xll.RiskTruncateP(0.05,0.95),_xll.RiskName("Diet 3 Soil"),_xll.RiskUnits("ng/kg dry"))</f>
        <v>#NAME?</v>
      </c>
      <c r="E167" s="163">
        <v>1.3</v>
      </c>
      <c r="F167" s="134" t="e" cm="1">
        <f t="array" aca="1" ref="F167" ca="1">_xll.RiskNormal((-0.0001*A167^2+0.0196*A167+11.697),(-0.0001*A167^2+0.0196*A167+11.697)*0.062,_xll.RiskTruncateP(0.05,0.95),_xll.RiskName("DMI Cow"),_xll.RiskUnits("kg"))</f>
        <v>#NAME?</v>
      </c>
      <c r="G167" s="134" t="e">
        <f t="shared" ca="1" si="30"/>
        <v>#NAME?</v>
      </c>
      <c r="H167" s="134" t="e" cm="1">
        <f t="array" aca="1" ref="H167" ca="1">_xll.RiskNormal('SW7'!C$12,'SW7'!D$12,_xll.RiskTruncateP(0.05,0.95),_xll.RiskName("Water Intake Cow"),_xll.RiskUnits("L"))</f>
        <v>#NAME?</v>
      </c>
      <c r="I167" s="134" t="e">
        <f t="shared" ca="1" si="24"/>
        <v>#NAME?</v>
      </c>
      <c r="J167" s="134" t="e">
        <f t="shared" ca="1" si="25"/>
        <v>#NAME?</v>
      </c>
      <c r="K167" s="134" t="e" cm="1">
        <f t="array" aca="1" ref="K167" ca="1">_xll.RiskNormal(-0.0000000257*A167^4+0.0000163*A167^3-0.003686*A167^2+0.3024*A167+1.445,(-0.0000000257*A167^4+0.0000163*A167^3-0.003686*A167^2+0.3024*A167+1.445)*0.355,_xll.RiskTruncateP(0.05,0.95),_xll.RiskName("Milk Intake"),_xll.RiskUnits("kg"))</f>
        <v>#NAME?</v>
      </c>
      <c r="L167" s="134" t="e" cm="1">
        <f t="array" aca="1" ref="L167" ca="1">_xll.RiskNormal(5.4702*LN(A167)-22.889,(5.4702*LN(A167)-22.889)*0.35,_xll.RiskTruncateP(0.05,0.95),_xll.RiskName("DMI"),_xll.RiskUnits("kg"))</f>
        <v>#NAME?</v>
      </c>
      <c r="M167" s="134" t="e" cm="1">
        <f t="array" aca="1" ref="M167" ca="1">_xll.RiskNormal(0.0243*L167,0.005*L167,_xll.RiskTruncateP(0.05,0.95),_xll.RiskName("Soil Intake"),_xll.RiskUnits("kg"))</f>
        <v>#NAME?</v>
      </c>
      <c r="N167" s="134" t="e">
        <f t="shared" ca="1" si="26"/>
        <v>#NAME?</v>
      </c>
      <c r="O167" s="134" t="e">
        <f t="shared" ca="1" si="27"/>
        <v>#NAME?</v>
      </c>
      <c r="P167" s="134" t="e">
        <f t="shared" ca="1" si="31"/>
        <v>#NAME?</v>
      </c>
      <c r="Q167" s="134" t="e">
        <f t="shared" ca="1" si="31"/>
        <v>#NAME?</v>
      </c>
      <c r="R167" s="134" t="e">
        <f t="shared" ca="1" si="31"/>
        <v>#NAME?</v>
      </c>
      <c r="S167" s="134" t="e">
        <f t="shared" ca="1" si="29"/>
        <v>#NAME?</v>
      </c>
      <c r="T167" s="134" t="e" cm="1">
        <f t="array" aca="1" ref="T167" ca="1">U166-(U166*(0.5^(1/_xll.RiskNormal('SW7'!C$2,'SW7'!D$2,_xll.RiskTruncateP(0.05,0.95),_xll.RiskName("Halflife"),_xll.RiskUnits("d")))))</f>
        <v>#NAME?</v>
      </c>
      <c r="U167" s="134" t="e">
        <f t="shared" ca="1" si="28"/>
        <v>#NAME?</v>
      </c>
      <c r="V167" s="137" t="e" cm="1">
        <f t="array" aca="1" ref="V167" ca="1">(U167*_xll.RiskNormal('SW7'!C$3,'SW7'!D$3,_xll.RiskTruncateP(0.05,0.95),_xll.RiskName("PFAS MUSCLE FRAC"))/(B167*_xll.RiskNormal('SW7'!C$4,'SW7'!E$4,_xll.RiskTruncateP(0.05,0.95),_xll.RiskName("MUSCLE BW FRAC"))))/1000</f>
        <v>#NAME?</v>
      </c>
      <c r="W167" s="137" t="e" cm="1">
        <f t="array" aca="1" ref="W167" ca="1">V167/_xll.RiskNormal('SW7'!C$5,'SW7'!D$5,_xll.RiskTruncateP(0.05,0.95),_xll.RiskName("Serum Part"))</f>
        <v>#NAME?</v>
      </c>
    </row>
    <row r="168" spans="1:23" x14ac:dyDescent="0.35">
      <c r="A168" s="133">
        <f t="shared" si="23"/>
        <v>165</v>
      </c>
      <c r="B168" s="134" t="e" cm="1">
        <f t="array" aca="1" ref="B168" ca="1">B167+_xll.RiskNormal(0.5584 + 2*0.001787*A168 -3*0.00000155*A168^2 - 4*0.00000000133*A168^3,0.35*(0.5584 + 2*0.001787*A168 -3*0.00000155*A168^2 - 4*0.00000000133*A168^3),_xll.RiskTruncateP(0.05,0.95),_xll.RiskName("BW Gain"),_xll.RiskUnits("kg"))</f>
        <v>#NAME?</v>
      </c>
      <c r="C168" s="133" t="e" cm="1">
        <f t="array" aca="1" ref="C168" ca="1">_xll.RiskNormal(3800,3800*0.3941,_xll.RiskTruncateP(0.05,0.95),_xll.RiskName("Diet 3 Feed"),_xll.RiskUnits("ng/kg dry"))</f>
        <v>#NAME?</v>
      </c>
      <c r="D168" s="133" t="e" cm="1">
        <f t="array" aca="1" ref="D168" ca="1">_xll.RiskNormal(14900,14900*0.282,_xll.RiskTruncateP(0.05,0.95),_xll.RiskName("Diet 3 Soil"),_xll.RiskUnits("ng/kg dry"))</f>
        <v>#NAME?</v>
      </c>
      <c r="E168" s="163">
        <v>1.3</v>
      </c>
      <c r="F168" s="134" t="e" cm="1">
        <f t="array" aca="1" ref="F168" ca="1">_xll.RiskNormal((-0.0001*A168^2+0.0196*A168+11.697),(-0.0001*A168^2+0.0196*A168+11.697)*0.062,_xll.RiskTruncateP(0.05,0.95),_xll.RiskName("DMI Cow"),_xll.RiskUnits("kg"))</f>
        <v>#NAME?</v>
      </c>
      <c r="G168" s="134" t="e">
        <f t="shared" ca="1" si="30"/>
        <v>#NAME?</v>
      </c>
      <c r="H168" s="134" t="e" cm="1">
        <f t="array" aca="1" ref="H168" ca="1">_xll.RiskNormal('SW7'!C$12,'SW7'!D$12,_xll.RiskTruncateP(0.05,0.95),_xll.RiskName("Water Intake Cow"),_xll.RiskUnits("L"))</f>
        <v>#NAME?</v>
      </c>
      <c r="I168" s="134" t="e">
        <f t="shared" ca="1" si="24"/>
        <v>#NAME?</v>
      </c>
      <c r="J168" s="134" t="e">
        <f t="shared" ca="1" si="25"/>
        <v>#NAME?</v>
      </c>
      <c r="K168" s="134" t="e" cm="1">
        <f t="array" aca="1" ref="K168" ca="1">_xll.RiskNormal(-0.0000000257*A168^4+0.0000163*A168^3-0.003686*A168^2+0.3024*A168+1.445,(-0.0000000257*A168^4+0.0000163*A168^3-0.003686*A168^2+0.3024*A168+1.445)*0.355,_xll.RiskTruncateP(0.05,0.95),_xll.RiskName("Milk Intake"),_xll.RiskUnits("kg"))</f>
        <v>#NAME?</v>
      </c>
      <c r="L168" s="134" t="e" cm="1">
        <f t="array" aca="1" ref="L168" ca="1">_xll.RiskNormal(5.4702*LN(A168)-22.889,(5.4702*LN(A168)-22.889)*0.35,_xll.RiskTruncateP(0.05,0.95),_xll.RiskName("DMI"),_xll.RiskUnits("kg"))</f>
        <v>#NAME?</v>
      </c>
      <c r="M168" s="134" t="e" cm="1">
        <f t="array" aca="1" ref="M168" ca="1">_xll.RiskNormal(0.0243*L168,0.005*L168,_xll.RiskTruncateP(0.05,0.95),_xll.RiskName("Soil Intake"),_xll.RiskUnits("kg"))</f>
        <v>#NAME?</v>
      </c>
      <c r="N168" s="134" t="e">
        <f t="shared" ca="1" si="26"/>
        <v>#NAME?</v>
      </c>
      <c r="O168" s="134" t="e">
        <f t="shared" ca="1" si="27"/>
        <v>#NAME?</v>
      </c>
      <c r="P168" s="134" t="e">
        <f t="shared" ca="1" si="31"/>
        <v>#NAME?</v>
      </c>
      <c r="Q168" s="134" t="e">
        <f t="shared" ca="1" si="31"/>
        <v>#NAME?</v>
      </c>
      <c r="R168" s="134" t="e">
        <f t="shared" ca="1" si="31"/>
        <v>#NAME?</v>
      </c>
      <c r="S168" s="134" t="e">
        <f t="shared" ca="1" si="29"/>
        <v>#NAME?</v>
      </c>
      <c r="T168" s="134" t="e" cm="1">
        <f t="array" aca="1" ref="T168" ca="1">U167-(U167*(0.5^(1/_xll.RiskNormal('SW7'!C$2,'SW7'!D$2,_xll.RiskTruncateP(0.05,0.95),_xll.RiskName("Halflife"),_xll.RiskUnits("d")))))</f>
        <v>#NAME?</v>
      </c>
      <c r="U168" s="134" t="e">
        <f t="shared" ca="1" si="28"/>
        <v>#NAME?</v>
      </c>
      <c r="V168" s="137" t="e" cm="1">
        <f t="array" aca="1" ref="V168" ca="1">(U168*_xll.RiskNormal('SW7'!C$3,'SW7'!D$3,_xll.RiskTruncateP(0.05,0.95),_xll.RiskName("PFAS MUSCLE FRAC"))/(B168*_xll.RiskNormal('SW7'!C$4,'SW7'!E$4,_xll.RiskTruncateP(0.05,0.95),_xll.RiskName("MUSCLE BW FRAC"))))/1000</f>
        <v>#NAME?</v>
      </c>
      <c r="W168" s="137" t="e" cm="1">
        <f t="array" aca="1" ref="W168" ca="1">V168/_xll.RiskNormal('SW7'!C$5,'SW7'!D$5,_xll.RiskTruncateP(0.05,0.95),_xll.RiskName("Serum Part"))</f>
        <v>#NAME?</v>
      </c>
    </row>
    <row r="169" spans="1:23" x14ac:dyDescent="0.35">
      <c r="A169" s="133">
        <f t="shared" si="23"/>
        <v>166</v>
      </c>
      <c r="B169" s="134" t="e" cm="1">
        <f t="array" aca="1" ref="B169" ca="1">B168+_xll.RiskNormal(0.5584 + 2*0.001787*A169 -3*0.00000155*A169^2 - 4*0.00000000133*A169^3,0.35*(0.5584 + 2*0.001787*A169 -3*0.00000155*A169^2 - 4*0.00000000133*A169^3),_xll.RiskTruncateP(0.05,0.95),_xll.RiskName("BW Gain"),_xll.RiskUnits("kg"))</f>
        <v>#NAME?</v>
      </c>
      <c r="C169" s="133" t="e" cm="1">
        <f t="array" aca="1" ref="C169" ca="1">_xll.RiskNormal(1200,1200*0.3941,_xll.RiskTruncateP(0.05,0.95),_xll.RiskName("Diet 4 Feed"),_xll.RiskUnits("ng/kg dry"))</f>
        <v>#NAME?</v>
      </c>
      <c r="D169" s="133">
        <v>0</v>
      </c>
      <c r="E169" s="163">
        <v>1.3</v>
      </c>
      <c r="F169" s="134" t="e" cm="1">
        <f t="array" aca="1" ref="F169" ca="1">_xll.RiskNormal((-0.0001*A169^2+0.0196*A169+11.697),(-0.0001*A169^2+0.0196*A169+11.697)*0.062,_xll.RiskTruncateP(0.05,0.95),_xll.RiskName("DMI Cow"),_xll.RiskUnits("kg"))</f>
        <v>#NAME?</v>
      </c>
      <c r="G169" s="134" t="e">
        <f t="shared" ca="1" si="30"/>
        <v>#NAME?</v>
      </c>
      <c r="H169" s="134" t="e" cm="1">
        <f t="array" aca="1" ref="H169" ca="1">_xll.RiskNormal('SW7'!C$12,'SW7'!D$12,_xll.RiskTruncateP(0.05,0.95),_xll.RiskName("Water Intake Cow"),_xll.RiskUnits("L"))</f>
        <v>#NAME?</v>
      </c>
      <c r="I169" s="134" t="e">
        <f t="shared" ca="1" si="24"/>
        <v>#NAME?</v>
      </c>
      <c r="J169" s="134" t="e">
        <f t="shared" ca="1" si="25"/>
        <v>#NAME?</v>
      </c>
      <c r="K169" s="134" t="e" cm="1">
        <f t="array" aca="1" ref="K169" ca="1">_xll.RiskNormal(-0.0000000257*A169^4+0.0000163*A169^3-0.003686*A169^2+0.3024*A169+1.445,(-0.0000000257*A169^4+0.0000163*A169^3-0.003686*A169^2+0.3024*A169+1.445)*0.355,_xll.RiskTruncateP(0.05,0.95),_xll.RiskName("Milk Intake"),_xll.RiskUnits("kg"))</f>
        <v>#NAME?</v>
      </c>
      <c r="L169" s="134" t="e" cm="1">
        <f t="array" aca="1" ref="L169" ca="1">_xll.RiskNormal(5.4702*LN(A169)-22.889,(5.4702*LN(A169)-22.889)*0.35,_xll.RiskTruncateP(0.05,0.95),_xll.RiskName("DMI"),_xll.RiskUnits("kg"))</f>
        <v>#NAME?</v>
      </c>
      <c r="M169" s="134" t="e" cm="1">
        <f t="array" aca="1" ref="M169" ca="1">_xll.RiskNormal(0.0243*L169,0.005*L169,_xll.RiskTruncateP(0.05,0.95),_xll.RiskName("Soil Intake"),_xll.RiskUnits("kg"))</f>
        <v>#NAME?</v>
      </c>
      <c r="N169" s="134" t="e">
        <f t="shared" ca="1" si="26"/>
        <v>#NAME?</v>
      </c>
      <c r="O169" s="134" t="e">
        <f t="shared" ca="1" si="27"/>
        <v>#NAME?</v>
      </c>
      <c r="P169" s="134" t="e">
        <f t="shared" ca="1" si="31"/>
        <v>#NAME?</v>
      </c>
      <c r="Q169" s="134" t="e">
        <f t="shared" ca="1" si="31"/>
        <v>#NAME?</v>
      </c>
      <c r="R169" s="134" t="e">
        <f t="shared" ca="1" si="31"/>
        <v>#NAME?</v>
      </c>
      <c r="S169" s="134" t="e">
        <f t="shared" ca="1" si="29"/>
        <v>#NAME?</v>
      </c>
      <c r="T169" s="134" t="e" cm="1">
        <f t="array" aca="1" ref="T169" ca="1">U168-(U168*(0.5^(1/_xll.RiskNormal('SW7'!C$2,'SW7'!D$2,_xll.RiskTruncateP(0.05,0.95),_xll.RiskName("Halflife"),_xll.RiskUnits("d")))))</f>
        <v>#NAME?</v>
      </c>
      <c r="U169" s="134" t="e">
        <f t="shared" ca="1" si="28"/>
        <v>#NAME?</v>
      </c>
      <c r="V169" s="137" t="e" cm="1">
        <f t="array" aca="1" ref="V169" ca="1">(U169*_xll.RiskNormal('SW7'!C$3,'SW7'!D$3,_xll.RiskTruncateP(0.05,0.95),_xll.RiskName("PFAS MUSCLE FRAC"))/(B169*_xll.RiskNormal('SW7'!C$4,'SW7'!E$4,_xll.RiskTruncateP(0.05,0.95),_xll.RiskName("MUSCLE BW FRAC"))))/1000</f>
        <v>#NAME?</v>
      </c>
      <c r="W169" s="137" t="e" cm="1">
        <f t="array" aca="1" ref="W169" ca="1">V169/_xll.RiskNormal('SW7'!C$5,'SW7'!D$5,_xll.RiskTruncateP(0.05,0.95),_xll.RiskName("Serum Part"))</f>
        <v>#NAME?</v>
      </c>
    </row>
    <row r="170" spans="1:23" x14ac:dyDescent="0.35">
      <c r="A170" s="133">
        <f t="shared" si="23"/>
        <v>167</v>
      </c>
      <c r="B170" s="134" t="e" cm="1">
        <f t="array" aca="1" ref="B170" ca="1">B169+_xll.RiskNormal(0.5584 + 2*0.001787*A170 -3*0.00000155*A170^2 - 4*0.00000000133*A170^3,0.35*(0.5584 + 2*0.001787*A170 -3*0.00000155*A170^2 - 4*0.00000000133*A170^3),_xll.RiskTruncateP(0.05,0.95),_xll.RiskName("BW Gain"),_xll.RiskUnits("kg"))</f>
        <v>#NAME?</v>
      </c>
      <c r="C170" s="133" t="e" cm="1">
        <f t="array" aca="1" ref="C170" ca="1">_xll.RiskNormal(1200,1200*0.3941,_xll.RiskTruncateP(0.05,0.95),_xll.RiskName("Diet 4 Feed"),_xll.RiskUnits("ng/kg dry"))</f>
        <v>#NAME?</v>
      </c>
      <c r="D170" s="133">
        <v>0</v>
      </c>
      <c r="E170" s="163">
        <v>1.3</v>
      </c>
      <c r="F170" s="134" t="e" cm="1">
        <f t="array" aca="1" ref="F170" ca="1">_xll.RiskNormal((-0.0001*A170^2+0.0196*A170+11.697),(-0.0001*A170^2+0.0196*A170+11.697)*0.062,_xll.RiskTruncateP(0.05,0.95),_xll.RiskName("DMI Cow"),_xll.RiskUnits("kg"))</f>
        <v>#NAME?</v>
      </c>
      <c r="G170" s="134" t="e">
        <f t="shared" ca="1" si="30"/>
        <v>#NAME?</v>
      </c>
      <c r="H170" s="134" t="e" cm="1">
        <f t="array" aca="1" ref="H170" ca="1">_xll.RiskNormal('SW7'!C$12,'SW7'!D$12,_xll.RiskTruncateP(0.05,0.95),_xll.RiskName("Water Intake Cow"),_xll.RiskUnits("L"))</f>
        <v>#NAME?</v>
      </c>
      <c r="I170" s="134" t="e">
        <f t="shared" ca="1" si="24"/>
        <v>#NAME?</v>
      </c>
      <c r="J170" s="134" t="e">
        <f t="shared" ca="1" si="25"/>
        <v>#NAME?</v>
      </c>
      <c r="K170" s="134" t="e" cm="1">
        <f t="array" aca="1" ref="K170" ca="1">_xll.RiskNormal(-0.0000000257*A170^4+0.0000163*A170^3-0.003686*A170^2+0.3024*A170+1.445,(-0.0000000257*A170^4+0.0000163*A170^3-0.003686*A170^2+0.3024*A170+1.445)*0.355,_xll.RiskTruncateP(0.05,0.95),_xll.RiskName("Milk Intake"),_xll.RiskUnits("kg"))</f>
        <v>#NAME?</v>
      </c>
      <c r="L170" s="134" t="e" cm="1">
        <f t="array" aca="1" ref="L170" ca="1">_xll.RiskNormal(5.4702*LN(A170)-22.889,(5.4702*LN(A170)-22.889)*0.35,_xll.RiskTruncateP(0.05,0.95),_xll.RiskName("DMI"),_xll.RiskUnits("kg"))</f>
        <v>#NAME?</v>
      </c>
      <c r="M170" s="134" t="e" cm="1">
        <f t="array" aca="1" ref="M170" ca="1">_xll.RiskNormal(0.0243*L170,0.005*L170,_xll.RiskTruncateP(0.05,0.95),_xll.RiskName("Soil Intake"),_xll.RiskUnits("kg"))</f>
        <v>#NAME?</v>
      </c>
      <c r="N170" s="134" t="e">
        <f t="shared" ca="1" si="26"/>
        <v>#NAME?</v>
      </c>
      <c r="O170" s="134" t="e">
        <f t="shared" ca="1" si="27"/>
        <v>#NAME?</v>
      </c>
      <c r="P170" s="134" t="e">
        <f t="shared" ca="1" si="31"/>
        <v>#NAME?</v>
      </c>
      <c r="Q170" s="134" t="e">
        <f t="shared" ca="1" si="31"/>
        <v>#NAME?</v>
      </c>
      <c r="R170" s="134" t="e">
        <f t="shared" ca="1" si="31"/>
        <v>#NAME?</v>
      </c>
      <c r="S170" s="134" t="e">
        <f t="shared" ca="1" si="29"/>
        <v>#NAME?</v>
      </c>
      <c r="T170" s="134" t="e" cm="1">
        <f t="array" aca="1" ref="T170" ca="1">U169-(U169*(0.5^(1/_xll.RiskNormal('SW7'!C$2,'SW7'!D$2,_xll.RiskTruncateP(0.05,0.95),_xll.RiskName("Halflife"),_xll.RiskUnits("d")))))</f>
        <v>#NAME?</v>
      </c>
      <c r="U170" s="134" t="e">
        <f t="shared" ca="1" si="28"/>
        <v>#NAME?</v>
      </c>
      <c r="V170" s="137" t="e" cm="1">
        <f t="array" aca="1" ref="V170" ca="1">(U170*_xll.RiskNormal('SW7'!C$3,'SW7'!D$3,_xll.RiskTruncateP(0.05,0.95),_xll.RiskName("PFAS MUSCLE FRAC"))/(B170*_xll.RiskNormal('SW7'!C$4,'SW7'!E$4,_xll.RiskTruncateP(0.05,0.95),_xll.RiskName("MUSCLE BW FRAC"))))/1000</f>
        <v>#NAME?</v>
      </c>
      <c r="W170" s="137" t="e" cm="1">
        <f t="array" aca="1" ref="W170" ca="1">V170/_xll.RiskNormal('SW7'!C$5,'SW7'!D$5,_xll.RiskTruncateP(0.05,0.95),_xll.RiskName("Serum Part"))</f>
        <v>#NAME?</v>
      </c>
    </row>
    <row r="171" spans="1:23" x14ac:dyDescent="0.35">
      <c r="A171" s="133">
        <f t="shared" si="23"/>
        <v>168</v>
      </c>
      <c r="B171" s="134" t="e" cm="1">
        <f t="array" aca="1" ref="B171" ca="1">B170+_xll.RiskNormal(0.5584 + 2*0.001787*A171 -3*0.00000155*A171^2 - 4*0.00000000133*A171^3,0.35*(0.5584 + 2*0.001787*A171 -3*0.00000155*A171^2 - 4*0.00000000133*A171^3),_xll.RiskTruncateP(0.05,0.95),_xll.RiskName("BW Gain"),_xll.RiskUnits("kg"))</f>
        <v>#NAME?</v>
      </c>
      <c r="C171" s="133" t="e" cm="1">
        <f t="array" aca="1" ref="C171" ca="1">_xll.RiskNormal(1200,1200*0.3941,_xll.RiskTruncateP(0.05,0.95),_xll.RiskName("Diet 4 Feed"),_xll.RiskUnits("ng/kg dry"))</f>
        <v>#NAME?</v>
      </c>
      <c r="D171" s="133">
        <v>0</v>
      </c>
      <c r="E171" s="163">
        <v>1.3</v>
      </c>
      <c r="F171" s="134" t="e" cm="1">
        <f t="array" aca="1" ref="F171" ca="1">_xll.RiskNormal((-0.0001*A171^2+0.0196*A171+11.697),(-0.0001*A171^2+0.0196*A171+11.697)*0.062,_xll.RiskTruncateP(0.05,0.95),_xll.RiskName("DMI Cow"),_xll.RiskUnits("kg"))</f>
        <v>#NAME?</v>
      </c>
      <c r="G171" s="134" t="e">
        <f t="shared" ca="1" si="30"/>
        <v>#NAME?</v>
      </c>
      <c r="H171" s="134" t="e" cm="1">
        <f t="array" aca="1" ref="H171" ca="1">_xll.RiskNormal('SW7'!C$12,'SW7'!D$12,_xll.RiskTruncateP(0.05,0.95),_xll.RiskName("Water Intake Cow"),_xll.RiskUnits("L"))</f>
        <v>#NAME?</v>
      </c>
      <c r="I171" s="134" t="e">
        <f t="shared" ca="1" si="24"/>
        <v>#NAME?</v>
      </c>
      <c r="J171" s="134" t="e">
        <f t="shared" ca="1" si="25"/>
        <v>#NAME?</v>
      </c>
      <c r="K171" s="134" t="e" cm="1">
        <f t="array" aca="1" ref="K171" ca="1">_xll.RiskNormal(-0.0000000257*A171^4+0.0000163*A171^3-0.003686*A171^2+0.3024*A171+1.445,(-0.0000000257*A171^4+0.0000163*A171^3-0.003686*A171^2+0.3024*A171+1.445)*0.355,_xll.RiskTruncateP(0.05,0.95),_xll.RiskName("Milk Intake"),_xll.RiskUnits("kg"))</f>
        <v>#NAME?</v>
      </c>
      <c r="L171" s="134" t="e" cm="1">
        <f t="array" aca="1" ref="L171" ca="1">_xll.RiskNormal(5.4702*LN(A171)-22.889,(5.4702*LN(A171)-22.889)*0.35,_xll.RiskTruncateP(0.05,0.95),_xll.RiskName("DMI"),_xll.RiskUnits("kg"))</f>
        <v>#NAME?</v>
      </c>
      <c r="M171" s="134" t="e" cm="1">
        <f t="array" aca="1" ref="M171" ca="1">_xll.RiskNormal(0.0243*L171,0.005*L171,_xll.RiskTruncateP(0.05,0.95),_xll.RiskName("Soil Intake"),_xll.RiskUnits("kg"))</f>
        <v>#NAME?</v>
      </c>
      <c r="N171" s="134" t="e">
        <f t="shared" ca="1" si="26"/>
        <v>#NAME?</v>
      </c>
      <c r="O171" s="134" t="e">
        <f t="shared" ca="1" si="27"/>
        <v>#NAME?</v>
      </c>
      <c r="P171" s="134" t="e">
        <f t="shared" ca="1" si="31"/>
        <v>#NAME?</v>
      </c>
      <c r="Q171" s="134" t="e">
        <f t="shared" ca="1" si="31"/>
        <v>#NAME?</v>
      </c>
      <c r="R171" s="134" t="e">
        <f t="shared" ca="1" si="31"/>
        <v>#NAME?</v>
      </c>
      <c r="S171" s="134" t="e">
        <f t="shared" ca="1" si="29"/>
        <v>#NAME?</v>
      </c>
      <c r="T171" s="134" t="e" cm="1">
        <f t="array" aca="1" ref="T171" ca="1">U170-(U170*(0.5^(1/_xll.RiskNormal('SW7'!C$2,'SW7'!D$2,_xll.RiskTruncateP(0.05,0.95),_xll.RiskName("Halflife"),_xll.RiskUnits("d")))))</f>
        <v>#NAME?</v>
      </c>
      <c r="U171" s="134" t="e">
        <f t="shared" ca="1" si="28"/>
        <v>#NAME?</v>
      </c>
      <c r="V171" s="137" t="e" cm="1">
        <f t="array" aca="1" ref="V171" ca="1">(U171*_xll.RiskNormal('SW7'!C$3,'SW7'!D$3,_xll.RiskTruncateP(0.05,0.95),_xll.RiskName("PFAS MUSCLE FRAC"))/(B171*_xll.RiskNormal('SW7'!C$4,'SW7'!E$4,_xll.RiskTruncateP(0.05,0.95),_xll.RiskName("MUSCLE BW FRAC"))))/1000</f>
        <v>#NAME?</v>
      </c>
      <c r="W171" s="137" t="e" cm="1">
        <f t="array" aca="1" ref="W171" ca="1">V171/_xll.RiskNormal('SW7'!C$5,'SW7'!D$5,_xll.RiskTruncateP(0.05,0.95),_xll.RiskName("Serum Part"))</f>
        <v>#NAME?</v>
      </c>
    </row>
    <row r="172" spans="1:23" x14ac:dyDescent="0.35">
      <c r="A172" s="133">
        <f t="shared" si="23"/>
        <v>169</v>
      </c>
      <c r="B172" s="134" t="e" cm="1">
        <f t="array" aca="1" ref="B172" ca="1">B171+_xll.RiskNormal(0.5584 + 2*0.001787*A172 -3*0.00000155*A172^2 - 4*0.00000000133*A172^3,0.35*(0.5584 + 2*0.001787*A172 -3*0.00000155*A172^2 - 4*0.00000000133*A172^3),_xll.RiskTruncateP(0.05,0.95),_xll.RiskName("BW Gain"),_xll.RiskUnits("kg"))</f>
        <v>#NAME?</v>
      </c>
      <c r="C172" s="133" t="e" cm="1">
        <f t="array" aca="1" ref="C172" ca="1">_xll.RiskNormal(1200,1200*0.3941,_xll.RiskTruncateP(0.05,0.95),_xll.RiskName("Diet 4 Feed"),_xll.RiskUnits("ng/kg dry"))</f>
        <v>#NAME?</v>
      </c>
      <c r="D172" s="133">
        <v>0</v>
      </c>
      <c r="E172" s="163">
        <v>1.3</v>
      </c>
      <c r="F172" s="134" t="e" cm="1">
        <f t="array" aca="1" ref="F172" ca="1">_xll.RiskNormal((-0.0001*A172^2+0.0196*A172+11.697),(-0.0001*A172^2+0.0196*A172+11.697)*0.062,_xll.RiskTruncateP(0.05,0.95),_xll.RiskName("DMI Cow"),_xll.RiskUnits("kg"))</f>
        <v>#NAME?</v>
      </c>
      <c r="G172" s="134" t="e">
        <f t="shared" ca="1" si="30"/>
        <v>#NAME?</v>
      </c>
      <c r="H172" s="134" t="e" cm="1">
        <f t="array" aca="1" ref="H172" ca="1">_xll.RiskNormal('SW7'!C$12,'SW7'!D$12,_xll.RiskTruncateP(0.05,0.95),_xll.RiskName("Water Intake Cow"),_xll.RiskUnits("L"))</f>
        <v>#NAME?</v>
      </c>
      <c r="I172" s="134" t="e">
        <f t="shared" ca="1" si="24"/>
        <v>#NAME?</v>
      </c>
      <c r="J172" s="134" t="e">
        <f t="shared" ca="1" si="25"/>
        <v>#NAME?</v>
      </c>
      <c r="K172" s="134" t="e" cm="1">
        <f t="array" aca="1" ref="K172" ca="1">_xll.RiskNormal(-0.0000000257*A172^4+0.0000163*A172^3-0.003686*A172^2+0.3024*A172+1.445,(-0.0000000257*A172^4+0.0000163*A172^3-0.003686*A172^2+0.3024*A172+1.445)*0.355,_xll.RiskTruncateP(0.05,0.95),_xll.RiskName("Milk Intake"),_xll.RiskUnits("kg"))</f>
        <v>#NAME?</v>
      </c>
      <c r="L172" s="134" t="e" cm="1">
        <f t="array" aca="1" ref="L172" ca="1">_xll.RiskNormal(5.4702*LN(A172)-22.889,(5.4702*LN(A172)-22.889)*0.35,_xll.RiskTruncateP(0.05,0.95),_xll.RiskName("DMI"),_xll.RiskUnits("kg"))</f>
        <v>#NAME?</v>
      </c>
      <c r="M172" s="134" t="e" cm="1">
        <f t="array" aca="1" ref="M172" ca="1">_xll.RiskNormal(0.0243*L172,0.005*L172,_xll.RiskTruncateP(0.05,0.95),_xll.RiskName("Soil Intake"),_xll.RiskUnits("kg"))</f>
        <v>#NAME?</v>
      </c>
      <c r="N172" s="134" t="e">
        <f t="shared" ca="1" si="26"/>
        <v>#NAME?</v>
      </c>
      <c r="O172" s="134" t="e">
        <f t="shared" ca="1" si="27"/>
        <v>#NAME?</v>
      </c>
      <c r="P172" s="134" t="e">
        <f t="shared" ca="1" si="31"/>
        <v>#NAME?</v>
      </c>
      <c r="Q172" s="134" t="e">
        <f t="shared" ca="1" si="31"/>
        <v>#NAME?</v>
      </c>
      <c r="R172" s="134" t="e">
        <f t="shared" ca="1" si="31"/>
        <v>#NAME?</v>
      </c>
      <c r="S172" s="134" t="e">
        <f t="shared" ca="1" si="29"/>
        <v>#NAME?</v>
      </c>
      <c r="T172" s="134" t="e" cm="1">
        <f t="array" aca="1" ref="T172" ca="1">U171-(U171*(0.5^(1/_xll.RiskNormal('SW7'!C$2,'SW7'!D$2,_xll.RiskTruncateP(0.05,0.95),_xll.RiskName("Halflife"),_xll.RiskUnits("d")))))</f>
        <v>#NAME?</v>
      </c>
      <c r="U172" s="134" t="e">
        <f t="shared" ca="1" si="28"/>
        <v>#NAME?</v>
      </c>
      <c r="V172" s="137" t="e" cm="1">
        <f t="array" aca="1" ref="V172" ca="1">(U172*_xll.RiskNormal('SW7'!C$3,'SW7'!D$3,_xll.RiskTruncateP(0.05,0.95),_xll.RiskName("PFAS MUSCLE FRAC"))/(B172*_xll.RiskNormal('SW7'!C$4,'SW7'!E$4,_xll.RiskTruncateP(0.05,0.95),_xll.RiskName("MUSCLE BW FRAC"))))/1000</f>
        <v>#NAME?</v>
      </c>
      <c r="W172" s="137" t="e" cm="1">
        <f t="array" aca="1" ref="W172" ca="1">V172/_xll.RiskNormal('SW7'!C$5,'SW7'!D$5,_xll.RiskTruncateP(0.05,0.95),_xll.RiskName("Serum Part"))</f>
        <v>#NAME?</v>
      </c>
    </row>
    <row r="173" spans="1:23" x14ac:dyDescent="0.35">
      <c r="A173" s="133">
        <f t="shared" si="23"/>
        <v>170</v>
      </c>
      <c r="B173" s="134" t="e" cm="1">
        <f t="array" aca="1" ref="B173" ca="1">B172+_xll.RiskNormal(0.5584 + 2*0.001787*A173 -3*0.00000155*A173^2 - 4*0.00000000133*A173^3,0.35*(0.5584 + 2*0.001787*A173 -3*0.00000155*A173^2 - 4*0.00000000133*A173^3),_xll.RiskTruncateP(0.05,0.95),_xll.RiskName("BW Gain"),_xll.RiskUnits("kg"))</f>
        <v>#NAME?</v>
      </c>
      <c r="C173" s="133" t="e" cm="1">
        <f t="array" aca="1" ref="C173" ca="1">_xll.RiskNormal(1200,1200*0.3941,_xll.RiskTruncateP(0.05,0.95),_xll.RiskName("Diet 4 Feed"),_xll.RiskUnits("ng/kg dry"))</f>
        <v>#NAME?</v>
      </c>
      <c r="D173" s="133">
        <v>0</v>
      </c>
      <c r="E173" s="163">
        <v>1.3</v>
      </c>
      <c r="F173" s="134" t="e" cm="1">
        <f t="array" aca="1" ref="F173" ca="1">_xll.RiskNormal((-0.0001*A173^2+0.0196*A173+11.697),(-0.0001*A173^2+0.0196*A173+11.697)*0.062,_xll.RiskTruncateP(0.05,0.95),_xll.RiskName("DMI Cow"),_xll.RiskUnits("kg"))</f>
        <v>#NAME?</v>
      </c>
      <c r="G173" s="134" t="e">
        <f t="shared" ca="1" si="30"/>
        <v>#NAME?</v>
      </c>
      <c r="H173" s="134" t="e" cm="1">
        <f t="array" aca="1" ref="H173" ca="1">_xll.RiskNormal('SW7'!C$12,'SW7'!D$12,_xll.RiskTruncateP(0.05,0.95),_xll.RiskName("Water Intake Cow"),_xll.RiskUnits("L"))</f>
        <v>#NAME?</v>
      </c>
      <c r="I173" s="134" t="e">
        <f t="shared" ca="1" si="24"/>
        <v>#NAME?</v>
      </c>
      <c r="J173" s="134" t="e">
        <f t="shared" ca="1" si="25"/>
        <v>#NAME?</v>
      </c>
      <c r="K173" s="134" t="e" cm="1">
        <f t="array" aca="1" ref="K173" ca="1">_xll.RiskNormal(-0.0000000257*A173^4+0.0000163*A173^3-0.003686*A173^2+0.3024*A173+1.445,(-0.0000000257*A173^4+0.0000163*A173^3-0.003686*A173^2+0.3024*A173+1.445)*0.355,_xll.RiskTruncateP(0.05,0.95),_xll.RiskName("Milk Intake"),_xll.RiskUnits("kg"))</f>
        <v>#NAME?</v>
      </c>
      <c r="L173" s="134" t="e" cm="1">
        <f t="array" aca="1" ref="L173" ca="1">_xll.RiskNormal(5.4702*LN(A173)-22.889,(5.4702*LN(A173)-22.889)*0.35,_xll.RiskTruncateP(0.05,0.95),_xll.RiskName("DMI"),_xll.RiskUnits("kg"))</f>
        <v>#NAME?</v>
      </c>
      <c r="M173" s="134" t="e" cm="1">
        <f t="array" aca="1" ref="M173" ca="1">_xll.RiskNormal(0.0243*L173,0.005*L173,_xll.RiskTruncateP(0.05,0.95),_xll.RiskName("Soil Intake"),_xll.RiskUnits("kg"))</f>
        <v>#NAME?</v>
      </c>
      <c r="N173" s="134" t="e">
        <f t="shared" ca="1" si="26"/>
        <v>#NAME?</v>
      </c>
      <c r="O173" s="134" t="e">
        <f t="shared" ca="1" si="27"/>
        <v>#NAME?</v>
      </c>
      <c r="P173" s="134" t="e">
        <f t="shared" ca="1" si="31"/>
        <v>#NAME?</v>
      </c>
      <c r="Q173" s="134" t="e">
        <f t="shared" ca="1" si="31"/>
        <v>#NAME?</v>
      </c>
      <c r="R173" s="134" t="e">
        <f t="shared" ca="1" si="31"/>
        <v>#NAME?</v>
      </c>
      <c r="S173" s="134" t="e">
        <f t="shared" ca="1" si="29"/>
        <v>#NAME?</v>
      </c>
      <c r="T173" s="134" t="e" cm="1">
        <f t="array" aca="1" ref="T173" ca="1">U172-(U172*(0.5^(1/_xll.RiskNormal('SW7'!C$2,'SW7'!D$2,_xll.RiskTruncateP(0.05,0.95),_xll.RiskName("Halflife"),_xll.RiskUnits("d")))))</f>
        <v>#NAME?</v>
      </c>
      <c r="U173" s="134" t="e">
        <f t="shared" ca="1" si="28"/>
        <v>#NAME?</v>
      </c>
      <c r="V173" s="137" t="e" cm="1">
        <f t="array" aca="1" ref="V173" ca="1">(U173*_xll.RiskNormal('SW7'!C$3,'SW7'!D$3,_xll.RiskTruncateP(0.05,0.95),_xll.RiskName("PFAS MUSCLE FRAC"))/(B173*_xll.RiskNormal('SW7'!C$4,'SW7'!E$4,_xll.RiskTruncateP(0.05,0.95),_xll.RiskName("MUSCLE BW FRAC"))))/1000</f>
        <v>#NAME?</v>
      </c>
      <c r="W173" s="137" t="e" cm="1">
        <f t="array" aca="1" ref="W173" ca="1">V173/_xll.RiskNormal('SW7'!C$5,'SW7'!D$5,_xll.RiskTruncateP(0.05,0.95),_xll.RiskName("Serum Part"))</f>
        <v>#NAME?</v>
      </c>
    </row>
    <row r="174" spans="1:23" x14ac:dyDescent="0.35">
      <c r="A174" s="133">
        <f t="shared" si="23"/>
        <v>171</v>
      </c>
      <c r="B174" s="134" t="e" cm="1">
        <f t="array" aca="1" ref="B174" ca="1">B173+_xll.RiskNormal(0.5584 + 2*0.001787*A174 -3*0.00000155*A174^2 - 4*0.00000000133*A174^3,0.35*(0.5584 + 2*0.001787*A174 -3*0.00000155*A174^2 - 4*0.00000000133*A174^3),_xll.RiskTruncateP(0.05,0.95),_xll.RiskName("BW Gain"),_xll.RiskUnits("kg"))</f>
        <v>#NAME?</v>
      </c>
      <c r="C174" s="133" t="e" cm="1">
        <f t="array" aca="1" ref="C174" ca="1">_xll.RiskNormal(1200,1200*0.3941,_xll.RiskTruncateP(0.05,0.95),_xll.RiskName("Diet 4 Feed"),_xll.RiskUnits("ng/kg dry"))</f>
        <v>#NAME?</v>
      </c>
      <c r="D174" s="133">
        <v>0</v>
      </c>
      <c r="E174" s="163">
        <v>1.3</v>
      </c>
      <c r="F174" s="134" t="e" cm="1">
        <f t="array" aca="1" ref="F174" ca="1">_xll.RiskNormal((-0.0001*A174^2+0.0196*A174+11.697),(-0.0001*A174^2+0.0196*A174+11.697)*0.062,_xll.RiskTruncateP(0.05,0.95),_xll.RiskName("DMI Cow"),_xll.RiskUnits("kg"))</f>
        <v>#NAME?</v>
      </c>
      <c r="G174" s="134" t="e">
        <f t="shared" ca="1" si="30"/>
        <v>#NAME?</v>
      </c>
      <c r="H174" s="134" t="e" cm="1">
        <f t="array" aca="1" ref="H174" ca="1">_xll.RiskNormal('SW7'!C$12,'SW7'!D$12,_xll.RiskTruncateP(0.05,0.95),_xll.RiskName("Water Intake Cow"),_xll.RiskUnits("L"))</f>
        <v>#NAME?</v>
      </c>
      <c r="I174" s="134" t="e">
        <f t="shared" ca="1" si="24"/>
        <v>#NAME?</v>
      </c>
      <c r="J174" s="134" t="e">
        <f t="shared" ca="1" si="25"/>
        <v>#NAME?</v>
      </c>
      <c r="K174" s="134" t="e" cm="1">
        <f t="array" aca="1" ref="K174" ca="1">_xll.RiskNormal(-0.0000000257*A174^4+0.0000163*A174^3-0.003686*A174^2+0.3024*A174+1.445,(-0.0000000257*A174^4+0.0000163*A174^3-0.003686*A174^2+0.3024*A174+1.445)*0.355,_xll.RiskTruncateP(0.05,0.95),_xll.RiskName("Milk Intake"),_xll.RiskUnits("kg"))</f>
        <v>#NAME?</v>
      </c>
      <c r="L174" s="134" t="e" cm="1">
        <f t="array" aca="1" ref="L174" ca="1">_xll.RiskNormal(5.4702*LN(A174)-22.889,(5.4702*LN(A174)-22.889)*0.35,_xll.RiskTruncateP(0.05,0.95),_xll.RiskName("DMI"),_xll.RiskUnits("kg"))</f>
        <v>#NAME?</v>
      </c>
      <c r="M174" s="134" t="e" cm="1">
        <f t="array" aca="1" ref="M174" ca="1">_xll.RiskNormal(0.0243*L174,0.005*L174,_xll.RiskTruncateP(0.05,0.95),_xll.RiskName("Soil Intake"),_xll.RiskUnits("kg"))</f>
        <v>#NAME?</v>
      </c>
      <c r="N174" s="134" t="e">
        <f t="shared" ca="1" si="26"/>
        <v>#NAME?</v>
      </c>
      <c r="O174" s="134" t="e">
        <f t="shared" ca="1" si="27"/>
        <v>#NAME?</v>
      </c>
      <c r="P174" s="134" t="e">
        <f t="shared" ca="1" si="31"/>
        <v>#NAME?</v>
      </c>
      <c r="Q174" s="134" t="e">
        <f t="shared" ca="1" si="31"/>
        <v>#NAME?</v>
      </c>
      <c r="R174" s="134" t="e">
        <f t="shared" ca="1" si="31"/>
        <v>#NAME?</v>
      </c>
      <c r="S174" s="134" t="e">
        <f t="shared" ca="1" si="29"/>
        <v>#NAME?</v>
      </c>
      <c r="T174" s="134" t="e" cm="1">
        <f t="array" aca="1" ref="T174" ca="1">U173-(U173*(0.5^(1/_xll.RiskNormal('SW7'!C$2,'SW7'!D$2,_xll.RiskTruncateP(0.05,0.95),_xll.RiskName("Halflife"),_xll.RiskUnits("d")))))</f>
        <v>#NAME?</v>
      </c>
      <c r="U174" s="134" t="e">
        <f t="shared" ca="1" si="28"/>
        <v>#NAME?</v>
      </c>
      <c r="V174" s="137" t="e" cm="1">
        <f t="array" aca="1" ref="V174" ca="1">(U174*_xll.RiskNormal('SW7'!C$3,'SW7'!D$3,_xll.RiskTruncateP(0.05,0.95),_xll.RiskName("PFAS MUSCLE FRAC"))/(B174*_xll.RiskNormal('SW7'!C$4,'SW7'!E$4,_xll.RiskTruncateP(0.05,0.95),_xll.RiskName("MUSCLE BW FRAC"))))/1000</f>
        <v>#NAME?</v>
      </c>
      <c r="W174" s="137" t="e" cm="1">
        <f t="array" aca="1" ref="W174" ca="1">V174/_xll.RiskNormal('SW7'!C$5,'SW7'!D$5,_xll.RiskTruncateP(0.05,0.95),_xll.RiskName("Serum Part"))</f>
        <v>#NAME?</v>
      </c>
    </row>
    <row r="175" spans="1:23" x14ac:dyDescent="0.35">
      <c r="A175" s="133">
        <f t="shared" si="23"/>
        <v>172</v>
      </c>
      <c r="B175" s="134" t="e" cm="1">
        <f t="array" aca="1" ref="B175" ca="1">B174+_xll.RiskNormal(0.5584 + 2*0.001787*A175 -3*0.00000155*A175^2 - 4*0.00000000133*A175^3,0.35*(0.5584 + 2*0.001787*A175 -3*0.00000155*A175^2 - 4*0.00000000133*A175^3),_xll.RiskTruncateP(0.05,0.95),_xll.RiskName("BW Gain"),_xll.RiskUnits("kg"))</f>
        <v>#NAME?</v>
      </c>
      <c r="C175" s="133" t="e" cm="1">
        <f t="array" aca="1" ref="C175" ca="1">_xll.RiskNormal(1200,1200*0.3941,_xll.RiskTruncateP(0.05,0.95),_xll.RiskName("Diet 4 Feed"),_xll.RiskUnits("ng/kg dry"))</f>
        <v>#NAME?</v>
      </c>
      <c r="D175" s="133">
        <v>0</v>
      </c>
      <c r="E175" s="163">
        <v>1.3</v>
      </c>
      <c r="F175" s="134" t="e" cm="1">
        <f t="array" aca="1" ref="F175" ca="1">_xll.RiskNormal((-0.0001*A175^2+0.0196*A175+11.697),(-0.0001*A175^2+0.0196*A175+11.697)*0.062,_xll.RiskTruncateP(0.05,0.95),_xll.RiskName("DMI Cow"),_xll.RiskUnits("kg"))</f>
        <v>#NAME?</v>
      </c>
      <c r="G175" s="134" t="e">
        <f t="shared" ca="1" si="30"/>
        <v>#NAME?</v>
      </c>
      <c r="H175" s="134" t="e" cm="1">
        <f t="array" aca="1" ref="H175" ca="1">_xll.RiskNormal('SW7'!C$12,'SW7'!D$12,_xll.RiskTruncateP(0.05,0.95),_xll.RiskName("Water Intake Cow"),_xll.RiskUnits("L"))</f>
        <v>#NAME?</v>
      </c>
      <c r="I175" s="134" t="e">
        <f t="shared" ca="1" si="24"/>
        <v>#NAME?</v>
      </c>
      <c r="J175" s="134" t="e">
        <f t="shared" ca="1" si="25"/>
        <v>#NAME?</v>
      </c>
      <c r="K175" s="134" t="e" cm="1">
        <f t="array" aca="1" ref="K175" ca="1">_xll.RiskNormal(-0.0000000257*A175^4+0.0000163*A175^3-0.003686*A175^2+0.3024*A175+1.445,(-0.0000000257*A175^4+0.0000163*A175^3-0.003686*A175^2+0.3024*A175+1.445)*0.355,_xll.RiskTruncateP(0.05,0.95),_xll.RiskName("Milk Intake"),_xll.RiskUnits("kg"))</f>
        <v>#NAME?</v>
      </c>
      <c r="L175" s="134" t="e" cm="1">
        <f t="array" aca="1" ref="L175" ca="1">_xll.RiskNormal(5.4702*LN(A175)-22.889,(5.4702*LN(A175)-22.889)*0.35,_xll.RiskTruncateP(0.05,0.95),_xll.RiskName("DMI"),_xll.RiskUnits("kg"))</f>
        <v>#NAME?</v>
      </c>
      <c r="M175" s="134" t="e" cm="1">
        <f t="array" aca="1" ref="M175" ca="1">_xll.RiskNormal(0.0243*L175,0.005*L175,_xll.RiskTruncateP(0.05,0.95),_xll.RiskName("Soil Intake"),_xll.RiskUnits("kg"))</f>
        <v>#NAME?</v>
      </c>
      <c r="N175" s="134" t="e">
        <f t="shared" ca="1" si="26"/>
        <v>#NAME?</v>
      </c>
      <c r="O175" s="134" t="e">
        <f t="shared" ca="1" si="27"/>
        <v>#NAME?</v>
      </c>
      <c r="P175" s="134" t="e">
        <f t="shared" ca="1" si="31"/>
        <v>#NAME?</v>
      </c>
      <c r="Q175" s="134" t="e">
        <f t="shared" ca="1" si="31"/>
        <v>#NAME?</v>
      </c>
      <c r="R175" s="134" t="e">
        <f t="shared" ca="1" si="31"/>
        <v>#NAME?</v>
      </c>
      <c r="S175" s="134" t="e">
        <f t="shared" ca="1" si="29"/>
        <v>#NAME?</v>
      </c>
      <c r="T175" s="134" t="e" cm="1">
        <f t="array" aca="1" ref="T175" ca="1">U174-(U174*(0.5^(1/_xll.RiskNormal('SW7'!C$2,'SW7'!D$2,_xll.RiskTruncateP(0.05,0.95),_xll.RiskName("Halflife"),_xll.RiskUnits("d")))))</f>
        <v>#NAME?</v>
      </c>
      <c r="U175" s="134" t="e">
        <f t="shared" ca="1" si="28"/>
        <v>#NAME?</v>
      </c>
      <c r="V175" s="137" t="e" cm="1">
        <f t="array" aca="1" ref="V175" ca="1">(U175*_xll.RiskNormal('SW7'!C$3,'SW7'!D$3,_xll.RiskTruncateP(0.05,0.95),_xll.RiskName("PFAS MUSCLE FRAC"))/(B175*_xll.RiskNormal('SW7'!C$4,'SW7'!E$4,_xll.RiskTruncateP(0.05,0.95),_xll.RiskName("MUSCLE BW FRAC"))))/1000</f>
        <v>#NAME?</v>
      </c>
      <c r="W175" s="137" t="e" cm="1">
        <f t="array" aca="1" ref="W175" ca="1">V175/_xll.RiskNormal('SW7'!C$5,'SW7'!D$5,_xll.RiskTruncateP(0.05,0.95),_xll.RiskName("Serum Part"))</f>
        <v>#NAME?</v>
      </c>
    </row>
    <row r="176" spans="1:23" x14ac:dyDescent="0.35">
      <c r="A176" s="133">
        <f t="shared" si="23"/>
        <v>173</v>
      </c>
      <c r="B176" s="134" t="e" cm="1">
        <f t="array" aca="1" ref="B176" ca="1">B175+_xll.RiskNormal(0.5584 + 2*0.001787*A176 -3*0.00000155*A176^2 - 4*0.00000000133*A176^3,0.35*(0.5584 + 2*0.001787*A176 -3*0.00000155*A176^2 - 4*0.00000000133*A176^3),_xll.RiskTruncateP(0.05,0.95),_xll.RiskName("BW Gain"),_xll.RiskUnits("kg"))</f>
        <v>#NAME?</v>
      </c>
      <c r="C176" s="133" t="e" cm="1">
        <f t="array" aca="1" ref="C176" ca="1">_xll.RiskNormal(1200,1200*0.3941,_xll.RiskTruncateP(0.05,0.95),_xll.RiskName("Diet 4 Feed"),_xll.RiskUnits("ng/kg dry"))</f>
        <v>#NAME?</v>
      </c>
      <c r="D176" s="133">
        <v>0</v>
      </c>
      <c r="E176" s="163">
        <v>1.3</v>
      </c>
      <c r="F176" s="134" t="e" cm="1">
        <f t="array" aca="1" ref="F176" ca="1">_xll.RiskNormal((-0.0001*A176^2+0.0196*A176+11.697),(-0.0001*A176^2+0.0196*A176+11.697)*0.062,_xll.RiskTruncateP(0.05,0.95),_xll.RiskName("DMI Cow"),_xll.RiskUnits("kg"))</f>
        <v>#NAME?</v>
      </c>
      <c r="G176" s="134" t="e">
        <f t="shared" ca="1" si="30"/>
        <v>#NAME?</v>
      </c>
      <c r="H176" s="134" t="e" cm="1">
        <f t="array" aca="1" ref="H176" ca="1">_xll.RiskNormal('SW7'!C$12,'SW7'!D$12,_xll.RiskTruncateP(0.05,0.95),_xll.RiskName("Water Intake Cow"),_xll.RiskUnits("L"))</f>
        <v>#NAME?</v>
      </c>
      <c r="I176" s="134" t="e">
        <f t="shared" ca="1" si="24"/>
        <v>#NAME?</v>
      </c>
      <c r="J176" s="134" t="e">
        <f t="shared" ca="1" si="25"/>
        <v>#NAME?</v>
      </c>
      <c r="K176" s="134" t="e" cm="1">
        <f t="array" aca="1" ref="K176" ca="1">_xll.RiskNormal(-0.0000000257*A176^4+0.0000163*A176^3-0.003686*A176^2+0.3024*A176+1.445,(-0.0000000257*A176^4+0.0000163*A176^3-0.003686*A176^2+0.3024*A176+1.445)*0.355,_xll.RiskTruncateP(0.05,0.95),_xll.RiskName("Milk Intake"),_xll.RiskUnits("kg"))</f>
        <v>#NAME?</v>
      </c>
      <c r="L176" s="134" t="e" cm="1">
        <f t="array" aca="1" ref="L176" ca="1">_xll.RiskNormal(5.4702*LN(A176)-22.889,(5.4702*LN(A176)-22.889)*0.35,_xll.RiskTruncateP(0.05,0.95),_xll.RiskName("DMI"),_xll.RiskUnits("kg"))</f>
        <v>#NAME?</v>
      </c>
      <c r="M176" s="134" t="e" cm="1">
        <f t="array" aca="1" ref="M176" ca="1">_xll.RiskNormal(0.0243*L176,0.005*L176,_xll.RiskTruncateP(0.05,0.95),_xll.RiskName("Soil Intake"),_xll.RiskUnits("kg"))</f>
        <v>#NAME?</v>
      </c>
      <c r="N176" s="134" t="e">
        <f t="shared" ca="1" si="26"/>
        <v>#NAME?</v>
      </c>
      <c r="O176" s="134" t="e">
        <f t="shared" ca="1" si="27"/>
        <v>#NAME?</v>
      </c>
      <c r="P176" s="134" t="e">
        <f t="shared" ca="1" si="31"/>
        <v>#NAME?</v>
      </c>
      <c r="Q176" s="134" t="e">
        <f t="shared" ca="1" si="31"/>
        <v>#NAME?</v>
      </c>
      <c r="R176" s="134" t="e">
        <f t="shared" ca="1" si="31"/>
        <v>#NAME?</v>
      </c>
      <c r="S176" s="134" t="e">
        <f t="shared" ca="1" si="29"/>
        <v>#NAME?</v>
      </c>
      <c r="T176" s="134" t="e" cm="1">
        <f t="array" aca="1" ref="T176" ca="1">U175-(U175*(0.5^(1/_xll.RiskNormal('SW7'!C$2,'SW7'!D$2,_xll.RiskTruncateP(0.05,0.95),_xll.RiskName("Halflife"),_xll.RiskUnits("d")))))</f>
        <v>#NAME?</v>
      </c>
      <c r="U176" s="134" t="e">
        <f t="shared" ca="1" si="28"/>
        <v>#NAME?</v>
      </c>
      <c r="V176" s="137" t="e" cm="1">
        <f t="array" aca="1" ref="V176" ca="1">(U176*_xll.RiskNormal('SW7'!C$3,'SW7'!D$3,_xll.RiskTruncateP(0.05,0.95),_xll.RiskName("PFAS MUSCLE FRAC"))/(B176*_xll.RiskNormal('SW7'!C$4,'SW7'!E$4,_xll.RiskTruncateP(0.05,0.95),_xll.RiskName("MUSCLE BW FRAC"))))/1000</f>
        <v>#NAME?</v>
      </c>
      <c r="W176" s="137" t="e" cm="1">
        <f t="array" aca="1" ref="W176" ca="1">V176/_xll.RiskNormal('SW7'!C$5,'SW7'!D$5,_xll.RiskTruncateP(0.05,0.95),_xll.RiskName("Serum Part"))</f>
        <v>#NAME?</v>
      </c>
    </row>
    <row r="177" spans="1:23" x14ac:dyDescent="0.35">
      <c r="A177" s="133">
        <f t="shared" si="23"/>
        <v>174</v>
      </c>
      <c r="B177" s="134" t="e" cm="1">
        <f t="array" aca="1" ref="B177" ca="1">B176+_xll.RiskNormal(0.5584 + 2*0.001787*A177 -3*0.00000155*A177^2 - 4*0.00000000133*A177^3,0.35*(0.5584 + 2*0.001787*A177 -3*0.00000155*A177^2 - 4*0.00000000133*A177^3),_xll.RiskTruncateP(0.05,0.95),_xll.RiskName("BW Gain"),_xll.RiskUnits("kg"))</f>
        <v>#NAME?</v>
      </c>
      <c r="C177" s="133" t="e" cm="1">
        <f t="array" aca="1" ref="C177" ca="1">_xll.RiskNormal(1200,1200*0.3941,_xll.RiskTruncateP(0.05,0.95),_xll.RiskName("Diet 4 Feed"),_xll.RiskUnits("ng/kg dry"))</f>
        <v>#NAME?</v>
      </c>
      <c r="D177" s="133">
        <v>0</v>
      </c>
      <c r="E177" s="163">
        <v>1.3</v>
      </c>
      <c r="F177" s="134" t="e" cm="1">
        <f t="array" aca="1" ref="F177" ca="1">_xll.RiskNormal((-0.0001*A177^2+0.0196*A177+11.697),(-0.0001*A177^2+0.0196*A177+11.697)*0.062,_xll.RiskTruncateP(0.05,0.95),_xll.RiskName("DMI Cow"),_xll.RiskUnits("kg"))</f>
        <v>#NAME?</v>
      </c>
      <c r="G177" s="134" t="e">
        <f t="shared" ca="1" si="30"/>
        <v>#NAME?</v>
      </c>
      <c r="H177" s="134" t="e" cm="1">
        <f t="array" aca="1" ref="H177" ca="1">_xll.RiskNormal('SW7'!C$12,'SW7'!D$12,_xll.RiskTruncateP(0.05,0.95),_xll.RiskName("Water Intake Cow"),_xll.RiskUnits("L"))</f>
        <v>#NAME?</v>
      </c>
      <c r="I177" s="134" t="e">
        <f t="shared" ca="1" si="24"/>
        <v>#NAME?</v>
      </c>
      <c r="J177" s="134" t="e">
        <f t="shared" ca="1" si="25"/>
        <v>#NAME?</v>
      </c>
      <c r="K177" s="134" t="e" cm="1">
        <f t="array" aca="1" ref="K177" ca="1">_xll.RiskNormal(-0.0000000257*A177^4+0.0000163*A177^3-0.003686*A177^2+0.3024*A177+1.445,(-0.0000000257*A177^4+0.0000163*A177^3-0.003686*A177^2+0.3024*A177+1.445)*0.355,_xll.RiskTruncateP(0.05,0.95),_xll.RiskName("Milk Intake"),_xll.RiskUnits("kg"))</f>
        <v>#NAME?</v>
      </c>
      <c r="L177" s="134" t="e" cm="1">
        <f t="array" aca="1" ref="L177" ca="1">_xll.RiskNormal(5.4702*LN(A177)-22.889,(5.4702*LN(A177)-22.889)*0.35,_xll.RiskTruncateP(0.05,0.95),_xll.RiskName("DMI"),_xll.RiskUnits("kg"))</f>
        <v>#NAME?</v>
      </c>
      <c r="M177" s="134" t="e" cm="1">
        <f t="array" aca="1" ref="M177" ca="1">_xll.RiskNormal(0.0243*L177,0.005*L177,_xll.RiskTruncateP(0.05,0.95),_xll.RiskName("Soil Intake"),_xll.RiskUnits("kg"))</f>
        <v>#NAME?</v>
      </c>
      <c r="N177" s="134" t="e">
        <f t="shared" ca="1" si="26"/>
        <v>#NAME?</v>
      </c>
      <c r="O177" s="134" t="e">
        <f t="shared" ca="1" si="27"/>
        <v>#NAME?</v>
      </c>
      <c r="P177" s="134" t="e">
        <f t="shared" ca="1" si="31"/>
        <v>#NAME?</v>
      </c>
      <c r="Q177" s="134" t="e">
        <f t="shared" ca="1" si="31"/>
        <v>#NAME?</v>
      </c>
      <c r="R177" s="134" t="e">
        <f t="shared" ca="1" si="31"/>
        <v>#NAME?</v>
      </c>
      <c r="S177" s="134" t="e">
        <f t="shared" ca="1" si="29"/>
        <v>#NAME?</v>
      </c>
      <c r="T177" s="134" t="e" cm="1">
        <f t="array" aca="1" ref="T177" ca="1">U176-(U176*(0.5^(1/_xll.RiskNormal('SW7'!C$2,'SW7'!D$2,_xll.RiskTruncateP(0.05,0.95),_xll.RiskName("Halflife"),_xll.RiskUnits("d")))))</f>
        <v>#NAME?</v>
      </c>
      <c r="U177" s="134" t="e">
        <f t="shared" ca="1" si="28"/>
        <v>#NAME?</v>
      </c>
      <c r="V177" s="137" t="e" cm="1">
        <f t="array" aca="1" ref="V177" ca="1">(U177*_xll.RiskNormal('SW7'!C$3,'SW7'!D$3,_xll.RiskTruncateP(0.05,0.95),_xll.RiskName("PFAS MUSCLE FRAC"))/(B177*_xll.RiskNormal('SW7'!C$4,'SW7'!E$4,_xll.RiskTruncateP(0.05,0.95),_xll.RiskName("MUSCLE BW FRAC"))))/1000</f>
        <v>#NAME?</v>
      </c>
      <c r="W177" s="137" t="e" cm="1">
        <f t="array" aca="1" ref="W177" ca="1">V177/_xll.RiskNormal('SW7'!C$5,'SW7'!D$5,_xll.RiskTruncateP(0.05,0.95),_xll.RiskName("Serum Part"))</f>
        <v>#NAME?</v>
      </c>
    </row>
    <row r="178" spans="1:23" x14ac:dyDescent="0.35">
      <c r="A178" s="133">
        <f t="shared" si="23"/>
        <v>175</v>
      </c>
      <c r="B178" s="134" t="e" cm="1">
        <f t="array" aca="1" ref="B178" ca="1">B177+_xll.RiskNormal(0.5584 + 2*0.001787*A178 -3*0.00000155*A178^2 - 4*0.00000000133*A178^3,0.35*(0.5584 + 2*0.001787*A178 -3*0.00000155*A178^2 - 4*0.00000000133*A178^3),_xll.RiskTruncateP(0.05,0.95),_xll.RiskName("BW Gain"),_xll.RiskUnits("kg"))</f>
        <v>#NAME?</v>
      </c>
      <c r="C178" s="133" t="e" cm="1">
        <f t="array" aca="1" ref="C178" ca="1">_xll.RiskNormal(1200,1200*0.3941,_xll.RiskTruncateP(0.05,0.95),_xll.RiskName("Diet 4 Feed"),_xll.RiskUnits("ng/kg dry"))</f>
        <v>#NAME?</v>
      </c>
      <c r="D178" s="133">
        <v>0</v>
      </c>
      <c r="E178" s="163">
        <v>1.3</v>
      </c>
      <c r="F178" s="134" t="e" cm="1">
        <f t="array" aca="1" ref="F178" ca="1">_xll.RiskNormal((-0.0001*A178^2+0.0196*A178+11.697),(-0.0001*A178^2+0.0196*A178+11.697)*0.062,_xll.RiskTruncateP(0.05,0.95),_xll.RiskName("DMI Cow"),_xll.RiskUnits("kg"))</f>
        <v>#NAME?</v>
      </c>
      <c r="G178" s="134" t="e">
        <f t="shared" ca="1" si="30"/>
        <v>#NAME?</v>
      </c>
      <c r="H178" s="134" t="e" cm="1">
        <f t="array" aca="1" ref="H178" ca="1">_xll.RiskNormal('SW7'!C$12,'SW7'!D$12,_xll.RiskTruncateP(0.05,0.95),_xll.RiskName("Water Intake Cow"),_xll.RiskUnits("L"))</f>
        <v>#NAME?</v>
      </c>
      <c r="I178" s="134" t="e">
        <f t="shared" ca="1" si="24"/>
        <v>#NAME?</v>
      </c>
      <c r="J178" s="134" t="e">
        <f t="shared" ca="1" si="25"/>
        <v>#NAME?</v>
      </c>
      <c r="K178" s="134" t="e" cm="1">
        <f t="array" aca="1" ref="K178" ca="1">_xll.RiskNormal(-0.0000000257*A178^4+0.0000163*A178^3-0.003686*A178^2+0.3024*A178+1.445,(-0.0000000257*A178^4+0.0000163*A178^3-0.003686*A178^2+0.3024*A178+1.445)*0.355,_xll.RiskTruncateP(0.05,0.95),_xll.RiskName("Milk Intake"),_xll.RiskUnits("kg"))</f>
        <v>#NAME?</v>
      </c>
      <c r="L178" s="134" t="e" cm="1">
        <f t="array" aca="1" ref="L178" ca="1">_xll.RiskNormal(5.4702*LN(A178)-22.889,(5.4702*LN(A178)-22.889)*0.35,_xll.RiskTruncateP(0.05,0.95),_xll.RiskName("DMI"),_xll.RiskUnits("kg"))</f>
        <v>#NAME?</v>
      </c>
      <c r="M178" s="134" t="e" cm="1">
        <f t="array" aca="1" ref="M178" ca="1">_xll.RiskNormal(0.0243*L178,0.005*L178,_xll.RiskTruncateP(0.05,0.95),_xll.RiskName("Soil Intake"),_xll.RiskUnits("kg"))</f>
        <v>#NAME?</v>
      </c>
      <c r="N178" s="134" t="e">
        <f t="shared" ca="1" si="26"/>
        <v>#NAME?</v>
      </c>
      <c r="O178" s="134" t="e">
        <f t="shared" ca="1" si="27"/>
        <v>#NAME?</v>
      </c>
      <c r="P178" s="134" t="e">
        <f t="shared" ca="1" si="31"/>
        <v>#NAME?</v>
      </c>
      <c r="Q178" s="134" t="e">
        <f t="shared" ca="1" si="31"/>
        <v>#NAME?</v>
      </c>
      <c r="R178" s="134" t="e">
        <f t="shared" ca="1" si="31"/>
        <v>#NAME?</v>
      </c>
      <c r="S178" s="134" t="e">
        <f t="shared" ca="1" si="29"/>
        <v>#NAME?</v>
      </c>
      <c r="T178" s="134" t="e" cm="1">
        <f t="array" aca="1" ref="T178" ca="1">U177-(U177*(0.5^(1/_xll.RiskNormal('SW7'!C$2,'SW7'!D$2,_xll.RiskTruncateP(0.05,0.95),_xll.RiskName("Halflife"),_xll.RiskUnits("d")))))</f>
        <v>#NAME?</v>
      </c>
      <c r="U178" s="134" t="e">
        <f t="shared" ca="1" si="28"/>
        <v>#NAME?</v>
      </c>
      <c r="V178" s="137" t="e" cm="1">
        <f t="array" aca="1" ref="V178" ca="1">(U178*_xll.RiskNormal('SW7'!C$3,'SW7'!D$3,_xll.RiskTruncateP(0.05,0.95),_xll.RiskName("PFAS MUSCLE FRAC"))/(B178*_xll.RiskNormal('SW7'!C$4,'SW7'!E$4,_xll.RiskTruncateP(0.05,0.95),_xll.RiskName("MUSCLE BW FRAC"))))/1000</f>
        <v>#NAME?</v>
      </c>
      <c r="W178" s="137" t="e" cm="1">
        <f t="array" aca="1" ref="W178" ca="1">V178/_xll.RiskNormal('SW7'!C$5,'SW7'!D$5,_xll.RiskTruncateP(0.05,0.95),_xll.RiskName("Serum Part"))</f>
        <v>#NAME?</v>
      </c>
    </row>
    <row r="179" spans="1:23" x14ac:dyDescent="0.35">
      <c r="A179" s="133">
        <f t="shared" si="23"/>
        <v>176</v>
      </c>
      <c r="B179" s="134" t="e" cm="1">
        <f t="array" aca="1" ref="B179" ca="1">B178+_xll.RiskNormal(0.5584 + 2*0.001787*A179 -3*0.00000155*A179^2 - 4*0.00000000133*A179^3,0.35*(0.5584 + 2*0.001787*A179 -3*0.00000155*A179^2 - 4*0.00000000133*A179^3),_xll.RiskTruncateP(0.05,0.95),_xll.RiskName("BW Gain"),_xll.RiskUnits("kg"))</f>
        <v>#NAME?</v>
      </c>
      <c r="C179" s="133" t="e" cm="1">
        <f t="array" aca="1" ref="C179" ca="1">_xll.RiskNormal(1200,1200*0.3941,_xll.RiskTruncateP(0.05,0.95),_xll.RiskName("Diet 4 Feed"),_xll.RiskUnits("ng/kg dry"))</f>
        <v>#NAME?</v>
      </c>
      <c r="D179" s="133">
        <v>0</v>
      </c>
      <c r="E179" s="163">
        <v>1.3</v>
      </c>
      <c r="F179" s="134" t="e" cm="1">
        <f t="array" aca="1" ref="F179" ca="1">_xll.RiskNormal((-0.0001*A179^2+0.0196*A179+11.697),(-0.0001*A179^2+0.0196*A179+11.697)*0.062,_xll.RiskTruncateP(0.05,0.95),_xll.RiskName("DMI Cow"),_xll.RiskUnits("kg"))</f>
        <v>#NAME?</v>
      </c>
      <c r="G179" s="134" t="e">
        <f t="shared" ca="1" si="30"/>
        <v>#NAME?</v>
      </c>
      <c r="H179" s="134" t="e" cm="1">
        <f t="array" aca="1" ref="H179" ca="1">_xll.RiskNormal('SW7'!C$12,'SW7'!D$12,_xll.RiskTruncateP(0.05,0.95),_xll.RiskName("Water Intake Cow"),_xll.RiskUnits("L"))</f>
        <v>#NAME?</v>
      </c>
      <c r="I179" s="134" t="e">
        <f t="shared" ca="1" si="24"/>
        <v>#NAME?</v>
      </c>
      <c r="J179" s="134" t="e">
        <f t="shared" ca="1" si="25"/>
        <v>#NAME?</v>
      </c>
      <c r="K179" s="134" t="e" cm="1">
        <f t="array" aca="1" ref="K179" ca="1">_xll.RiskNormal(-0.0000000257*A179^4+0.0000163*A179^3-0.003686*A179^2+0.3024*A179+1.445,(-0.0000000257*A179^4+0.0000163*A179^3-0.003686*A179^2+0.3024*A179+1.445)*0.355,_xll.RiskTruncateP(0.05,0.95),_xll.RiskName("Milk Intake"),_xll.RiskUnits("kg"))</f>
        <v>#NAME?</v>
      </c>
      <c r="L179" s="134" t="e" cm="1">
        <f t="array" aca="1" ref="L179" ca="1">_xll.RiskNormal(5.4702*LN(A179)-22.889,(5.4702*LN(A179)-22.889)*0.35,_xll.RiskTruncateP(0.05,0.95),_xll.RiskName("DMI"),_xll.RiskUnits("kg"))</f>
        <v>#NAME?</v>
      </c>
      <c r="M179" s="134" t="e" cm="1">
        <f t="array" aca="1" ref="M179" ca="1">_xll.RiskNormal(0.0243*L179,0.005*L179,_xll.RiskTruncateP(0.05,0.95),_xll.RiskName("Soil Intake"),_xll.RiskUnits("kg"))</f>
        <v>#NAME?</v>
      </c>
      <c r="N179" s="134" t="e">
        <f t="shared" ca="1" si="26"/>
        <v>#NAME?</v>
      </c>
      <c r="O179" s="134" t="e">
        <f t="shared" ca="1" si="27"/>
        <v>#NAME?</v>
      </c>
      <c r="P179" s="134" t="e">
        <f t="shared" ca="1" si="31"/>
        <v>#NAME?</v>
      </c>
      <c r="Q179" s="134" t="e">
        <f t="shared" ca="1" si="31"/>
        <v>#NAME?</v>
      </c>
      <c r="R179" s="134" t="e">
        <f t="shared" ca="1" si="31"/>
        <v>#NAME?</v>
      </c>
      <c r="S179" s="134" t="e">
        <f t="shared" ca="1" si="29"/>
        <v>#NAME?</v>
      </c>
      <c r="T179" s="134" t="e" cm="1">
        <f t="array" aca="1" ref="T179" ca="1">U178-(U178*(0.5^(1/_xll.RiskNormal('SW7'!C$2,'SW7'!D$2,_xll.RiskTruncateP(0.05,0.95),_xll.RiskName("Halflife"),_xll.RiskUnits("d")))))</f>
        <v>#NAME?</v>
      </c>
      <c r="U179" s="134" t="e">
        <f t="shared" ca="1" si="28"/>
        <v>#NAME?</v>
      </c>
      <c r="V179" s="137" t="e" cm="1">
        <f t="array" aca="1" ref="V179" ca="1">(U179*_xll.RiskNormal('SW7'!C$3,'SW7'!D$3,_xll.RiskTruncateP(0.05,0.95),_xll.RiskName("PFAS MUSCLE FRAC"))/(B179*_xll.RiskNormal('SW7'!C$4,'SW7'!E$4,_xll.RiskTruncateP(0.05,0.95),_xll.RiskName("MUSCLE BW FRAC"))))/1000</f>
        <v>#NAME?</v>
      </c>
      <c r="W179" s="137" t="e" cm="1">
        <f t="array" aca="1" ref="W179" ca="1">V179/_xll.RiskNormal('SW7'!C$5,'SW7'!D$5,_xll.RiskTruncateP(0.05,0.95),_xll.RiskName("Serum Part"))</f>
        <v>#NAME?</v>
      </c>
    </row>
    <row r="180" spans="1:23" x14ac:dyDescent="0.35">
      <c r="A180" s="133">
        <f t="shared" si="23"/>
        <v>177</v>
      </c>
      <c r="B180" s="134" t="e" cm="1">
        <f t="array" aca="1" ref="B180" ca="1">B179+_xll.RiskNormal(0.5584 + 2*0.001787*A180 -3*0.00000155*A180^2 - 4*0.00000000133*A180^3,0.35*(0.5584 + 2*0.001787*A180 -3*0.00000155*A180^2 - 4*0.00000000133*A180^3),_xll.RiskTruncateP(0.05,0.95),_xll.RiskName("BW Gain"),_xll.RiskUnits("kg"))</f>
        <v>#NAME?</v>
      </c>
      <c r="C180" s="133" t="e" cm="1">
        <f t="array" aca="1" ref="C180" ca="1">_xll.RiskNormal(1200,1200*0.3941,_xll.RiskTruncateP(0.05,0.95),_xll.RiskName("Diet 4 Feed"),_xll.RiskUnits("ng/kg dry"))</f>
        <v>#NAME?</v>
      </c>
      <c r="D180" s="133">
        <v>0</v>
      </c>
      <c r="E180" s="163">
        <v>1.3</v>
      </c>
      <c r="F180" s="134" t="e" cm="1">
        <f t="array" aca="1" ref="F180" ca="1">_xll.RiskNormal((-0.0001*A180^2+0.0196*A180+11.697),(-0.0001*A180^2+0.0196*A180+11.697)*0.062,_xll.RiskTruncateP(0.05,0.95),_xll.RiskName("DMI Cow"),_xll.RiskUnits("kg"))</f>
        <v>#NAME?</v>
      </c>
      <c r="G180" s="134" t="e">
        <f t="shared" ca="1" si="30"/>
        <v>#NAME?</v>
      </c>
      <c r="H180" s="134" t="e" cm="1">
        <f t="array" aca="1" ref="H180" ca="1">_xll.RiskNormal('SW7'!C$12,'SW7'!D$12,_xll.RiskTruncateP(0.05,0.95),_xll.RiskName("Water Intake Cow"),_xll.RiskUnits("L"))</f>
        <v>#NAME?</v>
      </c>
      <c r="I180" s="134" t="e">
        <f t="shared" ca="1" si="24"/>
        <v>#NAME?</v>
      </c>
      <c r="J180" s="134" t="e">
        <f t="shared" ca="1" si="25"/>
        <v>#NAME?</v>
      </c>
      <c r="K180" s="134" t="e" cm="1">
        <f t="array" aca="1" ref="K180" ca="1">_xll.RiskNormal(-0.0000000257*A180^4+0.0000163*A180^3-0.003686*A180^2+0.3024*A180+1.445,(-0.0000000257*A180^4+0.0000163*A180^3-0.003686*A180^2+0.3024*A180+1.445)*0.355,_xll.RiskTruncateP(0.05,0.95),_xll.RiskName("Milk Intake"),_xll.RiskUnits("kg"))</f>
        <v>#NAME?</v>
      </c>
      <c r="L180" s="134" t="e" cm="1">
        <f t="array" aca="1" ref="L180" ca="1">_xll.RiskNormal(5.4702*LN(A180)-22.889,(5.4702*LN(A180)-22.889)*0.35,_xll.RiskTruncateP(0.05,0.95),_xll.RiskName("DMI"),_xll.RiskUnits("kg"))</f>
        <v>#NAME?</v>
      </c>
      <c r="M180" s="134" t="e" cm="1">
        <f t="array" aca="1" ref="M180" ca="1">_xll.RiskNormal(0.0243*L180,0.005*L180,_xll.RiskTruncateP(0.05,0.95),_xll.RiskName("Soil Intake"),_xll.RiskUnits("kg"))</f>
        <v>#NAME?</v>
      </c>
      <c r="N180" s="134" t="e">
        <f t="shared" ca="1" si="26"/>
        <v>#NAME?</v>
      </c>
      <c r="O180" s="134" t="e">
        <f t="shared" ca="1" si="27"/>
        <v>#NAME?</v>
      </c>
      <c r="P180" s="134" t="e">
        <f t="shared" ca="1" si="31"/>
        <v>#NAME?</v>
      </c>
      <c r="Q180" s="134" t="e">
        <f t="shared" ca="1" si="31"/>
        <v>#NAME?</v>
      </c>
      <c r="R180" s="134" t="e">
        <f t="shared" ca="1" si="31"/>
        <v>#NAME?</v>
      </c>
      <c r="S180" s="134" t="e">
        <f t="shared" ca="1" si="29"/>
        <v>#NAME?</v>
      </c>
      <c r="T180" s="134" t="e" cm="1">
        <f t="array" aca="1" ref="T180" ca="1">U179-(U179*(0.5^(1/_xll.RiskNormal('SW7'!C$2,'SW7'!D$2,_xll.RiskTruncateP(0.05,0.95),_xll.RiskName("Halflife"),_xll.RiskUnits("d")))))</f>
        <v>#NAME?</v>
      </c>
      <c r="U180" s="134" t="e">
        <f t="shared" ca="1" si="28"/>
        <v>#NAME?</v>
      </c>
      <c r="V180" s="137" t="e" cm="1">
        <f t="array" aca="1" ref="V180" ca="1">(U180*_xll.RiskNormal('SW7'!C$3,'SW7'!D$3,_xll.RiskTruncateP(0.05,0.95),_xll.RiskName("PFAS MUSCLE FRAC"))/(B180*_xll.RiskNormal('SW7'!C$4,'SW7'!E$4,_xll.RiskTruncateP(0.05,0.95),_xll.RiskName("MUSCLE BW FRAC"))))/1000</f>
        <v>#NAME?</v>
      </c>
      <c r="W180" s="137" t="e" cm="1">
        <f t="array" aca="1" ref="W180" ca="1">V180/_xll.RiskNormal('SW7'!C$5,'SW7'!D$5,_xll.RiskTruncateP(0.05,0.95),_xll.RiskName("Serum Part"))</f>
        <v>#NAME?</v>
      </c>
    </row>
    <row r="181" spans="1:23" x14ac:dyDescent="0.35">
      <c r="A181" s="133">
        <f t="shared" si="23"/>
        <v>178</v>
      </c>
      <c r="B181" s="134" t="e" cm="1">
        <f t="array" aca="1" ref="B181" ca="1">B180+_xll.RiskNormal(0.5584 + 2*0.001787*A181 -3*0.00000155*A181^2 - 4*0.00000000133*A181^3,0.35*(0.5584 + 2*0.001787*A181 -3*0.00000155*A181^2 - 4*0.00000000133*A181^3),_xll.RiskTruncateP(0.05,0.95),_xll.RiskName("BW Gain"),_xll.RiskUnits("kg"))</f>
        <v>#NAME?</v>
      </c>
      <c r="C181" s="133" t="e" cm="1">
        <f t="array" aca="1" ref="C181" ca="1">_xll.RiskNormal(1200,1200*0.3941,_xll.RiskTruncateP(0.05,0.95),_xll.RiskName("Diet 4 Feed"),_xll.RiskUnits("ng/kg dry"))</f>
        <v>#NAME?</v>
      </c>
      <c r="D181" s="133">
        <v>0</v>
      </c>
      <c r="E181" s="163">
        <v>1.3</v>
      </c>
      <c r="F181" s="134" t="e" cm="1">
        <f t="array" aca="1" ref="F181" ca="1">_xll.RiskNormal((-0.0001*A181^2+0.0196*A181+11.697),(-0.0001*A181^2+0.0196*A181+11.697)*0.062,_xll.RiskTruncateP(0.05,0.95),_xll.RiskName("DMI Cow"),_xll.RiskUnits("kg"))</f>
        <v>#NAME?</v>
      </c>
      <c r="G181" s="134" t="e">
        <f t="shared" ca="1" si="30"/>
        <v>#NAME?</v>
      </c>
      <c r="H181" s="134" t="e" cm="1">
        <f t="array" aca="1" ref="H181" ca="1">_xll.RiskNormal('SW7'!C$12,'SW7'!D$12,_xll.RiskTruncateP(0.05,0.95),_xll.RiskName("Water Intake Cow"),_xll.RiskUnits("L"))</f>
        <v>#NAME?</v>
      </c>
      <c r="I181" s="134" t="e">
        <f t="shared" ca="1" si="24"/>
        <v>#NAME?</v>
      </c>
      <c r="J181" s="134" t="e">
        <f t="shared" ca="1" si="25"/>
        <v>#NAME?</v>
      </c>
      <c r="K181" s="134" t="e" cm="1">
        <f t="array" aca="1" ref="K181" ca="1">_xll.RiskNormal(-0.0000000257*A181^4+0.0000163*A181^3-0.003686*A181^2+0.3024*A181+1.445,(-0.0000000257*A181^4+0.0000163*A181^3-0.003686*A181^2+0.3024*A181+1.445)*0.355,_xll.RiskTruncateP(0.05,0.95),_xll.RiskName("Milk Intake"),_xll.RiskUnits("kg"))</f>
        <v>#NAME?</v>
      </c>
      <c r="L181" s="134" t="e" cm="1">
        <f t="array" aca="1" ref="L181" ca="1">_xll.RiskNormal(5.4702*LN(A181)-22.889,(5.4702*LN(A181)-22.889)*0.35,_xll.RiskTruncateP(0.05,0.95),_xll.RiskName("DMI"),_xll.RiskUnits("kg"))</f>
        <v>#NAME?</v>
      </c>
      <c r="M181" s="134" t="e" cm="1">
        <f t="array" aca="1" ref="M181" ca="1">_xll.RiskNormal(0.0243*L181,0.005*L181,_xll.RiskTruncateP(0.05,0.95),_xll.RiskName("Soil Intake"),_xll.RiskUnits("kg"))</f>
        <v>#NAME?</v>
      </c>
      <c r="N181" s="134" t="e">
        <f t="shared" ca="1" si="26"/>
        <v>#NAME?</v>
      </c>
      <c r="O181" s="134" t="e">
        <f t="shared" ca="1" si="27"/>
        <v>#NAME?</v>
      </c>
      <c r="P181" s="134" t="e">
        <f t="shared" ca="1" si="31"/>
        <v>#NAME?</v>
      </c>
      <c r="Q181" s="134" t="e">
        <f t="shared" ca="1" si="31"/>
        <v>#NAME?</v>
      </c>
      <c r="R181" s="134" t="e">
        <f t="shared" ca="1" si="31"/>
        <v>#NAME?</v>
      </c>
      <c r="S181" s="134" t="e">
        <f t="shared" ca="1" si="29"/>
        <v>#NAME?</v>
      </c>
      <c r="T181" s="134" t="e" cm="1">
        <f t="array" aca="1" ref="T181" ca="1">U180-(U180*(0.5^(1/_xll.RiskNormal('SW7'!C$2,'SW7'!D$2,_xll.RiskTruncateP(0.05,0.95),_xll.RiskName("Halflife"),_xll.RiskUnits("d")))))</f>
        <v>#NAME?</v>
      </c>
      <c r="U181" s="134" t="e">
        <f t="shared" ca="1" si="28"/>
        <v>#NAME?</v>
      </c>
      <c r="V181" s="137" t="e" cm="1">
        <f t="array" aca="1" ref="V181" ca="1">(U181*_xll.RiskNormal('SW7'!C$3,'SW7'!D$3,_xll.RiskTruncateP(0.05,0.95),_xll.RiskName("PFAS MUSCLE FRAC"))/(B181*_xll.RiskNormal('SW7'!C$4,'SW7'!E$4,_xll.RiskTruncateP(0.05,0.95),_xll.RiskName("MUSCLE BW FRAC"))))/1000</f>
        <v>#NAME?</v>
      </c>
      <c r="W181" s="137" t="e" cm="1">
        <f t="array" aca="1" ref="W181" ca="1">V181/_xll.RiskNormal('SW7'!C$5,'SW7'!D$5,_xll.RiskTruncateP(0.05,0.95),_xll.RiskName("Serum Part"))</f>
        <v>#NAME?</v>
      </c>
    </row>
    <row r="182" spans="1:23" x14ac:dyDescent="0.35">
      <c r="A182" s="133">
        <f t="shared" si="23"/>
        <v>179</v>
      </c>
      <c r="B182" s="134" t="e" cm="1">
        <f t="array" aca="1" ref="B182" ca="1">B181+_xll.RiskNormal(0.5584 + 2*0.001787*A182 -3*0.00000155*A182^2 - 4*0.00000000133*A182^3,0.35*(0.5584 + 2*0.001787*A182 -3*0.00000155*A182^2 - 4*0.00000000133*A182^3),_xll.RiskTruncateP(0.05,0.95),_xll.RiskName("BW Gain"),_xll.RiskUnits("kg"))</f>
        <v>#NAME?</v>
      </c>
      <c r="C182" s="133" t="e" cm="1">
        <f t="array" aca="1" ref="C182" ca="1">_xll.RiskNormal(1200,1200*0.3941,_xll.RiskTruncateP(0.05,0.95),_xll.RiskName("Diet 4 Feed"),_xll.RiskUnits("ng/kg dry"))</f>
        <v>#NAME?</v>
      </c>
      <c r="D182" s="133">
        <v>0</v>
      </c>
      <c r="E182" s="163">
        <v>1.3</v>
      </c>
      <c r="F182" s="134" t="e" cm="1">
        <f t="array" aca="1" ref="F182" ca="1">_xll.RiskNormal((-0.0001*A182^2+0.0196*A182+11.697),(-0.0001*A182^2+0.0196*A182+11.697)*0.062,_xll.RiskTruncateP(0.05,0.95),_xll.RiskName("DMI Cow"),_xll.RiskUnits("kg"))</f>
        <v>#NAME?</v>
      </c>
      <c r="G182" s="134" t="e">
        <f t="shared" ca="1" si="30"/>
        <v>#NAME?</v>
      </c>
      <c r="H182" s="134" t="e" cm="1">
        <f t="array" aca="1" ref="H182" ca="1">_xll.RiskNormal('SW7'!C$12,'SW7'!D$12,_xll.RiskTruncateP(0.05,0.95),_xll.RiskName("Water Intake Cow"),_xll.RiskUnits("L"))</f>
        <v>#NAME?</v>
      </c>
      <c r="I182" s="134" t="e">
        <f t="shared" ca="1" si="24"/>
        <v>#NAME?</v>
      </c>
      <c r="J182" s="134" t="e">
        <f t="shared" ca="1" si="25"/>
        <v>#NAME?</v>
      </c>
      <c r="K182" s="134" t="e" cm="1">
        <f t="array" aca="1" ref="K182" ca="1">_xll.RiskNormal(-0.0000000257*A182^4+0.0000163*A182^3-0.003686*A182^2+0.3024*A182+1.445,(-0.0000000257*A182^4+0.0000163*A182^3-0.003686*A182^2+0.3024*A182+1.445)*0.355,_xll.RiskTruncateP(0.05,0.95),_xll.RiskName("Milk Intake"),_xll.RiskUnits("kg"))</f>
        <v>#NAME?</v>
      </c>
      <c r="L182" s="134" t="e" cm="1">
        <f t="array" aca="1" ref="L182" ca="1">_xll.RiskNormal(5.4702*LN(A182)-22.889,(5.4702*LN(A182)-22.889)*0.35,_xll.RiskTruncateP(0.05,0.95),_xll.RiskName("DMI"),_xll.RiskUnits("kg"))</f>
        <v>#NAME?</v>
      </c>
      <c r="M182" s="134" t="e" cm="1">
        <f t="array" aca="1" ref="M182" ca="1">_xll.RiskNormal(0.0243*L182,0.005*L182,_xll.RiskTruncateP(0.05,0.95),_xll.RiskName("Soil Intake"),_xll.RiskUnits("kg"))</f>
        <v>#NAME?</v>
      </c>
      <c r="N182" s="134" t="e">
        <f t="shared" ca="1" si="26"/>
        <v>#NAME?</v>
      </c>
      <c r="O182" s="134" t="e">
        <f t="shared" ca="1" si="27"/>
        <v>#NAME?</v>
      </c>
      <c r="P182" s="134" t="e">
        <f t="shared" ca="1" si="31"/>
        <v>#NAME?</v>
      </c>
      <c r="Q182" s="134" t="e">
        <f t="shared" ca="1" si="31"/>
        <v>#NAME?</v>
      </c>
      <c r="R182" s="134" t="e">
        <f t="shared" ca="1" si="31"/>
        <v>#NAME?</v>
      </c>
      <c r="S182" s="134" t="e">
        <f t="shared" ca="1" si="29"/>
        <v>#NAME?</v>
      </c>
      <c r="T182" s="134" t="e" cm="1">
        <f t="array" aca="1" ref="T182" ca="1">U181-(U181*(0.5^(1/_xll.RiskNormal('SW7'!C$2,'SW7'!D$2,_xll.RiskTruncateP(0.05,0.95),_xll.RiskName("Halflife"),_xll.RiskUnits("d")))))</f>
        <v>#NAME?</v>
      </c>
      <c r="U182" s="134" t="e">
        <f t="shared" ca="1" si="28"/>
        <v>#NAME?</v>
      </c>
      <c r="V182" s="137" t="e" cm="1">
        <f t="array" aca="1" ref="V182" ca="1">(U182*_xll.RiskNormal('SW7'!C$3,'SW7'!D$3,_xll.RiskTruncateP(0.05,0.95),_xll.RiskName("PFAS MUSCLE FRAC"))/(B182*_xll.RiskNormal('SW7'!C$4,'SW7'!E$4,_xll.RiskTruncateP(0.05,0.95),_xll.RiskName("MUSCLE BW FRAC"))))/1000</f>
        <v>#NAME?</v>
      </c>
      <c r="W182" s="137" t="e" cm="1">
        <f t="array" aca="1" ref="W182" ca="1">V182/_xll.RiskNormal('SW7'!C$5,'SW7'!D$5,_xll.RiskTruncateP(0.05,0.95),_xll.RiskName("Serum Part"))</f>
        <v>#NAME?</v>
      </c>
    </row>
    <row r="183" spans="1:23" x14ac:dyDescent="0.35">
      <c r="A183" s="133">
        <f t="shared" si="23"/>
        <v>180</v>
      </c>
      <c r="B183" s="134" t="e" cm="1">
        <f t="array" aca="1" ref="B183" ca="1">B182+_xll.RiskNormal(0.5584 + 2*0.001787*A183 -3*0.00000155*A183^2 - 4*0.00000000133*A183^3,0.35*(0.5584 + 2*0.001787*A183 -3*0.00000155*A183^2 - 4*0.00000000133*A183^3),_xll.RiskTruncateP(0.05,0.95),_xll.RiskName("BW Gain"),_xll.RiskUnits("kg"))</f>
        <v>#NAME?</v>
      </c>
      <c r="C183" s="133" t="e" cm="1">
        <f t="array" aca="1" ref="C183" ca="1">_xll.RiskNormal(1200,1200*0.3941,_xll.RiskTruncateP(0.05,0.95),_xll.RiskName("Diet 4 Feed"),_xll.RiskUnits("ng/kg dry"))</f>
        <v>#NAME?</v>
      </c>
      <c r="D183" s="133">
        <v>0</v>
      </c>
      <c r="E183" s="163">
        <v>1.3</v>
      </c>
      <c r="F183" s="134" t="e" cm="1">
        <f t="array" aca="1" ref="F183" ca="1">_xll.RiskNormal((-0.0001*A183^2+0.0196*A183+11.697),(-0.0001*A183^2+0.0196*A183+11.697)*0.062,_xll.RiskTruncateP(0.05,0.95),_xll.RiskName("DMI Cow"),_xll.RiskUnits("kg"))</f>
        <v>#NAME?</v>
      </c>
      <c r="G183" s="134" t="e">
        <f t="shared" ref="G183:G242" ca="1" si="32">F183*0.0243</f>
        <v>#NAME?</v>
      </c>
      <c r="H183" s="134" t="e" cm="1">
        <f t="array" aca="1" ref="H183" ca="1">_xll.RiskNormal('SW7'!C$12,'SW7'!D$12,_xll.RiskTruncateP(0.05,0.95),_xll.RiskName("Water Intake Cow"),_xll.RiskUnits("L"))</f>
        <v>#NAME?</v>
      </c>
      <c r="I183" s="134" t="e">
        <f t="shared" ref="I183:I242" ca="1" si="33">F183*C183+G183*D183+H183*E183</f>
        <v>#NAME?</v>
      </c>
      <c r="J183" s="134" t="e">
        <f t="shared" ref="J183:J242" ca="1" si="34">I183*0.0213</f>
        <v>#NAME?</v>
      </c>
      <c r="K183" s="134" t="e" cm="1">
        <f t="array" aca="1" ref="K183" ca="1">_xll.RiskNormal(-0.0000000257*A183^4+0.0000163*A183^3-0.003686*A183^2+0.3024*A183+1.445,(-0.0000000257*A183^4+0.0000163*A183^3-0.003686*A183^2+0.3024*A183+1.445)*0.355,_xll.RiskTruncateP(0.05,0.95),_xll.RiskName("Milk Intake"),_xll.RiskUnits("kg"))</f>
        <v>#NAME?</v>
      </c>
      <c r="L183" s="134" t="e" cm="1">
        <f t="array" aca="1" ref="L183" ca="1">_xll.RiskNormal(5.4702*LN(A183)-22.889,(5.4702*LN(A183)-22.889)*0.35,_xll.RiskTruncateP(0.05,0.95),_xll.RiskName("DMI"),_xll.RiskUnits("kg"))</f>
        <v>#NAME?</v>
      </c>
      <c r="M183" s="134" t="e" cm="1">
        <f t="array" aca="1" ref="M183" ca="1">_xll.RiskNormal(0.0243*L183,0.005*L183,_xll.RiskTruncateP(0.05,0.95),_xll.RiskName("Soil Intake"),_xll.RiskUnits("kg"))</f>
        <v>#NAME?</v>
      </c>
      <c r="N183" s="134" t="e">
        <f t="shared" ca="1" si="26"/>
        <v>#NAME?</v>
      </c>
      <c r="O183" s="134" t="e">
        <f t="shared" ca="1" si="27"/>
        <v>#NAME?</v>
      </c>
      <c r="P183" s="134" t="e">
        <f t="shared" ca="1" si="31"/>
        <v>#NAME?</v>
      </c>
      <c r="Q183" s="134" t="e">
        <f t="shared" ca="1" si="31"/>
        <v>#NAME?</v>
      </c>
      <c r="R183" s="134" t="e">
        <f t="shared" ca="1" si="31"/>
        <v>#NAME?</v>
      </c>
      <c r="S183" s="134" t="e">
        <f t="shared" ca="1" si="29"/>
        <v>#NAME?</v>
      </c>
      <c r="T183" s="134" t="e" cm="1">
        <f t="array" aca="1" ref="T183" ca="1">U182-(U182*(0.5^(1/_xll.RiskNormal('SW7'!C$2,'SW7'!D$2,_xll.RiskTruncateP(0.05,0.95),_xll.RiskName("Halflife"),_xll.RiskUnits("d")))))</f>
        <v>#NAME?</v>
      </c>
      <c r="U183" s="134" t="e">
        <f t="shared" ca="1" si="28"/>
        <v>#NAME?</v>
      </c>
      <c r="V183" s="137" t="e" cm="1">
        <f t="array" aca="1" ref="V183" ca="1">(U183*_xll.RiskNormal('SW7'!C$3,'SW7'!D$3,_xll.RiskTruncateP(0.05,0.95),_xll.RiskName("PFAS MUSCLE FRAC"))/(B183*_xll.RiskNormal('SW7'!C$4,'SW7'!E$4,_xll.RiskTruncateP(0.05,0.95),_xll.RiskName("MUSCLE BW FRAC"))))/1000</f>
        <v>#NAME?</v>
      </c>
      <c r="W183" s="137" t="e" cm="1">
        <f t="array" aca="1" ref="W183" ca="1">V183/_xll.RiskNormal('SW7'!C$5,'SW7'!D$5,_xll.RiskTruncateP(0.05,0.95),_xll.RiskName("Serum Part"))</f>
        <v>#NAME?</v>
      </c>
    </row>
    <row r="184" spans="1:23" x14ac:dyDescent="0.35">
      <c r="A184" s="133">
        <f t="shared" si="23"/>
        <v>181</v>
      </c>
      <c r="B184" s="134" t="e" cm="1">
        <f t="array" aca="1" ref="B184" ca="1">B183+_xll.RiskNormal(0.5584 + 2*0.001787*A184 -3*0.00000155*A184^2 - 4*0.00000000133*A184^3,0.35*(0.5584 + 2*0.001787*A184 -3*0.00000155*A184^2 - 4*0.00000000133*A184^3),_xll.RiskTruncateP(0.05,0.95),_xll.RiskName("BW Gain"),_xll.RiskUnits("kg"))</f>
        <v>#NAME?</v>
      </c>
      <c r="C184" s="133" t="e" cm="1">
        <f t="array" aca="1" ref="C184" ca="1">_xll.RiskNormal(1200,1200*0.3941,_xll.RiskTruncateP(0.05,0.95),_xll.RiskName("Diet 4 Feed"),_xll.RiskUnits("ng/kg dry"))</f>
        <v>#NAME?</v>
      </c>
      <c r="D184" s="133">
        <v>0</v>
      </c>
      <c r="E184" s="163">
        <v>1.3</v>
      </c>
      <c r="F184" s="134" t="e" cm="1">
        <f t="array" aca="1" ref="F184" ca="1">_xll.RiskNormal((-0.0001*A184^2+0.0196*A184+11.697),(-0.0001*A184^2+0.0196*A184+11.697)*0.062,_xll.RiskTruncateP(0.05,0.95),_xll.RiskName("DMI Cow"),_xll.RiskUnits("kg"))</f>
        <v>#NAME?</v>
      </c>
      <c r="G184" s="134" t="e">
        <f t="shared" ca="1" si="32"/>
        <v>#NAME?</v>
      </c>
      <c r="H184" s="134" t="e" cm="1">
        <f t="array" aca="1" ref="H184" ca="1">_xll.RiskNormal('SW7'!C$12,'SW7'!D$12,_xll.RiskTruncateP(0.05,0.95),_xll.RiskName("Water Intake Cow"),_xll.RiskUnits("L"))</f>
        <v>#NAME?</v>
      </c>
      <c r="I184" s="134" t="e">
        <f t="shared" ca="1" si="33"/>
        <v>#NAME?</v>
      </c>
      <c r="J184" s="134" t="e">
        <f t="shared" ca="1" si="34"/>
        <v>#NAME?</v>
      </c>
      <c r="K184" s="134" t="e" cm="1">
        <f t="array" aca="1" ref="K184" ca="1">_xll.RiskNormal(-0.0000000257*A184^4+0.0000163*A184^3-0.003686*A184^2+0.3024*A184+1.445,(-0.0000000257*A184^4+0.0000163*A184^3-0.003686*A184^2+0.3024*A184+1.445)*0.355,_xll.RiskTruncateP(0.05,0.95),_xll.RiskName("Milk Intake"),_xll.RiskUnits("kg"))</f>
        <v>#NAME?</v>
      </c>
      <c r="L184" s="134" t="e" cm="1">
        <f t="array" aca="1" ref="L184" ca="1">_xll.RiskNormal(5.4702*LN(A184)-22.889,(5.4702*LN(A184)-22.889)*0.35,_xll.RiskTruncateP(0.05,0.95),_xll.RiskName("DMI"),_xll.RiskUnits("kg"))</f>
        <v>#NAME?</v>
      </c>
      <c r="M184" s="134" t="e" cm="1">
        <f t="array" aca="1" ref="M184" ca="1">_xll.RiskNormal(0.0243*L184,0.005*L184,_xll.RiskTruncateP(0.05,0.95),_xll.RiskName("Soil Intake"),_xll.RiskUnits("kg"))</f>
        <v>#NAME?</v>
      </c>
      <c r="N184" s="134" t="e">
        <f t="shared" ca="1" si="26"/>
        <v>#NAME?</v>
      </c>
      <c r="O184" s="134" t="e">
        <f t="shared" ca="1" si="27"/>
        <v>#NAME?</v>
      </c>
      <c r="P184" s="134" t="e">
        <f t="shared" ca="1" si="31"/>
        <v>#NAME?</v>
      </c>
      <c r="Q184" s="134" t="e">
        <f t="shared" ca="1" si="31"/>
        <v>#NAME?</v>
      </c>
      <c r="R184" s="134" t="e">
        <f t="shared" ca="1" si="31"/>
        <v>#NAME?</v>
      </c>
      <c r="S184" s="134" t="e">
        <f t="shared" ca="1" si="29"/>
        <v>#NAME?</v>
      </c>
      <c r="T184" s="134" t="e" cm="1">
        <f t="array" aca="1" ref="T184" ca="1">U183-(U183*(0.5^(1/_xll.RiskNormal('SW7'!C$2,'SW7'!D$2,_xll.RiskTruncateP(0.05,0.95),_xll.RiskName("Halflife"),_xll.RiskUnits("d")))))</f>
        <v>#NAME?</v>
      </c>
      <c r="U184" s="134" t="e">
        <f t="shared" ca="1" si="28"/>
        <v>#NAME?</v>
      </c>
      <c r="V184" s="137" t="e" cm="1">
        <f t="array" aca="1" ref="V184" ca="1">(U184*_xll.RiskNormal('SW7'!C$3,'SW7'!D$3,_xll.RiskTruncateP(0.05,0.95),_xll.RiskName("PFAS MUSCLE FRAC"))/(B184*_xll.RiskNormal('SW7'!C$4,'SW7'!E$4,_xll.RiskTruncateP(0.05,0.95),_xll.RiskName("MUSCLE BW FRAC"))))/1000</f>
        <v>#NAME?</v>
      </c>
      <c r="W184" s="137" t="e" cm="1">
        <f t="array" aca="1" ref="W184" ca="1">V184/_xll.RiskNormal('SW7'!C$5,'SW7'!D$5,_xll.RiskTruncateP(0.05,0.95),_xll.RiskName("Serum Part"))</f>
        <v>#NAME?</v>
      </c>
    </row>
    <row r="185" spans="1:23" x14ac:dyDescent="0.35">
      <c r="A185" s="133">
        <f t="shared" si="23"/>
        <v>182</v>
      </c>
      <c r="B185" s="134" t="e" cm="1">
        <f t="array" aca="1" ref="B185" ca="1">B184+_xll.RiskNormal(0.5584 + 2*0.001787*A185 -3*0.00000155*A185^2 - 4*0.00000000133*A185^3,0.35*(0.5584 + 2*0.001787*A185 -3*0.00000155*A185^2 - 4*0.00000000133*A185^3),_xll.RiskTruncateP(0.05,0.95),_xll.RiskName("BW Gain"),_xll.RiskUnits("kg"))</f>
        <v>#NAME?</v>
      </c>
      <c r="C185" s="133" t="e" cm="1">
        <f t="array" aca="1" ref="C185" ca="1">_xll.RiskNormal(1200,1200*0.3941,_xll.RiskTruncateP(0.05,0.95),_xll.RiskName("Diet 4 Feed"),_xll.RiskUnits("ng/kg dry"))</f>
        <v>#NAME?</v>
      </c>
      <c r="D185" s="133">
        <v>0</v>
      </c>
      <c r="E185" s="163">
        <v>1.3</v>
      </c>
      <c r="F185" s="134" t="e" cm="1">
        <f t="array" aca="1" ref="F185" ca="1">_xll.RiskNormal((-0.0001*A185^2+0.0196*A185+11.697),(-0.0001*A185^2+0.0196*A185+11.697)*0.062,_xll.RiskTruncateP(0.05,0.95),_xll.RiskName("DMI Cow"),_xll.RiskUnits("kg"))</f>
        <v>#NAME?</v>
      </c>
      <c r="G185" s="134" t="e">
        <f t="shared" ca="1" si="32"/>
        <v>#NAME?</v>
      </c>
      <c r="H185" s="134" t="e" cm="1">
        <f t="array" aca="1" ref="H185" ca="1">_xll.RiskNormal('SW7'!C$12,'SW7'!D$12,_xll.RiskTruncateP(0.05,0.95),_xll.RiskName("Water Intake Cow"),_xll.RiskUnits("L"))</f>
        <v>#NAME?</v>
      </c>
      <c r="I185" s="134" t="e">
        <f t="shared" ca="1" si="33"/>
        <v>#NAME?</v>
      </c>
      <c r="J185" s="134" t="e">
        <f t="shared" ca="1" si="34"/>
        <v>#NAME?</v>
      </c>
      <c r="K185" s="134" t="e" cm="1">
        <f t="array" aca="1" ref="K185" ca="1">_xll.RiskNormal(-0.0000000257*A185^4+0.0000163*A185^3-0.003686*A185^2+0.3024*A185+1.445,(-0.0000000257*A185^4+0.0000163*A185^3-0.003686*A185^2+0.3024*A185+1.445)*0.355,_xll.RiskTruncateP(0.05,0.95),_xll.RiskName("Milk Intake"),_xll.RiskUnits("kg"))</f>
        <v>#NAME?</v>
      </c>
      <c r="L185" s="134" t="e" cm="1">
        <f t="array" aca="1" ref="L185" ca="1">_xll.RiskNormal(5.4702*LN(A185)-22.889,(5.4702*LN(A185)-22.889)*0.35,_xll.RiskTruncateP(0.05,0.95),_xll.RiskName("DMI"),_xll.RiskUnits("kg"))</f>
        <v>#NAME?</v>
      </c>
      <c r="M185" s="134" t="e" cm="1">
        <f t="array" aca="1" ref="M185" ca="1">_xll.RiskNormal(0.0243*L185,0.005*L185,_xll.RiskTruncateP(0.05,0.95),_xll.RiskName("Soil Intake"),_xll.RiskUnits("kg"))</f>
        <v>#NAME?</v>
      </c>
      <c r="N185" s="134" t="e">
        <f t="shared" ca="1" si="26"/>
        <v>#NAME?</v>
      </c>
      <c r="O185" s="134" t="e">
        <f t="shared" ca="1" si="27"/>
        <v>#NAME?</v>
      </c>
      <c r="P185" s="134" t="e">
        <f t="shared" ca="1" si="31"/>
        <v>#NAME?</v>
      </c>
      <c r="Q185" s="134" t="e">
        <f t="shared" ca="1" si="31"/>
        <v>#NAME?</v>
      </c>
      <c r="R185" s="134" t="e">
        <f t="shared" ca="1" si="31"/>
        <v>#NAME?</v>
      </c>
      <c r="S185" s="134" t="e">
        <f t="shared" ca="1" si="29"/>
        <v>#NAME?</v>
      </c>
      <c r="T185" s="134" t="e" cm="1">
        <f t="array" aca="1" ref="T185" ca="1">U184-(U184*(0.5^(1/_xll.RiskNormal('SW7'!C$2,'SW7'!D$2,_xll.RiskTruncateP(0.05,0.95),_xll.RiskName("Halflife"),_xll.RiskUnits("d")))))</f>
        <v>#NAME?</v>
      </c>
      <c r="U185" s="134" t="e">
        <f t="shared" ca="1" si="28"/>
        <v>#NAME?</v>
      </c>
      <c r="V185" s="137" t="e" cm="1">
        <f t="array" aca="1" ref="V185" ca="1">(U185*_xll.RiskNormal('SW7'!C$3,'SW7'!D$3,_xll.RiskTruncateP(0.05,0.95),_xll.RiskName("PFAS MUSCLE FRAC"))/(B185*_xll.RiskNormal('SW7'!C$4,'SW7'!E$4,_xll.RiskTruncateP(0.05,0.95),_xll.RiskName("MUSCLE BW FRAC"))))/1000</f>
        <v>#NAME?</v>
      </c>
      <c r="W185" s="137" t="e" cm="1">
        <f t="array" aca="1" ref="W185" ca="1">V185/_xll.RiskNormal('SW7'!C$5,'SW7'!D$5,_xll.RiskTruncateP(0.05,0.95),_xll.RiskName("Serum Part"))</f>
        <v>#NAME?</v>
      </c>
    </row>
    <row r="186" spans="1:23" x14ac:dyDescent="0.35">
      <c r="A186" s="133">
        <f t="shared" si="23"/>
        <v>183</v>
      </c>
      <c r="B186" s="134" t="e" cm="1">
        <f t="array" aca="1" ref="B186" ca="1">B185+_xll.RiskNormal(0.5584 + 2*0.001787*A186 -3*0.00000155*A186^2 - 4*0.00000000133*A186^3,0.35*(0.5584 + 2*0.001787*A186 -3*0.00000155*A186^2 - 4*0.00000000133*A186^3),_xll.RiskTruncateP(0.05,0.95),_xll.RiskName("BW Gain"),_xll.RiskUnits("kg"))</f>
        <v>#NAME?</v>
      </c>
      <c r="C186" s="133" t="e" cm="1">
        <f t="array" aca="1" ref="C186" ca="1">_xll.RiskNormal(1200,1200*0.3941,_xll.RiskTruncateP(0.05,0.95),_xll.RiskName("Diet 4 Feed"),_xll.RiskUnits("ng/kg dry"))</f>
        <v>#NAME?</v>
      </c>
      <c r="D186" s="133">
        <v>0</v>
      </c>
      <c r="E186" s="163">
        <v>1.3</v>
      </c>
      <c r="F186" s="134" t="e" cm="1">
        <f t="array" aca="1" ref="F186" ca="1">_xll.RiskNormal((-0.0001*A186^2+0.0196*A186+11.697),(-0.0001*A186^2+0.0196*A186+11.697)*0.062,_xll.RiskTruncateP(0.05,0.95),_xll.RiskName("DMI Cow"),_xll.RiskUnits("kg"))</f>
        <v>#NAME?</v>
      </c>
      <c r="G186" s="134" t="e">
        <f t="shared" ca="1" si="32"/>
        <v>#NAME?</v>
      </c>
      <c r="H186" s="134" t="e" cm="1">
        <f t="array" aca="1" ref="H186" ca="1">_xll.RiskNormal('SW7'!C$12,'SW7'!D$12,_xll.RiskTruncateP(0.05,0.95),_xll.RiskName("Water Intake Cow"),_xll.RiskUnits("L"))</f>
        <v>#NAME?</v>
      </c>
      <c r="I186" s="134" t="e">
        <f t="shared" ca="1" si="33"/>
        <v>#NAME?</v>
      </c>
      <c r="J186" s="134" t="e">
        <f t="shared" ca="1" si="34"/>
        <v>#NAME?</v>
      </c>
      <c r="K186" s="134" t="e" cm="1">
        <f t="array" aca="1" ref="K186" ca="1">_xll.RiskNormal(-0.0000000257*A186^4+0.0000163*A186^3-0.003686*A186^2+0.3024*A186+1.445,(-0.0000000257*A186^4+0.0000163*A186^3-0.003686*A186^2+0.3024*A186+1.445)*0.355,_xll.RiskTruncateP(0.05,0.95),_xll.RiskName("Milk Intake"),_xll.RiskUnits("kg"))</f>
        <v>#NAME?</v>
      </c>
      <c r="L186" s="134" t="e" cm="1">
        <f t="array" aca="1" ref="L186" ca="1">_xll.RiskNormal(5.4702*LN(A186)-22.889,(5.4702*LN(A186)-22.889)*0.35,_xll.RiskTruncateP(0.05,0.95),_xll.RiskName("DMI"),_xll.RiskUnits("kg"))</f>
        <v>#NAME?</v>
      </c>
      <c r="M186" s="134" t="e" cm="1">
        <f t="array" aca="1" ref="M186" ca="1">_xll.RiskNormal(0.0243*L186,0.005*L186,_xll.RiskTruncateP(0.05,0.95),_xll.RiskName("Soil Intake"),_xll.RiskUnits("kg"))</f>
        <v>#NAME?</v>
      </c>
      <c r="N186" s="134" t="e">
        <f t="shared" ca="1" si="26"/>
        <v>#NAME?</v>
      </c>
      <c r="O186" s="134" t="e">
        <f t="shared" ca="1" si="27"/>
        <v>#NAME?</v>
      </c>
      <c r="P186" s="134" t="e">
        <f t="shared" ca="1" si="31"/>
        <v>#NAME?</v>
      </c>
      <c r="Q186" s="134" t="e">
        <f t="shared" ca="1" si="31"/>
        <v>#NAME?</v>
      </c>
      <c r="R186" s="134" t="e">
        <f t="shared" ca="1" si="31"/>
        <v>#NAME?</v>
      </c>
      <c r="S186" s="134" t="e">
        <f t="shared" ca="1" si="29"/>
        <v>#NAME?</v>
      </c>
      <c r="T186" s="134" t="e" cm="1">
        <f t="array" aca="1" ref="T186" ca="1">U185-(U185*(0.5^(1/_xll.RiskNormal('SW7'!C$2,'SW7'!D$2,_xll.RiskTruncateP(0.05,0.95),_xll.RiskName("Halflife"),_xll.RiskUnits("d")))))</f>
        <v>#NAME?</v>
      </c>
      <c r="U186" s="134" t="e">
        <f t="shared" ca="1" si="28"/>
        <v>#NAME?</v>
      </c>
      <c r="V186" s="137" t="e" cm="1">
        <f t="array" aca="1" ref="V186" ca="1">(U186*_xll.RiskNormal('SW7'!C$3,'SW7'!D$3,_xll.RiskTruncateP(0.05,0.95),_xll.RiskName("PFAS MUSCLE FRAC"))/(B186*_xll.RiskNormal('SW7'!C$4,'SW7'!E$4,_xll.RiskTruncateP(0.05,0.95),_xll.RiskName("MUSCLE BW FRAC"))))/1000</f>
        <v>#NAME?</v>
      </c>
      <c r="W186" s="137" t="e" cm="1">
        <f t="array" aca="1" ref="W186" ca="1">V186/_xll.RiskNormal('SW7'!C$5,'SW7'!D$5,_xll.RiskTruncateP(0.05,0.95),_xll.RiskName("Serum Part"))</f>
        <v>#NAME?</v>
      </c>
    </row>
    <row r="187" spans="1:23" x14ac:dyDescent="0.35">
      <c r="A187" s="133">
        <f t="shared" si="23"/>
        <v>184</v>
      </c>
      <c r="B187" s="134" t="e" cm="1">
        <f t="array" aca="1" ref="B187" ca="1">B186+_xll.RiskNormal(0.5584 + 2*0.001787*A187 -3*0.00000155*A187^2 - 4*0.00000000133*A187^3,0.35*(0.5584 + 2*0.001787*A187 -3*0.00000155*A187^2 - 4*0.00000000133*A187^3),_xll.RiskTruncateP(0.05,0.95),_xll.RiskName("BW Gain"),_xll.RiskUnits("kg"))</f>
        <v>#NAME?</v>
      </c>
      <c r="C187" s="133" t="e" cm="1">
        <f t="array" aca="1" ref="C187" ca="1">_xll.RiskNormal(1200,1200*0.3941,_xll.RiskTruncateP(0.05,0.95),_xll.RiskName("Diet 4 Feed"),_xll.RiskUnits("ng/kg dry"))</f>
        <v>#NAME?</v>
      </c>
      <c r="D187" s="133">
        <v>0</v>
      </c>
      <c r="E187" s="163">
        <v>1.3</v>
      </c>
      <c r="F187" s="134" t="e" cm="1">
        <f t="array" aca="1" ref="F187" ca="1">_xll.RiskNormal((-0.0001*A187^2+0.0196*A187+11.697),(-0.0001*A187^2+0.0196*A187+11.697)*0.062,_xll.RiskTruncateP(0.05,0.95),_xll.RiskName("DMI Cow"),_xll.RiskUnits("kg"))</f>
        <v>#NAME?</v>
      </c>
      <c r="G187" s="134" t="e">
        <f t="shared" ca="1" si="32"/>
        <v>#NAME?</v>
      </c>
      <c r="H187" s="134" t="e" cm="1">
        <f t="array" aca="1" ref="H187" ca="1">_xll.RiskNormal('SW7'!C$12,'SW7'!D$12,_xll.RiskTruncateP(0.05,0.95),_xll.RiskName("Water Intake Cow"),_xll.RiskUnits("L"))</f>
        <v>#NAME?</v>
      </c>
      <c r="I187" s="134" t="e">
        <f t="shared" ca="1" si="33"/>
        <v>#NAME?</v>
      </c>
      <c r="J187" s="134" t="e">
        <f t="shared" ca="1" si="34"/>
        <v>#NAME?</v>
      </c>
      <c r="K187" s="134" t="e" cm="1">
        <f t="array" aca="1" ref="K187" ca="1">_xll.RiskNormal(-0.0000000257*A187^4+0.0000163*A187^3-0.003686*A187^2+0.3024*A187+1.445,(-0.0000000257*A187^4+0.0000163*A187^3-0.003686*A187^2+0.3024*A187+1.445)*0.355,_xll.RiskTruncateP(0.05,0.95),_xll.RiskName("Milk Intake"),_xll.RiskUnits("kg"))</f>
        <v>#NAME?</v>
      </c>
      <c r="L187" s="134" t="e" cm="1">
        <f t="array" aca="1" ref="L187" ca="1">_xll.RiskNormal(5.4702*LN(A187)-22.889,(5.4702*LN(A187)-22.889)*0.35,_xll.RiskTruncateP(0.05,0.95),_xll.RiskName("DMI"),_xll.RiskUnits("kg"))</f>
        <v>#NAME?</v>
      </c>
      <c r="M187" s="134" t="e" cm="1">
        <f t="array" aca="1" ref="M187" ca="1">_xll.RiskNormal(0.0243*L187,0.005*L187,_xll.RiskTruncateP(0.05,0.95),_xll.RiskName("Soil Intake"),_xll.RiskUnits("kg"))</f>
        <v>#NAME?</v>
      </c>
      <c r="N187" s="134" t="e">
        <f t="shared" ca="1" si="26"/>
        <v>#NAME?</v>
      </c>
      <c r="O187" s="134" t="e">
        <f t="shared" ca="1" si="27"/>
        <v>#NAME?</v>
      </c>
      <c r="P187" s="134" t="e">
        <f t="shared" ca="1" si="31"/>
        <v>#NAME?</v>
      </c>
      <c r="Q187" s="134" t="e">
        <f t="shared" ca="1" si="31"/>
        <v>#NAME?</v>
      </c>
      <c r="R187" s="134" t="e">
        <f t="shared" ca="1" si="31"/>
        <v>#NAME?</v>
      </c>
      <c r="S187" s="134" t="e">
        <f t="shared" ca="1" si="29"/>
        <v>#NAME?</v>
      </c>
      <c r="T187" s="134" t="e" cm="1">
        <f t="array" aca="1" ref="T187" ca="1">U186-(U186*(0.5^(1/_xll.RiskNormal('SW7'!C$2,'SW7'!D$2,_xll.RiskTruncateP(0.05,0.95),_xll.RiskName("Halflife"),_xll.RiskUnits("d")))))</f>
        <v>#NAME?</v>
      </c>
      <c r="U187" s="134" t="e">
        <f t="shared" ca="1" si="28"/>
        <v>#NAME?</v>
      </c>
      <c r="V187" s="137" t="e" cm="1">
        <f t="array" aca="1" ref="V187" ca="1">(U187*_xll.RiskNormal('SW7'!C$3,'SW7'!D$3,_xll.RiskTruncateP(0.05,0.95),_xll.RiskName("PFAS MUSCLE FRAC"))/(B187*_xll.RiskNormal('SW7'!C$4,'SW7'!E$4,_xll.RiskTruncateP(0.05,0.95),_xll.RiskName("MUSCLE BW FRAC"))))/1000</f>
        <v>#NAME?</v>
      </c>
      <c r="W187" s="137" t="e" cm="1">
        <f t="array" aca="1" ref="W187" ca="1">V187/_xll.RiskNormal('SW7'!C$5,'SW7'!D$5,_xll.RiskTruncateP(0.05,0.95),_xll.RiskName("Serum Part"))</f>
        <v>#NAME?</v>
      </c>
    </row>
    <row r="188" spans="1:23" x14ac:dyDescent="0.35">
      <c r="A188" s="133">
        <f t="shared" si="23"/>
        <v>185</v>
      </c>
      <c r="B188" s="134" t="e" cm="1">
        <f t="array" aca="1" ref="B188" ca="1">B187+_xll.RiskNormal(0.5584 + 2*0.001787*A188 -3*0.00000155*A188^2 - 4*0.00000000133*A188^3,0.35*(0.5584 + 2*0.001787*A188 -3*0.00000155*A188^2 - 4*0.00000000133*A188^3),_xll.RiskTruncateP(0.05,0.95),_xll.RiskName("BW Gain"),_xll.RiskUnits("kg"))</f>
        <v>#NAME?</v>
      </c>
      <c r="C188" s="133" t="e" cm="1">
        <f t="array" aca="1" ref="C188" ca="1">_xll.RiskNormal(1200,1200*0.3941,_xll.RiskTruncateP(0.05,0.95),_xll.RiskName("Diet 4 Feed"),_xll.RiskUnits("ng/kg dry"))</f>
        <v>#NAME?</v>
      </c>
      <c r="D188" s="133">
        <v>0</v>
      </c>
      <c r="E188" s="163">
        <v>1.3</v>
      </c>
      <c r="F188" s="134" t="e" cm="1">
        <f t="array" aca="1" ref="F188" ca="1">_xll.RiskNormal((-0.0001*A188^2+0.0196*A188+11.697),(-0.0001*A188^2+0.0196*A188+11.697)*0.062,_xll.RiskTruncateP(0.05,0.95),_xll.RiskName("DMI Cow"),_xll.RiskUnits("kg"))</f>
        <v>#NAME?</v>
      </c>
      <c r="G188" s="134" t="e">
        <f t="shared" ca="1" si="32"/>
        <v>#NAME?</v>
      </c>
      <c r="H188" s="134" t="e" cm="1">
        <f t="array" aca="1" ref="H188" ca="1">_xll.RiskNormal('SW7'!C$12,'SW7'!D$12,_xll.RiskTruncateP(0.05,0.95),_xll.RiskName("Water Intake Cow"),_xll.RiskUnits("L"))</f>
        <v>#NAME?</v>
      </c>
      <c r="I188" s="134" t="e">
        <f t="shared" ca="1" si="33"/>
        <v>#NAME?</v>
      </c>
      <c r="J188" s="134" t="e">
        <f t="shared" ca="1" si="34"/>
        <v>#NAME?</v>
      </c>
      <c r="K188" s="134" t="e" cm="1">
        <f t="array" aca="1" ref="K188" ca="1">_xll.RiskNormal(-0.0000000257*A188^4+0.0000163*A188^3-0.003686*A188^2+0.3024*A188+1.445,(-0.0000000257*A188^4+0.0000163*A188^3-0.003686*A188^2+0.3024*A188+1.445)*0.355,_xll.RiskTruncateP(0.05,0.95),_xll.RiskName("Milk Intake"),_xll.RiskUnits("kg"))</f>
        <v>#NAME?</v>
      </c>
      <c r="L188" s="134" t="e" cm="1">
        <f t="array" aca="1" ref="L188" ca="1">_xll.RiskNormal(5.4702*LN(A188)-22.889,(5.4702*LN(A188)-22.889)*0.35,_xll.RiskTruncateP(0.05,0.95),_xll.RiskName("DMI"),_xll.RiskUnits("kg"))</f>
        <v>#NAME?</v>
      </c>
      <c r="M188" s="134" t="e" cm="1">
        <f t="array" aca="1" ref="M188" ca="1">_xll.RiskNormal(0.0243*L188,0.005*L188,_xll.RiskTruncateP(0.05,0.95),_xll.RiskName("Soil Intake"),_xll.RiskUnits("kg"))</f>
        <v>#NAME?</v>
      </c>
      <c r="N188" s="134" t="e">
        <f t="shared" ca="1" si="26"/>
        <v>#NAME?</v>
      </c>
      <c r="O188" s="134" t="e">
        <f t="shared" ca="1" si="27"/>
        <v>#NAME?</v>
      </c>
      <c r="P188" s="134" t="e">
        <f t="shared" ca="1" si="31"/>
        <v>#NAME?</v>
      </c>
      <c r="Q188" s="134" t="e">
        <f t="shared" ca="1" si="31"/>
        <v>#NAME?</v>
      </c>
      <c r="R188" s="134" t="e">
        <f t="shared" ca="1" si="31"/>
        <v>#NAME?</v>
      </c>
      <c r="S188" s="134" t="e">
        <f t="shared" ca="1" si="29"/>
        <v>#NAME?</v>
      </c>
      <c r="T188" s="134" t="e" cm="1">
        <f t="array" aca="1" ref="T188" ca="1">U187-(U187*(0.5^(1/_xll.RiskNormal('SW7'!C$2,'SW7'!D$2,_xll.RiskTruncateP(0.05,0.95),_xll.RiskName("Halflife"),_xll.RiskUnits("d")))))</f>
        <v>#NAME?</v>
      </c>
      <c r="U188" s="134" t="e">
        <f t="shared" ca="1" si="28"/>
        <v>#NAME?</v>
      </c>
      <c r="V188" s="137" t="e" cm="1">
        <f t="array" aca="1" ref="V188" ca="1">(U188*_xll.RiskNormal('SW7'!C$3,'SW7'!D$3,_xll.RiskTruncateP(0.05,0.95),_xll.RiskName("PFAS MUSCLE FRAC"))/(B188*_xll.RiskNormal('SW7'!C$4,'SW7'!E$4,_xll.RiskTruncateP(0.05,0.95),_xll.RiskName("MUSCLE BW FRAC"))))/1000</f>
        <v>#NAME?</v>
      </c>
      <c r="W188" s="137" t="e" cm="1">
        <f t="array" aca="1" ref="W188" ca="1">V188/_xll.RiskNormal('SW7'!C$5,'SW7'!D$5,_xll.RiskTruncateP(0.05,0.95),_xll.RiskName("Serum Part"))</f>
        <v>#NAME?</v>
      </c>
    </row>
    <row r="189" spans="1:23" x14ac:dyDescent="0.35">
      <c r="A189" s="133">
        <f t="shared" si="23"/>
        <v>186</v>
      </c>
      <c r="B189" s="134" t="e" cm="1">
        <f t="array" aca="1" ref="B189" ca="1">B188+_xll.RiskNormal(0.5584 + 2*0.001787*A189 -3*0.00000155*A189^2 - 4*0.00000000133*A189^3,0.35*(0.5584 + 2*0.001787*A189 -3*0.00000155*A189^2 - 4*0.00000000133*A189^3),_xll.RiskTruncateP(0.05,0.95),_xll.RiskName("BW Gain"),_xll.RiskUnits("kg"))</f>
        <v>#NAME?</v>
      </c>
      <c r="C189" s="133" t="e" cm="1">
        <f t="array" aca="1" ref="C189" ca="1">_xll.RiskNormal(1200,1200*0.3941,_xll.RiskTruncateP(0.05,0.95),_xll.RiskName("Diet 4 Feed"),_xll.RiskUnits("ng/kg dry"))</f>
        <v>#NAME?</v>
      </c>
      <c r="D189" s="133">
        <v>0</v>
      </c>
      <c r="E189" s="163">
        <v>1.3</v>
      </c>
      <c r="F189" s="134" t="e" cm="1">
        <f t="array" aca="1" ref="F189" ca="1">_xll.RiskNormal((-0.0001*A189^2+0.0196*A189+11.697),(-0.0001*A189^2+0.0196*A189+11.697)*0.062,_xll.RiskTruncateP(0.05,0.95),_xll.RiskName("DMI Cow"),_xll.RiskUnits("kg"))</f>
        <v>#NAME?</v>
      </c>
      <c r="G189" s="134" t="e">
        <f t="shared" ca="1" si="32"/>
        <v>#NAME?</v>
      </c>
      <c r="H189" s="134" t="e" cm="1">
        <f t="array" aca="1" ref="H189" ca="1">_xll.RiskNormal('SW7'!C$12,'SW7'!D$12,_xll.RiskTruncateP(0.05,0.95),_xll.RiskName("Water Intake Cow"),_xll.RiskUnits("L"))</f>
        <v>#NAME?</v>
      </c>
      <c r="I189" s="134" t="e">
        <f t="shared" ca="1" si="33"/>
        <v>#NAME?</v>
      </c>
      <c r="J189" s="134" t="e">
        <f t="shared" ca="1" si="34"/>
        <v>#NAME?</v>
      </c>
      <c r="K189" s="134" t="e" cm="1">
        <f t="array" aca="1" ref="K189" ca="1">_xll.RiskNormal(-0.0000000257*A189^4+0.0000163*A189^3-0.003686*A189^2+0.3024*A189+1.445,(-0.0000000257*A189^4+0.0000163*A189^3-0.003686*A189^2+0.3024*A189+1.445)*0.355,_xll.RiskTruncateP(0.05,0.95),_xll.RiskName("Milk Intake"),_xll.RiskUnits("kg"))</f>
        <v>#NAME?</v>
      </c>
      <c r="L189" s="134" t="e" cm="1">
        <f t="array" aca="1" ref="L189" ca="1">_xll.RiskNormal(5.4702*LN(A189)-22.889,(5.4702*LN(A189)-22.889)*0.35,_xll.RiskTruncateP(0.05,0.95),_xll.RiskName("DMI"),_xll.RiskUnits("kg"))</f>
        <v>#NAME?</v>
      </c>
      <c r="M189" s="134" t="e" cm="1">
        <f t="array" aca="1" ref="M189" ca="1">_xll.RiskNormal(0.0243*L189,0.005*L189,_xll.RiskTruncateP(0.05,0.95),_xll.RiskName("Soil Intake"),_xll.RiskUnits("kg"))</f>
        <v>#NAME?</v>
      </c>
      <c r="N189" s="134" t="e">
        <f t="shared" ca="1" si="26"/>
        <v>#NAME?</v>
      </c>
      <c r="O189" s="134" t="e">
        <f t="shared" ca="1" si="27"/>
        <v>#NAME?</v>
      </c>
      <c r="P189" s="134" t="e">
        <f t="shared" ca="1" si="31"/>
        <v>#NAME?</v>
      </c>
      <c r="Q189" s="134" t="e">
        <f t="shared" ca="1" si="31"/>
        <v>#NAME?</v>
      </c>
      <c r="R189" s="134" t="e">
        <f t="shared" ca="1" si="31"/>
        <v>#NAME?</v>
      </c>
      <c r="S189" s="134" t="e">
        <f t="shared" ca="1" si="29"/>
        <v>#NAME?</v>
      </c>
      <c r="T189" s="134" t="e" cm="1">
        <f t="array" aca="1" ref="T189" ca="1">U188-(U188*(0.5^(1/_xll.RiskNormal('SW7'!C$2,'SW7'!D$2,_xll.RiskTruncateP(0.05,0.95),_xll.RiskName("Halflife"),_xll.RiskUnits("d")))))</f>
        <v>#NAME?</v>
      </c>
      <c r="U189" s="134" t="e">
        <f t="shared" ca="1" si="28"/>
        <v>#NAME?</v>
      </c>
      <c r="V189" s="137" t="e" cm="1">
        <f t="array" aca="1" ref="V189" ca="1">(U189*_xll.RiskNormal('SW7'!C$3,'SW7'!D$3,_xll.RiskTruncateP(0.05,0.95),_xll.RiskName("PFAS MUSCLE FRAC"))/(B189*_xll.RiskNormal('SW7'!C$4,'SW7'!E$4,_xll.RiskTruncateP(0.05,0.95),_xll.RiskName("MUSCLE BW FRAC"))))/1000</f>
        <v>#NAME?</v>
      </c>
      <c r="W189" s="137" t="e" cm="1">
        <f t="array" aca="1" ref="W189" ca="1">V189/_xll.RiskNormal('SW7'!C$5,'SW7'!D$5,_xll.RiskTruncateP(0.05,0.95),_xll.RiskName("Serum Part"))</f>
        <v>#NAME?</v>
      </c>
    </row>
    <row r="190" spans="1:23" x14ac:dyDescent="0.35">
      <c r="A190" s="133">
        <f t="shared" si="23"/>
        <v>187</v>
      </c>
      <c r="B190" s="134" t="e" cm="1">
        <f t="array" aca="1" ref="B190" ca="1">B189+_xll.RiskNormal(0.5584 + 2*0.001787*A190 -3*0.00000155*A190^2 - 4*0.00000000133*A190^3,0.35*(0.5584 + 2*0.001787*A190 -3*0.00000155*A190^2 - 4*0.00000000133*A190^3),_xll.RiskTruncateP(0.05,0.95),_xll.RiskName("BW Gain"),_xll.RiskUnits("kg"))</f>
        <v>#NAME?</v>
      </c>
      <c r="C190" s="133" t="e" cm="1">
        <f t="array" aca="1" ref="C190" ca="1">_xll.RiskNormal(1200,1200*0.3941,_xll.RiskTruncateP(0.05,0.95),_xll.RiskName("Diet 4 Feed"),_xll.RiskUnits("ng/kg dry"))</f>
        <v>#NAME?</v>
      </c>
      <c r="D190" s="133">
        <v>0</v>
      </c>
      <c r="E190" s="163">
        <v>1.3</v>
      </c>
      <c r="F190" s="134" t="e" cm="1">
        <f t="array" aca="1" ref="F190" ca="1">_xll.RiskNormal((-0.0001*A190^2+0.0196*A190+11.697),(-0.0001*A190^2+0.0196*A190+11.697)*0.062,_xll.RiskTruncateP(0.05,0.95),_xll.RiskName("DMI Cow"),_xll.RiskUnits("kg"))</f>
        <v>#NAME?</v>
      </c>
      <c r="G190" s="134" t="e">
        <f t="shared" ca="1" si="32"/>
        <v>#NAME?</v>
      </c>
      <c r="H190" s="134" t="e" cm="1">
        <f t="array" aca="1" ref="H190" ca="1">_xll.RiskNormal('SW7'!C$12,'SW7'!D$12,_xll.RiskTruncateP(0.05,0.95),_xll.RiskName("Water Intake Cow"),_xll.RiskUnits("L"))</f>
        <v>#NAME?</v>
      </c>
      <c r="I190" s="134" t="e">
        <f t="shared" ca="1" si="33"/>
        <v>#NAME?</v>
      </c>
      <c r="J190" s="134" t="e">
        <f t="shared" ca="1" si="34"/>
        <v>#NAME?</v>
      </c>
      <c r="K190" s="134" t="e" cm="1">
        <f t="array" aca="1" ref="K190" ca="1">_xll.RiskNormal(-0.0000000257*A190^4+0.0000163*A190^3-0.003686*A190^2+0.3024*A190+1.445,(-0.0000000257*A190^4+0.0000163*A190^3-0.003686*A190^2+0.3024*A190+1.445)*0.355,_xll.RiskTruncateP(0.05,0.95),_xll.RiskName("Milk Intake"),_xll.RiskUnits("kg"))</f>
        <v>#NAME?</v>
      </c>
      <c r="L190" s="134" t="e" cm="1">
        <f t="array" aca="1" ref="L190" ca="1">_xll.RiskNormal(5.4702*LN(A190)-22.889,(5.4702*LN(A190)-22.889)*0.35,_xll.RiskTruncateP(0.05,0.95),_xll.RiskName("DMI"),_xll.RiskUnits("kg"))</f>
        <v>#NAME?</v>
      </c>
      <c r="M190" s="134" t="e" cm="1">
        <f t="array" aca="1" ref="M190" ca="1">_xll.RiskNormal(0.0243*L190,0.005*L190,_xll.RiskTruncateP(0.05,0.95),_xll.RiskName("Soil Intake"),_xll.RiskUnits("kg"))</f>
        <v>#NAME?</v>
      </c>
      <c r="N190" s="134" t="e">
        <f t="shared" ca="1" si="26"/>
        <v>#NAME?</v>
      </c>
      <c r="O190" s="134" t="e">
        <f t="shared" ca="1" si="27"/>
        <v>#NAME?</v>
      </c>
      <c r="P190" s="134" t="e">
        <f t="shared" ca="1" si="31"/>
        <v>#NAME?</v>
      </c>
      <c r="Q190" s="134" t="e">
        <f t="shared" ca="1" si="31"/>
        <v>#NAME?</v>
      </c>
      <c r="R190" s="134" t="e">
        <f t="shared" ca="1" si="31"/>
        <v>#NAME?</v>
      </c>
      <c r="S190" s="134" t="e">
        <f t="shared" ca="1" si="29"/>
        <v>#NAME?</v>
      </c>
      <c r="T190" s="134" t="e" cm="1">
        <f t="array" aca="1" ref="T190" ca="1">U189-(U189*(0.5^(1/_xll.RiskNormal('SW7'!C$2,'SW7'!D$2,_xll.RiskTruncateP(0.05,0.95),_xll.RiskName("Halflife"),_xll.RiskUnits("d")))))</f>
        <v>#NAME?</v>
      </c>
      <c r="U190" s="134" t="e">
        <f t="shared" ca="1" si="28"/>
        <v>#NAME?</v>
      </c>
      <c r="V190" s="137" t="e" cm="1">
        <f t="array" aca="1" ref="V190" ca="1">(U190*_xll.RiskNormal('SW7'!C$3,'SW7'!D$3,_xll.RiskTruncateP(0.05,0.95),_xll.RiskName("PFAS MUSCLE FRAC"))/(B190*_xll.RiskNormal('SW7'!C$4,'SW7'!E$4,_xll.RiskTruncateP(0.05,0.95),_xll.RiskName("MUSCLE BW FRAC"))))/1000</f>
        <v>#NAME?</v>
      </c>
      <c r="W190" s="137" t="e" cm="1">
        <f t="array" aca="1" ref="W190" ca="1">V190/_xll.RiskNormal('SW7'!C$5,'SW7'!D$5,_xll.RiskTruncateP(0.05,0.95),_xll.RiskName("Serum Part"))</f>
        <v>#NAME?</v>
      </c>
    </row>
    <row r="191" spans="1:23" x14ac:dyDescent="0.35">
      <c r="A191" s="133">
        <f t="shared" si="23"/>
        <v>188</v>
      </c>
      <c r="B191" s="134" t="e" cm="1">
        <f t="array" aca="1" ref="B191" ca="1">B190+_xll.RiskNormal(0.5584 + 2*0.001787*A191 -3*0.00000155*A191^2 - 4*0.00000000133*A191^3,0.35*(0.5584 + 2*0.001787*A191 -3*0.00000155*A191^2 - 4*0.00000000133*A191^3),_xll.RiskTruncateP(0.05,0.95),_xll.RiskName("BW Gain"),_xll.RiskUnits("kg"))</f>
        <v>#NAME?</v>
      </c>
      <c r="C191" s="133" t="e" cm="1">
        <f t="array" aca="1" ref="C191" ca="1">_xll.RiskNormal(1200,1200*0.3941,_xll.RiskTruncateP(0.05,0.95),_xll.RiskName("Diet 4 Feed"),_xll.RiskUnits("ng/kg dry"))</f>
        <v>#NAME?</v>
      </c>
      <c r="D191" s="133">
        <v>0</v>
      </c>
      <c r="E191" s="163">
        <v>1.3</v>
      </c>
      <c r="F191" s="134" t="e" cm="1">
        <f t="array" aca="1" ref="F191" ca="1">_xll.RiskNormal((-0.0001*A191^2+0.0196*A191+11.697),(-0.0001*A191^2+0.0196*A191+11.697)*0.062,_xll.RiskTruncateP(0.05,0.95),_xll.RiskName("DMI Cow"),_xll.RiskUnits("kg"))</f>
        <v>#NAME?</v>
      </c>
      <c r="G191" s="134" t="e">
        <f t="shared" ca="1" si="32"/>
        <v>#NAME?</v>
      </c>
      <c r="H191" s="134" t="e" cm="1">
        <f t="array" aca="1" ref="H191" ca="1">_xll.RiskNormal('SW7'!C$12,'SW7'!D$12,_xll.RiskTruncateP(0.05,0.95),_xll.RiskName("Water Intake Cow"),_xll.RiskUnits("L"))</f>
        <v>#NAME?</v>
      </c>
      <c r="I191" s="134" t="e">
        <f t="shared" ca="1" si="33"/>
        <v>#NAME?</v>
      </c>
      <c r="J191" s="134" t="e">
        <f t="shared" ca="1" si="34"/>
        <v>#NAME?</v>
      </c>
      <c r="K191" s="134" t="e" cm="1">
        <f t="array" aca="1" ref="K191" ca="1">_xll.RiskNormal(-0.0000000257*A191^4+0.0000163*A191^3-0.003686*A191^2+0.3024*A191+1.445,(-0.0000000257*A191^4+0.0000163*A191^3-0.003686*A191^2+0.3024*A191+1.445)*0.355,_xll.RiskTruncateP(0.05,0.95),_xll.RiskName("Milk Intake"),_xll.RiskUnits("kg"))</f>
        <v>#NAME?</v>
      </c>
      <c r="L191" s="134" t="e" cm="1">
        <f t="array" aca="1" ref="L191" ca="1">_xll.RiskNormal(5.4702*LN(A191)-22.889,(5.4702*LN(A191)-22.889)*0.35,_xll.RiskTruncateP(0.05,0.95),_xll.RiskName("DMI"),_xll.RiskUnits("kg"))</f>
        <v>#NAME?</v>
      </c>
      <c r="M191" s="134" t="e" cm="1">
        <f t="array" aca="1" ref="M191" ca="1">_xll.RiskNormal(0.0243*L191,0.005*L191,_xll.RiskTruncateP(0.05,0.95),_xll.RiskName("Soil Intake"),_xll.RiskUnits("kg"))</f>
        <v>#NAME?</v>
      </c>
      <c r="N191" s="134" t="e">
        <f t="shared" ca="1" si="26"/>
        <v>#NAME?</v>
      </c>
      <c r="O191" s="134" t="e">
        <f t="shared" ca="1" si="27"/>
        <v>#NAME?</v>
      </c>
      <c r="P191" s="134" t="e">
        <f t="shared" ca="1" si="31"/>
        <v>#NAME?</v>
      </c>
      <c r="Q191" s="134" t="e">
        <f t="shared" ca="1" si="31"/>
        <v>#NAME?</v>
      </c>
      <c r="R191" s="134" t="e">
        <f t="shared" ca="1" si="31"/>
        <v>#NAME?</v>
      </c>
      <c r="S191" s="134" t="e">
        <f t="shared" ca="1" si="29"/>
        <v>#NAME?</v>
      </c>
      <c r="T191" s="134" t="e" cm="1">
        <f t="array" aca="1" ref="T191" ca="1">U190-(U190*(0.5^(1/_xll.RiskNormal('SW7'!C$2,'SW7'!D$2,_xll.RiskTruncateP(0.05,0.95),_xll.RiskName("Halflife"),_xll.RiskUnits("d")))))</f>
        <v>#NAME?</v>
      </c>
      <c r="U191" s="134" t="e">
        <f t="shared" ca="1" si="28"/>
        <v>#NAME?</v>
      </c>
      <c r="V191" s="137" t="e" cm="1">
        <f t="array" aca="1" ref="V191" ca="1">(U191*_xll.RiskNormal('SW7'!C$3,'SW7'!D$3,_xll.RiskTruncateP(0.05,0.95),_xll.RiskName("PFAS MUSCLE FRAC"))/(B191*_xll.RiskNormal('SW7'!C$4,'SW7'!E$4,_xll.RiskTruncateP(0.05,0.95),_xll.RiskName("MUSCLE BW FRAC"))))/1000</f>
        <v>#NAME?</v>
      </c>
      <c r="W191" s="137" t="e" cm="1">
        <f t="array" aca="1" ref="W191" ca="1">V191/_xll.RiskNormal('SW7'!C$5,'SW7'!D$5,_xll.RiskTruncateP(0.05,0.95),_xll.RiskName("Serum Part"))</f>
        <v>#NAME?</v>
      </c>
    </row>
    <row r="192" spans="1:23" x14ac:dyDescent="0.35">
      <c r="A192" s="133">
        <f t="shared" si="23"/>
        <v>189</v>
      </c>
      <c r="B192" s="134" t="e" cm="1">
        <f t="array" aca="1" ref="B192" ca="1">B191+_xll.RiskNormal(0.5584 + 2*0.001787*A192 -3*0.00000155*A192^2 - 4*0.00000000133*A192^3,0.35*(0.5584 + 2*0.001787*A192 -3*0.00000155*A192^2 - 4*0.00000000133*A192^3),_xll.RiskTruncateP(0.05,0.95),_xll.RiskName("BW Gain"),_xll.RiskUnits("kg"))</f>
        <v>#NAME?</v>
      </c>
      <c r="C192" s="133" t="e" cm="1">
        <f t="array" aca="1" ref="C192" ca="1">_xll.RiskNormal(1200,1200*0.3941,_xll.RiskTruncateP(0.05,0.95),_xll.RiskName("Diet 4 Feed"),_xll.RiskUnits("ng/kg dry"))</f>
        <v>#NAME?</v>
      </c>
      <c r="D192" s="133">
        <v>0</v>
      </c>
      <c r="E192" s="163">
        <v>1.3</v>
      </c>
      <c r="F192" s="134" t="e" cm="1">
        <f t="array" aca="1" ref="F192" ca="1">_xll.RiskNormal((-0.0001*A192^2+0.0196*A192+11.697),(-0.0001*A192^2+0.0196*A192+11.697)*0.062,_xll.RiskTruncateP(0.05,0.95),_xll.RiskName("DMI Cow"),_xll.RiskUnits("kg"))</f>
        <v>#NAME?</v>
      </c>
      <c r="G192" s="134" t="e">
        <f t="shared" ca="1" si="32"/>
        <v>#NAME?</v>
      </c>
      <c r="H192" s="134" t="e" cm="1">
        <f t="array" aca="1" ref="H192" ca="1">_xll.RiskNormal('SW7'!C$12,'SW7'!D$12,_xll.RiskTruncateP(0.05,0.95),_xll.RiskName("Water Intake Cow"),_xll.RiskUnits("L"))</f>
        <v>#NAME?</v>
      </c>
      <c r="I192" s="134" t="e">
        <f t="shared" ca="1" si="33"/>
        <v>#NAME?</v>
      </c>
      <c r="J192" s="134" t="e">
        <f t="shared" ca="1" si="34"/>
        <v>#NAME?</v>
      </c>
      <c r="K192" s="134" t="e" cm="1">
        <f t="array" aca="1" ref="K192" ca="1">_xll.RiskNormal(-0.0000000257*A192^4+0.0000163*A192^3-0.003686*A192^2+0.3024*A192+1.445,(-0.0000000257*A192^4+0.0000163*A192^3-0.003686*A192^2+0.3024*A192+1.445)*0.355,_xll.RiskTruncateP(0.05,0.95),_xll.RiskName("Milk Intake"),_xll.RiskUnits("kg"))</f>
        <v>#NAME?</v>
      </c>
      <c r="L192" s="134" t="e" cm="1">
        <f t="array" aca="1" ref="L192" ca="1">_xll.RiskNormal(5.4702*LN(A192)-22.889,(5.4702*LN(A192)-22.889)*0.35,_xll.RiskTruncateP(0.05,0.95),_xll.RiskName("DMI"),_xll.RiskUnits("kg"))</f>
        <v>#NAME?</v>
      </c>
      <c r="M192" s="134" t="e" cm="1">
        <f t="array" aca="1" ref="M192" ca="1">_xll.RiskNormal(0.0243*L192,0.005*L192,_xll.RiskTruncateP(0.05,0.95),_xll.RiskName("Soil Intake"),_xll.RiskUnits("kg"))</f>
        <v>#NAME?</v>
      </c>
      <c r="N192" s="134" t="e">
        <f t="shared" ca="1" si="26"/>
        <v>#NAME?</v>
      </c>
      <c r="O192" s="134" t="e">
        <f t="shared" ca="1" si="27"/>
        <v>#NAME?</v>
      </c>
      <c r="P192" s="134" t="e">
        <f t="shared" ca="1" si="31"/>
        <v>#NAME?</v>
      </c>
      <c r="Q192" s="134" t="e">
        <f t="shared" ca="1" si="31"/>
        <v>#NAME?</v>
      </c>
      <c r="R192" s="134" t="e">
        <f t="shared" ca="1" si="31"/>
        <v>#NAME?</v>
      </c>
      <c r="S192" s="134" t="e">
        <f t="shared" ca="1" si="29"/>
        <v>#NAME?</v>
      </c>
      <c r="T192" s="134" t="e" cm="1">
        <f t="array" aca="1" ref="T192" ca="1">U191-(U191*(0.5^(1/_xll.RiskNormal('SW7'!C$2,'SW7'!D$2,_xll.RiskTruncateP(0.05,0.95),_xll.RiskName("Halflife"),_xll.RiskUnits("d")))))</f>
        <v>#NAME?</v>
      </c>
      <c r="U192" s="134" t="e">
        <f t="shared" ca="1" si="28"/>
        <v>#NAME?</v>
      </c>
      <c r="V192" s="137" t="e" cm="1">
        <f t="array" aca="1" ref="V192" ca="1">(U192*_xll.RiskNormal('SW7'!C$3,'SW7'!D$3,_xll.RiskTruncateP(0.05,0.95),_xll.RiskName("PFAS MUSCLE FRAC"))/(B192*_xll.RiskNormal('SW7'!C$4,'SW7'!E$4,_xll.RiskTruncateP(0.05,0.95),_xll.RiskName("MUSCLE BW FRAC"))))/1000</f>
        <v>#NAME?</v>
      </c>
      <c r="W192" s="137" t="e" cm="1">
        <f t="array" aca="1" ref="W192" ca="1">V192/_xll.RiskNormal('SW7'!C$5,'SW7'!D$5,_xll.RiskTruncateP(0.05,0.95),_xll.RiskName("Serum Part"))</f>
        <v>#NAME?</v>
      </c>
    </row>
    <row r="193" spans="1:23" x14ac:dyDescent="0.35">
      <c r="A193" s="133">
        <f t="shared" si="23"/>
        <v>190</v>
      </c>
      <c r="B193" s="134" t="e" cm="1">
        <f t="array" aca="1" ref="B193" ca="1">B192+_xll.RiskNormal(0.5584 + 2*0.001787*A193 -3*0.00000155*A193^2 - 4*0.00000000133*A193^3,0.35*(0.5584 + 2*0.001787*A193 -3*0.00000155*A193^2 - 4*0.00000000133*A193^3),_xll.RiskTruncateP(0.05,0.95),_xll.RiskName("BW Gain"),_xll.RiskUnits("kg"))</f>
        <v>#NAME?</v>
      </c>
      <c r="C193" s="133" t="e" cm="1">
        <f t="array" aca="1" ref="C193" ca="1">_xll.RiskNormal(1200,1200*0.3941,_xll.RiskTruncateP(0.05,0.95),_xll.RiskName("Diet 4 Feed"),_xll.RiskUnits("ng/kg dry"))</f>
        <v>#NAME?</v>
      </c>
      <c r="D193" s="133">
        <v>0</v>
      </c>
      <c r="E193" s="163">
        <v>1.3</v>
      </c>
      <c r="F193" s="134" t="e" cm="1">
        <f t="array" aca="1" ref="F193" ca="1">_xll.RiskNormal((-0.0001*A193^2+0.0196*A193+11.697),(-0.0001*A193^2+0.0196*A193+11.697)*0.062,_xll.RiskTruncateP(0.05,0.95),_xll.RiskName("DMI Cow"),_xll.RiskUnits("kg"))</f>
        <v>#NAME?</v>
      </c>
      <c r="G193" s="134" t="e">
        <f t="shared" ca="1" si="32"/>
        <v>#NAME?</v>
      </c>
      <c r="H193" s="134" t="e" cm="1">
        <f t="array" aca="1" ref="H193" ca="1">_xll.RiskNormal('SW7'!C$12,'SW7'!D$12,_xll.RiskTruncateP(0.05,0.95),_xll.RiskName("Water Intake Cow"),_xll.RiskUnits("L"))</f>
        <v>#NAME?</v>
      </c>
      <c r="I193" s="134" t="e">
        <f t="shared" ca="1" si="33"/>
        <v>#NAME?</v>
      </c>
      <c r="J193" s="134" t="e">
        <f t="shared" ca="1" si="34"/>
        <v>#NAME?</v>
      </c>
      <c r="K193" s="134" t="e" cm="1">
        <f t="array" aca="1" ref="K193" ca="1">_xll.RiskNormal(-0.0000000257*A193^4+0.0000163*A193^3-0.003686*A193^2+0.3024*A193+1.445,(-0.0000000257*A193^4+0.0000163*A193^3-0.003686*A193^2+0.3024*A193+1.445)*0.355,_xll.RiskTruncateP(0.05,0.95),_xll.RiskName("Milk Intake"),_xll.RiskUnits("kg"))</f>
        <v>#NAME?</v>
      </c>
      <c r="L193" s="134" t="e" cm="1">
        <f t="array" aca="1" ref="L193" ca="1">_xll.RiskNormal(5.4702*LN(A193)-22.889,(5.4702*LN(A193)-22.889)*0.35,_xll.RiskTruncateP(0.05,0.95),_xll.RiskName("DMI"),_xll.RiskUnits("kg"))</f>
        <v>#NAME?</v>
      </c>
      <c r="M193" s="134" t="e" cm="1">
        <f t="array" aca="1" ref="M193" ca="1">_xll.RiskNormal(0.0243*L193,0.005*L193,_xll.RiskTruncateP(0.05,0.95),_xll.RiskName("Soil Intake"),_xll.RiskUnits("kg"))</f>
        <v>#NAME?</v>
      </c>
      <c r="N193" s="134" t="e">
        <f t="shared" ca="1" si="26"/>
        <v>#NAME?</v>
      </c>
      <c r="O193" s="134" t="e">
        <f t="shared" ca="1" si="27"/>
        <v>#NAME?</v>
      </c>
      <c r="P193" s="134" t="e">
        <f t="shared" ca="1" si="31"/>
        <v>#NAME?</v>
      </c>
      <c r="Q193" s="134" t="e">
        <f t="shared" ca="1" si="31"/>
        <v>#NAME?</v>
      </c>
      <c r="R193" s="134" t="e">
        <f t="shared" ca="1" si="31"/>
        <v>#NAME?</v>
      </c>
      <c r="S193" s="134" t="e">
        <f t="shared" ca="1" si="29"/>
        <v>#NAME?</v>
      </c>
      <c r="T193" s="134" t="e" cm="1">
        <f t="array" aca="1" ref="T193" ca="1">U192-(U192*(0.5^(1/_xll.RiskNormal('SW7'!C$2,'SW7'!D$2,_xll.RiskTruncateP(0.05,0.95),_xll.RiskName("Halflife"),_xll.RiskUnits("d")))))</f>
        <v>#NAME?</v>
      </c>
      <c r="U193" s="134" t="e">
        <f t="shared" ca="1" si="28"/>
        <v>#NAME?</v>
      </c>
      <c r="V193" s="137" t="e" cm="1">
        <f t="array" aca="1" ref="V193" ca="1">(U193*_xll.RiskNormal('SW7'!C$3,'SW7'!D$3,_xll.RiskTruncateP(0.05,0.95),_xll.RiskName("PFAS MUSCLE FRAC"))/(B193*_xll.RiskNormal('SW7'!C$4,'SW7'!E$4,_xll.RiskTruncateP(0.05,0.95),_xll.RiskName("MUSCLE BW FRAC"))))/1000</f>
        <v>#NAME?</v>
      </c>
      <c r="W193" s="137" t="e" cm="1">
        <f t="array" aca="1" ref="W193" ca="1">V193/_xll.RiskNormal('SW7'!C$5,'SW7'!D$5,_xll.RiskTruncateP(0.05,0.95),_xll.RiskName("Serum Part"))</f>
        <v>#NAME?</v>
      </c>
    </row>
    <row r="194" spans="1:23" x14ac:dyDescent="0.35">
      <c r="A194" s="133">
        <f t="shared" si="23"/>
        <v>191</v>
      </c>
      <c r="B194" s="134" t="e" cm="1">
        <f t="array" aca="1" ref="B194" ca="1">B193+_xll.RiskNormal(0.5584 + 2*0.001787*A194 -3*0.00000155*A194^2 - 4*0.00000000133*A194^3,0.35*(0.5584 + 2*0.001787*A194 -3*0.00000155*A194^2 - 4*0.00000000133*A194^3),_xll.RiskTruncateP(0.05,0.95),_xll.RiskName("BW Gain"),_xll.RiskUnits("kg"))</f>
        <v>#NAME?</v>
      </c>
      <c r="C194" s="133" t="e" cm="1">
        <f t="array" aca="1" ref="C194" ca="1">_xll.RiskNormal(1200,1200*0.3941,_xll.RiskTruncateP(0.05,0.95),_xll.RiskName("Diet 4 Feed"),_xll.RiskUnits("ng/kg dry"))</f>
        <v>#NAME?</v>
      </c>
      <c r="D194" s="133">
        <v>0</v>
      </c>
      <c r="E194" s="163">
        <v>1.3</v>
      </c>
      <c r="F194" s="134" t="e" cm="1">
        <f t="array" aca="1" ref="F194" ca="1">_xll.RiskNormal((-0.0001*A194^2+0.0196*A194+11.697),(-0.0001*A194^2+0.0196*A194+11.697)*0.062,_xll.RiskTruncateP(0.05,0.95),_xll.RiskName("DMI Cow"),_xll.RiskUnits("kg"))</f>
        <v>#NAME?</v>
      </c>
      <c r="G194" s="134" t="e">
        <f t="shared" ca="1" si="32"/>
        <v>#NAME?</v>
      </c>
      <c r="H194" s="134" t="e" cm="1">
        <f t="array" aca="1" ref="H194" ca="1">_xll.RiskNormal('SW7'!C$12,'SW7'!D$12,_xll.RiskTruncateP(0.05,0.95),_xll.RiskName("Water Intake Cow"),_xll.RiskUnits("L"))</f>
        <v>#NAME?</v>
      </c>
      <c r="I194" s="134" t="e">
        <f t="shared" ca="1" si="33"/>
        <v>#NAME?</v>
      </c>
      <c r="J194" s="134" t="e">
        <f t="shared" ca="1" si="34"/>
        <v>#NAME?</v>
      </c>
      <c r="K194" s="134" t="e" cm="1">
        <f t="array" aca="1" ref="K194" ca="1">_xll.RiskNormal(-0.0000000257*A194^4+0.0000163*A194^3-0.003686*A194^2+0.3024*A194+1.445,(-0.0000000257*A194^4+0.0000163*A194^3-0.003686*A194^2+0.3024*A194+1.445)*0.355,_xll.RiskTruncateP(0.05,0.95),_xll.RiskName("Milk Intake"),_xll.RiskUnits("kg"))</f>
        <v>#NAME?</v>
      </c>
      <c r="L194" s="134" t="e" cm="1">
        <f t="array" aca="1" ref="L194" ca="1">_xll.RiskNormal(5.4702*LN(A194)-22.889,(5.4702*LN(A194)-22.889)*0.35,_xll.RiskTruncateP(0.05,0.95),_xll.RiskName("DMI"),_xll.RiskUnits("kg"))</f>
        <v>#NAME?</v>
      </c>
      <c r="M194" s="134" t="e" cm="1">
        <f t="array" aca="1" ref="M194" ca="1">_xll.RiskNormal(0.0243*L194,0.005*L194,_xll.RiskTruncateP(0.05,0.95),_xll.RiskName("Soil Intake"),_xll.RiskUnits("kg"))</f>
        <v>#NAME?</v>
      </c>
      <c r="N194" s="134" t="e">
        <f t="shared" ca="1" si="26"/>
        <v>#NAME?</v>
      </c>
      <c r="O194" s="134" t="e">
        <f t="shared" ca="1" si="27"/>
        <v>#NAME?</v>
      </c>
      <c r="P194" s="134" t="e">
        <f t="shared" ca="1" si="31"/>
        <v>#NAME?</v>
      </c>
      <c r="Q194" s="134" t="e">
        <f t="shared" ca="1" si="31"/>
        <v>#NAME?</v>
      </c>
      <c r="R194" s="134" t="e">
        <f t="shared" ca="1" si="31"/>
        <v>#NAME?</v>
      </c>
      <c r="S194" s="134" t="e">
        <f t="shared" ca="1" si="29"/>
        <v>#NAME?</v>
      </c>
      <c r="T194" s="134" t="e" cm="1">
        <f t="array" aca="1" ref="T194" ca="1">U193-(U193*(0.5^(1/_xll.RiskNormal('SW7'!C$2,'SW7'!D$2,_xll.RiskTruncateP(0.05,0.95),_xll.RiskName("Halflife"),_xll.RiskUnits("d")))))</f>
        <v>#NAME?</v>
      </c>
      <c r="U194" s="134" t="e">
        <f t="shared" ca="1" si="28"/>
        <v>#NAME?</v>
      </c>
      <c r="V194" s="137" t="e" cm="1">
        <f t="array" aca="1" ref="V194" ca="1">(U194*_xll.RiskNormal('SW7'!C$3,'SW7'!D$3,_xll.RiskTruncateP(0.05,0.95),_xll.RiskName("PFAS MUSCLE FRAC"))/(B194*_xll.RiskNormal('SW7'!C$4,'SW7'!E$4,_xll.RiskTruncateP(0.05,0.95),_xll.RiskName("MUSCLE BW FRAC"))))/1000</f>
        <v>#NAME?</v>
      </c>
      <c r="W194" s="137" t="e" cm="1">
        <f t="array" aca="1" ref="W194" ca="1">V194/_xll.RiskNormal('SW7'!C$5,'SW7'!D$5,_xll.RiskTruncateP(0.05,0.95),_xll.RiskName("Serum Part"))</f>
        <v>#NAME?</v>
      </c>
    </row>
    <row r="195" spans="1:23" x14ac:dyDescent="0.35">
      <c r="A195" s="133">
        <f t="shared" si="23"/>
        <v>192</v>
      </c>
      <c r="B195" s="134" t="e" cm="1">
        <f t="array" aca="1" ref="B195" ca="1">B194+_xll.RiskNormal(0.5584 + 2*0.001787*A195 -3*0.00000155*A195^2 - 4*0.00000000133*A195^3,0.35*(0.5584 + 2*0.001787*A195 -3*0.00000155*A195^2 - 4*0.00000000133*A195^3),_xll.RiskTruncateP(0.05,0.95),_xll.RiskName("BW Gain"),_xll.RiskUnits("kg"))</f>
        <v>#NAME?</v>
      </c>
      <c r="C195" s="133" t="e" cm="1">
        <f t="array" aca="1" ref="C195" ca="1">_xll.RiskNormal(1200,1200*0.3941,_xll.RiskTruncateP(0.05,0.95),_xll.RiskName("Diet 4 Feed"),_xll.RiskUnits("ng/kg dry"))</f>
        <v>#NAME?</v>
      </c>
      <c r="D195" s="133">
        <v>0</v>
      </c>
      <c r="E195" s="163">
        <v>1.3</v>
      </c>
      <c r="F195" s="134" t="e" cm="1">
        <f t="array" aca="1" ref="F195" ca="1">_xll.RiskNormal((-0.0001*A195^2+0.0196*A195+11.697),(-0.0001*A195^2+0.0196*A195+11.697)*0.062,_xll.RiskTruncateP(0.05,0.95),_xll.RiskName("DMI Cow"),_xll.RiskUnits("kg"))</f>
        <v>#NAME?</v>
      </c>
      <c r="G195" s="134" t="e">
        <f t="shared" ca="1" si="32"/>
        <v>#NAME?</v>
      </c>
      <c r="H195" s="134" t="e" cm="1">
        <f t="array" aca="1" ref="H195" ca="1">_xll.RiskNormal('SW7'!C$12,'SW7'!D$12,_xll.RiskTruncateP(0.05,0.95),_xll.RiskName("Water Intake Cow"),_xll.RiskUnits("L"))</f>
        <v>#NAME?</v>
      </c>
      <c r="I195" s="134" t="e">
        <f t="shared" ca="1" si="33"/>
        <v>#NAME?</v>
      </c>
      <c r="J195" s="134" t="e">
        <f t="shared" ca="1" si="34"/>
        <v>#NAME?</v>
      </c>
      <c r="K195" s="134" t="e" cm="1">
        <f t="array" aca="1" ref="K195" ca="1">_xll.RiskNormal(-0.0000000257*A195^4+0.0000163*A195^3-0.003686*A195^2+0.3024*A195+1.445,(-0.0000000257*A195^4+0.0000163*A195^3-0.003686*A195^2+0.3024*A195+1.445)*0.355,_xll.RiskTruncateP(0.05,0.95),_xll.RiskName("Milk Intake"),_xll.RiskUnits("kg"))</f>
        <v>#NAME?</v>
      </c>
      <c r="L195" s="134" t="e" cm="1">
        <f t="array" aca="1" ref="L195" ca="1">_xll.RiskNormal(5.4702*LN(A195)-22.889,(5.4702*LN(A195)-22.889)*0.35,_xll.RiskTruncateP(0.05,0.95),_xll.RiskName("DMI"),_xll.RiskUnits("kg"))</f>
        <v>#NAME?</v>
      </c>
      <c r="M195" s="134" t="e" cm="1">
        <f t="array" aca="1" ref="M195" ca="1">_xll.RiskNormal(0.0243*L195,0.005*L195,_xll.RiskTruncateP(0.05,0.95),_xll.RiskName("Soil Intake"),_xll.RiskUnits("kg"))</f>
        <v>#NAME?</v>
      </c>
      <c r="N195" s="134" t="e">
        <f t="shared" ca="1" si="26"/>
        <v>#NAME?</v>
      </c>
      <c r="O195" s="134" t="e">
        <f t="shared" ca="1" si="27"/>
        <v>#NAME?</v>
      </c>
      <c r="P195" s="134" t="e">
        <f t="shared" ca="1" si="31"/>
        <v>#NAME?</v>
      </c>
      <c r="Q195" s="134" t="e">
        <f t="shared" ca="1" si="31"/>
        <v>#NAME?</v>
      </c>
      <c r="R195" s="134" t="e">
        <f t="shared" ca="1" si="31"/>
        <v>#NAME?</v>
      </c>
      <c r="S195" s="134" t="e">
        <f t="shared" ca="1" si="29"/>
        <v>#NAME?</v>
      </c>
      <c r="T195" s="134" t="e" cm="1">
        <f t="array" aca="1" ref="T195" ca="1">U194-(U194*(0.5^(1/_xll.RiskNormal('SW7'!C$2,'SW7'!D$2,_xll.RiskTruncateP(0.05,0.95),_xll.RiskName("Halflife"),_xll.RiskUnits("d")))))</f>
        <v>#NAME?</v>
      </c>
      <c r="U195" s="134" t="e">
        <f t="shared" ca="1" si="28"/>
        <v>#NAME?</v>
      </c>
      <c r="V195" s="137" t="e" cm="1">
        <f t="array" aca="1" ref="V195" ca="1">(U195*_xll.RiskNormal('SW7'!C$3,'SW7'!D$3,_xll.RiskTruncateP(0.05,0.95),_xll.RiskName("PFAS MUSCLE FRAC"))/(B195*_xll.RiskNormal('SW7'!C$4,'SW7'!E$4,_xll.RiskTruncateP(0.05,0.95),_xll.RiskName("MUSCLE BW FRAC"))))/1000</f>
        <v>#NAME?</v>
      </c>
      <c r="W195" s="137" t="e" cm="1">
        <f t="array" aca="1" ref="W195" ca="1">V195/_xll.RiskNormal('SW7'!C$5,'SW7'!D$5,_xll.RiskTruncateP(0.05,0.95),_xll.RiskName("Serum Part"))</f>
        <v>#NAME?</v>
      </c>
    </row>
    <row r="196" spans="1:23" x14ac:dyDescent="0.35">
      <c r="A196" s="133">
        <f t="shared" si="23"/>
        <v>193</v>
      </c>
      <c r="B196" s="134" t="e" cm="1">
        <f t="array" aca="1" ref="B196" ca="1">B195+_xll.RiskNormal(0.5584 + 2*0.001787*A196 -3*0.00000155*A196^2 - 4*0.00000000133*A196^3,0.35*(0.5584 + 2*0.001787*A196 -3*0.00000155*A196^2 - 4*0.00000000133*A196^3),_xll.RiskTruncateP(0.05,0.95),_xll.RiskName("BW Gain"),_xll.RiskUnits("kg"))</f>
        <v>#NAME?</v>
      </c>
      <c r="C196" s="133" t="e" cm="1">
        <f t="array" aca="1" ref="C196" ca="1">_xll.RiskNormal(1200,1200*0.3941,_xll.RiskTruncateP(0.05,0.95),_xll.RiskName("Diet 4 Feed"),_xll.RiskUnits("ng/kg dry"))</f>
        <v>#NAME?</v>
      </c>
      <c r="D196" s="133">
        <v>0</v>
      </c>
      <c r="E196" s="163">
        <v>1.3</v>
      </c>
      <c r="F196" s="134" t="e" cm="1">
        <f t="array" aca="1" ref="F196" ca="1">_xll.RiskNormal((-0.0001*A196^2+0.0196*A196+11.697),(-0.0001*A196^2+0.0196*A196+11.697)*0.062,_xll.RiskTruncateP(0.05,0.95),_xll.RiskName("DMI Cow"),_xll.RiskUnits("kg"))</f>
        <v>#NAME?</v>
      </c>
      <c r="G196" s="134" t="e">
        <f t="shared" ca="1" si="32"/>
        <v>#NAME?</v>
      </c>
      <c r="H196" s="134" t="e" cm="1">
        <f t="array" aca="1" ref="H196" ca="1">_xll.RiskNormal('SW7'!C$12,'SW7'!D$12,_xll.RiskTruncateP(0.05,0.95),_xll.RiskName("Water Intake Cow"),_xll.RiskUnits("L"))</f>
        <v>#NAME?</v>
      </c>
      <c r="I196" s="134" t="e">
        <f t="shared" ca="1" si="33"/>
        <v>#NAME?</v>
      </c>
      <c r="J196" s="134" t="e">
        <f t="shared" ca="1" si="34"/>
        <v>#NAME?</v>
      </c>
      <c r="K196" s="134" t="e" cm="1">
        <f t="array" aca="1" ref="K196" ca="1">_xll.RiskNormal(-0.0000000257*A196^4+0.0000163*A196^3-0.003686*A196^2+0.3024*A196+1.445,(-0.0000000257*A196^4+0.0000163*A196^3-0.003686*A196^2+0.3024*A196+1.445)*0.355,_xll.RiskTruncateP(0.05,0.95),_xll.RiskName("Milk Intake"),_xll.RiskUnits("kg"))</f>
        <v>#NAME?</v>
      </c>
      <c r="L196" s="134" t="e" cm="1">
        <f t="array" aca="1" ref="L196" ca="1">_xll.RiskNormal(5.4702*LN(A196)-22.889,(5.4702*LN(A196)-22.889)*0.35,_xll.RiskTruncateP(0.05,0.95),_xll.RiskName("DMI"),_xll.RiskUnits("kg"))</f>
        <v>#NAME?</v>
      </c>
      <c r="M196" s="134" t="e" cm="1">
        <f t="array" aca="1" ref="M196" ca="1">_xll.RiskNormal(0.0243*L196,0.005*L196,_xll.RiskTruncateP(0.05,0.95),_xll.RiskName("Soil Intake"),_xll.RiskUnits("kg"))</f>
        <v>#NAME?</v>
      </c>
      <c r="N196" s="134" t="e">
        <f t="shared" ca="1" si="26"/>
        <v>#NAME?</v>
      </c>
      <c r="O196" s="134" t="e">
        <f t="shared" ca="1" si="27"/>
        <v>#NAME?</v>
      </c>
      <c r="P196" s="134" t="e">
        <f t="shared" ca="1" si="31"/>
        <v>#NAME?</v>
      </c>
      <c r="Q196" s="134" t="e">
        <f t="shared" ca="1" si="31"/>
        <v>#NAME?</v>
      </c>
      <c r="R196" s="134" t="e">
        <f t="shared" ca="1" si="31"/>
        <v>#NAME?</v>
      </c>
      <c r="S196" s="134" t="e">
        <f t="shared" ca="1" si="29"/>
        <v>#NAME?</v>
      </c>
      <c r="T196" s="134" t="e" cm="1">
        <f t="array" aca="1" ref="T196" ca="1">U195-(U195*(0.5^(1/_xll.RiskNormal('SW7'!C$2,'SW7'!D$2,_xll.RiskTruncateP(0.05,0.95),_xll.RiskName("Halflife"),_xll.RiskUnits("d")))))</f>
        <v>#NAME?</v>
      </c>
      <c r="U196" s="134" t="e">
        <f t="shared" ca="1" si="28"/>
        <v>#NAME?</v>
      </c>
      <c r="V196" s="137" t="e" cm="1">
        <f t="array" aca="1" ref="V196" ca="1">(U196*_xll.RiskNormal('SW7'!C$3,'SW7'!D$3,_xll.RiskTruncateP(0.05,0.95),_xll.RiskName("PFAS MUSCLE FRAC"))/(B196*_xll.RiskNormal('SW7'!C$4,'SW7'!E$4,_xll.RiskTruncateP(0.05,0.95),_xll.RiskName("MUSCLE BW FRAC"))))/1000</f>
        <v>#NAME?</v>
      </c>
      <c r="W196" s="137" t="e" cm="1">
        <f t="array" aca="1" ref="W196" ca="1">V196/_xll.RiskNormal('SW7'!C$5,'SW7'!D$5,_xll.RiskTruncateP(0.05,0.95),_xll.RiskName("Serum Part"))</f>
        <v>#NAME?</v>
      </c>
    </row>
    <row r="197" spans="1:23" x14ac:dyDescent="0.35">
      <c r="A197" s="133">
        <f t="shared" ref="A197:A260" si="35">A196+1</f>
        <v>194</v>
      </c>
      <c r="B197" s="134" t="e" cm="1">
        <f t="array" aca="1" ref="B197" ca="1">B196+_xll.RiskNormal(0.5584 + 2*0.001787*A197 -3*0.00000155*A197^2 - 4*0.00000000133*A197^3,0.35*(0.5584 + 2*0.001787*A197 -3*0.00000155*A197^2 - 4*0.00000000133*A197^3),_xll.RiskTruncateP(0.05,0.95),_xll.RiskName("BW Gain"),_xll.RiskUnits("kg"))</f>
        <v>#NAME?</v>
      </c>
      <c r="C197" s="133" t="e" cm="1">
        <f t="array" aca="1" ref="C197" ca="1">_xll.RiskNormal(1200,1200*0.3941,_xll.RiskTruncateP(0.05,0.95),_xll.RiskName("Diet 4 Feed"),_xll.RiskUnits("ng/kg dry"))</f>
        <v>#NAME?</v>
      </c>
      <c r="D197" s="133">
        <v>0</v>
      </c>
      <c r="E197" s="163">
        <v>1.3</v>
      </c>
      <c r="F197" s="134" t="e" cm="1">
        <f t="array" aca="1" ref="F197" ca="1">_xll.RiskNormal((-0.0001*A197^2+0.0196*A197+11.697),(-0.0001*A197^2+0.0196*A197+11.697)*0.062,_xll.RiskTruncateP(0.05,0.95),_xll.RiskName("DMI Cow"),_xll.RiskUnits("kg"))</f>
        <v>#NAME?</v>
      </c>
      <c r="G197" s="134" t="e">
        <f t="shared" ca="1" si="32"/>
        <v>#NAME?</v>
      </c>
      <c r="H197" s="134" t="e" cm="1">
        <f t="array" aca="1" ref="H197" ca="1">_xll.RiskNormal('SW7'!C$12,'SW7'!D$12,_xll.RiskTruncateP(0.05,0.95),_xll.RiskName("Water Intake Cow"),_xll.RiskUnits("L"))</f>
        <v>#NAME?</v>
      </c>
      <c r="I197" s="134" t="e">
        <f t="shared" ca="1" si="33"/>
        <v>#NAME?</v>
      </c>
      <c r="J197" s="134" t="e">
        <f t="shared" ca="1" si="34"/>
        <v>#NAME?</v>
      </c>
      <c r="K197" s="134" t="e" cm="1">
        <f t="array" aca="1" ref="K197" ca="1">_xll.RiskNormal(-0.0000000257*A197^4+0.0000163*A197^3-0.003686*A197^2+0.3024*A197+1.445,(-0.0000000257*A197^4+0.0000163*A197^3-0.003686*A197^2+0.3024*A197+1.445)*0.355,_xll.RiskTruncateP(0.05,0.95),_xll.RiskName("Milk Intake"),_xll.RiskUnits("kg"))</f>
        <v>#NAME?</v>
      </c>
      <c r="L197" s="134" t="e" cm="1">
        <f t="array" aca="1" ref="L197" ca="1">_xll.RiskNormal(5.4702*LN(A197)-22.889,(5.4702*LN(A197)-22.889)*0.35,_xll.RiskTruncateP(0.05,0.95),_xll.RiskName("DMI"),_xll.RiskUnits("kg"))</f>
        <v>#NAME?</v>
      </c>
      <c r="M197" s="134" t="e" cm="1">
        <f t="array" aca="1" ref="M197" ca="1">_xll.RiskNormal(0.0243*L197,0.005*L197,_xll.RiskTruncateP(0.05,0.95),_xll.RiskName("Soil Intake"),_xll.RiskUnits("kg"))</f>
        <v>#NAME?</v>
      </c>
      <c r="N197" s="134" t="e">
        <f t="shared" ref="N197:N260" ca="1" si="36">4*L197</f>
        <v>#NAME?</v>
      </c>
      <c r="O197" s="134" t="e">
        <f t="shared" ref="O197:O260" ca="1" si="37">J197*K197</f>
        <v>#NAME?</v>
      </c>
      <c r="P197" s="134" t="e">
        <f t="shared" ca="1" si="31"/>
        <v>#NAME?</v>
      </c>
      <c r="Q197" s="134" t="e">
        <f t="shared" ca="1" si="31"/>
        <v>#NAME?</v>
      </c>
      <c r="R197" s="134" t="e">
        <f t="shared" ca="1" si="31"/>
        <v>#NAME?</v>
      </c>
      <c r="S197" s="134" t="e">
        <f t="shared" ca="1" si="29"/>
        <v>#NAME?</v>
      </c>
      <c r="T197" s="134" t="e" cm="1">
        <f t="array" aca="1" ref="T197" ca="1">U196-(U196*(0.5^(1/_xll.RiskNormal('SW7'!C$2,'SW7'!D$2,_xll.RiskTruncateP(0.05,0.95),_xll.RiskName("Halflife"),_xll.RiskUnits("d")))))</f>
        <v>#NAME?</v>
      </c>
      <c r="U197" s="134" t="e">
        <f t="shared" ref="U197:U260" ca="1" si="38">U196+S196-T196</f>
        <v>#NAME?</v>
      </c>
      <c r="V197" s="137" t="e" cm="1">
        <f t="array" aca="1" ref="V197" ca="1">(U197*_xll.RiskNormal('SW7'!C$3,'SW7'!D$3,_xll.RiskTruncateP(0.05,0.95),_xll.RiskName("PFAS MUSCLE FRAC"))/(B197*_xll.RiskNormal('SW7'!C$4,'SW7'!E$4,_xll.RiskTruncateP(0.05,0.95),_xll.RiskName("MUSCLE BW FRAC"))))/1000</f>
        <v>#NAME?</v>
      </c>
      <c r="W197" s="137" t="e" cm="1">
        <f t="array" aca="1" ref="W197" ca="1">V197/_xll.RiskNormal('SW7'!C$5,'SW7'!D$5,_xll.RiskTruncateP(0.05,0.95),_xll.RiskName("Serum Part"))</f>
        <v>#NAME?</v>
      </c>
    </row>
    <row r="198" spans="1:23" x14ac:dyDescent="0.35">
      <c r="A198" s="133">
        <f t="shared" si="35"/>
        <v>195</v>
      </c>
      <c r="B198" s="134" t="e" cm="1">
        <f t="array" aca="1" ref="B198" ca="1">B197+_xll.RiskNormal(0.5584 + 2*0.001787*A198 -3*0.00000155*A198^2 - 4*0.00000000133*A198^3,0.35*(0.5584 + 2*0.001787*A198 -3*0.00000155*A198^2 - 4*0.00000000133*A198^3),_xll.RiskTruncateP(0.05,0.95),_xll.RiskName("BW Gain"),_xll.RiskUnits("kg"))</f>
        <v>#NAME?</v>
      </c>
      <c r="C198" s="133" t="e" cm="1">
        <f t="array" aca="1" ref="C198" ca="1">_xll.RiskNormal(1200,1200*0.3941,_xll.RiskTruncateP(0.05,0.95),_xll.RiskName("Diet 4 Feed"),_xll.RiskUnits("ng/kg dry"))</f>
        <v>#NAME?</v>
      </c>
      <c r="D198" s="133">
        <v>0</v>
      </c>
      <c r="E198" s="163">
        <v>1.3</v>
      </c>
      <c r="F198" s="134" t="e" cm="1">
        <f t="array" aca="1" ref="F198" ca="1">_xll.RiskNormal((-0.0001*A198^2+0.0196*A198+11.697),(-0.0001*A198^2+0.0196*A198+11.697)*0.062,_xll.RiskTruncateP(0.05,0.95),_xll.RiskName("DMI Cow"),_xll.RiskUnits("kg"))</f>
        <v>#NAME?</v>
      </c>
      <c r="G198" s="134" t="e">
        <f t="shared" ca="1" si="32"/>
        <v>#NAME?</v>
      </c>
      <c r="H198" s="134" t="e" cm="1">
        <f t="array" aca="1" ref="H198" ca="1">_xll.RiskNormal('SW7'!C$12,'SW7'!D$12,_xll.RiskTruncateP(0.05,0.95),_xll.RiskName("Water Intake Cow"),_xll.RiskUnits("L"))</f>
        <v>#NAME?</v>
      </c>
      <c r="I198" s="134" t="e">
        <f t="shared" ca="1" si="33"/>
        <v>#NAME?</v>
      </c>
      <c r="J198" s="134" t="e">
        <f t="shared" ca="1" si="34"/>
        <v>#NAME?</v>
      </c>
      <c r="K198" s="134" t="e" cm="1">
        <f t="array" aca="1" ref="K198" ca="1">_xll.RiskNormal(-0.0000000257*A198^4+0.0000163*A198^3-0.003686*A198^2+0.3024*A198+1.445,(-0.0000000257*A198^4+0.0000163*A198^3-0.003686*A198^2+0.3024*A198+1.445)*0.355,_xll.RiskTruncateP(0.05,0.95),_xll.RiskName("Milk Intake"),_xll.RiskUnits("kg"))</f>
        <v>#NAME?</v>
      </c>
      <c r="L198" s="134" t="e" cm="1">
        <f t="array" aca="1" ref="L198" ca="1">_xll.RiskNormal(5.4702*LN(A198)-22.889,(5.4702*LN(A198)-22.889)*0.35,_xll.RiskTruncateP(0.05,0.95),_xll.RiskName("DMI"),_xll.RiskUnits("kg"))</f>
        <v>#NAME?</v>
      </c>
      <c r="M198" s="134" t="e" cm="1">
        <f t="array" aca="1" ref="M198" ca="1">_xll.RiskNormal(0.0243*L198,0.005*L198,_xll.RiskTruncateP(0.05,0.95),_xll.RiskName("Soil Intake"),_xll.RiskUnits("kg"))</f>
        <v>#NAME?</v>
      </c>
      <c r="N198" s="134" t="e">
        <f t="shared" ca="1" si="36"/>
        <v>#NAME?</v>
      </c>
      <c r="O198" s="134" t="e">
        <f t="shared" ca="1" si="37"/>
        <v>#NAME?</v>
      </c>
      <c r="P198" s="134" t="e">
        <f t="shared" ca="1" si="31"/>
        <v>#NAME?</v>
      </c>
      <c r="Q198" s="134" t="e">
        <f t="shared" ca="1" si="31"/>
        <v>#NAME?</v>
      </c>
      <c r="R198" s="134" t="e">
        <f t="shared" ca="1" si="31"/>
        <v>#NAME?</v>
      </c>
      <c r="S198" s="134" t="e">
        <f t="shared" ca="1" si="29"/>
        <v>#NAME?</v>
      </c>
      <c r="T198" s="134" t="e" cm="1">
        <f t="array" aca="1" ref="T198" ca="1">U197-(U197*(0.5^(1/_xll.RiskNormal('SW7'!C$2,'SW7'!D$2,_xll.RiskTruncateP(0.05,0.95),_xll.RiskName("Halflife"),_xll.RiskUnits("d")))))</f>
        <v>#NAME?</v>
      </c>
      <c r="U198" s="134" t="e">
        <f t="shared" ca="1" si="38"/>
        <v>#NAME?</v>
      </c>
      <c r="V198" s="137" t="e" cm="1">
        <f t="array" aca="1" ref="V198" ca="1">(U198*_xll.RiskNormal('SW7'!C$3,'SW7'!D$3,_xll.RiskTruncateP(0.05,0.95),_xll.RiskName("PFAS MUSCLE FRAC"))/(B198*_xll.RiskNormal('SW7'!C$4,'SW7'!E$4,_xll.RiskTruncateP(0.05,0.95),_xll.RiskName("MUSCLE BW FRAC"))))/1000</f>
        <v>#NAME?</v>
      </c>
      <c r="W198" s="137" t="e" cm="1">
        <f t="array" aca="1" ref="W198" ca="1">V198/_xll.RiskNormal('SW7'!C$5,'SW7'!D$5,_xll.RiskTruncateP(0.05,0.95),_xll.RiskName("Serum Part"))</f>
        <v>#NAME?</v>
      </c>
    </row>
    <row r="199" spans="1:23" x14ac:dyDescent="0.35">
      <c r="A199" s="133">
        <f t="shared" si="35"/>
        <v>196</v>
      </c>
      <c r="B199" s="134" t="e" cm="1">
        <f t="array" aca="1" ref="B199" ca="1">B198+_xll.RiskNormal(0.5584 + 2*0.001787*A199 -3*0.00000155*A199^2 - 4*0.00000000133*A199^3,0.35*(0.5584 + 2*0.001787*A199 -3*0.00000155*A199^2 - 4*0.00000000133*A199^3),_xll.RiskTruncateP(0.05,0.95),_xll.RiskName("BW Gain"),_xll.RiskUnits("kg"))</f>
        <v>#NAME?</v>
      </c>
      <c r="C199" s="133" t="e" cm="1">
        <f t="array" aca="1" ref="C199" ca="1">_xll.RiskNormal(1200,1200*0.3941,_xll.RiskTruncateP(0.05,0.95),_xll.RiskName("Diet 4 Feed"),_xll.RiskUnits("ng/kg dry"))</f>
        <v>#NAME?</v>
      </c>
      <c r="D199" s="133">
        <v>0</v>
      </c>
      <c r="E199" s="163">
        <v>1.3</v>
      </c>
      <c r="F199" s="134" t="e" cm="1">
        <f t="array" aca="1" ref="F199" ca="1">_xll.RiskNormal((-0.0001*A199^2+0.0196*A199+11.697),(-0.0001*A199^2+0.0196*A199+11.697)*0.062,_xll.RiskTruncateP(0.05,0.95),_xll.RiskName("DMI Cow"),_xll.RiskUnits("kg"))</f>
        <v>#NAME?</v>
      </c>
      <c r="G199" s="134" t="e">
        <f t="shared" ca="1" si="32"/>
        <v>#NAME?</v>
      </c>
      <c r="H199" s="134" t="e" cm="1">
        <f t="array" aca="1" ref="H199" ca="1">_xll.RiskNormal('SW7'!C$12,'SW7'!D$12,_xll.RiskTruncateP(0.05,0.95),_xll.RiskName("Water Intake Cow"),_xll.RiskUnits("L"))</f>
        <v>#NAME?</v>
      </c>
      <c r="I199" s="134" t="e">
        <f t="shared" ca="1" si="33"/>
        <v>#NAME?</v>
      </c>
      <c r="J199" s="134" t="e">
        <f t="shared" ca="1" si="34"/>
        <v>#NAME?</v>
      </c>
      <c r="K199" s="134" t="e" cm="1">
        <f t="array" aca="1" ref="K199" ca="1">_xll.RiskNormal(-0.0000000257*A199^4+0.0000163*A199^3-0.003686*A199^2+0.3024*A199+1.445,(-0.0000000257*A199^4+0.0000163*A199^3-0.003686*A199^2+0.3024*A199+1.445)*0.355,_xll.RiskTruncateP(0.05,0.95),_xll.RiskName("Milk Intake"),_xll.RiskUnits("kg"))</f>
        <v>#NAME?</v>
      </c>
      <c r="L199" s="134" t="e" cm="1">
        <f t="array" aca="1" ref="L199" ca="1">_xll.RiskNormal(5.4702*LN(A199)-22.889,(5.4702*LN(A199)-22.889)*0.35,_xll.RiskTruncateP(0.05,0.95),_xll.RiskName("DMI"),_xll.RiskUnits("kg"))</f>
        <v>#NAME?</v>
      </c>
      <c r="M199" s="134" t="e" cm="1">
        <f t="array" aca="1" ref="M199" ca="1">_xll.RiskNormal(0.0243*L199,0.005*L199,_xll.RiskTruncateP(0.05,0.95),_xll.RiskName("Soil Intake"),_xll.RiskUnits("kg"))</f>
        <v>#NAME?</v>
      </c>
      <c r="N199" s="134" t="e">
        <f t="shared" ca="1" si="36"/>
        <v>#NAME?</v>
      </c>
      <c r="O199" s="134" t="e">
        <f t="shared" ca="1" si="37"/>
        <v>#NAME?</v>
      </c>
      <c r="P199" s="134" t="e">
        <f t="shared" ca="1" si="31"/>
        <v>#NAME?</v>
      </c>
      <c r="Q199" s="134" t="e">
        <f t="shared" ca="1" si="31"/>
        <v>#NAME?</v>
      </c>
      <c r="R199" s="134" t="e">
        <f t="shared" ca="1" si="31"/>
        <v>#NAME?</v>
      </c>
      <c r="S199" s="134" t="e">
        <f t="shared" ca="1" si="29"/>
        <v>#NAME?</v>
      </c>
      <c r="T199" s="134" t="e" cm="1">
        <f t="array" aca="1" ref="T199" ca="1">U198-(U198*(0.5^(1/_xll.RiskNormal('SW7'!C$2,'SW7'!D$2,_xll.RiskTruncateP(0.05,0.95),_xll.RiskName("Halflife"),_xll.RiskUnits("d")))))</f>
        <v>#NAME?</v>
      </c>
      <c r="U199" s="134" t="e">
        <f t="shared" ca="1" si="38"/>
        <v>#NAME?</v>
      </c>
      <c r="V199" s="137" t="e" cm="1">
        <f t="array" aca="1" ref="V199" ca="1">(U199*_xll.RiskNormal('SW7'!C$3,'SW7'!D$3,_xll.RiskTruncateP(0.05,0.95),_xll.RiskName("PFAS MUSCLE FRAC"))/(B199*_xll.RiskNormal('SW7'!C$4,'SW7'!E$4,_xll.RiskTruncateP(0.05,0.95),_xll.RiskName("MUSCLE BW FRAC"))))/1000</f>
        <v>#NAME?</v>
      </c>
      <c r="W199" s="137" t="e" cm="1">
        <f t="array" aca="1" ref="W199" ca="1">V199/_xll.RiskNormal('SW7'!C$5,'SW7'!D$5,_xll.RiskTruncateP(0.05,0.95),_xll.RiskName("Serum Part"))</f>
        <v>#NAME?</v>
      </c>
    </row>
    <row r="200" spans="1:23" x14ac:dyDescent="0.35">
      <c r="A200" s="133">
        <f t="shared" si="35"/>
        <v>197</v>
      </c>
      <c r="B200" s="134" t="e" cm="1">
        <f t="array" aca="1" ref="B200" ca="1">B199+_xll.RiskNormal(0.5584 + 2*0.001787*A200 -3*0.00000155*A200^2 - 4*0.00000000133*A200^3,0.35*(0.5584 + 2*0.001787*A200 -3*0.00000155*A200^2 - 4*0.00000000133*A200^3),_xll.RiskTruncateP(0.05,0.95),_xll.RiskName("BW Gain"),_xll.RiskUnits("kg"))</f>
        <v>#NAME?</v>
      </c>
      <c r="C200" s="133" t="e" cm="1">
        <f t="array" aca="1" ref="C200" ca="1">_xll.RiskNormal(1200,1200*0.3941,_xll.RiskTruncateP(0.05,0.95),_xll.RiskName("Diet 4 Feed"),_xll.RiskUnits("ng/kg dry"))</f>
        <v>#NAME?</v>
      </c>
      <c r="D200" s="133">
        <v>0</v>
      </c>
      <c r="E200" s="163">
        <v>1.3</v>
      </c>
      <c r="F200" s="134" t="e" cm="1">
        <f t="array" aca="1" ref="F200" ca="1">_xll.RiskNormal((-0.0001*A200^2+0.0196*A200+11.697),(-0.0001*A200^2+0.0196*A200+11.697)*0.062,_xll.RiskTruncateP(0.05,0.95),_xll.RiskName("DMI Cow"),_xll.RiskUnits("kg"))</f>
        <v>#NAME?</v>
      </c>
      <c r="G200" s="134" t="e">
        <f t="shared" ca="1" si="32"/>
        <v>#NAME?</v>
      </c>
      <c r="H200" s="134" t="e" cm="1">
        <f t="array" aca="1" ref="H200" ca="1">_xll.RiskNormal('SW7'!C$12,'SW7'!D$12,_xll.RiskTruncateP(0.05,0.95),_xll.RiskName("Water Intake Cow"),_xll.RiskUnits("L"))</f>
        <v>#NAME?</v>
      </c>
      <c r="I200" s="134" t="e">
        <f t="shared" ca="1" si="33"/>
        <v>#NAME?</v>
      </c>
      <c r="J200" s="134" t="e">
        <f t="shared" ca="1" si="34"/>
        <v>#NAME?</v>
      </c>
      <c r="K200" s="134" t="e" cm="1">
        <f t="array" aca="1" ref="K200" ca="1">_xll.RiskNormal(-0.0000000257*A200^4+0.0000163*A200^3-0.003686*A200^2+0.3024*A200+1.445,(-0.0000000257*A200^4+0.0000163*A200^3-0.003686*A200^2+0.3024*A200+1.445)*0.355,_xll.RiskTruncateP(0.05,0.95),_xll.RiskName("Milk Intake"),_xll.RiskUnits("kg"))</f>
        <v>#NAME?</v>
      </c>
      <c r="L200" s="134" t="e" cm="1">
        <f t="array" aca="1" ref="L200" ca="1">_xll.RiskNormal(5.4702*LN(A200)-22.889,(5.4702*LN(A200)-22.889)*0.35,_xll.RiskTruncateP(0.05,0.95),_xll.RiskName("DMI"),_xll.RiskUnits("kg"))</f>
        <v>#NAME?</v>
      </c>
      <c r="M200" s="134" t="e" cm="1">
        <f t="array" aca="1" ref="M200" ca="1">_xll.RiskNormal(0.0243*L200,0.005*L200,_xll.RiskTruncateP(0.05,0.95),_xll.RiskName("Soil Intake"),_xll.RiskUnits("kg"))</f>
        <v>#NAME?</v>
      </c>
      <c r="N200" s="134" t="e">
        <f t="shared" ca="1" si="36"/>
        <v>#NAME?</v>
      </c>
      <c r="O200" s="134" t="e">
        <f t="shared" ca="1" si="37"/>
        <v>#NAME?</v>
      </c>
      <c r="P200" s="134" t="e">
        <f t="shared" ca="1" si="31"/>
        <v>#NAME?</v>
      </c>
      <c r="Q200" s="134" t="e">
        <f t="shared" ca="1" si="31"/>
        <v>#NAME?</v>
      </c>
      <c r="R200" s="134" t="e">
        <f t="shared" ca="1" si="31"/>
        <v>#NAME?</v>
      </c>
      <c r="S200" s="134" t="e">
        <f t="shared" ca="1" si="29"/>
        <v>#NAME?</v>
      </c>
      <c r="T200" s="134" t="e" cm="1">
        <f t="array" aca="1" ref="T200" ca="1">U199-(U199*(0.5^(1/_xll.RiskNormal('SW7'!C$2,'SW7'!D$2,_xll.RiskTruncateP(0.05,0.95),_xll.RiskName("Halflife"),_xll.RiskUnits("d")))))</f>
        <v>#NAME?</v>
      </c>
      <c r="U200" s="134" t="e">
        <f t="shared" ca="1" si="38"/>
        <v>#NAME?</v>
      </c>
      <c r="V200" s="137" t="e" cm="1">
        <f t="array" aca="1" ref="V200" ca="1">(U200*_xll.RiskNormal('SW7'!C$3,'SW7'!D$3,_xll.RiskTruncateP(0.05,0.95),_xll.RiskName("PFAS MUSCLE FRAC"))/(B200*_xll.RiskNormal('SW7'!C$4,'SW7'!E$4,_xll.RiskTruncateP(0.05,0.95),_xll.RiskName("MUSCLE BW FRAC"))))/1000</f>
        <v>#NAME?</v>
      </c>
      <c r="W200" s="137" t="e" cm="1">
        <f t="array" aca="1" ref="W200" ca="1">V200/_xll.RiskNormal('SW7'!C$5,'SW7'!D$5,_xll.RiskTruncateP(0.05,0.95),_xll.RiskName("Serum Part"))</f>
        <v>#NAME?</v>
      </c>
    </row>
    <row r="201" spans="1:23" x14ac:dyDescent="0.35">
      <c r="A201" s="133">
        <f t="shared" si="35"/>
        <v>198</v>
      </c>
      <c r="B201" s="134" t="e" cm="1">
        <f t="array" aca="1" ref="B201" ca="1">B200+_xll.RiskNormal(0.5584 + 2*0.001787*A201 -3*0.00000155*A201^2 - 4*0.00000000133*A201^3,0.35*(0.5584 + 2*0.001787*A201 -3*0.00000155*A201^2 - 4*0.00000000133*A201^3),_xll.RiskTruncateP(0.05,0.95),_xll.RiskName("BW Gain"),_xll.RiskUnits("kg"))</f>
        <v>#NAME?</v>
      </c>
      <c r="C201" s="133" t="e" cm="1">
        <f t="array" aca="1" ref="C201" ca="1">_xll.RiskNormal(1200,1200*0.3941,_xll.RiskTruncateP(0.05,0.95),_xll.RiskName("Diet 4 Feed"),_xll.RiskUnits("ng/kg dry"))</f>
        <v>#NAME?</v>
      </c>
      <c r="D201" s="133">
        <v>0</v>
      </c>
      <c r="E201" s="163">
        <v>1.3</v>
      </c>
      <c r="F201" s="134" t="e" cm="1">
        <f t="array" aca="1" ref="F201" ca="1">_xll.RiskNormal((-0.0001*A201^2+0.0196*A201+11.697),(-0.0001*A201^2+0.0196*A201+11.697)*0.062,_xll.RiskTruncateP(0.05,0.95),_xll.RiskName("DMI Cow"),_xll.RiskUnits("kg"))</f>
        <v>#NAME?</v>
      </c>
      <c r="G201" s="134" t="e">
        <f t="shared" ca="1" si="32"/>
        <v>#NAME?</v>
      </c>
      <c r="H201" s="134" t="e" cm="1">
        <f t="array" aca="1" ref="H201" ca="1">_xll.RiskNormal('SW7'!C$12,'SW7'!D$12,_xll.RiskTruncateP(0.05,0.95),_xll.RiskName("Water Intake Cow"),_xll.RiskUnits("L"))</f>
        <v>#NAME?</v>
      </c>
      <c r="I201" s="134" t="e">
        <f t="shared" ca="1" si="33"/>
        <v>#NAME?</v>
      </c>
      <c r="J201" s="134" t="e">
        <f t="shared" ca="1" si="34"/>
        <v>#NAME?</v>
      </c>
      <c r="K201" s="134" t="e" cm="1">
        <f t="array" aca="1" ref="K201" ca="1">_xll.RiskNormal(-0.0000000257*A201^4+0.0000163*A201^3-0.003686*A201^2+0.3024*A201+1.445,(-0.0000000257*A201^4+0.0000163*A201^3-0.003686*A201^2+0.3024*A201+1.445)*0.355,_xll.RiskTruncateP(0.05,0.95),_xll.RiskName("Milk Intake"),_xll.RiskUnits("kg"))</f>
        <v>#NAME?</v>
      </c>
      <c r="L201" s="134" t="e" cm="1">
        <f t="array" aca="1" ref="L201" ca="1">_xll.RiskNormal(5.4702*LN(A201)-22.889,(5.4702*LN(A201)-22.889)*0.35,_xll.RiskTruncateP(0.05,0.95),_xll.RiskName("DMI"),_xll.RiskUnits("kg"))</f>
        <v>#NAME?</v>
      </c>
      <c r="M201" s="134" t="e" cm="1">
        <f t="array" aca="1" ref="M201" ca="1">_xll.RiskNormal(0.0243*L201,0.005*L201,_xll.RiskTruncateP(0.05,0.95),_xll.RiskName("Soil Intake"),_xll.RiskUnits("kg"))</f>
        <v>#NAME?</v>
      </c>
      <c r="N201" s="134" t="e">
        <f t="shared" ca="1" si="36"/>
        <v>#NAME?</v>
      </c>
      <c r="O201" s="134" t="e">
        <f t="shared" ca="1" si="37"/>
        <v>#NAME?</v>
      </c>
      <c r="P201" s="134" t="e">
        <f t="shared" ca="1" si="31"/>
        <v>#NAME?</v>
      </c>
      <c r="Q201" s="134" t="e">
        <f t="shared" ca="1" si="31"/>
        <v>#NAME?</v>
      </c>
      <c r="R201" s="134" t="e">
        <f t="shared" ca="1" si="31"/>
        <v>#NAME?</v>
      </c>
      <c r="S201" s="134" t="e">
        <f t="shared" ca="1" si="29"/>
        <v>#NAME?</v>
      </c>
      <c r="T201" s="134" t="e" cm="1">
        <f t="array" aca="1" ref="T201" ca="1">U200-(U200*(0.5^(1/_xll.RiskNormal('SW7'!C$2,'SW7'!D$2,_xll.RiskTruncateP(0.05,0.95),_xll.RiskName("Halflife"),_xll.RiskUnits("d")))))</f>
        <v>#NAME?</v>
      </c>
      <c r="U201" s="134" t="e">
        <f t="shared" ca="1" si="38"/>
        <v>#NAME?</v>
      </c>
      <c r="V201" s="137" t="e" cm="1">
        <f t="array" aca="1" ref="V201" ca="1">(U201*_xll.RiskNormal('SW7'!C$3,'SW7'!D$3,_xll.RiskTruncateP(0.05,0.95),_xll.RiskName("PFAS MUSCLE FRAC"))/(B201*_xll.RiskNormal('SW7'!C$4,'SW7'!E$4,_xll.RiskTruncateP(0.05,0.95),_xll.RiskName("MUSCLE BW FRAC"))))/1000</f>
        <v>#NAME?</v>
      </c>
      <c r="W201" s="137" t="e" cm="1">
        <f t="array" aca="1" ref="W201" ca="1">V201/_xll.RiskNormal('SW7'!C$5,'SW7'!D$5,_xll.RiskTruncateP(0.05,0.95),_xll.RiskName("Serum Part"))</f>
        <v>#NAME?</v>
      </c>
    </row>
    <row r="202" spans="1:23" x14ac:dyDescent="0.35">
      <c r="A202" s="133">
        <f t="shared" si="35"/>
        <v>199</v>
      </c>
      <c r="B202" s="134" t="e" cm="1">
        <f t="array" aca="1" ref="B202" ca="1">B201+_xll.RiskNormal(0.5584 + 2*0.001787*A202 -3*0.00000155*A202^2 - 4*0.00000000133*A202^3,0.35*(0.5584 + 2*0.001787*A202 -3*0.00000155*A202^2 - 4*0.00000000133*A202^3),_xll.RiskTruncateP(0.05,0.95),_xll.RiskName("BW Gain"),_xll.RiskUnits("kg"))</f>
        <v>#NAME?</v>
      </c>
      <c r="C202" s="133" t="e" cm="1">
        <f t="array" aca="1" ref="C202" ca="1">_xll.RiskNormal(1200,1200*0.3941,_xll.RiskTruncateP(0.05,0.95),_xll.RiskName("Diet 4 Feed"),_xll.RiskUnits("ng/kg dry"))</f>
        <v>#NAME?</v>
      </c>
      <c r="D202" s="133">
        <v>0</v>
      </c>
      <c r="E202" s="163">
        <v>1.3</v>
      </c>
      <c r="F202" s="134" t="e" cm="1">
        <f t="array" aca="1" ref="F202" ca="1">_xll.RiskNormal((-0.0001*A202^2+0.0196*A202+11.697),(-0.0001*A202^2+0.0196*A202+11.697)*0.062,_xll.RiskTruncateP(0.05,0.95),_xll.RiskName("DMI Cow"),_xll.RiskUnits("kg"))</f>
        <v>#NAME?</v>
      </c>
      <c r="G202" s="134" t="e">
        <f t="shared" ca="1" si="32"/>
        <v>#NAME?</v>
      </c>
      <c r="H202" s="134" t="e" cm="1">
        <f t="array" aca="1" ref="H202" ca="1">_xll.RiskNormal('SW7'!C$12,'SW7'!D$12,_xll.RiskTruncateP(0.05,0.95),_xll.RiskName("Water Intake Cow"),_xll.RiskUnits("L"))</f>
        <v>#NAME?</v>
      </c>
      <c r="I202" s="134" t="e">
        <f t="shared" ca="1" si="33"/>
        <v>#NAME?</v>
      </c>
      <c r="J202" s="134" t="e">
        <f t="shared" ca="1" si="34"/>
        <v>#NAME?</v>
      </c>
      <c r="K202" s="134" t="e" cm="1">
        <f t="array" aca="1" ref="K202" ca="1">_xll.RiskNormal(-0.0000000257*A202^4+0.0000163*A202^3-0.003686*A202^2+0.3024*A202+1.445,(-0.0000000257*A202^4+0.0000163*A202^3-0.003686*A202^2+0.3024*A202+1.445)*0.355,_xll.RiskTruncateP(0.05,0.95),_xll.RiskName("Milk Intake"),_xll.RiskUnits("kg"))</f>
        <v>#NAME?</v>
      </c>
      <c r="L202" s="134" t="e" cm="1">
        <f t="array" aca="1" ref="L202" ca="1">_xll.RiskNormal(5.4702*LN(A202)-22.889,(5.4702*LN(A202)-22.889)*0.35,_xll.RiskTruncateP(0.05,0.95),_xll.RiskName("DMI"),_xll.RiskUnits("kg"))</f>
        <v>#NAME?</v>
      </c>
      <c r="M202" s="134" t="e" cm="1">
        <f t="array" aca="1" ref="M202" ca="1">_xll.RiskNormal(0.0243*L202,0.005*L202,_xll.RiskTruncateP(0.05,0.95),_xll.RiskName("Soil Intake"),_xll.RiskUnits("kg"))</f>
        <v>#NAME?</v>
      </c>
      <c r="N202" s="134" t="e">
        <f t="shared" ca="1" si="36"/>
        <v>#NAME?</v>
      </c>
      <c r="O202" s="134" t="e">
        <f t="shared" ca="1" si="37"/>
        <v>#NAME?</v>
      </c>
      <c r="P202" s="134" t="e">
        <f t="shared" ca="1" si="31"/>
        <v>#NAME?</v>
      </c>
      <c r="Q202" s="134" t="e">
        <f t="shared" ca="1" si="31"/>
        <v>#NAME?</v>
      </c>
      <c r="R202" s="134" t="e">
        <f t="shared" ca="1" si="31"/>
        <v>#NAME?</v>
      </c>
      <c r="S202" s="134" t="e">
        <f t="shared" ca="1" si="29"/>
        <v>#NAME?</v>
      </c>
      <c r="T202" s="134" t="e" cm="1">
        <f t="array" aca="1" ref="T202" ca="1">U201-(U201*(0.5^(1/_xll.RiskNormal('SW7'!C$2,'SW7'!D$2,_xll.RiskTruncateP(0.05,0.95),_xll.RiskName("Halflife"),_xll.RiskUnits("d")))))</f>
        <v>#NAME?</v>
      </c>
      <c r="U202" s="134" t="e">
        <f t="shared" ca="1" si="38"/>
        <v>#NAME?</v>
      </c>
      <c r="V202" s="137" t="e" cm="1">
        <f t="array" aca="1" ref="V202" ca="1">(U202*_xll.RiskNormal('SW7'!C$3,'SW7'!D$3,_xll.RiskTruncateP(0.05,0.95),_xll.RiskName("PFAS MUSCLE FRAC"))/(B202*_xll.RiskNormal('SW7'!C$4,'SW7'!E$4,_xll.RiskTruncateP(0.05,0.95),_xll.RiskName("MUSCLE BW FRAC"))))/1000</f>
        <v>#NAME?</v>
      </c>
      <c r="W202" s="137" t="e" cm="1">
        <f t="array" aca="1" ref="W202" ca="1">V202/_xll.RiskNormal('SW7'!C$5,'SW7'!D$5,_xll.RiskTruncateP(0.05,0.95),_xll.RiskName("Serum Part"))</f>
        <v>#NAME?</v>
      </c>
    </row>
    <row r="203" spans="1:23" x14ac:dyDescent="0.35">
      <c r="A203" s="133">
        <f t="shared" si="35"/>
        <v>200</v>
      </c>
      <c r="B203" s="134" t="e" cm="1">
        <f t="array" aca="1" ref="B203" ca="1">B202+_xll.RiskNormal(0.5584 + 2*0.001787*A203 -3*0.00000155*A203^2 - 4*0.00000000133*A203^3,0.35*(0.5584 + 2*0.001787*A203 -3*0.00000155*A203^2 - 4*0.00000000133*A203^3),_xll.RiskTruncateP(0.05,0.95),_xll.RiskName("BW Gain"),_xll.RiskUnits("kg"))</f>
        <v>#NAME?</v>
      </c>
      <c r="C203" s="133" t="e" cm="1">
        <f t="array" aca="1" ref="C203" ca="1">_xll.RiskNormal(1200,1200*0.3941,_xll.RiskTruncateP(0.05,0.95),_xll.RiskName("Diet 4 Feed"),_xll.RiskUnits("ng/kg dry"))</f>
        <v>#NAME?</v>
      </c>
      <c r="D203" s="133">
        <v>0</v>
      </c>
      <c r="E203" s="163">
        <v>1.3</v>
      </c>
      <c r="F203" s="134" t="e" cm="1">
        <f t="array" aca="1" ref="F203" ca="1">_xll.RiskNormal((-0.0001*A203^2+0.0196*A203+11.697),(-0.0001*A203^2+0.0196*A203+11.697)*0.062,_xll.RiskTruncateP(0.05,0.95),_xll.RiskName("DMI Cow"),_xll.RiskUnits("kg"))</f>
        <v>#NAME?</v>
      </c>
      <c r="G203" s="134" t="e">
        <f t="shared" ca="1" si="32"/>
        <v>#NAME?</v>
      </c>
      <c r="H203" s="134" t="e" cm="1">
        <f t="array" aca="1" ref="H203" ca="1">_xll.RiskNormal('SW7'!C$12,'SW7'!D$12,_xll.RiskTruncateP(0.05,0.95),_xll.RiskName("Water Intake Cow"),_xll.RiskUnits("L"))</f>
        <v>#NAME?</v>
      </c>
      <c r="I203" s="134" t="e">
        <f t="shared" ca="1" si="33"/>
        <v>#NAME?</v>
      </c>
      <c r="J203" s="134" t="e">
        <f t="shared" ca="1" si="34"/>
        <v>#NAME?</v>
      </c>
      <c r="K203" s="134" t="e" cm="1">
        <f t="array" aca="1" ref="K203" ca="1">_xll.RiskNormal(-0.0000000257*A203^4+0.0000163*A203^3-0.003686*A203^2+0.3024*A203+1.445,(-0.0000000257*A203^4+0.0000163*A203^3-0.003686*A203^2+0.3024*A203+1.445)*0.355,_xll.RiskTruncateP(0.05,0.95),_xll.RiskName("Milk Intake"),_xll.RiskUnits("kg"))</f>
        <v>#NAME?</v>
      </c>
      <c r="L203" s="134" t="e" cm="1">
        <f t="array" aca="1" ref="L203" ca="1">_xll.RiskNormal(5.4702*LN(A203)-22.889,(5.4702*LN(A203)-22.889)*0.35,_xll.RiskTruncateP(0.05,0.95),_xll.RiskName("DMI"),_xll.RiskUnits("kg"))</f>
        <v>#NAME?</v>
      </c>
      <c r="M203" s="134" t="e" cm="1">
        <f t="array" aca="1" ref="M203" ca="1">_xll.RiskNormal(0.0243*L203,0.005*L203,_xll.RiskTruncateP(0.05,0.95),_xll.RiskName("Soil Intake"),_xll.RiskUnits("kg"))</f>
        <v>#NAME?</v>
      </c>
      <c r="N203" s="134" t="e">
        <f t="shared" ca="1" si="36"/>
        <v>#NAME?</v>
      </c>
      <c r="O203" s="134" t="e">
        <f t="shared" ca="1" si="37"/>
        <v>#NAME?</v>
      </c>
      <c r="P203" s="134" t="e">
        <f t="shared" ca="1" si="31"/>
        <v>#NAME?</v>
      </c>
      <c r="Q203" s="134" t="e">
        <f t="shared" ca="1" si="31"/>
        <v>#NAME?</v>
      </c>
      <c r="R203" s="134" t="e">
        <f t="shared" ca="1" si="31"/>
        <v>#NAME?</v>
      </c>
      <c r="S203" s="134" t="e">
        <f t="shared" ca="1" si="29"/>
        <v>#NAME?</v>
      </c>
      <c r="T203" s="134" t="e" cm="1">
        <f t="array" aca="1" ref="T203" ca="1">U202-(U202*(0.5^(1/_xll.RiskNormal('SW7'!C$2,'SW7'!D$2,_xll.RiskTruncateP(0.05,0.95),_xll.RiskName("Halflife"),_xll.RiskUnits("d")))))</f>
        <v>#NAME?</v>
      </c>
      <c r="U203" s="134" t="e">
        <f t="shared" ca="1" si="38"/>
        <v>#NAME?</v>
      </c>
      <c r="V203" s="137" t="e" cm="1">
        <f t="array" aca="1" ref="V203" ca="1">(U203*_xll.RiskNormal('SW7'!C$3,'SW7'!D$3,_xll.RiskTruncateP(0.05,0.95),_xll.RiskName("PFAS MUSCLE FRAC"))/(B203*_xll.RiskNormal('SW7'!C$4,'SW7'!E$4,_xll.RiskTruncateP(0.05,0.95),_xll.RiskName("MUSCLE BW FRAC"))))/1000</f>
        <v>#NAME?</v>
      </c>
      <c r="W203" s="137" t="e" cm="1">
        <f t="array" aca="1" ref="W203" ca="1">V203/_xll.RiskNormal('SW7'!C$5,'SW7'!D$5,_xll.RiskTruncateP(0.05,0.95),_xll.RiskName("Serum Part"))</f>
        <v>#NAME?</v>
      </c>
    </row>
    <row r="204" spans="1:23" x14ac:dyDescent="0.35">
      <c r="A204" s="133">
        <f t="shared" si="35"/>
        <v>201</v>
      </c>
      <c r="B204" s="134" t="e" cm="1">
        <f t="array" aca="1" ref="B204" ca="1">B203+_xll.RiskNormal(0.5584 + 2*0.001787*A204 -3*0.00000155*A204^2 - 4*0.00000000133*A204^3,0.35*(0.5584 + 2*0.001787*A204 -3*0.00000155*A204^2 - 4*0.00000000133*A204^3),_xll.RiskTruncateP(0.05,0.95),_xll.RiskName("BW Gain"),_xll.RiskUnits("kg"))</f>
        <v>#NAME?</v>
      </c>
      <c r="C204" s="133" t="e" cm="1">
        <f t="array" aca="1" ref="C204" ca="1">_xll.RiskNormal(1200,1200*0.3941,_xll.RiskTruncateP(0.05,0.95),_xll.RiskName("Diet 4 Feed"),_xll.RiskUnits("ng/kg dry"))</f>
        <v>#NAME?</v>
      </c>
      <c r="D204" s="133">
        <v>0</v>
      </c>
      <c r="E204" s="163">
        <v>1.3</v>
      </c>
      <c r="F204" s="134" t="e" cm="1">
        <f t="array" aca="1" ref="F204" ca="1">_xll.RiskNormal((-0.0001*A204^2+0.0196*A204+11.697),(-0.0001*A204^2+0.0196*A204+11.697)*0.062,_xll.RiskTruncateP(0.05,0.95),_xll.RiskName("DMI Cow"),_xll.RiskUnits("kg"))</f>
        <v>#NAME?</v>
      </c>
      <c r="G204" s="134" t="e">
        <f t="shared" ca="1" si="32"/>
        <v>#NAME?</v>
      </c>
      <c r="H204" s="134" t="e" cm="1">
        <f t="array" aca="1" ref="H204" ca="1">_xll.RiskNormal('SW7'!C$12,'SW7'!D$12,_xll.RiskTruncateP(0.05,0.95),_xll.RiskName("Water Intake Cow"),_xll.RiskUnits("L"))</f>
        <v>#NAME?</v>
      </c>
      <c r="I204" s="134" t="e">
        <f t="shared" ca="1" si="33"/>
        <v>#NAME?</v>
      </c>
      <c r="J204" s="134" t="e">
        <f t="shared" ca="1" si="34"/>
        <v>#NAME?</v>
      </c>
      <c r="K204" s="134" t="e" cm="1">
        <f t="array" aca="1" ref="K204" ca="1">_xll.RiskNormal(-0.0000000257*A204^4+0.0000163*A204^3-0.003686*A204^2+0.3024*A204+1.445,(-0.0000000257*A204^4+0.0000163*A204^3-0.003686*A204^2+0.3024*A204+1.445)*0.355,_xll.RiskTruncateP(0.05,0.95),_xll.RiskName("Milk Intake"),_xll.RiskUnits("kg"))</f>
        <v>#NAME?</v>
      </c>
      <c r="L204" s="134" t="e" cm="1">
        <f t="array" aca="1" ref="L204" ca="1">_xll.RiskNormal(5.4702*LN(A204)-22.889,(5.4702*LN(A204)-22.889)*0.35,_xll.RiskTruncateP(0.05,0.95),_xll.RiskName("DMI"),_xll.RiskUnits("kg"))</f>
        <v>#NAME?</v>
      </c>
      <c r="M204" s="134" t="e" cm="1">
        <f t="array" aca="1" ref="M204" ca="1">_xll.RiskNormal(0.0243*L204,0.005*L204,_xll.RiskTruncateP(0.05,0.95),_xll.RiskName("Soil Intake"),_xll.RiskUnits("kg"))</f>
        <v>#NAME?</v>
      </c>
      <c r="N204" s="134" t="e">
        <f t="shared" ca="1" si="36"/>
        <v>#NAME?</v>
      </c>
      <c r="O204" s="134" t="e">
        <f t="shared" ca="1" si="37"/>
        <v>#NAME?</v>
      </c>
      <c r="P204" s="134" t="e">
        <f t="shared" ca="1" si="31"/>
        <v>#NAME?</v>
      </c>
      <c r="Q204" s="134" t="e">
        <f t="shared" ca="1" si="31"/>
        <v>#NAME?</v>
      </c>
      <c r="R204" s="134" t="e">
        <f t="shared" ca="1" si="31"/>
        <v>#NAME?</v>
      </c>
      <c r="S204" s="134" t="e">
        <f t="shared" ca="1" si="29"/>
        <v>#NAME?</v>
      </c>
      <c r="T204" s="134" t="e" cm="1">
        <f t="array" aca="1" ref="T204" ca="1">U203-(U203*(0.5^(1/_xll.RiskNormal('SW7'!C$2,'SW7'!D$2,_xll.RiskTruncateP(0.05,0.95),_xll.RiskName("Halflife"),_xll.RiskUnits("d")))))</f>
        <v>#NAME?</v>
      </c>
      <c r="U204" s="134" t="e">
        <f t="shared" ca="1" si="38"/>
        <v>#NAME?</v>
      </c>
      <c r="V204" s="137" t="e" cm="1">
        <f t="array" aca="1" ref="V204" ca="1">(U204*_xll.RiskNormal('SW7'!C$3,'SW7'!D$3,_xll.RiskTruncateP(0.05,0.95),_xll.RiskName("PFAS MUSCLE FRAC"))/(B204*_xll.RiskNormal('SW7'!C$4,'SW7'!E$4,_xll.RiskTruncateP(0.05,0.95),_xll.RiskName("MUSCLE BW FRAC"))))/1000</f>
        <v>#NAME?</v>
      </c>
      <c r="W204" s="137" t="e" cm="1">
        <f t="array" aca="1" ref="W204" ca="1">V204/_xll.RiskNormal('SW7'!C$5,'SW7'!D$5,_xll.RiskTruncateP(0.05,0.95),_xll.RiskName("Serum Part"))</f>
        <v>#NAME?</v>
      </c>
    </row>
    <row r="205" spans="1:23" x14ac:dyDescent="0.35">
      <c r="A205" s="133">
        <f t="shared" si="35"/>
        <v>202</v>
      </c>
      <c r="B205" s="134" t="e" cm="1">
        <f t="array" aca="1" ref="B205" ca="1">B204+_xll.RiskNormal(0.5584 + 2*0.001787*A205 -3*0.00000155*A205^2 - 4*0.00000000133*A205^3,0.35*(0.5584 + 2*0.001787*A205 -3*0.00000155*A205^2 - 4*0.00000000133*A205^3),_xll.RiskTruncateP(0.05,0.95),_xll.RiskName("BW Gain"),_xll.RiskUnits("kg"))</f>
        <v>#NAME?</v>
      </c>
      <c r="C205" s="133" t="e" cm="1">
        <f t="array" aca="1" ref="C205" ca="1">_xll.RiskNormal(1200,1200*0.3941,_xll.RiskTruncateP(0.05,0.95),_xll.RiskName("Diet 4 Feed"),_xll.RiskUnits("ng/kg dry"))</f>
        <v>#NAME?</v>
      </c>
      <c r="D205" s="133">
        <v>0</v>
      </c>
      <c r="E205" s="163">
        <v>1.3</v>
      </c>
      <c r="F205" s="134" t="e" cm="1">
        <f t="array" aca="1" ref="F205" ca="1">_xll.RiskNormal((-0.0001*A205^2+0.0196*A205+11.697),(-0.0001*A205^2+0.0196*A205+11.697)*0.062,_xll.RiskTruncateP(0.05,0.95),_xll.RiskName("DMI Cow"),_xll.RiskUnits("kg"))</f>
        <v>#NAME?</v>
      </c>
      <c r="G205" s="134" t="e">
        <f t="shared" ca="1" si="32"/>
        <v>#NAME?</v>
      </c>
      <c r="H205" s="134" t="e" cm="1">
        <f t="array" aca="1" ref="H205" ca="1">_xll.RiskNormal('SW7'!C$12,'SW7'!D$12,_xll.RiskTruncateP(0.05,0.95),_xll.RiskName("Water Intake Cow"),_xll.RiskUnits("L"))</f>
        <v>#NAME?</v>
      </c>
      <c r="I205" s="134" t="e">
        <f t="shared" ca="1" si="33"/>
        <v>#NAME?</v>
      </c>
      <c r="J205" s="134" t="e">
        <f t="shared" ca="1" si="34"/>
        <v>#NAME?</v>
      </c>
      <c r="K205" s="134" t="e" cm="1">
        <f t="array" aca="1" ref="K205" ca="1">_xll.RiskNormal(-0.0000000257*A205^4+0.0000163*A205^3-0.003686*A205^2+0.3024*A205+1.445,(-0.0000000257*A205^4+0.0000163*A205^3-0.003686*A205^2+0.3024*A205+1.445)*0.355,_xll.RiskTruncateP(0.05,0.95),_xll.RiskName("Milk Intake"),_xll.RiskUnits("kg"))</f>
        <v>#NAME?</v>
      </c>
      <c r="L205" s="134" t="e" cm="1">
        <f t="array" aca="1" ref="L205" ca="1">_xll.RiskNormal(5.4702*LN(A205)-22.889,(5.4702*LN(A205)-22.889)*0.35,_xll.RiskTruncateP(0.05,0.95),_xll.RiskName("DMI"),_xll.RiskUnits("kg"))</f>
        <v>#NAME?</v>
      </c>
      <c r="M205" s="134" t="e" cm="1">
        <f t="array" aca="1" ref="M205" ca="1">_xll.RiskNormal(0.0243*L205,0.005*L205,_xll.RiskTruncateP(0.05,0.95),_xll.RiskName("Soil Intake"),_xll.RiskUnits("kg"))</f>
        <v>#NAME?</v>
      </c>
      <c r="N205" s="134" t="e">
        <f t="shared" ca="1" si="36"/>
        <v>#NAME?</v>
      </c>
      <c r="O205" s="134" t="e">
        <f t="shared" ca="1" si="37"/>
        <v>#NAME?</v>
      </c>
      <c r="P205" s="134" t="e">
        <f t="shared" ca="1" si="31"/>
        <v>#NAME?</v>
      </c>
      <c r="Q205" s="134" t="e">
        <f t="shared" ca="1" si="31"/>
        <v>#NAME?</v>
      </c>
      <c r="R205" s="134" t="e">
        <f t="shared" ca="1" si="31"/>
        <v>#NAME?</v>
      </c>
      <c r="S205" s="134" t="e">
        <f t="shared" ca="1" si="29"/>
        <v>#NAME?</v>
      </c>
      <c r="T205" s="134" t="e" cm="1">
        <f t="array" aca="1" ref="T205" ca="1">U204-(U204*(0.5^(1/_xll.RiskNormal('SW7'!C$2,'SW7'!D$2,_xll.RiskTruncateP(0.05,0.95),_xll.RiskName("Halflife"),_xll.RiskUnits("d")))))</f>
        <v>#NAME?</v>
      </c>
      <c r="U205" s="134" t="e">
        <f t="shared" ca="1" si="38"/>
        <v>#NAME?</v>
      </c>
      <c r="V205" s="137" t="e" cm="1">
        <f t="array" aca="1" ref="V205" ca="1">(U205*_xll.RiskNormal('SW7'!C$3,'SW7'!D$3,_xll.RiskTruncateP(0.05,0.95),_xll.RiskName("PFAS MUSCLE FRAC"))/(B205*_xll.RiskNormal('SW7'!C$4,'SW7'!E$4,_xll.RiskTruncateP(0.05,0.95),_xll.RiskName("MUSCLE BW FRAC"))))/1000</f>
        <v>#NAME?</v>
      </c>
      <c r="W205" s="137" t="e" cm="1">
        <f t="array" aca="1" ref="W205" ca="1">V205/_xll.RiskNormal('SW7'!C$5,'SW7'!D$5,_xll.RiskTruncateP(0.05,0.95),_xll.RiskName("Serum Part"))</f>
        <v>#NAME?</v>
      </c>
    </row>
    <row r="206" spans="1:23" x14ac:dyDescent="0.35">
      <c r="A206" s="133">
        <f t="shared" si="35"/>
        <v>203</v>
      </c>
      <c r="B206" s="134" t="e" cm="1">
        <f t="array" aca="1" ref="B206" ca="1">B205+_xll.RiskNormal(0.5584 + 2*0.001787*A206 -3*0.00000155*A206^2 - 4*0.00000000133*A206^3,0.35*(0.5584 + 2*0.001787*A206 -3*0.00000155*A206^2 - 4*0.00000000133*A206^3),_xll.RiskTruncateP(0.05,0.95),_xll.RiskName("BW Gain"),_xll.RiskUnits("kg"))</f>
        <v>#NAME?</v>
      </c>
      <c r="C206" s="133" t="e" cm="1">
        <f t="array" aca="1" ref="C206" ca="1">_xll.RiskNormal(1200,1200*0.3941,_xll.RiskTruncateP(0.05,0.95),_xll.RiskName("Diet 4 Feed"),_xll.RiskUnits("ng/kg dry"))</f>
        <v>#NAME?</v>
      </c>
      <c r="D206" s="133">
        <v>0</v>
      </c>
      <c r="E206" s="163">
        <v>1.3</v>
      </c>
      <c r="F206" s="134" t="e" cm="1">
        <f t="array" aca="1" ref="F206" ca="1">_xll.RiskNormal((-0.0001*A206^2+0.0196*A206+11.697),(-0.0001*A206^2+0.0196*A206+11.697)*0.062,_xll.RiskTruncateP(0.05,0.95),_xll.RiskName("DMI Cow"),_xll.RiskUnits("kg"))</f>
        <v>#NAME?</v>
      </c>
      <c r="G206" s="134" t="e">
        <f t="shared" ca="1" si="32"/>
        <v>#NAME?</v>
      </c>
      <c r="H206" s="134" t="e" cm="1">
        <f t="array" aca="1" ref="H206" ca="1">_xll.RiskNormal('SW7'!C$12,'SW7'!D$12,_xll.RiskTruncateP(0.05,0.95),_xll.RiskName("Water Intake Cow"),_xll.RiskUnits("L"))</f>
        <v>#NAME?</v>
      </c>
      <c r="I206" s="134" t="e">
        <f t="shared" ca="1" si="33"/>
        <v>#NAME?</v>
      </c>
      <c r="J206" s="134" t="e">
        <f t="shared" ca="1" si="34"/>
        <v>#NAME?</v>
      </c>
      <c r="K206" s="134" t="e" cm="1">
        <f t="array" aca="1" ref="K206" ca="1">_xll.RiskNormal(-0.0000000257*A206^4+0.0000163*A206^3-0.003686*A206^2+0.3024*A206+1.445,(-0.0000000257*A206^4+0.0000163*A206^3-0.003686*A206^2+0.3024*A206+1.445)*0.355,_xll.RiskTruncateP(0.05,0.95),_xll.RiskName("Milk Intake"),_xll.RiskUnits("kg"))</f>
        <v>#NAME?</v>
      </c>
      <c r="L206" s="134" t="e" cm="1">
        <f t="array" aca="1" ref="L206" ca="1">_xll.RiskNormal(5.4702*LN(A206)-22.889,(5.4702*LN(A206)-22.889)*0.35,_xll.RiskTruncateP(0.05,0.95),_xll.RiskName("DMI"),_xll.RiskUnits("kg"))</f>
        <v>#NAME?</v>
      </c>
      <c r="M206" s="134" t="e" cm="1">
        <f t="array" aca="1" ref="M206" ca="1">_xll.RiskNormal(0.0243*L206,0.005*L206,_xll.RiskTruncateP(0.05,0.95),_xll.RiskName("Soil Intake"),_xll.RiskUnits("kg"))</f>
        <v>#NAME?</v>
      </c>
      <c r="N206" s="134" t="e">
        <f t="shared" ca="1" si="36"/>
        <v>#NAME?</v>
      </c>
      <c r="O206" s="134" t="e">
        <f t="shared" ca="1" si="37"/>
        <v>#NAME?</v>
      </c>
      <c r="P206" s="134" t="e">
        <f t="shared" ca="1" si="31"/>
        <v>#NAME?</v>
      </c>
      <c r="Q206" s="134" t="e">
        <f t="shared" ca="1" si="31"/>
        <v>#NAME?</v>
      </c>
      <c r="R206" s="134" t="e">
        <f t="shared" ca="1" si="31"/>
        <v>#NAME?</v>
      </c>
      <c r="S206" s="134" t="e">
        <f t="shared" ca="1" si="29"/>
        <v>#NAME?</v>
      </c>
      <c r="T206" s="134" t="e" cm="1">
        <f t="array" aca="1" ref="T206" ca="1">U205-(U205*(0.5^(1/_xll.RiskNormal('SW7'!C$2,'SW7'!D$2,_xll.RiskTruncateP(0.05,0.95),_xll.RiskName("Halflife"),_xll.RiskUnits("d")))))</f>
        <v>#NAME?</v>
      </c>
      <c r="U206" s="134" t="e">
        <f t="shared" ca="1" si="38"/>
        <v>#NAME?</v>
      </c>
      <c r="V206" s="137" t="e" cm="1">
        <f t="array" aca="1" ref="V206" ca="1">(U206*_xll.RiskNormal('SW7'!C$3,'SW7'!D$3,_xll.RiskTruncateP(0.05,0.95),_xll.RiskName("PFAS MUSCLE FRAC"))/(B206*_xll.RiskNormal('SW7'!C$4,'SW7'!E$4,_xll.RiskTruncateP(0.05,0.95),_xll.RiskName("MUSCLE BW FRAC"))))/1000</f>
        <v>#NAME?</v>
      </c>
      <c r="W206" s="137" t="e" cm="1">
        <f t="array" aca="1" ref="W206" ca="1">V206/_xll.RiskNormal('SW7'!C$5,'SW7'!D$5,_xll.RiskTruncateP(0.05,0.95),_xll.RiskName("Serum Part"))</f>
        <v>#NAME?</v>
      </c>
    </row>
    <row r="207" spans="1:23" x14ac:dyDescent="0.35">
      <c r="A207" s="133">
        <f t="shared" si="35"/>
        <v>204</v>
      </c>
      <c r="B207" s="134" t="e" cm="1">
        <f t="array" aca="1" ref="B207" ca="1">B206+_xll.RiskNormal(0.5584 + 2*0.001787*A207 -3*0.00000155*A207^2 - 4*0.00000000133*A207^3,0.35*(0.5584 + 2*0.001787*A207 -3*0.00000155*A207^2 - 4*0.00000000133*A207^3),_xll.RiskTruncateP(0.05,0.95),_xll.RiskName("BW Gain"),_xll.RiskUnits("kg"))</f>
        <v>#NAME?</v>
      </c>
      <c r="C207" s="133" t="e" cm="1">
        <f t="array" aca="1" ref="C207" ca="1">_xll.RiskNormal(1200,1200*0.3941,_xll.RiskTruncateP(0.05,0.95),_xll.RiskName("Diet 4 Feed"),_xll.RiskUnits("ng/kg dry"))</f>
        <v>#NAME?</v>
      </c>
      <c r="D207" s="133">
        <v>0</v>
      </c>
      <c r="E207" s="163">
        <v>1.3</v>
      </c>
      <c r="F207" s="134" t="e" cm="1">
        <f t="array" aca="1" ref="F207" ca="1">_xll.RiskNormal((-0.0001*A207^2+0.0196*A207+11.697),(-0.0001*A207^2+0.0196*A207+11.697)*0.062,_xll.RiskTruncateP(0.05,0.95),_xll.RiskName("DMI Cow"),_xll.RiskUnits("kg"))</f>
        <v>#NAME?</v>
      </c>
      <c r="G207" s="134" t="e">
        <f t="shared" ca="1" si="32"/>
        <v>#NAME?</v>
      </c>
      <c r="H207" s="134" t="e" cm="1">
        <f t="array" aca="1" ref="H207" ca="1">_xll.RiskNormal('SW7'!C$12,'SW7'!D$12,_xll.RiskTruncateP(0.05,0.95),_xll.RiskName("Water Intake Cow"),_xll.RiskUnits("L"))</f>
        <v>#NAME?</v>
      </c>
      <c r="I207" s="134" t="e">
        <f t="shared" ca="1" si="33"/>
        <v>#NAME?</v>
      </c>
      <c r="J207" s="134" t="e">
        <f t="shared" ca="1" si="34"/>
        <v>#NAME?</v>
      </c>
      <c r="K207" s="134" t="e" cm="1">
        <f t="array" aca="1" ref="K207" ca="1">_xll.RiskNormal(-0.0000000257*A207^4+0.0000163*A207^3-0.003686*A207^2+0.3024*A207+1.445,(-0.0000000257*A207^4+0.0000163*A207^3-0.003686*A207^2+0.3024*A207+1.445)*0.355,_xll.RiskTruncateP(0.05,0.95),_xll.RiskName("Milk Intake"),_xll.RiskUnits("kg"))</f>
        <v>#NAME?</v>
      </c>
      <c r="L207" s="134" t="e" cm="1">
        <f t="array" aca="1" ref="L207" ca="1">_xll.RiskNormal(5.4702*LN(A207)-22.889,(5.4702*LN(A207)-22.889)*0.35,_xll.RiskTruncateP(0.05,0.95),_xll.RiskName("DMI"),_xll.RiskUnits("kg"))</f>
        <v>#NAME?</v>
      </c>
      <c r="M207" s="134" t="e" cm="1">
        <f t="array" aca="1" ref="M207" ca="1">_xll.RiskNormal(0.0243*L207,0.005*L207,_xll.RiskTruncateP(0.05,0.95),_xll.RiskName("Soil Intake"),_xll.RiskUnits("kg"))</f>
        <v>#NAME?</v>
      </c>
      <c r="N207" s="134" t="e">
        <f t="shared" ca="1" si="36"/>
        <v>#NAME?</v>
      </c>
      <c r="O207" s="134" t="e">
        <f t="shared" ca="1" si="37"/>
        <v>#NAME?</v>
      </c>
      <c r="P207" s="134" t="e">
        <f t="shared" ca="1" si="31"/>
        <v>#NAME?</v>
      </c>
      <c r="Q207" s="134" t="e">
        <f t="shared" ca="1" si="31"/>
        <v>#NAME?</v>
      </c>
      <c r="R207" s="134" t="e">
        <f t="shared" ca="1" si="31"/>
        <v>#NAME?</v>
      </c>
      <c r="S207" s="134" t="e">
        <f t="shared" ref="S207:S270" ca="1" si="39">SUM(O207:R207)</f>
        <v>#NAME?</v>
      </c>
      <c r="T207" s="134" t="e" cm="1">
        <f t="array" aca="1" ref="T207" ca="1">U206-(U206*(0.5^(1/_xll.RiskNormal('SW7'!C$2,'SW7'!D$2,_xll.RiskTruncateP(0.05,0.95),_xll.RiskName("Halflife"),_xll.RiskUnits("d")))))</f>
        <v>#NAME?</v>
      </c>
      <c r="U207" s="134" t="e">
        <f t="shared" ca="1" si="38"/>
        <v>#NAME?</v>
      </c>
      <c r="V207" s="137" t="e" cm="1">
        <f t="array" aca="1" ref="V207" ca="1">(U207*_xll.RiskNormal('SW7'!C$3,'SW7'!D$3,_xll.RiskTruncateP(0.05,0.95),_xll.RiskName("PFAS MUSCLE FRAC"))/(B207*_xll.RiskNormal('SW7'!C$4,'SW7'!E$4,_xll.RiskTruncateP(0.05,0.95),_xll.RiskName("MUSCLE BW FRAC"))))/1000</f>
        <v>#NAME?</v>
      </c>
      <c r="W207" s="137" t="e" cm="1">
        <f t="array" aca="1" ref="W207" ca="1">V207/_xll.RiskNormal('SW7'!C$5,'SW7'!D$5,_xll.RiskTruncateP(0.05,0.95),_xll.RiskName("Serum Part"))</f>
        <v>#NAME?</v>
      </c>
    </row>
    <row r="208" spans="1:23" x14ac:dyDescent="0.35">
      <c r="A208" s="133">
        <f t="shared" si="35"/>
        <v>205</v>
      </c>
      <c r="B208" s="134" t="e" cm="1">
        <f t="array" aca="1" ref="B208" ca="1">B207+_xll.RiskNormal(0.5584 + 2*0.001787*A208 -3*0.00000155*A208^2 - 4*0.00000000133*A208^3,0.35*(0.5584 + 2*0.001787*A208 -3*0.00000155*A208^2 - 4*0.00000000133*A208^3),_xll.RiskTruncateP(0.05,0.95),_xll.RiskName("BW Gain"),_xll.RiskUnits("kg"))</f>
        <v>#NAME?</v>
      </c>
      <c r="C208" s="133" t="e" cm="1">
        <f t="array" aca="1" ref="C208" ca="1">_xll.RiskNormal(1200,1200*0.3941,_xll.RiskTruncateP(0.05,0.95),_xll.RiskName("Diet 4 Feed"),_xll.RiskUnits("ng/kg dry"))</f>
        <v>#NAME?</v>
      </c>
      <c r="D208" s="133">
        <v>0</v>
      </c>
      <c r="E208" s="163">
        <v>1.3</v>
      </c>
      <c r="F208" s="134" t="e" cm="1">
        <f t="array" aca="1" ref="F208" ca="1">_xll.RiskNormal((-0.0001*A208^2+0.0196*A208+11.697),(-0.0001*A208^2+0.0196*A208+11.697)*0.062,_xll.RiskTruncateP(0.05,0.95),_xll.RiskName("DMI Cow"),_xll.RiskUnits("kg"))</f>
        <v>#NAME?</v>
      </c>
      <c r="G208" s="134" t="e">
        <f t="shared" ca="1" si="32"/>
        <v>#NAME?</v>
      </c>
      <c r="H208" s="134" t="e" cm="1">
        <f t="array" aca="1" ref="H208" ca="1">_xll.RiskNormal('SW7'!C$12,'SW7'!D$12,_xll.RiskTruncateP(0.05,0.95),_xll.RiskName("Water Intake Cow"),_xll.RiskUnits("L"))</f>
        <v>#NAME?</v>
      </c>
      <c r="I208" s="134" t="e">
        <f t="shared" ca="1" si="33"/>
        <v>#NAME?</v>
      </c>
      <c r="J208" s="134" t="e">
        <f t="shared" ca="1" si="34"/>
        <v>#NAME?</v>
      </c>
      <c r="K208" s="134" t="e" cm="1">
        <f t="array" aca="1" ref="K208" ca="1">_xll.RiskNormal(-0.0000000257*A208^4+0.0000163*A208^3-0.003686*A208^2+0.3024*A208+1.445,(-0.0000000257*A208^4+0.0000163*A208^3-0.003686*A208^2+0.3024*A208+1.445)*0.355,_xll.RiskTruncateP(0.05,0.95),_xll.RiskName("Milk Intake"),_xll.RiskUnits("kg"))</f>
        <v>#NAME?</v>
      </c>
      <c r="L208" s="134" t="e" cm="1">
        <f t="array" aca="1" ref="L208" ca="1">_xll.RiskNormal(5.4702*LN(A208)-22.889,(5.4702*LN(A208)-22.889)*0.35,_xll.RiskTruncateP(0.05,0.95),_xll.RiskName("DMI"),_xll.RiskUnits("kg"))</f>
        <v>#NAME?</v>
      </c>
      <c r="M208" s="134" t="e" cm="1">
        <f t="array" aca="1" ref="M208" ca="1">_xll.RiskNormal(0.0243*L208,0.005*L208,_xll.RiskTruncateP(0.05,0.95),_xll.RiskName("Soil Intake"),_xll.RiskUnits("kg"))</f>
        <v>#NAME?</v>
      </c>
      <c r="N208" s="134" t="e">
        <f t="shared" ca="1" si="36"/>
        <v>#NAME?</v>
      </c>
      <c r="O208" s="134" t="e">
        <f t="shared" ca="1" si="37"/>
        <v>#NAME?</v>
      </c>
      <c r="P208" s="134" t="e">
        <f t="shared" ca="1" si="31"/>
        <v>#NAME?</v>
      </c>
      <c r="Q208" s="134" t="e">
        <f t="shared" ca="1" si="31"/>
        <v>#NAME?</v>
      </c>
      <c r="R208" s="134" t="e">
        <f t="shared" ca="1" si="31"/>
        <v>#NAME?</v>
      </c>
      <c r="S208" s="134" t="e">
        <f t="shared" ca="1" si="39"/>
        <v>#NAME?</v>
      </c>
      <c r="T208" s="134" t="e" cm="1">
        <f t="array" aca="1" ref="T208" ca="1">U207-(U207*(0.5^(1/_xll.RiskNormal('SW7'!C$2,'SW7'!D$2,_xll.RiskTruncateP(0.05,0.95),_xll.RiskName("Halflife"),_xll.RiskUnits("d")))))</f>
        <v>#NAME?</v>
      </c>
      <c r="U208" s="134" t="e">
        <f t="shared" ca="1" si="38"/>
        <v>#NAME?</v>
      </c>
      <c r="V208" s="137" t="e" cm="1">
        <f t="array" aca="1" ref="V208" ca="1">(U208*_xll.RiskNormal('SW7'!C$3,'SW7'!D$3,_xll.RiskTruncateP(0.05,0.95),_xll.RiskName("PFAS MUSCLE FRAC"))/(B208*_xll.RiskNormal('SW7'!C$4,'SW7'!E$4,_xll.RiskTruncateP(0.05,0.95),_xll.RiskName("MUSCLE BW FRAC"))))/1000</f>
        <v>#NAME?</v>
      </c>
      <c r="W208" s="137" t="e" cm="1">
        <f t="array" aca="1" ref="W208" ca="1">V208/_xll.RiskNormal('SW7'!C$5,'SW7'!D$5,_xll.RiskTruncateP(0.05,0.95),_xll.RiskName("Serum Part"))</f>
        <v>#NAME?</v>
      </c>
    </row>
    <row r="209" spans="1:23" x14ac:dyDescent="0.35">
      <c r="A209" s="133">
        <f t="shared" si="35"/>
        <v>206</v>
      </c>
      <c r="B209" s="134" t="e" cm="1">
        <f t="array" aca="1" ref="B209" ca="1">B208+_xll.RiskNormal(0.5584 + 2*0.001787*A209 -3*0.00000155*A209^2 - 4*0.00000000133*A209^3,0.35*(0.5584 + 2*0.001787*A209 -3*0.00000155*A209^2 - 4*0.00000000133*A209^3),_xll.RiskTruncateP(0.05,0.95),_xll.RiskName("BW Gain"),_xll.RiskUnits("kg"))</f>
        <v>#NAME?</v>
      </c>
      <c r="C209" s="133" t="e" cm="1">
        <f t="array" aca="1" ref="C209" ca="1">_xll.RiskNormal(1200,1200*0.3941,_xll.RiskTruncateP(0.05,0.95),_xll.RiskName("Diet 4 Feed"),_xll.RiskUnits("ng/kg dry"))</f>
        <v>#NAME?</v>
      </c>
      <c r="D209" s="133">
        <v>0</v>
      </c>
      <c r="E209" s="163">
        <v>1.3</v>
      </c>
      <c r="F209" s="134" t="e" cm="1">
        <f t="array" aca="1" ref="F209" ca="1">_xll.RiskNormal((-0.0001*A209^2+0.0196*A209+11.697),(-0.0001*A209^2+0.0196*A209+11.697)*0.062,_xll.RiskTruncateP(0.05,0.95),_xll.RiskName("DMI Cow"),_xll.RiskUnits("kg"))</f>
        <v>#NAME?</v>
      </c>
      <c r="G209" s="134" t="e">
        <f t="shared" ca="1" si="32"/>
        <v>#NAME?</v>
      </c>
      <c r="H209" s="134" t="e" cm="1">
        <f t="array" aca="1" ref="H209" ca="1">_xll.RiskNormal('SW7'!C$12,'SW7'!D$12,_xll.RiskTruncateP(0.05,0.95),_xll.RiskName("Water Intake Cow"),_xll.RiskUnits("L"))</f>
        <v>#NAME?</v>
      </c>
      <c r="I209" s="134" t="e">
        <f t="shared" ca="1" si="33"/>
        <v>#NAME?</v>
      </c>
      <c r="J209" s="134" t="e">
        <f t="shared" ca="1" si="34"/>
        <v>#NAME?</v>
      </c>
      <c r="K209" s="134" t="e" cm="1">
        <f t="array" aca="1" ref="K209" ca="1">_xll.RiskNormal(-0.0000000257*A209^4+0.0000163*A209^3-0.003686*A209^2+0.3024*A209+1.445,(-0.0000000257*A209^4+0.0000163*A209^3-0.003686*A209^2+0.3024*A209+1.445)*0.355,_xll.RiskTruncateP(0.05,0.95),_xll.RiskName("Milk Intake"),_xll.RiskUnits("kg"))</f>
        <v>#NAME?</v>
      </c>
      <c r="L209" s="134" t="e" cm="1">
        <f t="array" aca="1" ref="L209" ca="1">_xll.RiskNormal(5.4702*LN(A209)-22.889,(5.4702*LN(A209)-22.889)*0.35,_xll.RiskTruncateP(0.05,0.95),_xll.RiskName("DMI"),_xll.RiskUnits("kg"))</f>
        <v>#NAME?</v>
      </c>
      <c r="M209" s="134" t="e" cm="1">
        <f t="array" aca="1" ref="M209" ca="1">_xll.RiskNormal(0.0243*L209,0.005*L209,_xll.RiskTruncateP(0.05,0.95),_xll.RiskName("Soil Intake"),_xll.RiskUnits("kg"))</f>
        <v>#NAME?</v>
      </c>
      <c r="N209" s="134" t="e">
        <f t="shared" ca="1" si="36"/>
        <v>#NAME?</v>
      </c>
      <c r="O209" s="134" t="e">
        <f t="shared" ca="1" si="37"/>
        <v>#NAME?</v>
      </c>
      <c r="P209" s="134" t="e">
        <f t="shared" ca="1" si="31"/>
        <v>#NAME?</v>
      </c>
      <c r="Q209" s="134" t="e">
        <f t="shared" ca="1" si="31"/>
        <v>#NAME?</v>
      </c>
      <c r="R209" s="134" t="e">
        <f t="shared" ca="1" si="31"/>
        <v>#NAME?</v>
      </c>
      <c r="S209" s="134" t="e">
        <f t="shared" ca="1" si="39"/>
        <v>#NAME?</v>
      </c>
      <c r="T209" s="134" t="e" cm="1">
        <f t="array" aca="1" ref="T209" ca="1">U208-(U208*(0.5^(1/_xll.RiskNormal('SW7'!C$2,'SW7'!D$2,_xll.RiskTruncateP(0.05,0.95),_xll.RiskName("Halflife"),_xll.RiskUnits("d")))))</f>
        <v>#NAME?</v>
      </c>
      <c r="U209" s="134" t="e">
        <f t="shared" ca="1" si="38"/>
        <v>#NAME?</v>
      </c>
      <c r="V209" s="137" t="e" cm="1">
        <f t="array" aca="1" ref="V209" ca="1">(U209*_xll.RiskNormal('SW7'!C$3,'SW7'!D$3,_xll.RiskTruncateP(0.05,0.95),_xll.RiskName("PFAS MUSCLE FRAC"))/(B209*_xll.RiskNormal('SW7'!C$4,'SW7'!E$4,_xll.RiskTruncateP(0.05,0.95),_xll.RiskName("MUSCLE BW FRAC"))))/1000</f>
        <v>#NAME?</v>
      </c>
      <c r="W209" s="137" t="e" cm="1">
        <f t="array" aca="1" ref="W209" ca="1">V209/_xll.RiskNormal('SW7'!C$5,'SW7'!D$5,_xll.RiskTruncateP(0.05,0.95),_xll.RiskName("Serum Part"))</f>
        <v>#NAME?</v>
      </c>
    </row>
    <row r="210" spans="1:23" x14ac:dyDescent="0.35">
      <c r="A210" s="133">
        <f t="shared" si="35"/>
        <v>207</v>
      </c>
      <c r="B210" s="134" t="e" cm="1">
        <f t="array" aca="1" ref="B210" ca="1">B209+_xll.RiskNormal(0.5584 + 2*0.001787*A210 -3*0.00000155*A210^2 - 4*0.00000000133*A210^3,0.35*(0.5584 + 2*0.001787*A210 -3*0.00000155*A210^2 - 4*0.00000000133*A210^3),_xll.RiskTruncateP(0.05,0.95),_xll.RiskName("BW Gain"),_xll.RiskUnits("kg"))</f>
        <v>#NAME?</v>
      </c>
      <c r="C210" s="133" t="e" cm="1">
        <f t="array" aca="1" ref="C210" ca="1">_xll.RiskNormal(1200,1200*0.3941,_xll.RiskTruncateP(0.05,0.95),_xll.RiskName("Diet 4 Feed"),_xll.RiskUnits("ng/kg dry"))</f>
        <v>#NAME?</v>
      </c>
      <c r="D210" s="133">
        <v>0</v>
      </c>
      <c r="E210" s="163">
        <v>1.3</v>
      </c>
      <c r="F210" s="134" t="e" cm="1">
        <f t="array" aca="1" ref="F210" ca="1">_xll.RiskNormal((-0.0001*A210^2+0.0196*A210+11.697),(-0.0001*A210^2+0.0196*A210+11.697)*0.062,_xll.RiskTruncateP(0.05,0.95),_xll.RiskName("DMI Cow"),_xll.RiskUnits("kg"))</f>
        <v>#NAME?</v>
      </c>
      <c r="G210" s="134" t="e">
        <f t="shared" ca="1" si="32"/>
        <v>#NAME?</v>
      </c>
      <c r="H210" s="134" t="e" cm="1">
        <f t="array" aca="1" ref="H210" ca="1">_xll.RiskNormal('SW7'!C$12,'SW7'!D$12,_xll.RiskTruncateP(0.05,0.95),_xll.RiskName("Water Intake Cow"),_xll.RiskUnits("L"))</f>
        <v>#NAME?</v>
      </c>
      <c r="I210" s="134" t="e">
        <f t="shared" ca="1" si="33"/>
        <v>#NAME?</v>
      </c>
      <c r="J210" s="134" t="e">
        <f t="shared" ca="1" si="34"/>
        <v>#NAME?</v>
      </c>
      <c r="K210" s="134" t="e" cm="1">
        <f t="array" aca="1" ref="K210" ca="1">_xll.RiskNormal(-0.0000000257*A210^4+0.0000163*A210^3-0.003686*A210^2+0.3024*A210+1.445,(-0.0000000257*A210^4+0.0000163*A210^3-0.003686*A210^2+0.3024*A210+1.445)*0.355,_xll.RiskTruncateP(0.05,0.95),_xll.RiskName("Milk Intake"),_xll.RiskUnits("kg"))</f>
        <v>#NAME?</v>
      </c>
      <c r="L210" s="134" t="e" cm="1">
        <f t="array" aca="1" ref="L210" ca="1">_xll.RiskNormal(5.4702*LN(A210)-22.889,(5.4702*LN(A210)-22.889)*0.35,_xll.RiskTruncateP(0.05,0.95),_xll.RiskName("DMI"),_xll.RiskUnits("kg"))</f>
        <v>#NAME?</v>
      </c>
      <c r="M210" s="134" t="e" cm="1">
        <f t="array" aca="1" ref="M210" ca="1">_xll.RiskNormal(0.0243*L210,0.005*L210,_xll.RiskTruncateP(0.05,0.95),_xll.RiskName("Soil Intake"),_xll.RiskUnits("kg"))</f>
        <v>#NAME?</v>
      </c>
      <c r="N210" s="134" t="e">
        <f t="shared" ca="1" si="36"/>
        <v>#NAME?</v>
      </c>
      <c r="O210" s="134" t="e">
        <f t="shared" ca="1" si="37"/>
        <v>#NAME?</v>
      </c>
      <c r="P210" s="134" t="e">
        <f t="shared" ca="1" si="31"/>
        <v>#NAME?</v>
      </c>
      <c r="Q210" s="134" t="e">
        <f t="shared" ca="1" si="31"/>
        <v>#NAME?</v>
      </c>
      <c r="R210" s="134" t="e">
        <f t="shared" ca="1" si="31"/>
        <v>#NAME?</v>
      </c>
      <c r="S210" s="134" t="e">
        <f t="shared" ca="1" si="39"/>
        <v>#NAME?</v>
      </c>
      <c r="T210" s="134" t="e" cm="1">
        <f t="array" aca="1" ref="T210" ca="1">U209-(U209*(0.5^(1/_xll.RiskNormal('SW7'!C$2,'SW7'!D$2,_xll.RiskTruncateP(0.05,0.95),_xll.RiskName("Halflife"),_xll.RiskUnits("d")))))</f>
        <v>#NAME?</v>
      </c>
      <c r="U210" s="134" t="e">
        <f t="shared" ca="1" si="38"/>
        <v>#NAME?</v>
      </c>
      <c r="V210" s="137" t="e" cm="1">
        <f t="array" aca="1" ref="V210" ca="1">(U210*_xll.RiskNormal('SW7'!C$3,'SW7'!D$3,_xll.RiskTruncateP(0.05,0.95),_xll.RiskName("PFAS MUSCLE FRAC"))/(B210*_xll.RiskNormal('SW7'!C$4,'SW7'!E$4,_xll.RiskTruncateP(0.05,0.95),_xll.RiskName("MUSCLE BW FRAC"))))/1000</f>
        <v>#NAME?</v>
      </c>
      <c r="W210" s="137" t="e" cm="1">
        <f t="array" aca="1" ref="W210" ca="1">V210/_xll.RiskNormal('SW7'!C$5,'SW7'!D$5,_xll.RiskTruncateP(0.05,0.95),_xll.RiskName("Serum Part"))</f>
        <v>#NAME?</v>
      </c>
    </row>
    <row r="211" spans="1:23" x14ac:dyDescent="0.35">
      <c r="A211" s="133">
        <f t="shared" si="35"/>
        <v>208</v>
      </c>
      <c r="B211" s="134" t="e" cm="1">
        <f t="array" aca="1" ref="B211" ca="1">B210+_xll.RiskNormal(0.5584 + 2*0.001787*A211 -3*0.00000155*A211^2 - 4*0.00000000133*A211^3,0.35*(0.5584 + 2*0.001787*A211 -3*0.00000155*A211^2 - 4*0.00000000133*A211^3),_xll.RiskTruncateP(0.05,0.95),_xll.RiskName("BW Gain"),_xll.RiskUnits("kg"))</f>
        <v>#NAME?</v>
      </c>
      <c r="C211" s="133" t="e" cm="1">
        <f t="array" aca="1" ref="C211" ca="1">_xll.RiskNormal(1200,1200*0.3941,_xll.RiskTruncateP(0.05,0.95),_xll.RiskName("Diet 4 Feed"),_xll.RiskUnits("ng/kg dry"))</f>
        <v>#NAME?</v>
      </c>
      <c r="D211" s="133">
        <v>0</v>
      </c>
      <c r="E211" s="163">
        <v>1.3</v>
      </c>
      <c r="F211" s="134" t="e" cm="1">
        <f t="array" aca="1" ref="F211" ca="1">_xll.RiskNormal((-0.0001*A211^2+0.0196*A211+11.697),(-0.0001*A211^2+0.0196*A211+11.697)*0.062,_xll.RiskTruncateP(0.05,0.95),_xll.RiskName("DMI Cow"),_xll.RiskUnits("kg"))</f>
        <v>#NAME?</v>
      </c>
      <c r="G211" s="134" t="e">
        <f t="shared" ca="1" si="32"/>
        <v>#NAME?</v>
      </c>
      <c r="H211" s="134" t="e" cm="1">
        <f t="array" aca="1" ref="H211" ca="1">_xll.RiskNormal('SW7'!C$12,'SW7'!D$12,_xll.RiskTruncateP(0.05,0.95),_xll.RiskName("Water Intake Cow"),_xll.RiskUnits("L"))</f>
        <v>#NAME?</v>
      </c>
      <c r="I211" s="134" t="e">
        <f t="shared" ca="1" si="33"/>
        <v>#NAME?</v>
      </c>
      <c r="J211" s="134" t="e">
        <f t="shared" ca="1" si="34"/>
        <v>#NAME?</v>
      </c>
      <c r="K211" s="134" t="e" cm="1">
        <f t="array" aca="1" ref="K211" ca="1">_xll.RiskNormal(-0.0000000257*A211^4+0.0000163*A211^3-0.003686*A211^2+0.3024*A211+1.445,(-0.0000000257*A211^4+0.0000163*A211^3-0.003686*A211^2+0.3024*A211+1.445)*0.355,_xll.RiskTruncateP(0.05,0.95),_xll.RiskName("Milk Intake"),_xll.RiskUnits("kg"))</f>
        <v>#NAME?</v>
      </c>
      <c r="L211" s="134" t="e" cm="1">
        <f t="array" aca="1" ref="L211" ca="1">_xll.RiskNormal(5.4702*LN(A211)-22.889,(5.4702*LN(A211)-22.889)*0.35,_xll.RiskTruncateP(0.05,0.95),_xll.RiskName("DMI"),_xll.RiskUnits("kg"))</f>
        <v>#NAME?</v>
      </c>
      <c r="M211" s="134" t="e" cm="1">
        <f t="array" aca="1" ref="M211" ca="1">_xll.RiskNormal(0.0243*L211,0.005*L211,_xll.RiskTruncateP(0.05,0.95),_xll.RiskName("Soil Intake"),_xll.RiskUnits("kg"))</f>
        <v>#NAME?</v>
      </c>
      <c r="N211" s="134" t="e">
        <f t="shared" ca="1" si="36"/>
        <v>#NAME?</v>
      </c>
      <c r="O211" s="134" t="e">
        <f t="shared" ca="1" si="37"/>
        <v>#NAME?</v>
      </c>
      <c r="P211" s="134" t="e">
        <f t="shared" ca="1" si="31"/>
        <v>#NAME?</v>
      </c>
      <c r="Q211" s="134" t="e">
        <f t="shared" ca="1" si="31"/>
        <v>#NAME?</v>
      </c>
      <c r="R211" s="134" t="e">
        <f t="shared" ca="1" si="31"/>
        <v>#NAME?</v>
      </c>
      <c r="S211" s="134" t="e">
        <f t="shared" ca="1" si="39"/>
        <v>#NAME?</v>
      </c>
      <c r="T211" s="134" t="e" cm="1">
        <f t="array" aca="1" ref="T211" ca="1">U210-(U210*(0.5^(1/_xll.RiskNormal('SW7'!C$2,'SW7'!D$2,_xll.RiskTruncateP(0.05,0.95),_xll.RiskName("Halflife"),_xll.RiskUnits("d")))))</f>
        <v>#NAME?</v>
      </c>
      <c r="U211" s="134" t="e">
        <f t="shared" ca="1" si="38"/>
        <v>#NAME?</v>
      </c>
      <c r="V211" s="137" t="e" cm="1">
        <f t="array" aca="1" ref="V211" ca="1">(U211*_xll.RiskNormal('SW7'!C$3,'SW7'!D$3,_xll.RiskTruncateP(0.05,0.95),_xll.RiskName("PFAS MUSCLE FRAC"))/(B211*_xll.RiskNormal('SW7'!C$4,'SW7'!E$4,_xll.RiskTruncateP(0.05,0.95),_xll.RiskName("MUSCLE BW FRAC"))))/1000</f>
        <v>#NAME?</v>
      </c>
      <c r="W211" s="137" t="e" cm="1">
        <f t="array" aca="1" ref="W211" ca="1">V211/_xll.RiskNormal('SW7'!C$5,'SW7'!D$5,_xll.RiskTruncateP(0.05,0.95),_xll.RiskName("Serum Part"))</f>
        <v>#NAME?</v>
      </c>
    </row>
    <row r="212" spans="1:23" x14ac:dyDescent="0.35">
      <c r="A212" s="133">
        <f t="shared" si="35"/>
        <v>209</v>
      </c>
      <c r="B212" s="134" t="e" cm="1">
        <f t="array" aca="1" ref="B212" ca="1">B211+_xll.RiskNormal(0.5584 + 2*0.001787*A212 -3*0.00000155*A212^2 - 4*0.00000000133*A212^3,0.35*(0.5584 + 2*0.001787*A212 -3*0.00000155*A212^2 - 4*0.00000000133*A212^3),_xll.RiskTruncateP(0.05,0.95),_xll.RiskName("BW Gain"),_xll.RiskUnits("kg"))</f>
        <v>#NAME?</v>
      </c>
      <c r="C212" s="133" t="e" cm="1">
        <f t="array" aca="1" ref="C212" ca="1">_xll.RiskNormal(1200,1200*0.3941,_xll.RiskTruncateP(0.05,0.95),_xll.RiskName("Diet 4 Feed"),_xll.RiskUnits("ng/kg dry"))</f>
        <v>#NAME?</v>
      </c>
      <c r="D212" s="133">
        <v>0</v>
      </c>
      <c r="E212" s="163">
        <v>1.3</v>
      </c>
      <c r="F212" s="134" t="e" cm="1">
        <f t="array" aca="1" ref="F212" ca="1">_xll.RiskNormal((-0.0001*A212^2+0.0196*A212+11.697),(-0.0001*A212^2+0.0196*A212+11.697)*0.062,_xll.RiskTruncateP(0.05,0.95),_xll.RiskName("DMI Cow"),_xll.RiskUnits("kg"))</f>
        <v>#NAME?</v>
      </c>
      <c r="G212" s="134" t="e">
        <f t="shared" ca="1" si="32"/>
        <v>#NAME?</v>
      </c>
      <c r="H212" s="134" t="e" cm="1">
        <f t="array" aca="1" ref="H212" ca="1">_xll.RiskNormal('SW7'!C$12,'SW7'!D$12,_xll.RiskTruncateP(0.05,0.95),_xll.RiskName("Water Intake Cow"),_xll.RiskUnits("L"))</f>
        <v>#NAME?</v>
      </c>
      <c r="I212" s="134" t="e">
        <f t="shared" ca="1" si="33"/>
        <v>#NAME?</v>
      </c>
      <c r="J212" s="134" t="e">
        <f t="shared" ca="1" si="34"/>
        <v>#NAME?</v>
      </c>
      <c r="K212" s="134" t="e" cm="1">
        <f t="array" aca="1" ref="K212" ca="1">_xll.RiskNormal(-0.0000000257*A212^4+0.0000163*A212^3-0.003686*A212^2+0.3024*A212+1.445,(-0.0000000257*A212^4+0.0000163*A212^3-0.003686*A212^2+0.3024*A212+1.445)*0.355,_xll.RiskTruncateP(0.05,0.95),_xll.RiskName("Milk Intake"),_xll.RiskUnits("kg"))</f>
        <v>#NAME?</v>
      </c>
      <c r="L212" s="134" t="e" cm="1">
        <f t="array" aca="1" ref="L212" ca="1">_xll.RiskNormal(5.4702*LN(A212)-22.889,(5.4702*LN(A212)-22.889)*0.35,_xll.RiskTruncateP(0.05,0.95),_xll.RiskName("DMI"),_xll.RiskUnits("kg"))</f>
        <v>#NAME?</v>
      </c>
      <c r="M212" s="134" t="e" cm="1">
        <f t="array" aca="1" ref="M212" ca="1">_xll.RiskNormal(0.0243*L212,0.005*L212,_xll.RiskTruncateP(0.05,0.95),_xll.RiskName("Soil Intake"),_xll.RiskUnits("kg"))</f>
        <v>#NAME?</v>
      </c>
      <c r="N212" s="134" t="e">
        <f t="shared" ca="1" si="36"/>
        <v>#NAME?</v>
      </c>
      <c r="O212" s="134" t="e">
        <f t="shared" ca="1" si="37"/>
        <v>#NAME?</v>
      </c>
      <c r="P212" s="134" t="e">
        <f t="shared" ca="1" si="31"/>
        <v>#NAME?</v>
      </c>
      <c r="Q212" s="134" t="e">
        <f t="shared" ca="1" si="31"/>
        <v>#NAME?</v>
      </c>
      <c r="R212" s="134" t="e">
        <f t="shared" ca="1" si="31"/>
        <v>#NAME?</v>
      </c>
      <c r="S212" s="134" t="e">
        <f t="shared" ca="1" si="39"/>
        <v>#NAME?</v>
      </c>
      <c r="T212" s="134" t="e" cm="1">
        <f t="array" aca="1" ref="T212" ca="1">U211-(U211*(0.5^(1/_xll.RiskNormal('SW7'!C$2,'SW7'!D$2,_xll.RiskTruncateP(0.05,0.95),_xll.RiskName("Halflife"),_xll.RiskUnits("d")))))</f>
        <v>#NAME?</v>
      </c>
      <c r="U212" s="134" t="e">
        <f t="shared" ca="1" si="38"/>
        <v>#NAME?</v>
      </c>
      <c r="V212" s="137" t="e" cm="1">
        <f t="array" aca="1" ref="V212" ca="1">(U212*_xll.RiskNormal('SW7'!C$3,'SW7'!D$3,_xll.RiskTruncateP(0.05,0.95),_xll.RiskName("PFAS MUSCLE FRAC"))/(B212*_xll.RiskNormal('SW7'!C$4,'SW7'!E$4,_xll.RiskTruncateP(0.05,0.95),_xll.RiskName("MUSCLE BW FRAC"))))/1000</f>
        <v>#NAME?</v>
      </c>
      <c r="W212" s="137" t="e" cm="1">
        <f t="array" aca="1" ref="W212" ca="1">V212/_xll.RiskNormal('SW7'!C$5,'SW7'!D$5,_xll.RiskTruncateP(0.05,0.95),_xll.RiskName("Serum Part"))</f>
        <v>#NAME?</v>
      </c>
    </row>
    <row r="213" spans="1:23" x14ac:dyDescent="0.35">
      <c r="A213" s="133">
        <f t="shared" si="35"/>
        <v>210</v>
      </c>
      <c r="B213" s="134" t="e" cm="1">
        <f t="array" aca="1" ref="B213" ca="1">B212+_xll.RiskNormal(0.5584 + 2*0.001787*A213 -3*0.00000155*A213^2 - 4*0.00000000133*A213^3,0.35*(0.5584 + 2*0.001787*A213 -3*0.00000155*A213^2 - 4*0.00000000133*A213^3),_xll.RiskTruncateP(0.05,0.95),_xll.RiskName("BW Gain"),_xll.RiskUnits("kg"))</f>
        <v>#NAME?</v>
      </c>
      <c r="C213" s="133" t="e" cm="1">
        <f t="array" aca="1" ref="C213" ca="1">_xll.RiskNormal(1200,1200*0.3941,_xll.RiskTruncateP(0.05,0.95),_xll.RiskName("Diet 4 Feed"),_xll.RiskUnits("ng/kg dry"))</f>
        <v>#NAME?</v>
      </c>
      <c r="D213" s="133">
        <v>0</v>
      </c>
      <c r="E213" s="163">
        <v>1.3</v>
      </c>
      <c r="F213" s="134" t="e" cm="1">
        <f t="array" aca="1" ref="F213" ca="1">_xll.RiskNormal((-0.0001*A213^2+0.0196*A213+11.697),(-0.0001*A213^2+0.0196*A213+11.697)*0.062,_xll.RiskTruncateP(0.05,0.95),_xll.RiskName("DMI Cow"),_xll.RiskUnits("kg"))</f>
        <v>#NAME?</v>
      </c>
      <c r="G213" s="134" t="e">
        <f t="shared" ca="1" si="32"/>
        <v>#NAME?</v>
      </c>
      <c r="H213" s="134" t="e" cm="1">
        <f t="array" aca="1" ref="H213" ca="1">_xll.RiskNormal('SW7'!C$12,'SW7'!D$12,_xll.RiskTruncateP(0.05,0.95),_xll.RiskName("Water Intake Cow"),_xll.RiskUnits("L"))</f>
        <v>#NAME?</v>
      </c>
      <c r="I213" s="134" t="e">
        <f t="shared" ca="1" si="33"/>
        <v>#NAME?</v>
      </c>
      <c r="J213" s="134" t="e">
        <f t="shared" ca="1" si="34"/>
        <v>#NAME?</v>
      </c>
      <c r="K213" s="134" t="e" cm="1">
        <f t="array" aca="1" ref="K213" ca="1">_xll.RiskNormal(-0.0000000257*A213^4+0.0000163*A213^3-0.003686*A213^2+0.3024*A213+1.445,(-0.0000000257*A213^4+0.0000163*A213^3-0.003686*A213^2+0.3024*A213+1.445)*0.355,_xll.RiskTruncateP(0.05,0.95),_xll.RiskName("Milk Intake"),_xll.RiskUnits("kg"))</f>
        <v>#NAME?</v>
      </c>
      <c r="L213" s="134" t="e" cm="1">
        <f t="array" aca="1" ref="L213" ca="1">_xll.RiskNormal(5.4702*LN(A213)-22.889,(5.4702*LN(A213)-22.889)*0.35,_xll.RiskTruncateP(0.05,0.95),_xll.RiskName("DMI"),_xll.RiskUnits("kg"))</f>
        <v>#NAME?</v>
      </c>
      <c r="M213" s="134" t="e" cm="1">
        <f t="array" aca="1" ref="M213" ca="1">_xll.RiskNormal(0.0243*L213,0.005*L213,_xll.RiskTruncateP(0.05,0.95),_xll.RiskName("Soil Intake"),_xll.RiskUnits("kg"))</f>
        <v>#NAME?</v>
      </c>
      <c r="N213" s="134" t="e">
        <f t="shared" ca="1" si="36"/>
        <v>#NAME?</v>
      </c>
      <c r="O213" s="134" t="e">
        <f t="shared" ca="1" si="37"/>
        <v>#NAME?</v>
      </c>
      <c r="P213" s="134" t="e">
        <f t="shared" ca="1" si="31"/>
        <v>#NAME?</v>
      </c>
      <c r="Q213" s="134" t="e">
        <f t="shared" ca="1" si="31"/>
        <v>#NAME?</v>
      </c>
      <c r="R213" s="134" t="e">
        <f t="shared" ca="1" si="31"/>
        <v>#NAME?</v>
      </c>
      <c r="S213" s="134" t="e">
        <f t="shared" ca="1" si="39"/>
        <v>#NAME?</v>
      </c>
      <c r="T213" s="134" t="e" cm="1">
        <f t="array" aca="1" ref="T213" ca="1">U212-(U212*(0.5^(1/_xll.RiskNormal('SW7'!C$2,'SW7'!D$2,_xll.RiskTruncateP(0.05,0.95),_xll.RiskName("Halflife"),_xll.RiskUnits("d")))))</f>
        <v>#NAME?</v>
      </c>
      <c r="U213" s="134" t="e">
        <f t="shared" ca="1" si="38"/>
        <v>#NAME?</v>
      </c>
      <c r="V213" s="137" t="e" cm="1">
        <f t="array" aca="1" ref="V213" ca="1">(U213*_xll.RiskNormal('SW7'!C$3,'SW7'!D$3,_xll.RiskTruncateP(0.05,0.95),_xll.RiskName("PFAS MUSCLE FRAC"))/(B213*_xll.RiskNormal('SW7'!C$4,'SW7'!E$4,_xll.RiskTruncateP(0.05,0.95),_xll.RiskName("MUSCLE BW FRAC"))))/1000</f>
        <v>#NAME?</v>
      </c>
      <c r="W213" s="137" t="e" cm="1">
        <f t="array" aca="1" ref="W213" ca="1">V213/_xll.RiskNormal('SW7'!C$5,'SW7'!D$5,_xll.RiskTruncateP(0.05,0.95),_xll.RiskName("Serum Part"))</f>
        <v>#NAME?</v>
      </c>
    </row>
    <row r="214" spans="1:23" x14ac:dyDescent="0.35">
      <c r="A214" s="133">
        <f t="shared" si="35"/>
        <v>211</v>
      </c>
      <c r="B214" s="134" t="e" cm="1">
        <f t="array" aca="1" ref="B214" ca="1">B213+_xll.RiskNormal(0.5584 + 2*0.001787*A214 -3*0.00000155*A214^2 - 4*0.00000000133*A214^3,0.35*(0.5584 + 2*0.001787*A214 -3*0.00000155*A214^2 - 4*0.00000000133*A214^3),_xll.RiskTruncateP(0.05,0.95),_xll.RiskName("BW Gain"),_xll.RiskUnits("kg"))</f>
        <v>#NAME?</v>
      </c>
      <c r="C214" s="133" t="e" cm="1">
        <f t="array" aca="1" ref="C214" ca="1">_xll.RiskNormal(1200,1200*0.3941,_xll.RiskTruncateP(0.05,0.95),_xll.RiskName("Diet 4 Feed"),_xll.RiskUnits("ng/kg dry"))</f>
        <v>#NAME?</v>
      </c>
      <c r="D214" s="133">
        <v>0</v>
      </c>
      <c r="E214" s="163">
        <v>1.3</v>
      </c>
      <c r="F214" s="134" t="e" cm="1">
        <f t="array" aca="1" ref="F214" ca="1">_xll.RiskNormal((-0.0001*A214^2+0.0196*A214+11.697),(-0.0001*A214^2+0.0196*A214+11.697)*0.062,_xll.RiskTruncateP(0.05,0.95),_xll.RiskName("DMI Cow"),_xll.RiskUnits("kg"))</f>
        <v>#NAME?</v>
      </c>
      <c r="G214" s="134" t="e">
        <f t="shared" ca="1" si="32"/>
        <v>#NAME?</v>
      </c>
      <c r="H214" s="134" t="e" cm="1">
        <f t="array" aca="1" ref="H214" ca="1">_xll.RiskNormal('SW7'!C$12,'SW7'!D$12,_xll.RiskTruncateP(0.05,0.95),_xll.RiskName("Water Intake Cow"),_xll.RiskUnits("L"))</f>
        <v>#NAME?</v>
      </c>
      <c r="I214" s="134" t="e">
        <f t="shared" ca="1" si="33"/>
        <v>#NAME?</v>
      </c>
      <c r="J214" s="134" t="e">
        <f t="shared" ca="1" si="34"/>
        <v>#NAME?</v>
      </c>
      <c r="K214" s="134" t="e" cm="1">
        <f t="array" aca="1" ref="K214" ca="1">_xll.RiskNormal(-0.0000000257*A214^4+0.0000163*A214^3-0.003686*A214^2+0.3024*A214+1.445,(-0.0000000257*A214^4+0.0000163*A214^3-0.003686*A214^2+0.3024*A214+1.445)*0.355,_xll.RiskTruncateP(0.05,0.95),_xll.RiskName("Milk Intake"),_xll.RiskUnits("kg"))</f>
        <v>#NAME?</v>
      </c>
      <c r="L214" s="134" t="e" cm="1">
        <f t="array" aca="1" ref="L214" ca="1">_xll.RiskNormal(5.4702*LN(A214)-22.889,(5.4702*LN(A214)-22.889)*0.35,_xll.RiskTruncateP(0.05,0.95),_xll.RiskName("DMI"),_xll.RiskUnits("kg"))</f>
        <v>#NAME?</v>
      </c>
      <c r="M214" s="134" t="e" cm="1">
        <f t="array" aca="1" ref="M214" ca="1">_xll.RiskNormal(0.0243*L214,0.005*L214,_xll.RiskTruncateP(0.05,0.95),_xll.RiskName("Soil Intake"),_xll.RiskUnits("kg"))</f>
        <v>#NAME?</v>
      </c>
      <c r="N214" s="134" t="e">
        <f t="shared" ca="1" si="36"/>
        <v>#NAME?</v>
      </c>
      <c r="O214" s="134" t="e">
        <f t="shared" ca="1" si="37"/>
        <v>#NAME?</v>
      </c>
      <c r="P214" s="134" t="e">
        <f t="shared" ca="1" si="31"/>
        <v>#NAME?</v>
      </c>
      <c r="Q214" s="134" t="e">
        <f t="shared" ca="1" si="31"/>
        <v>#NAME?</v>
      </c>
      <c r="R214" s="134" t="e">
        <f t="shared" ca="1" si="31"/>
        <v>#NAME?</v>
      </c>
      <c r="S214" s="134" t="e">
        <f t="shared" ca="1" si="39"/>
        <v>#NAME?</v>
      </c>
      <c r="T214" s="134" t="e" cm="1">
        <f t="array" aca="1" ref="T214" ca="1">U213-(U213*(0.5^(1/_xll.RiskNormal('SW7'!C$2,'SW7'!D$2,_xll.RiskTruncateP(0.05,0.95),_xll.RiskName("Halflife"),_xll.RiskUnits("d")))))</f>
        <v>#NAME?</v>
      </c>
      <c r="U214" s="134" t="e">
        <f t="shared" ca="1" si="38"/>
        <v>#NAME?</v>
      </c>
      <c r="V214" s="137" t="e" cm="1">
        <f t="array" aca="1" ref="V214" ca="1">(U214*_xll.RiskNormal('SW7'!C$3,'SW7'!D$3,_xll.RiskTruncateP(0.05,0.95),_xll.RiskName("PFAS MUSCLE FRAC"))/(B214*_xll.RiskNormal('SW7'!C$4,'SW7'!E$4,_xll.RiskTruncateP(0.05,0.95),_xll.RiskName("MUSCLE BW FRAC"))))/1000</f>
        <v>#NAME?</v>
      </c>
      <c r="W214" s="137" t="e" cm="1">
        <f t="array" aca="1" ref="W214" ca="1">V214/_xll.RiskNormal('SW7'!C$5,'SW7'!D$5,_xll.RiskTruncateP(0.05,0.95),_xll.RiskName("Serum Part"))</f>
        <v>#NAME?</v>
      </c>
    </row>
    <row r="215" spans="1:23" x14ac:dyDescent="0.35">
      <c r="A215" s="133">
        <f t="shared" si="35"/>
        <v>212</v>
      </c>
      <c r="B215" s="134" t="e" cm="1">
        <f t="array" aca="1" ref="B215" ca="1">B214+_xll.RiskNormal(0.5584 + 2*0.001787*A215 -3*0.00000155*A215^2 - 4*0.00000000133*A215^3,0.35*(0.5584 + 2*0.001787*A215 -3*0.00000155*A215^2 - 4*0.00000000133*A215^3),_xll.RiskTruncateP(0.05,0.95),_xll.RiskName("BW Gain"),_xll.RiskUnits("kg"))</f>
        <v>#NAME?</v>
      </c>
      <c r="C215" s="133" t="e" cm="1">
        <f t="array" aca="1" ref="C215" ca="1">_xll.RiskNormal(1200,1200*0.3941,_xll.RiskTruncateP(0.05,0.95),_xll.RiskName("Diet 4 Feed"),_xll.RiskUnits("ng/kg dry"))</f>
        <v>#NAME?</v>
      </c>
      <c r="D215" s="133">
        <v>0</v>
      </c>
      <c r="E215" s="163">
        <v>1.3</v>
      </c>
      <c r="F215" s="134" t="e" cm="1">
        <f t="array" aca="1" ref="F215" ca="1">_xll.RiskNormal((-0.0001*A215^2+0.0196*A215+11.697),(-0.0001*A215^2+0.0196*A215+11.697)*0.062,_xll.RiskTruncateP(0.05,0.95),_xll.RiskName("DMI Cow"),_xll.RiskUnits("kg"))</f>
        <v>#NAME?</v>
      </c>
      <c r="G215" s="134" t="e">
        <f t="shared" ca="1" si="32"/>
        <v>#NAME?</v>
      </c>
      <c r="H215" s="134" t="e" cm="1">
        <f t="array" aca="1" ref="H215" ca="1">_xll.RiskNormal('SW7'!C$12,'SW7'!D$12,_xll.RiskTruncateP(0.05,0.95),_xll.RiskName("Water Intake Cow"),_xll.RiskUnits("L"))</f>
        <v>#NAME?</v>
      </c>
      <c r="I215" s="134" t="e">
        <f t="shared" ca="1" si="33"/>
        <v>#NAME?</v>
      </c>
      <c r="J215" s="134" t="e">
        <f t="shared" ca="1" si="34"/>
        <v>#NAME?</v>
      </c>
      <c r="K215" s="134" t="e" cm="1">
        <f t="array" aca="1" ref="K215" ca="1">_xll.RiskNormal(-0.0000000257*A215^4+0.0000163*A215^3-0.003686*A215^2+0.3024*A215+1.445,(-0.0000000257*A215^4+0.0000163*A215^3-0.003686*A215^2+0.3024*A215+1.445)*0.355,_xll.RiskTruncateP(0.05,0.95),_xll.RiskName("Milk Intake"),_xll.RiskUnits("kg"))</f>
        <v>#NAME?</v>
      </c>
      <c r="L215" s="134" t="e" cm="1">
        <f t="array" aca="1" ref="L215" ca="1">_xll.RiskNormal(5.4702*LN(A215)-22.889,(5.4702*LN(A215)-22.889)*0.35,_xll.RiskTruncateP(0.05,0.95),_xll.RiskName("DMI"),_xll.RiskUnits("kg"))</f>
        <v>#NAME?</v>
      </c>
      <c r="M215" s="134" t="e" cm="1">
        <f t="array" aca="1" ref="M215" ca="1">_xll.RiskNormal(0.0243*L215,0.005*L215,_xll.RiskTruncateP(0.05,0.95),_xll.RiskName("Soil Intake"),_xll.RiskUnits("kg"))</f>
        <v>#NAME?</v>
      </c>
      <c r="N215" s="134" t="e">
        <f t="shared" ca="1" si="36"/>
        <v>#NAME?</v>
      </c>
      <c r="O215" s="134" t="e">
        <f t="shared" ca="1" si="37"/>
        <v>#NAME?</v>
      </c>
      <c r="P215" s="134" t="e">
        <f t="shared" ca="1" si="31"/>
        <v>#NAME?</v>
      </c>
      <c r="Q215" s="134" t="e">
        <f t="shared" ca="1" si="31"/>
        <v>#NAME?</v>
      </c>
      <c r="R215" s="134" t="e">
        <f t="shared" ca="1" si="31"/>
        <v>#NAME?</v>
      </c>
      <c r="S215" s="134" t="e">
        <f t="shared" ca="1" si="39"/>
        <v>#NAME?</v>
      </c>
      <c r="T215" s="134" t="e" cm="1">
        <f t="array" aca="1" ref="T215" ca="1">U214-(U214*(0.5^(1/_xll.RiskNormal('SW7'!C$2,'SW7'!D$2,_xll.RiskTruncateP(0.05,0.95),_xll.RiskName("Halflife"),_xll.RiskUnits("d")))))</f>
        <v>#NAME?</v>
      </c>
      <c r="U215" s="134" t="e">
        <f t="shared" ca="1" si="38"/>
        <v>#NAME?</v>
      </c>
      <c r="V215" s="137" t="e" cm="1">
        <f t="array" aca="1" ref="V215" ca="1">(U215*_xll.RiskNormal('SW7'!C$3,'SW7'!D$3,_xll.RiskTruncateP(0.05,0.95),_xll.RiskName("PFAS MUSCLE FRAC"))/(B215*_xll.RiskNormal('SW7'!C$4,'SW7'!E$4,_xll.RiskTruncateP(0.05,0.95),_xll.RiskName("MUSCLE BW FRAC"))))/1000</f>
        <v>#NAME?</v>
      </c>
      <c r="W215" s="137" t="e" cm="1">
        <f t="array" aca="1" ref="W215" ca="1">V215/_xll.RiskNormal('SW7'!C$5,'SW7'!D$5,_xll.RiskTruncateP(0.05,0.95),_xll.RiskName("Serum Part"))</f>
        <v>#NAME?</v>
      </c>
    </row>
    <row r="216" spans="1:23" x14ac:dyDescent="0.35">
      <c r="A216" s="133">
        <f t="shared" si="35"/>
        <v>213</v>
      </c>
      <c r="B216" s="134" t="e" cm="1">
        <f t="array" aca="1" ref="B216" ca="1">B215+_xll.RiskNormal(0.5584 + 2*0.001787*A216 -3*0.00000155*A216^2 - 4*0.00000000133*A216^3,0.35*(0.5584 + 2*0.001787*A216 -3*0.00000155*A216^2 - 4*0.00000000133*A216^3),_xll.RiskTruncateP(0.05,0.95),_xll.RiskName("BW Gain"),_xll.RiskUnits("kg"))</f>
        <v>#NAME?</v>
      </c>
      <c r="C216" s="133" t="e" cm="1">
        <f t="array" aca="1" ref="C216" ca="1">_xll.RiskNormal(1200,1200*0.3941,_xll.RiskTruncateP(0.05,0.95),_xll.RiskName("Diet 4 Feed"),_xll.RiskUnits("ng/kg dry"))</f>
        <v>#NAME?</v>
      </c>
      <c r="D216" s="133">
        <v>0</v>
      </c>
      <c r="E216" s="163">
        <v>1.3</v>
      </c>
      <c r="F216" s="134" t="e" cm="1">
        <f t="array" aca="1" ref="F216" ca="1">_xll.RiskNormal((-0.0001*A216^2+0.0196*A216+11.697),(-0.0001*A216^2+0.0196*A216+11.697)*0.062,_xll.RiskTruncateP(0.05,0.95),_xll.RiskName("DMI Cow"),_xll.RiskUnits("kg"))</f>
        <v>#NAME?</v>
      </c>
      <c r="G216" s="134" t="e">
        <f t="shared" ca="1" si="32"/>
        <v>#NAME?</v>
      </c>
      <c r="H216" s="134" t="e" cm="1">
        <f t="array" aca="1" ref="H216" ca="1">_xll.RiskNormal('SW7'!C$12,'SW7'!D$12,_xll.RiskTruncateP(0.05,0.95),_xll.RiskName("Water Intake Cow"),_xll.RiskUnits("L"))</f>
        <v>#NAME?</v>
      </c>
      <c r="I216" s="134" t="e">
        <f t="shared" ca="1" si="33"/>
        <v>#NAME?</v>
      </c>
      <c r="J216" s="134" t="e">
        <f t="shared" ca="1" si="34"/>
        <v>#NAME?</v>
      </c>
      <c r="K216" s="134" t="e" cm="1">
        <f t="array" aca="1" ref="K216" ca="1">_xll.RiskNormal(-0.0000000257*A216^4+0.0000163*A216^3-0.003686*A216^2+0.3024*A216+1.445,(-0.0000000257*A216^4+0.0000163*A216^3-0.003686*A216^2+0.3024*A216+1.445)*0.355,_xll.RiskTruncateP(0.05,0.95),_xll.RiskName("Milk Intake"),_xll.RiskUnits("kg"))</f>
        <v>#NAME?</v>
      </c>
      <c r="L216" s="134" t="e" cm="1">
        <f t="array" aca="1" ref="L216" ca="1">_xll.RiskNormal(5.4702*LN(A216)-22.889,(5.4702*LN(A216)-22.889)*0.35,_xll.RiskTruncateP(0.05,0.95),_xll.RiskName("DMI"),_xll.RiskUnits("kg"))</f>
        <v>#NAME?</v>
      </c>
      <c r="M216" s="134" t="e" cm="1">
        <f t="array" aca="1" ref="M216" ca="1">_xll.RiskNormal(0.0243*L216,0.005*L216,_xll.RiskTruncateP(0.05,0.95),_xll.RiskName("Soil Intake"),_xll.RiskUnits("kg"))</f>
        <v>#NAME?</v>
      </c>
      <c r="N216" s="134" t="e">
        <f t="shared" ca="1" si="36"/>
        <v>#NAME?</v>
      </c>
      <c r="O216" s="134" t="e">
        <f t="shared" ca="1" si="37"/>
        <v>#NAME?</v>
      </c>
      <c r="P216" s="134" t="e">
        <f t="shared" ca="1" si="31"/>
        <v>#NAME?</v>
      </c>
      <c r="Q216" s="134" t="e">
        <f t="shared" ca="1" si="31"/>
        <v>#NAME?</v>
      </c>
      <c r="R216" s="134" t="e">
        <f t="shared" ca="1" si="31"/>
        <v>#NAME?</v>
      </c>
      <c r="S216" s="134" t="e">
        <f t="shared" ca="1" si="39"/>
        <v>#NAME?</v>
      </c>
      <c r="T216" s="134" t="e" cm="1">
        <f t="array" aca="1" ref="T216" ca="1">U215-(U215*(0.5^(1/_xll.RiskNormal('SW7'!C$2,'SW7'!D$2,_xll.RiskTruncateP(0.05,0.95),_xll.RiskName("Halflife"),_xll.RiskUnits("d")))))</f>
        <v>#NAME?</v>
      </c>
      <c r="U216" s="134" t="e">
        <f t="shared" ca="1" si="38"/>
        <v>#NAME?</v>
      </c>
      <c r="V216" s="137" t="e" cm="1">
        <f t="array" aca="1" ref="V216" ca="1">(U216*_xll.RiskNormal('SW7'!C$3,'SW7'!D$3,_xll.RiskTruncateP(0.05,0.95),_xll.RiskName("PFAS MUSCLE FRAC"))/(B216*_xll.RiskNormal('SW7'!C$4,'SW7'!E$4,_xll.RiskTruncateP(0.05,0.95),_xll.RiskName("MUSCLE BW FRAC"))))/1000</f>
        <v>#NAME?</v>
      </c>
      <c r="W216" s="137" t="e" cm="1">
        <f t="array" aca="1" ref="W216" ca="1">V216/_xll.RiskNormal('SW7'!C$5,'SW7'!D$5,_xll.RiskTruncateP(0.05,0.95),_xll.RiskName("Serum Part"))</f>
        <v>#NAME?</v>
      </c>
    </row>
    <row r="217" spans="1:23" x14ac:dyDescent="0.35">
      <c r="A217" s="133">
        <f t="shared" si="35"/>
        <v>214</v>
      </c>
      <c r="B217" s="134" t="e" cm="1">
        <f t="array" aca="1" ref="B217" ca="1">B216+_xll.RiskNormal(0.5584 + 2*0.001787*A217 -3*0.00000155*A217^2 - 4*0.00000000133*A217^3,0.35*(0.5584 + 2*0.001787*A217 -3*0.00000155*A217^2 - 4*0.00000000133*A217^3),_xll.RiskTruncateP(0.05,0.95),_xll.RiskName("BW Gain"),_xll.RiskUnits("kg"))</f>
        <v>#NAME?</v>
      </c>
      <c r="C217" s="133" t="e" cm="1">
        <f t="array" aca="1" ref="C217" ca="1">_xll.RiskNormal(1200,1200*0.3941,_xll.RiskTruncateP(0.05,0.95),_xll.RiskName("Diet 4 Feed"),_xll.RiskUnits("ng/kg dry"))</f>
        <v>#NAME?</v>
      </c>
      <c r="D217" s="133">
        <v>0</v>
      </c>
      <c r="E217" s="163">
        <v>1.3</v>
      </c>
      <c r="F217" s="134" t="e" cm="1">
        <f t="array" aca="1" ref="F217" ca="1">_xll.RiskNormal((-0.0001*A217^2+0.0196*A217+11.697),(-0.0001*A217^2+0.0196*A217+11.697)*0.062,_xll.RiskTruncateP(0.05,0.95),_xll.RiskName("DMI Cow"),_xll.RiskUnits("kg"))</f>
        <v>#NAME?</v>
      </c>
      <c r="G217" s="134" t="e">
        <f t="shared" ca="1" si="32"/>
        <v>#NAME?</v>
      </c>
      <c r="H217" s="134" t="e" cm="1">
        <f t="array" aca="1" ref="H217" ca="1">_xll.RiskNormal('SW7'!C$12,'SW7'!D$12,_xll.RiskTruncateP(0.05,0.95),_xll.RiskName("Water Intake Cow"),_xll.RiskUnits("L"))</f>
        <v>#NAME?</v>
      </c>
      <c r="I217" s="134" t="e">
        <f t="shared" ca="1" si="33"/>
        <v>#NAME?</v>
      </c>
      <c r="J217" s="134" t="e">
        <f t="shared" ca="1" si="34"/>
        <v>#NAME?</v>
      </c>
      <c r="K217" s="134" t="e" cm="1">
        <f t="array" aca="1" ref="K217" ca="1">_xll.RiskNormal(-0.0000000257*A217^4+0.0000163*A217^3-0.003686*A217^2+0.3024*A217+1.445,(-0.0000000257*A217^4+0.0000163*A217^3-0.003686*A217^2+0.3024*A217+1.445)*0.355,_xll.RiskTruncateP(0.05,0.95),_xll.RiskName("Milk Intake"),_xll.RiskUnits("kg"))</f>
        <v>#NAME?</v>
      </c>
      <c r="L217" s="134" t="e" cm="1">
        <f t="array" aca="1" ref="L217" ca="1">_xll.RiskNormal(5.4702*LN(A217)-22.889,(5.4702*LN(A217)-22.889)*0.35,_xll.RiskTruncateP(0.05,0.95),_xll.RiskName("DMI"),_xll.RiskUnits("kg"))</f>
        <v>#NAME?</v>
      </c>
      <c r="M217" s="134" t="e" cm="1">
        <f t="array" aca="1" ref="M217" ca="1">_xll.RiskNormal(0.0243*L217,0.005*L217,_xll.RiskTruncateP(0.05,0.95),_xll.RiskName("Soil Intake"),_xll.RiskUnits("kg"))</f>
        <v>#NAME?</v>
      </c>
      <c r="N217" s="134" t="e">
        <f t="shared" ca="1" si="36"/>
        <v>#NAME?</v>
      </c>
      <c r="O217" s="134" t="e">
        <f t="shared" ca="1" si="37"/>
        <v>#NAME?</v>
      </c>
      <c r="P217" s="134" t="e">
        <f t="shared" ca="1" si="31"/>
        <v>#NAME?</v>
      </c>
      <c r="Q217" s="134" t="e">
        <f t="shared" ca="1" si="31"/>
        <v>#NAME?</v>
      </c>
      <c r="R217" s="134" t="e">
        <f t="shared" ca="1" si="31"/>
        <v>#NAME?</v>
      </c>
      <c r="S217" s="134" t="e">
        <f t="shared" ca="1" si="39"/>
        <v>#NAME?</v>
      </c>
      <c r="T217" s="134" t="e" cm="1">
        <f t="array" aca="1" ref="T217" ca="1">U216-(U216*(0.5^(1/_xll.RiskNormal('SW7'!C$2,'SW7'!D$2,_xll.RiskTruncateP(0.05,0.95),_xll.RiskName("Halflife"),_xll.RiskUnits("d")))))</f>
        <v>#NAME?</v>
      </c>
      <c r="U217" s="134" t="e">
        <f t="shared" ca="1" si="38"/>
        <v>#NAME?</v>
      </c>
      <c r="V217" s="137" t="e" cm="1">
        <f t="array" aca="1" ref="V217" ca="1">(U217*_xll.RiskNormal('SW7'!C$3,'SW7'!D$3,_xll.RiskTruncateP(0.05,0.95),_xll.RiskName("PFAS MUSCLE FRAC"))/(B217*_xll.RiskNormal('SW7'!C$4,'SW7'!E$4,_xll.RiskTruncateP(0.05,0.95),_xll.RiskName("MUSCLE BW FRAC"))))/1000</f>
        <v>#NAME?</v>
      </c>
      <c r="W217" s="137" t="e" cm="1">
        <f t="array" aca="1" ref="W217" ca="1">V217/_xll.RiskNormal('SW7'!C$5,'SW7'!D$5,_xll.RiskTruncateP(0.05,0.95),_xll.RiskName("Serum Part"))</f>
        <v>#NAME?</v>
      </c>
    </row>
    <row r="218" spans="1:23" x14ac:dyDescent="0.35">
      <c r="A218" s="133">
        <f t="shared" si="35"/>
        <v>215</v>
      </c>
      <c r="B218" s="134" t="e" cm="1">
        <f t="array" aca="1" ref="B218" ca="1">B217+_xll.RiskNormal(0.5584 + 2*0.001787*A218 -3*0.00000155*A218^2 - 4*0.00000000133*A218^3,0.35*(0.5584 + 2*0.001787*A218 -3*0.00000155*A218^2 - 4*0.00000000133*A218^3),_xll.RiskTruncateP(0.05,0.95),_xll.RiskName("BW Gain"),_xll.RiskUnits("kg"))</f>
        <v>#NAME?</v>
      </c>
      <c r="C218" s="133" t="e" cm="1">
        <f t="array" aca="1" ref="C218" ca="1">_xll.RiskNormal(1200,1200*0.3941,_xll.RiskTruncateP(0.05,0.95),_xll.RiskName("Diet 4 Feed"),_xll.RiskUnits("ng/kg dry"))</f>
        <v>#NAME?</v>
      </c>
      <c r="D218" s="133">
        <v>0</v>
      </c>
      <c r="E218" s="163">
        <v>1.3</v>
      </c>
      <c r="F218" s="134" t="e" cm="1">
        <f t="array" aca="1" ref="F218" ca="1">_xll.RiskNormal((-0.0001*A218^2+0.0196*A218+11.697),(-0.0001*A218^2+0.0196*A218+11.697)*0.062,_xll.RiskTruncateP(0.05,0.95),_xll.RiskName("DMI Cow"),_xll.RiskUnits("kg"))</f>
        <v>#NAME?</v>
      </c>
      <c r="G218" s="134" t="e">
        <f t="shared" ca="1" si="32"/>
        <v>#NAME?</v>
      </c>
      <c r="H218" s="134" t="e" cm="1">
        <f t="array" aca="1" ref="H218" ca="1">_xll.RiskNormal('SW7'!C$12,'SW7'!D$12,_xll.RiskTruncateP(0.05,0.95),_xll.RiskName("Water Intake Cow"),_xll.RiskUnits("L"))</f>
        <v>#NAME?</v>
      </c>
      <c r="I218" s="134" t="e">
        <f t="shared" ca="1" si="33"/>
        <v>#NAME?</v>
      </c>
      <c r="J218" s="134" t="e">
        <f t="shared" ca="1" si="34"/>
        <v>#NAME?</v>
      </c>
      <c r="K218" s="134" t="e" cm="1">
        <f t="array" aca="1" ref="K218" ca="1">_xll.RiskNormal(-0.0000000257*A218^4+0.0000163*A218^3-0.003686*A218^2+0.3024*A218+1.445,(-0.0000000257*A218^4+0.0000163*A218^3-0.003686*A218^2+0.3024*A218+1.445)*0.355,_xll.RiskTruncateP(0.05,0.95),_xll.RiskName("Milk Intake"),_xll.RiskUnits("kg"))</f>
        <v>#NAME?</v>
      </c>
      <c r="L218" s="134" t="e" cm="1">
        <f t="array" aca="1" ref="L218" ca="1">_xll.RiskNormal(5.4702*LN(A218)-22.889,(5.4702*LN(A218)-22.889)*0.35,_xll.RiskTruncateP(0.05,0.95),_xll.RiskName("DMI"),_xll.RiskUnits("kg"))</f>
        <v>#NAME?</v>
      </c>
      <c r="M218" s="134" t="e" cm="1">
        <f t="array" aca="1" ref="M218" ca="1">_xll.RiskNormal(0.0243*L218,0.005*L218,_xll.RiskTruncateP(0.05,0.95),_xll.RiskName("Soil Intake"),_xll.RiskUnits("kg"))</f>
        <v>#NAME?</v>
      </c>
      <c r="N218" s="134" t="e">
        <f t="shared" ca="1" si="36"/>
        <v>#NAME?</v>
      </c>
      <c r="O218" s="134" t="e">
        <f t="shared" ca="1" si="37"/>
        <v>#NAME?</v>
      </c>
      <c r="P218" s="134" t="e">
        <f t="shared" ca="1" si="31"/>
        <v>#NAME?</v>
      </c>
      <c r="Q218" s="134" t="e">
        <f t="shared" ca="1" si="31"/>
        <v>#NAME?</v>
      </c>
      <c r="R218" s="134" t="e">
        <f t="shared" ca="1" si="31"/>
        <v>#NAME?</v>
      </c>
      <c r="S218" s="134" t="e">
        <f t="shared" ca="1" si="39"/>
        <v>#NAME?</v>
      </c>
      <c r="T218" s="134" t="e" cm="1">
        <f t="array" aca="1" ref="T218" ca="1">U217-(U217*(0.5^(1/_xll.RiskNormal('SW7'!C$2,'SW7'!D$2,_xll.RiskTruncateP(0.05,0.95),_xll.RiskName("Halflife"),_xll.RiskUnits("d")))))</f>
        <v>#NAME?</v>
      </c>
      <c r="U218" s="134" t="e">
        <f t="shared" ca="1" si="38"/>
        <v>#NAME?</v>
      </c>
      <c r="V218" s="137" t="e" cm="1">
        <f t="array" aca="1" ref="V218" ca="1">(U218*_xll.RiskNormal('SW7'!C$3,'SW7'!D$3,_xll.RiskTruncateP(0.05,0.95),_xll.RiskName("PFAS MUSCLE FRAC"))/(B218*_xll.RiskNormal('SW7'!C$4,'SW7'!E$4,_xll.RiskTruncateP(0.05,0.95),_xll.RiskName("MUSCLE BW FRAC"))))/1000</f>
        <v>#NAME?</v>
      </c>
      <c r="W218" s="137" t="e" cm="1">
        <f t="array" aca="1" ref="W218" ca="1">V218/_xll.RiskNormal('SW7'!C$5,'SW7'!D$5,_xll.RiskTruncateP(0.05,0.95),_xll.RiskName("Serum Part"))</f>
        <v>#NAME?</v>
      </c>
    </row>
    <row r="219" spans="1:23" x14ac:dyDescent="0.35">
      <c r="A219" s="133">
        <f t="shared" si="35"/>
        <v>216</v>
      </c>
      <c r="B219" s="134" t="e" cm="1">
        <f t="array" aca="1" ref="B219" ca="1">B218+_xll.RiskNormal(0.5584 + 2*0.001787*A219 -3*0.00000155*A219^2 - 4*0.00000000133*A219^3,0.35*(0.5584 + 2*0.001787*A219 -3*0.00000155*A219^2 - 4*0.00000000133*A219^3),_xll.RiskTruncateP(0.05,0.95),_xll.RiskName("BW Gain"),_xll.RiskUnits("kg"))</f>
        <v>#NAME?</v>
      </c>
      <c r="C219" s="133" t="e" cm="1">
        <f t="array" aca="1" ref="C219" ca="1">_xll.RiskNormal(1200,1200*0.3941,_xll.RiskTruncateP(0.05,0.95),_xll.RiskName("Diet 4 Feed"),_xll.RiskUnits("ng/kg dry"))</f>
        <v>#NAME?</v>
      </c>
      <c r="D219" s="133">
        <v>0</v>
      </c>
      <c r="E219" s="163">
        <v>1.3</v>
      </c>
      <c r="F219" s="134" t="e" cm="1">
        <f t="array" aca="1" ref="F219" ca="1">_xll.RiskNormal((-0.0001*A219^2+0.0196*A219+11.697),(-0.0001*A219^2+0.0196*A219+11.697)*0.062,_xll.RiskTruncateP(0.05,0.95),_xll.RiskName("DMI Cow"),_xll.RiskUnits("kg"))</f>
        <v>#NAME?</v>
      </c>
      <c r="G219" s="134" t="e">
        <f t="shared" ca="1" si="32"/>
        <v>#NAME?</v>
      </c>
      <c r="H219" s="134" t="e" cm="1">
        <f t="array" aca="1" ref="H219" ca="1">_xll.RiskNormal('SW7'!C$12,'SW7'!D$12,_xll.RiskTruncateP(0.05,0.95),_xll.RiskName("Water Intake Cow"),_xll.RiskUnits("L"))</f>
        <v>#NAME?</v>
      </c>
      <c r="I219" s="134" t="e">
        <f t="shared" ca="1" si="33"/>
        <v>#NAME?</v>
      </c>
      <c r="J219" s="134" t="e">
        <f t="shared" ca="1" si="34"/>
        <v>#NAME?</v>
      </c>
      <c r="K219" s="134" t="e" cm="1">
        <f t="array" aca="1" ref="K219" ca="1">_xll.RiskNormal(-0.0000000257*A219^4+0.0000163*A219^3-0.003686*A219^2+0.3024*A219+1.445,(-0.0000000257*A219^4+0.0000163*A219^3-0.003686*A219^2+0.3024*A219+1.445)*0.355,_xll.RiskTruncateP(0.05,0.95),_xll.RiskName("Milk Intake"),_xll.RiskUnits("kg"))</f>
        <v>#NAME?</v>
      </c>
      <c r="L219" s="134" t="e" cm="1">
        <f t="array" aca="1" ref="L219" ca="1">_xll.RiskNormal(5.4702*LN(A219)-22.889,(5.4702*LN(A219)-22.889)*0.35,_xll.RiskTruncateP(0.05,0.95),_xll.RiskName("DMI"),_xll.RiskUnits("kg"))</f>
        <v>#NAME?</v>
      </c>
      <c r="M219" s="134" t="e" cm="1">
        <f t="array" aca="1" ref="M219" ca="1">_xll.RiskNormal(0.0243*L219,0.005*L219,_xll.RiskTruncateP(0.05,0.95),_xll.RiskName("Soil Intake"),_xll.RiskUnits("kg"))</f>
        <v>#NAME?</v>
      </c>
      <c r="N219" s="134" t="e">
        <f t="shared" ca="1" si="36"/>
        <v>#NAME?</v>
      </c>
      <c r="O219" s="134" t="e">
        <f t="shared" ca="1" si="37"/>
        <v>#NAME?</v>
      </c>
      <c r="P219" s="134" t="e">
        <f t="shared" ca="1" si="31"/>
        <v>#NAME?</v>
      </c>
      <c r="Q219" s="134" t="e">
        <f t="shared" ca="1" si="31"/>
        <v>#NAME?</v>
      </c>
      <c r="R219" s="134" t="e">
        <f t="shared" ca="1" si="31"/>
        <v>#NAME?</v>
      </c>
      <c r="S219" s="134" t="e">
        <f t="shared" ca="1" si="39"/>
        <v>#NAME?</v>
      </c>
      <c r="T219" s="134" t="e" cm="1">
        <f t="array" aca="1" ref="T219" ca="1">U218-(U218*(0.5^(1/_xll.RiskNormal('SW7'!C$2,'SW7'!D$2,_xll.RiskTruncateP(0.05,0.95),_xll.RiskName("Halflife"),_xll.RiskUnits("d")))))</f>
        <v>#NAME?</v>
      </c>
      <c r="U219" s="134" t="e">
        <f t="shared" ca="1" si="38"/>
        <v>#NAME?</v>
      </c>
      <c r="V219" s="137" t="e" cm="1">
        <f t="array" aca="1" ref="V219" ca="1">(U219*_xll.RiskNormal('SW7'!C$3,'SW7'!D$3,_xll.RiskTruncateP(0.05,0.95),_xll.RiskName("PFAS MUSCLE FRAC"))/(B219*_xll.RiskNormal('SW7'!C$4,'SW7'!E$4,_xll.RiskTruncateP(0.05,0.95),_xll.RiskName("MUSCLE BW FRAC"))))/1000</f>
        <v>#NAME?</v>
      </c>
      <c r="W219" s="137" t="e" cm="1">
        <f t="array" aca="1" ref="W219" ca="1">V219/_xll.RiskNormal('SW7'!C$5,'SW7'!D$5,_xll.RiskTruncateP(0.05,0.95),_xll.RiskName("Serum Part"))</f>
        <v>#NAME?</v>
      </c>
    </row>
    <row r="220" spans="1:23" x14ac:dyDescent="0.35">
      <c r="A220" s="133">
        <f t="shared" si="35"/>
        <v>217</v>
      </c>
      <c r="B220" s="134" t="e" cm="1">
        <f t="array" aca="1" ref="B220" ca="1">B219+_xll.RiskNormal(0.5584 + 2*0.001787*A220 -3*0.00000155*A220^2 - 4*0.00000000133*A220^3,0.35*(0.5584 + 2*0.001787*A220 -3*0.00000155*A220^2 - 4*0.00000000133*A220^3),_xll.RiskTruncateP(0.05,0.95),_xll.RiskName("BW Gain"),_xll.RiskUnits("kg"))</f>
        <v>#NAME?</v>
      </c>
      <c r="C220" s="133" t="e" cm="1">
        <f t="array" aca="1" ref="C220" ca="1">_xll.RiskNormal(1200,1200*0.3941,_xll.RiskTruncateP(0.05,0.95),_xll.RiskName("Diet 4 Feed"),_xll.RiskUnits("ng/kg dry"))</f>
        <v>#NAME?</v>
      </c>
      <c r="D220" s="133">
        <v>0</v>
      </c>
      <c r="E220" s="163">
        <v>1.3</v>
      </c>
      <c r="F220" s="134" t="e" cm="1">
        <f t="array" aca="1" ref="F220" ca="1">_xll.RiskNormal((-0.0001*A220^2+0.0196*A220+11.697),(-0.0001*A220^2+0.0196*A220+11.697)*0.062,_xll.RiskTruncateP(0.05,0.95),_xll.RiskName("DMI Cow"),_xll.RiskUnits("kg"))</f>
        <v>#NAME?</v>
      </c>
      <c r="G220" s="134" t="e">
        <f t="shared" ca="1" si="32"/>
        <v>#NAME?</v>
      </c>
      <c r="H220" s="134" t="e" cm="1">
        <f t="array" aca="1" ref="H220" ca="1">_xll.RiskNormal('SW7'!C$12,'SW7'!D$12,_xll.RiskTruncateP(0.05,0.95),_xll.RiskName("Water Intake Cow"),_xll.RiskUnits("L"))</f>
        <v>#NAME?</v>
      </c>
      <c r="I220" s="134" t="e">
        <f t="shared" ca="1" si="33"/>
        <v>#NAME?</v>
      </c>
      <c r="J220" s="134" t="e">
        <f t="shared" ca="1" si="34"/>
        <v>#NAME?</v>
      </c>
      <c r="K220" s="134" t="e" cm="1">
        <f t="array" aca="1" ref="K220" ca="1">_xll.RiskNormal(-0.0000000257*A220^4+0.0000163*A220^3-0.003686*A220^2+0.3024*A220+1.445,(-0.0000000257*A220^4+0.0000163*A220^3-0.003686*A220^2+0.3024*A220+1.445)*0.355,_xll.RiskTruncateP(0.05,0.95),_xll.RiskName("Milk Intake"),_xll.RiskUnits("kg"))</f>
        <v>#NAME?</v>
      </c>
      <c r="L220" s="134" t="e" cm="1">
        <f t="array" aca="1" ref="L220" ca="1">_xll.RiskNormal(5.4702*LN(A220)-22.889,(5.4702*LN(A220)-22.889)*0.35,_xll.RiskTruncateP(0.05,0.95),_xll.RiskName("DMI"),_xll.RiskUnits("kg"))</f>
        <v>#NAME?</v>
      </c>
      <c r="M220" s="134" t="e" cm="1">
        <f t="array" aca="1" ref="M220" ca="1">_xll.RiskNormal(0.0243*L220,0.005*L220,_xll.RiskTruncateP(0.05,0.95),_xll.RiskName("Soil Intake"),_xll.RiskUnits("kg"))</f>
        <v>#NAME?</v>
      </c>
      <c r="N220" s="134" t="e">
        <f t="shared" ca="1" si="36"/>
        <v>#NAME?</v>
      </c>
      <c r="O220" s="134" t="e">
        <f t="shared" ca="1" si="37"/>
        <v>#NAME?</v>
      </c>
      <c r="P220" s="134" t="e">
        <f t="shared" ca="1" si="31"/>
        <v>#NAME?</v>
      </c>
      <c r="Q220" s="134" t="e">
        <f t="shared" ca="1" si="31"/>
        <v>#NAME?</v>
      </c>
      <c r="R220" s="134" t="e">
        <f t="shared" ca="1" si="31"/>
        <v>#NAME?</v>
      </c>
      <c r="S220" s="134" t="e">
        <f t="shared" ca="1" si="39"/>
        <v>#NAME?</v>
      </c>
      <c r="T220" s="134" t="e" cm="1">
        <f t="array" aca="1" ref="T220" ca="1">U219-(U219*(0.5^(1/_xll.RiskNormal('SW7'!C$2,'SW7'!D$2,_xll.RiskTruncateP(0.05,0.95),_xll.RiskName("Halflife"),_xll.RiskUnits("d")))))</f>
        <v>#NAME?</v>
      </c>
      <c r="U220" s="134" t="e">
        <f t="shared" ca="1" si="38"/>
        <v>#NAME?</v>
      </c>
      <c r="V220" s="137" t="e" cm="1">
        <f t="array" aca="1" ref="V220" ca="1">(U220*_xll.RiskNormal('SW7'!C$3,'SW7'!D$3,_xll.RiskTruncateP(0.05,0.95),_xll.RiskName("PFAS MUSCLE FRAC"))/(B220*_xll.RiskNormal('SW7'!C$4,'SW7'!E$4,_xll.RiskTruncateP(0.05,0.95),_xll.RiskName("MUSCLE BW FRAC"))))/1000</f>
        <v>#NAME?</v>
      </c>
      <c r="W220" s="137" t="e" cm="1">
        <f t="array" aca="1" ref="W220" ca="1">V220/_xll.RiskNormal('SW7'!C$5,'SW7'!D$5,_xll.RiskTruncateP(0.05,0.95),_xll.RiskName("Serum Part"))</f>
        <v>#NAME?</v>
      </c>
    </row>
    <row r="221" spans="1:23" x14ac:dyDescent="0.35">
      <c r="A221" s="133">
        <f t="shared" si="35"/>
        <v>218</v>
      </c>
      <c r="B221" s="134" t="e" cm="1">
        <f t="array" aca="1" ref="B221" ca="1">B220+_xll.RiskNormal(0.5584 + 2*0.001787*A221 -3*0.00000155*A221^2 - 4*0.00000000133*A221^3,0.35*(0.5584 + 2*0.001787*A221 -3*0.00000155*A221^2 - 4*0.00000000133*A221^3),_xll.RiskTruncateP(0.05,0.95),_xll.RiskName("BW Gain"),_xll.RiskUnits("kg"))</f>
        <v>#NAME?</v>
      </c>
      <c r="C221" s="133" t="e" cm="1">
        <f t="array" aca="1" ref="C221" ca="1">_xll.RiskNormal(1200,1200*0.3941,_xll.RiskTruncateP(0.05,0.95),_xll.RiskName("Diet 4 Feed"),_xll.RiskUnits("ng/kg dry"))</f>
        <v>#NAME?</v>
      </c>
      <c r="D221" s="133">
        <v>0</v>
      </c>
      <c r="E221" s="163">
        <v>1.3</v>
      </c>
      <c r="F221" s="134" t="e" cm="1">
        <f t="array" aca="1" ref="F221" ca="1">_xll.RiskNormal((-0.0001*A221^2+0.0196*A221+11.697),(-0.0001*A221^2+0.0196*A221+11.697)*0.062,_xll.RiskTruncateP(0.05,0.95),_xll.RiskName("DMI Cow"),_xll.RiskUnits("kg"))</f>
        <v>#NAME?</v>
      </c>
      <c r="G221" s="134" t="e">
        <f t="shared" ca="1" si="32"/>
        <v>#NAME?</v>
      </c>
      <c r="H221" s="134" t="e" cm="1">
        <f t="array" aca="1" ref="H221" ca="1">_xll.RiskNormal('SW7'!C$12,'SW7'!D$12,_xll.RiskTruncateP(0.05,0.95),_xll.RiskName("Water Intake Cow"),_xll.RiskUnits("L"))</f>
        <v>#NAME?</v>
      </c>
      <c r="I221" s="134" t="e">
        <f t="shared" ca="1" si="33"/>
        <v>#NAME?</v>
      </c>
      <c r="J221" s="134" t="e">
        <f t="shared" ca="1" si="34"/>
        <v>#NAME?</v>
      </c>
      <c r="K221" s="134" t="e" cm="1">
        <f t="array" aca="1" ref="K221" ca="1">_xll.RiskNormal(-0.0000000257*A221^4+0.0000163*A221^3-0.003686*A221^2+0.3024*A221+1.445,(-0.0000000257*A221^4+0.0000163*A221^3-0.003686*A221^2+0.3024*A221+1.445)*0.355,_xll.RiskTruncateP(0.05,0.95),_xll.RiskName("Milk Intake"),_xll.RiskUnits("kg"))</f>
        <v>#NAME?</v>
      </c>
      <c r="L221" s="134" t="e" cm="1">
        <f t="array" aca="1" ref="L221" ca="1">_xll.RiskNormal(5.4702*LN(A221)-22.889,(5.4702*LN(A221)-22.889)*0.35,_xll.RiskTruncateP(0.05,0.95),_xll.RiskName("DMI"),_xll.RiskUnits("kg"))</f>
        <v>#NAME?</v>
      </c>
      <c r="M221" s="134" t="e" cm="1">
        <f t="array" aca="1" ref="M221" ca="1">_xll.RiskNormal(0.0243*L221,0.005*L221,_xll.RiskTruncateP(0.05,0.95),_xll.RiskName("Soil Intake"),_xll.RiskUnits("kg"))</f>
        <v>#NAME?</v>
      </c>
      <c r="N221" s="134" t="e">
        <f t="shared" ca="1" si="36"/>
        <v>#NAME?</v>
      </c>
      <c r="O221" s="134" t="e">
        <f t="shared" ca="1" si="37"/>
        <v>#NAME?</v>
      </c>
      <c r="P221" s="134" t="e">
        <f t="shared" ca="1" si="31"/>
        <v>#NAME?</v>
      </c>
      <c r="Q221" s="134" t="e">
        <f t="shared" ca="1" si="31"/>
        <v>#NAME?</v>
      </c>
      <c r="R221" s="134" t="e">
        <f t="shared" ca="1" si="31"/>
        <v>#NAME?</v>
      </c>
      <c r="S221" s="134" t="e">
        <f t="shared" ca="1" si="39"/>
        <v>#NAME?</v>
      </c>
      <c r="T221" s="134" t="e" cm="1">
        <f t="array" aca="1" ref="T221" ca="1">U220-(U220*(0.5^(1/_xll.RiskNormal('SW7'!C$2,'SW7'!D$2,_xll.RiskTruncateP(0.05,0.95),_xll.RiskName("Halflife"),_xll.RiskUnits("d")))))</f>
        <v>#NAME?</v>
      </c>
      <c r="U221" s="134" t="e">
        <f t="shared" ca="1" si="38"/>
        <v>#NAME?</v>
      </c>
      <c r="V221" s="137" t="e" cm="1">
        <f t="array" aca="1" ref="V221" ca="1">(U221*_xll.RiskNormal('SW7'!C$3,'SW7'!D$3,_xll.RiskTruncateP(0.05,0.95),_xll.RiskName("PFAS MUSCLE FRAC"))/(B221*_xll.RiskNormal('SW7'!C$4,'SW7'!E$4,_xll.RiskTruncateP(0.05,0.95),_xll.RiskName("MUSCLE BW FRAC"))))/1000</f>
        <v>#NAME?</v>
      </c>
      <c r="W221" s="137" t="e" cm="1">
        <f t="array" aca="1" ref="W221" ca="1">V221/_xll.RiskNormal('SW7'!C$5,'SW7'!D$5,_xll.RiskTruncateP(0.05,0.95),_xll.RiskName("Serum Part"))</f>
        <v>#NAME?</v>
      </c>
    </row>
    <row r="222" spans="1:23" x14ac:dyDescent="0.35">
      <c r="A222" s="133">
        <f t="shared" si="35"/>
        <v>219</v>
      </c>
      <c r="B222" s="134" t="e" cm="1">
        <f t="array" aca="1" ref="B222" ca="1">B221+_xll.RiskNormal(0.5584 + 2*0.001787*A222 -3*0.00000155*A222^2 - 4*0.00000000133*A222^3,0.35*(0.5584 + 2*0.001787*A222 -3*0.00000155*A222^2 - 4*0.00000000133*A222^3),_xll.RiskTruncateP(0.05,0.95),_xll.RiskName("BW Gain"),_xll.RiskUnits("kg"))</f>
        <v>#NAME?</v>
      </c>
      <c r="C222" s="133" t="e" cm="1">
        <f t="array" aca="1" ref="C222" ca="1">_xll.RiskNormal(1200,1200*0.3941,_xll.RiskTruncateP(0.05,0.95),_xll.RiskName("Diet 4 Feed"),_xll.RiskUnits("ng/kg dry"))</f>
        <v>#NAME?</v>
      </c>
      <c r="D222" s="133">
        <v>0</v>
      </c>
      <c r="E222" s="163">
        <v>1.3</v>
      </c>
      <c r="F222" s="134" t="e" cm="1">
        <f t="array" aca="1" ref="F222" ca="1">_xll.RiskNormal((-0.0001*A222^2+0.0196*A222+11.697),(-0.0001*A222^2+0.0196*A222+11.697)*0.062,_xll.RiskTruncateP(0.05,0.95),_xll.RiskName("DMI Cow"),_xll.RiskUnits("kg"))</f>
        <v>#NAME?</v>
      </c>
      <c r="G222" s="134" t="e">
        <f t="shared" ca="1" si="32"/>
        <v>#NAME?</v>
      </c>
      <c r="H222" s="134" t="e" cm="1">
        <f t="array" aca="1" ref="H222" ca="1">_xll.RiskNormal('SW7'!C$12,'SW7'!D$12,_xll.RiskTruncateP(0.05,0.95),_xll.RiskName("Water Intake Cow"),_xll.RiskUnits("L"))</f>
        <v>#NAME?</v>
      </c>
      <c r="I222" s="134" t="e">
        <f t="shared" ca="1" si="33"/>
        <v>#NAME?</v>
      </c>
      <c r="J222" s="134" t="e">
        <f t="shared" ca="1" si="34"/>
        <v>#NAME?</v>
      </c>
      <c r="K222" s="134" t="e" cm="1">
        <f t="array" aca="1" ref="K222" ca="1">_xll.RiskNormal(-0.0000000257*A222^4+0.0000163*A222^3-0.003686*A222^2+0.3024*A222+1.445,(-0.0000000257*A222^4+0.0000163*A222^3-0.003686*A222^2+0.3024*A222+1.445)*0.355,_xll.RiskTruncateP(0.05,0.95),_xll.RiskName("Milk Intake"),_xll.RiskUnits("kg"))</f>
        <v>#NAME?</v>
      </c>
      <c r="L222" s="134" t="e" cm="1">
        <f t="array" aca="1" ref="L222" ca="1">_xll.RiskNormal(5.4702*LN(A222)-22.889,(5.4702*LN(A222)-22.889)*0.35,_xll.RiskTruncateP(0.05,0.95),_xll.RiskName("DMI"),_xll.RiskUnits("kg"))</f>
        <v>#NAME?</v>
      </c>
      <c r="M222" s="134" t="e" cm="1">
        <f t="array" aca="1" ref="M222" ca="1">_xll.RiskNormal(0.0243*L222,0.005*L222,_xll.RiskTruncateP(0.05,0.95),_xll.RiskName("Soil Intake"),_xll.RiskUnits("kg"))</f>
        <v>#NAME?</v>
      </c>
      <c r="N222" s="134" t="e">
        <f t="shared" ca="1" si="36"/>
        <v>#NAME?</v>
      </c>
      <c r="O222" s="134" t="e">
        <f t="shared" ca="1" si="37"/>
        <v>#NAME?</v>
      </c>
      <c r="P222" s="134" t="e">
        <f t="shared" ca="1" si="31"/>
        <v>#NAME?</v>
      </c>
      <c r="Q222" s="134" t="e">
        <f t="shared" ca="1" si="31"/>
        <v>#NAME?</v>
      </c>
      <c r="R222" s="134" t="e">
        <f t="shared" ca="1" si="31"/>
        <v>#NAME?</v>
      </c>
      <c r="S222" s="134" t="e">
        <f t="shared" ca="1" si="39"/>
        <v>#NAME?</v>
      </c>
      <c r="T222" s="134" t="e" cm="1">
        <f t="array" aca="1" ref="T222" ca="1">U221-(U221*(0.5^(1/_xll.RiskNormal('SW7'!C$2,'SW7'!D$2,_xll.RiskTruncateP(0.05,0.95),_xll.RiskName("Halflife"),_xll.RiskUnits("d")))))</f>
        <v>#NAME?</v>
      </c>
      <c r="U222" s="134" t="e">
        <f t="shared" ca="1" si="38"/>
        <v>#NAME?</v>
      </c>
      <c r="V222" s="137" t="e" cm="1">
        <f t="array" aca="1" ref="V222" ca="1">(U222*_xll.RiskNormal('SW7'!C$3,'SW7'!D$3,_xll.RiskTruncateP(0.05,0.95),_xll.RiskName("PFAS MUSCLE FRAC"))/(B222*_xll.RiskNormal('SW7'!C$4,'SW7'!E$4,_xll.RiskTruncateP(0.05,0.95),_xll.RiskName("MUSCLE BW FRAC"))))/1000</f>
        <v>#NAME?</v>
      </c>
      <c r="W222" s="137" t="e" cm="1">
        <f t="array" aca="1" ref="W222" ca="1">V222/_xll.RiskNormal('SW7'!C$5,'SW7'!D$5,_xll.RiskTruncateP(0.05,0.95),_xll.RiskName("Serum Part"))</f>
        <v>#NAME?</v>
      </c>
    </row>
    <row r="223" spans="1:23" x14ac:dyDescent="0.35">
      <c r="A223" s="133">
        <f t="shared" si="35"/>
        <v>220</v>
      </c>
      <c r="B223" s="134" t="e" cm="1">
        <f t="array" aca="1" ref="B223" ca="1">B222+_xll.RiskNormal(0.5584 + 2*0.001787*A223 -3*0.00000155*A223^2 - 4*0.00000000133*A223^3,0.35*(0.5584 + 2*0.001787*A223 -3*0.00000155*A223^2 - 4*0.00000000133*A223^3),_xll.RiskTruncateP(0.05,0.95),_xll.RiskName("BW Gain"),_xll.RiskUnits("kg"))</f>
        <v>#NAME?</v>
      </c>
      <c r="C223" s="133" t="e" cm="1">
        <f t="array" aca="1" ref="C223" ca="1">_xll.RiskNormal(1200,1200*0.3941,_xll.RiskTruncateP(0.05,0.95),_xll.RiskName("Diet 4 Feed"),_xll.RiskUnits("ng/kg dry"))</f>
        <v>#NAME?</v>
      </c>
      <c r="D223" s="133">
        <v>0</v>
      </c>
      <c r="E223" s="163">
        <v>1.3</v>
      </c>
      <c r="F223" s="134" t="e" cm="1">
        <f t="array" aca="1" ref="F223" ca="1">_xll.RiskNormal((-0.0001*A223^2+0.0196*A223+11.697),(-0.0001*A223^2+0.0196*A223+11.697)*0.062,_xll.RiskTruncateP(0.05,0.95),_xll.RiskName("DMI Cow"),_xll.RiskUnits("kg"))</f>
        <v>#NAME?</v>
      </c>
      <c r="G223" s="134" t="e">
        <f t="shared" ca="1" si="32"/>
        <v>#NAME?</v>
      </c>
      <c r="H223" s="134" t="e" cm="1">
        <f t="array" aca="1" ref="H223" ca="1">_xll.RiskNormal('SW7'!C$12,'SW7'!D$12,_xll.RiskTruncateP(0.05,0.95),_xll.RiskName("Water Intake Cow"),_xll.RiskUnits("L"))</f>
        <v>#NAME?</v>
      </c>
      <c r="I223" s="134" t="e">
        <f t="shared" ca="1" si="33"/>
        <v>#NAME?</v>
      </c>
      <c r="J223" s="134" t="e">
        <f t="shared" ca="1" si="34"/>
        <v>#NAME?</v>
      </c>
      <c r="K223" s="134" t="e" cm="1">
        <f t="array" aca="1" ref="K223" ca="1">_xll.RiskNormal(-0.0000000257*A223^4+0.0000163*A223^3-0.003686*A223^2+0.3024*A223+1.445,(-0.0000000257*A223^4+0.0000163*A223^3-0.003686*A223^2+0.3024*A223+1.445)*0.355,_xll.RiskTruncateP(0.05,0.95),_xll.RiskName("Milk Intake"),_xll.RiskUnits("kg"))</f>
        <v>#NAME?</v>
      </c>
      <c r="L223" s="134" t="e" cm="1">
        <f t="array" aca="1" ref="L223" ca="1">_xll.RiskNormal(5.4702*LN(A223)-22.889,(5.4702*LN(A223)-22.889)*0.35,_xll.RiskTruncateP(0.05,0.95),_xll.RiskName("DMI"),_xll.RiskUnits("kg"))</f>
        <v>#NAME?</v>
      </c>
      <c r="M223" s="134" t="e" cm="1">
        <f t="array" aca="1" ref="M223" ca="1">_xll.RiskNormal(0.0243*L223,0.005*L223,_xll.RiskTruncateP(0.05,0.95),_xll.RiskName("Soil Intake"),_xll.RiskUnits("kg"))</f>
        <v>#NAME?</v>
      </c>
      <c r="N223" s="134" t="e">
        <f t="shared" ca="1" si="36"/>
        <v>#NAME?</v>
      </c>
      <c r="O223" s="134" t="e">
        <f t="shared" ca="1" si="37"/>
        <v>#NAME?</v>
      </c>
      <c r="P223" s="134" t="e">
        <f t="shared" ca="1" si="31"/>
        <v>#NAME?</v>
      </c>
      <c r="Q223" s="134" t="e">
        <f t="shared" ca="1" si="31"/>
        <v>#NAME?</v>
      </c>
      <c r="R223" s="134" t="e">
        <f t="shared" ca="1" si="31"/>
        <v>#NAME?</v>
      </c>
      <c r="S223" s="134" t="e">
        <f t="shared" ca="1" si="39"/>
        <v>#NAME?</v>
      </c>
      <c r="T223" s="134" t="e" cm="1">
        <f t="array" aca="1" ref="T223" ca="1">U222-(U222*(0.5^(1/_xll.RiskNormal('SW7'!C$2,'SW7'!D$2,_xll.RiskTruncateP(0.05,0.95),_xll.RiskName("Halflife"),_xll.RiskUnits("d")))))</f>
        <v>#NAME?</v>
      </c>
      <c r="U223" s="134" t="e">
        <f t="shared" ca="1" si="38"/>
        <v>#NAME?</v>
      </c>
      <c r="V223" s="137" t="e" cm="1">
        <f t="array" aca="1" ref="V223" ca="1">(U223*_xll.RiskNormal('SW7'!C$3,'SW7'!D$3,_xll.RiskTruncateP(0.05,0.95),_xll.RiskName("PFAS MUSCLE FRAC"))/(B223*_xll.RiskNormal('SW7'!C$4,'SW7'!E$4,_xll.RiskTruncateP(0.05,0.95),_xll.RiskName("MUSCLE BW FRAC"))))/1000</f>
        <v>#NAME?</v>
      </c>
      <c r="W223" s="137" t="e" cm="1">
        <f t="array" aca="1" ref="W223" ca="1">V223/_xll.RiskNormal('SW7'!C$5,'SW7'!D$5,_xll.RiskTruncateP(0.05,0.95),_xll.RiskName("Serum Part"))</f>
        <v>#NAME?</v>
      </c>
    </row>
    <row r="224" spans="1:23" x14ac:dyDescent="0.35">
      <c r="A224" s="133">
        <f t="shared" si="35"/>
        <v>221</v>
      </c>
      <c r="B224" s="134" t="e" cm="1">
        <f t="array" aca="1" ref="B224" ca="1">B223+_xll.RiskNormal(0.5584 + 2*0.001787*A224 -3*0.00000155*A224^2 - 4*0.00000000133*A224^3,0.35*(0.5584 + 2*0.001787*A224 -3*0.00000155*A224^2 - 4*0.00000000133*A224^3),_xll.RiskTruncateP(0.05,0.95),_xll.RiskName("BW Gain"),_xll.RiskUnits("kg"))</f>
        <v>#NAME?</v>
      </c>
      <c r="C224" s="133" t="e" cm="1">
        <f t="array" aca="1" ref="C224" ca="1">_xll.RiskNormal(1200,1200*0.3941,_xll.RiskTruncateP(0.05,0.95),_xll.RiskName("Diet 4 Feed"),_xll.RiskUnits("ng/kg dry"))</f>
        <v>#NAME?</v>
      </c>
      <c r="D224" s="133">
        <v>0</v>
      </c>
      <c r="E224" s="163">
        <v>1.3</v>
      </c>
      <c r="F224" s="134" t="e" cm="1">
        <f t="array" aca="1" ref="F224" ca="1">_xll.RiskNormal((-0.0001*A224^2+0.0196*A224+11.697),(-0.0001*A224^2+0.0196*A224+11.697)*0.062,_xll.RiskTruncateP(0.05,0.95),_xll.RiskName("DMI Cow"),_xll.RiskUnits("kg"))</f>
        <v>#NAME?</v>
      </c>
      <c r="G224" s="134" t="e">
        <f t="shared" ca="1" si="32"/>
        <v>#NAME?</v>
      </c>
      <c r="H224" s="134" t="e" cm="1">
        <f t="array" aca="1" ref="H224" ca="1">_xll.RiskNormal('SW7'!C$12,'SW7'!D$12,_xll.RiskTruncateP(0.05,0.95),_xll.RiskName("Water Intake Cow"),_xll.RiskUnits("L"))</f>
        <v>#NAME?</v>
      </c>
      <c r="I224" s="134" t="e">
        <f t="shared" ca="1" si="33"/>
        <v>#NAME?</v>
      </c>
      <c r="J224" s="134" t="e">
        <f t="shared" ca="1" si="34"/>
        <v>#NAME?</v>
      </c>
      <c r="K224" s="134" t="e" cm="1">
        <f t="array" aca="1" ref="K224" ca="1">_xll.RiskNormal(-0.0000000257*A224^4+0.0000163*A224^3-0.003686*A224^2+0.3024*A224+1.445,(-0.0000000257*A224^4+0.0000163*A224^3-0.003686*A224^2+0.3024*A224+1.445)*0.355,_xll.RiskTruncateP(0.05,0.95),_xll.RiskName("Milk Intake"),_xll.RiskUnits("kg"))</f>
        <v>#NAME?</v>
      </c>
      <c r="L224" s="134" t="e" cm="1">
        <f t="array" aca="1" ref="L224" ca="1">_xll.RiskNormal(5.4702*LN(A224)-22.889,(5.4702*LN(A224)-22.889)*0.35,_xll.RiskTruncateP(0.05,0.95),_xll.RiskName("DMI"),_xll.RiskUnits("kg"))</f>
        <v>#NAME?</v>
      </c>
      <c r="M224" s="134" t="e" cm="1">
        <f t="array" aca="1" ref="M224" ca="1">_xll.RiskNormal(0.0243*L224,0.005*L224,_xll.RiskTruncateP(0.05,0.95),_xll.RiskName("Soil Intake"),_xll.RiskUnits("kg"))</f>
        <v>#NAME?</v>
      </c>
      <c r="N224" s="134" t="e">
        <f t="shared" ca="1" si="36"/>
        <v>#NAME?</v>
      </c>
      <c r="O224" s="134" t="e">
        <f t="shared" ca="1" si="37"/>
        <v>#NAME?</v>
      </c>
      <c r="P224" s="134" t="e">
        <f t="shared" ca="1" si="31"/>
        <v>#NAME?</v>
      </c>
      <c r="Q224" s="134" t="e">
        <f t="shared" ca="1" si="31"/>
        <v>#NAME?</v>
      </c>
      <c r="R224" s="134" t="e">
        <f t="shared" ca="1" si="31"/>
        <v>#NAME?</v>
      </c>
      <c r="S224" s="134" t="e">
        <f t="shared" ca="1" si="39"/>
        <v>#NAME?</v>
      </c>
      <c r="T224" s="134" t="e" cm="1">
        <f t="array" aca="1" ref="T224" ca="1">U223-(U223*(0.5^(1/_xll.RiskNormal('SW7'!C$2,'SW7'!D$2,_xll.RiskTruncateP(0.05,0.95),_xll.RiskName("Halflife"),_xll.RiskUnits("d")))))</f>
        <v>#NAME?</v>
      </c>
      <c r="U224" s="134" t="e">
        <f t="shared" ca="1" si="38"/>
        <v>#NAME?</v>
      </c>
      <c r="V224" s="137" t="e" cm="1">
        <f t="array" aca="1" ref="V224" ca="1">(U224*_xll.RiskNormal('SW7'!C$3,'SW7'!D$3,_xll.RiskTruncateP(0.05,0.95),_xll.RiskName("PFAS MUSCLE FRAC"))/(B224*_xll.RiskNormal('SW7'!C$4,'SW7'!E$4,_xll.RiskTruncateP(0.05,0.95),_xll.RiskName("MUSCLE BW FRAC"))))/1000</f>
        <v>#NAME?</v>
      </c>
      <c r="W224" s="137" t="e" cm="1">
        <f t="array" aca="1" ref="W224" ca="1">V224/_xll.RiskNormal('SW7'!C$5,'SW7'!D$5,_xll.RiskTruncateP(0.05,0.95),_xll.RiskName("Serum Part"))</f>
        <v>#NAME?</v>
      </c>
    </row>
    <row r="225" spans="1:23" x14ac:dyDescent="0.35">
      <c r="A225" s="133">
        <f t="shared" si="35"/>
        <v>222</v>
      </c>
      <c r="B225" s="134" t="e" cm="1">
        <f t="array" aca="1" ref="B225" ca="1">B224+_xll.RiskNormal(0.5584 + 2*0.001787*A225 -3*0.00000155*A225^2 - 4*0.00000000133*A225^3,0.35*(0.5584 + 2*0.001787*A225 -3*0.00000155*A225^2 - 4*0.00000000133*A225^3),_xll.RiskTruncateP(0.05,0.95),_xll.RiskName("BW Gain"),_xll.RiskUnits("kg"))</f>
        <v>#NAME?</v>
      </c>
      <c r="C225" s="133" t="e" cm="1">
        <f t="array" aca="1" ref="C225" ca="1">_xll.RiskNormal(1200,1200*0.3941,_xll.RiskTruncateP(0.05,0.95),_xll.RiskName("Diet 4 Feed"),_xll.RiskUnits("ng/kg dry"))</f>
        <v>#NAME?</v>
      </c>
      <c r="D225" s="133">
        <v>0</v>
      </c>
      <c r="E225" s="163">
        <v>1.3</v>
      </c>
      <c r="F225" s="134" t="e" cm="1">
        <f t="array" aca="1" ref="F225" ca="1">_xll.RiskNormal((-0.0001*A225^2+0.0196*A225+11.697),(-0.0001*A225^2+0.0196*A225+11.697)*0.062,_xll.RiskTruncateP(0.05,0.95),_xll.RiskName("DMI Cow"),_xll.RiskUnits("kg"))</f>
        <v>#NAME?</v>
      </c>
      <c r="G225" s="134" t="e">
        <f t="shared" ca="1" si="32"/>
        <v>#NAME?</v>
      </c>
      <c r="H225" s="134" t="e" cm="1">
        <f t="array" aca="1" ref="H225" ca="1">_xll.RiskNormal('SW7'!C$12,'SW7'!D$12,_xll.RiskTruncateP(0.05,0.95),_xll.RiskName("Water Intake Cow"),_xll.RiskUnits("L"))</f>
        <v>#NAME?</v>
      </c>
      <c r="I225" s="134" t="e">
        <f t="shared" ca="1" si="33"/>
        <v>#NAME?</v>
      </c>
      <c r="J225" s="134" t="e">
        <f t="shared" ca="1" si="34"/>
        <v>#NAME?</v>
      </c>
      <c r="K225" s="134" t="e" cm="1">
        <f t="array" aca="1" ref="K225" ca="1">_xll.RiskNormal(-0.0000000257*A225^4+0.0000163*A225^3-0.003686*A225^2+0.3024*A225+1.445,(-0.0000000257*A225^4+0.0000163*A225^3-0.003686*A225^2+0.3024*A225+1.445)*0.355,_xll.RiskTruncateP(0.05,0.95),_xll.RiskName("Milk Intake"),_xll.RiskUnits("kg"))</f>
        <v>#NAME?</v>
      </c>
      <c r="L225" s="134" t="e" cm="1">
        <f t="array" aca="1" ref="L225" ca="1">_xll.RiskNormal(5.4702*LN(A225)-22.889,(5.4702*LN(A225)-22.889)*0.35,_xll.RiskTruncateP(0.05,0.95),_xll.RiskName("DMI"),_xll.RiskUnits("kg"))</f>
        <v>#NAME?</v>
      </c>
      <c r="M225" s="134" t="e" cm="1">
        <f t="array" aca="1" ref="M225" ca="1">_xll.RiskNormal(0.0243*L225,0.005*L225,_xll.RiskTruncateP(0.05,0.95),_xll.RiskName("Soil Intake"),_xll.RiskUnits("kg"))</f>
        <v>#NAME?</v>
      </c>
      <c r="N225" s="134" t="e">
        <f t="shared" ca="1" si="36"/>
        <v>#NAME?</v>
      </c>
      <c r="O225" s="134" t="e">
        <f t="shared" ca="1" si="37"/>
        <v>#NAME?</v>
      </c>
      <c r="P225" s="134" t="e">
        <f t="shared" ca="1" si="31"/>
        <v>#NAME?</v>
      </c>
      <c r="Q225" s="134" t="e">
        <f t="shared" ca="1" si="31"/>
        <v>#NAME?</v>
      </c>
      <c r="R225" s="134" t="e">
        <f t="shared" ca="1" si="31"/>
        <v>#NAME?</v>
      </c>
      <c r="S225" s="134" t="e">
        <f t="shared" ca="1" si="39"/>
        <v>#NAME?</v>
      </c>
      <c r="T225" s="134" t="e" cm="1">
        <f t="array" aca="1" ref="T225" ca="1">U224-(U224*(0.5^(1/_xll.RiskNormal('SW7'!C$2,'SW7'!D$2,_xll.RiskTruncateP(0.05,0.95),_xll.RiskName("Halflife"),_xll.RiskUnits("d")))))</f>
        <v>#NAME?</v>
      </c>
      <c r="U225" s="134" t="e">
        <f t="shared" ca="1" si="38"/>
        <v>#NAME?</v>
      </c>
      <c r="V225" s="137" t="e" cm="1">
        <f t="array" aca="1" ref="V225" ca="1">(U225*_xll.RiskNormal('SW7'!C$3,'SW7'!D$3,_xll.RiskTruncateP(0.05,0.95),_xll.RiskName("PFAS MUSCLE FRAC"))/(B225*_xll.RiskNormal('SW7'!C$4,'SW7'!E$4,_xll.RiskTruncateP(0.05,0.95),_xll.RiskName("MUSCLE BW FRAC"))))/1000</f>
        <v>#NAME?</v>
      </c>
      <c r="W225" s="137" t="e" cm="1">
        <f t="array" aca="1" ref="W225" ca="1">V225/_xll.RiskNormal('SW7'!C$5,'SW7'!D$5,_xll.RiskTruncateP(0.05,0.95),_xll.RiskName("Serum Part"))</f>
        <v>#NAME?</v>
      </c>
    </row>
    <row r="226" spans="1:23" x14ac:dyDescent="0.35">
      <c r="A226" s="133">
        <f t="shared" si="35"/>
        <v>223</v>
      </c>
      <c r="B226" s="134" t="e" cm="1">
        <f t="array" aca="1" ref="B226" ca="1">B225+_xll.RiskNormal(0.5584 + 2*0.001787*A226 -3*0.00000155*A226^2 - 4*0.00000000133*A226^3,0.35*(0.5584 + 2*0.001787*A226 -3*0.00000155*A226^2 - 4*0.00000000133*A226^3),_xll.RiskTruncateP(0.05,0.95),_xll.RiskName("BW Gain"),_xll.RiskUnits("kg"))</f>
        <v>#NAME?</v>
      </c>
      <c r="C226" s="133" t="e" cm="1">
        <f t="array" aca="1" ref="C226" ca="1">_xll.RiskNormal(1200,1200*0.3941,_xll.RiskTruncateP(0.05,0.95),_xll.RiskName("Diet 4 Feed"),_xll.RiskUnits("ng/kg dry"))</f>
        <v>#NAME?</v>
      </c>
      <c r="D226" s="133">
        <v>0</v>
      </c>
      <c r="E226" s="163">
        <v>1.3</v>
      </c>
      <c r="F226" s="134" t="e" cm="1">
        <f t="array" aca="1" ref="F226" ca="1">_xll.RiskNormal((-0.0001*A226^2+0.0196*A226+11.697),(-0.0001*A226^2+0.0196*A226+11.697)*0.062,_xll.RiskTruncateP(0.05,0.95),_xll.RiskName("DMI Cow"),_xll.RiskUnits("kg"))</f>
        <v>#NAME?</v>
      </c>
      <c r="G226" s="134" t="e">
        <f t="shared" ca="1" si="32"/>
        <v>#NAME?</v>
      </c>
      <c r="H226" s="134" t="e" cm="1">
        <f t="array" aca="1" ref="H226" ca="1">_xll.RiskNormal('SW7'!C$12,'SW7'!D$12,_xll.RiskTruncateP(0.05,0.95),_xll.RiskName("Water Intake Cow"),_xll.RiskUnits("L"))</f>
        <v>#NAME?</v>
      </c>
      <c r="I226" s="134" t="e">
        <f t="shared" ca="1" si="33"/>
        <v>#NAME?</v>
      </c>
      <c r="J226" s="134" t="e">
        <f t="shared" ca="1" si="34"/>
        <v>#NAME?</v>
      </c>
      <c r="K226" s="134" t="e" cm="1">
        <f t="array" aca="1" ref="K226" ca="1">_xll.RiskNormal(-0.0000000257*A226^4+0.0000163*A226^3-0.003686*A226^2+0.3024*A226+1.445,(-0.0000000257*A226^4+0.0000163*A226^3-0.003686*A226^2+0.3024*A226+1.445)*0.355,_xll.RiskTruncateP(0.05,0.95),_xll.RiskName("Milk Intake"),_xll.RiskUnits("kg"))</f>
        <v>#NAME?</v>
      </c>
      <c r="L226" s="134" t="e" cm="1">
        <f t="array" aca="1" ref="L226" ca="1">_xll.RiskNormal(5.4702*LN(A226)-22.889,(5.4702*LN(A226)-22.889)*0.35,_xll.RiskTruncateP(0.05,0.95),_xll.RiskName("DMI"),_xll.RiskUnits("kg"))</f>
        <v>#NAME?</v>
      </c>
      <c r="M226" s="134" t="e" cm="1">
        <f t="array" aca="1" ref="M226" ca="1">_xll.RiskNormal(0.0243*L226,0.005*L226,_xll.RiskTruncateP(0.05,0.95),_xll.RiskName("Soil Intake"),_xll.RiskUnits("kg"))</f>
        <v>#NAME?</v>
      </c>
      <c r="N226" s="134" t="e">
        <f t="shared" ca="1" si="36"/>
        <v>#NAME?</v>
      </c>
      <c r="O226" s="134" t="e">
        <f t="shared" ca="1" si="37"/>
        <v>#NAME?</v>
      </c>
      <c r="P226" s="134" t="e">
        <f t="shared" ref="P226:R289" ca="1" si="40">C226*L226</f>
        <v>#NAME?</v>
      </c>
      <c r="Q226" s="134" t="e">
        <f t="shared" ca="1" si="40"/>
        <v>#NAME?</v>
      </c>
      <c r="R226" s="134" t="e">
        <f t="shared" ca="1" si="40"/>
        <v>#NAME?</v>
      </c>
      <c r="S226" s="134" t="e">
        <f t="shared" ca="1" si="39"/>
        <v>#NAME?</v>
      </c>
      <c r="T226" s="134" t="e" cm="1">
        <f t="array" aca="1" ref="T226" ca="1">U225-(U225*(0.5^(1/_xll.RiskNormal('SW7'!C$2,'SW7'!D$2,_xll.RiskTruncateP(0.05,0.95),_xll.RiskName("Halflife"),_xll.RiskUnits("d")))))</f>
        <v>#NAME?</v>
      </c>
      <c r="U226" s="134" t="e">
        <f t="shared" ca="1" si="38"/>
        <v>#NAME?</v>
      </c>
      <c r="V226" s="137" t="e" cm="1">
        <f t="array" aca="1" ref="V226" ca="1">(U226*_xll.RiskNormal('SW7'!C$3,'SW7'!D$3,_xll.RiskTruncateP(0.05,0.95),_xll.RiskName("PFAS MUSCLE FRAC"))/(B226*_xll.RiskNormal('SW7'!C$4,'SW7'!E$4,_xll.RiskTruncateP(0.05,0.95),_xll.RiskName("MUSCLE BW FRAC"))))/1000</f>
        <v>#NAME?</v>
      </c>
      <c r="W226" s="137" t="e" cm="1">
        <f t="array" aca="1" ref="W226" ca="1">V226/_xll.RiskNormal('SW7'!C$5,'SW7'!D$5,_xll.RiskTruncateP(0.05,0.95),_xll.RiskName("Serum Part"))</f>
        <v>#NAME?</v>
      </c>
    </row>
    <row r="227" spans="1:23" x14ac:dyDescent="0.35">
      <c r="A227" s="133">
        <f t="shared" si="35"/>
        <v>224</v>
      </c>
      <c r="B227" s="134" t="e" cm="1">
        <f t="array" aca="1" ref="B227" ca="1">B226+_xll.RiskNormal(0.5584 + 2*0.001787*A227 -3*0.00000155*A227^2 - 4*0.00000000133*A227^3,0.35*(0.5584 + 2*0.001787*A227 -3*0.00000155*A227^2 - 4*0.00000000133*A227^3),_xll.RiskTruncateP(0.05,0.95),_xll.RiskName("BW Gain"),_xll.RiskUnits("kg"))</f>
        <v>#NAME?</v>
      </c>
      <c r="C227" s="133" t="e" cm="1">
        <f t="array" aca="1" ref="C227" ca="1">_xll.RiskNormal(1200,1200*0.3941,_xll.RiskTruncateP(0.05,0.95),_xll.RiskName("Diet 4 Feed"),_xll.RiskUnits("ng/kg dry"))</f>
        <v>#NAME?</v>
      </c>
      <c r="D227" s="133">
        <v>0</v>
      </c>
      <c r="E227" s="163">
        <v>1.3</v>
      </c>
      <c r="F227" s="134" t="e" cm="1">
        <f t="array" aca="1" ref="F227" ca="1">_xll.RiskNormal((-0.0001*A227^2+0.0196*A227+11.697),(-0.0001*A227^2+0.0196*A227+11.697)*0.062,_xll.RiskTruncateP(0.05,0.95),_xll.RiskName("DMI Cow"),_xll.RiskUnits("kg"))</f>
        <v>#NAME?</v>
      </c>
      <c r="G227" s="134" t="e">
        <f t="shared" ca="1" si="32"/>
        <v>#NAME?</v>
      </c>
      <c r="H227" s="134" t="e" cm="1">
        <f t="array" aca="1" ref="H227" ca="1">_xll.RiskNormal('SW7'!C$12,'SW7'!D$12,_xll.RiskTruncateP(0.05,0.95),_xll.RiskName("Water Intake Cow"),_xll.RiskUnits("L"))</f>
        <v>#NAME?</v>
      </c>
      <c r="I227" s="134" t="e">
        <f t="shared" ca="1" si="33"/>
        <v>#NAME?</v>
      </c>
      <c r="J227" s="134" t="e">
        <f t="shared" ca="1" si="34"/>
        <v>#NAME?</v>
      </c>
      <c r="K227" s="134" t="e" cm="1">
        <f t="array" aca="1" ref="K227" ca="1">_xll.RiskNormal(-0.0000000257*A227^4+0.0000163*A227^3-0.003686*A227^2+0.3024*A227+1.445,(-0.0000000257*A227^4+0.0000163*A227^3-0.003686*A227^2+0.3024*A227+1.445)*0.355,_xll.RiskTruncateP(0.05,0.95),_xll.RiskName("Milk Intake"),_xll.RiskUnits("kg"))</f>
        <v>#NAME?</v>
      </c>
      <c r="L227" s="134" t="e" cm="1">
        <f t="array" aca="1" ref="L227" ca="1">_xll.RiskNormal(5.4702*LN(A227)-22.889,(5.4702*LN(A227)-22.889)*0.35,_xll.RiskTruncateP(0.05,0.95),_xll.RiskName("DMI"),_xll.RiskUnits("kg"))</f>
        <v>#NAME?</v>
      </c>
      <c r="M227" s="134" t="e" cm="1">
        <f t="array" aca="1" ref="M227" ca="1">_xll.RiskNormal(0.0243*L227,0.005*L227,_xll.RiskTruncateP(0.05,0.95),_xll.RiskName("Soil Intake"),_xll.RiskUnits("kg"))</f>
        <v>#NAME?</v>
      </c>
      <c r="N227" s="134" t="e">
        <f t="shared" ca="1" si="36"/>
        <v>#NAME?</v>
      </c>
      <c r="O227" s="134" t="e">
        <f t="shared" ca="1" si="37"/>
        <v>#NAME?</v>
      </c>
      <c r="P227" s="134" t="e">
        <f t="shared" ca="1" si="40"/>
        <v>#NAME?</v>
      </c>
      <c r="Q227" s="134" t="e">
        <f t="shared" ca="1" si="40"/>
        <v>#NAME?</v>
      </c>
      <c r="R227" s="134" t="e">
        <f t="shared" ca="1" si="40"/>
        <v>#NAME?</v>
      </c>
      <c r="S227" s="134" t="e">
        <f t="shared" ca="1" si="39"/>
        <v>#NAME?</v>
      </c>
      <c r="T227" s="134" t="e" cm="1">
        <f t="array" aca="1" ref="T227" ca="1">U226-(U226*(0.5^(1/_xll.RiskNormal('SW7'!C$2,'SW7'!D$2,_xll.RiskTruncateP(0.05,0.95),_xll.RiskName("Halflife"),_xll.RiskUnits("d")))))</f>
        <v>#NAME?</v>
      </c>
      <c r="U227" s="134" t="e">
        <f t="shared" ca="1" si="38"/>
        <v>#NAME?</v>
      </c>
      <c r="V227" s="137" t="e" cm="1">
        <f t="array" aca="1" ref="V227" ca="1">(U227*_xll.RiskNormal('SW7'!C$3,'SW7'!D$3,_xll.RiskTruncateP(0.05,0.95),_xll.RiskName("PFAS MUSCLE FRAC"))/(B227*_xll.RiskNormal('SW7'!C$4,'SW7'!E$4,_xll.RiskTruncateP(0.05,0.95),_xll.RiskName("MUSCLE BW FRAC"))))/1000</f>
        <v>#NAME?</v>
      </c>
      <c r="W227" s="137" t="e" cm="1">
        <f t="array" aca="1" ref="W227" ca="1">V227/_xll.RiskNormal('SW7'!C$5,'SW7'!D$5,_xll.RiskTruncateP(0.05,0.95),_xll.RiskName("Serum Part"))</f>
        <v>#NAME?</v>
      </c>
    </row>
    <row r="228" spans="1:23" x14ac:dyDescent="0.35">
      <c r="A228" s="133">
        <f t="shared" si="35"/>
        <v>225</v>
      </c>
      <c r="B228" s="134" t="e" cm="1">
        <f t="array" aca="1" ref="B228" ca="1">B227+_xll.RiskNormal(0.5584 + 2*0.001787*A228 -3*0.00000155*A228^2 - 4*0.00000000133*A228^3,0.35*(0.5584 + 2*0.001787*A228 -3*0.00000155*A228^2 - 4*0.00000000133*A228^3),_xll.RiskTruncateP(0.05,0.95),_xll.RiskName("BW Gain"),_xll.RiskUnits("kg"))</f>
        <v>#NAME?</v>
      </c>
      <c r="C228" s="133" t="e" cm="1">
        <f t="array" aca="1" ref="C228" ca="1">_xll.RiskNormal(1200,1200*0.3941,_xll.RiskTruncateP(0.05,0.95),_xll.RiskName("Diet 4 Feed"),_xll.RiskUnits("ng/kg dry"))</f>
        <v>#NAME?</v>
      </c>
      <c r="D228" s="133">
        <v>0</v>
      </c>
      <c r="E228" s="163">
        <v>1.3</v>
      </c>
      <c r="F228" s="134" t="e" cm="1">
        <f t="array" aca="1" ref="F228" ca="1">_xll.RiskNormal((-0.0001*A228^2+0.0196*A228+11.697),(-0.0001*A228^2+0.0196*A228+11.697)*0.062,_xll.RiskTruncateP(0.05,0.95),_xll.RiskName("DMI Cow"),_xll.RiskUnits("kg"))</f>
        <v>#NAME?</v>
      </c>
      <c r="G228" s="134" t="e">
        <f t="shared" ca="1" si="32"/>
        <v>#NAME?</v>
      </c>
      <c r="H228" s="134" t="e" cm="1">
        <f t="array" aca="1" ref="H228" ca="1">_xll.RiskNormal('SW7'!C$12,'SW7'!D$12,_xll.RiskTruncateP(0.05,0.95),_xll.RiskName("Water Intake Cow"),_xll.RiskUnits("L"))</f>
        <v>#NAME?</v>
      </c>
      <c r="I228" s="134" t="e">
        <f t="shared" ca="1" si="33"/>
        <v>#NAME?</v>
      </c>
      <c r="J228" s="134" t="e">
        <f t="shared" ca="1" si="34"/>
        <v>#NAME?</v>
      </c>
      <c r="K228" s="134" t="e" cm="1">
        <f t="array" aca="1" ref="K228" ca="1">_xll.RiskNormal(-0.0000000257*A228^4+0.0000163*A228^3-0.003686*A228^2+0.3024*A228+1.445,(-0.0000000257*A228^4+0.0000163*A228^3-0.003686*A228^2+0.3024*A228+1.445)*0.355,_xll.RiskTruncateP(0.05,0.95),_xll.RiskName("Milk Intake"),_xll.RiskUnits("kg"))</f>
        <v>#NAME?</v>
      </c>
      <c r="L228" s="134" t="e" cm="1">
        <f t="array" aca="1" ref="L228" ca="1">_xll.RiskNormal(5.4702*LN(A228)-22.889,(5.4702*LN(A228)-22.889)*0.35,_xll.RiskTruncateP(0.05,0.95),_xll.RiskName("DMI"),_xll.RiskUnits("kg"))</f>
        <v>#NAME?</v>
      </c>
      <c r="M228" s="134" t="e" cm="1">
        <f t="array" aca="1" ref="M228" ca="1">_xll.RiskNormal(0.0243*L228,0.005*L228,_xll.RiskTruncateP(0.05,0.95),_xll.RiskName("Soil Intake"),_xll.RiskUnits("kg"))</f>
        <v>#NAME?</v>
      </c>
      <c r="N228" s="134" t="e">
        <f t="shared" ca="1" si="36"/>
        <v>#NAME?</v>
      </c>
      <c r="O228" s="134" t="e">
        <f t="shared" ca="1" si="37"/>
        <v>#NAME?</v>
      </c>
      <c r="P228" s="134" t="e">
        <f t="shared" ca="1" si="40"/>
        <v>#NAME?</v>
      </c>
      <c r="Q228" s="134" t="e">
        <f t="shared" ca="1" si="40"/>
        <v>#NAME?</v>
      </c>
      <c r="R228" s="134" t="e">
        <f t="shared" ca="1" si="40"/>
        <v>#NAME?</v>
      </c>
      <c r="S228" s="134" t="e">
        <f t="shared" ca="1" si="39"/>
        <v>#NAME?</v>
      </c>
      <c r="T228" s="134" t="e" cm="1">
        <f t="array" aca="1" ref="T228" ca="1">U227-(U227*(0.5^(1/_xll.RiskNormal('SW7'!C$2,'SW7'!D$2,_xll.RiskTruncateP(0.05,0.95),_xll.RiskName("Halflife"),_xll.RiskUnits("d")))))</f>
        <v>#NAME?</v>
      </c>
      <c r="U228" s="134" t="e">
        <f t="shared" ca="1" si="38"/>
        <v>#NAME?</v>
      </c>
      <c r="V228" s="137" t="e" cm="1">
        <f t="array" aca="1" ref="V228" ca="1">(U228*_xll.RiskNormal('SW7'!C$3,'SW7'!D$3,_xll.RiskTruncateP(0.05,0.95),_xll.RiskName("PFAS MUSCLE FRAC"))/(B228*_xll.RiskNormal('SW7'!C$4,'SW7'!E$4,_xll.RiskTruncateP(0.05,0.95),_xll.RiskName("MUSCLE BW FRAC"))))/1000</f>
        <v>#NAME?</v>
      </c>
      <c r="W228" s="137" t="e" cm="1">
        <f t="array" aca="1" ref="W228" ca="1">V228/_xll.RiskNormal('SW7'!C$5,'SW7'!D$5,_xll.RiskTruncateP(0.05,0.95),_xll.RiskName("Serum Part"))</f>
        <v>#NAME?</v>
      </c>
    </row>
    <row r="229" spans="1:23" x14ac:dyDescent="0.35">
      <c r="A229" s="133">
        <f t="shared" si="35"/>
        <v>226</v>
      </c>
      <c r="B229" s="134" t="e" cm="1">
        <f t="array" aca="1" ref="B229" ca="1">B228+_xll.RiskNormal(0.5584 + 2*0.001787*A229 -3*0.00000155*A229^2 - 4*0.00000000133*A229^3,0.35*(0.5584 + 2*0.001787*A229 -3*0.00000155*A229^2 - 4*0.00000000133*A229^3),_xll.RiskTruncateP(0.05,0.95),_xll.RiskName("BW Gain"),_xll.RiskUnits("kg"))</f>
        <v>#NAME?</v>
      </c>
      <c r="C229" s="133" t="e" cm="1">
        <f t="array" aca="1" ref="C229" ca="1">_xll.RiskNormal(1200,1200*0.3941,_xll.RiskTruncateP(0.05,0.95),_xll.RiskName("Diet 4 Feed"),_xll.RiskUnits("ng/kg dry"))</f>
        <v>#NAME?</v>
      </c>
      <c r="D229" s="133">
        <v>0</v>
      </c>
      <c r="E229" s="163">
        <v>1.3</v>
      </c>
      <c r="F229" s="134" t="e" cm="1">
        <f t="array" aca="1" ref="F229" ca="1">_xll.RiskNormal((-0.0001*A229^2+0.0196*A229+11.697),(-0.0001*A229^2+0.0196*A229+11.697)*0.062,_xll.RiskTruncateP(0.05,0.95),_xll.RiskName("DMI Cow"),_xll.RiskUnits("kg"))</f>
        <v>#NAME?</v>
      </c>
      <c r="G229" s="134" t="e">
        <f t="shared" ca="1" si="32"/>
        <v>#NAME?</v>
      </c>
      <c r="H229" s="134" t="e" cm="1">
        <f t="array" aca="1" ref="H229" ca="1">_xll.RiskNormal('SW7'!C$12,'SW7'!D$12,_xll.RiskTruncateP(0.05,0.95),_xll.RiskName("Water Intake Cow"),_xll.RiskUnits("L"))</f>
        <v>#NAME?</v>
      </c>
      <c r="I229" s="134" t="e">
        <f t="shared" ca="1" si="33"/>
        <v>#NAME?</v>
      </c>
      <c r="J229" s="134" t="e">
        <f t="shared" ca="1" si="34"/>
        <v>#NAME?</v>
      </c>
      <c r="K229" s="134" t="e" cm="1">
        <f t="array" aca="1" ref="K229" ca="1">_xll.RiskNormal(-0.0000000257*A229^4+0.0000163*A229^3-0.003686*A229^2+0.3024*A229+1.445,(-0.0000000257*A229^4+0.0000163*A229^3-0.003686*A229^2+0.3024*A229+1.445)*0.355,_xll.RiskTruncateP(0.05,0.95),_xll.RiskName("Milk Intake"),_xll.RiskUnits("kg"))</f>
        <v>#NAME?</v>
      </c>
      <c r="L229" s="134" t="e" cm="1">
        <f t="array" aca="1" ref="L229" ca="1">_xll.RiskNormal(5.4702*LN(A229)-22.889,(5.4702*LN(A229)-22.889)*0.35,_xll.RiskTruncateP(0.05,0.95),_xll.RiskName("DMI"),_xll.RiskUnits("kg"))</f>
        <v>#NAME?</v>
      </c>
      <c r="M229" s="134" t="e" cm="1">
        <f t="array" aca="1" ref="M229" ca="1">_xll.RiskNormal(0.0243*L229,0.005*L229,_xll.RiskTruncateP(0.05,0.95),_xll.RiskName("Soil Intake"),_xll.RiskUnits("kg"))</f>
        <v>#NAME?</v>
      </c>
      <c r="N229" s="134" t="e">
        <f t="shared" ca="1" si="36"/>
        <v>#NAME?</v>
      </c>
      <c r="O229" s="134" t="e">
        <f t="shared" ca="1" si="37"/>
        <v>#NAME?</v>
      </c>
      <c r="P229" s="134" t="e">
        <f t="shared" ca="1" si="40"/>
        <v>#NAME?</v>
      </c>
      <c r="Q229" s="134" t="e">
        <f t="shared" ca="1" si="40"/>
        <v>#NAME?</v>
      </c>
      <c r="R229" s="134" t="e">
        <f t="shared" ca="1" si="40"/>
        <v>#NAME?</v>
      </c>
      <c r="S229" s="134" t="e">
        <f t="shared" ca="1" si="39"/>
        <v>#NAME?</v>
      </c>
      <c r="T229" s="134" t="e" cm="1">
        <f t="array" aca="1" ref="T229" ca="1">U228-(U228*(0.5^(1/_xll.RiskNormal('SW7'!C$2,'SW7'!D$2,_xll.RiskTruncateP(0.05,0.95),_xll.RiskName("Halflife"),_xll.RiskUnits("d")))))</f>
        <v>#NAME?</v>
      </c>
      <c r="U229" s="134" t="e">
        <f t="shared" ca="1" si="38"/>
        <v>#NAME?</v>
      </c>
      <c r="V229" s="137" t="e" cm="1">
        <f t="array" aca="1" ref="V229" ca="1">(U229*_xll.RiskNormal('SW7'!C$3,'SW7'!D$3,_xll.RiskTruncateP(0.05,0.95),_xll.RiskName("PFAS MUSCLE FRAC"))/(B229*_xll.RiskNormal('SW7'!C$4,'SW7'!E$4,_xll.RiskTruncateP(0.05,0.95),_xll.RiskName("MUSCLE BW FRAC"))))/1000</f>
        <v>#NAME?</v>
      </c>
      <c r="W229" s="137" t="e" cm="1">
        <f t="array" aca="1" ref="W229" ca="1">V229/_xll.RiskNormal('SW7'!C$5,'SW7'!D$5,_xll.RiskTruncateP(0.05,0.95),_xll.RiskName("Serum Part"))</f>
        <v>#NAME?</v>
      </c>
    </row>
    <row r="230" spans="1:23" x14ac:dyDescent="0.35">
      <c r="A230" s="133">
        <f t="shared" si="35"/>
        <v>227</v>
      </c>
      <c r="B230" s="134" t="e" cm="1">
        <f t="array" aca="1" ref="B230" ca="1">B229+_xll.RiskNormal(0.5584 + 2*0.001787*A230 -3*0.00000155*A230^2 - 4*0.00000000133*A230^3,0.35*(0.5584 + 2*0.001787*A230 -3*0.00000155*A230^2 - 4*0.00000000133*A230^3),_xll.RiskTruncateP(0.05,0.95),_xll.RiskName("BW Gain"),_xll.RiskUnits("kg"))</f>
        <v>#NAME?</v>
      </c>
      <c r="C230" s="133" t="e" cm="1">
        <f t="array" aca="1" ref="C230" ca="1">_xll.RiskNormal(1200,1200*0.3941,_xll.RiskTruncateP(0.05,0.95),_xll.RiskName("Diet 4 Feed"),_xll.RiskUnits("ng/kg dry"))</f>
        <v>#NAME?</v>
      </c>
      <c r="D230" s="133">
        <v>0</v>
      </c>
      <c r="E230" s="163">
        <v>1.3</v>
      </c>
      <c r="F230" s="134" t="e" cm="1">
        <f t="array" aca="1" ref="F230" ca="1">_xll.RiskNormal((-0.0001*A230^2+0.0196*A230+11.697),(-0.0001*A230^2+0.0196*A230+11.697)*0.062,_xll.RiskTruncateP(0.05,0.95),_xll.RiskName("DMI Cow"),_xll.RiskUnits("kg"))</f>
        <v>#NAME?</v>
      </c>
      <c r="G230" s="134" t="e">
        <f t="shared" ca="1" si="32"/>
        <v>#NAME?</v>
      </c>
      <c r="H230" s="134" t="e" cm="1">
        <f t="array" aca="1" ref="H230" ca="1">_xll.RiskNormal('SW7'!C$12,'SW7'!D$12,_xll.RiskTruncateP(0.05,0.95),_xll.RiskName("Water Intake Cow"),_xll.RiskUnits("L"))</f>
        <v>#NAME?</v>
      </c>
      <c r="I230" s="134" t="e">
        <f t="shared" ca="1" si="33"/>
        <v>#NAME?</v>
      </c>
      <c r="J230" s="134" t="e">
        <f t="shared" ca="1" si="34"/>
        <v>#NAME?</v>
      </c>
      <c r="K230" s="134" t="e" cm="1">
        <f t="array" aca="1" ref="K230" ca="1">_xll.RiskNormal(-0.0000000257*A230^4+0.0000163*A230^3-0.003686*A230^2+0.3024*A230+1.445,(-0.0000000257*A230^4+0.0000163*A230^3-0.003686*A230^2+0.3024*A230+1.445)*0.355,_xll.RiskTruncateP(0.05,0.95),_xll.RiskName("Milk Intake"),_xll.RiskUnits("kg"))</f>
        <v>#NAME?</v>
      </c>
      <c r="L230" s="134" t="e" cm="1">
        <f t="array" aca="1" ref="L230" ca="1">_xll.RiskNormal(5.4702*LN(A230)-22.889,(5.4702*LN(A230)-22.889)*0.35,_xll.RiskTruncateP(0.05,0.95),_xll.RiskName("DMI"),_xll.RiskUnits("kg"))</f>
        <v>#NAME?</v>
      </c>
      <c r="M230" s="134" t="e" cm="1">
        <f t="array" aca="1" ref="M230" ca="1">_xll.RiskNormal(0.0243*L230,0.005*L230,_xll.RiskTruncateP(0.05,0.95),_xll.RiskName("Soil Intake"),_xll.RiskUnits("kg"))</f>
        <v>#NAME?</v>
      </c>
      <c r="N230" s="134" t="e">
        <f t="shared" ca="1" si="36"/>
        <v>#NAME?</v>
      </c>
      <c r="O230" s="134" t="e">
        <f t="shared" ca="1" si="37"/>
        <v>#NAME?</v>
      </c>
      <c r="P230" s="134" t="e">
        <f t="shared" ca="1" si="40"/>
        <v>#NAME?</v>
      </c>
      <c r="Q230" s="134" t="e">
        <f t="shared" ca="1" si="40"/>
        <v>#NAME?</v>
      </c>
      <c r="R230" s="134" t="e">
        <f t="shared" ca="1" si="40"/>
        <v>#NAME?</v>
      </c>
      <c r="S230" s="134" t="e">
        <f t="shared" ca="1" si="39"/>
        <v>#NAME?</v>
      </c>
      <c r="T230" s="134" t="e" cm="1">
        <f t="array" aca="1" ref="T230" ca="1">U229-(U229*(0.5^(1/_xll.RiskNormal('SW7'!C$2,'SW7'!D$2,_xll.RiskTruncateP(0.05,0.95),_xll.RiskName("Halflife"),_xll.RiskUnits("d")))))</f>
        <v>#NAME?</v>
      </c>
      <c r="U230" s="134" t="e">
        <f t="shared" ca="1" si="38"/>
        <v>#NAME?</v>
      </c>
      <c r="V230" s="137" t="e" cm="1">
        <f t="array" aca="1" ref="V230" ca="1">(U230*_xll.RiskNormal('SW7'!C$3,'SW7'!D$3,_xll.RiskTruncateP(0.05,0.95),_xll.RiskName("PFAS MUSCLE FRAC"))/(B230*_xll.RiskNormal('SW7'!C$4,'SW7'!E$4,_xll.RiskTruncateP(0.05,0.95),_xll.RiskName("MUSCLE BW FRAC"))))/1000</f>
        <v>#NAME?</v>
      </c>
      <c r="W230" s="137" t="e" cm="1">
        <f t="array" aca="1" ref="W230" ca="1">V230/_xll.RiskNormal('SW7'!C$5,'SW7'!D$5,_xll.RiskTruncateP(0.05,0.95),_xll.RiskName("Serum Part"))</f>
        <v>#NAME?</v>
      </c>
    </row>
    <row r="231" spans="1:23" x14ac:dyDescent="0.35">
      <c r="A231" s="133">
        <f t="shared" si="35"/>
        <v>228</v>
      </c>
      <c r="B231" s="134" t="e" cm="1">
        <f t="array" aca="1" ref="B231" ca="1">B230+_xll.RiskNormal(0.5584 + 2*0.001787*A231 -3*0.00000155*A231^2 - 4*0.00000000133*A231^3,0.35*(0.5584 + 2*0.001787*A231 -3*0.00000155*A231^2 - 4*0.00000000133*A231^3),_xll.RiskTruncateP(0.05,0.95),_xll.RiskName("BW Gain"),_xll.RiskUnits("kg"))</f>
        <v>#NAME?</v>
      </c>
      <c r="C231" s="133" t="e" cm="1">
        <f t="array" aca="1" ref="C231" ca="1">_xll.RiskNormal(1200,1200*0.3941,_xll.RiskTruncateP(0.05,0.95),_xll.RiskName("Diet 4 Feed"),_xll.RiskUnits("ng/kg dry"))</f>
        <v>#NAME?</v>
      </c>
      <c r="D231" s="133">
        <v>0</v>
      </c>
      <c r="E231" s="163">
        <v>1.3</v>
      </c>
      <c r="F231" s="134" t="e" cm="1">
        <f t="array" aca="1" ref="F231" ca="1">_xll.RiskNormal((-0.0001*A231^2+0.0196*A231+11.697),(-0.0001*A231^2+0.0196*A231+11.697)*0.062,_xll.RiskTruncateP(0.05,0.95),_xll.RiskName("DMI Cow"),_xll.RiskUnits("kg"))</f>
        <v>#NAME?</v>
      </c>
      <c r="G231" s="134" t="e">
        <f t="shared" ca="1" si="32"/>
        <v>#NAME?</v>
      </c>
      <c r="H231" s="134" t="e" cm="1">
        <f t="array" aca="1" ref="H231" ca="1">_xll.RiskNormal('SW7'!C$12,'SW7'!D$12,_xll.RiskTruncateP(0.05,0.95),_xll.RiskName("Water Intake Cow"),_xll.RiskUnits("L"))</f>
        <v>#NAME?</v>
      </c>
      <c r="I231" s="134" t="e">
        <f t="shared" ca="1" si="33"/>
        <v>#NAME?</v>
      </c>
      <c r="J231" s="134" t="e">
        <f t="shared" ca="1" si="34"/>
        <v>#NAME?</v>
      </c>
      <c r="K231" s="134" t="e" cm="1">
        <f t="array" aca="1" ref="K231" ca="1">_xll.RiskNormal(-0.0000000257*A231^4+0.0000163*A231^3-0.003686*A231^2+0.3024*A231+1.445,(-0.0000000257*A231^4+0.0000163*A231^3-0.003686*A231^2+0.3024*A231+1.445)*0.355,_xll.RiskTruncateP(0.05,0.95),_xll.RiskName("Milk Intake"),_xll.RiskUnits("kg"))</f>
        <v>#NAME?</v>
      </c>
      <c r="L231" s="134" t="e" cm="1">
        <f t="array" aca="1" ref="L231" ca="1">_xll.RiskNormal(5.4702*LN(A231)-22.889,(5.4702*LN(A231)-22.889)*0.35,_xll.RiskTruncateP(0.05,0.95),_xll.RiskName("DMI"),_xll.RiskUnits("kg"))</f>
        <v>#NAME?</v>
      </c>
      <c r="M231" s="134" t="e" cm="1">
        <f t="array" aca="1" ref="M231" ca="1">_xll.RiskNormal(0.0243*L231,0.005*L231,_xll.RiskTruncateP(0.05,0.95),_xll.RiskName("Soil Intake"),_xll.RiskUnits("kg"))</f>
        <v>#NAME?</v>
      </c>
      <c r="N231" s="134" t="e">
        <f t="shared" ca="1" si="36"/>
        <v>#NAME?</v>
      </c>
      <c r="O231" s="134" t="e">
        <f t="shared" ca="1" si="37"/>
        <v>#NAME?</v>
      </c>
      <c r="P231" s="134" t="e">
        <f t="shared" ca="1" si="40"/>
        <v>#NAME?</v>
      </c>
      <c r="Q231" s="134" t="e">
        <f t="shared" ca="1" si="40"/>
        <v>#NAME?</v>
      </c>
      <c r="R231" s="134" t="e">
        <f t="shared" ca="1" si="40"/>
        <v>#NAME?</v>
      </c>
      <c r="S231" s="134" t="e">
        <f t="shared" ca="1" si="39"/>
        <v>#NAME?</v>
      </c>
      <c r="T231" s="134" t="e" cm="1">
        <f t="array" aca="1" ref="T231" ca="1">U230-(U230*(0.5^(1/_xll.RiskNormal('SW7'!C$2,'SW7'!D$2,_xll.RiskTruncateP(0.05,0.95),_xll.RiskName("Halflife"),_xll.RiskUnits("d")))))</f>
        <v>#NAME?</v>
      </c>
      <c r="U231" s="134" t="e">
        <f t="shared" ca="1" si="38"/>
        <v>#NAME?</v>
      </c>
      <c r="V231" s="137" t="e" cm="1">
        <f t="array" aca="1" ref="V231" ca="1">(U231*_xll.RiskNormal('SW7'!C$3,'SW7'!D$3,_xll.RiskTruncateP(0.05,0.95),_xll.RiskName("PFAS MUSCLE FRAC"))/(B231*_xll.RiskNormal('SW7'!C$4,'SW7'!E$4,_xll.RiskTruncateP(0.05,0.95),_xll.RiskName("MUSCLE BW FRAC"))))/1000</f>
        <v>#NAME?</v>
      </c>
      <c r="W231" s="137" t="e" cm="1">
        <f t="array" aca="1" ref="W231" ca="1">V231/_xll.RiskNormal('SW7'!C$5,'SW7'!D$5,_xll.RiskTruncateP(0.05,0.95),_xll.RiskName("Serum Part"))</f>
        <v>#NAME?</v>
      </c>
    </row>
    <row r="232" spans="1:23" x14ac:dyDescent="0.35">
      <c r="A232" s="133">
        <f t="shared" si="35"/>
        <v>229</v>
      </c>
      <c r="B232" s="134" t="e" cm="1">
        <f t="array" aca="1" ref="B232" ca="1">B231+_xll.RiskNormal(0.5584 + 2*0.001787*A232 -3*0.00000155*A232^2 - 4*0.00000000133*A232^3,0.35*(0.5584 + 2*0.001787*A232 -3*0.00000155*A232^2 - 4*0.00000000133*A232^3),_xll.RiskTruncateP(0.05,0.95),_xll.RiskName("BW Gain"),_xll.RiskUnits("kg"))</f>
        <v>#NAME?</v>
      </c>
      <c r="C232" s="133" t="e" cm="1">
        <f t="array" aca="1" ref="C232" ca="1">_xll.RiskNormal(1200,1200*0.3941,_xll.RiskTruncateP(0.05,0.95),_xll.RiskName("Diet 4 Feed"),_xll.RiskUnits("ng/kg dry"))</f>
        <v>#NAME?</v>
      </c>
      <c r="D232" s="133">
        <v>0</v>
      </c>
      <c r="E232" s="163">
        <v>1.3</v>
      </c>
      <c r="F232" s="134" t="e" cm="1">
        <f t="array" aca="1" ref="F232" ca="1">_xll.RiskNormal((-0.0001*A232^2+0.0196*A232+11.697),(-0.0001*A232^2+0.0196*A232+11.697)*0.062,_xll.RiskTruncateP(0.05,0.95),_xll.RiskName("DMI Cow"),_xll.RiskUnits("kg"))</f>
        <v>#NAME?</v>
      </c>
      <c r="G232" s="134" t="e">
        <f t="shared" ca="1" si="32"/>
        <v>#NAME?</v>
      </c>
      <c r="H232" s="134" t="e" cm="1">
        <f t="array" aca="1" ref="H232" ca="1">_xll.RiskNormal('SW7'!C$12,'SW7'!D$12,_xll.RiskTruncateP(0.05,0.95),_xll.RiskName("Water Intake Cow"),_xll.RiskUnits("L"))</f>
        <v>#NAME?</v>
      </c>
      <c r="I232" s="134" t="e">
        <f t="shared" ca="1" si="33"/>
        <v>#NAME?</v>
      </c>
      <c r="J232" s="134" t="e">
        <f t="shared" ca="1" si="34"/>
        <v>#NAME?</v>
      </c>
      <c r="K232" s="134" t="e" cm="1">
        <f t="array" aca="1" ref="K232" ca="1">_xll.RiskNormal(-0.0000000257*A232^4+0.0000163*A232^3-0.003686*A232^2+0.3024*A232+1.445,(-0.0000000257*A232^4+0.0000163*A232^3-0.003686*A232^2+0.3024*A232+1.445)*0.355,_xll.RiskTruncateP(0.05,0.95),_xll.RiskName("Milk Intake"),_xll.RiskUnits("kg"))</f>
        <v>#NAME?</v>
      </c>
      <c r="L232" s="134" t="e" cm="1">
        <f t="array" aca="1" ref="L232" ca="1">_xll.RiskNormal(5.4702*LN(A232)-22.889,(5.4702*LN(A232)-22.889)*0.35,_xll.RiskTruncateP(0.05,0.95),_xll.RiskName("DMI"),_xll.RiskUnits("kg"))</f>
        <v>#NAME?</v>
      </c>
      <c r="M232" s="134" t="e" cm="1">
        <f t="array" aca="1" ref="M232" ca="1">_xll.RiskNormal(0.0243*L232,0.005*L232,_xll.RiskTruncateP(0.05,0.95),_xll.RiskName("Soil Intake"),_xll.RiskUnits("kg"))</f>
        <v>#NAME?</v>
      </c>
      <c r="N232" s="134" t="e">
        <f t="shared" ca="1" si="36"/>
        <v>#NAME?</v>
      </c>
      <c r="O232" s="134" t="e">
        <f t="shared" ca="1" si="37"/>
        <v>#NAME?</v>
      </c>
      <c r="P232" s="134" t="e">
        <f t="shared" ca="1" si="40"/>
        <v>#NAME?</v>
      </c>
      <c r="Q232" s="134" t="e">
        <f t="shared" ca="1" si="40"/>
        <v>#NAME?</v>
      </c>
      <c r="R232" s="134" t="e">
        <f t="shared" ca="1" si="40"/>
        <v>#NAME?</v>
      </c>
      <c r="S232" s="134" t="e">
        <f t="shared" ca="1" si="39"/>
        <v>#NAME?</v>
      </c>
      <c r="T232" s="134" t="e" cm="1">
        <f t="array" aca="1" ref="T232" ca="1">U231-(U231*(0.5^(1/_xll.RiskNormal('SW7'!C$2,'SW7'!D$2,_xll.RiskTruncateP(0.05,0.95),_xll.RiskName("Halflife"),_xll.RiskUnits("d")))))</f>
        <v>#NAME?</v>
      </c>
      <c r="U232" s="134" t="e">
        <f t="shared" ca="1" si="38"/>
        <v>#NAME?</v>
      </c>
      <c r="V232" s="137" t="e" cm="1">
        <f t="array" aca="1" ref="V232" ca="1">(U232*_xll.RiskNormal('SW7'!C$3,'SW7'!D$3,_xll.RiskTruncateP(0.05,0.95),_xll.RiskName("PFAS MUSCLE FRAC"))/(B232*_xll.RiskNormal('SW7'!C$4,'SW7'!E$4,_xll.RiskTruncateP(0.05,0.95),_xll.RiskName("MUSCLE BW FRAC"))))/1000</f>
        <v>#NAME?</v>
      </c>
      <c r="W232" s="137" t="e" cm="1">
        <f t="array" aca="1" ref="W232" ca="1">V232/_xll.RiskNormal('SW7'!C$5,'SW7'!D$5,_xll.RiskTruncateP(0.05,0.95),_xll.RiskName("Serum Part"))</f>
        <v>#NAME?</v>
      </c>
    </row>
    <row r="233" spans="1:23" x14ac:dyDescent="0.35">
      <c r="A233" s="133">
        <f t="shared" si="35"/>
        <v>230</v>
      </c>
      <c r="B233" s="134" t="e" cm="1">
        <f t="array" aca="1" ref="B233" ca="1">B232+_xll.RiskNormal(0.5584 + 2*0.001787*A233 -3*0.00000155*A233^2 - 4*0.00000000133*A233^3,0.35*(0.5584 + 2*0.001787*A233 -3*0.00000155*A233^2 - 4*0.00000000133*A233^3),_xll.RiskTruncateP(0.05,0.95),_xll.RiskName("BW Gain"),_xll.RiskUnits("kg"))</f>
        <v>#NAME?</v>
      </c>
      <c r="C233" s="133" t="e" cm="1">
        <f t="array" aca="1" ref="C233" ca="1">_xll.RiskNormal(1200,1200*0.3941,_xll.RiskTruncateP(0.05,0.95),_xll.RiskName("Diet 4 Feed"),_xll.RiskUnits("ng/kg dry"))</f>
        <v>#NAME?</v>
      </c>
      <c r="D233" s="133">
        <v>0</v>
      </c>
      <c r="E233" s="163">
        <v>1.3</v>
      </c>
      <c r="F233" s="134" t="e" cm="1">
        <f t="array" aca="1" ref="F233" ca="1">_xll.RiskNormal((-0.0001*A233^2+0.0196*A233+11.697),(-0.0001*A233^2+0.0196*A233+11.697)*0.062,_xll.RiskTruncateP(0.05,0.95),_xll.RiskName("DMI Cow"),_xll.RiskUnits("kg"))</f>
        <v>#NAME?</v>
      </c>
      <c r="G233" s="134" t="e">
        <f t="shared" ca="1" si="32"/>
        <v>#NAME?</v>
      </c>
      <c r="H233" s="134" t="e" cm="1">
        <f t="array" aca="1" ref="H233" ca="1">_xll.RiskNormal('SW7'!C$12,'SW7'!D$12,_xll.RiskTruncateP(0.05,0.95),_xll.RiskName("Water Intake Cow"),_xll.RiskUnits("L"))</f>
        <v>#NAME?</v>
      </c>
      <c r="I233" s="134" t="e">
        <f t="shared" ca="1" si="33"/>
        <v>#NAME?</v>
      </c>
      <c r="J233" s="134" t="e">
        <f t="shared" ca="1" si="34"/>
        <v>#NAME?</v>
      </c>
      <c r="K233" s="134" t="e" cm="1">
        <f t="array" aca="1" ref="K233" ca="1">_xll.RiskNormal(-0.0000000257*A233^4+0.0000163*A233^3-0.003686*A233^2+0.3024*A233+1.445,(-0.0000000257*A233^4+0.0000163*A233^3-0.003686*A233^2+0.3024*A233+1.445)*0.355,_xll.RiskTruncateP(0.05,0.95),_xll.RiskName("Milk Intake"),_xll.RiskUnits("kg"))</f>
        <v>#NAME?</v>
      </c>
      <c r="L233" s="134" t="e" cm="1">
        <f t="array" aca="1" ref="L233" ca="1">_xll.RiskNormal(5.4702*LN(A233)-22.889,(5.4702*LN(A233)-22.889)*0.35,_xll.RiskTruncateP(0.05,0.95),_xll.RiskName("DMI"),_xll.RiskUnits("kg"))</f>
        <v>#NAME?</v>
      </c>
      <c r="M233" s="134" t="e" cm="1">
        <f t="array" aca="1" ref="M233" ca="1">_xll.RiskNormal(0.0243*L233,0.005*L233,_xll.RiskTruncateP(0.05,0.95),_xll.RiskName("Soil Intake"),_xll.RiskUnits("kg"))</f>
        <v>#NAME?</v>
      </c>
      <c r="N233" s="134" t="e">
        <f t="shared" ca="1" si="36"/>
        <v>#NAME?</v>
      </c>
      <c r="O233" s="134" t="e">
        <f t="shared" ca="1" si="37"/>
        <v>#NAME?</v>
      </c>
      <c r="P233" s="134" t="e">
        <f t="shared" ca="1" si="40"/>
        <v>#NAME?</v>
      </c>
      <c r="Q233" s="134" t="e">
        <f t="shared" ca="1" si="40"/>
        <v>#NAME?</v>
      </c>
      <c r="R233" s="134" t="e">
        <f t="shared" ca="1" si="40"/>
        <v>#NAME?</v>
      </c>
      <c r="S233" s="134" t="e">
        <f t="shared" ca="1" si="39"/>
        <v>#NAME?</v>
      </c>
      <c r="T233" s="134" t="e" cm="1">
        <f t="array" aca="1" ref="T233" ca="1">U232-(U232*(0.5^(1/_xll.RiskNormal('SW7'!C$2,'SW7'!D$2,_xll.RiskTruncateP(0.05,0.95),_xll.RiskName("Halflife"),_xll.RiskUnits("d")))))</f>
        <v>#NAME?</v>
      </c>
      <c r="U233" s="134" t="e">
        <f t="shared" ca="1" si="38"/>
        <v>#NAME?</v>
      </c>
      <c r="V233" s="137" t="e" cm="1">
        <f t="array" aca="1" ref="V233" ca="1">(U233*_xll.RiskNormal('SW7'!C$3,'SW7'!D$3,_xll.RiskTruncateP(0.05,0.95),_xll.RiskName("PFAS MUSCLE FRAC"))/(B233*_xll.RiskNormal('SW7'!C$4,'SW7'!E$4,_xll.RiskTruncateP(0.05,0.95),_xll.RiskName("MUSCLE BW FRAC"))))/1000</f>
        <v>#NAME?</v>
      </c>
      <c r="W233" s="137" t="e" cm="1">
        <f t="array" aca="1" ref="W233" ca="1">V233/_xll.RiskNormal('SW7'!C$5,'SW7'!D$5,_xll.RiskTruncateP(0.05,0.95),_xll.RiskName("Serum Part"))</f>
        <v>#NAME?</v>
      </c>
    </row>
    <row r="234" spans="1:23" x14ac:dyDescent="0.35">
      <c r="A234" s="133">
        <f t="shared" si="35"/>
        <v>231</v>
      </c>
      <c r="B234" s="134" t="e" cm="1">
        <f t="array" aca="1" ref="B234" ca="1">B233+_xll.RiskNormal(0.5584 + 2*0.001787*A234 -3*0.00000155*A234^2 - 4*0.00000000133*A234^3,0.35*(0.5584 + 2*0.001787*A234 -3*0.00000155*A234^2 - 4*0.00000000133*A234^3),_xll.RiskTruncateP(0.05,0.95),_xll.RiskName("BW Gain"),_xll.RiskUnits("kg"))</f>
        <v>#NAME?</v>
      </c>
      <c r="C234" s="133" t="e" cm="1">
        <f t="array" aca="1" ref="C234" ca="1">_xll.RiskNormal(1200,1200*0.3941,_xll.RiskTruncateP(0.05,0.95),_xll.RiskName("Diet 4 Feed"),_xll.RiskUnits("ng/kg dry"))</f>
        <v>#NAME?</v>
      </c>
      <c r="D234" s="133">
        <v>0</v>
      </c>
      <c r="E234" s="163">
        <v>1.3</v>
      </c>
      <c r="F234" s="134" t="e" cm="1">
        <f t="array" aca="1" ref="F234" ca="1">_xll.RiskNormal((-0.0001*A234^2+0.0196*A234+11.697),(-0.0001*A234^2+0.0196*A234+11.697)*0.062,_xll.RiskTruncateP(0.05,0.95),_xll.RiskName("DMI Cow"),_xll.RiskUnits("kg"))</f>
        <v>#NAME?</v>
      </c>
      <c r="G234" s="134" t="e">
        <f t="shared" ca="1" si="32"/>
        <v>#NAME?</v>
      </c>
      <c r="H234" s="134" t="e" cm="1">
        <f t="array" aca="1" ref="H234" ca="1">_xll.RiskNormal('SW7'!C$12,'SW7'!D$12,_xll.RiskTruncateP(0.05,0.95),_xll.RiskName("Water Intake Cow"),_xll.RiskUnits("L"))</f>
        <v>#NAME?</v>
      </c>
      <c r="I234" s="134" t="e">
        <f t="shared" ca="1" si="33"/>
        <v>#NAME?</v>
      </c>
      <c r="J234" s="134" t="e">
        <f t="shared" ca="1" si="34"/>
        <v>#NAME?</v>
      </c>
      <c r="K234" s="134" t="e" cm="1">
        <f t="array" aca="1" ref="K234" ca="1">_xll.RiskNormal(-0.0000000257*A234^4+0.0000163*A234^3-0.003686*A234^2+0.3024*A234+1.445,(-0.0000000257*A234^4+0.0000163*A234^3-0.003686*A234^2+0.3024*A234+1.445)*0.355,_xll.RiskTruncateP(0.05,0.95),_xll.RiskName("Milk Intake"),_xll.RiskUnits("kg"))</f>
        <v>#NAME?</v>
      </c>
      <c r="L234" s="134" t="e" cm="1">
        <f t="array" aca="1" ref="L234" ca="1">_xll.RiskNormal(5.4702*LN(A234)-22.889,(5.4702*LN(A234)-22.889)*0.35,_xll.RiskTruncateP(0.05,0.95),_xll.RiskName("DMI"),_xll.RiskUnits("kg"))</f>
        <v>#NAME?</v>
      </c>
      <c r="M234" s="134" t="e" cm="1">
        <f t="array" aca="1" ref="M234" ca="1">_xll.RiskNormal(0.0243*L234,0.005*L234,_xll.RiskTruncateP(0.05,0.95),_xll.RiskName("Soil Intake"),_xll.RiskUnits("kg"))</f>
        <v>#NAME?</v>
      </c>
      <c r="N234" s="134" t="e">
        <f t="shared" ca="1" si="36"/>
        <v>#NAME?</v>
      </c>
      <c r="O234" s="134" t="e">
        <f t="shared" ca="1" si="37"/>
        <v>#NAME?</v>
      </c>
      <c r="P234" s="134" t="e">
        <f t="shared" ca="1" si="40"/>
        <v>#NAME?</v>
      </c>
      <c r="Q234" s="134" t="e">
        <f t="shared" ca="1" si="40"/>
        <v>#NAME?</v>
      </c>
      <c r="R234" s="134" t="e">
        <f t="shared" ca="1" si="40"/>
        <v>#NAME?</v>
      </c>
      <c r="S234" s="134" t="e">
        <f t="shared" ca="1" si="39"/>
        <v>#NAME?</v>
      </c>
      <c r="T234" s="134" t="e" cm="1">
        <f t="array" aca="1" ref="T234" ca="1">U233-(U233*(0.5^(1/_xll.RiskNormal('SW7'!C$2,'SW7'!D$2,_xll.RiskTruncateP(0.05,0.95),_xll.RiskName("Halflife"),_xll.RiskUnits("d")))))</f>
        <v>#NAME?</v>
      </c>
      <c r="U234" s="134" t="e">
        <f t="shared" ca="1" si="38"/>
        <v>#NAME?</v>
      </c>
      <c r="V234" s="137" t="e" cm="1">
        <f t="array" aca="1" ref="V234" ca="1">(U234*_xll.RiskNormal('SW7'!C$3,'SW7'!D$3,_xll.RiskTruncateP(0.05,0.95),_xll.RiskName("PFAS MUSCLE FRAC"))/(B234*_xll.RiskNormal('SW7'!C$4,'SW7'!E$4,_xll.RiskTruncateP(0.05,0.95),_xll.RiskName("MUSCLE BW FRAC"))))/1000</f>
        <v>#NAME?</v>
      </c>
      <c r="W234" s="137" t="e" cm="1">
        <f t="array" aca="1" ref="W234" ca="1">V234/_xll.RiskNormal('SW7'!C$5,'SW7'!D$5,_xll.RiskTruncateP(0.05,0.95),_xll.RiskName("Serum Part"))</f>
        <v>#NAME?</v>
      </c>
    </row>
    <row r="235" spans="1:23" x14ac:dyDescent="0.35">
      <c r="A235" s="133">
        <f t="shared" si="35"/>
        <v>232</v>
      </c>
      <c r="B235" s="134" t="e" cm="1">
        <f t="array" aca="1" ref="B235" ca="1">B234+_xll.RiskNormal(0.5584 + 2*0.001787*A235 -3*0.00000155*A235^2 - 4*0.00000000133*A235^3,0.35*(0.5584 + 2*0.001787*A235 -3*0.00000155*A235^2 - 4*0.00000000133*A235^3),_xll.RiskTruncateP(0.05,0.95),_xll.RiskName("BW Gain"),_xll.RiskUnits("kg"))</f>
        <v>#NAME?</v>
      </c>
      <c r="C235" s="133" t="e" cm="1">
        <f t="array" aca="1" ref="C235" ca="1">_xll.RiskNormal(1200,1200*0.3941,_xll.RiskTruncateP(0.05,0.95),_xll.RiskName("Diet 4 Feed"),_xll.RiskUnits("ng/kg dry"))</f>
        <v>#NAME?</v>
      </c>
      <c r="D235" s="133">
        <v>0</v>
      </c>
      <c r="E235" s="163">
        <v>1.3</v>
      </c>
      <c r="F235" s="134" t="e" cm="1">
        <f t="array" aca="1" ref="F235" ca="1">_xll.RiskNormal((-0.0001*A235^2+0.0196*A235+11.697),(-0.0001*A235^2+0.0196*A235+11.697)*0.062,_xll.RiskTruncateP(0.05,0.95),_xll.RiskName("DMI Cow"),_xll.RiskUnits("kg"))</f>
        <v>#NAME?</v>
      </c>
      <c r="G235" s="134" t="e">
        <f t="shared" ca="1" si="32"/>
        <v>#NAME?</v>
      </c>
      <c r="H235" s="134" t="e" cm="1">
        <f t="array" aca="1" ref="H235" ca="1">_xll.RiskNormal('SW7'!C$12,'SW7'!D$12,_xll.RiskTruncateP(0.05,0.95),_xll.RiskName("Water Intake Cow"),_xll.RiskUnits("L"))</f>
        <v>#NAME?</v>
      </c>
      <c r="I235" s="134" t="e">
        <f t="shared" ca="1" si="33"/>
        <v>#NAME?</v>
      </c>
      <c r="J235" s="134" t="e">
        <f t="shared" ca="1" si="34"/>
        <v>#NAME?</v>
      </c>
      <c r="K235" s="134" t="e" cm="1">
        <f t="array" aca="1" ref="K235" ca="1">_xll.RiskNormal(-0.0000000257*A235^4+0.0000163*A235^3-0.003686*A235^2+0.3024*A235+1.445,(-0.0000000257*A235^4+0.0000163*A235^3-0.003686*A235^2+0.3024*A235+1.445)*0.355,_xll.RiskTruncateP(0.05,0.95),_xll.RiskName("Milk Intake"),_xll.RiskUnits("kg"))</f>
        <v>#NAME?</v>
      </c>
      <c r="L235" s="134" t="e" cm="1">
        <f t="array" aca="1" ref="L235" ca="1">_xll.RiskNormal(5.4702*LN(A235)-22.889,(5.4702*LN(A235)-22.889)*0.35,_xll.RiskTruncateP(0.05,0.95),_xll.RiskName("DMI"),_xll.RiskUnits("kg"))</f>
        <v>#NAME?</v>
      </c>
      <c r="M235" s="134" t="e" cm="1">
        <f t="array" aca="1" ref="M235" ca="1">_xll.RiskNormal(0.0243*L235,0.005*L235,_xll.RiskTruncateP(0.05,0.95),_xll.RiskName("Soil Intake"),_xll.RiskUnits("kg"))</f>
        <v>#NAME?</v>
      </c>
      <c r="N235" s="134" t="e">
        <f t="shared" ca="1" si="36"/>
        <v>#NAME?</v>
      </c>
      <c r="O235" s="134" t="e">
        <f t="shared" ca="1" si="37"/>
        <v>#NAME?</v>
      </c>
      <c r="P235" s="134" t="e">
        <f t="shared" ca="1" si="40"/>
        <v>#NAME?</v>
      </c>
      <c r="Q235" s="134" t="e">
        <f t="shared" ca="1" si="40"/>
        <v>#NAME?</v>
      </c>
      <c r="R235" s="134" t="e">
        <f t="shared" ca="1" si="40"/>
        <v>#NAME?</v>
      </c>
      <c r="S235" s="134" t="e">
        <f t="shared" ca="1" si="39"/>
        <v>#NAME?</v>
      </c>
      <c r="T235" s="134" t="e" cm="1">
        <f t="array" aca="1" ref="T235" ca="1">U234-(U234*(0.5^(1/_xll.RiskNormal('SW7'!C$2,'SW7'!D$2,_xll.RiskTruncateP(0.05,0.95),_xll.RiskName("Halflife"),_xll.RiskUnits("d")))))</f>
        <v>#NAME?</v>
      </c>
      <c r="U235" s="134" t="e">
        <f t="shared" ca="1" si="38"/>
        <v>#NAME?</v>
      </c>
      <c r="V235" s="137" t="e" cm="1">
        <f t="array" aca="1" ref="V235" ca="1">(U235*_xll.RiskNormal('SW7'!C$3,'SW7'!D$3,_xll.RiskTruncateP(0.05,0.95),_xll.RiskName("PFAS MUSCLE FRAC"))/(B235*_xll.RiskNormal('SW7'!C$4,'SW7'!E$4,_xll.RiskTruncateP(0.05,0.95),_xll.RiskName("MUSCLE BW FRAC"))))/1000</f>
        <v>#NAME?</v>
      </c>
      <c r="W235" s="137" t="e" cm="1">
        <f t="array" aca="1" ref="W235" ca="1">V235/_xll.RiskNormal('SW7'!C$5,'SW7'!D$5,_xll.RiskTruncateP(0.05,0.95),_xll.RiskName("Serum Part"))</f>
        <v>#NAME?</v>
      </c>
    </row>
    <row r="236" spans="1:23" x14ac:dyDescent="0.35">
      <c r="A236" s="133">
        <f t="shared" si="35"/>
        <v>233</v>
      </c>
      <c r="B236" s="134" t="e" cm="1">
        <f t="array" aca="1" ref="B236" ca="1">B235+_xll.RiskNormal(0.5584 + 2*0.001787*A236 -3*0.00000155*A236^2 - 4*0.00000000133*A236^3,0.35*(0.5584 + 2*0.001787*A236 -3*0.00000155*A236^2 - 4*0.00000000133*A236^3),_xll.RiskTruncateP(0.05,0.95),_xll.RiskName("BW Gain"),_xll.RiskUnits("kg"))</f>
        <v>#NAME?</v>
      </c>
      <c r="C236" s="133" t="e" cm="1">
        <f t="array" aca="1" ref="C236" ca="1">_xll.RiskNormal(1200,1200*0.3941,_xll.RiskTruncateP(0.05,0.95),_xll.RiskName("Diet 4 Feed"),_xll.RiskUnits("ng/kg dry"))</f>
        <v>#NAME?</v>
      </c>
      <c r="D236" s="133">
        <v>0</v>
      </c>
      <c r="E236" s="163">
        <v>1.3</v>
      </c>
      <c r="F236" s="134" t="e" cm="1">
        <f t="array" aca="1" ref="F236" ca="1">_xll.RiskNormal((-0.0001*A236^2+0.0196*A236+11.697),(-0.0001*A236^2+0.0196*A236+11.697)*0.062,_xll.RiskTruncateP(0.05,0.95),_xll.RiskName("DMI Cow"),_xll.RiskUnits("kg"))</f>
        <v>#NAME?</v>
      </c>
      <c r="G236" s="134" t="e">
        <f t="shared" ca="1" si="32"/>
        <v>#NAME?</v>
      </c>
      <c r="H236" s="134" t="e" cm="1">
        <f t="array" aca="1" ref="H236" ca="1">_xll.RiskNormal('SW7'!C$12,'SW7'!D$12,_xll.RiskTruncateP(0.05,0.95),_xll.RiskName("Water Intake Cow"),_xll.RiskUnits("L"))</f>
        <v>#NAME?</v>
      </c>
      <c r="I236" s="134" t="e">
        <f t="shared" ca="1" si="33"/>
        <v>#NAME?</v>
      </c>
      <c r="J236" s="134" t="e">
        <f t="shared" ca="1" si="34"/>
        <v>#NAME?</v>
      </c>
      <c r="K236" s="134" t="e" cm="1">
        <f t="array" aca="1" ref="K236" ca="1">_xll.RiskNormal(-0.0000000257*A236^4+0.0000163*A236^3-0.003686*A236^2+0.3024*A236+1.445,(-0.0000000257*A236^4+0.0000163*A236^3-0.003686*A236^2+0.3024*A236+1.445)*0.355,_xll.RiskTruncateP(0.05,0.95),_xll.RiskName("Milk Intake"),_xll.RiskUnits("kg"))</f>
        <v>#NAME?</v>
      </c>
      <c r="L236" s="134" t="e" cm="1">
        <f t="array" aca="1" ref="L236" ca="1">_xll.RiskNormal(5.4702*LN(A236)-22.889,(5.4702*LN(A236)-22.889)*0.35,_xll.RiskTruncateP(0.05,0.95),_xll.RiskName("DMI"),_xll.RiskUnits("kg"))</f>
        <v>#NAME?</v>
      </c>
      <c r="M236" s="134" t="e" cm="1">
        <f t="array" aca="1" ref="M236" ca="1">_xll.RiskNormal(0.0243*L236,0.005*L236,_xll.RiskTruncateP(0.05,0.95),_xll.RiskName("Soil Intake"),_xll.RiskUnits("kg"))</f>
        <v>#NAME?</v>
      </c>
      <c r="N236" s="134" t="e">
        <f t="shared" ca="1" si="36"/>
        <v>#NAME?</v>
      </c>
      <c r="O236" s="134" t="e">
        <f t="shared" ca="1" si="37"/>
        <v>#NAME?</v>
      </c>
      <c r="P236" s="134" t="e">
        <f t="shared" ca="1" si="40"/>
        <v>#NAME?</v>
      </c>
      <c r="Q236" s="134" t="e">
        <f t="shared" ca="1" si="40"/>
        <v>#NAME?</v>
      </c>
      <c r="R236" s="134" t="e">
        <f t="shared" ca="1" si="40"/>
        <v>#NAME?</v>
      </c>
      <c r="S236" s="134" t="e">
        <f t="shared" ca="1" si="39"/>
        <v>#NAME?</v>
      </c>
      <c r="T236" s="134" t="e" cm="1">
        <f t="array" aca="1" ref="T236" ca="1">U235-(U235*(0.5^(1/_xll.RiskNormal('SW7'!C$2,'SW7'!D$2,_xll.RiskTruncateP(0.05,0.95),_xll.RiskName("Halflife"),_xll.RiskUnits("d")))))</f>
        <v>#NAME?</v>
      </c>
      <c r="U236" s="134" t="e">
        <f t="shared" ca="1" si="38"/>
        <v>#NAME?</v>
      </c>
      <c r="V236" s="137" t="e" cm="1">
        <f t="array" aca="1" ref="V236" ca="1">(U236*_xll.RiskNormal('SW7'!C$3,'SW7'!D$3,_xll.RiskTruncateP(0.05,0.95),_xll.RiskName("PFAS MUSCLE FRAC"))/(B236*_xll.RiskNormal('SW7'!C$4,'SW7'!E$4,_xll.RiskTruncateP(0.05,0.95),_xll.RiskName("MUSCLE BW FRAC"))))/1000</f>
        <v>#NAME?</v>
      </c>
      <c r="W236" s="137" t="e" cm="1">
        <f t="array" aca="1" ref="W236" ca="1">V236/_xll.RiskNormal('SW7'!C$5,'SW7'!D$5,_xll.RiskTruncateP(0.05,0.95),_xll.RiskName("Serum Part"))</f>
        <v>#NAME?</v>
      </c>
    </row>
    <row r="237" spans="1:23" x14ac:dyDescent="0.35">
      <c r="A237" s="133">
        <f t="shared" si="35"/>
        <v>234</v>
      </c>
      <c r="B237" s="134" t="e" cm="1">
        <f t="array" aca="1" ref="B237" ca="1">B236+_xll.RiskNormal(0.5584 + 2*0.001787*A237 -3*0.00000155*A237^2 - 4*0.00000000133*A237^3,0.35*(0.5584 + 2*0.001787*A237 -3*0.00000155*A237^2 - 4*0.00000000133*A237^3),_xll.RiskTruncateP(0.05,0.95),_xll.RiskName("BW Gain"),_xll.RiskUnits("kg"))</f>
        <v>#NAME?</v>
      </c>
      <c r="C237" s="133" t="e" cm="1">
        <f t="array" aca="1" ref="C237" ca="1">_xll.RiskNormal(1200,1200*0.3941,_xll.RiskTruncateP(0.05,0.95),_xll.RiskName("Diet 4 Feed"),_xll.RiskUnits("ng/kg dry"))</f>
        <v>#NAME?</v>
      </c>
      <c r="D237" s="133">
        <v>0</v>
      </c>
      <c r="E237" s="163">
        <v>1.3</v>
      </c>
      <c r="F237" s="134" t="e" cm="1">
        <f t="array" aca="1" ref="F237" ca="1">_xll.RiskNormal((-0.0001*A237^2+0.0196*A237+11.697),(-0.0001*A237^2+0.0196*A237+11.697)*0.062,_xll.RiskTruncateP(0.05,0.95),_xll.RiskName("DMI Cow"),_xll.RiskUnits("kg"))</f>
        <v>#NAME?</v>
      </c>
      <c r="G237" s="134" t="e">
        <f t="shared" ca="1" si="32"/>
        <v>#NAME?</v>
      </c>
      <c r="H237" s="134" t="e" cm="1">
        <f t="array" aca="1" ref="H237" ca="1">_xll.RiskNormal('SW7'!C$12,'SW7'!D$12,_xll.RiskTruncateP(0.05,0.95),_xll.RiskName("Water Intake Cow"),_xll.RiskUnits("L"))</f>
        <v>#NAME?</v>
      </c>
      <c r="I237" s="134" t="e">
        <f t="shared" ca="1" si="33"/>
        <v>#NAME?</v>
      </c>
      <c r="J237" s="134" t="e">
        <f t="shared" ca="1" si="34"/>
        <v>#NAME?</v>
      </c>
      <c r="K237" s="134" t="e" cm="1">
        <f t="array" aca="1" ref="K237" ca="1">_xll.RiskNormal(-0.0000000257*A237^4+0.0000163*A237^3-0.003686*A237^2+0.3024*A237+1.445,(-0.0000000257*A237^4+0.0000163*A237^3-0.003686*A237^2+0.3024*A237+1.445)*0.355,_xll.RiskTruncateP(0.05,0.95),_xll.RiskName("Milk Intake"),_xll.RiskUnits("kg"))</f>
        <v>#NAME?</v>
      </c>
      <c r="L237" s="134" t="e" cm="1">
        <f t="array" aca="1" ref="L237" ca="1">_xll.RiskNormal(5.4702*LN(A237)-22.889,(5.4702*LN(A237)-22.889)*0.35,_xll.RiskTruncateP(0.05,0.95),_xll.RiskName("DMI"),_xll.RiskUnits("kg"))</f>
        <v>#NAME?</v>
      </c>
      <c r="M237" s="134" t="e" cm="1">
        <f t="array" aca="1" ref="M237" ca="1">_xll.RiskNormal(0.0243*L237,0.005*L237,_xll.RiskTruncateP(0.05,0.95),_xll.RiskName("Soil Intake"),_xll.RiskUnits("kg"))</f>
        <v>#NAME?</v>
      </c>
      <c r="N237" s="134" t="e">
        <f t="shared" ca="1" si="36"/>
        <v>#NAME?</v>
      </c>
      <c r="O237" s="134" t="e">
        <f t="shared" ca="1" si="37"/>
        <v>#NAME?</v>
      </c>
      <c r="P237" s="134" t="e">
        <f t="shared" ca="1" si="40"/>
        <v>#NAME?</v>
      </c>
      <c r="Q237" s="134" t="e">
        <f t="shared" ca="1" si="40"/>
        <v>#NAME?</v>
      </c>
      <c r="R237" s="134" t="e">
        <f t="shared" ca="1" si="40"/>
        <v>#NAME?</v>
      </c>
      <c r="S237" s="134" t="e">
        <f t="shared" ca="1" si="39"/>
        <v>#NAME?</v>
      </c>
      <c r="T237" s="134" t="e" cm="1">
        <f t="array" aca="1" ref="T237" ca="1">U236-(U236*(0.5^(1/_xll.RiskNormal('SW7'!C$2,'SW7'!D$2,_xll.RiskTruncateP(0.05,0.95),_xll.RiskName("Halflife"),_xll.RiskUnits("d")))))</f>
        <v>#NAME?</v>
      </c>
      <c r="U237" s="134" t="e">
        <f t="shared" ca="1" si="38"/>
        <v>#NAME?</v>
      </c>
      <c r="V237" s="137" t="e" cm="1">
        <f t="array" aca="1" ref="V237" ca="1">(U237*_xll.RiskNormal('SW7'!C$3,'SW7'!D$3,_xll.RiskTruncateP(0.05,0.95),_xll.RiskName("PFAS MUSCLE FRAC"))/(B237*_xll.RiskNormal('SW7'!C$4,'SW7'!E$4,_xll.RiskTruncateP(0.05,0.95),_xll.RiskName("MUSCLE BW FRAC"))))/1000</f>
        <v>#NAME?</v>
      </c>
      <c r="W237" s="137" t="e" cm="1">
        <f t="array" aca="1" ref="W237" ca="1">V237/_xll.RiskNormal('SW7'!C$5,'SW7'!D$5,_xll.RiskTruncateP(0.05,0.95),_xll.RiskName("Serum Part"))</f>
        <v>#NAME?</v>
      </c>
    </row>
    <row r="238" spans="1:23" x14ac:dyDescent="0.35">
      <c r="A238" s="133">
        <f t="shared" si="35"/>
        <v>235</v>
      </c>
      <c r="B238" s="134" t="e" cm="1">
        <f t="array" aca="1" ref="B238" ca="1">B237+_xll.RiskNormal(0.5584 + 2*0.001787*A238 -3*0.00000155*A238^2 - 4*0.00000000133*A238^3,0.35*(0.5584 + 2*0.001787*A238 -3*0.00000155*A238^2 - 4*0.00000000133*A238^3),_xll.RiskTruncateP(0.05,0.95),_xll.RiskName("BW Gain"),_xll.RiskUnits("kg"))</f>
        <v>#NAME?</v>
      </c>
      <c r="C238" s="133" t="e" cm="1">
        <f t="array" aca="1" ref="C238" ca="1">_xll.RiskNormal(1200,1200*0.3941,_xll.RiskTruncateP(0.05,0.95),_xll.RiskName("Diet 4 Feed"),_xll.RiskUnits("ng/kg dry"))</f>
        <v>#NAME?</v>
      </c>
      <c r="D238" s="133">
        <v>0</v>
      </c>
      <c r="E238" s="163">
        <v>1.3</v>
      </c>
      <c r="F238" s="134" t="e" cm="1">
        <f t="array" aca="1" ref="F238" ca="1">_xll.RiskNormal((-0.0001*A238^2+0.0196*A238+11.697),(-0.0001*A238^2+0.0196*A238+11.697)*0.062,_xll.RiskTruncateP(0.05,0.95),_xll.RiskName("DMI Cow"),_xll.RiskUnits("kg"))</f>
        <v>#NAME?</v>
      </c>
      <c r="G238" s="134" t="e">
        <f t="shared" ca="1" si="32"/>
        <v>#NAME?</v>
      </c>
      <c r="H238" s="134" t="e" cm="1">
        <f t="array" aca="1" ref="H238" ca="1">_xll.RiskNormal('SW7'!C$12,'SW7'!D$12,_xll.RiskTruncateP(0.05,0.95),_xll.RiskName("Water Intake Cow"),_xll.RiskUnits("L"))</f>
        <v>#NAME?</v>
      </c>
      <c r="I238" s="134" t="e">
        <f t="shared" ca="1" si="33"/>
        <v>#NAME?</v>
      </c>
      <c r="J238" s="134" t="e">
        <f t="shared" ca="1" si="34"/>
        <v>#NAME?</v>
      </c>
      <c r="K238" s="134" t="e" cm="1">
        <f t="array" aca="1" ref="K238" ca="1">_xll.RiskNormal(-0.0000000257*A238^4+0.0000163*A238^3-0.003686*A238^2+0.3024*A238+1.445,(-0.0000000257*A238^4+0.0000163*A238^3-0.003686*A238^2+0.3024*A238+1.445)*0.355,_xll.RiskTruncateP(0.05,0.95),_xll.RiskName("Milk Intake"),_xll.RiskUnits("kg"))</f>
        <v>#NAME?</v>
      </c>
      <c r="L238" s="134" t="e" cm="1">
        <f t="array" aca="1" ref="L238" ca="1">_xll.RiskNormal(5.4702*LN(A238)-22.889,(5.4702*LN(A238)-22.889)*0.35,_xll.RiskTruncateP(0.05,0.95),_xll.RiskName("DMI"),_xll.RiskUnits("kg"))</f>
        <v>#NAME?</v>
      </c>
      <c r="M238" s="134" t="e" cm="1">
        <f t="array" aca="1" ref="M238" ca="1">_xll.RiskNormal(0.0243*L238,0.005*L238,_xll.RiskTruncateP(0.05,0.95),_xll.RiskName("Soil Intake"),_xll.RiskUnits("kg"))</f>
        <v>#NAME?</v>
      </c>
      <c r="N238" s="134" t="e">
        <f t="shared" ca="1" si="36"/>
        <v>#NAME?</v>
      </c>
      <c r="O238" s="134" t="e">
        <f t="shared" ca="1" si="37"/>
        <v>#NAME?</v>
      </c>
      <c r="P238" s="134" t="e">
        <f t="shared" ca="1" si="40"/>
        <v>#NAME?</v>
      </c>
      <c r="Q238" s="134" t="e">
        <f t="shared" ca="1" si="40"/>
        <v>#NAME?</v>
      </c>
      <c r="R238" s="134" t="e">
        <f t="shared" ca="1" si="40"/>
        <v>#NAME?</v>
      </c>
      <c r="S238" s="134" t="e">
        <f t="shared" ca="1" si="39"/>
        <v>#NAME?</v>
      </c>
      <c r="T238" s="134" t="e" cm="1">
        <f t="array" aca="1" ref="T238" ca="1">U237-(U237*(0.5^(1/_xll.RiskNormal('SW7'!C$2,'SW7'!D$2,_xll.RiskTruncateP(0.05,0.95),_xll.RiskName("Halflife"),_xll.RiskUnits("d")))))</f>
        <v>#NAME?</v>
      </c>
      <c r="U238" s="134" t="e">
        <f t="shared" ca="1" si="38"/>
        <v>#NAME?</v>
      </c>
      <c r="V238" s="137" t="e" cm="1">
        <f t="array" aca="1" ref="V238" ca="1">(U238*_xll.RiskNormal('SW7'!C$3,'SW7'!D$3,_xll.RiskTruncateP(0.05,0.95),_xll.RiskName("PFAS MUSCLE FRAC"))/(B238*_xll.RiskNormal('SW7'!C$4,'SW7'!E$4,_xll.RiskTruncateP(0.05,0.95),_xll.RiskName("MUSCLE BW FRAC"))))/1000</f>
        <v>#NAME?</v>
      </c>
      <c r="W238" s="137" t="e" cm="1">
        <f t="array" aca="1" ref="W238" ca="1">V238/_xll.RiskNormal('SW7'!C$5,'SW7'!D$5,_xll.RiskTruncateP(0.05,0.95),_xll.RiskName("Serum Part"))</f>
        <v>#NAME?</v>
      </c>
    </row>
    <row r="239" spans="1:23" x14ac:dyDescent="0.35">
      <c r="A239" s="133">
        <f t="shared" si="35"/>
        <v>236</v>
      </c>
      <c r="B239" s="134" t="e" cm="1">
        <f t="array" aca="1" ref="B239" ca="1">B238+_xll.RiskNormal(0.5584 + 2*0.001787*A239 -3*0.00000155*A239^2 - 4*0.00000000133*A239^3,0.35*(0.5584 + 2*0.001787*A239 -3*0.00000155*A239^2 - 4*0.00000000133*A239^3),_xll.RiskTruncateP(0.05,0.95),_xll.RiskName("BW Gain"),_xll.RiskUnits("kg"))</f>
        <v>#NAME?</v>
      </c>
      <c r="C239" s="133" t="e" cm="1">
        <f t="array" aca="1" ref="C239" ca="1">_xll.RiskNormal(1200,1200*0.3941,_xll.RiskTruncateP(0.05,0.95),_xll.RiskName("Diet 4 Feed"),_xll.RiskUnits("ng/kg dry"))</f>
        <v>#NAME?</v>
      </c>
      <c r="D239" s="133">
        <v>0</v>
      </c>
      <c r="E239" s="163">
        <v>1.3</v>
      </c>
      <c r="F239" s="134" t="e" cm="1">
        <f t="array" aca="1" ref="F239" ca="1">_xll.RiskNormal((-0.0001*A239^2+0.0196*A239+11.697),(-0.0001*A239^2+0.0196*A239+11.697)*0.062,_xll.RiskTruncateP(0.05,0.95),_xll.RiskName("DMI Cow"),_xll.RiskUnits("kg"))</f>
        <v>#NAME?</v>
      </c>
      <c r="G239" s="134" t="e">
        <f t="shared" ca="1" si="32"/>
        <v>#NAME?</v>
      </c>
      <c r="H239" s="134" t="e" cm="1">
        <f t="array" aca="1" ref="H239" ca="1">_xll.RiskNormal('SW7'!C$12,'SW7'!D$12,_xll.RiskTruncateP(0.05,0.95),_xll.RiskName("Water Intake Cow"),_xll.RiskUnits("L"))</f>
        <v>#NAME?</v>
      </c>
      <c r="I239" s="134" t="e">
        <f t="shared" ca="1" si="33"/>
        <v>#NAME?</v>
      </c>
      <c r="J239" s="134" t="e">
        <f t="shared" ca="1" si="34"/>
        <v>#NAME?</v>
      </c>
      <c r="K239" s="134" t="e" cm="1">
        <f t="array" aca="1" ref="K239" ca="1">_xll.RiskNormal(-0.0000000257*A239^4+0.0000163*A239^3-0.003686*A239^2+0.3024*A239+1.445,(-0.0000000257*A239^4+0.0000163*A239^3-0.003686*A239^2+0.3024*A239+1.445)*0.355,_xll.RiskTruncateP(0.05,0.95),_xll.RiskName("Milk Intake"),_xll.RiskUnits("kg"))</f>
        <v>#NAME?</v>
      </c>
      <c r="L239" s="134" t="e" cm="1">
        <f t="array" aca="1" ref="L239" ca="1">_xll.RiskNormal(5.4702*LN(A239)-22.889,(5.4702*LN(A239)-22.889)*0.35,_xll.RiskTruncateP(0.05,0.95),_xll.RiskName("DMI"),_xll.RiskUnits("kg"))</f>
        <v>#NAME?</v>
      </c>
      <c r="M239" s="134" t="e" cm="1">
        <f t="array" aca="1" ref="M239" ca="1">_xll.RiskNormal(0.0243*L239,0.005*L239,_xll.RiskTruncateP(0.05,0.95),_xll.RiskName("Soil Intake"),_xll.RiskUnits("kg"))</f>
        <v>#NAME?</v>
      </c>
      <c r="N239" s="134" t="e">
        <f t="shared" ca="1" si="36"/>
        <v>#NAME?</v>
      </c>
      <c r="O239" s="134" t="e">
        <f t="shared" ca="1" si="37"/>
        <v>#NAME?</v>
      </c>
      <c r="P239" s="134" t="e">
        <f t="shared" ca="1" si="40"/>
        <v>#NAME?</v>
      </c>
      <c r="Q239" s="134" t="e">
        <f t="shared" ca="1" si="40"/>
        <v>#NAME?</v>
      </c>
      <c r="R239" s="134" t="e">
        <f t="shared" ca="1" si="40"/>
        <v>#NAME?</v>
      </c>
      <c r="S239" s="134" t="e">
        <f t="shared" ca="1" si="39"/>
        <v>#NAME?</v>
      </c>
      <c r="T239" s="134" t="e" cm="1">
        <f t="array" aca="1" ref="T239" ca="1">U238-(U238*(0.5^(1/_xll.RiskNormal('SW7'!C$2,'SW7'!D$2,_xll.RiskTruncateP(0.05,0.95),_xll.RiskName("Halflife"),_xll.RiskUnits("d")))))</f>
        <v>#NAME?</v>
      </c>
      <c r="U239" s="134" t="e">
        <f t="shared" ca="1" si="38"/>
        <v>#NAME?</v>
      </c>
      <c r="V239" s="137" t="e" cm="1">
        <f t="array" aca="1" ref="V239" ca="1">(U239*_xll.RiskNormal('SW7'!C$3,'SW7'!D$3,_xll.RiskTruncateP(0.05,0.95),_xll.RiskName("PFAS MUSCLE FRAC"))/(B239*_xll.RiskNormal('SW7'!C$4,'SW7'!E$4,_xll.RiskTruncateP(0.05,0.95),_xll.RiskName("MUSCLE BW FRAC"))))/1000</f>
        <v>#NAME?</v>
      </c>
      <c r="W239" s="137" t="e" cm="1">
        <f t="array" aca="1" ref="W239" ca="1">V239/_xll.RiskNormal('SW7'!C$5,'SW7'!D$5,_xll.RiskTruncateP(0.05,0.95),_xll.RiskName("Serum Part"))</f>
        <v>#NAME?</v>
      </c>
    </row>
    <row r="240" spans="1:23" x14ac:dyDescent="0.35">
      <c r="A240" s="133">
        <f t="shared" si="35"/>
        <v>237</v>
      </c>
      <c r="B240" s="134" t="e" cm="1">
        <f t="array" aca="1" ref="B240" ca="1">B239+_xll.RiskNormal(0.5584 + 2*0.001787*A240 -3*0.00000155*A240^2 - 4*0.00000000133*A240^3,0.35*(0.5584 + 2*0.001787*A240 -3*0.00000155*A240^2 - 4*0.00000000133*A240^3),_xll.RiskTruncateP(0.05,0.95),_xll.RiskName("BW Gain"),_xll.RiskUnits("kg"))</f>
        <v>#NAME?</v>
      </c>
      <c r="C240" s="133" t="e" cm="1">
        <f t="array" aca="1" ref="C240" ca="1">_xll.RiskNormal(1200,1200*0.3941,_xll.RiskTruncateP(0.05,0.95),_xll.RiskName("Diet 4 Feed"),_xll.RiskUnits("ng/kg dry"))</f>
        <v>#NAME?</v>
      </c>
      <c r="D240" s="133">
        <v>0</v>
      </c>
      <c r="E240" s="163">
        <v>1.3</v>
      </c>
      <c r="F240" s="134" t="e" cm="1">
        <f t="array" aca="1" ref="F240" ca="1">_xll.RiskNormal((-0.0001*A240^2+0.0196*A240+11.697),(-0.0001*A240^2+0.0196*A240+11.697)*0.062,_xll.RiskTruncateP(0.05,0.95),_xll.RiskName("DMI Cow"),_xll.RiskUnits("kg"))</f>
        <v>#NAME?</v>
      </c>
      <c r="G240" s="134" t="e">
        <f t="shared" ca="1" si="32"/>
        <v>#NAME?</v>
      </c>
      <c r="H240" s="134" t="e" cm="1">
        <f t="array" aca="1" ref="H240" ca="1">_xll.RiskNormal('SW7'!C$12,'SW7'!D$12,_xll.RiskTruncateP(0.05,0.95),_xll.RiskName("Water Intake Cow"),_xll.RiskUnits("L"))</f>
        <v>#NAME?</v>
      </c>
      <c r="I240" s="134" t="e">
        <f t="shared" ca="1" si="33"/>
        <v>#NAME?</v>
      </c>
      <c r="J240" s="134" t="e">
        <f t="shared" ca="1" si="34"/>
        <v>#NAME?</v>
      </c>
      <c r="K240" s="134" t="e" cm="1">
        <f t="array" aca="1" ref="K240" ca="1">_xll.RiskNormal(-0.0000000257*A240^4+0.0000163*A240^3-0.003686*A240^2+0.3024*A240+1.445,(-0.0000000257*A240^4+0.0000163*A240^3-0.003686*A240^2+0.3024*A240+1.445)*0.355,_xll.RiskTruncateP(0.05,0.95),_xll.RiskName("Milk Intake"),_xll.RiskUnits("kg"))</f>
        <v>#NAME?</v>
      </c>
      <c r="L240" s="134" t="e" cm="1">
        <f t="array" aca="1" ref="L240" ca="1">_xll.RiskNormal(5.4702*LN(A240)-22.889,(5.4702*LN(A240)-22.889)*0.35,_xll.RiskTruncateP(0.05,0.95),_xll.RiskName("DMI"),_xll.RiskUnits("kg"))</f>
        <v>#NAME?</v>
      </c>
      <c r="M240" s="134" t="e" cm="1">
        <f t="array" aca="1" ref="M240" ca="1">_xll.RiskNormal(0.0243*L240,0.005*L240,_xll.RiskTruncateP(0.05,0.95),_xll.RiskName("Soil Intake"),_xll.RiskUnits("kg"))</f>
        <v>#NAME?</v>
      </c>
      <c r="N240" s="134" t="e">
        <f t="shared" ca="1" si="36"/>
        <v>#NAME?</v>
      </c>
      <c r="O240" s="134" t="e">
        <f t="shared" ca="1" si="37"/>
        <v>#NAME?</v>
      </c>
      <c r="P240" s="134" t="e">
        <f t="shared" ca="1" si="40"/>
        <v>#NAME?</v>
      </c>
      <c r="Q240" s="134" t="e">
        <f t="shared" ca="1" si="40"/>
        <v>#NAME?</v>
      </c>
      <c r="R240" s="134" t="e">
        <f t="shared" ca="1" si="40"/>
        <v>#NAME?</v>
      </c>
      <c r="S240" s="134" t="e">
        <f t="shared" ca="1" si="39"/>
        <v>#NAME?</v>
      </c>
      <c r="T240" s="134" t="e" cm="1">
        <f t="array" aca="1" ref="T240" ca="1">U239-(U239*(0.5^(1/_xll.RiskNormal('SW7'!C$2,'SW7'!D$2,_xll.RiskTruncateP(0.05,0.95),_xll.RiskName("Halflife"),_xll.RiskUnits("d")))))</f>
        <v>#NAME?</v>
      </c>
      <c r="U240" s="134" t="e">
        <f t="shared" ca="1" si="38"/>
        <v>#NAME?</v>
      </c>
      <c r="V240" s="137" t="e" cm="1">
        <f t="array" aca="1" ref="V240" ca="1">(U240*_xll.RiskNormal('SW7'!C$3,'SW7'!D$3,_xll.RiskTruncateP(0.05,0.95),_xll.RiskName("PFAS MUSCLE FRAC"))/(B240*_xll.RiskNormal('SW7'!C$4,'SW7'!E$4,_xll.RiskTruncateP(0.05,0.95),_xll.RiskName("MUSCLE BW FRAC"))))/1000</f>
        <v>#NAME?</v>
      </c>
      <c r="W240" s="137" t="e" cm="1">
        <f t="array" aca="1" ref="W240" ca="1">V240/_xll.RiskNormal('SW7'!C$5,'SW7'!D$5,_xll.RiskTruncateP(0.05,0.95),_xll.RiskName("Serum Part"))</f>
        <v>#NAME?</v>
      </c>
    </row>
    <row r="241" spans="1:23" x14ac:dyDescent="0.35">
      <c r="A241" s="133">
        <f t="shared" si="35"/>
        <v>238</v>
      </c>
      <c r="B241" s="134" t="e" cm="1">
        <f t="array" aca="1" ref="B241" ca="1">B240+_xll.RiskNormal(0.5584 + 2*0.001787*A241 -3*0.00000155*A241^2 - 4*0.00000000133*A241^3,0.35*(0.5584 + 2*0.001787*A241 -3*0.00000155*A241^2 - 4*0.00000000133*A241^3),_xll.RiskTruncateP(0.05,0.95),_xll.RiskName("BW Gain"),_xll.RiskUnits("kg"))</f>
        <v>#NAME?</v>
      </c>
      <c r="C241" s="133" t="e" cm="1">
        <f t="array" aca="1" ref="C241" ca="1">_xll.RiskNormal(1200,1200*0.3941,_xll.RiskTruncateP(0.05,0.95),_xll.RiskName("Diet 4 Feed"),_xll.RiskUnits("ng/kg dry"))</f>
        <v>#NAME?</v>
      </c>
      <c r="D241" s="133">
        <v>0</v>
      </c>
      <c r="E241" s="163">
        <v>1.3</v>
      </c>
      <c r="F241" s="134" t="e" cm="1">
        <f t="array" aca="1" ref="F241" ca="1">_xll.RiskNormal((-0.0001*A241^2+0.0196*A241+11.697),(-0.0001*A241^2+0.0196*A241+11.697)*0.062,_xll.RiskTruncateP(0.05,0.95),_xll.RiskName("DMI Cow"),_xll.RiskUnits("kg"))</f>
        <v>#NAME?</v>
      </c>
      <c r="G241" s="134" t="e">
        <f t="shared" ca="1" si="32"/>
        <v>#NAME?</v>
      </c>
      <c r="H241" s="134" t="e" cm="1">
        <f t="array" aca="1" ref="H241" ca="1">_xll.RiskNormal('SW7'!C$12,'SW7'!D$12,_xll.RiskTruncateP(0.05,0.95),_xll.RiskName("Water Intake Cow"),_xll.RiskUnits("L"))</f>
        <v>#NAME?</v>
      </c>
      <c r="I241" s="134" t="e">
        <f t="shared" ca="1" si="33"/>
        <v>#NAME?</v>
      </c>
      <c r="J241" s="134" t="e">
        <f t="shared" ca="1" si="34"/>
        <v>#NAME?</v>
      </c>
      <c r="K241" s="134" t="e" cm="1">
        <f t="array" aca="1" ref="K241" ca="1">_xll.RiskNormal(-0.0000000257*A241^4+0.0000163*A241^3-0.003686*A241^2+0.3024*A241+1.445,(-0.0000000257*A241^4+0.0000163*A241^3-0.003686*A241^2+0.3024*A241+1.445)*0.355,_xll.RiskTruncateP(0.05,0.95),_xll.RiskName("Milk Intake"),_xll.RiskUnits("kg"))</f>
        <v>#NAME?</v>
      </c>
      <c r="L241" s="134" t="e" cm="1">
        <f t="array" aca="1" ref="L241" ca="1">_xll.RiskNormal(5.4702*LN(A241)-22.889,(5.4702*LN(A241)-22.889)*0.35,_xll.RiskTruncateP(0.05,0.95),_xll.RiskName("DMI"),_xll.RiskUnits("kg"))</f>
        <v>#NAME?</v>
      </c>
      <c r="M241" s="134" t="e" cm="1">
        <f t="array" aca="1" ref="M241" ca="1">_xll.RiskNormal(0.0243*L241,0.005*L241,_xll.RiskTruncateP(0.05,0.95),_xll.RiskName("Soil Intake"),_xll.RiskUnits("kg"))</f>
        <v>#NAME?</v>
      </c>
      <c r="N241" s="134" t="e">
        <f t="shared" ca="1" si="36"/>
        <v>#NAME?</v>
      </c>
      <c r="O241" s="134" t="e">
        <f t="shared" ca="1" si="37"/>
        <v>#NAME?</v>
      </c>
      <c r="P241" s="134" t="e">
        <f t="shared" ca="1" si="40"/>
        <v>#NAME?</v>
      </c>
      <c r="Q241" s="134" t="e">
        <f t="shared" ca="1" si="40"/>
        <v>#NAME?</v>
      </c>
      <c r="R241" s="134" t="e">
        <f t="shared" ca="1" si="40"/>
        <v>#NAME?</v>
      </c>
      <c r="S241" s="134" t="e">
        <f t="shared" ca="1" si="39"/>
        <v>#NAME?</v>
      </c>
      <c r="T241" s="134" t="e" cm="1">
        <f t="array" aca="1" ref="T241" ca="1">U240-(U240*(0.5^(1/_xll.RiskNormal('SW7'!C$2,'SW7'!D$2,_xll.RiskTruncateP(0.05,0.95),_xll.RiskName("Halflife"),_xll.RiskUnits("d")))))</f>
        <v>#NAME?</v>
      </c>
      <c r="U241" s="134" t="e">
        <f t="shared" ca="1" si="38"/>
        <v>#NAME?</v>
      </c>
      <c r="V241" s="137" t="e" cm="1">
        <f t="array" aca="1" ref="V241" ca="1">(U241*_xll.RiskNormal('SW7'!C$3,'SW7'!D$3,_xll.RiskTruncateP(0.05,0.95),_xll.RiskName("PFAS MUSCLE FRAC"))/(B241*_xll.RiskNormal('SW7'!C$4,'SW7'!E$4,_xll.RiskTruncateP(0.05,0.95),_xll.RiskName("MUSCLE BW FRAC"))))/1000</f>
        <v>#NAME?</v>
      </c>
      <c r="W241" s="137" t="e" cm="1">
        <f t="array" aca="1" ref="W241" ca="1">V241/_xll.RiskNormal('SW7'!C$5,'SW7'!D$5,_xll.RiskTruncateP(0.05,0.95),_xll.RiskName("Serum Part"))</f>
        <v>#NAME?</v>
      </c>
    </row>
    <row r="242" spans="1:23" x14ac:dyDescent="0.35">
      <c r="A242" s="133">
        <f t="shared" si="35"/>
        <v>239</v>
      </c>
      <c r="B242" s="134" t="e" cm="1">
        <f t="array" aca="1" ref="B242" ca="1">B241+_xll.RiskNormal(0.5584 + 2*0.001787*A242 -3*0.00000155*A242^2 - 4*0.00000000133*A242^3,0.35*(0.5584 + 2*0.001787*A242 -3*0.00000155*A242^2 - 4*0.00000000133*A242^3),_xll.RiskTruncateP(0.05,0.95),_xll.RiskName("BW Gain"),_xll.RiskUnits("kg"))</f>
        <v>#NAME?</v>
      </c>
      <c r="C242" s="133" t="e" cm="1">
        <f t="array" aca="1" ref="C242" ca="1">_xll.RiskNormal(1200,1200*0.3941,_xll.RiskTruncateP(0.05,0.95),_xll.RiskName("Diet 4 Feed"),_xll.RiskUnits("ng/kg dry"))</f>
        <v>#NAME?</v>
      </c>
      <c r="D242" s="133">
        <v>0</v>
      </c>
      <c r="E242" s="163">
        <v>1.3</v>
      </c>
      <c r="F242" s="134" t="e" cm="1">
        <f t="array" aca="1" ref="F242" ca="1">_xll.RiskNormal((-0.0001*A242^2+0.0196*A242+11.697),(-0.0001*A242^2+0.0196*A242+11.697)*0.062,_xll.RiskTruncateP(0.05,0.95),_xll.RiskName("DMI Cow"),_xll.RiskUnits("kg"))</f>
        <v>#NAME?</v>
      </c>
      <c r="G242" s="134" t="e">
        <f t="shared" ca="1" si="32"/>
        <v>#NAME?</v>
      </c>
      <c r="H242" s="134" t="e" cm="1">
        <f t="array" aca="1" ref="H242" ca="1">_xll.RiskNormal('SW7'!C$12,'SW7'!D$12,_xll.RiskTruncateP(0.05,0.95),_xll.RiskName("Water Intake Cow"),_xll.RiskUnits("L"))</f>
        <v>#NAME?</v>
      </c>
      <c r="I242" s="134" t="e">
        <f t="shared" ca="1" si="33"/>
        <v>#NAME?</v>
      </c>
      <c r="J242" s="134" t="e">
        <f t="shared" ca="1" si="34"/>
        <v>#NAME?</v>
      </c>
      <c r="K242" s="134" t="e" cm="1">
        <f t="array" aca="1" ref="K242" ca="1">_xll.RiskNormal(-0.0000000257*A242^4+0.0000163*A242^3-0.003686*A242^2+0.3024*A242+1.445,(-0.0000000257*A242^4+0.0000163*A242^3-0.003686*A242^2+0.3024*A242+1.445)*0.355,_xll.RiskTruncateP(0.05,0.95),_xll.RiskName("Milk Intake"),_xll.RiskUnits("kg"))</f>
        <v>#NAME?</v>
      </c>
      <c r="L242" s="134" t="e" cm="1">
        <f t="array" aca="1" ref="L242" ca="1">_xll.RiskNormal(5.4702*LN(A242)-22.889,(5.4702*LN(A242)-22.889)*0.35,_xll.RiskTruncateP(0.05,0.95),_xll.RiskName("DMI"),_xll.RiskUnits("kg"))</f>
        <v>#NAME?</v>
      </c>
      <c r="M242" s="134" t="e" cm="1">
        <f t="array" aca="1" ref="M242" ca="1">_xll.RiskNormal(0.0243*L242,0.005*L242,_xll.RiskTruncateP(0.05,0.95),_xll.RiskName("Soil Intake"),_xll.RiskUnits("kg"))</f>
        <v>#NAME?</v>
      </c>
      <c r="N242" s="134" t="e">
        <f t="shared" ca="1" si="36"/>
        <v>#NAME?</v>
      </c>
      <c r="O242" s="134" t="e">
        <f t="shared" ca="1" si="37"/>
        <v>#NAME?</v>
      </c>
      <c r="P242" s="134" t="e">
        <f t="shared" ca="1" si="40"/>
        <v>#NAME?</v>
      </c>
      <c r="Q242" s="134" t="e">
        <f t="shared" ca="1" si="40"/>
        <v>#NAME?</v>
      </c>
      <c r="R242" s="134" t="e">
        <f t="shared" ca="1" si="40"/>
        <v>#NAME?</v>
      </c>
      <c r="S242" s="134" t="e">
        <f t="shared" ca="1" si="39"/>
        <v>#NAME?</v>
      </c>
      <c r="T242" s="134" t="e" cm="1">
        <f t="array" aca="1" ref="T242" ca="1">U241-(U241*(0.5^(1/_xll.RiskNormal('SW7'!C$2,'SW7'!D$2,_xll.RiskTruncateP(0.05,0.95),_xll.RiskName("Halflife"),_xll.RiskUnits("d")))))</f>
        <v>#NAME?</v>
      </c>
      <c r="U242" s="134" t="e">
        <f t="shared" ca="1" si="38"/>
        <v>#NAME?</v>
      </c>
      <c r="V242" s="137" t="e" cm="1">
        <f t="array" aca="1" ref="V242" ca="1">(U242*_xll.RiskNormal('SW7'!C$3,'SW7'!D$3,_xll.RiskTruncateP(0.05,0.95),_xll.RiskName("PFAS MUSCLE FRAC"))/(B242*_xll.RiskNormal('SW7'!C$4,'SW7'!E$4,_xll.RiskTruncateP(0.05,0.95),_xll.RiskName("MUSCLE BW FRAC"))))/1000</f>
        <v>#NAME?</v>
      </c>
      <c r="W242" s="137" t="e" cm="1">
        <f t="array" aca="1" ref="W242" ca="1">V242/_xll.RiskNormal('SW7'!C$5,'SW7'!D$5,_xll.RiskTruncateP(0.05,0.95),_xll.RiskName("Serum Part"))</f>
        <v>#NAME?</v>
      </c>
    </row>
    <row r="243" spans="1:23" x14ac:dyDescent="0.35">
      <c r="A243" s="133">
        <f t="shared" si="35"/>
        <v>240</v>
      </c>
      <c r="B243" s="134" t="e" cm="1">
        <f t="array" aca="1" ref="B243" ca="1">B242+_xll.RiskNormal(0.5584 + 2*0.001787*A243 -3*0.00000155*A243^2 - 4*0.00000000133*A243^3,0.35*(0.5584 + 2*0.001787*A243 -3*0.00000155*A243^2 - 4*0.00000000133*A243^3),_xll.RiskTruncateP(0.05,0.95),_xll.RiskName("BW Gain"),_xll.RiskUnits("kg"))</f>
        <v>#NAME?</v>
      </c>
      <c r="C243" s="133" t="e" cm="1">
        <f t="array" aca="1" ref="C243" ca="1">_xll.RiskNormal(1200,1200*0.3941,_xll.RiskTruncateP(0.05,0.95),_xll.RiskName("Diet 4 Feed"),_xll.RiskUnits("ng/kg dry"))</f>
        <v>#NAME?</v>
      </c>
      <c r="D243" s="133">
        <v>0</v>
      </c>
      <c r="E243" s="163">
        <v>1.3</v>
      </c>
      <c r="F243" s="134"/>
      <c r="G243" s="134"/>
      <c r="H243" s="134"/>
      <c r="I243" s="134"/>
      <c r="J243" s="134"/>
      <c r="K243" s="134"/>
      <c r="L243" s="134" t="e" cm="1">
        <f t="array" aca="1" ref="L243" ca="1">_xll.RiskNormal(5.4702*LN(A243)-22.889,(5.4702*LN(A243)-22.889)*0.35,_xll.RiskTruncateP(0.05,0.95),_xll.RiskName("DMI"),_xll.RiskUnits("kg"))</f>
        <v>#NAME?</v>
      </c>
      <c r="M243" s="134" t="e" cm="1">
        <f t="array" aca="1" ref="M243" ca="1">_xll.RiskNormal(0.0243*L243,0.005*L243,_xll.RiskTruncateP(0.05,0.95),_xll.RiskName("Soil Intake"),_xll.RiskUnits("kg"))</f>
        <v>#NAME?</v>
      </c>
      <c r="N243" s="134" t="e">
        <f t="shared" ca="1" si="36"/>
        <v>#NAME?</v>
      </c>
      <c r="O243" s="134">
        <f t="shared" si="37"/>
        <v>0</v>
      </c>
      <c r="P243" s="134" t="e">
        <f t="shared" ca="1" si="40"/>
        <v>#NAME?</v>
      </c>
      <c r="Q243" s="134" t="e">
        <f t="shared" ca="1" si="40"/>
        <v>#NAME?</v>
      </c>
      <c r="R243" s="134" t="e">
        <f t="shared" ca="1" si="40"/>
        <v>#NAME?</v>
      </c>
      <c r="S243" s="134" t="e">
        <f t="shared" ca="1" si="39"/>
        <v>#NAME?</v>
      </c>
      <c r="T243" s="134" t="e" cm="1">
        <f t="array" aca="1" ref="T243" ca="1">U242-(U242*(0.5^(1/_xll.RiskNormal('SW7'!C$2,'SW7'!D$2,_xll.RiskTruncateP(0.05,0.95),_xll.RiskName("Halflife"),_xll.RiskUnits("d")))))</f>
        <v>#NAME?</v>
      </c>
      <c r="U243" s="134" t="e">
        <f t="shared" ca="1" si="38"/>
        <v>#NAME?</v>
      </c>
      <c r="V243" s="137" t="e" cm="1">
        <f t="array" aca="1" ref="V243" ca="1">(U243*_xll.RiskNormal('SW7'!C$3,'SW7'!D$3,_xll.RiskTruncateP(0.05,0.95),_xll.RiskName("PFAS MUSCLE FRAC"))/(B243*_xll.RiskNormal('SW7'!C$4,'SW7'!E$4,_xll.RiskTruncateP(0.05,0.95),_xll.RiskName("MUSCLE BW FRAC"))))/1000</f>
        <v>#NAME?</v>
      </c>
      <c r="W243" s="137" t="e" cm="1">
        <f t="array" aca="1" ref="W243" ca="1">V243/_xll.RiskNormal('SW7'!C$5,'SW7'!D$5,_xll.RiskTruncateP(0.05,0.95),_xll.RiskName("Serum Part"))</f>
        <v>#NAME?</v>
      </c>
    </row>
    <row r="244" spans="1:23" x14ac:dyDescent="0.35">
      <c r="A244" s="133">
        <f t="shared" si="35"/>
        <v>241</v>
      </c>
      <c r="B244" s="134" t="e" cm="1">
        <f t="array" aca="1" ref="B244" ca="1">B243+_xll.RiskNormal(0.5584 + 2*0.001787*A244 -3*0.00000155*A244^2 - 4*0.00000000133*A244^3,0.35*(0.5584 + 2*0.001787*A244 -3*0.00000155*A244^2 - 4*0.00000000133*A244^3),_xll.RiskTruncateP(0.05,0.95),_xll.RiskName("BW Gain"),_xll.RiskUnits("kg"))</f>
        <v>#NAME?</v>
      </c>
      <c r="C244" s="133" t="e" cm="1">
        <f t="array" aca="1" ref="C244" ca="1">_xll.RiskNormal(1200,1200*0.3941,_xll.RiskTruncateP(0.05,0.95),_xll.RiskName("Diet 4 Feed"),_xll.RiskUnits("ng/kg dry"))</f>
        <v>#NAME?</v>
      </c>
      <c r="D244" s="133">
        <v>0</v>
      </c>
      <c r="E244" s="163">
        <v>1.3</v>
      </c>
      <c r="F244" s="134"/>
      <c r="G244" s="134"/>
      <c r="H244" s="134"/>
      <c r="I244" s="134"/>
      <c r="J244" s="134"/>
      <c r="K244" s="134"/>
      <c r="L244" s="134" t="e" cm="1">
        <f t="array" aca="1" ref="L244" ca="1">_xll.RiskNormal(5.4702*LN(A244)-22.889,(5.4702*LN(A244)-22.889)*0.35,_xll.RiskTruncateP(0.05,0.95),_xll.RiskName("DMI"),_xll.RiskUnits("kg"))</f>
        <v>#NAME?</v>
      </c>
      <c r="M244" s="134" t="e" cm="1">
        <f t="array" aca="1" ref="M244" ca="1">_xll.RiskNormal(0.0243*L244,0.005*L244,_xll.RiskTruncateP(0.05,0.95),_xll.RiskName("Soil Intake"),_xll.RiskUnits("kg"))</f>
        <v>#NAME?</v>
      </c>
      <c r="N244" s="134" t="e">
        <f t="shared" ca="1" si="36"/>
        <v>#NAME?</v>
      </c>
      <c r="O244" s="134">
        <f t="shared" si="37"/>
        <v>0</v>
      </c>
      <c r="P244" s="134" t="e">
        <f t="shared" ca="1" si="40"/>
        <v>#NAME?</v>
      </c>
      <c r="Q244" s="134" t="e">
        <f t="shared" ca="1" si="40"/>
        <v>#NAME?</v>
      </c>
      <c r="R244" s="134" t="e">
        <f t="shared" ca="1" si="40"/>
        <v>#NAME?</v>
      </c>
      <c r="S244" s="134" t="e">
        <f t="shared" ca="1" si="39"/>
        <v>#NAME?</v>
      </c>
      <c r="T244" s="134" t="e" cm="1">
        <f t="array" aca="1" ref="T244" ca="1">U243-(U243*(0.5^(1/_xll.RiskNormal('SW7'!C$2,'SW7'!D$2,_xll.RiskTruncateP(0.05,0.95),_xll.RiskName("Halflife"),_xll.RiskUnits("d")))))</f>
        <v>#NAME?</v>
      </c>
      <c r="U244" s="134" t="e">
        <f t="shared" ca="1" si="38"/>
        <v>#NAME?</v>
      </c>
      <c r="V244" s="137" t="e" cm="1">
        <f t="array" aca="1" ref="V244" ca="1">(U244*_xll.RiskNormal('SW7'!C$3,'SW7'!D$3,_xll.RiskTruncateP(0.05,0.95),_xll.RiskName("PFAS MUSCLE FRAC"))/(B244*_xll.RiskNormal('SW7'!C$4,'SW7'!E$4,_xll.RiskTruncateP(0.05,0.95),_xll.RiskName("MUSCLE BW FRAC"))))/1000</f>
        <v>#NAME?</v>
      </c>
      <c r="W244" s="137" t="e" cm="1">
        <f t="array" aca="1" ref="W244" ca="1">V244/_xll.RiskNormal('SW7'!C$5,'SW7'!D$5,_xll.RiskTruncateP(0.05,0.95),_xll.RiskName("Serum Part"))</f>
        <v>#NAME?</v>
      </c>
    </row>
    <row r="245" spans="1:23" x14ac:dyDescent="0.35">
      <c r="A245" s="133">
        <f t="shared" si="35"/>
        <v>242</v>
      </c>
      <c r="B245" s="134" t="e" cm="1">
        <f t="array" aca="1" ref="B245" ca="1">B244+_xll.RiskNormal(0.5584 + 2*0.001787*A245 -3*0.00000155*A245^2 - 4*0.00000000133*A245^3,0.35*(0.5584 + 2*0.001787*A245 -3*0.00000155*A245^2 - 4*0.00000000133*A245^3),_xll.RiskTruncateP(0.05,0.95),_xll.RiskName("BW Gain"),_xll.RiskUnits("kg"))</f>
        <v>#NAME?</v>
      </c>
      <c r="C245" s="133" t="e" cm="1">
        <f t="array" aca="1" ref="C245" ca="1">_xll.RiskNormal(1200,1200*0.3941,_xll.RiskTruncateP(0.05,0.95),_xll.RiskName("Diet 4 Feed"),_xll.RiskUnits("ng/kg dry"))</f>
        <v>#NAME?</v>
      </c>
      <c r="D245" s="133">
        <v>0</v>
      </c>
      <c r="E245" s="163">
        <v>1.3</v>
      </c>
      <c r="F245" s="134"/>
      <c r="G245" s="134"/>
      <c r="H245" s="134"/>
      <c r="I245" s="134"/>
      <c r="J245" s="134"/>
      <c r="K245" s="134"/>
      <c r="L245" s="134" t="e" cm="1">
        <f t="array" aca="1" ref="L245" ca="1">_xll.RiskNormal(5.4702*LN(A245)-22.889,(5.4702*LN(A245)-22.889)*0.35,_xll.RiskTruncateP(0.05,0.95),_xll.RiskName("DMI"),_xll.RiskUnits("kg"))</f>
        <v>#NAME?</v>
      </c>
      <c r="M245" s="134" t="e" cm="1">
        <f t="array" aca="1" ref="M245" ca="1">_xll.RiskNormal(0.0243*L245,0.005*L245,_xll.RiskTruncateP(0.05,0.95),_xll.RiskName("Soil Intake"),_xll.RiskUnits("kg"))</f>
        <v>#NAME?</v>
      </c>
      <c r="N245" s="134" t="e">
        <f t="shared" ca="1" si="36"/>
        <v>#NAME?</v>
      </c>
      <c r="O245" s="134">
        <f t="shared" si="37"/>
        <v>0</v>
      </c>
      <c r="P245" s="134" t="e">
        <f t="shared" ca="1" si="40"/>
        <v>#NAME?</v>
      </c>
      <c r="Q245" s="134" t="e">
        <f t="shared" ca="1" si="40"/>
        <v>#NAME?</v>
      </c>
      <c r="R245" s="134" t="e">
        <f t="shared" ca="1" si="40"/>
        <v>#NAME?</v>
      </c>
      <c r="S245" s="134" t="e">
        <f t="shared" ca="1" si="39"/>
        <v>#NAME?</v>
      </c>
      <c r="T245" s="134" t="e" cm="1">
        <f t="array" aca="1" ref="T245" ca="1">U244-(U244*(0.5^(1/_xll.RiskNormal('SW7'!C$2,'SW7'!D$2,_xll.RiskTruncateP(0.05,0.95),_xll.RiskName("Halflife"),_xll.RiskUnits("d")))))</f>
        <v>#NAME?</v>
      </c>
      <c r="U245" s="134" t="e">
        <f t="shared" ca="1" si="38"/>
        <v>#NAME?</v>
      </c>
      <c r="V245" s="137" t="e" cm="1">
        <f t="array" aca="1" ref="V245" ca="1">(U245*_xll.RiskNormal('SW7'!C$3,'SW7'!D$3,_xll.RiskTruncateP(0.05,0.95),_xll.RiskName("PFAS MUSCLE FRAC"))/(B245*_xll.RiskNormal('SW7'!C$4,'SW7'!E$4,_xll.RiskTruncateP(0.05,0.95),_xll.RiskName("MUSCLE BW FRAC"))))/1000</f>
        <v>#NAME?</v>
      </c>
      <c r="W245" s="137" t="e" cm="1">
        <f t="array" aca="1" ref="W245" ca="1">V245/_xll.RiskNormal('SW7'!C$5,'SW7'!D$5,_xll.RiskTruncateP(0.05,0.95),_xll.RiskName("Serum Part"))</f>
        <v>#NAME?</v>
      </c>
    </row>
    <row r="246" spans="1:23" x14ac:dyDescent="0.35">
      <c r="A246" s="133">
        <f t="shared" si="35"/>
        <v>243</v>
      </c>
      <c r="B246" s="134" t="e" cm="1">
        <f t="array" aca="1" ref="B246" ca="1">B245+_xll.RiskNormal(0.5584 + 2*0.001787*A246 -3*0.00000155*A246^2 - 4*0.00000000133*A246^3,0.35*(0.5584 + 2*0.001787*A246 -3*0.00000155*A246^2 - 4*0.00000000133*A246^3),_xll.RiskTruncateP(0.05,0.95),_xll.RiskName("BW Gain"),_xll.RiskUnits("kg"))</f>
        <v>#NAME?</v>
      </c>
      <c r="C246" s="133" t="e" cm="1">
        <f t="array" aca="1" ref="C246" ca="1">_xll.RiskNormal(1200,1200*0.3941,_xll.RiskTruncateP(0.05,0.95),_xll.RiskName("Diet 4 Feed"),_xll.RiskUnits("ng/kg dry"))</f>
        <v>#NAME?</v>
      </c>
      <c r="D246" s="133">
        <v>0</v>
      </c>
      <c r="E246" s="163">
        <v>1.3</v>
      </c>
      <c r="F246" s="134"/>
      <c r="G246" s="134"/>
      <c r="H246" s="134"/>
      <c r="I246" s="134"/>
      <c r="J246" s="134"/>
      <c r="K246" s="134"/>
      <c r="L246" s="134" t="e" cm="1">
        <f t="array" aca="1" ref="L246" ca="1">_xll.RiskNormal(5.4702*LN(A246)-22.889,(5.4702*LN(A246)-22.889)*0.35,_xll.RiskTruncateP(0.05,0.95),_xll.RiskName("DMI"),_xll.RiskUnits("kg"))</f>
        <v>#NAME?</v>
      </c>
      <c r="M246" s="134" t="e" cm="1">
        <f t="array" aca="1" ref="M246" ca="1">_xll.RiskNormal(0.0243*L246,0.005*L246,_xll.RiskTruncateP(0.05,0.95),_xll.RiskName("Soil Intake"),_xll.RiskUnits("kg"))</f>
        <v>#NAME?</v>
      </c>
      <c r="N246" s="134" t="e">
        <f t="shared" ca="1" si="36"/>
        <v>#NAME?</v>
      </c>
      <c r="O246" s="134">
        <f t="shared" si="37"/>
        <v>0</v>
      </c>
      <c r="P246" s="134" t="e">
        <f t="shared" ca="1" si="40"/>
        <v>#NAME?</v>
      </c>
      <c r="Q246" s="134" t="e">
        <f t="shared" ca="1" si="40"/>
        <v>#NAME?</v>
      </c>
      <c r="R246" s="134" t="e">
        <f t="shared" ca="1" si="40"/>
        <v>#NAME?</v>
      </c>
      <c r="S246" s="134" t="e">
        <f t="shared" ca="1" si="39"/>
        <v>#NAME?</v>
      </c>
      <c r="T246" s="134" t="e" cm="1">
        <f t="array" aca="1" ref="T246" ca="1">U245-(U245*(0.5^(1/_xll.RiskNormal('SW7'!C$2,'SW7'!D$2,_xll.RiskTruncateP(0.05,0.95),_xll.RiskName("Halflife"),_xll.RiskUnits("d")))))</f>
        <v>#NAME?</v>
      </c>
      <c r="U246" s="134" t="e">
        <f t="shared" ca="1" si="38"/>
        <v>#NAME?</v>
      </c>
      <c r="V246" s="137" t="e" cm="1">
        <f t="array" aca="1" ref="V246" ca="1">(U246*_xll.RiskNormal('SW7'!C$3,'SW7'!D$3,_xll.RiskTruncateP(0.05,0.95),_xll.RiskName("PFAS MUSCLE FRAC"))/(B246*_xll.RiskNormal('SW7'!C$4,'SW7'!E$4,_xll.RiskTruncateP(0.05,0.95),_xll.RiskName("MUSCLE BW FRAC"))))/1000</f>
        <v>#NAME?</v>
      </c>
      <c r="W246" s="137" t="e" cm="1">
        <f t="array" aca="1" ref="W246" ca="1">V246/_xll.RiskNormal('SW7'!C$5,'SW7'!D$5,_xll.RiskTruncateP(0.05,0.95),_xll.RiskName("Serum Part"))</f>
        <v>#NAME?</v>
      </c>
    </row>
    <row r="247" spans="1:23" x14ac:dyDescent="0.35">
      <c r="A247" s="133">
        <f t="shared" si="35"/>
        <v>244</v>
      </c>
      <c r="B247" s="134" t="e" cm="1">
        <f t="array" aca="1" ref="B247" ca="1">B246+_xll.RiskNormal(0.5584 + 2*0.001787*A247 -3*0.00000155*A247^2 - 4*0.00000000133*A247^3,0.35*(0.5584 + 2*0.001787*A247 -3*0.00000155*A247^2 - 4*0.00000000133*A247^3),_xll.RiskTruncateP(0.05,0.95),_xll.RiskName("BW Gain"),_xll.RiskUnits("kg"))</f>
        <v>#NAME?</v>
      </c>
      <c r="C247" s="133" t="e" cm="1">
        <f t="array" aca="1" ref="C247" ca="1">_xll.RiskNormal(1200,1200*0.3941,_xll.RiskTruncateP(0.05,0.95),_xll.RiskName("Diet 4 Feed"),_xll.RiskUnits("ng/kg dry"))</f>
        <v>#NAME?</v>
      </c>
      <c r="D247" s="133">
        <v>0</v>
      </c>
      <c r="E247" s="163">
        <v>1.3</v>
      </c>
      <c r="F247" s="134"/>
      <c r="G247" s="134"/>
      <c r="H247" s="134"/>
      <c r="I247" s="134"/>
      <c r="J247" s="134"/>
      <c r="K247" s="134"/>
      <c r="L247" s="134" t="e" cm="1">
        <f t="array" aca="1" ref="L247" ca="1">_xll.RiskNormal(5.4702*LN(A247)-22.889,(5.4702*LN(A247)-22.889)*0.35,_xll.RiskTruncateP(0.05,0.95),_xll.RiskName("DMI"),_xll.RiskUnits("kg"))</f>
        <v>#NAME?</v>
      </c>
      <c r="M247" s="134" t="e" cm="1">
        <f t="array" aca="1" ref="M247" ca="1">_xll.RiskNormal(0.0243*L247,0.005*L247,_xll.RiskTruncateP(0.05,0.95),_xll.RiskName("Soil Intake"),_xll.RiskUnits("kg"))</f>
        <v>#NAME?</v>
      </c>
      <c r="N247" s="134" t="e">
        <f t="shared" ca="1" si="36"/>
        <v>#NAME?</v>
      </c>
      <c r="O247" s="134">
        <f t="shared" si="37"/>
        <v>0</v>
      </c>
      <c r="P247" s="134" t="e">
        <f t="shared" ca="1" si="40"/>
        <v>#NAME?</v>
      </c>
      <c r="Q247" s="134" t="e">
        <f t="shared" ca="1" si="40"/>
        <v>#NAME?</v>
      </c>
      <c r="R247" s="134" t="e">
        <f t="shared" ca="1" si="40"/>
        <v>#NAME?</v>
      </c>
      <c r="S247" s="134" t="e">
        <f t="shared" ca="1" si="39"/>
        <v>#NAME?</v>
      </c>
      <c r="T247" s="134" t="e" cm="1">
        <f t="array" aca="1" ref="T247" ca="1">U246-(U246*(0.5^(1/_xll.RiskNormal('SW7'!C$2,'SW7'!D$2,_xll.RiskTruncateP(0.05,0.95),_xll.RiskName("Halflife"),_xll.RiskUnits("d")))))</f>
        <v>#NAME?</v>
      </c>
      <c r="U247" s="134" t="e">
        <f t="shared" ca="1" si="38"/>
        <v>#NAME?</v>
      </c>
      <c r="V247" s="137" t="e" cm="1">
        <f t="array" aca="1" ref="V247" ca="1">(U247*_xll.RiskNormal('SW7'!C$3,'SW7'!D$3,_xll.RiskTruncateP(0.05,0.95),_xll.RiskName("PFAS MUSCLE FRAC"))/(B247*_xll.RiskNormal('SW7'!C$4,'SW7'!E$4,_xll.RiskTruncateP(0.05,0.95),_xll.RiskName("MUSCLE BW FRAC"))))/1000</f>
        <v>#NAME?</v>
      </c>
      <c r="W247" s="137" t="e" cm="1">
        <f t="array" aca="1" ref="W247" ca="1">V247/_xll.RiskNormal('SW7'!C$5,'SW7'!D$5,_xll.RiskTruncateP(0.05,0.95),_xll.RiskName("Serum Part"))</f>
        <v>#NAME?</v>
      </c>
    </row>
    <row r="248" spans="1:23" x14ac:dyDescent="0.35">
      <c r="A248" s="133">
        <f t="shared" si="35"/>
        <v>245</v>
      </c>
      <c r="B248" s="134" t="e" cm="1">
        <f t="array" aca="1" ref="B248" ca="1">B247+_xll.RiskNormal(0.5584 + 2*0.001787*A248 -3*0.00000155*A248^2 - 4*0.00000000133*A248^3,0.35*(0.5584 + 2*0.001787*A248 -3*0.00000155*A248^2 - 4*0.00000000133*A248^3),_xll.RiskTruncateP(0.05,0.95),_xll.RiskName("BW Gain"),_xll.RiskUnits("kg"))</f>
        <v>#NAME?</v>
      </c>
      <c r="C248" s="133" t="e" cm="1">
        <f t="array" aca="1" ref="C248" ca="1">_xll.RiskNormal(1200,1200*0.3941,_xll.RiskTruncateP(0.05,0.95),_xll.RiskName("Diet 4 Feed"),_xll.RiskUnits("ng/kg dry"))</f>
        <v>#NAME?</v>
      </c>
      <c r="D248" s="133">
        <v>0</v>
      </c>
      <c r="E248" s="163">
        <v>1.3</v>
      </c>
      <c r="F248" s="134"/>
      <c r="G248" s="134"/>
      <c r="H248" s="134"/>
      <c r="I248" s="134"/>
      <c r="J248" s="134"/>
      <c r="K248" s="134"/>
      <c r="L248" s="134" t="e" cm="1">
        <f t="array" aca="1" ref="L248" ca="1">_xll.RiskNormal(5.4702*LN(A248)-22.889,(5.4702*LN(A248)-22.889)*0.35,_xll.RiskTruncateP(0.05,0.95),_xll.RiskName("DMI"),_xll.RiskUnits("kg"))</f>
        <v>#NAME?</v>
      </c>
      <c r="M248" s="134" t="e" cm="1">
        <f t="array" aca="1" ref="M248" ca="1">_xll.RiskNormal(0.0243*L248,0.005*L248,_xll.RiskTruncateP(0.05,0.95),_xll.RiskName("Soil Intake"),_xll.RiskUnits("kg"))</f>
        <v>#NAME?</v>
      </c>
      <c r="N248" s="134" t="e">
        <f t="shared" ca="1" si="36"/>
        <v>#NAME?</v>
      </c>
      <c r="O248" s="134">
        <f t="shared" si="37"/>
        <v>0</v>
      </c>
      <c r="P248" s="134" t="e">
        <f t="shared" ca="1" si="40"/>
        <v>#NAME?</v>
      </c>
      <c r="Q248" s="134" t="e">
        <f t="shared" ca="1" si="40"/>
        <v>#NAME?</v>
      </c>
      <c r="R248" s="134" t="e">
        <f t="shared" ca="1" si="40"/>
        <v>#NAME?</v>
      </c>
      <c r="S248" s="134" t="e">
        <f t="shared" ca="1" si="39"/>
        <v>#NAME?</v>
      </c>
      <c r="T248" s="134" t="e" cm="1">
        <f t="array" aca="1" ref="T248" ca="1">U247-(U247*(0.5^(1/_xll.RiskNormal('SW7'!C$2,'SW7'!D$2,_xll.RiskTruncateP(0.05,0.95),_xll.RiskName("Halflife"),_xll.RiskUnits("d")))))</f>
        <v>#NAME?</v>
      </c>
      <c r="U248" s="134" t="e">
        <f t="shared" ca="1" si="38"/>
        <v>#NAME?</v>
      </c>
      <c r="V248" s="137" t="e" cm="1">
        <f t="array" aca="1" ref="V248" ca="1">(U248*_xll.RiskNormal('SW7'!C$3,'SW7'!D$3,_xll.RiskTruncateP(0.05,0.95),_xll.RiskName("PFAS MUSCLE FRAC"))/(B248*_xll.RiskNormal('SW7'!C$4,'SW7'!E$4,_xll.RiskTruncateP(0.05,0.95),_xll.RiskName("MUSCLE BW FRAC"))))/1000</f>
        <v>#NAME?</v>
      </c>
      <c r="W248" s="137" t="e" cm="1">
        <f t="array" aca="1" ref="W248" ca="1">V248/_xll.RiskNormal('SW7'!C$5,'SW7'!D$5,_xll.RiskTruncateP(0.05,0.95),_xll.RiskName("Serum Part"))</f>
        <v>#NAME?</v>
      </c>
    </row>
    <row r="249" spans="1:23" x14ac:dyDescent="0.35">
      <c r="A249" s="133">
        <f t="shared" si="35"/>
        <v>246</v>
      </c>
      <c r="B249" s="134" t="e" cm="1">
        <f t="array" aca="1" ref="B249" ca="1">B248+_xll.RiskNormal(0.5584 + 2*0.001787*A249 -3*0.00000155*A249^2 - 4*0.00000000133*A249^3,0.35*(0.5584 + 2*0.001787*A249 -3*0.00000155*A249^2 - 4*0.00000000133*A249^3),_xll.RiskTruncateP(0.05,0.95),_xll.RiskName("BW Gain"),_xll.RiskUnits("kg"))</f>
        <v>#NAME?</v>
      </c>
      <c r="C249" s="133" t="e" cm="1">
        <f t="array" aca="1" ref="C249" ca="1">_xll.RiskNormal(1200,1200*0.3941,_xll.RiskTruncateP(0.05,0.95),_xll.RiskName("Diet 4 Feed"),_xll.RiskUnits("ng/kg dry"))</f>
        <v>#NAME?</v>
      </c>
      <c r="D249" s="133">
        <v>0</v>
      </c>
      <c r="E249" s="163">
        <v>1.3</v>
      </c>
      <c r="F249" s="134"/>
      <c r="G249" s="134"/>
      <c r="H249" s="134"/>
      <c r="I249" s="134"/>
      <c r="J249" s="134"/>
      <c r="K249" s="134"/>
      <c r="L249" s="134" t="e" cm="1">
        <f t="array" aca="1" ref="L249" ca="1">_xll.RiskNormal(5.4702*LN(A249)-22.889,(5.4702*LN(A249)-22.889)*0.35,_xll.RiskTruncateP(0.05,0.95),_xll.RiskName("DMI"),_xll.RiskUnits("kg"))</f>
        <v>#NAME?</v>
      </c>
      <c r="M249" s="134" t="e" cm="1">
        <f t="array" aca="1" ref="M249" ca="1">_xll.RiskNormal(0.0243*L249,0.005*L249,_xll.RiskTruncateP(0.05,0.95),_xll.RiskName("Soil Intake"),_xll.RiskUnits("kg"))</f>
        <v>#NAME?</v>
      </c>
      <c r="N249" s="134" t="e">
        <f t="shared" ca="1" si="36"/>
        <v>#NAME?</v>
      </c>
      <c r="O249" s="134">
        <f t="shared" si="37"/>
        <v>0</v>
      </c>
      <c r="P249" s="134" t="e">
        <f t="shared" ca="1" si="40"/>
        <v>#NAME?</v>
      </c>
      <c r="Q249" s="134" t="e">
        <f t="shared" ca="1" si="40"/>
        <v>#NAME?</v>
      </c>
      <c r="R249" s="134" t="e">
        <f t="shared" ca="1" si="40"/>
        <v>#NAME?</v>
      </c>
      <c r="S249" s="134" t="e">
        <f t="shared" ca="1" si="39"/>
        <v>#NAME?</v>
      </c>
      <c r="T249" s="134" t="e" cm="1">
        <f t="array" aca="1" ref="T249" ca="1">U248-(U248*(0.5^(1/_xll.RiskNormal('SW7'!C$2,'SW7'!D$2,_xll.RiskTruncateP(0.05,0.95),_xll.RiskName("Halflife"),_xll.RiskUnits("d")))))</f>
        <v>#NAME?</v>
      </c>
      <c r="U249" s="134" t="e">
        <f t="shared" ca="1" si="38"/>
        <v>#NAME?</v>
      </c>
      <c r="V249" s="137" t="e" cm="1">
        <f t="array" aca="1" ref="V249" ca="1">(U249*_xll.RiskNormal('SW7'!C$3,'SW7'!D$3,_xll.RiskTruncateP(0.05,0.95),_xll.RiskName("PFAS MUSCLE FRAC"))/(B249*_xll.RiskNormal('SW7'!C$4,'SW7'!E$4,_xll.RiskTruncateP(0.05,0.95),_xll.RiskName("MUSCLE BW FRAC"))))/1000</f>
        <v>#NAME?</v>
      </c>
      <c r="W249" s="137" t="e" cm="1">
        <f t="array" aca="1" ref="W249" ca="1">V249/_xll.RiskNormal('SW7'!C$5,'SW7'!D$5,_xll.RiskTruncateP(0.05,0.95),_xll.RiskName("Serum Part"))</f>
        <v>#NAME?</v>
      </c>
    </row>
    <row r="250" spans="1:23" x14ac:dyDescent="0.35">
      <c r="A250" s="133">
        <f t="shared" si="35"/>
        <v>247</v>
      </c>
      <c r="B250" s="134" t="e" cm="1">
        <f t="array" aca="1" ref="B250" ca="1">B249+_xll.RiskNormal(0.5584 + 2*0.001787*A250 -3*0.00000155*A250^2 - 4*0.00000000133*A250^3,0.35*(0.5584 + 2*0.001787*A250 -3*0.00000155*A250^2 - 4*0.00000000133*A250^3),_xll.RiskTruncateP(0.05,0.95),_xll.RiskName("BW Gain"),_xll.RiskUnits("kg"))</f>
        <v>#NAME?</v>
      </c>
      <c r="C250" s="133" t="e" cm="1">
        <f t="array" aca="1" ref="C250" ca="1">_xll.RiskNormal(1200,1200*0.3941,_xll.RiskTruncateP(0.05,0.95),_xll.RiskName("Diet 4 Feed"),_xll.RiskUnits("ng/kg dry"))</f>
        <v>#NAME?</v>
      </c>
      <c r="D250" s="133">
        <v>0</v>
      </c>
      <c r="E250" s="163">
        <v>1.3</v>
      </c>
      <c r="F250" s="134"/>
      <c r="G250" s="134"/>
      <c r="H250" s="134"/>
      <c r="I250" s="134"/>
      <c r="J250" s="134"/>
      <c r="K250" s="134"/>
      <c r="L250" s="134" t="e" cm="1">
        <f t="array" aca="1" ref="L250" ca="1">_xll.RiskNormal(5.4702*LN(A250)-22.889,(5.4702*LN(A250)-22.889)*0.35,_xll.RiskTruncateP(0.05,0.95),_xll.RiskName("DMI"),_xll.RiskUnits("kg"))</f>
        <v>#NAME?</v>
      </c>
      <c r="M250" s="134" t="e" cm="1">
        <f t="array" aca="1" ref="M250" ca="1">_xll.RiskNormal(0.0243*L250,0.005*L250,_xll.RiskTruncateP(0.05,0.95),_xll.RiskName("Soil Intake"),_xll.RiskUnits("kg"))</f>
        <v>#NAME?</v>
      </c>
      <c r="N250" s="134" t="e">
        <f t="shared" ca="1" si="36"/>
        <v>#NAME?</v>
      </c>
      <c r="O250" s="134">
        <f t="shared" si="37"/>
        <v>0</v>
      </c>
      <c r="P250" s="134" t="e">
        <f t="shared" ca="1" si="40"/>
        <v>#NAME?</v>
      </c>
      <c r="Q250" s="134" t="e">
        <f t="shared" ca="1" si="40"/>
        <v>#NAME?</v>
      </c>
      <c r="R250" s="134" t="e">
        <f t="shared" ca="1" si="40"/>
        <v>#NAME?</v>
      </c>
      <c r="S250" s="134" t="e">
        <f t="shared" ca="1" si="39"/>
        <v>#NAME?</v>
      </c>
      <c r="T250" s="134" t="e" cm="1">
        <f t="array" aca="1" ref="T250" ca="1">U249-(U249*(0.5^(1/_xll.RiskNormal('SW7'!C$2,'SW7'!D$2,_xll.RiskTruncateP(0.05,0.95),_xll.RiskName("Halflife"),_xll.RiskUnits("d")))))</f>
        <v>#NAME?</v>
      </c>
      <c r="U250" s="134" t="e">
        <f t="shared" ca="1" si="38"/>
        <v>#NAME?</v>
      </c>
      <c r="V250" s="137" t="e" cm="1">
        <f t="array" aca="1" ref="V250" ca="1">(U250*_xll.RiskNormal('SW7'!C$3,'SW7'!D$3,_xll.RiskTruncateP(0.05,0.95),_xll.RiskName("PFAS MUSCLE FRAC"))/(B250*_xll.RiskNormal('SW7'!C$4,'SW7'!E$4,_xll.RiskTruncateP(0.05,0.95),_xll.RiskName("MUSCLE BW FRAC"))))/1000</f>
        <v>#NAME?</v>
      </c>
      <c r="W250" s="137" t="e" cm="1">
        <f t="array" aca="1" ref="W250" ca="1">V250/_xll.RiskNormal('SW7'!C$5,'SW7'!D$5,_xll.RiskTruncateP(0.05,0.95),_xll.RiskName("Serum Part"))</f>
        <v>#NAME?</v>
      </c>
    </row>
    <row r="251" spans="1:23" x14ac:dyDescent="0.35">
      <c r="A251" s="133">
        <f t="shared" si="35"/>
        <v>248</v>
      </c>
      <c r="B251" s="134" t="e" cm="1">
        <f t="array" aca="1" ref="B251" ca="1">B250+_xll.RiskNormal(0.5584 + 2*0.001787*A251 -3*0.00000155*A251^2 - 4*0.00000000133*A251^3,0.35*(0.5584 + 2*0.001787*A251 -3*0.00000155*A251^2 - 4*0.00000000133*A251^3),_xll.RiskTruncateP(0.05,0.95),_xll.RiskName("BW Gain"),_xll.RiskUnits("kg"))</f>
        <v>#NAME?</v>
      </c>
      <c r="C251" s="133" t="e" cm="1">
        <f t="array" aca="1" ref="C251" ca="1">_xll.RiskNormal(1200,1200*0.3941,_xll.RiskTruncateP(0.05,0.95),_xll.RiskName("Diet 4 Feed"),_xll.RiskUnits("ng/kg dry"))</f>
        <v>#NAME?</v>
      </c>
      <c r="D251" s="133">
        <v>0</v>
      </c>
      <c r="E251" s="163">
        <v>1.3</v>
      </c>
      <c r="F251" s="134"/>
      <c r="G251" s="134"/>
      <c r="H251" s="134"/>
      <c r="I251" s="134"/>
      <c r="J251" s="134"/>
      <c r="K251" s="134"/>
      <c r="L251" s="134" t="e" cm="1">
        <f t="array" aca="1" ref="L251" ca="1">_xll.RiskNormal(5.4702*LN(A251)-22.889,(5.4702*LN(A251)-22.889)*0.35,_xll.RiskTruncateP(0.05,0.95),_xll.RiskName("DMI"),_xll.RiskUnits("kg"))</f>
        <v>#NAME?</v>
      </c>
      <c r="M251" s="134" t="e" cm="1">
        <f t="array" aca="1" ref="M251" ca="1">_xll.RiskNormal(0.0243*L251,0.005*L251,_xll.RiskTruncateP(0.05,0.95),_xll.RiskName("Soil Intake"),_xll.RiskUnits("kg"))</f>
        <v>#NAME?</v>
      </c>
      <c r="N251" s="134" t="e">
        <f t="shared" ca="1" si="36"/>
        <v>#NAME?</v>
      </c>
      <c r="O251" s="134">
        <f t="shared" si="37"/>
        <v>0</v>
      </c>
      <c r="P251" s="134" t="e">
        <f t="shared" ca="1" si="40"/>
        <v>#NAME?</v>
      </c>
      <c r="Q251" s="134" t="e">
        <f t="shared" ca="1" si="40"/>
        <v>#NAME?</v>
      </c>
      <c r="R251" s="134" t="e">
        <f t="shared" ca="1" si="40"/>
        <v>#NAME?</v>
      </c>
      <c r="S251" s="134" t="e">
        <f t="shared" ca="1" si="39"/>
        <v>#NAME?</v>
      </c>
      <c r="T251" s="134" t="e" cm="1">
        <f t="array" aca="1" ref="T251" ca="1">U250-(U250*(0.5^(1/_xll.RiskNormal('SW7'!C$2,'SW7'!D$2,_xll.RiskTruncateP(0.05,0.95),_xll.RiskName("Halflife"),_xll.RiskUnits("d")))))</f>
        <v>#NAME?</v>
      </c>
      <c r="U251" s="134" t="e">
        <f t="shared" ca="1" si="38"/>
        <v>#NAME?</v>
      </c>
      <c r="V251" s="137" t="e" cm="1">
        <f t="array" aca="1" ref="V251" ca="1">(U251*_xll.RiskNormal('SW7'!C$3,'SW7'!D$3,_xll.RiskTruncateP(0.05,0.95),_xll.RiskName("PFAS MUSCLE FRAC"))/(B251*_xll.RiskNormal('SW7'!C$4,'SW7'!E$4,_xll.RiskTruncateP(0.05,0.95),_xll.RiskName("MUSCLE BW FRAC"))))/1000</f>
        <v>#NAME?</v>
      </c>
      <c r="W251" s="137" t="e" cm="1">
        <f t="array" aca="1" ref="W251" ca="1">V251/_xll.RiskNormal('SW7'!C$5,'SW7'!D$5,_xll.RiskTruncateP(0.05,0.95),_xll.RiskName("Serum Part"))</f>
        <v>#NAME?</v>
      </c>
    </row>
    <row r="252" spans="1:23" x14ac:dyDescent="0.35">
      <c r="A252" s="133">
        <f t="shared" si="35"/>
        <v>249</v>
      </c>
      <c r="B252" s="134" t="e" cm="1">
        <f t="array" aca="1" ref="B252" ca="1">B251+_xll.RiskNormal(0.5584 + 2*0.001787*A252 -3*0.00000155*A252^2 - 4*0.00000000133*A252^3,0.35*(0.5584 + 2*0.001787*A252 -3*0.00000155*A252^2 - 4*0.00000000133*A252^3),_xll.RiskTruncateP(0.05,0.95),_xll.RiskName("BW Gain"),_xll.RiskUnits("kg"))</f>
        <v>#NAME?</v>
      </c>
      <c r="C252" s="133" t="e" cm="1">
        <f t="array" aca="1" ref="C252" ca="1">_xll.RiskNormal(1200,1200*0.3941,_xll.RiskTruncateP(0.05,0.95),_xll.RiskName("Diet 4 Feed"),_xll.RiskUnits("ng/kg dry"))</f>
        <v>#NAME?</v>
      </c>
      <c r="D252" s="133">
        <v>0</v>
      </c>
      <c r="E252" s="163">
        <v>1.3</v>
      </c>
      <c r="F252" s="134"/>
      <c r="G252" s="134"/>
      <c r="H252" s="134"/>
      <c r="I252" s="134"/>
      <c r="J252" s="134"/>
      <c r="K252" s="134"/>
      <c r="L252" s="134" t="e" cm="1">
        <f t="array" aca="1" ref="L252" ca="1">_xll.RiskNormal(5.4702*LN(A252)-22.889,(5.4702*LN(A252)-22.889)*0.35,_xll.RiskTruncateP(0.05,0.95),_xll.RiskName("DMI"),_xll.RiskUnits("kg"))</f>
        <v>#NAME?</v>
      </c>
      <c r="M252" s="134" t="e" cm="1">
        <f t="array" aca="1" ref="M252" ca="1">_xll.RiskNormal(0.0243*L252,0.005*L252,_xll.RiskTruncateP(0.05,0.95),_xll.RiskName("Soil Intake"),_xll.RiskUnits("kg"))</f>
        <v>#NAME?</v>
      </c>
      <c r="N252" s="134" t="e">
        <f t="shared" ca="1" si="36"/>
        <v>#NAME?</v>
      </c>
      <c r="O252" s="134">
        <f t="shared" si="37"/>
        <v>0</v>
      </c>
      <c r="P252" s="134" t="e">
        <f t="shared" ca="1" si="40"/>
        <v>#NAME?</v>
      </c>
      <c r="Q252" s="134" t="e">
        <f t="shared" ca="1" si="40"/>
        <v>#NAME?</v>
      </c>
      <c r="R252" s="134" t="e">
        <f t="shared" ca="1" si="40"/>
        <v>#NAME?</v>
      </c>
      <c r="S252" s="134" t="e">
        <f t="shared" ca="1" si="39"/>
        <v>#NAME?</v>
      </c>
      <c r="T252" s="134" t="e" cm="1">
        <f t="array" aca="1" ref="T252" ca="1">U251-(U251*(0.5^(1/_xll.RiskNormal('SW7'!C$2,'SW7'!D$2,_xll.RiskTruncateP(0.05,0.95),_xll.RiskName("Halflife"),_xll.RiskUnits("d")))))</f>
        <v>#NAME?</v>
      </c>
      <c r="U252" s="134" t="e">
        <f t="shared" ca="1" si="38"/>
        <v>#NAME?</v>
      </c>
      <c r="V252" s="137" t="e" cm="1">
        <f t="array" aca="1" ref="V252" ca="1">(U252*_xll.RiskNormal('SW7'!C$3,'SW7'!D$3,_xll.RiskTruncateP(0.05,0.95),_xll.RiskName("PFAS MUSCLE FRAC"))/(B252*_xll.RiskNormal('SW7'!C$4,'SW7'!E$4,_xll.RiskTruncateP(0.05,0.95),_xll.RiskName("MUSCLE BW FRAC"))))/1000</f>
        <v>#NAME?</v>
      </c>
      <c r="W252" s="137" t="e" cm="1">
        <f t="array" aca="1" ref="W252" ca="1">V252/_xll.RiskNormal('SW7'!C$5,'SW7'!D$5,_xll.RiskTruncateP(0.05,0.95),_xll.RiskName("Serum Part"))</f>
        <v>#NAME?</v>
      </c>
    </row>
    <row r="253" spans="1:23" x14ac:dyDescent="0.35">
      <c r="A253" s="133">
        <f t="shared" si="35"/>
        <v>250</v>
      </c>
      <c r="B253" s="134" t="e" cm="1">
        <f t="array" aca="1" ref="B253" ca="1">B252+_xll.RiskNormal(0.5584 + 2*0.001787*A253 -3*0.00000155*A253^2 - 4*0.00000000133*A253^3,0.35*(0.5584 + 2*0.001787*A253 -3*0.00000155*A253^2 - 4*0.00000000133*A253^3),_xll.RiskTruncateP(0.05,0.95),_xll.RiskName("BW Gain"),_xll.RiskUnits("kg"))</f>
        <v>#NAME?</v>
      </c>
      <c r="C253" s="133" t="e" cm="1">
        <f t="array" aca="1" ref="C253" ca="1">_xll.RiskNormal(1200,1200*0.3941,_xll.RiskTruncateP(0.05,0.95),_xll.RiskName("Diet 4 Feed"),_xll.RiskUnits("ng/kg dry"))</f>
        <v>#NAME?</v>
      </c>
      <c r="D253" s="133">
        <v>0</v>
      </c>
      <c r="E253" s="163">
        <v>1.3</v>
      </c>
      <c r="F253" s="134"/>
      <c r="G253" s="134"/>
      <c r="H253" s="134"/>
      <c r="I253" s="134"/>
      <c r="J253" s="134"/>
      <c r="K253" s="134"/>
      <c r="L253" s="134" t="e" cm="1">
        <f t="array" aca="1" ref="L253" ca="1">_xll.RiskNormal(5.4702*LN(A253)-22.889,(5.4702*LN(A253)-22.889)*0.35,_xll.RiskTruncateP(0.05,0.95),_xll.RiskName("DMI"),_xll.RiskUnits("kg"))</f>
        <v>#NAME?</v>
      </c>
      <c r="M253" s="134" t="e" cm="1">
        <f t="array" aca="1" ref="M253" ca="1">_xll.RiskNormal(0.0243*L253,0.005*L253,_xll.RiskTruncateP(0.05,0.95),_xll.RiskName("Soil Intake"),_xll.RiskUnits("kg"))</f>
        <v>#NAME?</v>
      </c>
      <c r="N253" s="134" t="e">
        <f t="shared" ca="1" si="36"/>
        <v>#NAME?</v>
      </c>
      <c r="O253" s="134">
        <f t="shared" si="37"/>
        <v>0</v>
      </c>
      <c r="P253" s="134" t="e">
        <f t="shared" ca="1" si="40"/>
        <v>#NAME?</v>
      </c>
      <c r="Q253" s="134" t="e">
        <f t="shared" ca="1" si="40"/>
        <v>#NAME?</v>
      </c>
      <c r="R253" s="134" t="e">
        <f t="shared" ca="1" si="40"/>
        <v>#NAME?</v>
      </c>
      <c r="S253" s="134" t="e">
        <f t="shared" ca="1" si="39"/>
        <v>#NAME?</v>
      </c>
      <c r="T253" s="134" t="e" cm="1">
        <f t="array" aca="1" ref="T253" ca="1">U252-(U252*(0.5^(1/_xll.RiskNormal('SW7'!C$2,'SW7'!D$2,_xll.RiskTruncateP(0.05,0.95),_xll.RiskName("Halflife"),_xll.RiskUnits("d")))))</f>
        <v>#NAME?</v>
      </c>
      <c r="U253" s="134" t="e">
        <f t="shared" ca="1" si="38"/>
        <v>#NAME?</v>
      </c>
      <c r="V253" s="137" t="e" cm="1">
        <f t="array" aca="1" ref="V253" ca="1">(U253*_xll.RiskNormal('SW7'!C$3,'SW7'!D$3,_xll.RiskTruncateP(0.05,0.95),_xll.RiskName("PFAS MUSCLE FRAC"))/(B253*_xll.RiskNormal('SW7'!C$4,'SW7'!E$4,_xll.RiskTruncateP(0.05,0.95),_xll.RiskName("MUSCLE BW FRAC"))))/1000</f>
        <v>#NAME?</v>
      </c>
      <c r="W253" s="137" t="e" cm="1">
        <f t="array" aca="1" ref="W253" ca="1">V253/_xll.RiskNormal('SW7'!C$5,'SW7'!D$5,_xll.RiskTruncateP(0.05,0.95),_xll.RiskName("Serum Part"))</f>
        <v>#NAME?</v>
      </c>
    </row>
    <row r="254" spans="1:23" x14ac:dyDescent="0.35">
      <c r="A254" s="133">
        <f t="shared" si="35"/>
        <v>251</v>
      </c>
      <c r="B254" s="134" t="e" cm="1">
        <f t="array" aca="1" ref="B254" ca="1">B253+_xll.RiskNormal(0.5584 + 2*0.001787*A254 -3*0.00000155*A254^2 - 4*0.00000000133*A254^3,0.35*(0.5584 + 2*0.001787*A254 -3*0.00000155*A254^2 - 4*0.00000000133*A254^3),_xll.RiskTruncateP(0.05,0.95),_xll.RiskName("BW Gain"),_xll.RiskUnits("kg"))</f>
        <v>#NAME?</v>
      </c>
      <c r="C254" s="133" t="e" cm="1">
        <f t="array" aca="1" ref="C254" ca="1">_xll.RiskNormal(1200,1200*0.3941,_xll.RiskTruncateP(0.05,0.95),_xll.RiskName("Diet 4 Feed"),_xll.RiskUnits("ng/kg dry"))</f>
        <v>#NAME?</v>
      </c>
      <c r="D254" s="133">
        <v>0</v>
      </c>
      <c r="E254" s="163">
        <v>1.3</v>
      </c>
      <c r="F254" s="134"/>
      <c r="G254" s="134"/>
      <c r="H254" s="134"/>
      <c r="I254" s="134"/>
      <c r="J254" s="134"/>
      <c r="K254" s="134"/>
      <c r="L254" s="134" t="e" cm="1">
        <f t="array" aca="1" ref="L254" ca="1">_xll.RiskNormal(5.4702*LN(A254)-22.889,(5.4702*LN(A254)-22.889)*0.35,_xll.RiskTruncateP(0.05,0.95),_xll.RiskName("DMI"),_xll.RiskUnits("kg"))</f>
        <v>#NAME?</v>
      </c>
      <c r="M254" s="134" t="e" cm="1">
        <f t="array" aca="1" ref="M254" ca="1">_xll.RiskNormal(0.0243*L254,0.005*L254,_xll.RiskTruncateP(0.05,0.95),_xll.RiskName("Soil Intake"),_xll.RiskUnits("kg"))</f>
        <v>#NAME?</v>
      </c>
      <c r="N254" s="134" t="e">
        <f t="shared" ca="1" si="36"/>
        <v>#NAME?</v>
      </c>
      <c r="O254" s="134">
        <f t="shared" si="37"/>
        <v>0</v>
      </c>
      <c r="P254" s="134" t="e">
        <f t="shared" ca="1" si="40"/>
        <v>#NAME?</v>
      </c>
      <c r="Q254" s="134" t="e">
        <f t="shared" ca="1" si="40"/>
        <v>#NAME?</v>
      </c>
      <c r="R254" s="134" t="e">
        <f t="shared" ca="1" si="40"/>
        <v>#NAME?</v>
      </c>
      <c r="S254" s="134" t="e">
        <f t="shared" ca="1" si="39"/>
        <v>#NAME?</v>
      </c>
      <c r="T254" s="134" t="e" cm="1">
        <f t="array" aca="1" ref="T254" ca="1">U253-(U253*(0.5^(1/_xll.RiskNormal('SW7'!C$2,'SW7'!D$2,_xll.RiskTruncateP(0.05,0.95),_xll.RiskName("Halflife"),_xll.RiskUnits("d")))))</f>
        <v>#NAME?</v>
      </c>
      <c r="U254" s="134" t="e">
        <f t="shared" ca="1" si="38"/>
        <v>#NAME?</v>
      </c>
      <c r="V254" s="137" t="e" cm="1">
        <f t="array" aca="1" ref="V254" ca="1">(U254*_xll.RiskNormal('SW7'!C$3,'SW7'!D$3,_xll.RiskTruncateP(0.05,0.95),_xll.RiskName("PFAS MUSCLE FRAC"))/(B254*_xll.RiskNormal('SW7'!C$4,'SW7'!E$4,_xll.RiskTruncateP(0.05,0.95),_xll.RiskName("MUSCLE BW FRAC"))))/1000</f>
        <v>#NAME?</v>
      </c>
      <c r="W254" s="137" t="e" cm="1">
        <f t="array" aca="1" ref="W254" ca="1">V254/_xll.RiskNormal('SW7'!C$5,'SW7'!D$5,_xll.RiskTruncateP(0.05,0.95),_xll.RiskName("Serum Part"))</f>
        <v>#NAME?</v>
      </c>
    </row>
    <row r="255" spans="1:23" x14ac:dyDescent="0.35">
      <c r="A255" s="133">
        <f t="shared" si="35"/>
        <v>252</v>
      </c>
      <c r="B255" s="134" t="e" cm="1">
        <f t="array" aca="1" ref="B255" ca="1">B254+_xll.RiskNormal(0.5584 + 2*0.001787*A255 -3*0.00000155*A255^2 - 4*0.00000000133*A255^3,0.35*(0.5584 + 2*0.001787*A255 -3*0.00000155*A255^2 - 4*0.00000000133*A255^3),_xll.RiskTruncateP(0.05,0.95),_xll.RiskName("BW Gain"),_xll.RiskUnits("kg"))</f>
        <v>#NAME?</v>
      </c>
      <c r="C255" s="133" t="e" cm="1">
        <f t="array" aca="1" ref="C255" ca="1">_xll.RiskNormal(1200,1200*0.3941,_xll.RiskTruncateP(0.05,0.95),_xll.RiskName("Diet 4 Feed"),_xll.RiskUnits("ng/kg dry"))</f>
        <v>#NAME?</v>
      </c>
      <c r="D255" s="133">
        <v>0</v>
      </c>
      <c r="E255" s="163">
        <v>1.3</v>
      </c>
      <c r="F255" s="134"/>
      <c r="G255" s="134"/>
      <c r="H255" s="134"/>
      <c r="I255" s="134"/>
      <c r="J255" s="134"/>
      <c r="K255" s="134"/>
      <c r="L255" s="134" t="e" cm="1">
        <f t="array" aca="1" ref="L255" ca="1">_xll.RiskNormal(5.4702*LN(A255)-22.889,(5.4702*LN(A255)-22.889)*0.35,_xll.RiskTruncateP(0.05,0.95),_xll.RiskName("DMI"),_xll.RiskUnits("kg"))</f>
        <v>#NAME?</v>
      </c>
      <c r="M255" s="134" t="e" cm="1">
        <f t="array" aca="1" ref="M255" ca="1">_xll.RiskNormal(0.0243*L255,0.005*L255,_xll.RiskTruncateP(0.05,0.95),_xll.RiskName("Soil Intake"),_xll.RiskUnits("kg"))</f>
        <v>#NAME?</v>
      </c>
      <c r="N255" s="134" t="e">
        <f t="shared" ca="1" si="36"/>
        <v>#NAME?</v>
      </c>
      <c r="O255" s="134">
        <f t="shared" si="37"/>
        <v>0</v>
      </c>
      <c r="P255" s="134" t="e">
        <f t="shared" ca="1" si="40"/>
        <v>#NAME?</v>
      </c>
      <c r="Q255" s="134" t="e">
        <f t="shared" ca="1" si="40"/>
        <v>#NAME?</v>
      </c>
      <c r="R255" s="134" t="e">
        <f t="shared" ca="1" si="40"/>
        <v>#NAME?</v>
      </c>
      <c r="S255" s="134" t="e">
        <f t="shared" ca="1" si="39"/>
        <v>#NAME?</v>
      </c>
      <c r="T255" s="134" t="e" cm="1">
        <f t="array" aca="1" ref="T255" ca="1">U254-(U254*(0.5^(1/_xll.RiskNormal('SW7'!C$2,'SW7'!D$2,_xll.RiskTruncateP(0.05,0.95),_xll.RiskName("Halflife"),_xll.RiskUnits("d")))))</f>
        <v>#NAME?</v>
      </c>
      <c r="U255" s="134" t="e">
        <f t="shared" ca="1" si="38"/>
        <v>#NAME?</v>
      </c>
      <c r="V255" s="137" t="e" cm="1">
        <f t="array" aca="1" ref="V255" ca="1">(U255*_xll.RiskNormal('SW7'!C$3,'SW7'!D$3,_xll.RiskTruncateP(0.05,0.95),_xll.RiskName("PFAS MUSCLE FRAC"))/(B255*_xll.RiskNormal('SW7'!C$4,'SW7'!E$4,_xll.RiskTruncateP(0.05,0.95),_xll.RiskName("MUSCLE BW FRAC"))))/1000</f>
        <v>#NAME?</v>
      </c>
      <c r="W255" s="137" t="e" cm="1">
        <f t="array" aca="1" ref="W255" ca="1">V255/_xll.RiskNormal('SW7'!C$5,'SW7'!D$5,_xll.RiskTruncateP(0.05,0.95),_xll.RiskName("Serum Part"))</f>
        <v>#NAME?</v>
      </c>
    </row>
    <row r="256" spans="1:23" x14ac:dyDescent="0.35">
      <c r="A256" s="133">
        <f t="shared" si="35"/>
        <v>253</v>
      </c>
      <c r="B256" s="134" t="e" cm="1">
        <f t="array" aca="1" ref="B256" ca="1">B255+_xll.RiskNormal(0.5584 + 2*0.001787*A256 -3*0.00000155*A256^2 - 4*0.00000000133*A256^3,0.35*(0.5584 + 2*0.001787*A256 -3*0.00000155*A256^2 - 4*0.00000000133*A256^3),_xll.RiskTruncateP(0.05,0.95),_xll.RiskName("BW Gain"),_xll.RiskUnits("kg"))</f>
        <v>#NAME?</v>
      </c>
      <c r="C256" s="133" t="e" cm="1">
        <f t="array" aca="1" ref="C256" ca="1">_xll.RiskNormal(1200,1200*0.3941,_xll.RiskTruncateP(0.05,0.95),_xll.RiskName("Diet 4 Feed"),_xll.RiskUnits("ng/kg dry"))</f>
        <v>#NAME?</v>
      </c>
      <c r="D256" s="133">
        <v>0</v>
      </c>
      <c r="E256" s="163">
        <v>1.3</v>
      </c>
      <c r="F256" s="134"/>
      <c r="G256" s="134"/>
      <c r="H256" s="134"/>
      <c r="I256" s="134"/>
      <c r="J256" s="134"/>
      <c r="K256" s="134"/>
      <c r="L256" s="134" t="e" cm="1">
        <f t="array" aca="1" ref="L256" ca="1">_xll.RiskNormal(5.4702*LN(A256)-22.889,(5.4702*LN(A256)-22.889)*0.35,_xll.RiskTruncateP(0.05,0.95),_xll.RiskName("DMI"),_xll.RiskUnits("kg"))</f>
        <v>#NAME?</v>
      </c>
      <c r="M256" s="134" t="e" cm="1">
        <f t="array" aca="1" ref="M256" ca="1">_xll.RiskNormal(0.0243*L256,0.005*L256,_xll.RiskTruncateP(0.05,0.95),_xll.RiskName("Soil Intake"),_xll.RiskUnits("kg"))</f>
        <v>#NAME?</v>
      </c>
      <c r="N256" s="134" t="e">
        <f t="shared" ca="1" si="36"/>
        <v>#NAME?</v>
      </c>
      <c r="O256" s="134">
        <f t="shared" si="37"/>
        <v>0</v>
      </c>
      <c r="P256" s="134" t="e">
        <f t="shared" ca="1" si="40"/>
        <v>#NAME?</v>
      </c>
      <c r="Q256" s="134" t="e">
        <f t="shared" ca="1" si="40"/>
        <v>#NAME?</v>
      </c>
      <c r="R256" s="134" t="e">
        <f t="shared" ca="1" si="40"/>
        <v>#NAME?</v>
      </c>
      <c r="S256" s="134" t="e">
        <f t="shared" ca="1" si="39"/>
        <v>#NAME?</v>
      </c>
      <c r="T256" s="134" t="e" cm="1">
        <f t="array" aca="1" ref="T256" ca="1">U255-(U255*(0.5^(1/_xll.RiskNormal('SW7'!C$2,'SW7'!D$2,_xll.RiskTruncateP(0.05,0.95),_xll.RiskName("Halflife"),_xll.RiskUnits("d")))))</f>
        <v>#NAME?</v>
      </c>
      <c r="U256" s="134" t="e">
        <f t="shared" ca="1" si="38"/>
        <v>#NAME?</v>
      </c>
      <c r="V256" s="137" t="e" cm="1">
        <f t="array" aca="1" ref="V256" ca="1">(U256*_xll.RiskNormal('SW7'!C$3,'SW7'!D$3,_xll.RiskTruncateP(0.05,0.95),_xll.RiskName("PFAS MUSCLE FRAC"))/(B256*_xll.RiskNormal('SW7'!C$4,'SW7'!E$4,_xll.RiskTruncateP(0.05,0.95),_xll.RiskName("MUSCLE BW FRAC"))))/1000</f>
        <v>#NAME?</v>
      </c>
      <c r="W256" s="137" t="e" cm="1">
        <f t="array" aca="1" ref="W256" ca="1">V256/_xll.RiskNormal('SW7'!C$5,'SW7'!D$5,_xll.RiskTruncateP(0.05,0.95),_xll.RiskName("Serum Part"))</f>
        <v>#NAME?</v>
      </c>
    </row>
    <row r="257" spans="1:23" x14ac:dyDescent="0.35">
      <c r="A257" s="133">
        <f t="shared" si="35"/>
        <v>254</v>
      </c>
      <c r="B257" s="134" t="e" cm="1">
        <f t="array" aca="1" ref="B257" ca="1">B256+_xll.RiskNormal(0.5584 + 2*0.001787*A257 -3*0.00000155*A257^2 - 4*0.00000000133*A257^3,0.35*(0.5584 + 2*0.001787*A257 -3*0.00000155*A257^2 - 4*0.00000000133*A257^3),_xll.RiskTruncateP(0.05,0.95),_xll.RiskName("BW Gain"),_xll.RiskUnits("kg"))</f>
        <v>#NAME?</v>
      </c>
      <c r="C257" s="133" t="e" cm="1">
        <f t="array" aca="1" ref="C257" ca="1">_xll.RiskNormal(1200,1200*0.3941,_xll.RiskTruncateP(0.05,0.95),_xll.RiskName("Diet 4 Feed"),_xll.RiskUnits("ng/kg dry"))</f>
        <v>#NAME?</v>
      </c>
      <c r="D257" s="133">
        <v>0</v>
      </c>
      <c r="E257" s="163">
        <v>1.3</v>
      </c>
      <c r="F257" s="134"/>
      <c r="G257" s="134"/>
      <c r="H257" s="134"/>
      <c r="I257" s="134"/>
      <c r="J257" s="134"/>
      <c r="K257" s="134"/>
      <c r="L257" s="134" t="e" cm="1">
        <f t="array" aca="1" ref="L257" ca="1">_xll.RiskNormal(5.4702*LN(A257)-22.889,(5.4702*LN(A257)-22.889)*0.35,_xll.RiskTruncateP(0.05,0.95),_xll.RiskName("DMI"),_xll.RiskUnits("kg"))</f>
        <v>#NAME?</v>
      </c>
      <c r="M257" s="134" t="e" cm="1">
        <f t="array" aca="1" ref="M257" ca="1">_xll.RiskNormal(0.0243*L257,0.005*L257,_xll.RiskTruncateP(0.05,0.95),_xll.RiskName("Soil Intake"),_xll.RiskUnits("kg"))</f>
        <v>#NAME?</v>
      </c>
      <c r="N257" s="134" t="e">
        <f t="shared" ca="1" si="36"/>
        <v>#NAME?</v>
      </c>
      <c r="O257" s="134">
        <f t="shared" si="37"/>
        <v>0</v>
      </c>
      <c r="P257" s="134" t="e">
        <f t="shared" ca="1" si="40"/>
        <v>#NAME?</v>
      </c>
      <c r="Q257" s="134" t="e">
        <f t="shared" ca="1" si="40"/>
        <v>#NAME?</v>
      </c>
      <c r="R257" s="134" t="e">
        <f t="shared" ca="1" si="40"/>
        <v>#NAME?</v>
      </c>
      <c r="S257" s="134" t="e">
        <f t="shared" ca="1" si="39"/>
        <v>#NAME?</v>
      </c>
      <c r="T257" s="134" t="e" cm="1">
        <f t="array" aca="1" ref="T257" ca="1">U256-(U256*(0.5^(1/_xll.RiskNormal('SW7'!C$2,'SW7'!D$2,_xll.RiskTruncateP(0.05,0.95),_xll.RiskName("Halflife"),_xll.RiskUnits("d")))))</f>
        <v>#NAME?</v>
      </c>
      <c r="U257" s="134" t="e">
        <f t="shared" ca="1" si="38"/>
        <v>#NAME?</v>
      </c>
      <c r="V257" s="137" t="e" cm="1">
        <f t="array" aca="1" ref="V257" ca="1">(U257*_xll.RiskNormal('SW7'!C$3,'SW7'!D$3,_xll.RiskTruncateP(0.05,0.95),_xll.RiskName("PFAS MUSCLE FRAC"))/(B257*_xll.RiskNormal('SW7'!C$4,'SW7'!E$4,_xll.RiskTruncateP(0.05,0.95),_xll.RiskName("MUSCLE BW FRAC"))))/1000</f>
        <v>#NAME?</v>
      </c>
      <c r="W257" s="137" t="e" cm="1">
        <f t="array" aca="1" ref="W257" ca="1">V257/_xll.RiskNormal('SW7'!C$5,'SW7'!D$5,_xll.RiskTruncateP(0.05,0.95),_xll.RiskName("Serum Part"))</f>
        <v>#NAME?</v>
      </c>
    </row>
    <row r="258" spans="1:23" x14ac:dyDescent="0.35">
      <c r="A258" s="133">
        <f t="shared" si="35"/>
        <v>255</v>
      </c>
      <c r="B258" s="134" t="e" cm="1">
        <f t="array" aca="1" ref="B258" ca="1">B257+_xll.RiskNormal(0.5584 + 2*0.001787*A258 -3*0.00000155*A258^2 - 4*0.00000000133*A258^3,0.35*(0.5584 + 2*0.001787*A258 -3*0.00000155*A258^2 - 4*0.00000000133*A258^3),_xll.RiskTruncateP(0.05,0.95),_xll.RiskName("BW Gain"),_xll.RiskUnits("kg"))</f>
        <v>#NAME?</v>
      </c>
      <c r="C258" s="133" t="e" cm="1">
        <f t="array" aca="1" ref="C258" ca="1">_xll.RiskNormal(1200,1200*0.3941,_xll.RiskTruncateP(0.05,0.95),_xll.RiskName("Diet 4 Feed"),_xll.RiskUnits("ng/kg dry"))</f>
        <v>#NAME?</v>
      </c>
      <c r="D258" s="133">
        <v>0</v>
      </c>
      <c r="E258" s="163">
        <v>1.3</v>
      </c>
      <c r="F258" s="134"/>
      <c r="G258" s="134"/>
      <c r="H258" s="134"/>
      <c r="I258" s="134"/>
      <c r="J258" s="134"/>
      <c r="K258" s="134"/>
      <c r="L258" s="134" t="e" cm="1">
        <f t="array" aca="1" ref="L258" ca="1">_xll.RiskNormal(5.4702*LN(A258)-22.889,(5.4702*LN(A258)-22.889)*0.35,_xll.RiskTruncateP(0.05,0.95),_xll.RiskName("DMI"),_xll.RiskUnits("kg"))</f>
        <v>#NAME?</v>
      </c>
      <c r="M258" s="134" t="e" cm="1">
        <f t="array" aca="1" ref="M258" ca="1">_xll.RiskNormal(0.0243*L258,0.005*L258,_xll.RiskTruncateP(0.05,0.95),_xll.RiskName("Soil Intake"),_xll.RiskUnits("kg"))</f>
        <v>#NAME?</v>
      </c>
      <c r="N258" s="134" t="e">
        <f t="shared" ca="1" si="36"/>
        <v>#NAME?</v>
      </c>
      <c r="O258" s="134">
        <f t="shared" si="37"/>
        <v>0</v>
      </c>
      <c r="P258" s="134" t="e">
        <f t="shared" ca="1" si="40"/>
        <v>#NAME?</v>
      </c>
      <c r="Q258" s="134" t="e">
        <f t="shared" ca="1" si="40"/>
        <v>#NAME?</v>
      </c>
      <c r="R258" s="134" t="e">
        <f t="shared" ca="1" si="40"/>
        <v>#NAME?</v>
      </c>
      <c r="S258" s="134" t="e">
        <f t="shared" ca="1" si="39"/>
        <v>#NAME?</v>
      </c>
      <c r="T258" s="134" t="e" cm="1">
        <f t="array" aca="1" ref="T258" ca="1">U257-(U257*(0.5^(1/_xll.RiskNormal('SW7'!C$2,'SW7'!D$2,_xll.RiskTruncateP(0.05,0.95),_xll.RiskName("Halflife"),_xll.RiskUnits("d")))))</f>
        <v>#NAME?</v>
      </c>
      <c r="U258" s="134" t="e">
        <f t="shared" ca="1" si="38"/>
        <v>#NAME?</v>
      </c>
      <c r="V258" s="137" t="e" cm="1">
        <f t="array" aca="1" ref="V258" ca="1">(U258*_xll.RiskNormal('SW7'!C$3,'SW7'!D$3,_xll.RiskTruncateP(0.05,0.95),_xll.RiskName("PFAS MUSCLE FRAC"))/(B258*_xll.RiskNormal('SW7'!C$4,'SW7'!E$4,_xll.RiskTruncateP(0.05,0.95),_xll.RiskName("MUSCLE BW FRAC"))))/1000</f>
        <v>#NAME?</v>
      </c>
      <c r="W258" s="137" t="e" cm="1">
        <f t="array" aca="1" ref="W258" ca="1">V258/_xll.RiskNormal('SW7'!C$5,'SW7'!D$5,_xll.RiskTruncateP(0.05,0.95),_xll.RiskName("Serum Part"))</f>
        <v>#NAME?</v>
      </c>
    </row>
    <row r="259" spans="1:23" x14ac:dyDescent="0.35">
      <c r="A259" s="133">
        <f t="shared" si="35"/>
        <v>256</v>
      </c>
      <c r="B259" s="134" t="e" cm="1">
        <f t="array" aca="1" ref="B259" ca="1">B258+_xll.RiskNormal(0.5584 + 2*0.001787*A259 -3*0.00000155*A259^2 - 4*0.00000000133*A259^3,0.35*(0.5584 + 2*0.001787*A259 -3*0.00000155*A259^2 - 4*0.00000000133*A259^3),_xll.RiskTruncateP(0.05,0.95),_xll.RiskName("BW Gain"),_xll.RiskUnits("kg"))</f>
        <v>#NAME?</v>
      </c>
      <c r="C259" s="133" t="e" cm="1">
        <f t="array" aca="1" ref="C259" ca="1">_xll.RiskNormal(1200,1200*0.3941,_xll.RiskTruncateP(0.05,0.95),_xll.RiskName("Diet 4 Feed"),_xll.RiskUnits("ng/kg dry"))</f>
        <v>#NAME?</v>
      </c>
      <c r="D259" s="133">
        <v>0</v>
      </c>
      <c r="E259" s="163">
        <v>1.3</v>
      </c>
      <c r="F259" s="134"/>
      <c r="G259" s="134"/>
      <c r="H259" s="134"/>
      <c r="I259" s="134"/>
      <c r="J259" s="134"/>
      <c r="K259" s="134"/>
      <c r="L259" s="134" t="e" cm="1">
        <f t="array" aca="1" ref="L259" ca="1">_xll.RiskNormal(5.4702*LN(A259)-22.889,(5.4702*LN(A259)-22.889)*0.35,_xll.RiskTruncateP(0.05,0.95),_xll.RiskName("DMI"),_xll.RiskUnits("kg"))</f>
        <v>#NAME?</v>
      </c>
      <c r="M259" s="134" t="e" cm="1">
        <f t="array" aca="1" ref="M259" ca="1">_xll.RiskNormal(0.0243*L259,0.005*L259,_xll.RiskTruncateP(0.05,0.95),_xll.RiskName("Soil Intake"),_xll.RiskUnits("kg"))</f>
        <v>#NAME?</v>
      </c>
      <c r="N259" s="134" t="e">
        <f t="shared" ca="1" si="36"/>
        <v>#NAME?</v>
      </c>
      <c r="O259" s="134">
        <f t="shared" si="37"/>
        <v>0</v>
      </c>
      <c r="P259" s="134" t="e">
        <f t="shared" ca="1" si="40"/>
        <v>#NAME?</v>
      </c>
      <c r="Q259" s="134" t="e">
        <f t="shared" ca="1" si="40"/>
        <v>#NAME?</v>
      </c>
      <c r="R259" s="134" t="e">
        <f t="shared" ca="1" si="40"/>
        <v>#NAME?</v>
      </c>
      <c r="S259" s="134" t="e">
        <f t="shared" ca="1" si="39"/>
        <v>#NAME?</v>
      </c>
      <c r="T259" s="134" t="e" cm="1">
        <f t="array" aca="1" ref="T259" ca="1">U258-(U258*(0.5^(1/_xll.RiskNormal('SW7'!C$2,'SW7'!D$2,_xll.RiskTruncateP(0.05,0.95),_xll.RiskName("Halflife"),_xll.RiskUnits("d")))))</f>
        <v>#NAME?</v>
      </c>
      <c r="U259" s="134" t="e">
        <f t="shared" ca="1" si="38"/>
        <v>#NAME?</v>
      </c>
      <c r="V259" s="137" t="e" cm="1">
        <f t="array" aca="1" ref="V259" ca="1">(U259*_xll.RiskNormal('SW7'!C$3,'SW7'!D$3,_xll.RiskTruncateP(0.05,0.95),_xll.RiskName("PFAS MUSCLE FRAC"))/(B259*_xll.RiskNormal('SW7'!C$4,'SW7'!E$4,_xll.RiskTruncateP(0.05,0.95),_xll.RiskName("MUSCLE BW FRAC"))))/1000</f>
        <v>#NAME?</v>
      </c>
      <c r="W259" s="137" t="e" cm="1">
        <f t="array" aca="1" ref="W259" ca="1">V259/_xll.RiskNormal('SW7'!C$5,'SW7'!D$5,_xll.RiskTruncateP(0.05,0.95),_xll.RiskName("Serum Part"))</f>
        <v>#NAME?</v>
      </c>
    </row>
    <row r="260" spans="1:23" x14ac:dyDescent="0.35">
      <c r="A260" s="133">
        <f t="shared" si="35"/>
        <v>257</v>
      </c>
      <c r="B260" s="134" t="e" cm="1">
        <f t="array" aca="1" ref="B260" ca="1">B259+_xll.RiskNormal(0.5584 + 2*0.001787*A260 -3*0.00000155*A260^2 - 4*0.00000000133*A260^3,0.35*(0.5584 + 2*0.001787*A260 -3*0.00000155*A260^2 - 4*0.00000000133*A260^3),_xll.RiskTruncateP(0.05,0.95),_xll.RiskName("BW Gain"),_xll.RiskUnits("kg"))</f>
        <v>#NAME?</v>
      </c>
      <c r="C260" s="133" t="e" cm="1">
        <f t="array" aca="1" ref="C260" ca="1">_xll.RiskNormal(1200,1200*0.3941,_xll.RiskTruncateP(0.05,0.95),_xll.RiskName("Diet 4 Feed"),_xll.RiskUnits("ng/kg dry"))</f>
        <v>#NAME?</v>
      </c>
      <c r="D260" s="133">
        <v>0</v>
      </c>
      <c r="E260" s="163">
        <v>1.3</v>
      </c>
      <c r="F260" s="134"/>
      <c r="G260" s="134"/>
      <c r="H260" s="134"/>
      <c r="I260" s="134"/>
      <c r="J260" s="134"/>
      <c r="K260" s="134"/>
      <c r="L260" s="134" t="e" cm="1">
        <f t="array" aca="1" ref="L260" ca="1">_xll.RiskNormal(5.4702*LN(A260)-22.889,(5.4702*LN(A260)-22.889)*0.35,_xll.RiskTruncateP(0.05,0.95),_xll.RiskName("DMI"),_xll.RiskUnits("kg"))</f>
        <v>#NAME?</v>
      </c>
      <c r="M260" s="134" t="e" cm="1">
        <f t="array" aca="1" ref="M260" ca="1">_xll.RiskNormal(0.0243*L260,0.005*L260,_xll.RiskTruncateP(0.05,0.95),_xll.RiskName("Soil Intake"),_xll.RiskUnits("kg"))</f>
        <v>#NAME?</v>
      </c>
      <c r="N260" s="134" t="e">
        <f t="shared" ca="1" si="36"/>
        <v>#NAME?</v>
      </c>
      <c r="O260" s="134">
        <f t="shared" si="37"/>
        <v>0</v>
      </c>
      <c r="P260" s="134" t="e">
        <f t="shared" ca="1" si="40"/>
        <v>#NAME?</v>
      </c>
      <c r="Q260" s="134" t="e">
        <f t="shared" ca="1" si="40"/>
        <v>#NAME?</v>
      </c>
      <c r="R260" s="134" t="e">
        <f t="shared" ca="1" si="40"/>
        <v>#NAME?</v>
      </c>
      <c r="S260" s="134" t="e">
        <f t="shared" ca="1" si="39"/>
        <v>#NAME?</v>
      </c>
      <c r="T260" s="134" t="e" cm="1">
        <f t="array" aca="1" ref="T260" ca="1">U259-(U259*(0.5^(1/_xll.RiskNormal('SW7'!C$2,'SW7'!D$2,_xll.RiskTruncateP(0.05,0.95),_xll.RiskName("Halflife"),_xll.RiskUnits("d")))))</f>
        <v>#NAME?</v>
      </c>
      <c r="U260" s="134" t="e">
        <f t="shared" ca="1" si="38"/>
        <v>#NAME?</v>
      </c>
      <c r="V260" s="137" t="e" cm="1">
        <f t="array" aca="1" ref="V260" ca="1">(U260*_xll.RiskNormal('SW7'!C$3,'SW7'!D$3,_xll.RiskTruncateP(0.05,0.95),_xll.RiskName("PFAS MUSCLE FRAC"))/(B260*_xll.RiskNormal('SW7'!C$4,'SW7'!E$4,_xll.RiskTruncateP(0.05,0.95),_xll.RiskName("MUSCLE BW FRAC"))))/1000</f>
        <v>#NAME?</v>
      </c>
      <c r="W260" s="137" t="e" cm="1">
        <f t="array" aca="1" ref="W260" ca="1">V260/_xll.RiskNormal('SW7'!C$5,'SW7'!D$5,_xll.RiskTruncateP(0.05,0.95),_xll.RiskName("Serum Part"))</f>
        <v>#NAME?</v>
      </c>
    </row>
    <row r="261" spans="1:23" x14ac:dyDescent="0.35">
      <c r="A261" s="133">
        <f t="shared" ref="A261:A324" si="41">A260+1</f>
        <v>258</v>
      </c>
      <c r="B261" s="134" t="e" cm="1">
        <f t="array" aca="1" ref="B261" ca="1">B260+_xll.RiskNormal(0.5584 + 2*0.001787*A261 -3*0.00000155*A261^2 - 4*0.00000000133*A261^3,0.35*(0.5584 + 2*0.001787*A261 -3*0.00000155*A261^2 - 4*0.00000000133*A261^3),_xll.RiskTruncateP(0.05,0.95),_xll.RiskName("BW Gain"),_xll.RiskUnits("kg"))</f>
        <v>#NAME?</v>
      </c>
      <c r="C261" s="133" t="e" cm="1">
        <f t="array" aca="1" ref="C261" ca="1">_xll.RiskNormal(1200,1200*0.3941,_xll.RiskTruncateP(0.05,0.95),_xll.RiskName("Diet 4 Feed"),_xll.RiskUnits("ng/kg dry"))</f>
        <v>#NAME?</v>
      </c>
      <c r="D261" s="133">
        <v>0</v>
      </c>
      <c r="E261" s="163">
        <v>1.3</v>
      </c>
      <c r="F261" s="134"/>
      <c r="G261" s="134"/>
      <c r="H261" s="134"/>
      <c r="I261" s="134"/>
      <c r="J261" s="134"/>
      <c r="K261" s="134"/>
      <c r="L261" s="134" t="e" cm="1">
        <f t="array" aca="1" ref="L261" ca="1">_xll.RiskNormal(5.4702*LN(A261)-22.889,(5.4702*LN(A261)-22.889)*0.35,_xll.RiskTruncateP(0.05,0.95),_xll.RiskName("DMI"),_xll.RiskUnits("kg"))</f>
        <v>#NAME?</v>
      </c>
      <c r="M261" s="134" t="e" cm="1">
        <f t="array" aca="1" ref="M261" ca="1">_xll.RiskNormal(0.0243*L261,0.005*L261,_xll.RiskTruncateP(0.05,0.95),_xll.RiskName("Soil Intake"),_xll.RiskUnits("kg"))</f>
        <v>#NAME?</v>
      </c>
      <c r="N261" s="134" t="e">
        <f t="shared" ref="N261:N324" ca="1" si="42">4*L261</f>
        <v>#NAME?</v>
      </c>
      <c r="O261" s="134">
        <f t="shared" ref="O261:O324" si="43">J261*K261</f>
        <v>0</v>
      </c>
      <c r="P261" s="134" t="e">
        <f t="shared" ca="1" si="40"/>
        <v>#NAME?</v>
      </c>
      <c r="Q261" s="134" t="e">
        <f t="shared" ca="1" si="40"/>
        <v>#NAME?</v>
      </c>
      <c r="R261" s="134" t="e">
        <f t="shared" ca="1" si="40"/>
        <v>#NAME?</v>
      </c>
      <c r="S261" s="134" t="e">
        <f t="shared" ca="1" si="39"/>
        <v>#NAME?</v>
      </c>
      <c r="T261" s="134" t="e" cm="1">
        <f t="array" aca="1" ref="T261" ca="1">U260-(U260*(0.5^(1/_xll.RiskNormal('SW7'!C$2,'SW7'!D$2,_xll.RiskTruncateP(0.05,0.95),_xll.RiskName("Halflife"),_xll.RiskUnits("d")))))</f>
        <v>#NAME?</v>
      </c>
      <c r="U261" s="134" t="e">
        <f t="shared" ref="U261:U324" ca="1" si="44">U260+S260-T260</f>
        <v>#NAME?</v>
      </c>
      <c r="V261" s="137" t="e" cm="1">
        <f t="array" aca="1" ref="V261" ca="1">(U261*_xll.RiskNormal('SW7'!C$3,'SW7'!D$3,_xll.RiskTruncateP(0.05,0.95),_xll.RiskName("PFAS MUSCLE FRAC"))/(B261*_xll.RiskNormal('SW7'!C$4,'SW7'!E$4,_xll.RiskTruncateP(0.05,0.95),_xll.RiskName("MUSCLE BW FRAC"))))/1000</f>
        <v>#NAME?</v>
      </c>
      <c r="W261" s="137" t="e" cm="1">
        <f t="array" aca="1" ref="W261" ca="1">V261/_xll.RiskNormal('SW7'!C$5,'SW7'!D$5,_xll.RiskTruncateP(0.05,0.95),_xll.RiskName("Serum Part"))</f>
        <v>#NAME?</v>
      </c>
    </row>
    <row r="262" spans="1:23" x14ac:dyDescent="0.35">
      <c r="A262" s="133">
        <f t="shared" si="41"/>
        <v>259</v>
      </c>
      <c r="B262" s="134" t="e" cm="1">
        <f t="array" aca="1" ref="B262" ca="1">B261+_xll.RiskNormal(0.5584 + 2*0.001787*A262 -3*0.00000155*A262^2 - 4*0.00000000133*A262^3,0.35*(0.5584 + 2*0.001787*A262 -3*0.00000155*A262^2 - 4*0.00000000133*A262^3),_xll.RiskTruncateP(0.05,0.95),_xll.RiskName("BW Gain"),_xll.RiskUnits("kg"))</f>
        <v>#NAME?</v>
      </c>
      <c r="C262" s="133" t="e" cm="1">
        <f t="array" aca="1" ref="C262" ca="1">_xll.RiskNormal(1200,1200*0.3941,_xll.RiskTruncateP(0.05,0.95),_xll.RiskName("Diet 4 Feed"),_xll.RiskUnits("ng/kg dry"))</f>
        <v>#NAME?</v>
      </c>
      <c r="D262" s="133">
        <v>0</v>
      </c>
      <c r="E262" s="163">
        <v>1.3</v>
      </c>
      <c r="F262" s="134"/>
      <c r="G262" s="134"/>
      <c r="H262" s="134"/>
      <c r="I262" s="134"/>
      <c r="J262" s="134"/>
      <c r="K262" s="134"/>
      <c r="L262" s="134" t="e" cm="1">
        <f t="array" aca="1" ref="L262" ca="1">_xll.RiskNormal(5.4702*LN(A262)-22.889,(5.4702*LN(A262)-22.889)*0.35,_xll.RiskTruncateP(0.05,0.95),_xll.RiskName("DMI"),_xll.RiskUnits("kg"))</f>
        <v>#NAME?</v>
      </c>
      <c r="M262" s="134" t="e" cm="1">
        <f t="array" aca="1" ref="M262" ca="1">_xll.RiskNormal(0.0243*L262,0.005*L262,_xll.RiskTruncateP(0.05,0.95),_xll.RiskName("Soil Intake"),_xll.RiskUnits("kg"))</f>
        <v>#NAME?</v>
      </c>
      <c r="N262" s="134" t="e">
        <f t="shared" ca="1" si="42"/>
        <v>#NAME?</v>
      </c>
      <c r="O262" s="134">
        <f t="shared" si="43"/>
        <v>0</v>
      </c>
      <c r="P262" s="134" t="e">
        <f t="shared" ca="1" si="40"/>
        <v>#NAME?</v>
      </c>
      <c r="Q262" s="134" t="e">
        <f t="shared" ca="1" si="40"/>
        <v>#NAME?</v>
      </c>
      <c r="R262" s="134" t="e">
        <f t="shared" ca="1" si="40"/>
        <v>#NAME?</v>
      </c>
      <c r="S262" s="134" t="e">
        <f t="shared" ca="1" si="39"/>
        <v>#NAME?</v>
      </c>
      <c r="T262" s="134" t="e" cm="1">
        <f t="array" aca="1" ref="T262" ca="1">U261-(U261*(0.5^(1/_xll.RiskNormal('SW7'!C$2,'SW7'!D$2,_xll.RiskTruncateP(0.05,0.95),_xll.RiskName("Halflife"),_xll.RiskUnits("d")))))</f>
        <v>#NAME?</v>
      </c>
      <c r="U262" s="134" t="e">
        <f t="shared" ca="1" si="44"/>
        <v>#NAME?</v>
      </c>
      <c r="V262" s="137" t="e" cm="1">
        <f t="array" aca="1" ref="V262" ca="1">(U262*_xll.RiskNormal('SW7'!C$3,'SW7'!D$3,_xll.RiskTruncateP(0.05,0.95),_xll.RiskName("PFAS MUSCLE FRAC"))/(B262*_xll.RiskNormal('SW7'!C$4,'SW7'!E$4,_xll.RiskTruncateP(0.05,0.95),_xll.RiskName("MUSCLE BW FRAC"))))/1000</f>
        <v>#NAME?</v>
      </c>
      <c r="W262" s="137" t="e" cm="1">
        <f t="array" aca="1" ref="W262" ca="1">V262/_xll.RiskNormal('SW7'!C$5,'SW7'!D$5,_xll.RiskTruncateP(0.05,0.95),_xll.RiskName("Serum Part"))</f>
        <v>#NAME?</v>
      </c>
    </row>
    <row r="263" spans="1:23" x14ac:dyDescent="0.35">
      <c r="A263" s="133">
        <f t="shared" si="41"/>
        <v>260</v>
      </c>
      <c r="B263" s="134" t="e" cm="1">
        <f t="array" aca="1" ref="B263" ca="1">B262+_xll.RiskNormal(0.5584 + 2*0.001787*A263 -3*0.00000155*A263^2 - 4*0.00000000133*A263^3,0.35*(0.5584 + 2*0.001787*A263 -3*0.00000155*A263^2 - 4*0.00000000133*A263^3),_xll.RiskTruncateP(0.05,0.95),_xll.RiskName("BW Gain"),_xll.RiskUnits("kg"))</f>
        <v>#NAME?</v>
      </c>
      <c r="C263" s="133" t="e" cm="1">
        <f t="array" aca="1" ref="C263" ca="1">_xll.RiskNormal(1200,1200*0.3941,_xll.RiskTruncateP(0.05,0.95),_xll.RiskName("Diet 4 Feed"),_xll.RiskUnits("ng/kg dry"))</f>
        <v>#NAME?</v>
      </c>
      <c r="D263" s="133">
        <v>0</v>
      </c>
      <c r="E263" s="163">
        <v>1.3</v>
      </c>
      <c r="F263" s="134"/>
      <c r="G263" s="134"/>
      <c r="H263" s="134"/>
      <c r="I263" s="134"/>
      <c r="J263" s="134"/>
      <c r="K263" s="134"/>
      <c r="L263" s="134" t="e" cm="1">
        <f t="array" aca="1" ref="L263" ca="1">_xll.RiskNormal(5.4702*LN(A263)-22.889,(5.4702*LN(A263)-22.889)*0.35,_xll.RiskTruncateP(0.05,0.95),_xll.RiskName("DMI"),_xll.RiskUnits("kg"))</f>
        <v>#NAME?</v>
      </c>
      <c r="M263" s="134" t="e" cm="1">
        <f t="array" aca="1" ref="M263" ca="1">_xll.RiskNormal(0.0243*L263,0.005*L263,_xll.RiskTruncateP(0.05,0.95),_xll.RiskName("Soil Intake"),_xll.RiskUnits("kg"))</f>
        <v>#NAME?</v>
      </c>
      <c r="N263" s="134" t="e">
        <f t="shared" ca="1" si="42"/>
        <v>#NAME?</v>
      </c>
      <c r="O263" s="134">
        <f t="shared" si="43"/>
        <v>0</v>
      </c>
      <c r="P263" s="134" t="e">
        <f t="shared" ca="1" si="40"/>
        <v>#NAME?</v>
      </c>
      <c r="Q263" s="134" t="e">
        <f t="shared" ca="1" si="40"/>
        <v>#NAME?</v>
      </c>
      <c r="R263" s="134" t="e">
        <f t="shared" ca="1" si="40"/>
        <v>#NAME?</v>
      </c>
      <c r="S263" s="134" t="e">
        <f t="shared" ca="1" si="39"/>
        <v>#NAME?</v>
      </c>
      <c r="T263" s="134" t="e" cm="1">
        <f t="array" aca="1" ref="T263" ca="1">U262-(U262*(0.5^(1/_xll.RiskNormal('SW7'!C$2,'SW7'!D$2,_xll.RiskTruncateP(0.05,0.95),_xll.RiskName("Halflife"),_xll.RiskUnits("d")))))</f>
        <v>#NAME?</v>
      </c>
      <c r="U263" s="134" t="e">
        <f t="shared" ca="1" si="44"/>
        <v>#NAME?</v>
      </c>
      <c r="V263" s="137" t="e" cm="1">
        <f t="array" aca="1" ref="V263" ca="1">(U263*_xll.RiskNormal('SW7'!C$3,'SW7'!D$3,_xll.RiskTruncateP(0.05,0.95),_xll.RiskName("PFAS MUSCLE FRAC"))/(B263*_xll.RiskNormal('SW7'!C$4,'SW7'!E$4,_xll.RiskTruncateP(0.05,0.95),_xll.RiskName("MUSCLE BW FRAC"))))/1000</f>
        <v>#NAME?</v>
      </c>
      <c r="W263" s="137" t="e" cm="1">
        <f t="array" aca="1" ref="W263" ca="1">V263/_xll.RiskNormal('SW7'!C$5,'SW7'!D$5,_xll.RiskTruncateP(0.05,0.95),_xll.RiskName("Serum Part"))</f>
        <v>#NAME?</v>
      </c>
    </row>
    <row r="264" spans="1:23" x14ac:dyDescent="0.35">
      <c r="A264" s="133">
        <f t="shared" si="41"/>
        <v>261</v>
      </c>
      <c r="B264" s="134" t="e" cm="1">
        <f t="array" aca="1" ref="B264" ca="1">B263+_xll.RiskNormal(0.5584 + 2*0.001787*A264 -3*0.00000155*A264^2 - 4*0.00000000133*A264^3,0.35*(0.5584 + 2*0.001787*A264 -3*0.00000155*A264^2 - 4*0.00000000133*A264^3),_xll.RiskTruncateP(0.05,0.95),_xll.RiskName("BW Gain"),_xll.RiskUnits("kg"))</f>
        <v>#NAME?</v>
      </c>
      <c r="C264" s="133" t="e" cm="1">
        <f t="array" aca="1" ref="C264" ca="1">_xll.RiskNormal(1200,1200*0.3941,_xll.RiskTruncateP(0.05,0.95),_xll.RiskName("Diet 4 Feed"),_xll.RiskUnits("ng/kg dry"))</f>
        <v>#NAME?</v>
      </c>
      <c r="D264" s="133">
        <v>0</v>
      </c>
      <c r="E264" s="163">
        <v>1.3</v>
      </c>
      <c r="F264" s="134"/>
      <c r="G264" s="134"/>
      <c r="H264" s="134"/>
      <c r="I264" s="134"/>
      <c r="J264" s="134"/>
      <c r="K264" s="134"/>
      <c r="L264" s="134" t="e" cm="1">
        <f t="array" aca="1" ref="L264" ca="1">_xll.RiskNormal(5.4702*LN(A264)-22.889,(5.4702*LN(A264)-22.889)*0.35,_xll.RiskTruncateP(0.05,0.95),_xll.RiskName("DMI"),_xll.RiskUnits("kg"))</f>
        <v>#NAME?</v>
      </c>
      <c r="M264" s="134" t="e" cm="1">
        <f t="array" aca="1" ref="M264" ca="1">_xll.RiskNormal(0.0243*L264,0.005*L264,_xll.RiskTruncateP(0.05,0.95),_xll.RiskName("Soil Intake"),_xll.RiskUnits("kg"))</f>
        <v>#NAME?</v>
      </c>
      <c r="N264" s="134" t="e">
        <f t="shared" ca="1" si="42"/>
        <v>#NAME?</v>
      </c>
      <c r="O264" s="134">
        <f t="shared" si="43"/>
        <v>0</v>
      </c>
      <c r="P264" s="134" t="e">
        <f t="shared" ca="1" si="40"/>
        <v>#NAME?</v>
      </c>
      <c r="Q264" s="134" t="e">
        <f t="shared" ca="1" si="40"/>
        <v>#NAME?</v>
      </c>
      <c r="R264" s="134" t="e">
        <f t="shared" ca="1" si="40"/>
        <v>#NAME?</v>
      </c>
      <c r="S264" s="134" t="e">
        <f t="shared" ca="1" si="39"/>
        <v>#NAME?</v>
      </c>
      <c r="T264" s="134" t="e" cm="1">
        <f t="array" aca="1" ref="T264" ca="1">U263-(U263*(0.5^(1/_xll.RiskNormal('SW7'!C$2,'SW7'!D$2,_xll.RiskTruncateP(0.05,0.95),_xll.RiskName("Halflife"),_xll.RiskUnits("d")))))</f>
        <v>#NAME?</v>
      </c>
      <c r="U264" s="134" t="e">
        <f t="shared" ca="1" si="44"/>
        <v>#NAME?</v>
      </c>
      <c r="V264" s="137" t="e" cm="1">
        <f t="array" aca="1" ref="V264" ca="1">(U264*_xll.RiskNormal('SW7'!C$3,'SW7'!D$3,_xll.RiskTruncateP(0.05,0.95),_xll.RiskName("PFAS MUSCLE FRAC"))/(B264*_xll.RiskNormal('SW7'!C$4,'SW7'!E$4,_xll.RiskTruncateP(0.05,0.95),_xll.RiskName("MUSCLE BW FRAC"))))/1000</f>
        <v>#NAME?</v>
      </c>
      <c r="W264" s="137" t="e" cm="1">
        <f t="array" aca="1" ref="W264" ca="1">V264/_xll.RiskNormal('SW7'!C$5,'SW7'!D$5,_xll.RiskTruncateP(0.05,0.95),_xll.RiskName("Serum Part"))</f>
        <v>#NAME?</v>
      </c>
    </row>
    <row r="265" spans="1:23" x14ac:dyDescent="0.35">
      <c r="A265" s="133">
        <f t="shared" si="41"/>
        <v>262</v>
      </c>
      <c r="B265" s="134" t="e" cm="1">
        <f t="array" aca="1" ref="B265" ca="1">B264+_xll.RiskNormal(0.5584 + 2*0.001787*A265 -3*0.00000155*A265^2 - 4*0.00000000133*A265^3,0.35*(0.5584 + 2*0.001787*A265 -3*0.00000155*A265^2 - 4*0.00000000133*A265^3),_xll.RiskTruncateP(0.05,0.95),_xll.RiskName("BW Gain"),_xll.RiskUnits("kg"))</f>
        <v>#NAME?</v>
      </c>
      <c r="C265" s="133" t="e" cm="1">
        <f t="array" aca="1" ref="C265" ca="1">_xll.RiskNormal(1200,1200*0.3941,_xll.RiskTruncateP(0.05,0.95),_xll.RiskName("Diet 4 Feed"),_xll.RiskUnits("ng/kg dry"))</f>
        <v>#NAME?</v>
      </c>
      <c r="D265" s="133">
        <v>0</v>
      </c>
      <c r="E265" s="163">
        <v>1.3</v>
      </c>
      <c r="F265" s="134"/>
      <c r="G265" s="134"/>
      <c r="H265" s="134"/>
      <c r="I265" s="134"/>
      <c r="J265" s="134"/>
      <c r="K265" s="134"/>
      <c r="L265" s="134" t="e" cm="1">
        <f t="array" aca="1" ref="L265" ca="1">_xll.RiskNormal(5.4702*LN(A265)-22.889,(5.4702*LN(A265)-22.889)*0.35,_xll.RiskTruncateP(0.05,0.95),_xll.RiskName("DMI"),_xll.RiskUnits("kg"))</f>
        <v>#NAME?</v>
      </c>
      <c r="M265" s="134" t="e" cm="1">
        <f t="array" aca="1" ref="M265" ca="1">_xll.RiskNormal(0.0243*L265,0.005*L265,_xll.RiskTruncateP(0.05,0.95),_xll.RiskName("Soil Intake"),_xll.RiskUnits("kg"))</f>
        <v>#NAME?</v>
      </c>
      <c r="N265" s="134" t="e">
        <f t="shared" ca="1" si="42"/>
        <v>#NAME?</v>
      </c>
      <c r="O265" s="134">
        <f t="shared" si="43"/>
        <v>0</v>
      </c>
      <c r="P265" s="134" t="e">
        <f t="shared" ca="1" si="40"/>
        <v>#NAME?</v>
      </c>
      <c r="Q265" s="134" t="e">
        <f t="shared" ca="1" si="40"/>
        <v>#NAME?</v>
      </c>
      <c r="R265" s="134" t="e">
        <f t="shared" ca="1" si="40"/>
        <v>#NAME?</v>
      </c>
      <c r="S265" s="134" t="e">
        <f t="shared" ca="1" si="39"/>
        <v>#NAME?</v>
      </c>
      <c r="T265" s="134" t="e" cm="1">
        <f t="array" aca="1" ref="T265" ca="1">U264-(U264*(0.5^(1/_xll.RiskNormal('SW7'!C$2,'SW7'!D$2,_xll.RiskTruncateP(0.05,0.95),_xll.RiskName("Halflife"),_xll.RiskUnits("d")))))</f>
        <v>#NAME?</v>
      </c>
      <c r="U265" s="134" t="e">
        <f t="shared" ca="1" si="44"/>
        <v>#NAME?</v>
      </c>
      <c r="V265" s="137" t="e" cm="1">
        <f t="array" aca="1" ref="V265" ca="1">(U265*_xll.RiskNormal('SW7'!C$3,'SW7'!D$3,_xll.RiskTruncateP(0.05,0.95),_xll.RiskName("PFAS MUSCLE FRAC"))/(B265*_xll.RiskNormal('SW7'!C$4,'SW7'!E$4,_xll.RiskTruncateP(0.05,0.95),_xll.RiskName("MUSCLE BW FRAC"))))/1000</f>
        <v>#NAME?</v>
      </c>
      <c r="W265" s="137" t="e" cm="1">
        <f t="array" aca="1" ref="W265" ca="1">V265/_xll.RiskNormal('SW7'!C$5,'SW7'!D$5,_xll.RiskTruncateP(0.05,0.95),_xll.RiskName("Serum Part"))</f>
        <v>#NAME?</v>
      </c>
    </row>
    <row r="266" spans="1:23" x14ac:dyDescent="0.35">
      <c r="A266" s="133">
        <f t="shared" si="41"/>
        <v>263</v>
      </c>
      <c r="B266" s="134" t="e" cm="1">
        <f t="array" aca="1" ref="B266" ca="1">B265+_xll.RiskNormal(0.5584 + 2*0.001787*A266 -3*0.00000155*A266^2 - 4*0.00000000133*A266^3,0.35*(0.5584 + 2*0.001787*A266 -3*0.00000155*A266^2 - 4*0.00000000133*A266^3),_xll.RiskTruncateP(0.05,0.95),_xll.RiskName("BW Gain"),_xll.RiskUnits("kg"))</f>
        <v>#NAME?</v>
      </c>
      <c r="C266" s="133" t="e" cm="1">
        <f t="array" aca="1" ref="C266" ca="1">_xll.RiskNormal(1200,1200*0.3941,_xll.RiskTruncateP(0.05,0.95),_xll.RiskName("Diet 4 Feed"),_xll.RiskUnits("ng/kg dry"))</f>
        <v>#NAME?</v>
      </c>
      <c r="D266" s="133">
        <v>0</v>
      </c>
      <c r="E266" s="163">
        <v>1.3</v>
      </c>
      <c r="F266" s="134"/>
      <c r="G266" s="134"/>
      <c r="H266" s="134"/>
      <c r="I266" s="134"/>
      <c r="J266" s="134"/>
      <c r="K266" s="134"/>
      <c r="L266" s="134" t="e" cm="1">
        <f t="array" aca="1" ref="L266" ca="1">_xll.RiskNormal(5.4702*LN(A266)-22.889,(5.4702*LN(A266)-22.889)*0.35,_xll.RiskTruncateP(0.05,0.95),_xll.RiskName("DMI"),_xll.RiskUnits("kg"))</f>
        <v>#NAME?</v>
      </c>
      <c r="M266" s="134" t="e" cm="1">
        <f t="array" aca="1" ref="M266" ca="1">_xll.RiskNormal(0.0243*L266,0.005*L266,_xll.RiskTruncateP(0.05,0.95),_xll.RiskName("Soil Intake"),_xll.RiskUnits("kg"))</f>
        <v>#NAME?</v>
      </c>
      <c r="N266" s="134" t="e">
        <f t="shared" ca="1" si="42"/>
        <v>#NAME?</v>
      </c>
      <c r="O266" s="134">
        <f t="shared" si="43"/>
        <v>0</v>
      </c>
      <c r="P266" s="134" t="e">
        <f t="shared" ca="1" si="40"/>
        <v>#NAME?</v>
      </c>
      <c r="Q266" s="134" t="e">
        <f t="shared" ca="1" si="40"/>
        <v>#NAME?</v>
      </c>
      <c r="R266" s="134" t="e">
        <f t="shared" ca="1" si="40"/>
        <v>#NAME?</v>
      </c>
      <c r="S266" s="134" t="e">
        <f t="shared" ca="1" si="39"/>
        <v>#NAME?</v>
      </c>
      <c r="T266" s="134" t="e" cm="1">
        <f t="array" aca="1" ref="T266" ca="1">U265-(U265*(0.5^(1/_xll.RiskNormal('SW7'!C$2,'SW7'!D$2,_xll.RiskTruncateP(0.05,0.95),_xll.RiskName("Halflife"),_xll.RiskUnits("d")))))</f>
        <v>#NAME?</v>
      </c>
      <c r="U266" s="134" t="e">
        <f t="shared" ca="1" si="44"/>
        <v>#NAME?</v>
      </c>
      <c r="V266" s="137" t="e" cm="1">
        <f t="array" aca="1" ref="V266" ca="1">(U266*_xll.RiskNormal('SW7'!C$3,'SW7'!D$3,_xll.RiskTruncateP(0.05,0.95),_xll.RiskName("PFAS MUSCLE FRAC"))/(B266*_xll.RiskNormal('SW7'!C$4,'SW7'!E$4,_xll.RiskTruncateP(0.05,0.95),_xll.RiskName("MUSCLE BW FRAC"))))/1000</f>
        <v>#NAME?</v>
      </c>
      <c r="W266" s="137" t="e" cm="1">
        <f t="array" aca="1" ref="W266" ca="1">V266/_xll.RiskNormal('SW7'!C$5,'SW7'!D$5,_xll.RiskTruncateP(0.05,0.95),_xll.RiskName("Serum Part"))</f>
        <v>#NAME?</v>
      </c>
    </row>
    <row r="267" spans="1:23" x14ac:dyDescent="0.35">
      <c r="A267" s="133">
        <f t="shared" si="41"/>
        <v>264</v>
      </c>
      <c r="B267" s="134" t="e" cm="1">
        <f t="array" aca="1" ref="B267" ca="1">B266+_xll.RiskNormal(0.5584 + 2*0.001787*A267 -3*0.00000155*A267^2 - 4*0.00000000133*A267^3,0.35*(0.5584 + 2*0.001787*A267 -3*0.00000155*A267^2 - 4*0.00000000133*A267^3),_xll.RiskTruncateP(0.05,0.95),_xll.RiskName("BW Gain"),_xll.RiskUnits("kg"))</f>
        <v>#NAME?</v>
      </c>
      <c r="C267" s="133" t="e" cm="1">
        <f t="array" aca="1" ref="C267" ca="1">_xll.RiskNormal(1200,1200*0.3941,_xll.RiskTruncateP(0.05,0.95),_xll.RiskName("Diet 4 Feed"),_xll.RiskUnits("ng/kg dry"))</f>
        <v>#NAME?</v>
      </c>
      <c r="D267" s="133">
        <v>0</v>
      </c>
      <c r="E267" s="163">
        <v>1.3</v>
      </c>
      <c r="F267" s="134"/>
      <c r="G267" s="134"/>
      <c r="H267" s="134"/>
      <c r="I267" s="134"/>
      <c r="J267" s="134"/>
      <c r="K267" s="134"/>
      <c r="L267" s="134" t="e" cm="1">
        <f t="array" aca="1" ref="L267" ca="1">_xll.RiskNormal(5.4702*LN(A267)-22.889,(5.4702*LN(A267)-22.889)*0.35,_xll.RiskTruncateP(0.05,0.95),_xll.RiskName("DMI"),_xll.RiskUnits("kg"))</f>
        <v>#NAME?</v>
      </c>
      <c r="M267" s="134" t="e" cm="1">
        <f t="array" aca="1" ref="M267" ca="1">_xll.RiskNormal(0.0243*L267,0.005*L267,_xll.RiskTruncateP(0.05,0.95),_xll.RiskName("Soil Intake"),_xll.RiskUnits("kg"))</f>
        <v>#NAME?</v>
      </c>
      <c r="N267" s="134" t="e">
        <f t="shared" ca="1" si="42"/>
        <v>#NAME?</v>
      </c>
      <c r="O267" s="134">
        <f t="shared" si="43"/>
        <v>0</v>
      </c>
      <c r="P267" s="134" t="e">
        <f t="shared" ca="1" si="40"/>
        <v>#NAME?</v>
      </c>
      <c r="Q267" s="134" t="e">
        <f t="shared" ca="1" si="40"/>
        <v>#NAME?</v>
      </c>
      <c r="R267" s="134" t="e">
        <f t="shared" ca="1" si="40"/>
        <v>#NAME?</v>
      </c>
      <c r="S267" s="134" t="e">
        <f t="shared" ca="1" si="39"/>
        <v>#NAME?</v>
      </c>
      <c r="T267" s="134" t="e" cm="1">
        <f t="array" aca="1" ref="T267" ca="1">U266-(U266*(0.5^(1/_xll.RiskNormal('SW7'!C$2,'SW7'!D$2,_xll.RiskTruncateP(0.05,0.95),_xll.RiskName("Halflife"),_xll.RiskUnits("d")))))</f>
        <v>#NAME?</v>
      </c>
      <c r="U267" s="134" t="e">
        <f t="shared" ca="1" si="44"/>
        <v>#NAME?</v>
      </c>
      <c r="V267" s="137" t="e" cm="1">
        <f t="array" aca="1" ref="V267" ca="1">(U267*_xll.RiskNormal('SW7'!C$3,'SW7'!D$3,_xll.RiskTruncateP(0.05,0.95),_xll.RiskName("PFAS MUSCLE FRAC"))/(B267*_xll.RiskNormal('SW7'!C$4,'SW7'!E$4,_xll.RiskTruncateP(0.05,0.95),_xll.RiskName("MUSCLE BW FRAC"))))/1000</f>
        <v>#NAME?</v>
      </c>
      <c r="W267" s="137" t="e" cm="1">
        <f t="array" aca="1" ref="W267" ca="1">V267/_xll.RiskNormal('SW7'!C$5,'SW7'!D$5,_xll.RiskTruncateP(0.05,0.95),_xll.RiskName("Serum Part"))</f>
        <v>#NAME?</v>
      </c>
    </row>
    <row r="268" spans="1:23" x14ac:dyDescent="0.35">
      <c r="A268" s="133">
        <f t="shared" si="41"/>
        <v>265</v>
      </c>
      <c r="B268" s="134" t="e" cm="1">
        <f t="array" aca="1" ref="B268" ca="1">B267+_xll.RiskNormal(0.5584 + 2*0.001787*A268 -3*0.00000155*A268^2 - 4*0.00000000133*A268^3,0.35*(0.5584 + 2*0.001787*A268 -3*0.00000155*A268^2 - 4*0.00000000133*A268^3),_xll.RiskTruncateP(0.05,0.95),_xll.RiskName("BW Gain"),_xll.RiskUnits("kg"))</f>
        <v>#NAME?</v>
      </c>
      <c r="C268" s="133" t="e" cm="1">
        <f t="array" aca="1" ref="C268" ca="1">_xll.RiskNormal(1200,1200*0.3941,_xll.RiskTruncateP(0.05,0.95),_xll.RiskName("Diet 4 Feed"),_xll.RiskUnits("ng/kg dry"))</f>
        <v>#NAME?</v>
      </c>
      <c r="D268" s="133">
        <v>0</v>
      </c>
      <c r="E268" s="163">
        <v>1.3</v>
      </c>
      <c r="F268" s="134"/>
      <c r="G268" s="134"/>
      <c r="H268" s="134"/>
      <c r="I268" s="134"/>
      <c r="J268" s="134"/>
      <c r="K268" s="134"/>
      <c r="L268" s="134" t="e" cm="1">
        <f t="array" aca="1" ref="L268" ca="1">_xll.RiskNormal(5.4702*LN(A268)-22.889,(5.4702*LN(A268)-22.889)*0.35,_xll.RiskTruncateP(0.05,0.95),_xll.RiskName("DMI"),_xll.RiskUnits("kg"))</f>
        <v>#NAME?</v>
      </c>
      <c r="M268" s="134" t="e" cm="1">
        <f t="array" aca="1" ref="M268" ca="1">_xll.RiskNormal(0.0243*L268,0.005*L268,_xll.RiskTruncateP(0.05,0.95),_xll.RiskName("Soil Intake"),_xll.RiskUnits("kg"))</f>
        <v>#NAME?</v>
      </c>
      <c r="N268" s="134" t="e">
        <f t="shared" ca="1" si="42"/>
        <v>#NAME?</v>
      </c>
      <c r="O268" s="134">
        <f t="shared" si="43"/>
        <v>0</v>
      </c>
      <c r="P268" s="134" t="e">
        <f t="shared" ca="1" si="40"/>
        <v>#NAME?</v>
      </c>
      <c r="Q268" s="134" t="e">
        <f t="shared" ca="1" si="40"/>
        <v>#NAME?</v>
      </c>
      <c r="R268" s="134" t="e">
        <f t="shared" ca="1" si="40"/>
        <v>#NAME?</v>
      </c>
      <c r="S268" s="134" t="e">
        <f t="shared" ca="1" si="39"/>
        <v>#NAME?</v>
      </c>
      <c r="T268" s="134" t="e" cm="1">
        <f t="array" aca="1" ref="T268" ca="1">U267-(U267*(0.5^(1/_xll.RiskNormal('SW7'!C$2,'SW7'!D$2,_xll.RiskTruncateP(0.05,0.95),_xll.RiskName("Halflife"),_xll.RiskUnits("d")))))</f>
        <v>#NAME?</v>
      </c>
      <c r="U268" s="134" t="e">
        <f t="shared" ca="1" si="44"/>
        <v>#NAME?</v>
      </c>
      <c r="V268" s="137" t="e" cm="1">
        <f t="array" aca="1" ref="V268" ca="1">(U268*_xll.RiskNormal('SW7'!C$3,'SW7'!D$3,_xll.RiskTruncateP(0.05,0.95),_xll.RiskName("PFAS MUSCLE FRAC"))/(B268*_xll.RiskNormal('SW7'!C$4,'SW7'!E$4,_xll.RiskTruncateP(0.05,0.95),_xll.RiskName("MUSCLE BW FRAC"))))/1000</f>
        <v>#NAME?</v>
      </c>
      <c r="W268" s="137" t="e" cm="1">
        <f t="array" aca="1" ref="W268" ca="1">V268/_xll.RiskNormal('SW7'!C$5,'SW7'!D$5,_xll.RiskTruncateP(0.05,0.95),_xll.RiskName("Serum Part"))</f>
        <v>#NAME?</v>
      </c>
    </row>
    <row r="269" spans="1:23" x14ac:dyDescent="0.35">
      <c r="A269" s="133">
        <f t="shared" si="41"/>
        <v>266</v>
      </c>
      <c r="B269" s="134" t="e" cm="1">
        <f t="array" aca="1" ref="B269" ca="1">B268+_xll.RiskNormal(0.5584 + 2*0.001787*A269 -3*0.00000155*A269^2 - 4*0.00000000133*A269^3,0.35*(0.5584 + 2*0.001787*A269 -3*0.00000155*A269^2 - 4*0.00000000133*A269^3),_xll.RiskTruncateP(0.05,0.95),_xll.RiskName("BW Gain"),_xll.RiskUnits("kg"))</f>
        <v>#NAME?</v>
      </c>
      <c r="C269" s="133" t="e" cm="1">
        <f t="array" aca="1" ref="C269" ca="1">_xll.RiskNormal(1200,1200*0.3941,_xll.RiskTruncateP(0.05,0.95),_xll.RiskName("Diet 4 Feed"),_xll.RiskUnits("ng/kg dry"))</f>
        <v>#NAME?</v>
      </c>
      <c r="D269" s="133">
        <v>0</v>
      </c>
      <c r="E269" s="163">
        <v>1.3</v>
      </c>
      <c r="F269" s="134"/>
      <c r="G269" s="134"/>
      <c r="H269" s="134"/>
      <c r="I269" s="134"/>
      <c r="J269" s="134"/>
      <c r="K269" s="134"/>
      <c r="L269" s="134" t="e" cm="1">
        <f t="array" aca="1" ref="L269" ca="1">_xll.RiskNormal(5.4702*LN(A269)-22.889,(5.4702*LN(A269)-22.889)*0.35,_xll.RiskTruncateP(0.05,0.95),_xll.RiskName("DMI"),_xll.RiskUnits("kg"))</f>
        <v>#NAME?</v>
      </c>
      <c r="M269" s="134" t="e" cm="1">
        <f t="array" aca="1" ref="M269" ca="1">_xll.RiskNormal(0.0243*L269,0.005*L269,_xll.RiskTruncateP(0.05,0.95),_xll.RiskName("Soil Intake"),_xll.RiskUnits("kg"))</f>
        <v>#NAME?</v>
      </c>
      <c r="N269" s="134" t="e">
        <f t="shared" ca="1" si="42"/>
        <v>#NAME?</v>
      </c>
      <c r="O269" s="134">
        <f t="shared" si="43"/>
        <v>0</v>
      </c>
      <c r="P269" s="134" t="e">
        <f t="shared" ca="1" si="40"/>
        <v>#NAME?</v>
      </c>
      <c r="Q269" s="134" t="e">
        <f t="shared" ca="1" si="40"/>
        <v>#NAME?</v>
      </c>
      <c r="R269" s="134" t="e">
        <f t="shared" ca="1" si="40"/>
        <v>#NAME?</v>
      </c>
      <c r="S269" s="134" t="e">
        <f t="shared" ca="1" si="39"/>
        <v>#NAME?</v>
      </c>
      <c r="T269" s="134" t="e" cm="1">
        <f t="array" aca="1" ref="T269" ca="1">U268-(U268*(0.5^(1/_xll.RiskNormal('SW7'!C$2,'SW7'!D$2,_xll.RiskTruncateP(0.05,0.95),_xll.RiskName("Halflife"),_xll.RiskUnits("d")))))</f>
        <v>#NAME?</v>
      </c>
      <c r="U269" s="134" t="e">
        <f t="shared" ca="1" si="44"/>
        <v>#NAME?</v>
      </c>
      <c r="V269" s="137" t="e" cm="1">
        <f t="array" aca="1" ref="V269" ca="1">(U269*_xll.RiskNormal('SW7'!C$3,'SW7'!D$3,_xll.RiskTruncateP(0.05,0.95),_xll.RiskName("PFAS MUSCLE FRAC"))/(B269*_xll.RiskNormal('SW7'!C$4,'SW7'!E$4,_xll.RiskTruncateP(0.05,0.95),_xll.RiskName("MUSCLE BW FRAC"))))/1000</f>
        <v>#NAME?</v>
      </c>
      <c r="W269" s="137" t="e" cm="1">
        <f t="array" aca="1" ref="W269" ca="1">V269/_xll.RiskNormal('SW7'!C$5,'SW7'!D$5,_xll.RiskTruncateP(0.05,0.95),_xll.RiskName("Serum Part"))</f>
        <v>#NAME?</v>
      </c>
    </row>
    <row r="270" spans="1:23" x14ac:dyDescent="0.35">
      <c r="A270" s="133">
        <f t="shared" si="41"/>
        <v>267</v>
      </c>
      <c r="B270" s="134" t="e" cm="1">
        <f t="array" aca="1" ref="B270" ca="1">B269+_xll.RiskNormal(0.5584 + 2*0.001787*A270 -3*0.00000155*A270^2 - 4*0.00000000133*A270^3,0.35*(0.5584 + 2*0.001787*A270 -3*0.00000155*A270^2 - 4*0.00000000133*A270^3),_xll.RiskTruncateP(0.05,0.95),_xll.RiskName("BW Gain"),_xll.RiskUnits("kg"))</f>
        <v>#NAME?</v>
      </c>
      <c r="C270" s="133" t="e" cm="1">
        <f t="array" aca="1" ref="C270" ca="1">_xll.RiskNormal(1200,1200*0.3941,_xll.RiskTruncateP(0.05,0.95),_xll.RiskName("Diet 4 Feed"),_xll.RiskUnits("ng/kg dry"))</f>
        <v>#NAME?</v>
      </c>
      <c r="D270" s="133">
        <v>0</v>
      </c>
      <c r="E270" s="163">
        <v>1.3</v>
      </c>
      <c r="F270" s="134"/>
      <c r="G270" s="134"/>
      <c r="H270" s="134"/>
      <c r="I270" s="134"/>
      <c r="J270" s="134"/>
      <c r="K270" s="134"/>
      <c r="L270" s="134" t="e" cm="1">
        <f t="array" aca="1" ref="L270" ca="1">_xll.RiskNormal(5.4702*LN(A270)-22.889,(5.4702*LN(A270)-22.889)*0.35,_xll.RiskTruncateP(0.05,0.95),_xll.RiskName("DMI"),_xll.RiskUnits("kg"))</f>
        <v>#NAME?</v>
      </c>
      <c r="M270" s="134" t="e" cm="1">
        <f t="array" aca="1" ref="M270" ca="1">_xll.RiskNormal(0.0243*L270,0.005*L270,_xll.RiskTruncateP(0.05,0.95),_xll.RiskName("Soil Intake"),_xll.RiskUnits("kg"))</f>
        <v>#NAME?</v>
      </c>
      <c r="N270" s="134" t="e">
        <f t="shared" ca="1" si="42"/>
        <v>#NAME?</v>
      </c>
      <c r="O270" s="134">
        <f t="shared" si="43"/>
        <v>0</v>
      </c>
      <c r="P270" s="134" t="e">
        <f t="shared" ca="1" si="40"/>
        <v>#NAME?</v>
      </c>
      <c r="Q270" s="134" t="e">
        <f t="shared" ca="1" si="40"/>
        <v>#NAME?</v>
      </c>
      <c r="R270" s="134" t="e">
        <f t="shared" ca="1" si="40"/>
        <v>#NAME?</v>
      </c>
      <c r="S270" s="134" t="e">
        <f t="shared" ca="1" si="39"/>
        <v>#NAME?</v>
      </c>
      <c r="T270" s="134" t="e" cm="1">
        <f t="array" aca="1" ref="T270" ca="1">U269-(U269*(0.5^(1/_xll.RiskNormal('SW7'!C$2,'SW7'!D$2,_xll.RiskTruncateP(0.05,0.95),_xll.RiskName("Halflife"),_xll.RiskUnits("d")))))</f>
        <v>#NAME?</v>
      </c>
      <c r="U270" s="134" t="e">
        <f t="shared" ca="1" si="44"/>
        <v>#NAME?</v>
      </c>
      <c r="V270" s="137" t="e" cm="1">
        <f t="array" aca="1" ref="V270" ca="1">(U270*_xll.RiskNormal('SW7'!C$3,'SW7'!D$3,_xll.RiskTruncateP(0.05,0.95),_xll.RiskName("PFAS MUSCLE FRAC"))/(B270*_xll.RiskNormal('SW7'!C$4,'SW7'!E$4,_xll.RiskTruncateP(0.05,0.95),_xll.RiskName("MUSCLE BW FRAC"))))/1000</f>
        <v>#NAME?</v>
      </c>
      <c r="W270" s="137" t="e" cm="1">
        <f t="array" aca="1" ref="W270" ca="1">V270/_xll.RiskNormal('SW7'!C$5,'SW7'!D$5,_xll.RiskTruncateP(0.05,0.95),_xll.RiskName("Serum Part"))</f>
        <v>#NAME?</v>
      </c>
    </row>
    <row r="271" spans="1:23" x14ac:dyDescent="0.35">
      <c r="A271" s="133">
        <f t="shared" si="41"/>
        <v>268</v>
      </c>
      <c r="B271" s="134" t="e" cm="1">
        <f t="array" aca="1" ref="B271" ca="1">B270+_xll.RiskNormal(0.5584 + 2*0.001787*A271 -3*0.00000155*A271^2 - 4*0.00000000133*A271^3,0.35*(0.5584 + 2*0.001787*A271 -3*0.00000155*A271^2 - 4*0.00000000133*A271^3),_xll.RiskTruncateP(0.05,0.95),_xll.RiskName("BW Gain"),_xll.RiskUnits("kg"))</f>
        <v>#NAME?</v>
      </c>
      <c r="C271" s="133" t="e" cm="1">
        <f t="array" aca="1" ref="C271" ca="1">_xll.RiskNormal(1200,1200*0.3941,_xll.RiskTruncateP(0.05,0.95),_xll.RiskName("Diet 4 Feed"),_xll.RiskUnits("ng/kg dry"))</f>
        <v>#NAME?</v>
      </c>
      <c r="D271" s="133">
        <v>0</v>
      </c>
      <c r="E271" s="163">
        <v>1.3</v>
      </c>
      <c r="F271" s="134"/>
      <c r="G271" s="134"/>
      <c r="H271" s="134"/>
      <c r="I271" s="134"/>
      <c r="J271" s="134"/>
      <c r="K271" s="134"/>
      <c r="L271" s="134" t="e" cm="1">
        <f t="array" aca="1" ref="L271" ca="1">_xll.RiskNormal(5.4702*LN(A271)-22.889,(5.4702*LN(A271)-22.889)*0.35,_xll.RiskTruncateP(0.05,0.95),_xll.RiskName("DMI"),_xll.RiskUnits("kg"))</f>
        <v>#NAME?</v>
      </c>
      <c r="M271" s="134" t="e" cm="1">
        <f t="array" aca="1" ref="M271" ca="1">_xll.RiskNormal(0.0243*L271,0.005*L271,_xll.RiskTruncateP(0.05,0.95),_xll.RiskName("Soil Intake"),_xll.RiskUnits("kg"))</f>
        <v>#NAME?</v>
      </c>
      <c r="N271" s="134" t="e">
        <f t="shared" ca="1" si="42"/>
        <v>#NAME?</v>
      </c>
      <c r="O271" s="134">
        <f t="shared" si="43"/>
        <v>0</v>
      </c>
      <c r="P271" s="134" t="e">
        <f t="shared" ca="1" si="40"/>
        <v>#NAME?</v>
      </c>
      <c r="Q271" s="134" t="e">
        <f t="shared" ca="1" si="40"/>
        <v>#NAME?</v>
      </c>
      <c r="R271" s="134" t="e">
        <f t="shared" ca="1" si="40"/>
        <v>#NAME?</v>
      </c>
      <c r="S271" s="134" t="e">
        <f t="shared" ref="S271:S334" ca="1" si="45">SUM(O271:R271)</f>
        <v>#NAME?</v>
      </c>
      <c r="T271" s="134" t="e" cm="1">
        <f t="array" aca="1" ref="T271" ca="1">U270-(U270*(0.5^(1/_xll.RiskNormal('SW7'!C$2,'SW7'!D$2,_xll.RiskTruncateP(0.05,0.95),_xll.RiskName("Halflife"),_xll.RiskUnits("d")))))</f>
        <v>#NAME?</v>
      </c>
      <c r="U271" s="134" t="e">
        <f t="shared" ca="1" si="44"/>
        <v>#NAME?</v>
      </c>
      <c r="V271" s="137" t="e" cm="1">
        <f t="array" aca="1" ref="V271" ca="1">(U271*_xll.RiskNormal('SW7'!C$3,'SW7'!D$3,_xll.RiskTruncateP(0.05,0.95),_xll.RiskName("PFAS MUSCLE FRAC"))/(B271*_xll.RiskNormal('SW7'!C$4,'SW7'!E$4,_xll.RiskTruncateP(0.05,0.95),_xll.RiskName("MUSCLE BW FRAC"))))/1000</f>
        <v>#NAME?</v>
      </c>
      <c r="W271" s="137" t="e" cm="1">
        <f t="array" aca="1" ref="W271" ca="1">V271/_xll.RiskNormal('SW7'!C$5,'SW7'!D$5,_xll.RiskTruncateP(0.05,0.95),_xll.RiskName("Serum Part"))</f>
        <v>#NAME?</v>
      </c>
    </row>
    <row r="272" spans="1:23" x14ac:dyDescent="0.35">
      <c r="A272" s="133">
        <f t="shared" si="41"/>
        <v>269</v>
      </c>
      <c r="B272" s="134" t="e" cm="1">
        <f t="array" aca="1" ref="B272" ca="1">B271+_xll.RiskNormal(0.5584 + 2*0.001787*A272 -3*0.00000155*A272^2 - 4*0.00000000133*A272^3,0.35*(0.5584 + 2*0.001787*A272 -3*0.00000155*A272^2 - 4*0.00000000133*A272^3),_xll.RiskTruncateP(0.05,0.95),_xll.RiskName("BW Gain"),_xll.RiskUnits("kg"))</f>
        <v>#NAME?</v>
      </c>
      <c r="C272" s="133" t="e" cm="1">
        <f t="array" aca="1" ref="C272" ca="1">_xll.RiskNormal(1200,1200*0.3941,_xll.RiskTruncateP(0.05,0.95),_xll.RiskName("Diet 4 Feed"),_xll.RiskUnits("ng/kg dry"))</f>
        <v>#NAME?</v>
      </c>
      <c r="D272" s="133">
        <v>0</v>
      </c>
      <c r="E272" s="163">
        <v>1.3</v>
      </c>
      <c r="F272" s="134"/>
      <c r="G272" s="134"/>
      <c r="H272" s="134"/>
      <c r="I272" s="134"/>
      <c r="J272" s="134"/>
      <c r="K272" s="134"/>
      <c r="L272" s="134" t="e" cm="1">
        <f t="array" aca="1" ref="L272" ca="1">_xll.RiskNormal(5.4702*LN(A272)-22.889,(5.4702*LN(A272)-22.889)*0.35,_xll.RiskTruncateP(0.05,0.95),_xll.RiskName("DMI"),_xll.RiskUnits("kg"))</f>
        <v>#NAME?</v>
      </c>
      <c r="M272" s="134" t="e" cm="1">
        <f t="array" aca="1" ref="M272" ca="1">_xll.RiskNormal(0.0243*L272,0.005*L272,_xll.RiskTruncateP(0.05,0.95),_xll.RiskName("Soil Intake"),_xll.RiskUnits("kg"))</f>
        <v>#NAME?</v>
      </c>
      <c r="N272" s="134" t="e">
        <f t="shared" ca="1" si="42"/>
        <v>#NAME?</v>
      </c>
      <c r="O272" s="134">
        <f t="shared" si="43"/>
        <v>0</v>
      </c>
      <c r="P272" s="134" t="e">
        <f t="shared" ca="1" si="40"/>
        <v>#NAME?</v>
      </c>
      <c r="Q272" s="134" t="e">
        <f t="shared" ca="1" si="40"/>
        <v>#NAME?</v>
      </c>
      <c r="R272" s="134" t="e">
        <f t="shared" ca="1" si="40"/>
        <v>#NAME?</v>
      </c>
      <c r="S272" s="134" t="e">
        <f t="shared" ca="1" si="45"/>
        <v>#NAME?</v>
      </c>
      <c r="T272" s="134" t="e" cm="1">
        <f t="array" aca="1" ref="T272" ca="1">U271-(U271*(0.5^(1/_xll.RiskNormal('SW7'!C$2,'SW7'!D$2,_xll.RiskTruncateP(0.05,0.95),_xll.RiskName("Halflife"),_xll.RiskUnits("d")))))</f>
        <v>#NAME?</v>
      </c>
      <c r="U272" s="134" t="e">
        <f t="shared" ca="1" si="44"/>
        <v>#NAME?</v>
      </c>
      <c r="V272" s="137" t="e" cm="1">
        <f t="array" aca="1" ref="V272" ca="1">(U272*_xll.RiskNormal('SW7'!C$3,'SW7'!D$3,_xll.RiskTruncateP(0.05,0.95),_xll.RiskName("PFAS MUSCLE FRAC"))/(B272*_xll.RiskNormal('SW7'!C$4,'SW7'!E$4,_xll.RiskTruncateP(0.05,0.95),_xll.RiskName("MUSCLE BW FRAC"))))/1000</f>
        <v>#NAME?</v>
      </c>
      <c r="W272" s="137" t="e" cm="1">
        <f t="array" aca="1" ref="W272" ca="1">V272/_xll.RiskNormal('SW7'!C$5,'SW7'!D$5,_xll.RiskTruncateP(0.05,0.95),_xll.RiskName("Serum Part"))</f>
        <v>#NAME?</v>
      </c>
    </row>
    <row r="273" spans="1:23" x14ac:dyDescent="0.35">
      <c r="A273" s="133">
        <f t="shared" si="41"/>
        <v>270</v>
      </c>
      <c r="B273" s="134" t="e" cm="1">
        <f t="array" aca="1" ref="B273" ca="1">B272+_xll.RiskNormal(0.5584 + 2*0.001787*A273 -3*0.00000155*A273^2 - 4*0.00000000133*A273^3,0.35*(0.5584 + 2*0.001787*A273 -3*0.00000155*A273^2 - 4*0.00000000133*A273^3),_xll.RiskTruncateP(0.05,0.95),_xll.RiskName("BW Gain"),_xll.RiskUnits("kg"))</f>
        <v>#NAME?</v>
      </c>
      <c r="C273" s="133" t="e" cm="1">
        <f t="array" aca="1" ref="C273" ca="1">_xll.RiskNormal(1200,1200*0.3941,_xll.RiskTruncateP(0.05,0.95),_xll.RiskName("Diet 4 Feed"),_xll.RiskUnits("ng/kg dry"))</f>
        <v>#NAME?</v>
      </c>
      <c r="D273" s="133">
        <v>0</v>
      </c>
      <c r="E273" s="163">
        <v>1.3</v>
      </c>
      <c r="F273" s="134"/>
      <c r="G273" s="134"/>
      <c r="H273" s="134"/>
      <c r="I273" s="134"/>
      <c r="J273" s="134"/>
      <c r="K273" s="134"/>
      <c r="L273" s="134" t="e" cm="1">
        <f t="array" aca="1" ref="L273" ca="1">_xll.RiskNormal(5.4702*LN(A273)-22.889,(5.4702*LN(A273)-22.889)*0.35,_xll.RiskTruncateP(0.05,0.95),_xll.RiskName("DMI"),_xll.RiskUnits("kg"))</f>
        <v>#NAME?</v>
      </c>
      <c r="M273" s="134" t="e" cm="1">
        <f t="array" aca="1" ref="M273" ca="1">_xll.RiskNormal(0.0243*L273,0.005*L273,_xll.RiskTruncateP(0.05,0.95),_xll.RiskName("Soil Intake"),_xll.RiskUnits("kg"))</f>
        <v>#NAME?</v>
      </c>
      <c r="N273" s="134" t="e">
        <f t="shared" ca="1" si="42"/>
        <v>#NAME?</v>
      </c>
      <c r="O273" s="134">
        <f t="shared" si="43"/>
        <v>0</v>
      </c>
      <c r="P273" s="134" t="e">
        <f t="shared" ca="1" si="40"/>
        <v>#NAME?</v>
      </c>
      <c r="Q273" s="134" t="e">
        <f t="shared" ca="1" si="40"/>
        <v>#NAME?</v>
      </c>
      <c r="R273" s="134" t="e">
        <f t="shared" ca="1" si="40"/>
        <v>#NAME?</v>
      </c>
      <c r="S273" s="134" t="e">
        <f t="shared" ca="1" si="45"/>
        <v>#NAME?</v>
      </c>
      <c r="T273" s="134" t="e" cm="1">
        <f t="array" aca="1" ref="T273" ca="1">U272-(U272*(0.5^(1/_xll.RiskNormal('SW7'!C$2,'SW7'!D$2,_xll.RiskTruncateP(0.05,0.95),_xll.RiskName("Halflife"),_xll.RiskUnits("d")))))</f>
        <v>#NAME?</v>
      </c>
      <c r="U273" s="134" t="e">
        <f t="shared" ca="1" si="44"/>
        <v>#NAME?</v>
      </c>
      <c r="V273" s="137" t="e" cm="1">
        <f t="array" aca="1" ref="V273" ca="1">(U273*_xll.RiskNormal('SW7'!C$3,'SW7'!D$3,_xll.RiskTruncateP(0.05,0.95),_xll.RiskName("PFAS MUSCLE FRAC"))/(B273*_xll.RiskNormal('SW7'!C$4,'SW7'!E$4,_xll.RiskTruncateP(0.05,0.95),_xll.RiskName("MUSCLE BW FRAC"))))/1000</f>
        <v>#NAME?</v>
      </c>
      <c r="W273" s="137" t="e" cm="1">
        <f t="array" aca="1" ref="W273" ca="1">V273/_xll.RiskNormal('SW7'!C$5,'SW7'!D$5,_xll.RiskTruncateP(0.05,0.95),_xll.RiskName("Serum Part"))</f>
        <v>#NAME?</v>
      </c>
    </row>
    <row r="274" spans="1:23" x14ac:dyDescent="0.35">
      <c r="A274" s="133">
        <f t="shared" si="41"/>
        <v>271</v>
      </c>
      <c r="B274" s="134" t="e" cm="1">
        <f t="array" aca="1" ref="B274" ca="1">B273+_xll.RiskNormal(0.5584 + 2*0.001787*A274 -3*0.00000155*A274^2 - 4*0.00000000133*A274^3,0.35*(0.5584 + 2*0.001787*A274 -3*0.00000155*A274^2 - 4*0.00000000133*A274^3),_xll.RiskTruncateP(0.05,0.95),_xll.RiskName("BW Gain"),_xll.RiskUnits("kg"))</f>
        <v>#NAME?</v>
      </c>
      <c r="C274" s="133" t="e" cm="1">
        <f t="array" aca="1" ref="C274" ca="1">_xll.RiskNormal(1200,1200*0.3941,_xll.RiskTruncateP(0.05,0.95),_xll.RiskName("Diet 4 Feed"),_xll.RiskUnits("ng/kg dry"))</f>
        <v>#NAME?</v>
      </c>
      <c r="D274" s="133">
        <v>0</v>
      </c>
      <c r="E274" s="163">
        <v>1.3</v>
      </c>
      <c r="F274" s="134"/>
      <c r="G274" s="134"/>
      <c r="H274" s="134"/>
      <c r="I274" s="134"/>
      <c r="J274" s="134"/>
      <c r="K274" s="134"/>
      <c r="L274" s="134" t="e" cm="1">
        <f t="array" aca="1" ref="L274" ca="1">_xll.RiskNormal(5.4702*LN(A274)-22.889,(5.4702*LN(A274)-22.889)*0.35,_xll.RiskTruncateP(0.05,0.95),_xll.RiskName("DMI"),_xll.RiskUnits("kg"))</f>
        <v>#NAME?</v>
      </c>
      <c r="M274" s="134" t="e" cm="1">
        <f t="array" aca="1" ref="M274" ca="1">_xll.RiskNormal(0.0243*L274,0.005*L274,_xll.RiskTruncateP(0.05,0.95),_xll.RiskName("Soil Intake"),_xll.RiskUnits("kg"))</f>
        <v>#NAME?</v>
      </c>
      <c r="N274" s="134" t="e">
        <f t="shared" ca="1" si="42"/>
        <v>#NAME?</v>
      </c>
      <c r="O274" s="134">
        <f t="shared" si="43"/>
        <v>0</v>
      </c>
      <c r="P274" s="134" t="e">
        <f t="shared" ca="1" si="40"/>
        <v>#NAME?</v>
      </c>
      <c r="Q274" s="134" t="e">
        <f t="shared" ca="1" si="40"/>
        <v>#NAME?</v>
      </c>
      <c r="R274" s="134" t="e">
        <f t="shared" ca="1" si="40"/>
        <v>#NAME?</v>
      </c>
      <c r="S274" s="134" t="e">
        <f t="shared" ca="1" si="45"/>
        <v>#NAME?</v>
      </c>
      <c r="T274" s="134" t="e" cm="1">
        <f t="array" aca="1" ref="T274" ca="1">U273-(U273*(0.5^(1/_xll.RiskNormal('SW7'!C$2,'SW7'!D$2,_xll.RiskTruncateP(0.05,0.95),_xll.RiskName("Halflife"),_xll.RiskUnits("d")))))</f>
        <v>#NAME?</v>
      </c>
      <c r="U274" s="134" t="e">
        <f t="shared" ca="1" si="44"/>
        <v>#NAME?</v>
      </c>
      <c r="V274" s="137" t="e" cm="1">
        <f t="array" aca="1" ref="V274" ca="1">(U274*_xll.RiskNormal('SW7'!C$3,'SW7'!D$3,_xll.RiskTruncateP(0.05,0.95),_xll.RiskName("PFAS MUSCLE FRAC"))/(B274*_xll.RiskNormal('SW7'!C$4,'SW7'!E$4,_xll.RiskTruncateP(0.05,0.95),_xll.RiskName("MUSCLE BW FRAC"))))/1000</f>
        <v>#NAME?</v>
      </c>
      <c r="W274" s="137" t="e" cm="1">
        <f t="array" aca="1" ref="W274" ca="1">V274/_xll.RiskNormal('SW7'!C$5,'SW7'!D$5,_xll.RiskTruncateP(0.05,0.95),_xll.RiskName("Serum Part"))</f>
        <v>#NAME?</v>
      </c>
    </row>
    <row r="275" spans="1:23" x14ac:dyDescent="0.35">
      <c r="A275" s="133">
        <f t="shared" si="41"/>
        <v>272</v>
      </c>
      <c r="B275" s="134" t="e" cm="1">
        <f t="array" aca="1" ref="B275" ca="1">B274+_xll.RiskNormal(0.5584 + 2*0.001787*A275 -3*0.00000155*A275^2 - 4*0.00000000133*A275^3,0.35*(0.5584 + 2*0.001787*A275 -3*0.00000155*A275^2 - 4*0.00000000133*A275^3),_xll.RiskTruncateP(0.05,0.95),_xll.RiskName("BW Gain"),_xll.RiskUnits("kg"))</f>
        <v>#NAME?</v>
      </c>
      <c r="C275" s="133" t="e" cm="1">
        <f t="array" aca="1" ref="C275" ca="1">_xll.RiskNormal(1200,1200*0.3941,_xll.RiskTruncateP(0.05,0.95),_xll.RiskName("Diet 4 Feed"),_xll.RiskUnits("ng/kg dry"))</f>
        <v>#NAME?</v>
      </c>
      <c r="D275" s="133">
        <v>0</v>
      </c>
      <c r="E275" s="163">
        <v>1.3</v>
      </c>
      <c r="F275" s="134"/>
      <c r="G275" s="134"/>
      <c r="H275" s="134"/>
      <c r="I275" s="134"/>
      <c r="J275" s="134"/>
      <c r="K275" s="134"/>
      <c r="L275" s="134" t="e" cm="1">
        <f t="array" aca="1" ref="L275" ca="1">_xll.RiskNormal(5.4702*LN(A275)-22.889,(5.4702*LN(A275)-22.889)*0.35,_xll.RiskTruncateP(0.05,0.95),_xll.RiskName("DMI"),_xll.RiskUnits("kg"))</f>
        <v>#NAME?</v>
      </c>
      <c r="M275" s="134" t="e" cm="1">
        <f t="array" aca="1" ref="M275" ca="1">_xll.RiskNormal(0.0243*L275,0.005*L275,_xll.RiskTruncateP(0.05,0.95),_xll.RiskName("Soil Intake"),_xll.RiskUnits("kg"))</f>
        <v>#NAME?</v>
      </c>
      <c r="N275" s="134" t="e">
        <f t="shared" ca="1" si="42"/>
        <v>#NAME?</v>
      </c>
      <c r="O275" s="134">
        <f t="shared" si="43"/>
        <v>0</v>
      </c>
      <c r="P275" s="134" t="e">
        <f t="shared" ca="1" si="40"/>
        <v>#NAME?</v>
      </c>
      <c r="Q275" s="134" t="e">
        <f t="shared" ca="1" si="40"/>
        <v>#NAME?</v>
      </c>
      <c r="R275" s="134" t="e">
        <f t="shared" ca="1" si="40"/>
        <v>#NAME?</v>
      </c>
      <c r="S275" s="134" t="e">
        <f t="shared" ca="1" si="45"/>
        <v>#NAME?</v>
      </c>
      <c r="T275" s="134" t="e" cm="1">
        <f t="array" aca="1" ref="T275" ca="1">U274-(U274*(0.5^(1/_xll.RiskNormal('SW7'!C$2,'SW7'!D$2,_xll.RiskTruncateP(0.05,0.95),_xll.RiskName("Halflife"),_xll.RiskUnits("d")))))</f>
        <v>#NAME?</v>
      </c>
      <c r="U275" s="134" t="e">
        <f t="shared" ca="1" si="44"/>
        <v>#NAME?</v>
      </c>
      <c r="V275" s="137" t="e" cm="1">
        <f t="array" aca="1" ref="V275" ca="1">(U275*_xll.RiskNormal('SW7'!C$3,'SW7'!D$3,_xll.RiskTruncateP(0.05,0.95),_xll.RiskName("PFAS MUSCLE FRAC"))/(B275*_xll.RiskNormal('SW7'!C$4,'SW7'!E$4,_xll.RiskTruncateP(0.05,0.95),_xll.RiskName("MUSCLE BW FRAC"))))/1000</f>
        <v>#NAME?</v>
      </c>
      <c r="W275" s="137" t="e" cm="1">
        <f t="array" aca="1" ref="W275" ca="1">V275/_xll.RiskNormal('SW7'!C$5,'SW7'!D$5,_xll.RiskTruncateP(0.05,0.95),_xll.RiskName("Serum Part"))</f>
        <v>#NAME?</v>
      </c>
    </row>
    <row r="276" spans="1:23" x14ac:dyDescent="0.35">
      <c r="A276" s="133">
        <f t="shared" si="41"/>
        <v>273</v>
      </c>
      <c r="B276" s="134" t="e" cm="1">
        <f t="array" aca="1" ref="B276" ca="1">B275+_xll.RiskNormal(0.5584 + 2*0.001787*A276 -3*0.00000155*A276^2 - 4*0.00000000133*A276^3,0.35*(0.5584 + 2*0.001787*A276 -3*0.00000155*A276^2 - 4*0.00000000133*A276^3),_xll.RiskTruncateP(0.05,0.95),_xll.RiskName("BW Gain"),_xll.RiskUnits("kg"))</f>
        <v>#NAME?</v>
      </c>
      <c r="C276" s="133" t="e" cm="1">
        <f t="array" aca="1" ref="C276" ca="1">_xll.RiskNormal(1200,1200*0.3941,_xll.RiskTruncateP(0.05,0.95),_xll.RiskName("Diet 4 Feed"),_xll.RiskUnits("ng/kg dry"))</f>
        <v>#NAME?</v>
      </c>
      <c r="D276" s="133">
        <v>0</v>
      </c>
      <c r="E276" s="163">
        <v>1.3</v>
      </c>
      <c r="F276" s="134"/>
      <c r="G276" s="134"/>
      <c r="H276" s="134"/>
      <c r="I276" s="134"/>
      <c r="J276" s="134"/>
      <c r="K276" s="134"/>
      <c r="L276" s="134" t="e" cm="1">
        <f t="array" aca="1" ref="L276" ca="1">_xll.RiskNormal(5.4702*LN(A276)-22.889,(5.4702*LN(A276)-22.889)*0.35,_xll.RiskTruncateP(0.05,0.95),_xll.RiskName("DMI"),_xll.RiskUnits("kg"))</f>
        <v>#NAME?</v>
      </c>
      <c r="M276" s="134" t="e" cm="1">
        <f t="array" aca="1" ref="M276" ca="1">_xll.RiskNormal(0.0243*L276,0.005*L276,_xll.RiskTruncateP(0.05,0.95),_xll.RiskName("Soil Intake"),_xll.RiskUnits("kg"))</f>
        <v>#NAME?</v>
      </c>
      <c r="N276" s="134" t="e">
        <f t="shared" ca="1" si="42"/>
        <v>#NAME?</v>
      </c>
      <c r="O276" s="134">
        <f t="shared" si="43"/>
        <v>0</v>
      </c>
      <c r="P276" s="134" t="e">
        <f t="shared" ca="1" si="40"/>
        <v>#NAME?</v>
      </c>
      <c r="Q276" s="134" t="e">
        <f t="shared" ca="1" si="40"/>
        <v>#NAME?</v>
      </c>
      <c r="R276" s="134" t="e">
        <f t="shared" ca="1" si="40"/>
        <v>#NAME?</v>
      </c>
      <c r="S276" s="134" t="e">
        <f t="shared" ca="1" si="45"/>
        <v>#NAME?</v>
      </c>
      <c r="T276" s="134" t="e" cm="1">
        <f t="array" aca="1" ref="T276" ca="1">U275-(U275*(0.5^(1/_xll.RiskNormal('SW7'!C$2,'SW7'!D$2,_xll.RiskTruncateP(0.05,0.95),_xll.RiskName("Halflife"),_xll.RiskUnits("d")))))</f>
        <v>#NAME?</v>
      </c>
      <c r="U276" s="134" t="e">
        <f t="shared" ca="1" si="44"/>
        <v>#NAME?</v>
      </c>
      <c r="V276" s="137" t="e" cm="1">
        <f t="array" aca="1" ref="V276" ca="1">(U276*_xll.RiskNormal('SW7'!C$3,'SW7'!D$3,_xll.RiskTruncateP(0.05,0.95),_xll.RiskName("PFAS MUSCLE FRAC"))/(B276*_xll.RiskNormal('SW7'!C$4,'SW7'!E$4,_xll.RiskTruncateP(0.05,0.95),_xll.RiskName("MUSCLE BW FRAC"))))/1000</f>
        <v>#NAME?</v>
      </c>
      <c r="W276" s="137" t="e" cm="1">
        <f t="array" aca="1" ref="W276" ca="1">V276/_xll.RiskNormal('SW7'!C$5,'SW7'!D$5,_xll.RiskTruncateP(0.05,0.95),_xll.RiskName("Serum Part"))</f>
        <v>#NAME?</v>
      </c>
    </row>
    <row r="277" spans="1:23" x14ac:dyDescent="0.35">
      <c r="A277" s="133">
        <f t="shared" si="41"/>
        <v>274</v>
      </c>
      <c r="B277" s="134" t="e" cm="1">
        <f t="array" aca="1" ref="B277" ca="1">B276+_xll.RiskNormal(0.5584 + 2*0.001787*A277 -3*0.00000155*A277^2 - 4*0.00000000133*A277^3,0.35*(0.5584 + 2*0.001787*A277 -3*0.00000155*A277^2 - 4*0.00000000133*A277^3),_xll.RiskTruncateP(0.05,0.95),_xll.RiskName("BW Gain"),_xll.RiskUnits("kg"))</f>
        <v>#NAME?</v>
      </c>
      <c r="C277" s="133" t="e" cm="1">
        <f t="array" aca="1" ref="C277" ca="1">_xll.RiskNormal(1200,1200*0.3941,_xll.RiskTruncateP(0.05,0.95),_xll.RiskName("Diet 4 Feed"),_xll.RiskUnits("ng/kg dry"))</f>
        <v>#NAME?</v>
      </c>
      <c r="D277" s="133">
        <v>0</v>
      </c>
      <c r="E277" s="163">
        <v>1.3</v>
      </c>
      <c r="F277" s="134"/>
      <c r="G277" s="134"/>
      <c r="H277" s="134"/>
      <c r="I277" s="134"/>
      <c r="J277" s="134"/>
      <c r="K277" s="134"/>
      <c r="L277" s="134" t="e" cm="1">
        <f t="array" aca="1" ref="L277" ca="1">_xll.RiskNormal(5.4702*LN(A277)-22.889,(5.4702*LN(A277)-22.889)*0.35,_xll.RiskTruncateP(0.05,0.95),_xll.RiskName("DMI"),_xll.RiskUnits("kg"))</f>
        <v>#NAME?</v>
      </c>
      <c r="M277" s="134" t="e" cm="1">
        <f t="array" aca="1" ref="M277" ca="1">_xll.RiskNormal(0.0243*L277,0.005*L277,_xll.RiskTruncateP(0.05,0.95),_xll.RiskName("Soil Intake"),_xll.RiskUnits("kg"))</f>
        <v>#NAME?</v>
      </c>
      <c r="N277" s="134" t="e">
        <f t="shared" ca="1" si="42"/>
        <v>#NAME?</v>
      </c>
      <c r="O277" s="134">
        <f t="shared" si="43"/>
        <v>0</v>
      </c>
      <c r="P277" s="134" t="e">
        <f t="shared" ca="1" si="40"/>
        <v>#NAME?</v>
      </c>
      <c r="Q277" s="134" t="e">
        <f t="shared" ca="1" si="40"/>
        <v>#NAME?</v>
      </c>
      <c r="R277" s="134" t="e">
        <f t="shared" ca="1" si="40"/>
        <v>#NAME?</v>
      </c>
      <c r="S277" s="134" t="e">
        <f t="shared" ca="1" si="45"/>
        <v>#NAME?</v>
      </c>
      <c r="T277" s="134" t="e" cm="1">
        <f t="array" aca="1" ref="T277" ca="1">U276-(U276*(0.5^(1/_xll.RiskNormal('SW7'!C$2,'SW7'!D$2,_xll.RiskTruncateP(0.05,0.95),_xll.RiskName("Halflife"),_xll.RiskUnits("d")))))</f>
        <v>#NAME?</v>
      </c>
      <c r="U277" s="134" t="e">
        <f t="shared" ca="1" si="44"/>
        <v>#NAME?</v>
      </c>
      <c r="V277" s="137" t="e" cm="1">
        <f t="array" aca="1" ref="V277" ca="1">(U277*_xll.RiskNormal('SW7'!C$3,'SW7'!D$3,_xll.RiskTruncateP(0.05,0.95),_xll.RiskName("PFAS MUSCLE FRAC"))/(B277*_xll.RiskNormal('SW7'!C$4,'SW7'!E$4,_xll.RiskTruncateP(0.05,0.95),_xll.RiskName("MUSCLE BW FRAC"))))/1000</f>
        <v>#NAME?</v>
      </c>
      <c r="W277" s="137" t="e" cm="1">
        <f t="array" aca="1" ref="W277" ca="1">V277/_xll.RiskNormal('SW7'!C$5,'SW7'!D$5,_xll.RiskTruncateP(0.05,0.95),_xll.RiskName("Serum Part"))</f>
        <v>#NAME?</v>
      </c>
    </row>
    <row r="278" spans="1:23" x14ac:dyDescent="0.35">
      <c r="A278" s="133">
        <f t="shared" si="41"/>
        <v>275</v>
      </c>
      <c r="B278" s="134" t="e" cm="1">
        <f t="array" aca="1" ref="B278" ca="1">B277+_xll.RiskNormal(0.5584 + 2*0.001787*A278 -3*0.00000155*A278^2 - 4*0.00000000133*A278^3,0.35*(0.5584 + 2*0.001787*A278 -3*0.00000155*A278^2 - 4*0.00000000133*A278^3),_xll.RiskTruncateP(0.05,0.95),_xll.RiskName("BW Gain"),_xll.RiskUnits("kg"))</f>
        <v>#NAME?</v>
      </c>
      <c r="C278" s="133" t="e" cm="1">
        <f t="array" aca="1" ref="C278" ca="1">_xll.RiskNormal(1200,1200*0.3941,_xll.RiskTruncateP(0.05,0.95),_xll.RiskName("Diet 4 Feed"),_xll.RiskUnits("ng/kg dry"))</f>
        <v>#NAME?</v>
      </c>
      <c r="D278" s="133">
        <v>0</v>
      </c>
      <c r="E278" s="163">
        <v>1.3</v>
      </c>
      <c r="F278" s="134"/>
      <c r="G278" s="134"/>
      <c r="H278" s="134"/>
      <c r="I278" s="134"/>
      <c r="J278" s="134"/>
      <c r="K278" s="134"/>
      <c r="L278" s="134" t="e" cm="1">
        <f t="array" aca="1" ref="L278" ca="1">_xll.RiskNormal(5.4702*LN(A278)-22.889,(5.4702*LN(A278)-22.889)*0.35,_xll.RiskTruncateP(0.05,0.95),_xll.RiskName("DMI"),_xll.RiskUnits("kg"))</f>
        <v>#NAME?</v>
      </c>
      <c r="M278" s="134" t="e" cm="1">
        <f t="array" aca="1" ref="M278" ca="1">_xll.RiskNormal(0.0243*L278,0.005*L278,_xll.RiskTruncateP(0.05,0.95),_xll.RiskName("Soil Intake"),_xll.RiskUnits("kg"))</f>
        <v>#NAME?</v>
      </c>
      <c r="N278" s="134" t="e">
        <f t="shared" ca="1" si="42"/>
        <v>#NAME?</v>
      </c>
      <c r="O278" s="134">
        <f t="shared" si="43"/>
        <v>0</v>
      </c>
      <c r="P278" s="134" t="e">
        <f t="shared" ca="1" si="40"/>
        <v>#NAME?</v>
      </c>
      <c r="Q278" s="134" t="e">
        <f t="shared" ca="1" si="40"/>
        <v>#NAME?</v>
      </c>
      <c r="R278" s="134" t="e">
        <f t="shared" ca="1" si="40"/>
        <v>#NAME?</v>
      </c>
      <c r="S278" s="134" t="e">
        <f t="shared" ca="1" si="45"/>
        <v>#NAME?</v>
      </c>
      <c r="T278" s="134" t="e" cm="1">
        <f t="array" aca="1" ref="T278" ca="1">U277-(U277*(0.5^(1/_xll.RiskNormal('SW7'!C$2,'SW7'!D$2,_xll.RiskTruncateP(0.05,0.95),_xll.RiskName("Halflife"),_xll.RiskUnits("d")))))</f>
        <v>#NAME?</v>
      </c>
      <c r="U278" s="134" t="e">
        <f t="shared" ca="1" si="44"/>
        <v>#NAME?</v>
      </c>
      <c r="V278" s="137" t="e" cm="1">
        <f t="array" aca="1" ref="V278" ca="1">(U278*_xll.RiskNormal('SW7'!C$3,'SW7'!D$3,_xll.RiskTruncateP(0.05,0.95),_xll.RiskName("PFAS MUSCLE FRAC"))/(B278*_xll.RiskNormal('SW7'!C$4,'SW7'!E$4,_xll.RiskTruncateP(0.05,0.95),_xll.RiskName("MUSCLE BW FRAC"))))/1000</f>
        <v>#NAME?</v>
      </c>
      <c r="W278" s="137" t="e" cm="1">
        <f t="array" aca="1" ref="W278" ca="1">V278/_xll.RiskNormal('SW7'!C$5,'SW7'!D$5,_xll.RiskTruncateP(0.05,0.95),_xll.RiskName("Serum Part"))</f>
        <v>#NAME?</v>
      </c>
    </row>
    <row r="279" spans="1:23" x14ac:dyDescent="0.35">
      <c r="A279" s="133">
        <f t="shared" si="41"/>
        <v>276</v>
      </c>
      <c r="B279" s="134" t="e" cm="1">
        <f t="array" aca="1" ref="B279" ca="1">B278+_xll.RiskNormal(0.5584 + 2*0.001787*A279 -3*0.00000155*A279^2 - 4*0.00000000133*A279^3,0.35*(0.5584 + 2*0.001787*A279 -3*0.00000155*A279^2 - 4*0.00000000133*A279^3),_xll.RiskTruncateP(0.05,0.95),_xll.RiskName("BW Gain"),_xll.RiskUnits("kg"))</f>
        <v>#NAME?</v>
      </c>
      <c r="C279" s="133" t="e" cm="1">
        <f t="array" aca="1" ref="C279" ca="1">_xll.RiskNormal(1200,1200*0.3941,_xll.RiskTruncateP(0.05,0.95),_xll.RiskName("Diet 4 Feed"),_xll.RiskUnits("ng/kg dry"))</f>
        <v>#NAME?</v>
      </c>
      <c r="D279" s="133">
        <v>0</v>
      </c>
      <c r="E279" s="163">
        <v>1.3</v>
      </c>
      <c r="F279" s="134"/>
      <c r="G279" s="134"/>
      <c r="H279" s="134"/>
      <c r="I279" s="134"/>
      <c r="J279" s="134"/>
      <c r="K279" s="134"/>
      <c r="L279" s="134" t="e" cm="1">
        <f t="array" aca="1" ref="L279" ca="1">_xll.RiskNormal(5.4702*LN(A279)-22.889,(5.4702*LN(A279)-22.889)*0.35,_xll.RiskTruncateP(0.05,0.95),_xll.RiskName("DMI"),_xll.RiskUnits("kg"))</f>
        <v>#NAME?</v>
      </c>
      <c r="M279" s="134" t="e" cm="1">
        <f t="array" aca="1" ref="M279" ca="1">_xll.RiskNormal(0.0243*L279,0.005*L279,_xll.RiskTruncateP(0.05,0.95),_xll.RiskName("Soil Intake"),_xll.RiskUnits("kg"))</f>
        <v>#NAME?</v>
      </c>
      <c r="N279" s="134" t="e">
        <f t="shared" ca="1" si="42"/>
        <v>#NAME?</v>
      </c>
      <c r="O279" s="134">
        <f t="shared" si="43"/>
        <v>0</v>
      </c>
      <c r="P279" s="134" t="e">
        <f t="shared" ca="1" si="40"/>
        <v>#NAME?</v>
      </c>
      <c r="Q279" s="134" t="e">
        <f t="shared" ca="1" si="40"/>
        <v>#NAME?</v>
      </c>
      <c r="R279" s="134" t="e">
        <f t="shared" ca="1" si="40"/>
        <v>#NAME?</v>
      </c>
      <c r="S279" s="134" t="e">
        <f t="shared" ca="1" si="45"/>
        <v>#NAME?</v>
      </c>
      <c r="T279" s="134" t="e" cm="1">
        <f t="array" aca="1" ref="T279" ca="1">U278-(U278*(0.5^(1/_xll.RiskNormal('SW7'!C$2,'SW7'!D$2,_xll.RiskTruncateP(0.05,0.95),_xll.RiskName("Halflife"),_xll.RiskUnits("d")))))</f>
        <v>#NAME?</v>
      </c>
      <c r="U279" s="134" t="e">
        <f t="shared" ca="1" si="44"/>
        <v>#NAME?</v>
      </c>
      <c r="V279" s="137" t="e" cm="1">
        <f t="array" aca="1" ref="V279" ca="1">(U279*_xll.RiskNormal('SW7'!C$3,'SW7'!D$3,_xll.RiskTruncateP(0.05,0.95),_xll.RiskName("PFAS MUSCLE FRAC"))/(B279*_xll.RiskNormal('SW7'!C$4,'SW7'!E$4,_xll.RiskTruncateP(0.05,0.95),_xll.RiskName("MUSCLE BW FRAC"))))/1000</f>
        <v>#NAME?</v>
      </c>
      <c r="W279" s="137" t="e" cm="1">
        <f t="array" aca="1" ref="W279" ca="1">V279/_xll.RiskNormal('SW7'!C$5,'SW7'!D$5,_xll.RiskTruncateP(0.05,0.95),_xll.RiskName("Serum Part"))</f>
        <v>#NAME?</v>
      </c>
    </row>
    <row r="280" spans="1:23" x14ac:dyDescent="0.35">
      <c r="A280" s="133">
        <f t="shared" si="41"/>
        <v>277</v>
      </c>
      <c r="B280" s="134" t="e" cm="1">
        <f t="array" aca="1" ref="B280" ca="1">B279+_xll.RiskNormal(0.5584 + 2*0.001787*A280 -3*0.00000155*A280^2 - 4*0.00000000133*A280^3,0.35*(0.5584 + 2*0.001787*A280 -3*0.00000155*A280^2 - 4*0.00000000133*A280^3),_xll.RiskTruncateP(0.05,0.95),_xll.RiskName("BW Gain"),_xll.RiskUnits("kg"))</f>
        <v>#NAME?</v>
      </c>
      <c r="C280" s="133" t="e" cm="1">
        <f t="array" aca="1" ref="C280" ca="1">_xll.RiskNormal(1200,1200*0.3941,_xll.RiskTruncateP(0.05,0.95),_xll.RiskName("Diet 4 Feed"),_xll.RiskUnits("ng/kg dry"))</f>
        <v>#NAME?</v>
      </c>
      <c r="D280" s="133">
        <v>0</v>
      </c>
      <c r="E280" s="163">
        <v>1.3</v>
      </c>
      <c r="F280" s="134"/>
      <c r="G280" s="134"/>
      <c r="H280" s="134"/>
      <c r="I280" s="134"/>
      <c r="J280" s="134"/>
      <c r="K280" s="134"/>
      <c r="L280" s="134" t="e" cm="1">
        <f t="array" aca="1" ref="L280" ca="1">_xll.RiskNormal(5.4702*LN(A280)-22.889,(5.4702*LN(A280)-22.889)*0.35,_xll.RiskTruncateP(0.05,0.95),_xll.RiskName("DMI"),_xll.RiskUnits("kg"))</f>
        <v>#NAME?</v>
      </c>
      <c r="M280" s="134" t="e" cm="1">
        <f t="array" aca="1" ref="M280" ca="1">_xll.RiskNormal(0.0243*L280,0.005*L280,_xll.RiskTruncateP(0.05,0.95),_xll.RiskName("Soil Intake"),_xll.RiskUnits("kg"))</f>
        <v>#NAME?</v>
      </c>
      <c r="N280" s="134" t="e">
        <f t="shared" ca="1" si="42"/>
        <v>#NAME?</v>
      </c>
      <c r="O280" s="134">
        <f t="shared" si="43"/>
        <v>0</v>
      </c>
      <c r="P280" s="134" t="e">
        <f t="shared" ca="1" si="40"/>
        <v>#NAME?</v>
      </c>
      <c r="Q280" s="134" t="e">
        <f t="shared" ca="1" si="40"/>
        <v>#NAME?</v>
      </c>
      <c r="R280" s="134" t="e">
        <f t="shared" ca="1" si="40"/>
        <v>#NAME?</v>
      </c>
      <c r="S280" s="134" t="e">
        <f t="shared" ca="1" si="45"/>
        <v>#NAME?</v>
      </c>
      <c r="T280" s="134" t="e" cm="1">
        <f t="array" aca="1" ref="T280" ca="1">U279-(U279*(0.5^(1/_xll.RiskNormal('SW7'!C$2,'SW7'!D$2,_xll.RiskTruncateP(0.05,0.95),_xll.RiskName("Halflife"),_xll.RiskUnits("d")))))</f>
        <v>#NAME?</v>
      </c>
      <c r="U280" s="134" t="e">
        <f t="shared" ca="1" si="44"/>
        <v>#NAME?</v>
      </c>
      <c r="V280" s="137" t="e" cm="1">
        <f t="array" aca="1" ref="V280" ca="1">(U280*_xll.RiskNormal('SW7'!C$3,'SW7'!D$3,_xll.RiskTruncateP(0.05,0.95),_xll.RiskName("PFAS MUSCLE FRAC"))/(B280*_xll.RiskNormal('SW7'!C$4,'SW7'!E$4,_xll.RiskTruncateP(0.05,0.95),_xll.RiskName("MUSCLE BW FRAC"))))/1000</f>
        <v>#NAME?</v>
      </c>
      <c r="W280" s="137" t="e" cm="1">
        <f t="array" aca="1" ref="W280" ca="1">V280/_xll.RiskNormal('SW7'!C$5,'SW7'!D$5,_xll.RiskTruncateP(0.05,0.95),_xll.RiskName("Serum Part"))</f>
        <v>#NAME?</v>
      </c>
    </row>
    <row r="281" spans="1:23" x14ac:dyDescent="0.35">
      <c r="A281" s="133">
        <f t="shared" si="41"/>
        <v>278</v>
      </c>
      <c r="B281" s="134" t="e" cm="1">
        <f t="array" aca="1" ref="B281" ca="1">B280+_xll.RiskNormal(0.5584 + 2*0.001787*A281 -3*0.00000155*A281^2 - 4*0.00000000133*A281^3,0.35*(0.5584 + 2*0.001787*A281 -3*0.00000155*A281^2 - 4*0.00000000133*A281^3),_xll.RiskTruncateP(0.05,0.95),_xll.RiskName("BW Gain"),_xll.RiskUnits("kg"))</f>
        <v>#NAME?</v>
      </c>
      <c r="C281" s="133" t="e" cm="1">
        <f t="array" aca="1" ref="C281" ca="1">_xll.RiskNormal(1200,1200*0.3941,_xll.RiskTruncateP(0.05,0.95),_xll.RiskName("Diet 4 Feed"),_xll.RiskUnits("ng/kg dry"))</f>
        <v>#NAME?</v>
      </c>
      <c r="D281" s="133">
        <v>0</v>
      </c>
      <c r="E281" s="163">
        <v>1.3</v>
      </c>
      <c r="F281" s="134"/>
      <c r="G281" s="134"/>
      <c r="H281" s="134"/>
      <c r="I281" s="134"/>
      <c r="J281" s="134"/>
      <c r="K281" s="134"/>
      <c r="L281" s="134" t="e" cm="1">
        <f t="array" aca="1" ref="L281" ca="1">_xll.RiskNormal(5.4702*LN(A281)-22.889,(5.4702*LN(A281)-22.889)*0.35,_xll.RiskTruncateP(0.05,0.95),_xll.RiskName("DMI"),_xll.RiskUnits("kg"))</f>
        <v>#NAME?</v>
      </c>
      <c r="M281" s="134" t="e" cm="1">
        <f t="array" aca="1" ref="M281" ca="1">_xll.RiskNormal(0.0243*L281,0.005*L281,_xll.RiskTruncateP(0.05,0.95),_xll.RiskName("Soil Intake"),_xll.RiskUnits("kg"))</f>
        <v>#NAME?</v>
      </c>
      <c r="N281" s="134" t="e">
        <f t="shared" ca="1" si="42"/>
        <v>#NAME?</v>
      </c>
      <c r="O281" s="134">
        <f t="shared" si="43"/>
        <v>0</v>
      </c>
      <c r="P281" s="134" t="e">
        <f t="shared" ca="1" si="40"/>
        <v>#NAME?</v>
      </c>
      <c r="Q281" s="134" t="e">
        <f t="shared" ca="1" si="40"/>
        <v>#NAME?</v>
      </c>
      <c r="R281" s="134" t="e">
        <f t="shared" ca="1" si="40"/>
        <v>#NAME?</v>
      </c>
      <c r="S281" s="134" t="e">
        <f t="shared" ca="1" si="45"/>
        <v>#NAME?</v>
      </c>
      <c r="T281" s="134" t="e" cm="1">
        <f t="array" aca="1" ref="T281" ca="1">U280-(U280*(0.5^(1/_xll.RiskNormal('SW7'!C$2,'SW7'!D$2,_xll.RiskTruncateP(0.05,0.95),_xll.RiskName("Halflife"),_xll.RiskUnits("d")))))</f>
        <v>#NAME?</v>
      </c>
      <c r="U281" s="134" t="e">
        <f t="shared" ca="1" si="44"/>
        <v>#NAME?</v>
      </c>
      <c r="V281" s="137" t="e" cm="1">
        <f t="array" aca="1" ref="V281" ca="1">(U281*_xll.RiskNormal('SW7'!C$3,'SW7'!D$3,_xll.RiskTruncateP(0.05,0.95),_xll.RiskName("PFAS MUSCLE FRAC"))/(B281*_xll.RiskNormal('SW7'!C$4,'SW7'!E$4,_xll.RiskTruncateP(0.05,0.95),_xll.RiskName("MUSCLE BW FRAC"))))/1000</f>
        <v>#NAME?</v>
      </c>
      <c r="W281" s="137" t="e" cm="1">
        <f t="array" aca="1" ref="W281" ca="1">V281/_xll.RiskNormal('SW7'!C$5,'SW7'!D$5,_xll.RiskTruncateP(0.05,0.95),_xll.RiskName("Serum Part"))</f>
        <v>#NAME?</v>
      </c>
    </row>
    <row r="282" spans="1:23" x14ac:dyDescent="0.35">
      <c r="A282" s="133">
        <f t="shared" si="41"/>
        <v>279</v>
      </c>
      <c r="B282" s="134" t="e" cm="1">
        <f t="array" aca="1" ref="B282" ca="1">B281+_xll.RiskNormal(0.5584 + 2*0.001787*A282 -3*0.00000155*A282^2 - 4*0.00000000133*A282^3,0.35*(0.5584 + 2*0.001787*A282 -3*0.00000155*A282^2 - 4*0.00000000133*A282^3),_xll.RiskTruncateP(0.05,0.95),_xll.RiskName("BW Gain"),_xll.RiskUnits("kg"))</f>
        <v>#NAME?</v>
      </c>
      <c r="C282" s="133" t="e" cm="1">
        <f t="array" aca="1" ref="C282" ca="1">_xll.RiskNormal(1200,1200*0.3941,_xll.RiskTruncateP(0.05,0.95),_xll.RiskName("Diet 4 Feed"),_xll.RiskUnits("ng/kg dry"))</f>
        <v>#NAME?</v>
      </c>
      <c r="D282" s="133">
        <v>0</v>
      </c>
      <c r="E282" s="163">
        <v>1.3</v>
      </c>
      <c r="F282" s="134"/>
      <c r="G282" s="134"/>
      <c r="H282" s="134"/>
      <c r="I282" s="134"/>
      <c r="J282" s="134"/>
      <c r="K282" s="134"/>
      <c r="L282" s="134" t="e" cm="1">
        <f t="array" aca="1" ref="L282" ca="1">_xll.RiskNormal(5.4702*LN(A282)-22.889,(5.4702*LN(A282)-22.889)*0.35,_xll.RiskTruncateP(0.05,0.95),_xll.RiskName("DMI"),_xll.RiskUnits("kg"))</f>
        <v>#NAME?</v>
      </c>
      <c r="M282" s="134" t="e" cm="1">
        <f t="array" aca="1" ref="M282" ca="1">_xll.RiskNormal(0.0243*L282,0.005*L282,_xll.RiskTruncateP(0.05,0.95),_xll.RiskName("Soil Intake"),_xll.RiskUnits("kg"))</f>
        <v>#NAME?</v>
      </c>
      <c r="N282" s="134" t="e">
        <f t="shared" ca="1" si="42"/>
        <v>#NAME?</v>
      </c>
      <c r="O282" s="134">
        <f t="shared" si="43"/>
        <v>0</v>
      </c>
      <c r="P282" s="134" t="e">
        <f t="shared" ca="1" si="40"/>
        <v>#NAME?</v>
      </c>
      <c r="Q282" s="134" t="e">
        <f t="shared" ca="1" si="40"/>
        <v>#NAME?</v>
      </c>
      <c r="R282" s="134" t="e">
        <f t="shared" ca="1" si="40"/>
        <v>#NAME?</v>
      </c>
      <c r="S282" s="134" t="e">
        <f t="shared" ca="1" si="45"/>
        <v>#NAME?</v>
      </c>
      <c r="T282" s="134" t="e" cm="1">
        <f t="array" aca="1" ref="T282" ca="1">U281-(U281*(0.5^(1/_xll.RiskNormal('SW7'!C$2,'SW7'!D$2,_xll.RiskTruncateP(0.05,0.95),_xll.RiskName("Halflife"),_xll.RiskUnits("d")))))</f>
        <v>#NAME?</v>
      </c>
      <c r="U282" s="134" t="e">
        <f t="shared" ca="1" si="44"/>
        <v>#NAME?</v>
      </c>
      <c r="V282" s="137" t="e" cm="1">
        <f t="array" aca="1" ref="V282" ca="1">(U282*_xll.RiskNormal('SW7'!C$3,'SW7'!D$3,_xll.RiskTruncateP(0.05,0.95),_xll.RiskName("PFAS MUSCLE FRAC"))/(B282*_xll.RiskNormal('SW7'!C$4,'SW7'!E$4,_xll.RiskTruncateP(0.05,0.95),_xll.RiskName("MUSCLE BW FRAC"))))/1000</f>
        <v>#NAME?</v>
      </c>
      <c r="W282" s="137" t="e" cm="1">
        <f t="array" aca="1" ref="W282" ca="1">V282/_xll.RiskNormal('SW7'!C$5,'SW7'!D$5,_xll.RiskTruncateP(0.05,0.95),_xll.RiskName("Serum Part"))</f>
        <v>#NAME?</v>
      </c>
    </row>
    <row r="283" spans="1:23" x14ac:dyDescent="0.35">
      <c r="A283" s="133">
        <f t="shared" si="41"/>
        <v>280</v>
      </c>
      <c r="B283" s="134" t="e" cm="1">
        <f t="array" aca="1" ref="B283" ca="1">B282+_xll.RiskNormal(0.5584 + 2*0.001787*A283 -3*0.00000155*A283^2 - 4*0.00000000133*A283^3,0.35*(0.5584 + 2*0.001787*A283 -3*0.00000155*A283^2 - 4*0.00000000133*A283^3),_xll.RiskTruncateP(0.05,0.95),_xll.RiskName("BW Gain"),_xll.RiskUnits("kg"))</f>
        <v>#NAME?</v>
      </c>
      <c r="C283" s="133" t="e" cm="1">
        <f t="array" aca="1" ref="C283" ca="1">_xll.RiskNormal(1200,1200*0.3941,_xll.RiskTruncateP(0.05,0.95),_xll.RiskName("Diet 4 Feed"),_xll.RiskUnits("ng/kg dry"))</f>
        <v>#NAME?</v>
      </c>
      <c r="D283" s="133">
        <v>0</v>
      </c>
      <c r="E283" s="163">
        <v>1.3</v>
      </c>
      <c r="F283" s="134"/>
      <c r="G283" s="134"/>
      <c r="H283" s="134"/>
      <c r="I283" s="134"/>
      <c r="J283" s="134"/>
      <c r="K283" s="134"/>
      <c r="L283" s="134" t="e" cm="1">
        <f t="array" aca="1" ref="L283" ca="1">_xll.RiskNormal(5.4702*LN(A283)-22.889,(5.4702*LN(A283)-22.889)*0.35,_xll.RiskTruncateP(0.05,0.95),_xll.RiskName("DMI"),_xll.RiskUnits("kg"))</f>
        <v>#NAME?</v>
      </c>
      <c r="M283" s="134" t="e" cm="1">
        <f t="array" aca="1" ref="M283" ca="1">_xll.RiskNormal(0.0243*L283,0.005*L283,_xll.RiskTruncateP(0.05,0.95),_xll.RiskName("Soil Intake"),_xll.RiskUnits("kg"))</f>
        <v>#NAME?</v>
      </c>
      <c r="N283" s="134" t="e">
        <f t="shared" ca="1" si="42"/>
        <v>#NAME?</v>
      </c>
      <c r="O283" s="134">
        <f t="shared" si="43"/>
        <v>0</v>
      </c>
      <c r="P283" s="134" t="e">
        <f t="shared" ca="1" si="40"/>
        <v>#NAME?</v>
      </c>
      <c r="Q283" s="134" t="e">
        <f t="shared" ca="1" si="40"/>
        <v>#NAME?</v>
      </c>
      <c r="R283" s="134" t="e">
        <f t="shared" ca="1" si="40"/>
        <v>#NAME?</v>
      </c>
      <c r="S283" s="134" t="e">
        <f t="shared" ca="1" si="45"/>
        <v>#NAME?</v>
      </c>
      <c r="T283" s="134" t="e" cm="1">
        <f t="array" aca="1" ref="T283" ca="1">U282-(U282*(0.5^(1/_xll.RiskNormal('SW7'!C$2,'SW7'!D$2,_xll.RiskTruncateP(0.05,0.95),_xll.RiskName("Halflife"),_xll.RiskUnits("d")))))</f>
        <v>#NAME?</v>
      </c>
      <c r="U283" s="134" t="e">
        <f t="shared" ca="1" si="44"/>
        <v>#NAME?</v>
      </c>
      <c r="V283" s="137" t="e" cm="1">
        <f t="array" aca="1" ref="V283" ca="1">(U283*_xll.RiskNormal('SW7'!C$3,'SW7'!D$3,_xll.RiskTruncateP(0.05,0.95),_xll.RiskName("PFAS MUSCLE FRAC"))/(B283*_xll.RiskNormal('SW7'!C$4,'SW7'!E$4,_xll.RiskTruncateP(0.05,0.95),_xll.RiskName("MUSCLE BW FRAC"))))/1000</f>
        <v>#NAME?</v>
      </c>
      <c r="W283" s="137" t="e" cm="1">
        <f t="array" aca="1" ref="W283" ca="1">V283/_xll.RiskNormal('SW7'!C$5,'SW7'!D$5,_xll.RiskTruncateP(0.05,0.95),_xll.RiskName("Serum Part"))</f>
        <v>#NAME?</v>
      </c>
    </row>
    <row r="284" spans="1:23" x14ac:dyDescent="0.35">
      <c r="A284" s="133">
        <f t="shared" si="41"/>
        <v>281</v>
      </c>
      <c r="B284" s="134" t="e" cm="1">
        <f t="array" aca="1" ref="B284" ca="1">B283+_xll.RiskNormal(0.5584 + 2*0.001787*A284 -3*0.00000155*A284^2 - 4*0.00000000133*A284^3,0.35*(0.5584 + 2*0.001787*A284 -3*0.00000155*A284^2 - 4*0.00000000133*A284^3),_xll.RiskTruncateP(0.05,0.95),_xll.RiskName("BW Gain"),_xll.RiskUnits("kg"))</f>
        <v>#NAME?</v>
      </c>
      <c r="C284" s="133" t="e" cm="1">
        <f t="array" aca="1" ref="C284" ca="1">_xll.RiskNormal(1200,1200*0.3941,_xll.RiskTruncateP(0.05,0.95),_xll.RiskName("Diet 4 Feed"),_xll.RiskUnits("ng/kg dry"))</f>
        <v>#NAME?</v>
      </c>
      <c r="D284" s="133">
        <v>0</v>
      </c>
      <c r="E284" s="163">
        <v>1.3</v>
      </c>
      <c r="F284" s="134"/>
      <c r="G284" s="134"/>
      <c r="H284" s="134"/>
      <c r="I284" s="134"/>
      <c r="J284" s="134"/>
      <c r="K284" s="134"/>
      <c r="L284" s="134" t="e" cm="1">
        <f t="array" aca="1" ref="L284" ca="1">_xll.RiskNormal(5.4702*LN(A284)-22.889,(5.4702*LN(A284)-22.889)*0.35,_xll.RiskTruncateP(0.05,0.95),_xll.RiskName("DMI"),_xll.RiskUnits("kg"))</f>
        <v>#NAME?</v>
      </c>
      <c r="M284" s="134" t="e" cm="1">
        <f t="array" aca="1" ref="M284" ca="1">_xll.RiskNormal(0.0243*L284,0.005*L284,_xll.RiskTruncateP(0.05,0.95),_xll.RiskName("Soil Intake"),_xll.RiskUnits("kg"))</f>
        <v>#NAME?</v>
      </c>
      <c r="N284" s="134" t="e">
        <f t="shared" ca="1" si="42"/>
        <v>#NAME?</v>
      </c>
      <c r="O284" s="134">
        <f t="shared" si="43"/>
        <v>0</v>
      </c>
      <c r="P284" s="134" t="e">
        <f t="shared" ca="1" si="40"/>
        <v>#NAME?</v>
      </c>
      <c r="Q284" s="134" t="e">
        <f t="shared" ca="1" si="40"/>
        <v>#NAME?</v>
      </c>
      <c r="R284" s="134" t="e">
        <f t="shared" ca="1" si="40"/>
        <v>#NAME?</v>
      </c>
      <c r="S284" s="134" t="e">
        <f t="shared" ca="1" si="45"/>
        <v>#NAME?</v>
      </c>
      <c r="T284" s="134" t="e" cm="1">
        <f t="array" aca="1" ref="T284" ca="1">U283-(U283*(0.5^(1/_xll.RiskNormal('SW7'!C$2,'SW7'!D$2,_xll.RiskTruncateP(0.05,0.95),_xll.RiskName("Halflife"),_xll.RiskUnits("d")))))</f>
        <v>#NAME?</v>
      </c>
      <c r="U284" s="134" t="e">
        <f t="shared" ca="1" si="44"/>
        <v>#NAME?</v>
      </c>
      <c r="V284" s="137" t="e" cm="1">
        <f t="array" aca="1" ref="V284" ca="1">(U284*_xll.RiskNormal('SW7'!C$3,'SW7'!D$3,_xll.RiskTruncateP(0.05,0.95),_xll.RiskName("PFAS MUSCLE FRAC"))/(B284*_xll.RiskNormal('SW7'!C$4,'SW7'!E$4,_xll.RiskTruncateP(0.05,0.95),_xll.RiskName("MUSCLE BW FRAC"))))/1000</f>
        <v>#NAME?</v>
      </c>
      <c r="W284" s="137" t="e" cm="1">
        <f t="array" aca="1" ref="W284" ca="1">V284/_xll.RiskNormal('SW7'!C$5,'SW7'!D$5,_xll.RiskTruncateP(0.05,0.95),_xll.RiskName("Serum Part"))</f>
        <v>#NAME?</v>
      </c>
    </row>
    <row r="285" spans="1:23" x14ac:dyDescent="0.35">
      <c r="A285" s="133">
        <f t="shared" si="41"/>
        <v>282</v>
      </c>
      <c r="B285" s="134" t="e" cm="1">
        <f t="array" aca="1" ref="B285" ca="1">B284+_xll.RiskNormal(0.5584 + 2*0.001787*A285 -3*0.00000155*A285^2 - 4*0.00000000133*A285^3,0.35*(0.5584 + 2*0.001787*A285 -3*0.00000155*A285^2 - 4*0.00000000133*A285^3),_xll.RiskTruncateP(0.05,0.95),_xll.RiskName("BW Gain"),_xll.RiskUnits("kg"))</f>
        <v>#NAME?</v>
      </c>
      <c r="C285" s="133" t="e" cm="1">
        <f t="array" aca="1" ref="C285" ca="1">_xll.RiskNormal(1200,1200*0.3941,_xll.RiskTruncateP(0.05,0.95),_xll.RiskName("Diet 4 Feed"),_xll.RiskUnits("ng/kg dry"))</f>
        <v>#NAME?</v>
      </c>
      <c r="D285" s="133">
        <v>0</v>
      </c>
      <c r="E285" s="163">
        <v>1.3</v>
      </c>
      <c r="F285" s="134"/>
      <c r="G285" s="134"/>
      <c r="H285" s="134"/>
      <c r="I285" s="134"/>
      <c r="J285" s="134"/>
      <c r="K285" s="134"/>
      <c r="L285" s="134" t="e" cm="1">
        <f t="array" aca="1" ref="L285" ca="1">_xll.RiskNormal(5.4702*LN(A285)-22.889,(5.4702*LN(A285)-22.889)*0.35,_xll.RiskTruncateP(0.05,0.95),_xll.RiskName("DMI"),_xll.RiskUnits("kg"))</f>
        <v>#NAME?</v>
      </c>
      <c r="M285" s="134" t="e" cm="1">
        <f t="array" aca="1" ref="M285" ca="1">_xll.RiskNormal(0.0243*L285,0.005*L285,_xll.RiskTruncateP(0.05,0.95),_xll.RiskName("Soil Intake"),_xll.RiskUnits("kg"))</f>
        <v>#NAME?</v>
      </c>
      <c r="N285" s="134" t="e">
        <f t="shared" ca="1" si="42"/>
        <v>#NAME?</v>
      </c>
      <c r="O285" s="134">
        <f t="shared" si="43"/>
        <v>0</v>
      </c>
      <c r="P285" s="134" t="e">
        <f t="shared" ca="1" si="40"/>
        <v>#NAME?</v>
      </c>
      <c r="Q285" s="134" t="e">
        <f t="shared" ca="1" si="40"/>
        <v>#NAME?</v>
      </c>
      <c r="R285" s="134" t="e">
        <f t="shared" ca="1" si="40"/>
        <v>#NAME?</v>
      </c>
      <c r="S285" s="134" t="e">
        <f t="shared" ca="1" si="45"/>
        <v>#NAME?</v>
      </c>
      <c r="T285" s="134" t="e" cm="1">
        <f t="array" aca="1" ref="T285" ca="1">U284-(U284*(0.5^(1/_xll.RiskNormal('SW7'!C$2,'SW7'!D$2,_xll.RiskTruncateP(0.05,0.95),_xll.RiskName("Halflife"),_xll.RiskUnits("d")))))</f>
        <v>#NAME?</v>
      </c>
      <c r="U285" s="134" t="e">
        <f t="shared" ca="1" si="44"/>
        <v>#NAME?</v>
      </c>
      <c r="V285" s="137" t="e" cm="1">
        <f t="array" aca="1" ref="V285" ca="1">(U285*_xll.RiskNormal('SW7'!C$3,'SW7'!D$3,_xll.RiskTruncateP(0.05,0.95),_xll.RiskName("PFAS MUSCLE FRAC"))/(B285*_xll.RiskNormal('SW7'!C$4,'SW7'!E$4,_xll.RiskTruncateP(0.05,0.95),_xll.RiskName("MUSCLE BW FRAC"))))/1000</f>
        <v>#NAME?</v>
      </c>
      <c r="W285" s="137" t="e" cm="1">
        <f t="array" aca="1" ref="W285" ca="1">V285/_xll.RiskNormal('SW7'!C$5,'SW7'!D$5,_xll.RiskTruncateP(0.05,0.95),_xll.RiskName("Serum Part"))</f>
        <v>#NAME?</v>
      </c>
    </row>
    <row r="286" spans="1:23" x14ac:dyDescent="0.35">
      <c r="A286" s="133">
        <f t="shared" si="41"/>
        <v>283</v>
      </c>
      <c r="B286" s="134" t="e" cm="1">
        <f t="array" aca="1" ref="B286" ca="1">B285+_xll.RiskNormal(0.5584 + 2*0.001787*A286 -3*0.00000155*A286^2 - 4*0.00000000133*A286^3,0.35*(0.5584 + 2*0.001787*A286 -3*0.00000155*A286^2 - 4*0.00000000133*A286^3),_xll.RiskTruncateP(0.05,0.95),_xll.RiskName("BW Gain"),_xll.RiskUnits("kg"))</f>
        <v>#NAME?</v>
      </c>
      <c r="C286" s="133" t="e" cm="1">
        <f t="array" aca="1" ref="C286" ca="1">_xll.RiskNormal(1200,1200*0.3941,_xll.RiskTruncateP(0.05,0.95),_xll.RiskName("Diet 4 Feed"),_xll.RiskUnits("ng/kg dry"))</f>
        <v>#NAME?</v>
      </c>
      <c r="D286" s="133">
        <v>0</v>
      </c>
      <c r="E286" s="163">
        <v>1.3</v>
      </c>
      <c r="F286" s="134"/>
      <c r="G286" s="134"/>
      <c r="H286" s="134"/>
      <c r="I286" s="134"/>
      <c r="J286" s="134"/>
      <c r="K286" s="134"/>
      <c r="L286" s="134" t="e" cm="1">
        <f t="array" aca="1" ref="L286" ca="1">_xll.RiskNormal(5.4702*LN(A286)-22.889,(5.4702*LN(A286)-22.889)*0.35,_xll.RiskTruncateP(0.05,0.95),_xll.RiskName("DMI"),_xll.RiskUnits("kg"))</f>
        <v>#NAME?</v>
      </c>
      <c r="M286" s="134" t="e" cm="1">
        <f t="array" aca="1" ref="M286" ca="1">_xll.RiskNormal(0.0243*L286,0.005*L286,_xll.RiskTruncateP(0.05,0.95),_xll.RiskName("Soil Intake"),_xll.RiskUnits("kg"))</f>
        <v>#NAME?</v>
      </c>
      <c r="N286" s="134" t="e">
        <f t="shared" ca="1" si="42"/>
        <v>#NAME?</v>
      </c>
      <c r="O286" s="134">
        <f t="shared" si="43"/>
        <v>0</v>
      </c>
      <c r="P286" s="134" t="e">
        <f t="shared" ca="1" si="40"/>
        <v>#NAME?</v>
      </c>
      <c r="Q286" s="134" t="e">
        <f t="shared" ca="1" si="40"/>
        <v>#NAME?</v>
      </c>
      <c r="R286" s="134" t="e">
        <f t="shared" ca="1" si="40"/>
        <v>#NAME?</v>
      </c>
      <c r="S286" s="134" t="e">
        <f t="shared" ca="1" si="45"/>
        <v>#NAME?</v>
      </c>
      <c r="T286" s="134" t="e" cm="1">
        <f t="array" aca="1" ref="T286" ca="1">U285-(U285*(0.5^(1/_xll.RiskNormal('SW7'!C$2,'SW7'!D$2,_xll.RiskTruncateP(0.05,0.95),_xll.RiskName("Halflife"),_xll.RiskUnits("d")))))</f>
        <v>#NAME?</v>
      </c>
      <c r="U286" s="134" t="e">
        <f t="shared" ca="1" si="44"/>
        <v>#NAME?</v>
      </c>
      <c r="V286" s="137" t="e" cm="1">
        <f t="array" aca="1" ref="V286" ca="1">(U286*_xll.RiskNormal('SW7'!C$3,'SW7'!D$3,_xll.RiskTruncateP(0.05,0.95),_xll.RiskName("PFAS MUSCLE FRAC"))/(B286*_xll.RiskNormal('SW7'!C$4,'SW7'!E$4,_xll.RiskTruncateP(0.05,0.95),_xll.RiskName("MUSCLE BW FRAC"))))/1000</f>
        <v>#NAME?</v>
      </c>
      <c r="W286" s="137" t="e" cm="1">
        <f t="array" aca="1" ref="W286" ca="1">V286/_xll.RiskNormal('SW7'!C$5,'SW7'!D$5,_xll.RiskTruncateP(0.05,0.95),_xll.RiskName("Serum Part"))</f>
        <v>#NAME?</v>
      </c>
    </row>
    <row r="287" spans="1:23" x14ac:dyDescent="0.35">
      <c r="A287" s="133">
        <f t="shared" si="41"/>
        <v>284</v>
      </c>
      <c r="B287" s="134" t="e" cm="1">
        <f t="array" aca="1" ref="B287" ca="1">B286+_xll.RiskNormal(0.5584 + 2*0.001787*A287 -3*0.00000155*A287^2 - 4*0.00000000133*A287^3,0.35*(0.5584 + 2*0.001787*A287 -3*0.00000155*A287^2 - 4*0.00000000133*A287^3),_xll.RiskTruncateP(0.05,0.95),_xll.RiskName("BW Gain"),_xll.RiskUnits("kg"))</f>
        <v>#NAME?</v>
      </c>
      <c r="C287" s="133" t="e" cm="1">
        <f t="array" aca="1" ref="C287" ca="1">_xll.RiskNormal(1200,1200*0.3941,_xll.RiskTruncateP(0.05,0.95),_xll.RiskName("Diet 4 Feed"),_xll.RiskUnits("ng/kg dry"))</f>
        <v>#NAME?</v>
      </c>
      <c r="D287" s="133">
        <v>0</v>
      </c>
      <c r="E287" s="163">
        <v>1.3</v>
      </c>
      <c r="F287" s="134"/>
      <c r="G287" s="134"/>
      <c r="H287" s="134"/>
      <c r="I287" s="134"/>
      <c r="J287" s="134"/>
      <c r="K287" s="134"/>
      <c r="L287" s="134" t="e" cm="1">
        <f t="array" aca="1" ref="L287" ca="1">_xll.RiskNormal(5.4702*LN(A287)-22.889,(5.4702*LN(A287)-22.889)*0.35,_xll.RiskTruncateP(0.05,0.95),_xll.RiskName("DMI"),_xll.RiskUnits("kg"))</f>
        <v>#NAME?</v>
      </c>
      <c r="M287" s="134" t="e" cm="1">
        <f t="array" aca="1" ref="M287" ca="1">_xll.RiskNormal(0.0243*L287,0.005*L287,_xll.RiskTruncateP(0.05,0.95),_xll.RiskName("Soil Intake"),_xll.RiskUnits("kg"))</f>
        <v>#NAME?</v>
      </c>
      <c r="N287" s="134" t="e">
        <f t="shared" ca="1" si="42"/>
        <v>#NAME?</v>
      </c>
      <c r="O287" s="134">
        <f t="shared" si="43"/>
        <v>0</v>
      </c>
      <c r="P287" s="134" t="e">
        <f t="shared" ca="1" si="40"/>
        <v>#NAME?</v>
      </c>
      <c r="Q287" s="134" t="e">
        <f t="shared" ca="1" si="40"/>
        <v>#NAME?</v>
      </c>
      <c r="R287" s="134" t="e">
        <f t="shared" ca="1" si="40"/>
        <v>#NAME?</v>
      </c>
      <c r="S287" s="134" t="e">
        <f t="shared" ca="1" si="45"/>
        <v>#NAME?</v>
      </c>
      <c r="T287" s="134" t="e" cm="1">
        <f t="array" aca="1" ref="T287" ca="1">U286-(U286*(0.5^(1/_xll.RiskNormal('SW7'!C$2,'SW7'!D$2,_xll.RiskTruncateP(0.05,0.95),_xll.RiskName("Halflife"),_xll.RiskUnits("d")))))</f>
        <v>#NAME?</v>
      </c>
      <c r="U287" s="134" t="e">
        <f t="shared" ca="1" si="44"/>
        <v>#NAME?</v>
      </c>
      <c r="V287" s="137" t="e" cm="1">
        <f t="array" aca="1" ref="V287" ca="1">(U287*_xll.RiskNormal('SW7'!C$3,'SW7'!D$3,_xll.RiskTruncateP(0.05,0.95),_xll.RiskName("PFAS MUSCLE FRAC"))/(B287*_xll.RiskNormal('SW7'!C$4,'SW7'!E$4,_xll.RiskTruncateP(0.05,0.95),_xll.RiskName("MUSCLE BW FRAC"))))/1000</f>
        <v>#NAME?</v>
      </c>
      <c r="W287" s="137" t="e" cm="1">
        <f t="array" aca="1" ref="W287" ca="1">V287/_xll.RiskNormal('SW7'!C$5,'SW7'!D$5,_xll.RiskTruncateP(0.05,0.95),_xll.RiskName("Serum Part"))</f>
        <v>#NAME?</v>
      </c>
    </row>
    <row r="288" spans="1:23" x14ac:dyDescent="0.35">
      <c r="A288" s="133">
        <f t="shared" si="41"/>
        <v>285</v>
      </c>
      <c r="B288" s="134" t="e" cm="1">
        <f t="array" aca="1" ref="B288" ca="1">B287+_xll.RiskNormal(0.5584 + 2*0.001787*A288 -3*0.00000155*A288^2 - 4*0.00000000133*A288^3,0.35*(0.5584 + 2*0.001787*A288 -3*0.00000155*A288^2 - 4*0.00000000133*A288^3),_xll.RiskTruncateP(0.05,0.95),_xll.RiskName("BW Gain"),_xll.RiskUnits("kg"))</f>
        <v>#NAME?</v>
      </c>
      <c r="C288" s="133" t="e" cm="1">
        <f t="array" aca="1" ref="C288" ca="1">_xll.RiskNormal(1200,1200*0.3941,_xll.RiskTruncateP(0.05,0.95),_xll.RiskName("Diet 4 Feed"),_xll.RiskUnits("ng/kg dry"))</f>
        <v>#NAME?</v>
      </c>
      <c r="D288" s="133">
        <v>0</v>
      </c>
      <c r="E288" s="163">
        <v>1.3</v>
      </c>
      <c r="F288" s="134"/>
      <c r="G288" s="134"/>
      <c r="H288" s="134"/>
      <c r="I288" s="134"/>
      <c r="J288" s="134"/>
      <c r="K288" s="134"/>
      <c r="L288" s="134" t="e" cm="1">
        <f t="array" aca="1" ref="L288" ca="1">_xll.RiskNormal(5.4702*LN(A288)-22.889,(5.4702*LN(A288)-22.889)*0.35,_xll.RiskTruncateP(0.05,0.95),_xll.RiskName("DMI"),_xll.RiskUnits("kg"))</f>
        <v>#NAME?</v>
      </c>
      <c r="M288" s="134" t="e" cm="1">
        <f t="array" aca="1" ref="M288" ca="1">_xll.RiskNormal(0.0243*L288,0.005*L288,_xll.RiskTruncateP(0.05,0.95),_xll.RiskName("Soil Intake"),_xll.RiskUnits("kg"))</f>
        <v>#NAME?</v>
      </c>
      <c r="N288" s="134" t="e">
        <f t="shared" ca="1" si="42"/>
        <v>#NAME?</v>
      </c>
      <c r="O288" s="134">
        <f t="shared" si="43"/>
        <v>0</v>
      </c>
      <c r="P288" s="134" t="e">
        <f t="shared" ca="1" si="40"/>
        <v>#NAME?</v>
      </c>
      <c r="Q288" s="134" t="e">
        <f t="shared" ca="1" si="40"/>
        <v>#NAME?</v>
      </c>
      <c r="R288" s="134" t="e">
        <f t="shared" ca="1" si="40"/>
        <v>#NAME?</v>
      </c>
      <c r="S288" s="134" t="e">
        <f t="shared" ca="1" si="45"/>
        <v>#NAME?</v>
      </c>
      <c r="T288" s="134" t="e" cm="1">
        <f t="array" aca="1" ref="T288" ca="1">U287-(U287*(0.5^(1/_xll.RiskNormal('SW7'!C$2,'SW7'!D$2,_xll.RiskTruncateP(0.05,0.95),_xll.RiskName("Halflife"),_xll.RiskUnits("d")))))</f>
        <v>#NAME?</v>
      </c>
      <c r="U288" s="134" t="e">
        <f t="shared" ca="1" si="44"/>
        <v>#NAME?</v>
      </c>
      <c r="V288" s="137" t="e" cm="1">
        <f t="array" aca="1" ref="V288" ca="1">(U288*_xll.RiskNormal('SW7'!C$3,'SW7'!D$3,_xll.RiskTruncateP(0.05,0.95),_xll.RiskName("PFAS MUSCLE FRAC"))/(B288*_xll.RiskNormal('SW7'!C$4,'SW7'!E$4,_xll.RiskTruncateP(0.05,0.95),_xll.RiskName("MUSCLE BW FRAC"))))/1000</f>
        <v>#NAME?</v>
      </c>
      <c r="W288" s="137" t="e" cm="1">
        <f t="array" aca="1" ref="W288" ca="1">V288/_xll.RiskNormal('SW7'!C$5,'SW7'!D$5,_xll.RiskTruncateP(0.05,0.95),_xll.RiskName("Serum Part"))</f>
        <v>#NAME?</v>
      </c>
    </row>
    <row r="289" spans="1:23" x14ac:dyDescent="0.35">
      <c r="A289" s="133">
        <f t="shared" si="41"/>
        <v>286</v>
      </c>
      <c r="B289" s="134" t="e" cm="1">
        <f t="array" aca="1" ref="B289" ca="1">B288+_xll.RiskNormal(0.5584 + 2*0.001787*A289 -3*0.00000155*A289^2 - 4*0.00000000133*A289^3,0.35*(0.5584 + 2*0.001787*A289 -3*0.00000155*A289^2 - 4*0.00000000133*A289^3),_xll.RiskTruncateP(0.05,0.95),_xll.RiskName("BW Gain"),_xll.RiskUnits("kg"))</f>
        <v>#NAME?</v>
      </c>
      <c r="C289" s="133" t="e" cm="1">
        <f t="array" aca="1" ref="C289" ca="1">_xll.RiskNormal(1200,1200*0.3941,_xll.RiskTruncateP(0.05,0.95),_xll.RiskName("Diet 4 Feed"),_xll.RiskUnits("ng/kg dry"))</f>
        <v>#NAME?</v>
      </c>
      <c r="D289" s="133">
        <v>0</v>
      </c>
      <c r="E289" s="163">
        <v>1.3</v>
      </c>
      <c r="F289" s="134"/>
      <c r="G289" s="134"/>
      <c r="H289" s="134"/>
      <c r="I289" s="134"/>
      <c r="J289" s="134"/>
      <c r="K289" s="134"/>
      <c r="L289" s="134" t="e" cm="1">
        <f t="array" aca="1" ref="L289" ca="1">_xll.RiskNormal(5.4702*LN(A289)-22.889,(5.4702*LN(A289)-22.889)*0.35,_xll.RiskTruncateP(0.05,0.95),_xll.RiskName("DMI"),_xll.RiskUnits("kg"))</f>
        <v>#NAME?</v>
      </c>
      <c r="M289" s="134" t="e" cm="1">
        <f t="array" aca="1" ref="M289" ca="1">_xll.RiskNormal(0.0243*L289,0.005*L289,_xll.RiskTruncateP(0.05,0.95),_xll.RiskName("Soil Intake"),_xll.RiskUnits("kg"))</f>
        <v>#NAME?</v>
      </c>
      <c r="N289" s="134" t="e">
        <f t="shared" ca="1" si="42"/>
        <v>#NAME?</v>
      </c>
      <c r="O289" s="134">
        <f t="shared" si="43"/>
        <v>0</v>
      </c>
      <c r="P289" s="134" t="e">
        <f t="shared" ca="1" si="40"/>
        <v>#NAME?</v>
      </c>
      <c r="Q289" s="134" t="e">
        <f t="shared" ca="1" si="40"/>
        <v>#NAME?</v>
      </c>
      <c r="R289" s="134" t="e">
        <f t="shared" ca="1" si="40"/>
        <v>#NAME?</v>
      </c>
      <c r="S289" s="134" t="e">
        <f t="shared" ca="1" si="45"/>
        <v>#NAME?</v>
      </c>
      <c r="T289" s="134" t="e" cm="1">
        <f t="array" aca="1" ref="T289" ca="1">U288-(U288*(0.5^(1/_xll.RiskNormal('SW7'!C$2,'SW7'!D$2,_xll.RiskTruncateP(0.05,0.95),_xll.RiskName("Halflife"),_xll.RiskUnits("d")))))</f>
        <v>#NAME?</v>
      </c>
      <c r="U289" s="134" t="e">
        <f t="shared" ca="1" si="44"/>
        <v>#NAME?</v>
      </c>
      <c r="V289" s="137" t="e" cm="1">
        <f t="array" aca="1" ref="V289" ca="1">(U289*_xll.RiskNormal('SW7'!C$3,'SW7'!D$3,_xll.RiskTruncateP(0.05,0.95),_xll.RiskName("PFAS MUSCLE FRAC"))/(B289*_xll.RiskNormal('SW7'!C$4,'SW7'!E$4,_xll.RiskTruncateP(0.05,0.95),_xll.RiskName("MUSCLE BW FRAC"))))/1000</f>
        <v>#NAME?</v>
      </c>
      <c r="W289" s="137" t="e" cm="1">
        <f t="array" aca="1" ref="W289" ca="1">V289/_xll.RiskNormal('SW7'!C$5,'SW7'!D$5,_xll.RiskTruncateP(0.05,0.95),_xll.RiskName("Serum Part"))</f>
        <v>#NAME?</v>
      </c>
    </row>
    <row r="290" spans="1:23" x14ac:dyDescent="0.35">
      <c r="A290" s="133">
        <f t="shared" si="41"/>
        <v>287</v>
      </c>
      <c r="B290" s="134" t="e" cm="1">
        <f t="array" aca="1" ref="B290" ca="1">B289+_xll.RiskNormal(0.5584 + 2*0.001787*A290 -3*0.00000155*A290^2 - 4*0.00000000133*A290^3,0.35*(0.5584 + 2*0.001787*A290 -3*0.00000155*A290^2 - 4*0.00000000133*A290^3),_xll.RiskTruncateP(0.05,0.95),_xll.RiskName("BW Gain"),_xll.RiskUnits("kg"))</f>
        <v>#NAME?</v>
      </c>
      <c r="C290" s="133" t="e" cm="1">
        <f t="array" aca="1" ref="C290" ca="1">_xll.RiskNormal(1200,1200*0.3941,_xll.RiskTruncateP(0.05,0.95),_xll.RiskName("Diet 4 Feed"),_xll.RiskUnits("ng/kg dry"))</f>
        <v>#NAME?</v>
      </c>
      <c r="D290" s="133">
        <v>0</v>
      </c>
      <c r="E290" s="163">
        <v>1.3</v>
      </c>
      <c r="F290" s="134"/>
      <c r="G290" s="134"/>
      <c r="H290" s="134"/>
      <c r="I290" s="134"/>
      <c r="J290" s="134"/>
      <c r="K290" s="134"/>
      <c r="L290" s="134" t="e" cm="1">
        <f t="array" aca="1" ref="L290" ca="1">_xll.RiskNormal(5.4702*LN(A290)-22.889,(5.4702*LN(A290)-22.889)*0.35,_xll.RiskTruncateP(0.05,0.95),_xll.RiskName("DMI"),_xll.RiskUnits("kg"))</f>
        <v>#NAME?</v>
      </c>
      <c r="M290" s="134" t="e" cm="1">
        <f t="array" aca="1" ref="M290" ca="1">_xll.RiskNormal(0.0243*L290,0.005*L290,_xll.RiskTruncateP(0.05,0.95),_xll.RiskName("Soil Intake"),_xll.RiskUnits("kg"))</f>
        <v>#NAME?</v>
      </c>
      <c r="N290" s="134" t="e">
        <f t="shared" ca="1" si="42"/>
        <v>#NAME?</v>
      </c>
      <c r="O290" s="134">
        <f t="shared" si="43"/>
        <v>0</v>
      </c>
      <c r="P290" s="134" t="e">
        <f t="shared" ref="P290:R353" ca="1" si="46">C290*L290</f>
        <v>#NAME?</v>
      </c>
      <c r="Q290" s="134" t="e">
        <f t="shared" ca="1" si="46"/>
        <v>#NAME?</v>
      </c>
      <c r="R290" s="134" t="e">
        <f t="shared" ca="1" si="46"/>
        <v>#NAME?</v>
      </c>
      <c r="S290" s="134" t="e">
        <f t="shared" ca="1" si="45"/>
        <v>#NAME?</v>
      </c>
      <c r="T290" s="134" t="e" cm="1">
        <f t="array" aca="1" ref="T290" ca="1">U289-(U289*(0.5^(1/_xll.RiskNormal('SW7'!C$2,'SW7'!D$2,_xll.RiskTruncateP(0.05,0.95),_xll.RiskName("Halflife"),_xll.RiskUnits("d")))))</f>
        <v>#NAME?</v>
      </c>
      <c r="U290" s="134" t="e">
        <f t="shared" ca="1" si="44"/>
        <v>#NAME?</v>
      </c>
      <c r="V290" s="137" t="e" cm="1">
        <f t="array" aca="1" ref="V290" ca="1">(U290*_xll.RiskNormal('SW7'!C$3,'SW7'!D$3,_xll.RiskTruncateP(0.05,0.95),_xll.RiskName("PFAS MUSCLE FRAC"))/(B290*_xll.RiskNormal('SW7'!C$4,'SW7'!E$4,_xll.RiskTruncateP(0.05,0.95),_xll.RiskName("MUSCLE BW FRAC"))))/1000</f>
        <v>#NAME?</v>
      </c>
      <c r="W290" s="137" t="e" cm="1">
        <f t="array" aca="1" ref="W290" ca="1">V290/_xll.RiskNormal('SW7'!C$5,'SW7'!D$5,_xll.RiskTruncateP(0.05,0.95),_xll.RiskName("Serum Part"))</f>
        <v>#NAME?</v>
      </c>
    </row>
    <row r="291" spans="1:23" x14ac:dyDescent="0.35">
      <c r="A291" s="133">
        <f t="shared" si="41"/>
        <v>288</v>
      </c>
      <c r="B291" s="134" t="e" cm="1">
        <f t="array" aca="1" ref="B291" ca="1">B290+_xll.RiskNormal(0.5584 + 2*0.001787*A291 -3*0.00000155*A291^2 - 4*0.00000000133*A291^3,0.35*(0.5584 + 2*0.001787*A291 -3*0.00000155*A291^2 - 4*0.00000000133*A291^3),_xll.RiskTruncateP(0.05,0.95),_xll.RiskName("BW Gain"),_xll.RiskUnits("kg"))</f>
        <v>#NAME?</v>
      </c>
      <c r="C291" s="133" t="e" cm="1">
        <f t="array" aca="1" ref="C291" ca="1">_xll.RiskNormal(1200,1200*0.3941,_xll.RiskTruncateP(0.05,0.95),_xll.RiskName("Diet 4 Feed"),_xll.RiskUnits("ng/kg dry"))</f>
        <v>#NAME?</v>
      </c>
      <c r="D291" s="133">
        <v>0</v>
      </c>
      <c r="E291" s="163">
        <v>1.3</v>
      </c>
      <c r="F291" s="134"/>
      <c r="G291" s="134"/>
      <c r="H291" s="134"/>
      <c r="I291" s="134"/>
      <c r="J291" s="134"/>
      <c r="K291" s="134"/>
      <c r="L291" s="134" t="e" cm="1">
        <f t="array" aca="1" ref="L291" ca="1">_xll.RiskNormal(5.4702*LN(A291)-22.889,(5.4702*LN(A291)-22.889)*0.35,_xll.RiskTruncateP(0.05,0.95),_xll.RiskName("DMI"),_xll.RiskUnits("kg"))</f>
        <v>#NAME?</v>
      </c>
      <c r="M291" s="134" t="e" cm="1">
        <f t="array" aca="1" ref="M291" ca="1">_xll.RiskNormal(0.0243*L291,0.005*L291,_xll.RiskTruncateP(0.05,0.95),_xll.RiskName("Soil Intake"),_xll.RiskUnits("kg"))</f>
        <v>#NAME?</v>
      </c>
      <c r="N291" s="134" t="e">
        <f t="shared" ca="1" si="42"/>
        <v>#NAME?</v>
      </c>
      <c r="O291" s="134">
        <f t="shared" si="43"/>
        <v>0</v>
      </c>
      <c r="P291" s="134" t="e">
        <f t="shared" ca="1" si="46"/>
        <v>#NAME?</v>
      </c>
      <c r="Q291" s="134" t="e">
        <f t="shared" ca="1" si="46"/>
        <v>#NAME?</v>
      </c>
      <c r="R291" s="134" t="e">
        <f t="shared" ca="1" si="46"/>
        <v>#NAME?</v>
      </c>
      <c r="S291" s="134" t="e">
        <f t="shared" ca="1" si="45"/>
        <v>#NAME?</v>
      </c>
      <c r="T291" s="134" t="e" cm="1">
        <f t="array" aca="1" ref="T291" ca="1">U290-(U290*(0.5^(1/_xll.RiskNormal('SW7'!C$2,'SW7'!D$2,_xll.RiskTruncateP(0.05,0.95),_xll.RiskName("Halflife"),_xll.RiskUnits("d")))))</f>
        <v>#NAME?</v>
      </c>
      <c r="U291" s="134" t="e">
        <f t="shared" ca="1" si="44"/>
        <v>#NAME?</v>
      </c>
      <c r="V291" s="137" t="e" cm="1">
        <f t="array" aca="1" ref="V291" ca="1">(U291*_xll.RiskNormal('SW7'!C$3,'SW7'!D$3,_xll.RiskTruncateP(0.05,0.95),_xll.RiskName("PFAS MUSCLE FRAC"))/(B291*_xll.RiskNormal('SW7'!C$4,'SW7'!E$4,_xll.RiskTruncateP(0.05,0.95),_xll.RiskName("MUSCLE BW FRAC"))))/1000</f>
        <v>#NAME?</v>
      </c>
      <c r="W291" s="137" t="e" cm="1">
        <f t="array" aca="1" ref="W291" ca="1">V291/_xll.RiskNormal('SW7'!C$5,'SW7'!D$5,_xll.RiskTruncateP(0.05,0.95),_xll.RiskName("Serum Part"))</f>
        <v>#NAME?</v>
      </c>
    </row>
    <row r="292" spans="1:23" x14ac:dyDescent="0.35">
      <c r="A292" s="133">
        <f t="shared" si="41"/>
        <v>289</v>
      </c>
      <c r="B292" s="134" t="e" cm="1">
        <f t="array" aca="1" ref="B292" ca="1">B291+_xll.RiskNormal(0.5584 + 2*0.001787*A292 -3*0.00000155*A292^2 - 4*0.00000000133*A292^3,0.35*(0.5584 + 2*0.001787*A292 -3*0.00000155*A292^2 - 4*0.00000000133*A292^3),_xll.RiskTruncateP(0.05,0.95),_xll.RiskName("BW Gain"),_xll.RiskUnits("kg"))</f>
        <v>#NAME?</v>
      </c>
      <c r="C292" s="133" t="e" cm="1">
        <f t="array" aca="1" ref="C292" ca="1">_xll.RiskNormal(1200,1200*0.3941,_xll.RiskTruncateP(0.05,0.95),_xll.RiskName("Diet 4 Feed"),_xll.RiskUnits("ng/kg dry"))</f>
        <v>#NAME?</v>
      </c>
      <c r="D292" s="133">
        <v>0</v>
      </c>
      <c r="E292" s="163">
        <v>1.3</v>
      </c>
      <c r="F292" s="134"/>
      <c r="G292" s="134"/>
      <c r="H292" s="134"/>
      <c r="I292" s="134"/>
      <c r="J292" s="134"/>
      <c r="K292" s="134"/>
      <c r="L292" s="134" t="e" cm="1">
        <f t="array" aca="1" ref="L292" ca="1">_xll.RiskNormal(5.4702*LN(A292)-22.889,(5.4702*LN(A292)-22.889)*0.35,_xll.RiskTruncateP(0.05,0.95),_xll.RiskName("DMI"),_xll.RiskUnits("kg"))</f>
        <v>#NAME?</v>
      </c>
      <c r="M292" s="134" t="e" cm="1">
        <f t="array" aca="1" ref="M292" ca="1">_xll.RiskNormal(0.0243*L292,0.005*L292,_xll.RiskTruncateP(0.05,0.95),_xll.RiskName("Soil Intake"),_xll.RiskUnits("kg"))</f>
        <v>#NAME?</v>
      </c>
      <c r="N292" s="134" t="e">
        <f t="shared" ca="1" si="42"/>
        <v>#NAME?</v>
      </c>
      <c r="O292" s="134">
        <f t="shared" si="43"/>
        <v>0</v>
      </c>
      <c r="P292" s="134" t="e">
        <f t="shared" ca="1" si="46"/>
        <v>#NAME?</v>
      </c>
      <c r="Q292" s="134" t="e">
        <f t="shared" ca="1" si="46"/>
        <v>#NAME?</v>
      </c>
      <c r="R292" s="134" t="e">
        <f t="shared" ca="1" si="46"/>
        <v>#NAME?</v>
      </c>
      <c r="S292" s="134" t="e">
        <f t="shared" ca="1" si="45"/>
        <v>#NAME?</v>
      </c>
      <c r="T292" s="134" t="e" cm="1">
        <f t="array" aca="1" ref="T292" ca="1">U291-(U291*(0.5^(1/_xll.RiskNormal('SW7'!C$2,'SW7'!D$2,_xll.RiskTruncateP(0.05,0.95),_xll.RiskName("Halflife"),_xll.RiskUnits("d")))))</f>
        <v>#NAME?</v>
      </c>
      <c r="U292" s="134" t="e">
        <f t="shared" ca="1" si="44"/>
        <v>#NAME?</v>
      </c>
      <c r="V292" s="137" t="e" cm="1">
        <f t="array" aca="1" ref="V292" ca="1">(U292*_xll.RiskNormal('SW7'!C$3,'SW7'!D$3,_xll.RiskTruncateP(0.05,0.95),_xll.RiskName("PFAS MUSCLE FRAC"))/(B292*_xll.RiskNormal('SW7'!C$4,'SW7'!E$4,_xll.RiskTruncateP(0.05,0.95),_xll.RiskName("MUSCLE BW FRAC"))))/1000</f>
        <v>#NAME?</v>
      </c>
      <c r="W292" s="137" t="e" cm="1">
        <f t="array" aca="1" ref="W292" ca="1">V292/_xll.RiskNormal('SW7'!C$5,'SW7'!D$5,_xll.RiskTruncateP(0.05,0.95),_xll.RiskName("Serum Part"))</f>
        <v>#NAME?</v>
      </c>
    </row>
    <row r="293" spans="1:23" x14ac:dyDescent="0.35">
      <c r="A293" s="133">
        <f t="shared" si="41"/>
        <v>290</v>
      </c>
      <c r="B293" s="134" t="e" cm="1">
        <f t="array" aca="1" ref="B293" ca="1">B292+_xll.RiskNormal(0.5584 + 2*0.001787*A293 -3*0.00000155*A293^2 - 4*0.00000000133*A293^3,0.35*(0.5584 + 2*0.001787*A293 -3*0.00000155*A293^2 - 4*0.00000000133*A293^3),_xll.RiskTruncateP(0.05,0.95),_xll.RiskName("BW Gain"),_xll.RiskUnits("kg"))</f>
        <v>#NAME?</v>
      </c>
      <c r="C293" s="133" t="e" cm="1">
        <f t="array" aca="1" ref="C293" ca="1">_xll.RiskNormal(1200,1200*0.3941,_xll.RiskTruncateP(0.05,0.95),_xll.RiskName("Diet 4 Feed"),_xll.RiskUnits("ng/kg dry"))</f>
        <v>#NAME?</v>
      </c>
      <c r="D293" s="133">
        <v>0</v>
      </c>
      <c r="E293" s="163">
        <v>1.3</v>
      </c>
      <c r="F293" s="134"/>
      <c r="G293" s="134"/>
      <c r="H293" s="134"/>
      <c r="I293" s="134"/>
      <c r="J293" s="134"/>
      <c r="K293" s="134"/>
      <c r="L293" s="134" t="e" cm="1">
        <f t="array" aca="1" ref="L293" ca="1">_xll.RiskNormal(5.4702*LN(A293)-22.889,(5.4702*LN(A293)-22.889)*0.35,_xll.RiskTruncateP(0.05,0.95),_xll.RiskName("DMI"),_xll.RiskUnits("kg"))</f>
        <v>#NAME?</v>
      </c>
      <c r="M293" s="134" t="e" cm="1">
        <f t="array" aca="1" ref="M293" ca="1">_xll.RiskNormal(0.0243*L293,0.005*L293,_xll.RiskTruncateP(0.05,0.95),_xll.RiskName("Soil Intake"),_xll.RiskUnits("kg"))</f>
        <v>#NAME?</v>
      </c>
      <c r="N293" s="134" t="e">
        <f t="shared" ca="1" si="42"/>
        <v>#NAME?</v>
      </c>
      <c r="O293" s="134">
        <f t="shared" si="43"/>
        <v>0</v>
      </c>
      <c r="P293" s="134" t="e">
        <f t="shared" ca="1" si="46"/>
        <v>#NAME?</v>
      </c>
      <c r="Q293" s="134" t="e">
        <f t="shared" ca="1" si="46"/>
        <v>#NAME?</v>
      </c>
      <c r="R293" s="134" t="e">
        <f t="shared" ca="1" si="46"/>
        <v>#NAME?</v>
      </c>
      <c r="S293" s="134" t="e">
        <f t="shared" ca="1" si="45"/>
        <v>#NAME?</v>
      </c>
      <c r="T293" s="134" t="e" cm="1">
        <f t="array" aca="1" ref="T293" ca="1">U292-(U292*(0.5^(1/_xll.RiskNormal('SW7'!C$2,'SW7'!D$2,_xll.RiskTruncateP(0.05,0.95),_xll.RiskName("Halflife"),_xll.RiskUnits("d")))))</f>
        <v>#NAME?</v>
      </c>
      <c r="U293" s="134" t="e">
        <f t="shared" ca="1" si="44"/>
        <v>#NAME?</v>
      </c>
      <c r="V293" s="137" t="e" cm="1">
        <f t="array" aca="1" ref="V293" ca="1">(U293*_xll.RiskNormal('SW7'!C$3,'SW7'!D$3,_xll.RiskTruncateP(0.05,0.95),_xll.RiskName("PFAS MUSCLE FRAC"))/(B293*_xll.RiskNormal('SW7'!C$4,'SW7'!E$4,_xll.RiskTruncateP(0.05,0.95),_xll.RiskName("MUSCLE BW FRAC"))))/1000</f>
        <v>#NAME?</v>
      </c>
      <c r="W293" s="137" t="e" cm="1">
        <f t="array" aca="1" ref="W293" ca="1">V293/_xll.RiskNormal('SW7'!C$5,'SW7'!D$5,_xll.RiskTruncateP(0.05,0.95),_xll.RiskName("Serum Part"))</f>
        <v>#NAME?</v>
      </c>
    </row>
    <row r="294" spans="1:23" x14ac:dyDescent="0.35">
      <c r="A294" s="133">
        <f t="shared" si="41"/>
        <v>291</v>
      </c>
      <c r="B294" s="134" t="e" cm="1">
        <f t="array" aca="1" ref="B294" ca="1">B293+_xll.RiskNormal(0.5584 + 2*0.001787*A294 -3*0.00000155*A294^2 - 4*0.00000000133*A294^3,0.35*(0.5584 + 2*0.001787*A294 -3*0.00000155*A294^2 - 4*0.00000000133*A294^3),_xll.RiskTruncateP(0.05,0.95),_xll.RiskName("BW Gain"),_xll.RiskUnits("kg"))</f>
        <v>#NAME?</v>
      </c>
      <c r="C294" s="133" t="e" cm="1">
        <f t="array" aca="1" ref="C294" ca="1">_xll.RiskNormal(1200,1200*0.3941,_xll.RiskTruncateP(0.05,0.95),_xll.RiskName("Diet 4 Feed"),_xll.RiskUnits("ng/kg dry"))</f>
        <v>#NAME?</v>
      </c>
      <c r="D294" s="133">
        <v>0</v>
      </c>
      <c r="E294" s="163">
        <v>1.3</v>
      </c>
      <c r="F294" s="134"/>
      <c r="G294" s="134"/>
      <c r="H294" s="134"/>
      <c r="I294" s="134"/>
      <c r="J294" s="134"/>
      <c r="K294" s="134"/>
      <c r="L294" s="134" t="e" cm="1">
        <f t="array" aca="1" ref="L294" ca="1">_xll.RiskNormal(5.4702*LN(A294)-22.889,(5.4702*LN(A294)-22.889)*0.35,_xll.RiskTruncateP(0.05,0.95),_xll.RiskName("DMI"),_xll.RiskUnits("kg"))</f>
        <v>#NAME?</v>
      </c>
      <c r="M294" s="134" t="e" cm="1">
        <f t="array" aca="1" ref="M294" ca="1">_xll.RiskNormal(0.0243*L294,0.005*L294,_xll.RiskTruncateP(0.05,0.95),_xll.RiskName("Soil Intake"),_xll.RiskUnits("kg"))</f>
        <v>#NAME?</v>
      </c>
      <c r="N294" s="134" t="e">
        <f t="shared" ca="1" si="42"/>
        <v>#NAME?</v>
      </c>
      <c r="O294" s="134">
        <f t="shared" si="43"/>
        <v>0</v>
      </c>
      <c r="P294" s="134" t="e">
        <f t="shared" ca="1" si="46"/>
        <v>#NAME?</v>
      </c>
      <c r="Q294" s="134" t="e">
        <f t="shared" ca="1" si="46"/>
        <v>#NAME?</v>
      </c>
      <c r="R294" s="134" t="e">
        <f t="shared" ca="1" si="46"/>
        <v>#NAME?</v>
      </c>
      <c r="S294" s="134" t="e">
        <f t="shared" ca="1" si="45"/>
        <v>#NAME?</v>
      </c>
      <c r="T294" s="134" t="e" cm="1">
        <f t="array" aca="1" ref="T294" ca="1">U293-(U293*(0.5^(1/_xll.RiskNormal('SW7'!C$2,'SW7'!D$2,_xll.RiskTruncateP(0.05,0.95),_xll.RiskName("Halflife"),_xll.RiskUnits("d")))))</f>
        <v>#NAME?</v>
      </c>
      <c r="U294" s="134" t="e">
        <f t="shared" ca="1" si="44"/>
        <v>#NAME?</v>
      </c>
      <c r="V294" s="137" t="e" cm="1">
        <f t="array" aca="1" ref="V294" ca="1">(U294*_xll.RiskNormal('SW7'!C$3,'SW7'!D$3,_xll.RiskTruncateP(0.05,0.95),_xll.RiskName("PFAS MUSCLE FRAC"))/(B294*_xll.RiskNormal('SW7'!C$4,'SW7'!E$4,_xll.RiskTruncateP(0.05,0.95),_xll.RiskName("MUSCLE BW FRAC"))))/1000</f>
        <v>#NAME?</v>
      </c>
      <c r="W294" s="137" t="e" cm="1">
        <f t="array" aca="1" ref="W294" ca="1">V294/_xll.RiskNormal('SW7'!C$5,'SW7'!D$5,_xll.RiskTruncateP(0.05,0.95),_xll.RiskName("Serum Part"))</f>
        <v>#NAME?</v>
      </c>
    </row>
    <row r="295" spans="1:23" x14ac:dyDescent="0.35">
      <c r="A295" s="133">
        <f t="shared" si="41"/>
        <v>292</v>
      </c>
      <c r="B295" s="134" t="e" cm="1">
        <f t="array" aca="1" ref="B295" ca="1">B294+_xll.RiskNormal(0.5584 + 2*0.001787*A295 -3*0.00000155*A295^2 - 4*0.00000000133*A295^3,0.35*(0.5584 + 2*0.001787*A295 -3*0.00000155*A295^2 - 4*0.00000000133*A295^3),_xll.RiskTruncateP(0.05,0.95),_xll.RiskName("BW Gain"),_xll.RiskUnits("kg"))</f>
        <v>#NAME?</v>
      </c>
      <c r="C295" s="133" t="e" cm="1">
        <f t="array" aca="1" ref="C295" ca="1">_xll.RiskNormal(1200,1200*0.3941,_xll.RiskTruncateP(0.05,0.95),_xll.RiskName("Diet 4 Feed"),_xll.RiskUnits("ng/kg dry"))</f>
        <v>#NAME?</v>
      </c>
      <c r="D295" s="133">
        <v>0</v>
      </c>
      <c r="E295" s="163">
        <v>1.3</v>
      </c>
      <c r="F295" s="134"/>
      <c r="G295" s="134"/>
      <c r="H295" s="134"/>
      <c r="I295" s="134"/>
      <c r="J295" s="134"/>
      <c r="K295" s="134"/>
      <c r="L295" s="134" t="e" cm="1">
        <f t="array" aca="1" ref="L295" ca="1">_xll.RiskNormal(5.4702*LN(A295)-22.889,(5.4702*LN(A295)-22.889)*0.35,_xll.RiskTruncateP(0.05,0.95),_xll.RiskName("DMI"),_xll.RiskUnits("kg"))</f>
        <v>#NAME?</v>
      </c>
      <c r="M295" s="134" t="e" cm="1">
        <f t="array" aca="1" ref="M295" ca="1">_xll.RiskNormal(0.0243*L295,0.005*L295,_xll.RiskTruncateP(0.05,0.95),_xll.RiskName("Soil Intake"),_xll.RiskUnits("kg"))</f>
        <v>#NAME?</v>
      </c>
      <c r="N295" s="134" t="e">
        <f t="shared" ca="1" si="42"/>
        <v>#NAME?</v>
      </c>
      <c r="O295" s="134">
        <f t="shared" si="43"/>
        <v>0</v>
      </c>
      <c r="P295" s="134" t="e">
        <f t="shared" ca="1" si="46"/>
        <v>#NAME?</v>
      </c>
      <c r="Q295" s="134" t="e">
        <f t="shared" ca="1" si="46"/>
        <v>#NAME?</v>
      </c>
      <c r="R295" s="134" t="e">
        <f t="shared" ca="1" si="46"/>
        <v>#NAME?</v>
      </c>
      <c r="S295" s="134" t="e">
        <f t="shared" ca="1" si="45"/>
        <v>#NAME?</v>
      </c>
      <c r="T295" s="134" t="e" cm="1">
        <f t="array" aca="1" ref="T295" ca="1">U294-(U294*(0.5^(1/_xll.RiskNormal('SW7'!C$2,'SW7'!D$2,_xll.RiskTruncateP(0.05,0.95),_xll.RiskName("Halflife"),_xll.RiskUnits("d")))))</f>
        <v>#NAME?</v>
      </c>
      <c r="U295" s="134" t="e">
        <f t="shared" ca="1" si="44"/>
        <v>#NAME?</v>
      </c>
      <c r="V295" s="137" t="e" cm="1">
        <f t="array" aca="1" ref="V295" ca="1">(U295*_xll.RiskNormal('SW7'!C$3,'SW7'!D$3,_xll.RiskTruncateP(0.05,0.95),_xll.RiskName("PFAS MUSCLE FRAC"))/(B295*_xll.RiskNormal('SW7'!C$4,'SW7'!E$4,_xll.RiskTruncateP(0.05,0.95),_xll.RiskName("MUSCLE BW FRAC"))))/1000</f>
        <v>#NAME?</v>
      </c>
      <c r="W295" s="137" t="e" cm="1">
        <f t="array" aca="1" ref="W295" ca="1">V295/_xll.RiskNormal('SW7'!C$5,'SW7'!D$5,_xll.RiskTruncateP(0.05,0.95),_xll.RiskName("Serum Part"))</f>
        <v>#NAME?</v>
      </c>
    </row>
    <row r="296" spans="1:23" x14ac:dyDescent="0.35">
      <c r="A296" s="133">
        <f t="shared" si="41"/>
        <v>293</v>
      </c>
      <c r="B296" s="134" t="e" cm="1">
        <f t="array" aca="1" ref="B296" ca="1">B295+_xll.RiskNormal(0.5584 + 2*0.001787*A296 -3*0.00000155*A296^2 - 4*0.00000000133*A296^3,0.35*(0.5584 + 2*0.001787*A296 -3*0.00000155*A296^2 - 4*0.00000000133*A296^3),_xll.RiskTruncateP(0.05,0.95),_xll.RiskName("BW Gain"),_xll.RiskUnits("kg"))</f>
        <v>#NAME?</v>
      </c>
      <c r="C296" s="133" t="e" cm="1">
        <f t="array" aca="1" ref="C296" ca="1">_xll.RiskNormal(1200,1200*0.3941,_xll.RiskTruncateP(0.05,0.95),_xll.RiskName("Diet 4 Feed"),_xll.RiskUnits("ng/kg dry"))</f>
        <v>#NAME?</v>
      </c>
      <c r="D296" s="133">
        <v>0</v>
      </c>
      <c r="E296" s="163">
        <v>1.3</v>
      </c>
      <c r="F296" s="134"/>
      <c r="G296" s="134"/>
      <c r="H296" s="134"/>
      <c r="I296" s="134"/>
      <c r="J296" s="134"/>
      <c r="K296" s="134"/>
      <c r="L296" s="134" t="e" cm="1">
        <f t="array" aca="1" ref="L296" ca="1">_xll.RiskNormal(5.4702*LN(A296)-22.889,(5.4702*LN(A296)-22.889)*0.35,_xll.RiskTruncateP(0.05,0.95),_xll.RiskName("DMI"),_xll.RiskUnits("kg"))</f>
        <v>#NAME?</v>
      </c>
      <c r="M296" s="134" t="e" cm="1">
        <f t="array" aca="1" ref="M296" ca="1">_xll.RiskNormal(0.0243*L296,0.005*L296,_xll.RiskTruncateP(0.05,0.95),_xll.RiskName("Soil Intake"),_xll.RiskUnits("kg"))</f>
        <v>#NAME?</v>
      </c>
      <c r="N296" s="134" t="e">
        <f t="shared" ca="1" si="42"/>
        <v>#NAME?</v>
      </c>
      <c r="O296" s="134">
        <f t="shared" si="43"/>
        <v>0</v>
      </c>
      <c r="P296" s="134" t="e">
        <f t="shared" ca="1" si="46"/>
        <v>#NAME?</v>
      </c>
      <c r="Q296" s="134" t="e">
        <f t="shared" ca="1" si="46"/>
        <v>#NAME?</v>
      </c>
      <c r="R296" s="134" t="e">
        <f t="shared" ca="1" si="46"/>
        <v>#NAME?</v>
      </c>
      <c r="S296" s="134" t="e">
        <f t="shared" ca="1" si="45"/>
        <v>#NAME?</v>
      </c>
      <c r="T296" s="134" t="e" cm="1">
        <f t="array" aca="1" ref="T296" ca="1">U295-(U295*(0.5^(1/_xll.RiskNormal('SW7'!C$2,'SW7'!D$2,_xll.RiskTruncateP(0.05,0.95),_xll.RiskName("Halflife"),_xll.RiskUnits("d")))))</f>
        <v>#NAME?</v>
      </c>
      <c r="U296" s="134" t="e">
        <f t="shared" ca="1" si="44"/>
        <v>#NAME?</v>
      </c>
      <c r="V296" s="137" t="e" cm="1">
        <f t="array" aca="1" ref="V296" ca="1">(U296*_xll.RiskNormal('SW7'!C$3,'SW7'!D$3,_xll.RiskTruncateP(0.05,0.95),_xll.RiskName("PFAS MUSCLE FRAC"))/(B296*_xll.RiskNormal('SW7'!C$4,'SW7'!E$4,_xll.RiskTruncateP(0.05,0.95),_xll.RiskName("MUSCLE BW FRAC"))))/1000</f>
        <v>#NAME?</v>
      </c>
      <c r="W296" s="137" t="e" cm="1">
        <f t="array" aca="1" ref="W296" ca="1">V296/_xll.RiskNormal('SW7'!C$5,'SW7'!D$5,_xll.RiskTruncateP(0.05,0.95),_xll.RiskName("Serum Part"))</f>
        <v>#NAME?</v>
      </c>
    </row>
    <row r="297" spans="1:23" x14ac:dyDescent="0.35">
      <c r="A297" s="133">
        <f t="shared" si="41"/>
        <v>294</v>
      </c>
      <c r="B297" s="134" t="e" cm="1">
        <f t="array" aca="1" ref="B297" ca="1">B296+_xll.RiskNormal(0.5584 + 2*0.001787*A297 -3*0.00000155*A297^2 - 4*0.00000000133*A297^3,0.35*(0.5584 + 2*0.001787*A297 -3*0.00000155*A297^2 - 4*0.00000000133*A297^3),_xll.RiskTruncateP(0.05,0.95),_xll.RiskName("BW Gain"),_xll.RiskUnits("kg"))</f>
        <v>#NAME?</v>
      </c>
      <c r="C297" s="133" t="e" cm="1">
        <f t="array" aca="1" ref="C297" ca="1">_xll.RiskNormal(1200,1200*0.3941,_xll.RiskTruncateP(0.05,0.95),_xll.RiskName("Diet 4 Feed"),_xll.RiskUnits("ng/kg dry"))</f>
        <v>#NAME?</v>
      </c>
      <c r="D297" s="133">
        <v>0</v>
      </c>
      <c r="E297" s="163">
        <v>1.3</v>
      </c>
      <c r="F297" s="134"/>
      <c r="G297" s="134"/>
      <c r="H297" s="134"/>
      <c r="I297" s="134"/>
      <c r="J297" s="134"/>
      <c r="K297" s="134"/>
      <c r="L297" s="134" t="e" cm="1">
        <f t="array" aca="1" ref="L297" ca="1">_xll.RiskNormal(5.4702*LN(A297)-22.889,(5.4702*LN(A297)-22.889)*0.35,_xll.RiskTruncateP(0.05,0.95),_xll.RiskName("DMI"),_xll.RiskUnits("kg"))</f>
        <v>#NAME?</v>
      </c>
      <c r="M297" s="134" t="e" cm="1">
        <f t="array" aca="1" ref="M297" ca="1">_xll.RiskNormal(0.0243*L297,0.005*L297,_xll.RiskTruncateP(0.05,0.95),_xll.RiskName("Soil Intake"),_xll.RiskUnits("kg"))</f>
        <v>#NAME?</v>
      </c>
      <c r="N297" s="134" t="e">
        <f t="shared" ca="1" si="42"/>
        <v>#NAME?</v>
      </c>
      <c r="O297" s="134">
        <f t="shared" si="43"/>
        <v>0</v>
      </c>
      <c r="P297" s="134" t="e">
        <f t="shared" ca="1" si="46"/>
        <v>#NAME?</v>
      </c>
      <c r="Q297" s="134" t="e">
        <f t="shared" ca="1" si="46"/>
        <v>#NAME?</v>
      </c>
      <c r="R297" s="134" t="e">
        <f t="shared" ca="1" si="46"/>
        <v>#NAME?</v>
      </c>
      <c r="S297" s="134" t="e">
        <f t="shared" ca="1" si="45"/>
        <v>#NAME?</v>
      </c>
      <c r="T297" s="134" t="e" cm="1">
        <f t="array" aca="1" ref="T297" ca="1">U296-(U296*(0.5^(1/_xll.RiskNormal('SW7'!C$2,'SW7'!D$2,_xll.RiskTruncateP(0.05,0.95),_xll.RiskName("Halflife"),_xll.RiskUnits("d")))))</f>
        <v>#NAME?</v>
      </c>
      <c r="U297" s="134" t="e">
        <f t="shared" ca="1" si="44"/>
        <v>#NAME?</v>
      </c>
      <c r="V297" s="137" t="e" cm="1">
        <f t="array" aca="1" ref="V297" ca="1">(U297*_xll.RiskNormal('SW7'!C$3,'SW7'!D$3,_xll.RiskTruncateP(0.05,0.95),_xll.RiskName("PFAS MUSCLE FRAC"))/(B297*_xll.RiskNormal('SW7'!C$4,'SW7'!E$4,_xll.RiskTruncateP(0.05,0.95),_xll.RiskName("MUSCLE BW FRAC"))))/1000</f>
        <v>#NAME?</v>
      </c>
      <c r="W297" s="137" t="e" cm="1">
        <f t="array" aca="1" ref="W297" ca="1">V297/_xll.RiskNormal('SW7'!C$5,'SW7'!D$5,_xll.RiskTruncateP(0.05,0.95),_xll.RiskName("Serum Part"))</f>
        <v>#NAME?</v>
      </c>
    </row>
    <row r="298" spans="1:23" x14ac:dyDescent="0.35">
      <c r="A298" s="133">
        <f t="shared" si="41"/>
        <v>295</v>
      </c>
      <c r="B298" s="134" t="e" cm="1">
        <f t="array" aca="1" ref="B298" ca="1">B297+_xll.RiskNormal(0.5584 + 2*0.001787*A298 -3*0.00000155*A298^2 - 4*0.00000000133*A298^3,0.35*(0.5584 + 2*0.001787*A298 -3*0.00000155*A298^2 - 4*0.00000000133*A298^3),_xll.RiskTruncateP(0.05,0.95),_xll.RiskName("BW Gain"),_xll.RiskUnits("kg"))</f>
        <v>#NAME?</v>
      </c>
      <c r="C298" s="133" t="e" cm="1">
        <f t="array" aca="1" ref="C298" ca="1">_xll.RiskNormal(1200,1200*0.3941,_xll.RiskTruncateP(0.05,0.95),_xll.RiskName("Diet 4 Feed"),_xll.RiskUnits("ng/kg dry"))</f>
        <v>#NAME?</v>
      </c>
      <c r="D298" s="133">
        <v>0</v>
      </c>
      <c r="E298" s="163">
        <v>1.3</v>
      </c>
      <c r="F298" s="134"/>
      <c r="G298" s="134"/>
      <c r="H298" s="134"/>
      <c r="I298" s="134"/>
      <c r="J298" s="134"/>
      <c r="K298" s="134"/>
      <c r="L298" s="134" t="e" cm="1">
        <f t="array" aca="1" ref="L298" ca="1">_xll.RiskNormal(5.4702*LN(A298)-22.889,(5.4702*LN(A298)-22.889)*0.35,_xll.RiskTruncateP(0.05,0.95),_xll.RiskName("DMI"),_xll.RiskUnits("kg"))</f>
        <v>#NAME?</v>
      </c>
      <c r="M298" s="134" t="e" cm="1">
        <f t="array" aca="1" ref="M298" ca="1">_xll.RiskNormal(0.0243*L298,0.005*L298,_xll.RiskTruncateP(0.05,0.95),_xll.RiskName("Soil Intake"),_xll.RiskUnits("kg"))</f>
        <v>#NAME?</v>
      </c>
      <c r="N298" s="134" t="e">
        <f t="shared" ca="1" si="42"/>
        <v>#NAME?</v>
      </c>
      <c r="O298" s="134">
        <f t="shared" si="43"/>
        <v>0</v>
      </c>
      <c r="P298" s="134" t="e">
        <f t="shared" ca="1" si="46"/>
        <v>#NAME?</v>
      </c>
      <c r="Q298" s="134" t="e">
        <f t="shared" ca="1" si="46"/>
        <v>#NAME?</v>
      </c>
      <c r="R298" s="134" t="e">
        <f t="shared" ca="1" si="46"/>
        <v>#NAME?</v>
      </c>
      <c r="S298" s="134" t="e">
        <f t="shared" ca="1" si="45"/>
        <v>#NAME?</v>
      </c>
      <c r="T298" s="134" t="e" cm="1">
        <f t="array" aca="1" ref="T298" ca="1">U297-(U297*(0.5^(1/_xll.RiskNormal('SW7'!C$2,'SW7'!D$2,_xll.RiskTruncateP(0.05,0.95),_xll.RiskName("Halflife"),_xll.RiskUnits("d")))))</f>
        <v>#NAME?</v>
      </c>
      <c r="U298" s="134" t="e">
        <f t="shared" ca="1" si="44"/>
        <v>#NAME?</v>
      </c>
      <c r="V298" s="137" t="e" cm="1">
        <f t="array" aca="1" ref="V298" ca="1">(U298*_xll.RiskNormal('SW7'!C$3,'SW7'!D$3,_xll.RiskTruncateP(0.05,0.95),_xll.RiskName("PFAS MUSCLE FRAC"))/(B298*_xll.RiskNormal('SW7'!C$4,'SW7'!E$4,_xll.RiskTruncateP(0.05,0.95),_xll.RiskName("MUSCLE BW FRAC"))))/1000</f>
        <v>#NAME?</v>
      </c>
      <c r="W298" s="137" t="e" cm="1">
        <f t="array" aca="1" ref="W298" ca="1">V298/_xll.RiskNormal('SW7'!C$5,'SW7'!D$5,_xll.RiskTruncateP(0.05,0.95),_xll.RiskName("Serum Part"))</f>
        <v>#NAME?</v>
      </c>
    </row>
    <row r="299" spans="1:23" x14ac:dyDescent="0.35">
      <c r="A299" s="133">
        <f t="shared" si="41"/>
        <v>296</v>
      </c>
      <c r="B299" s="134" t="e" cm="1">
        <f t="array" aca="1" ref="B299" ca="1">B298+_xll.RiskNormal(0.5584 + 2*0.001787*A299 -3*0.00000155*A299^2 - 4*0.00000000133*A299^3,0.35*(0.5584 + 2*0.001787*A299 -3*0.00000155*A299^2 - 4*0.00000000133*A299^3),_xll.RiskTruncateP(0.05,0.95),_xll.RiskName("BW Gain"),_xll.RiskUnits("kg"))</f>
        <v>#NAME?</v>
      </c>
      <c r="C299" s="133" t="e" cm="1">
        <f t="array" aca="1" ref="C299" ca="1">_xll.RiskNormal(1200,1200*0.3941,_xll.RiskTruncateP(0.05,0.95),_xll.RiskName("Diet 4 Feed"),_xll.RiskUnits("ng/kg dry"))</f>
        <v>#NAME?</v>
      </c>
      <c r="D299" s="133">
        <v>0</v>
      </c>
      <c r="E299" s="163">
        <v>1.3</v>
      </c>
      <c r="F299" s="134"/>
      <c r="G299" s="134"/>
      <c r="H299" s="134"/>
      <c r="I299" s="134"/>
      <c r="J299" s="134"/>
      <c r="K299" s="134"/>
      <c r="L299" s="134" t="e" cm="1">
        <f t="array" aca="1" ref="L299" ca="1">_xll.RiskNormal(5.4702*LN(A299)-22.889,(5.4702*LN(A299)-22.889)*0.35,_xll.RiskTruncateP(0.05,0.95),_xll.RiskName("DMI"),_xll.RiskUnits("kg"))</f>
        <v>#NAME?</v>
      </c>
      <c r="M299" s="134" t="e" cm="1">
        <f t="array" aca="1" ref="M299" ca="1">_xll.RiskNormal(0.0243*L299,0.005*L299,_xll.RiskTruncateP(0.05,0.95),_xll.RiskName("Soil Intake"),_xll.RiskUnits("kg"))</f>
        <v>#NAME?</v>
      </c>
      <c r="N299" s="134" t="e">
        <f t="shared" ca="1" si="42"/>
        <v>#NAME?</v>
      </c>
      <c r="O299" s="134">
        <f t="shared" si="43"/>
        <v>0</v>
      </c>
      <c r="P299" s="134" t="e">
        <f t="shared" ca="1" si="46"/>
        <v>#NAME?</v>
      </c>
      <c r="Q299" s="134" t="e">
        <f t="shared" ca="1" si="46"/>
        <v>#NAME?</v>
      </c>
      <c r="R299" s="134" t="e">
        <f t="shared" ca="1" si="46"/>
        <v>#NAME?</v>
      </c>
      <c r="S299" s="134" t="e">
        <f t="shared" ca="1" si="45"/>
        <v>#NAME?</v>
      </c>
      <c r="T299" s="134" t="e" cm="1">
        <f t="array" aca="1" ref="T299" ca="1">U298-(U298*(0.5^(1/_xll.RiskNormal('SW7'!C$2,'SW7'!D$2,_xll.RiskTruncateP(0.05,0.95),_xll.RiskName("Halflife"),_xll.RiskUnits("d")))))</f>
        <v>#NAME?</v>
      </c>
      <c r="U299" s="134" t="e">
        <f t="shared" ca="1" si="44"/>
        <v>#NAME?</v>
      </c>
      <c r="V299" s="137" t="e" cm="1">
        <f t="array" aca="1" ref="V299" ca="1">(U299*_xll.RiskNormal('SW7'!C$3,'SW7'!D$3,_xll.RiskTruncateP(0.05,0.95),_xll.RiskName("PFAS MUSCLE FRAC"))/(B299*_xll.RiskNormal('SW7'!C$4,'SW7'!E$4,_xll.RiskTruncateP(0.05,0.95),_xll.RiskName("MUSCLE BW FRAC"))))/1000</f>
        <v>#NAME?</v>
      </c>
      <c r="W299" s="137" t="e" cm="1">
        <f t="array" aca="1" ref="W299" ca="1">V299/_xll.RiskNormal('SW7'!C$5,'SW7'!D$5,_xll.RiskTruncateP(0.05,0.95),_xll.RiskName("Serum Part"))</f>
        <v>#NAME?</v>
      </c>
    </row>
    <row r="300" spans="1:23" x14ac:dyDescent="0.35">
      <c r="A300" s="133">
        <f t="shared" si="41"/>
        <v>297</v>
      </c>
      <c r="B300" s="134" t="e" cm="1">
        <f t="array" aca="1" ref="B300" ca="1">B299+_xll.RiskNormal(0.5584 + 2*0.001787*A300 -3*0.00000155*A300^2 - 4*0.00000000133*A300^3,0.35*(0.5584 + 2*0.001787*A300 -3*0.00000155*A300^2 - 4*0.00000000133*A300^3),_xll.RiskTruncateP(0.05,0.95),_xll.RiskName("BW Gain"),_xll.RiskUnits("kg"))</f>
        <v>#NAME?</v>
      </c>
      <c r="C300" s="133" t="e" cm="1">
        <f t="array" aca="1" ref="C300" ca="1">_xll.RiskNormal(1200,1200*0.3941,_xll.RiskTruncateP(0.05,0.95),_xll.RiskName("Diet 4 Feed"),_xll.RiskUnits("ng/kg dry"))</f>
        <v>#NAME?</v>
      </c>
      <c r="D300" s="133">
        <v>0</v>
      </c>
      <c r="E300" s="163">
        <v>1.3</v>
      </c>
      <c r="F300" s="134"/>
      <c r="G300" s="134"/>
      <c r="H300" s="134"/>
      <c r="I300" s="134"/>
      <c r="J300" s="134"/>
      <c r="K300" s="134"/>
      <c r="L300" s="134" t="e" cm="1">
        <f t="array" aca="1" ref="L300" ca="1">_xll.RiskNormal(5.4702*LN(A300)-22.889,(5.4702*LN(A300)-22.889)*0.35,_xll.RiskTruncateP(0.05,0.95),_xll.RiskName("DMI"),_xll.RiskUnits("kg"))</f>
        <v>#NAME?</v>
      </c>
      <c r="M300" s="134" t="e" cm="1">
        <f t="array" aca="1" ref="M300" ca="1">_xll.RiskNormal(0.0243*L300,0.005*L300,_xll.RiskTruncateP(0.05,0.95),_xll.RiskName("Soil Intake"),_xll.RiskUnits("kg"))</f>
        <v>#NAME?</v>
      </c>
      <c r="N300" s="134" t="e">
        <f t="shared" ca="1" si="42"/>
        <v>#NAME?</v>
      </c>
      <c r="O300" s="134">
        <f t="shared" si="43"/>
        <v>0</v>
      </c>
      <c r="P300" s="134" t="e">
        <f t="shared" ca="1" si="46"/>
        <v>#NAME?</v>
      </c>
      <c r="Q300" s="134" t="e">
        <f t="shared" ca="1" si="46"/>
        <v>#NAME?</v>
      </c>
      <c r="R300" s="134" t="e">
        <f t="shared" ca="1" si="46"/>
        <v>#NAME?</v>
      </c>
      <c r="S300" s="134" t="e">
        <f t="shared" ca="1" si="45"/>
        <v>#NAME?</v>
      </c>
      <c r="T300" s="134" t="e" cm="1">
        <f t="array" aca="1" ref="T300" ca="1">U299-(U299*(0.5^(1/_xll.RiskNormal('SW7'!C$2,'SW7'!D$2,_xll.RiskTruncateP(0.05,0.95),_xll.RiskName("Halflife"),_xll.RiskUnits("d")))))</f>
        <v>#NAME?</v>
      </c>
      <c r="U300" s="134" t="e">
        <f t="shared" ca="1" si="44"/>
        <v>#NAME?</v>
      </c>
      <c r="V300" s="137" t="e" cm="1">
        <f t="array" aca="1" ref="V300" ca="1">(U300*_xll.RiskNormal('SW7'!C$3,'SW7'!D$3,_xll.RiskTruncateP(0.05,0.95),_xll.RiskName("PFAS MUSCLE FRAC"))/(B300*_xll.RiskNormal('SW7'!C$4,'SW7'!E$4,_xll.RiskTruncateP(0.05,0.95),_xll.RiskName("MUSCLE BW FRAC"))))/1000</f>
        <v>#NAME?</v>
      </c>
      <c r="W300" s="137" t="e" cm="1">
        <f t="array" aca="1" ref="W300" ca="1">V300/_xll.RiskNormal('SW7'!C$5,'SW7'!D$5,_xll.RiskTruncateP(0.05,0.95),_xll.RiskName("Serum Part"))</f>
        <v>#NAME?</v>
      </c>
    </row>
    <row r="301" spans="1:23" x14ac:dyDescent="0.35">
      <c r="A301" s="133">
        <f t="shared" si="41"/>
        <v>298</v>
      </c>
      <c r="B301" s="134" t="e" cm="1">
        <f t="array" aca="1" ref="B301" ca="1">B300+_xll.RiskNormal(0.5584 + 2*0.001787*A301 -3*0.00000155*A301^2 - 4*0.00000000133*A301^3,0.35*(0.5584 + 2*0.001787*A301 -3*0.00000155*A301^2 - 4*0.00000000133*A301^3),_xll.RiskTruncateP(0.05,0.95),_xll.RiskName("BW Gain"),_xll.RiskUnits("kg"))</f>
        <v>#NAME?</v>
      </c>
      <c r="C301" s="133" t="e" cm="1">
        <f t="array" aca="1" ref="C301" ca="1">_xll.RiskNormal(1200,1200*0.3941,_xll.RiskTruncateP(0.05,0.95),_xll.RiskName("Diet 4 Feed"),_xll.RiskUnits("ng/kg dry"))</f>
        <v>#NAME?</v>
      </c>
      <c r="D301" s="133">
        <v>0</v>
      </c>
      <c r="E301" s="163">
        <v>1.3</v>
      </c>
      <c r="F301" s="134"/>
      <c r="G301" s="134"/>
      <c r="H301" s="134"/>
      <c r="I301" s="134"/>
      <c r="J301" s="134"/>
      <c r="K301" s="134"/>
      <c r="L301" s="134" t="e" cm="1">
        <f t="array" aca="1" ref="L301" ca="1">_xll.RiskNormal(5.4702*LN(A301)-22.889,(5.4702*LN(A301)-22.889)*0.35,_xll.RiskTruncateP(0.05,0.95),_xll.RiskName("DMI"),_xll.RiskUnits("kg"))</f>
        <v>#NAME?</v>
      </c>
      <c r="M301" s="134" t="e" cm="1">
        <f t="array" aca="1" ref="M301" ca="1">_xll.RiskNormal(0.0243*L301,0.005*L301,_xll.RiskTruncateP(0.05,0.95),_xll.RiskName("Soil Intake"),_xll.RiskUnits("kg"))</f>
        <v>#NAME?</v>
      </c>
      <c r="N301" s="134" t="e">
        <f t="shared" ca="1" si="42"/>
        <v>#NAME?</v>
      </c>
      <c r="O301" s="134">
        <f t="shared" si="43"/>
        <v>0</v>
      </c>
      <c r="P301" s="134" t="e">
        <f t="shared" ca="1" si="46"/>
        <v>#NAME?</v>
      </c>
      <c r="Q301" s="134" t="e">
        <f t="shared" ca="1" si="46"/>
        <v>#NAME?</v>
      </c>
      <c r="R301" s="134" t="e">
        <f t="shared" ca="1" si="46"/>
        <v>#NAME?</v>
      </c>
      <c r="S301" s="134" t="e">
        <f t="shared" ca="1" si="45"/>
        <v>#NAME?</v>
      </c>
      <c r="T301" s="134" t="e" cm="1">
        <f t="array" aca="1" ref="T301" ca="1">U300-(U300*(0.5^(1/_xll.RiskNormal('SW7'!C$2,'SW7'!D$2,_xll.RiskTruncateP(0.05,0.95),_xll.RiskName("Halflife"),_xll.RiskUnits("d")))))</f>
        <v>#NAME?</v>
      </c>
      <c r="U301" s="134" t="e">
        <f t="shared" ca="1" si="44"/>
        <v>#NAME?</v>
      </c>
      <c r="V301" s="137" t="e" cm="1">
        <f t="array" aca="1" ref="V301" ca="1">(U301*_xll.RiskNormal('SW7'!C$3,'SW7'!D$3,_xll.RiskTruncateP(0.05,0.95),_xll.RiskName("PFAS MUSCLE FRAC"))/(B301*_xll.RiskNormal('SW7'!C$4,'SW7'!E$4,_xll.RiskTruncateP(0.05,0.95),_xll.RiskName("MUSCLE BW FRAC"))))/1000</f>
        <v>#NAME?</v>
      </c>
      <c r="W301" s="137" t="e" cm="1">
        <f t="array" aca="1" ref="W301" ca="1">V301/_xll.RiskNormal('SW7'!C$5,'SW7'!D$5,_xll.RiskTruncateP(0.05,0.95),_xll.RiskName("Serum Part"))</f>
        <v>#NAME?</v>
      </c>
    </row>
    <row r="302" spans="1:23" x14ac:dyDescent="0.35">
      <c r="A302" s="133">
        <f t="shared" si="41"/>
        <v>299</v>
      </c>
      <c r="B302" s="134" t="e" cm="1">
        <f t="array" aca="1" ref="B302" ca="1">B301+_xll.RiskNormal(0.5584 + 2*0.001787*A302 -3*0.00000155*A302^2 - 4*0.00000000133*A302^3,0.35*(0.5584 + 2*0.001787*A302 -3*0.00000155*A302^2 - 4*0.00000000133*A302^3),_xll.RiskTruncateP(0.05,0.95),_xll.RiskName("BW Gain"),_xll.RiskUnits("kg"))</f>
        <v>#NAME?</v>
      </c>
      <c r="C302" s="133" t="e" cm="1">
        <f t="array" aca="1" ref="C302" ca="1">_xll.RiskNormal(1200,1200*0.3941,_xll.RiskTruncateP(0.05,0.95),_xll.RiskName("Diet 4 Feed"),_xll.RiskUnits("ng/kg dry"))</f>
        <v>#NAME?</v>
      </c>
      <c r="D302" s="133">
        <v>0</v>
      </c>
      <c r="E302" s="163">
        <v>1.3</v>
      </c>
      <c r="F302" s="134"/>
      <c r="G302" s="134"/>
      <c r="H302" s="134"/>
      <c r="I302" s="134"/>
      <c r="J302" s="134"/>
      <c r="K302" s="134"/>
      <c r="L302" s="134" t="e" cm="1">
        <f t="array" aca="1" ref="L302" ca="1">_xll.RiskNormal(5.4702*LN(A302)-22.889,(5.4702*LN(A302)-22.889)*0.35,_xll.RiskTruncateP(0.05,0.95),_xll.RiskName("DMI"),_xll.RiskUnits("kg"))</f>
        <v>#NAME?</v>
      </c>
      <c r="M302" s="134" t="e" cm="1">
        <f t="array" aca="1" ref="M302" ca="1">_xll.RiskNormal(0.0243*L302,0.005*L302,_xll.RiskTruncateP(0.05,0.95),_xll.RiskName("Soil Intake"),_xll.RiskUnits("kg"))</f>
        <v>#NAME?</v>
      </c>
      <c r="N302" s="134" t="e">
        <f t="shared" ca="1" si="42"/>
        <v>#NAME?</v>
      </c>
      <c r="O302" s="134">
        <f t="shared" si="43"/>
        <v>0</v>
      </c>
      <c r="P302" s="134" t="e">
        <f t="shared" ca="1" si="46"/>
        <v>#NAME?</v>
      </c>
      <c r="Q302" s="134" t="e">
        <f t="shared" ca="1" si="46"/>
        <v>#NAME?</v>
      </c>
      <c r="R302" s="134" t="e">
        <f t="shared" ca="1" si="46"/>
        <v>#NAME?</v>
      </c>
      <c r="S302" s="134" t="e">
        <f t="shared" ca="1" si="45"/>
        <v>#NAME?</v>
      </c>
      <c r="T302" s="134" t="e" cm="1">
        <f t="array" aca="1" ref="T302" ca="1">U301-(U301*(0.5^(1/_xll.RiskNormal('SW7'!C$2,'SW7'!D$2,_xll.RiskTruncateP(0.05,0.95),_xll.RiskName("Halflife"),_xll.RiskUnits("d")))))</f>
        <v>#NAME?</v>
      </c>
      <c r="U302" s="134" t="e">
        <f t="shared" ca="1" si="44"/>
        <v>#NAME?</v>
      </c>
      <c r="V302" s="137" t="e" cm="1">
        <f t="array" aca="1" ref="V302" ca="1">(U302*_xll.RiskNormal('SW7'!C$3,'SW7'!D$3,_xll.RiskTruncateP(0.05,0.95),_xll.RiskName("PFAS MUSCLE FRAC"))/(B302*_xll.RiskNormal('SW7'!C$4,'SW7'!E$4,_xll.RiskTruncateP(0.05,0.95),_xll.RiskName("MUSCLE BW FRAC"))))/1000</f>
        <v>#NAME?</v>
      </c>
      <c r="W302" s="137" t="e" cm="1">
        <f t="array" aca="1" ref="W302" ca="1">V302/_xll.RiskNormal('SW7'!C$5,'SW7'!D$5,_xll.RiskTruncateP(0.05,0.95),_xll.RiskName("Serum Part"))</f>
        <v>#NAME?</v>
      </c>
    </row>
    <row r="303" spans="1:23" x14ac:dyDescent="0.35">
      <c r="A303" s="133">
        <f t="shared" si="41"/>
        <v>300</v>
      </c>
      <c r="B303" s="134" t="e" cm="1">
        <f t="array" aca="1" ref="B303" ca="1">B302+_xll.RiskNormal(0.5584 + 2*0.001787*A303 -3*0.00000155*A303^2 - 4*0.00000000133*A303^3,0.35*(0.5584 + 2*0.001787*A303 -3*0.00000155*A303^2 - 4*0.00000000133*A303^3),_xll.RiskTruncateP(0.05,0.95),_xll.RiskName("BW Gain"),_xll.RiskUnits("kg"))</f>
        <v>#NAME?</v>
      </c>
      <c r="C303" s="133" t="e" cm="1">
        <f t="array" aca="1" ref="C303" ca="1">_xll.RiskNormal(1200,1200*0.3941,_xll.RiskTruncateP(0.05,0.95),_xll.RiskName("Diet 4 Feed"),_xll.RiskUnits("ng/kg dry"))</f>
        <v>#NAME?</v>
      </c>
      <c r="D303" s="133">
        <v>0</v>
      </c>
      <c r="E303" s="163">
        <v>1.3</v>
      </c>
      <c r="F303" s="134"/>
      <c r="G303" s="134"/>
      <c r="H303" s="134"/>
      <c r="I303" s="134"/>
      <c r="J303" s="134"/>
      <c r="K303" s="134"/>
      <c r="L303" s="134" t="e" cm="1">
        <f t="array" aca="1" ref="L303" ca="1">_xll.RiskNormal(5.4702*LN(A303)-22.889,(5.4702*LN(A303)-22.889)*0.35,_xll.RiskTruncateP(0.05,0.95),_xll.RiskName("DMI"),_xll.RiskUnits("kg"))</f>
        <v>#NAME?</v>
      </c>
      <c r="M303" s="134" t="e" cm="1">
        <f t="array" aca="1" ref="M303" ca="1">_xll.RiskNormal(0.0243*L303,0.005*L303,_xll.RiskTruncateP(0.05,0.95),_xll.RiskName("Soil Intake"),_xll.RiskUnits("kg"))</f>
        <v>#NAME?</v>
      </c>
      <c r="N303" s="134" t="e">
        <f t="shared" ca="1" si="42"/>
        <v>#NAME?</v>
      </c>
      <c r="O303" s="134">
        <f t="shared" si="43"/>
        <v>0</v>
      </c>
      <c r="P303" s="134" t="e">
        <f t="shared" ca="1" si="46"/>
        <v>#NAME?</v>
      </c>
      <c r="Q303" s="134" t="e">
        <f t="shared" ca="1" si="46"/>
        <v>#NAME?</v>
      </c>
      <c r="R303" s="134" t="e">
        <f t="shared" ca="1" si="46"/>
        <v>#NAME?</v>
      </c>
      <c r="S303" s="134" t="e">
        <f t="shared" ca="1" si="45"/>
        <v>#NAME?</v>
      </c>
      <c r="T303" s="134" t="e" cm="1">
        <f t="array" aca="1" ref="T303" ca="1">U302-(U302*(0.5^(1/_xll.RiskNormal('SW7'!C$2,'SW7'!D$2,_xll.RiskTruncateP(0.05,0.95),_xll.RiskName("Halflife"),_xll.RiskUnits("d")))))</f>
        <v>#NAME?</v>
      </c>
      <c r="U303" s="134" t="e">
        <f t="shared" ca="1" si="44"/>
        <v>#NAME?</v>
      </c>
      <c r="V303" s="137" t="e" cm="1">
        <f t="array" aca="1" ref="V303" ca="1">(U303*_xll.RiskNormal('SW7'!C$3,'SW7'!D$3,_xll.RiskTruncateP(0.05,0.95),_xll.RiskName("PFAS MUSCLE FRAC"))/(B303*_xll.RiskNormal('SW7'!C$4,'SW7'!E$4,_xll.RiskTruncateP(0.05,0.95),_xll.RiskName("MUSCLE BW FRAC"))))/1000</f>
        <v>#NAME?</v>
      </c>
      <c r="W303" s="137" t="e" cm="1">
        <f t="array" aca="1" ref="W303" ca="1">V303/_xll.RiskNormal('SW7'!C$5,'SW7'!D$5,_xll.RiskTruncateP(0.05,0.95),_xll.RiskName("Serum Part"))</f>
        <v>#NAME?</v>
      </c>
    </row>
    <row r="304" spans="1:23" x14ac:dyDescent="0.35">
      <c r="A304" s="133">
        <f t="shared" si="41"/>
        <v>301</v>
      </c>
      <c r="B304" s="134" t="e" cm="1">
        <f t="array" aca="1" ref="B304" ca="1">B303+_xll.RiskNormal(0.5584 + 2*0.001787*A304 -3*0.00000155*A304^2 - 4*0.00000000133*A304^3,0.35*(0.5584 + 2*0.001787*A304 -3*0.00000155*A304^2 - 4*0.00000000133*A304^3),_xll.RiskTruncateP(0.05,0.95),_xll.RiskName("BW Gain"),_xll.RiskUnits("kg"))</f>
        <v>#NAME?</v>
      </c>
      <c r="C304" s="133" t="e" cm="1">
        <f t="array" aca="1" ref="C304" ca="1">_xll.RiskNormal(1200,1200*0.3941,_xll.RiskTruncateP(0.05,0.95),_xll.RiskName("Diet 4 Feed"),_xll.RiskUnits("ng/kg dry"))</f>
        <v>#NAME?</v>
      </c>
      <c r="D304" s="133">
        <v>0</v>
      </c>
      <c r="E304" s="163">
        <v>1.3</v>
      </c>
      <c r="F304" s="134"/>
      <c r="G304" s="134"/>
      <c r="H304" s="134"/>
      <c r="I304" s="134"/>
      <c r="J304" s="134"/>
      <c r="K304" s="134"/>
      <c r="L304" s="134" t="e" cm="1">
        <f t="array" aca="1" ref="L304" ca="1">_xll.RiskNormal(5.4702*LN(A304)-22.889,(5.4702*LN(A304)-22.889)*0.35,_xll.RiskTruncateP(0.05,0.95),_xll.RiskName("DMI"),_xll.RiskUnits("kg"))</f>
        <v>#NAME?</v>
      </c>
      <c r="M304" s="134" t="e" cm="1">
        <f t="array" aca="1" ref="M304" ca="1">_xll.RiskNormal(0.0243*L304,0.005*L304,_xll.RiskTruncateP(0.05,0.95),_xll.RiskName("Soil Intake"),_xll.RiskUnits("kg"))</f>
        <v>#NAME?</v>
      </c>
      <c r="N304" s="134" t="e">
        <f t="shared" ca="1" si="42"/>
        <v>#NAME?</v>
      </c>
      <c r="O304" s="134">
        <f t="shared" si="43"/>
        <v>0</v>
      </c>
      <c r="P304" s="134" t="e">
        <f t="shared" ca="1" si="46"/>
        <v>#NAME?</v>
      </c>
      <c r="Q304" s="134" t="e">
        <f t="shared" ca="1" si="46"/>
        <v>#NAME?</v>
      </c>
      <c r="R304" s="134" t="e">
        <f t="shared" ca="1" si="46"/>
        <v>#NAME?</v>
      </c>
      <c r="S304" s="134" t="e">
        <f t="shared" ca="1" si="45"/>
        <v>#NAME?</v>
      </c>
      <c r="T304" s="134" t="e" cm="1">
        <f t="array" aca="1" ref="T304" ca="1">U303-(U303*(0.5^(1/_xll.RiskNormal('SW7'!C$2,'SW7'!D$2,_xll.RiskTruncateP(0.05,0.95),_xll.RiskName("Halflife"),_xll.RiskUnits("d")))))</f>
        <v>#NAME?</v>
      </c>
      <c r="U304" s="134" t="e">
        <f t="shared" ca="1" si="44"/>
        <v>#NAME?</v>
      </c>
      <c r="V304" s="137" t="e" cm="1">
        <f t="array" aca="1" ref="V304" ca="1">(U304*_xll.RiskNormal('SW7'!C$3,'SW7'!D$3,_xll.RiskTruncateP(0.05,0.95),_xll.RiskName("PFAS MUSCLE FRAC"))/(B304*_xll.RiskNormal('SW7'!C$4,'SW7'!E$4,_xll.RiskTruncateP(0.05,0.95),_xll.RiskName("MUSCLE BW FRAC"))))/1000</f>
        <v>#NAME?</v>
      </c>
      <c r="W304" s="137" t="e" cm="1">
        <f t="array" aca="1" ref="W304" ca="1">V304/_xll.RiskNormal('SW7'!C$5,'SW7'!D$5,_xll.RiskTruncateP(0.05,0.95),_xll.RiskName("Serum Part"))</f>
        <v>#NAME?</v>
      </c>
    </row>
    <row r="305" spans="1:23" x14ac:dyDescent="0.35">
      <c r="A305" s="133">
        <f t="shared" si="41"/>
        <v>302</v>
      </c>
      <c r="B305" s="134" t="e" cm="1">
        <f t="array" aca="1" ref="B305" ca="1">B304+_xll.RiskNormal(0.5584 + 2*0.001787*A305 -3*0.00000155*A305^2 - 4*0.00000000133*A305^3,0.35*(0.5584 + 2*0.001787*A305 -3*0.00000155*A305^2 - 4*0.00000000133*A305^3),_xll.RiskTruncateP(0.05,0.95),_xll.RiskName("BW Gain"),_xll.RiskUnits("kg"))</f>
        <v>#NAME?</v>
      </c>
      <c r="C305" s="133" t="e" cm="1">
        <f t="array" aca="1" ref="C305" ca="1">_xll.RiskNormal(1200,1200*0.3941,_xll.RiskTruncateP(0.05,0.95),_xll.RiskName("Diet 4 Feed"),_xll.RiskUnits("ng/kg dry"))</f>
        <v>#NAME?</v>
      </c>
      <c r="D305" s="133">
        <v>0</v>
      </c>
      <c r="E305" s="163">
        <v>1.3</v>
      </c>
      <c r="F305" s="134"/>
      <c r="G305" s="134"/>
      <c r="H305" s="134"/>
      <c r="I305" s="134"/>
      <c r="J305" s="134"/>
      <c r="K305" s="134"/>
      <c r="L305" s="134" t="e" cm="1">
        <f t="array" aca="1" ref="L305" ca="1">_xll.RiskNormal(5.4702*LN(A305)-22.889,(5.4702*LN(A305)-22.889)*0.35,_xll.RiskTruncateP(0.05,0.95),_xll.RiskName("DMI"),_xll.RiskUnits("kg"))</f>
        <v>#NAME?</v>
      </c>
      <c r="M305" s="134" t="e" cm="1">
        <f t="array" aca="1" ref="M305" ca="1">_xll.RiskNormal(0.0243*L305,0.005*L305,_xll.RiskTruncateP(0.05,0.95),_xll.RiskName("Soil Intake"),_xll.RiskUnits("kg"))</f>
        <v>#NAME?</v>
      </c>
      <c r="N305" s="134" t="e">
        <f t="shared" ca="1" si="42"/>
        <v>#NAME?</v>
      </c>
      <c r="O305" s="134">
        <f t="shared" si="43"/>
        <v>0</v>
      </c>
      <c r="P305" s="134" t="e">
        <f t="shared" ca="1" si="46"/>
        <v>#NAME?</v>
      </c>
      <c r="Q305" s="134" t="e">
        <f t="shared" ca="1" si="46"/>
        <v>#NAME?</v>
      </c>
      <c r="R305" s="134" t="e">
        <f t="shared" ca="1" si="46"/>
        <v>#NAME?</v>
      </c>
      <c r="S305" s="134" t="e">
        <f t="shared" ca="1" si="45"/>
        <v>#NAME?</v>
      </c>
      <c r="T305" s="134" t="e" cm="1">
        <f t="array" aca="1" ref="T305" ca="1">U304-(U304*(0.5^(1/_xll.RiskNormal('SW7'!C$2,'SW7'!D$2,_xll.RiskTruncateP(0.05,0.95),_xll.RiskName("Halflife"),_xll.RiskUnits("d")))))</f>
        <v>#NAME?</v>
      </c>
      <c r="U305" s="134" t="e">
        <f t="shared" ca="1" si="44"/>
        <v>#NAME?</v>
      </c>
      <c r="V305" s="137" t="e" cm="1">
        <f t="array" aca="1" ref="V305" ca="1">(U305*_xll.RiskNormal('SW7'!C$3,'SW7'!D$3,_xll.RiskTruncateP(0.05,0.95),_xll.RiskName("PFAS MUSCLE FRAC"))/(B305*_xll.RiskNormal('SW7'!C$4,'SW7'!E$4,_xll.RiskTruncateP(0.05,0.95),_xll.RiskName("MUSCLE BW FRAC"))))/1000</f>
        <v>#NAME?</v>
      </c>
      <c r="W305" s="137" t="e" cm="1">
        <f t="array" aca="1" ref="W305" ca="1">V305/_xll.RiskNormal('SW7'!C$5,'SW7'!D$5,_xll.RiskTruncateP(0.05,0.95),_xll.RiskName("Serum Part"))</f>
        <v>#NAME?</v>
      </c>
    </row>
    <row r="306" spans="1:23" x14ac:dyDescent="0.35">
      <c r="A306" s="133">
        <f t="shared" si="41"/>
        <v>303</v>
      </c>
      <c r="B306" s="134" t="e" cm="1">
        <f t="array" aca="1" ref="B306" ca="1">B305+_xll.RiskNormal(0.5584 + 2*0.001787*A306 -3*0.00000155*A306^2 - 4*0.00000000133*A306^3,0.35*(0.5584 + 2*0.001787*A306 -3*0.00000155*A306^2 - 4*0.00000000133*A306^3),_xll.RiskTruncateP(0.05,0.95),_xll.RiskName("BW Gain"),_xll.RiskUnits("kg"))</f>
        <v>#NAME?</v>
      </c>
      <c r="C306" s="133" t="e" cm="1">
        <f t="array" aca="1" ref="C306" ca="1">_xll.RiskNormal(1200,1200*0.3941,_xll.RiskTruncateP(0.05,0.95),_xll.RiskName("Diet 4 Feed"),_xll.RiskUnits("ng/kg dry"))</f>
        <v>#NAME?</v>
      </c>
      <c r="D306" s="133">
        <v>0</v>
      </c>
      <c r="E306" s="163">
        <v>1.3</v>
      </c>
      <c r="F306" s="134"/>
      <c r="G306" s="134"/>
      <c r="H306" s="134"/>
      <c r="I306" s="134"/>
      <c r="J306" s="134"/>
      <c r="K306" s="134"/>
      <c r="L306" s="134" t="e" cm="1">
        <f t="array" aca="1" ref="L306" ca="1">_xll.RiskNormal(5.4702*LN(A306)-22.889,(5.4702*LN(A306)-22.889)*0.35,_xll.RiskTruncateP(0.05,0.95),_xll.RiskName("DMI"),_xll.RiskUnits("kg"))</f>
        <v>#NAME?</v>
      </c>
      <c r="M306" s="134" t="e" cm="1">
        <f t="array" aca="1" ref="M306" ca="1">_xll.RiskNormal(0.0243*L306,0.005*L306,_xll.RiskTruncateP(0.05,0.95),_xll.RiskName("Soil Intake"),_xll.RiskUnits("kg"))</f>
        <v>#NAME?</v>
      </c>
      <c r="N306" s="134" t="e">
        <f t="shared" ca="1" si="42"/>
        <v>#NAME?</v>
      </c>
      <c r="O306" s="134">
        <f t="shared" si="43"/>
        <v>0</v>
      </c>
      <c r="P306" s="134" t="e">
        <f t="shared" ca="1" si="46"/>
        <v>#NAME?</v>
      </c>
      <c r="Q306" s="134" t="e">
        <f t="shared" ca="1" si="46"/>
        <v>#NAME?</v>
      </c>
      <c r="R306" s="134" t="e">
        <f t="shared" ca="1" si="46"/>
        <v>#NAME?</v>
      </c>
      <c r="S306" s="134" t="e">
        <f t="shared" ca="1" si="45"/>
        <v>#NAME?</v>
      </c>
      <c r="T306" s="134" t="e" cm="1">
        <f t="array" aca="1" ref="T306" ca="1">U305-(U305*(0.5^(1/_xll.RiskNormal('SW7'!C$2,'SW7'!D$2,_xll.RiskTruncateP(0.05,0.95),_xll.RiskName("Halflife"),_xll.RiskUnits("d")))))</f>
        <v>#NAME?</v>
      </c>
      <c r="U306" s="134" t="e">
        <f t="shared" ca="1" si="44"/>
        <v>#NAME?</v>
      </c>
      <c r="V306" s="137" t="e" cm="1">
        <f t="array" aca="1" ref="V306" ca="1">(U306*_xll.RiskNormal('SW7'!C$3,'SW7'!D$3,_xll.RiskTruncateP(0.05,0.95),_xll.RiskName("PFAS MUSCLE FRAC"))/(B306*_xll.RiskNormal('SW7'!C$4,'SW7'!E$4,_xll.RiskTruncateP(0.05,0.95),_xll.RiskName("MUSCLE BW FRAC"))))/1000</f>
        <v>#NAME?</v>
      </c>
      <c r="W306" s="137" t="e" cm="1">
        <f t="array" aca="1" ref="W306" ca="1">V306/_xll.RiskNormal('SW7'!C$5,'SW7'!D$5,_xll.RiskTruncateP(0.05,0.95),_xll.RiskName("Serum Part"))</f>
        <v>#NAME?</v>
      </c>
    </row>
    <row r="307" spans="1:23" x14ac:dyDescent="0.35">
      <c r="A307" s="133">
        <f t="shared" si="41"/>
        <v>304</v>
      </c>
      <c r="B307" s="134" t="e" cm="1">
        <f t="array" aca="1" ref="B307" ca="1">B306+_xll.RiskNormal(0.5584 + 2*0.001787*A307 -3*0.00000155*A307^2 - 4*0.00000000133*A307^3,0.35*(0.5584 + 2*0.001787*A307 -3*0.00000155*A307^2 - 4*0.00000000133*A307^3),_xll.RiskTruncateP(0.05,0.95),_xll.RiskName("BW Gain"),_xll.RiskUnits("kg"))</f>
        <v>#NAME?</v>
      </c>
      <c r="C307" s="133" t="e" cm="1">
        <f t="array" aca="1" ref="C307" ca="1">_xll.RiskNormal(1200,1200*0.3941,_xll.RiskTruncateP(0.05,0.95),_xll.RiskName("Diet 4 Feed"),_xll.RiskUnits("ng/kg dry"))</f>
        <v>#NAME?</v>
      </c>
      <c r="D307" s="133">
        <v>0</v>
      </c>
      <c r="E307" s="163">
        <v>1.3</v>
      </c>
      <c r="F307" s="134"/>
      <c r="G307" s="134"/>
      <c r="H307" s="134"/>
      <c r="I307" s="134"/>
      <c r="J307" s="134"/>
      <c r="K307" s="134"/>
      <c r="L307" s="134" t="e" cm="1">
        <f t="array" aca="1" ref="L307" ca="1">_xll.RiskNormal(5.4702*LN(A307)-22.889,(5.4702*LN(A307)-22.889)*0.35,_xll.RiskTruncateP(0.05,0.95),_xll.RiskName("DMI"),_xll.RiskUnits("kg"))</f>
        <v>#NAME?</v>
      </c>
      <c r="M307" s="134" t="e" cm="1">
        <f t="array" aca="1" ref="M307" ca="1">_xll.RiskNormal(0.0243*L307,0.005*L307,_xll.RiskTruncateP(0.05,0.95),_xll.RiskName("Soil Intake"),_xll.RiskUnits("kg"))</f>
        <v>#NAME?</v>
      </c>
      <c r="N307" s="134" t="e">
        <f t="shared" ca="1" si="42"/>
        <v>#NAME?</v>
      </c>
      <c r="O307" s="134">
        <f t="shared" si="43"/>
        <v>0</v>
      </c>
      <c r="P307" s="134" t="e">
        <f t="shared" ca="1" si="46"/>
        <v>#NAME?</v>
      </c>
      <c r="Q307" s="134" t="e">
        <f t="shared" ca="1" si="46"/>
        <v>#NAME?</v>
      </c>
      <c r="R307" s="134" t="e">
        <f t="shared" ca="1" si="46"/>
        <v>#NAME?</v>
      </c>
      <c r="S307" s="134" t="e">
        <f t="shared" ca="1" si="45"/>
        <v>#NAME?</v>
      </c>
      <c r="T307" s="134" t="e" cm="1">
        <f t="array" aca="1" ref="T307" ca="1">U306-(U306*(0.5^(1/_xll.RiskNormal('SW7'!C$2,'SW7'!D$2,_xll.RiskTruncateP(0.05,0.95),_xll.RiskName("Halflife"),_xll.RiskUnits("d")))))</f>
        <v>#NAME?</v>
      </c>
      <c r="U307" s="134" t="e">
        <f t="shared" ca="1" si="44"/>
        <v>#NAME?</v>
      </c>
      <c r="V307" s="137" t="e" cm="1">
        <f t="array" aca="1" ref="V307" ca="1">(U307*_xll.RiskNormal('SW7'!C$3,'SW7'!D$3,_xll.RiskTruncateP(0.05,0.95),_xll.RiskName("PFAS MUSCLE FRAC"))/(B307*_xll.RiskNormal('SW7'!C$4,'SW7'!E$4,_xll.RiskTruncateP(0.05,0.95),_xll.RiskName("MUSCLE BW FRAC"))))/1000</f>
        <v>#NAME?</v>
      </c>
      <c r="W307" s="137" t="e" cm="1">
        <f t="array" aca="1" ref="W307" ca="1">V307/_xll.RiskNormal('SW7'!C$5,'SW7'!D$5,_xll.RiskTruncateP(0.05,0.95),_xll.RiskName("Serum Part"))</f>
        <v>#NAME?</v>
      </c>
    </row>
    <row r="308" spans="1:23" x14ac:dyDescent="0.35">
      <c r="A308" s="133">
        <f t="shared" si="41"/>
        <v>305</v>
      </c>
      <c r="B308" s="134" t="e" cm="1">
        <f t="array" aca="1" ref="B308" ca="1">B307+_xll.RiskNormal(0.5584 + 2*0.001787*A308 -3*0.00000155*A308^2 - 4*0.00000000133*A308^3,0.35*(0.5584 + 2*0.001787*A308 -3*0.00000155*A308^2 - 4*0.00000000133*A308^3),_xll.RiskTruncateP(0.05,0.95),_xll.RiskName("BW Gain"),_xll.RiskUnits("kg"))</f>
        <v>#NAME?</v>
      </c>
      <c r="C308" s="133" t="e" cm="1">
        <f t="array" aca="1" ref="C308" ca="1">_xll.RiskNormal(1200,1200*0.3941,_xll.RiskTruncateP(0.05,0.95),_xll.RiskName("Diet 4 Feed"),_xll.RiskUnits("ng/kg dry"))</f>
        <v>#NAME?</v>
      </c>
      <c r="D308" s="133">
        <v>0</v>
      </c>
      <c r="E308" s="163">
        <v>1.3</v>
      </c>
      <c r="F308" s="134"/>
      <c r="G308" s="134"/>
      <c r="H308" s="134"/>
      <c r="I308" s="134"/>
      <c r="J308" s="134"/>
      <c r="K308" s="134"/>
      <c r="L308" s="134" t="e" cm="1">
        <f t="array" aca="1" ref="L308" ca="1">_xll.RiskNormal(5.4702*LN(A308)-22.889,(5.4702*LN(A308)-22.889)*0.35,_xll.RiskTruncateP(0.05,0.95),_xll.RiskName("DMI"),_xll.RiskUnits("kg"))</f>
        <v>#NAME?</v>
      </c>
      <c r="M308" s="134" t="e" cm="1">
        <f t="array" aca="1" ref="M308" ca="1">_xll.RiskNormal(0.0243*L308,0.005*L308,_xll.RiskTruncateP(0.05,0.95),_xll.RiskName("Soil Intake"),_xll.RiskUnits("kg"))</f>
        <v>#NAME?</v>
      </c>
      <c r="N308" s="134" t="e">
        <f t="shared" ca="1" si="42"/>
        <v>#NAME?</v>
      </c>
      <c r="O308" s="134">
        <f t="shared" si="43"/>
        <v>0</v>
      </c>
      <c r="P308" s="134" t="e">
        <f t="shared" ca="1" si="46"/>
        <v>#NAME?</v>
      </c>
      <c r="Q308" s="134" t="e">
        <f t="shared" ca="1" si="46"/>
        <v>#NAME?</v>
      </c>
      <c r="R308" s="134" t="e">
        <f t="shared" ca="1" si="46"/>
        <v>#NAME?</v>
      </c>
      <c r="S308" s="134" t="e">
        <f t="shared" ca="1" si="45"/>
        <v>#NAME?</v>
      </c>
      <c r="T308" s="134" t="e" cm="1">
        <f t="array" aca="1" ref="T308" ca="1">U307-(U307*(0.5^(1/_xll.RiskNormal('SW7'!C$2,'SW7'!D$2,_xll.RiskTruncateP(0.05,0.95),_xll.RiskName("Halflife"),_xll.RiskUnits("d")))))</f>
        <v>#NAME?</v>
      </c>
      <c r="U308" s="134" t="e">
        <f t="shared" ca="1" si="44"/>
        <v>#NAME?</v>
      </c>
      <c r="V308" s="137" t="e" cm="1">
        <f t="array" aca="1" ref="V308" ca="1">(U308*_xll.RiskNormal('SW7'!C$3,'SW7'!D$3,_xll.RiskTruncateP(0.05,0.95),_xll.RiskName("PFAS MUSCLE FRAC"))/(B308*_xll.RiskNormal('SW7'!C$4,'SW7'!E$4,_xll.RiskTruncateP(0.05,0.95),_xll.RiskName("MUSCLE BW FRAC"))))/1000</f>
        <v>#NAME?</v>
      </c>
      <c r="W308" s="137" t="e" cm="1">
        <f t="array" aca="1" ref="W308" ca="1">V308/_xll.RiskNormal('SW7'!C$5,'SW7'!D$5,_xll.RiskTruncateP(0.05,0.95),_xll.RiskName("Serum Part"))</f>
        <v>#NAME?</v>
      </c>
    </row>
    <row r="309" spans="1:23" x14ac:dyDescent="0.35">
      <c r="A309" s="133">
        <f t="shared" si="41"/>
        <v>306</v>
      </c>
      <c r="B309" s="134" t="e" cm="1">
        <f t="array" aca="1" ref="B309" ca="1">B308+_xll.RiskNormal(0.5584 + 2*0.001787*A309 -3*0.00000155*A309^2 - 4*0.00000000133*A309^3,0.35*(0.5584 + 2*0.001787*A309 -3*0.00000155*A309^2 - 4*0.00000000133*A309^3),_xll.RiskTruncateP(0.05,0.95),_xll.RiskName("BW Gain"),_xll.RiskUnits("kg"))</f>
        <v>#NAME?</v>
      </c>
      <c r="C309" s="133" t="e" cm="1">
        <f t="array" aca="1" ref="C309" ca="1">_xll.RiskNormal(1200,1200*0.3941,_xll.RiskTruncateP(0.05,0.95),_xll.RiskName("Diet 4 Feed"),_xll.RiskUnits("ng/kg dry"))</f>
        <v>#NAME?</v>
      </c>
      <c r="D309" s="133">
        <v>0</v>
      </c>
      <c r="E309" s="163">
        <v>1.3</v>
      </c>
      <c r="F309" s="134"/>
      <c r="G309" s="134"/>
      <c r="H309" s="134"/>
      <c r="I309" s="134"/>
      <c r="J309" s="134"/>
      <c r="K309" s="134"/>
      <c r="L309" s="134" t="e" cm="1">
        <f t="array" aca="1" ref="L309" ca="1">_xll.RiskNormal(5.4702*LN(A309)-22.889,(5.4702*LN(A309)-22.889)*0.35,_xll.RiskTruncateP(0.05,0.95),_xll.RiskName("DMI"),_xll.RiskUnits("kg"))</f>
        <v>#NAME?</v>
      </c>
      <c r="M309" s="134" t="e" cm="1">
        <f t="array" aca="1" ref="M309" ca="1">_xll.RiskNormal(0.0243*L309,0.005*L309,_xll.RiskTruncateP(0.05,0.95),_xll.RiskName("Soil Intake"),_xll.RiskUnits("kg"))</f>
        <v>#NAME?</v>
      </c>
      <c r="N309" s="134" t="e">
        <f t="shared" ca="1" si="42"/>
        <v>#NAME?</v>
      </c>
      <c r="O309" s="134">
        <f t="shared" si="43"/>
        <v>0</v>
      </c>
      <c r="P309" s="134" t="e">
        <f t="shared" ca="1" si="46"/>
        <v>#NAME?</v>
      </c>
      <c r="Q309" s="134" t="e">
        <f t="shared" ca="1" si="46"/>
        <v>#NAME?</v>
      </c>
      <c r="R309" s="134" t="e">
        <f t="shared" ca="1" si="46"/>
        <v>#NAME?</v>
      </c>
      <c r="S309" s="134" t="e">
        <f t="shared" ca="1" si="45"/>
        <v>#NAME?</v>
      </c>
      <c r="T309" s="134" t="e" cm="1">
        <f t="array" aca="1" ref="T309" ca="1">U308-(U308*(0.5^(1/_xll.RiskNormal('SW7'!C$2,'SW7'!D$2,_xll.RiskTruncateP(0.05,0.95),_xll.RiskName("Halflife"),_xll.RiskUnits("d")))))</f>
        <v>#NAME?</v>
      </c>
      <c r="U309" s="134" t="e">
        <f t="shared" ca="1" si="44"/>
        <v>#NAME?</v>
      </c>
      <c r="V309" s="137" t="e" cm="1">
        <f t="array" aca="1" ref="V309" ca="1">(U309*_xll.RiskNormal('SW7'!C$3,'SW7'!D$3,_xll.RiskTruncateP(0.05,0.95),_xll.RiskName("PFAS MUSCLE FRAC"))/(B309*_xll.RiskNormal('SW7'!C$4,'SW7'!E$4,_xll.RiskTruncateP(0.05,0.95),_xll.RiskName("MUSCLE BW FRAC"))))/1000</f>
        <v>#NAME?</v>
      </c>
      <c r="W309" s="137" t="e" cm="1">
        <f t="array" aca="1" ref="W309" ca="1">V309/_xll.RiskNormal('SW7'!C$5,'SW7'!D$5,_xll.RiskTruncateP(0.05,0.95),_xll.RiskName("Serum Part"))</f>
        <v>#NAME?</v>
      </c>
    </row>
    <row r="310" spans="1:23" x14ac:dyDescent="0.35">
      <c r="A310" s="133">
        <f t="shared" si="41"/>
        <v>307</v>
      </c>
      <c r="B310" s="134" t="e" cm="1">
        <f t="array" aca="1" ref="B310" ca="1">B309+_xll.RiskNormal(0.5584 + 2*0.001787*A310 -3*0.00000155*A310^2 - 4*0.00000000133*A310^3,0.35*(0.5584 + 2*0.001787*A310 -3*0.00000155*A310^2 - 4*0.00000000133*A310^3),_xll.RiskTruncateP(0.05,0.95),_xll.RiskName("BW Gain"),_xll.RiskUnits("kg"))</f>
        <v>#NAME?</v>
      </c>
      <c r="C310" s="133" t="e" cm="1">
        <f t="array" aca="1" ref="C310" ca="1">_xll.RiskNormal(1200,1200*0.3941,_xll.RiskTruncateP(0.05,0.95),_xll.RiskName("Diet 4 Feed"),_xll.RiskUnits("ng/kg dry"))</f>
        <v>#NAME?</v>
      </c>
      <c r="D310" s="133">
        <v>0</v>
      </c>
      <c r="E310" s="163">
        <v>1.3</v>
      </c>
      <c r="F310" s="134"/>
      <c r="G310" s="134"/>
      <c r="H310" s="134"/>
      <c r="I310" s="134"/>
      <c r="J310" s="134"/>
      <c r="K310" s="134"/>
      <c r="L310" s="134" t="e" cm="1">
        <f t="array" aca="1" ref="L310" ca="1">_xll.RiskNormal(5.4702*LN(A310)-22.889,(5.4702*LN(A310)-22.889)*0.35,_xll.RiskTruncateP(0.05,0.95),_xll.RiskName("DMI"),_xll.RiskUnits("kg"))</f>
        <v>#NAME?</v>
      </c>
      <c r="M310" s="134" t="e" cm="1">
        <f t="array" aca="1" ref="M310" ca="1">_xll.RiskNormal(0.0243*L310,0.005*L310,_xll.RiskTruncateP(0.05,0.95),_xll.RiskName("Soil Intake"),_xll.RiskUnits("kg"))</f>
        <v>#NAME?</v>
      </c>
      <c r="N310" s="134" t="e">
        <f t="shared" ca="1" si="42"/>
        <v>#NAME?</v>
      </c>
      <c r="O310" s="134">
        <f t="shared" si="43"/>
        <v>0</v>
      </c>
      <c r="P310" s="134" t="e">
        <f t="shared" ca="1" si="46"/>
        <v>#NAME?</v>
      </c>
      <c r="Q310" s="134" t="e">
        <f t="shared" ca="1" si="46"/>
        <v>#NAME?</v>
      </c>
      <c r="R310" s="134" t="e">
        <f t="shared" ca="1" si="46"/>
        <v>#NAME?</v>
      </c>
      <c r="S310" s="134" t="e">
        <f t="shared" ca="1" si="45"/>
        <v>#NAME?</v>
      </c>
      <c r="T310" s="134" t="e" cm="1">
        <f t="array" aca="1" ref="T310" ca="1">U309-(U309*(0.5^(1/_xll.RiskNormal('SW7'!C$2,'SW7'!D$2,_xll.RiskTruncateP(0.05,0.95),_xll.RiskName("Halflife"),_xll.RiskUnits("d")))))</f>
        <v>#NAME?</v>
      </c>
      <c r="U310" s="134" t="e">
        <f t="shared" ca="1" si="44"/>
        <v>#NAME?</v>
      </c>
      <c r="V310" s="137" t="e" cm="1">
        <f t="array" aca="1" ref="V310" ca="1">(U310*_xll.RiskNormal('SW7'!C$3,'SW7'!D$3,_xll.RiskTruncateP(0.05,0.95),_xll.RiskName("PFAS MUSCLE FRAC"))/(B310*_xll.RiskNormal('SW7'!C$4,'SW7'!E$4,_xll.RiskTruncateP(0.05,0.95),_xll.RiskName("MUSCLE BW FRAC"))))/1000</f>
        <v>#NAME?</v>
      </c>
      <c r="W310" s="137" t="e" cm="1">
        <f t="array" aca="1" ref="W310" ca="1">V310/_xll.RiskNormal('SW7'!C$5,'SW7'!D$5,_xll.RiskTruncateP(0.05,0.95),_xll.RiskName("Serum Part"))</f>
        <v>#NAME?</v>
      </c>
    </row>
    <row r="311" spans="1:23" x14ac:dyDescent="0.35">
      <c r="A311" s="133">
        <f t="shared" si="41"/>
        <v>308</v>
      </c>
      <c r="B311" s="134" t="e" cm="1">
        <f t="array" aca="1" ref="B311" ca="1">B310+_xll.RiskNormal(0.5584 + 2*0.001787*A311 -3*0.00000155*A311^2 - 4*0.00000000133*A311^3,0.35*(0.5584 + 2*0.001787*A311 -3*0.00000155*A311^2 - 4*0.00000000133*A311^3),_xll.RiskTruncateP(0.05,0.95),_xll.RiskName("BW Gain"),_xll.RiskUnits("kg"))</f>
        <v>#NAME?</v>
      </c>
      <c r="C311" s="133" t="e" cm="1">
        <f t="array" aca="1" ref="C311" ca="1">_xll.RiskNormal(1200,1200*0.3941,_xll.RiskTruncateP(0.05,0.95),_xll.RiskName("Diet 4 Feed"),_xll.RiskUnits("ng/kg dry"))</f>
        <v>#NAME?</v>
      </c>
      <c r="D311" s="133">
        <v>0</v>
      </c>
      <c r="E311" s="163">
        <v>1.3</v>
      </c>
      <c r="F311" s="134"/>
      <c r="G311" s="134"/>
      <c r="H311" s="134"/>
      <c r="I311" s="134"/>
      <c r="J311" s="134"/>
      <c r="K311" s="134"/>
      <c r="L311" s="134" t="e" cm="1">
        <f t="array" aca="1" ref="L311" ca="1">_xll.RiskNormal(5.4702*LN(A311)-22.889,(5.4702*LN(A311)-22.889)*0.35,_xll.RiskTruncateP(0.05,0.95),_xll.RiskName("DMI"),_xll.RiskUnits("kg"))</f>
        <v>#NAME?</v>
      </c>
      <c r="M311" s="134" t="e" cm="1">
        <f t="array" aca="1" ref="M311" ca="1">_xll.RiskNormal(0.0243*L311,0.005*L311,_xll.RiskTruncateP(0.05,0.95),_xll.RiskName("Soil Intake"),_xll.RiskUnits("kg"))</f>
        <v>#NAME?</v>
      </c>
      <c r="N311" s="134" t="e">
        <f t="shared" ca="1" si="42"/>
        <v>#NAME?</v>
      </c>
      <c r="O311" s="134">
        <f t="shared" si="43"/>
        <v>0</v>
      </c>
      <c r="P311" s="134" t="e">
        <f t="shared" ca="1" si="46"/>
        <v>#NAME?</v>
      </c>
      <c r="Q311" s="134" t="e">
        <f t="shared" ca="1" si="46"/>
        <v>#NAME?</v>
      </c>
      <c r="R311" s="134" t="e">
        <f t="shared" ca="1" si="46"/>
        <v>#NAME?</v>
      </c>
      <c r="S311" s="134" t="e">
        <f t="shared" ca="1" si="45"/>
        <v>#NAME?</v>
      </c>
      <c r="T311" s="134" t="e" cm="1">
        <f t="array" aca="1" ref="T311" ca="1">U310-(U310*(0.5^(1/_xll.RiskNormal('SW7'!C$2,'SW7'!D$2,_xll.RiskTruncateP(0.05,0.95),_xll.RiskName("Halflife"),_xll.RiskUnits("d")))))</f>
        <v>#NAME?</v>
      </c>
      <c r="U311" s="134" t="e">
        <f t="shared" ca="1" si="44"/>
        <v>#NAME?</v>
      </c>
      <c r="V311" s="137" t="e" cm="1">
        <f t="array" aca="1" ref="V311" ca="1">(U311*_xll.RiskNormal('SW7'!C$3,'SW7'!D$3,_xll.RiskTruncateP(0.05,0.95),_xll.RiskName("PFAS MUSCLE FRAC"))/(B311*_xll.RiskNormal('SW7'!C$4,'SW7'!E$4,_xll.RiskTruncateP(0.05,0.95),_xll.RiskName("MUSCLE BW FRAC"))))/1000</f>
        <v>#NAME?</v>
      </c>
      <c r="W311" s="137" t="e" cm="1">
        <f t="array" aca="1" ref="W311" ca="1">V311/_xll.RiskNormal('SW7'!C$5,'SW7'!D$5,_xll.RiskTruncateP(0.05,0.95),_xll.RiskName("Serum Part"))</f>
        <v>#NAME?</v>
      </c>
    </row>
    <row r="312" spans="1:23" x14ac:dyDescent="0.35">
      <c r="A312" s="133">
        <f t="shared" si="41"/>
        <v>309</v>
      </c>
      <c r="B312" s="134" t="e" cm="1">
        <f t="array" aca="1" ref="B312" ca="1">B311+_xll.RiskNormal(0.5584 + 2*0.001787*A312 -3*0.00000155*A312^2 - 4*0.00000000133*A312^3,0.35*(0.5584 + 2*0.001787*A312 -3*0.00000155*A312^2 - 4*0.00000000133*A312^3),_xll.RiskTruncateP(0.05,0.95),_xll.RiskName("BW Gain"),_xll.RiskUnits("kg"))</f>
        <v>#NAME?</v>
      </c>
      <c r="C312" s="133" t="e" cm="1">
        <f t="array" aca="1" ref="C312" ca="1">_xll.RiskNormal(1200,1200*0.3941,_xll.RiskTruncateP(0.05,0.95),_xll.RiskName("Diet 4 Feed"),_xll.RiskUnits("ng/kg dry"))</f>
        <v>#NAME?</v>
      </c>
      <c r="D312" s="133">
        <v>0</v>
      </c>
      <c r="E312" s="163">
        <v>1.3</v>
      </c>
      <c r="F312" s="134"/>
      <c r="G312" s="134"/>
      <c r="H312" s="134"/>
      <c r="I312" s="134"/>
      <c r="J312" s="134"/>
      <c r="K312" s="134"/>
      <c r="L312" s="134" t="e" cm="1">
        <f t="array" aca="1" ref="L312" ca="1">_xll.RiskNormal(5.4702*LN(A312)-22.889,(5.4702*LN(A312)-22.889)*0.35,_xll.RiskTruncateP(0.05,0.95),_xll.RiskName("DMI"),_xll.RiskUnits("kg"))</f>
        <v>#NAME?</v>
      </c>
      <c r="M312" s="134" t="e" cm="1">
        <f t="array" aca="1" ref="M312" ca="1">_xll.RiskNormal(0.0243*L312,0.005*L312,_xll.RiskTruncateP(0.05,0.95),_xll.RiskName("Soil Intake"),_xll.RiskUnits("kg"))</f>
        <v>#NAME?</v>
      </c>
      <c r="N312" s="134" t="e">
        <f t="shared" ca="1" si="42"/>
        <v>#NAME?</v>
      </c>
      <c r="O312" s="134">
        <f t="shared" si="43"/>
        <v>0</v>
      </c>
      <c r="P312" s="134" t="e">
        <f t="shared" ca="1" si="46"/>
        <v>#NAME?</v>
      </c>
      <c r="Q312" s="134" t="e">
        <f t="shared" ca="1" si="46"/>
        <v>#NAME?</v>
      </c>
      <c r="R312" s="134" t="e">
        <f t="shared" ca="1" si="46"/>
        <v>#NAME?</v>
      </c>
      <c r="S312" s="134" t="e">
        <f t="shared" ca="1" si="45"/>
        <v>#NAME?</v>
      </c>
      <c r="T312" s="134" t="e" cm="1">
        <f t="array" aca="1" ref="T312" ca="1">U311-(U311*(0.5^(1/_xll.RiskNormal('SW7'!C$2,'SW7'!D$2,_xll.RiskTruncateP(0.05,0.95),_xll.RiskName("Halflife"),_xll.RiskUnits("d")))))</f>
        <v>#NAME?</v>
      </c>
      <c r="U312" s="134" t="e">
        <f t="shared" ca="1" si="44"/>
        <v>#NAME?</v>
      </c>
      <c r="V312" s="137" t="e" cm="1">
        <f t="array" aca="1" ref="V312" ca="1">(U312*_xll.RiskNormal('SW7'!C$3,'SW7'!D$3,_xll.RiskTruncateP(0.05,0.95),_xll.RiskName("PFAS MUSCLE FRAC"))/(B312*_xll.RiskNormal('SW7'!C$4,'SW7'!E$4,_xll.RiskTruncateP(0.05,0.95),_xll.RiskName("MUSCLE BW FRAC"))))/1000</f>
        <v>#NAME?</v>
      </c>
      <c r="W312" s="137" t="e" cm="1">
        <f t="array" aca="1" ref="W312" ca="1">V312/_xll.RiskNormal('SW7'!C$5,'SW7'!D$5,_xll.RiskTruncateP(0.05,0.95),_xll.RiskName("Serum Part"))</f>
        <v>#NAME?</v>
      </c>
    </row>
    <row r="313" spans="1:23" x14ac:dyDescent="0.35">
      <c r="A313" s="133">
        <f t="shared" si="41"/>
        <v>310</v>
      </c>
      <c r="B313" s="134" t="e" cm="1">
        <f t="array" aca="1" ref="B313" ca="1">B312+_xll.RiskNormal(0.5584 + 2*0.001787*A313 -3*0.00000155*A313^2 - 4*0.00000000133*A313^3,0.35*(0.5584 + 2*0.001787*A313 -3*0.00000155*A313^2 - 4*0.00000000133*A313^3),_xll.RiskTruncateP(0.05,0.95),_xll.RiskName("BW Gain"),_xll.RiskUnits("kg"))</f>
        <v>#NAME?</v>
      </c>
      <c r="C313" s="133" t="e" cm="1">
        <f t="array" aca="1" ref="C313" ca="1">_xll.RiskNormal(1200,1200*0.3941,_xll.RiskTruncateP(0.05,0.95),_xll.RiskName("Diet 4 Feed"),_xll.RiskUnits("ng/kg dry"))</f>
        <v>#NAME?</v>
      </c>
      <c r="D313" s="133">
        <v>0</v>
      </c>
      <c r="E313" s="163">
        <v>1.3</v>
      </c>
      <c r="F313" s="134"/>
      <c r="G313" s="134"/>
      <c r="H313" s="134"/>
      <c r="I313" s="134"/>
      <c r="J313" s="134"/>
      <c r="K313" s="134"/>
      <c r="L313" s="134" t="e" cm="1">
        <f t="array" aca="1" ref="L313" ca="1">_xll.RiskNormal(5.4702*LN(A313)-22.889,(5.4702*LN(A313)-22.889)*0.35,_xll.RiskTruncateP(0.05,0.95),_xll.RiskName("DMI"),_xll.RiskUnits("kg"))</f>
        <v>#NAME?</v>
      </c>
      <c r="M313" s="134" t="e" cm="1">
        <f t="array" aca="1" ref="M313" ca="1">_xll.RiskNormal(0.0243*L313,0.005*L313,_xll.RiskTruncateP(0.05,0.95),_xll.RiskName("Soil Intake"),_xll.RiskUnits("kg"))</f>
        <v>#NAME?</v>
      </c>
      <c r="N313" s="134" t="e">
        <f t="shared" ca="1" si="42"/>
        <v>#NAME?</v>
      </c>
      <c r="O313" s="134">
        <f t="shared" si="43"/>
        <v>0</v>
      </c>
      <c r="P313" s="134" t="e">
        <f t="shared" ca="1" si="46"/>
        <v>#NAME?</v>
      </c>
      <c r="Q313" s="134" t="e">
        <f t="shared" ca="1" si="46"/>
        <v>#NAME?</v>
      </c>
      <c r="R313" s="134" t="e">
        <f t="shared" ca="1" si="46"/>
        <v>#NAME?</v>
      </c>
      <c r="S313" s="134" t="e">
        <f t="shared" ca="1" si="45"/>
        <v>#NAME?</v>
      </c>
      <c r="T313" s="134" t="e" cm="1">
        <f t="array" aca="1" ref="T313" ca="1">U312-(U312*(0.5^(1/_xll.RiskNormal('SW7'!C$2,'SW7'!D$2,_xll.RiskTruncateP(0.05,0.95),_xll.RiskName("Halflife"),_xll.RiskUnits("d")))))</f>
        <v>#NAME?</v>
      </c>
      <c r="U313" s="134" t="e">
        <f t="shared" ca="1" si="44"/>
        <v>#NAME?</v>
      </c>
      <c r="V313" s="137" t="e" cm="1">
        <f t="array" aca="1" ref="V313" ca="1">(U313*_xll.RiskNormal('SW7'!C$3,'SW7'!D$3,_xll.RiskTruncateP(0.05,0.95),_xll.RiskName("PFAS MUSCLE FRAC"))/(B313*_xll.RiskNormal('SW7'!C$4,'SW7'!E$4,_xll.RiskTruncateP(0.05,0.95),_xll.RiskName("MUSCLE BW FRAC"))))/1000</f>
        <v>#NAME?</v>
      </c>
      <c r="W313" s="137" t="e" cm="1">
        <f t="array" aca="1" ref="W313" ca="1">V313/_xll.RiskNormal('SW7'!C$5,'SW7'!D$5,_xll.RiskTruncateP(0.05,0.95),_xll.RiskName("Serum Part"))</f>
        <v>#NAME?</v>
      </c>
    </row>
    <row r="314" spans="1:23" x14ac:dyDescent="0.35">
      <c r="A314" s="133">
        <f t="shared" si="41"/>
        <v>311</v>
      </c>
      <c r="B314" s="134" t="e" cm="1">
        <f t="array" aca="1" ref="B314" ca="1">B313+_xll.RiskNormal(0.5584 + 2*0.001787*A314 -3*0.00000155*A314^2 - 4*0.00000000133*A314^3,0.35*(0.5584 + 2*0.001787*A314 -3*0.00000155*A314^2 - 4*0.00000000133*A314^3),_xll.RiskTruncateP(0.05,0.95),_xll.RiskName("BW Gain"),_xll.RiskUnits("kg"))</f>
        <v>#NAME?</v>
      </c>
      <c r="C314" s="133" t="e" cm="1">
        <f t="array" aca="1" ref="C314" ca="1">_xll.RiskNormal(1200,1200*0.3941,_xll.RiskTruncateP(0.05,0.95),_xll.RiskName("Diet 4 Feed"),_xll.RiskUnits("ng/kg dry"))</f>
        <v>#NAME?</v>
      </c>
      <c r="D314" s="133">
        <v>0</v>
      </c>
      <c r="E314" s="163">
        <v>1.3</v>
      </c>
      <c r="F314" s="134"/>
      <c r="G314" s="134"/>
      <c r="H314" s="134"/>
      <c r="I314" s="134"/>
      <c r="J314" s="134"/>
      <c r="K314" s="134"/>
      <c r="L314" s="134" t="e" cm="1">
        <f t="array" aca="1" ref="L314" ca="1">_xll.RiskNormal(5.4702*LN(A314)-22.889,(5.4702*LN(A314)-22.889)*0.35,_xll.RiskTruncateP(0.05,0.95),_xll.RiskName("DMI"),_xll.RiskUnits("kg"))</f>
        <v>#NAME?</v>
      </c>
      <c r="M314" s="134" t="e" cm="1">
        <f t="array" aca="1" ref="M314" ca="1">_xll.RiskNormal(0.0243*L314,0.005*L314,_xll.RiskTruncateP(0.05,0.95),_xll.RiskName("Soil Intake"),_xll.RiskUnits("kg"))</f>
        <v>#NAME?</v>
      </c>
      <c r="N314" s="134" t="e">
        <f t="shared" ca="1" si="42"/>
        <v>#NAME?</v>
      </c>
      <c r="O314" s="134">
        <f t="shared" si="43"/>
        <v>0</v>
      </c>
      <c r="P314" s="134" t="e">
        <f t="shared" ca="1" si="46"/>
        <v>#NAME?</v>
      </c>
      <c r="Q314" s="134" t="e">
        <f t="shared" ca="1" si="46"/>
        <v>#NAME?</v>
      </c>
      <c r="R314" s="134" t="e">
        <f t="shared" ca="1" si="46"/>
        <v>#NAME?</v>
      </c>
      <c r="S314" s="134" t="e">
        <f t="shared" ca="1" si="45"/>
        <v>#NAME?</v>
      </c>
      <c r="T314" s="134" t="e" cm="1">
        <f t="array" aca="1" ref="T314" ca="1">U313-(U313*(0.5^(1/_xll.RiskNormal('SW7'!C$2,'SW7'!D$2,_xll.RiskTruncateP(0.05,0.95),_xll.RiskName("Halflife"),_xll.RiskUnits("d")))))</f>
        <v>#NAME?</v>
      </c>
      <c r="U314" s="134" t="e">
        <f t="shared" ca="1" si="44"/>
        <v>#NAME?</v>
      </c>
      <c r="V314" s="137" t="e" cm="1">
        <f t="array" aca="1" ref="V314" ca="1">(U314*_xll.RiskNormal('SW7'!C$3,'SW7'!D$3,_xll.RiskTruncateP(0.05,0.95),_xll.RiskName("PFAS MUSCLE FRAC"))/(B314*_xll.RiskNormal('SW7'!C$4,'SW7'!E$4,_xll.RiskTruncateP(0.05,0.95),_xll.RiskName("MUSCLE BW FRAC"))))/1000</f>
        <v>#NAME?</v>
      </c>
      <c r="W314" s="137" t="e" cm="1">
        <f t="array" aca="1" ref="W314" ca="1">V314/_xll.RiskNormal('SW7'!C$5,'SW7'!D$5,_xll.RiskTruncateP(0.05,0.95),_xll.RiskName("Serum Part"))</f>
        <v>#NAME?</v>
      </c>
    </row>
    <row r="315" spans="1:23" x14ac:dyDescent="0.35">
      <c r="A315" s="133">
        <f t="shared" si="41"/>
        <v>312</v>
      </c>
      <c r="B315" s="134" t="e" cm="1">
        <f t="array" aca="1" ref="B315" ca="1">B314+_xll.RiskNormal(0.5584 + 2*0.001787*A315 -3*0.00000155*A315^2 - 4*0.00000000133*A315^3,0.35*(0.5584 + 2*0.001787*A315 -3*0.00000155*A315^2 - 4*0.00000000133*A315^3),_xll.RiskTruncateP(0.05,0.95),_xll.RiskName("BW Gain"),_xll.RiskUnits("kg"))</f>
        <v>#NAME?</v>
      </c>
      <c r="C315" s="133" t="e" cm="1">
        <f t="array" aca="1" ref="C315" ca="1">_xll.RiskNormal(1200,1200*0.3941,_xll.RiskTruncateP(0.05,0.95),_xll.RiskName("Diet 4 Feed"),_xll.RiskUnits("ng/kg dry"))</f>
        <v>#NAME?</v>
      </c>
      <c r="D315" s="133">
        <v>0</v>
      </c>
      <c r="E315" s="163">
        <v>1.3</v>
      </c>
      <c r="F315" s="134"/>
      <c r="G315" s="134"/>
      <c r="H315" s="134"/>
      <c r="I315" s="134"/>
      <c r="J315" s="134"/>
      <c r="K315" s="134"/>
      <c r="L315" s="134" t="e" cm="1">
        <f t="array" aca="1" ref="L315" ca="1">_xll.RiskNormal(5.4702*LN(A315)-22.889,(5.4702*LN(A315)-22.889)*0.35,_xll.RiskTruncateP(0.05,0.95),_xll.RiskName("DMI"),_xll.RiskUnits("kg"))</f>
        <v>#NAME?</v>
      </c>
      <c r="M315" s="134" t="e" cm="1">
        <f t="array" aca="1" ref="M315" ca="1">_xll.RiskNormal(0.0243*L315,0.005*L315,_xll.RiskTruncateP(0.05,0.95),_xll.RiskName("Soil Intake"),_xll.RiskUnits("kg"))</f>
        <v>#NAME?</v>
      </c>
      <c r="N315" s="134" t="e">
        <f t="shared" ca="1" si="42"/>
        <v>#NAME?</v>
      </c>
      <c r="O315" s="134">
        <f t="shared" si="43"/>
        <v>0</v>
      </c>
      <c r="P315" s="134" t="e">
        <f t="shared" ca="1" si="46"/>
        <v>#NAME?</v>
      </c>
      <c r="Q315" s="134" t="e">
        <f t="shared" ca="1" si="46"/>
        <v>#NAME?</v>
      </c>
      <c r="R315" s="134" t="e">
        <f t="shared" ca="1" si="46"/>
        <v>#NAME?</v>
      </c>
      <c r="S315" s="134" t="e">
        <f t="shared" ca="1" si="45"/>
        <v>#NAME?</v>
      </c>
      <c r="T315" s="134" t="e" cm="1">
        <f t="array" aca="1" ref="T315" ca="1">U314-(U314*(0.5^(1/_xll.RiskNormal('SW7'!C$2,'SW7'!D$2,_xll.RiskTruncateP(0.05,0.95),_xll.RiskName("Halflife"),_xll.RiskUnits("d")))))</f>
        <v>#NAME?</v>
      </c>
      <c r="U315" s="134" t="e">
        <f t="shared" ca="1" si="44"/>
        <v>#NAME?</v>
      </c>
      <c r="V315" s="137" t="e" cm="1">
        <f t="array" aca="1" ref="V315" ca="1">(U315*_xll.RiskNormal('SW7'!C$3,'SW7'!D$3,_xll.RiskTruncateP(0.05,0.95),_xll.RiskName("PFAS MUSCLE FRAC"))/(B315*_xll.RiskNormal('SW7'!C$4,'SW7'!E$4,_xll.RiskTruncateP(0.05,0.95),_xll.RiskName("MUSCLE BW FRAC"))))/1000</f>
        <v>#NAME?</v>
      </c>
      <c r="W315" s="137" t="e" cm="1">
        <f t="array" aca="1" ref="W315" ca="1">V315/_xll.RiskNormal('SW7'!C$5,'SW7'!D$5,_xll.RiskTruncateP(0.05,0.95),_xll.RiskName("Serum Part"))</f>
        <v>#NAME?</v>
      </c>
    </row>
    <row r="316" spans="1:23" x14ac:dyDescent="0.35">
      <c r="A316" s="133">
        <f t="shared" si="41"/>
        <v>313</v>
      </c>
      <c r="B316" s="134" t="e" cm="1">
        <f t="array" aca="1" ref="B316" ca="1">B315+_xll.RiskNormal(0.5584 + 2*0.001787*A316 -3*0.00000155*A316^2 - 4*0.00000000133*A316^3,0.35*(0.5584 + 2*0.001787*A316 -3*0.00000155*A316^2 - 4*0.00000000133*A316^3),_xll.RiskTruncateP(0.05,0.95),_xll.RiskName("BW Gain"),_xll.RiskUnits("kg"))</f>
        <v>#NAME?</v>
      </c>
      <c r="C316" s="133" t="e" cm="1">
        <f t="array" aca="1" ref="C316" ca="1">_xll.RiskNormal(1200,1200*0.3941,_xll.RiskTruncateP(0.05,0.95),_xll.RiskName("Diet 4 Feed"),_xll.RiskUnits("ng/kg dry"))</f>
        <v>#NAME?</v>
      </c>
      <c r="D316" s="133">
        <v>0</v>
      </c>
      <c r="E316" s="163">
        <v>1.3</v>
      </c>
      <c r="F316" s="134"/>
      <c r="G316" s="134"/>
      <c r="H316" s="134"/>
      <c r="I316" s="134"/>
      <c r="J316" s="134"/>
      <c r="K316" s="134"/>
      <c r="L316" s="134" t="e" cm="1">
        <f t="array" aca="1" ref="L316" ca="1">_xll.RiskNormal(5.4702*LN(A316)-22.889,(5.4702*LN(A316)-22.889)*0.35,_xll.RiskTruncateP(0.05,0.95),_xll.RiskName("DMI"),_xll.RiskUnits("kg"))</f>
        <v>#NAME?</v>
      </c>
      <c r="M316" s="134" t="e" cm="1">
        <f t="array" aca="1" ref="M316" ca="1">_xll.RiskNormal(0.0243*L316,0.005*L316,_xll.RiskTruncateP(0.05,0.95),_xll.RiskName("Soil Intake"),_xll.RiskUnits("kg"))</f>
        <v>#NAME?</v>
      </c>
      <c r="N316" s="134" t="e">
        <f t="shared" ca="1" si="42"/>
        <v>#NAME?</v>
      </c>
      <c r="O316" s="134">
        <f t="shared" si="43"/>
        <v>0</v>
      </c>
      <c r="P316" s="134" t="e">
        <f t="shared" ca="1" si="46"/>
        <v>#NAME?</v>
      </c>
      <c r="Q316" s="134" t="e">
        <f t="shared" ca="1" si="46"/>
        <v>#NAME?</v>
      </c>
      <c r="R316" s="134" t="e">
        <f t="shared" ca="1" si="46"/>
        <v>#NAME?</v>
      </c>
      <c r="S316" s="134" t="e">
        <f t="shared" ca="1" si="45"/>
        <v>#NAME?</v>
      </c>
      <c r="T316" s="134" t="e" cm="1">
        <f t="array" aca="1" ref="T316" ca="1">U315-(U315*(0.5^(1/_xll.RiskNormal('SW7'!C$2,'SW7'!D$2,_xll.RiskTruncateP(0.05,0.95),_xll.RiskName("Halflife"),_xll.RiskUnits("d")))))</f>
        <v>#NAME?</v>
      </c>
      <c r="U316" s="134" t="e">
        <f t="shared" ca="1" si="44"/>
        <v>#NAME?</v>
      </c>
      <c r="V316" s="137" t="e" cm="1">
        <f t="array" aca="1" ref="V316" ca="1">(U316*_xll.RiskNormal('SW7'!C$3,'SW7'!D$3,_xll.RiskTruncateP(0.05,0.95),_xll.RiskName("PFAS MUSCLE FRAC"))/(B316*_xll.RiskNormal('SW7'!C$4,'SW7'!E$4,_xll.RiskTruncateP(0.05,0.95),_xll.RiskName("MUSCLE BW FRAC"))))/1000</f>
        <v>#NAME?</v>
      </c>
      <c r="W316" s="137" t="e" cm="1">
        <f t="array" aca="1" ref="W316" ca="1">V316/_xll.RiskNormal('SW7'!C$5,'SW7'!D$5,_xll.RiskTruncateP(0.05,0.95),_xll.RiskName("Serum Part"))</f>
        <v>#NAME?</v>
      </c>
    </row>
    <row r="317" spans="1:23" x14ac:dyDescent="0.35">
      <c r="A317" s="133">
        <f t="shared" si="41"/>
        <v>314</v>
      </c>
      <c r="B317" s="134" t="e" cm="1">
        <f t="array" aca="1" ref="B317" ca="1">B316+_xll.RiskNormal(0.5584 + 2*0.001787*A317 -3*0.00000155*A317^2 - 4*0.00000000133*A317^3,0.35*(0.5584 + 2*0.001787*A317 -3*0.00000155*A317^2 - 4*0.00000000133*A317^3),_xll.RiskTruncateP(0.05,0.95),_xll.RiskName("BW Gain"),_xll.RiskUnits("kg"))</f>
        <v>#NAME?</v>
      </c>
      <c r="C317" s="133" t="e" cm="1">
        <f t="array" aca="1" ref="C317" ca="1">_xll.RiskNormal(1200,1200*0.3941,_xll.RiskTruncateP(0.05,0.95),_xll.RiskName("Diet 4 Feed"),_xll.RiskUnits("ng/kg dry"))</f>
        <v>#NAME?</v>
      </c>
      <c r="D317" s="133">
        <v>0</v>
      </c>
      <c r="E317" s="163">
        <v>1.3</v>
      </c>
      <c r="F317" s="134"/>
      <c r="G317" s="134"/>
      <c r="H317" s="134"/>
      <c r="I317" s="134"/>
      <c r="J317" s="134"/>
      <c r="K317" s="134"/>
      <c r="L317" s="134" t="e" cm="1">
        <f t="array" aca="1" ref="L317" ca="1">_xll.RiskNormal(5.4702*LN(A317)-22.889,(5.4702*LN(A317)-22.889)*0.35,_xll.RiskTruncateP(0.05,0.95),_xll.RiskName("DMI"),_xll.RiskUnits("kg"))</f>
        <v>#NAME?</v>
      </c>
      <c r="M317" s="134" t="e" cm="1">
        <f t="array" aca="1" ref="M317" ca="1">_xll.RiskNormal(0.0243*L317,0.005*L317,_xll.RiskTruncateP(0.05,0.95),_xll.RiskName("Soil Intake"),_xll.RiskUnits("kg"))</f>
        <v>#NAME?</v>
      </c>
      <c r="N317" s="134" t="e">
        <f t="shared" ca="1" si="42"/>
        <v>#NAME?</v>
      </c>
      <c r="O317" s="134">
        <f t="shared" si="43"/>
        <v>0</v>
      </c>
      <c r="P317" s="134" t="e">
        <f t="shared" ca="1" si="46"/>
        <v>#NAME?</v>
      </c>
      <c r="Q317" s="134" t="e">
        <f t="shared" ca="1" si="46"/>
        <v>#NAME?</v>
      </c>
      <c r="R317" s="134" t="e">
        <f t="shared" ca="1" si="46"/>
        <v>#NAME?</v>
      </c>
      <c r="S317" s="134" t="e">
        <f t="shared" ca="1" si="45"/>
        <v>#NAME?</v>
      </c>
      <c r="T317" s="134" t="e" cm="1">
        <f t="array" aca="1" ref="T317" ca="1">U316-(U316*(0.5^(1/_xll.RiskNormal('SW7'!C$2,'SW7'!D$2,_xll.RiskTruncateP(0.05,0.95),_xll.RiskName("Halflife"),_xll.RiskUnits("d")))))</f>
        <v>#NAME?</v>
      </c>
      <c r="U317" s="134" t="e">
        <f t="shared" ca="1" si="44"/>
        <v>#NAME?</v>
      </c>
      <c r="V317" s="137" t="e" cm="1">
        <f t="array" aca="1" ref="V317" ca="1">(U317*_xll.RiskNormal('SW7'!C$3,'SW7'!D$3,_xll.RiskTruncateP(0.05,0.95),_xll.RiskName("PFAS MUSCLE FRAC"))/(B317*_xll.RiskNormal('SW7'!C$4,'SW7'!E$4,_xll.RiskTruncateP(0.05,0.95),_xll.RiskName("MUSCLE BW FRAC"))))/1000</f>
        <v>#NAME?</v>
      </c>
      <c r="W317" s="137" t="e" cm="1">
        <f t="array" aca="1" ref="W317" ca="1">V317/_xll.RiskNormal('SW7'!C$5,'SW7'!D$5,_xll.RiskTruncateP(0.05,0.95),_xll.RiskName("Serum Part"))</f>
        <v>#NAME?</v>
      </c>
    </row>
    <row r="318" spans="1:23" x14ac:dyDescent="0.35">
      <c r="A318" s="133">
        <f t="shared" si="41"/>
        <v>315</v>
      </c>
      <c r="B318" s="134" t="e" cm="1">
        <f t="array" aca="1" ref="B318" ca="1">B317+_xll.RiskNormal(0.5584 + 2*0.001787*A318 -3*0.00000155*A318^2 - 4*0.00000000133*A318^3,0.35*(0.5584 + 2*0.001787*A318 -3*0.00000155*A318^2 - 4*0.00000000133*A318^3),_xll.RiskTruncateP(0.05,0.95),_xll.RiskName("BW Gain"),_xll.RiskUnits("kg"))</f>
        <v>#NAME?</v>
      </c>
      <c r="C318" s="133" t="e" cm="1">
        <f t="array" aca="1" ref="C318" ca="1">_xll.RiskNormal(1200,1200*0.3941,_xll.RiskTruncateP(0.05,0.95),_xll.RiskName("Diet 4 Feed"),_xll.RiskUnits("ng/kg dry"))</f>
        <v>#NAME?</v>
      </c>
      <c r="D318" s="133">
        <v>0</v>
      </c>
      <c r="E318" s="163">
        <v>1.3</v>
      </c>
      <c r="F318" s="134"/>
      <c r="G318" s="134"/>
      <c r="H318" s="134"/>
      <c r="I318" s="134"/>
      <c r="J318" s="134"/>
      <c r="K318" s="134"/>
      <c r="L318" s="134" t="e" cm="1">
        <f t="array" aca="1" ref="L318" ca="1">_xll.RiskNormal(5.4702*LN(A318)-22.889,(5.4702*LN(A318)-22.889)*0.35,_xll.RiskTruncateP(0.05,0.95),_xll.RiskName("DMI"),_xll.RiskUnits("kg"))</f>
        <v>#NAME?</v>
      </c>
      <c r="M318" s="134" t="e" cm="1">
        <f t="array" aca="1" ref="M318" ca="1">_xll.RiskNormal(0.0243*L318,0.005*L318,_xll.RiskTruncateP(0.05,0.95),_xll.RiskName("Soil Intake"),_xll.RiskUnits("kg"))</f>
        <v>#NAME?</v>
      </c>
      <c r="N318" s="134" t="e">
        <f t="shared" ca="1" si="42"/>
        <v>#NAME?</v>
      </c>
      <c r="O318" s="134">
        <f t="shared" si="43"/>
        <v>0</v>
      </c>
      <c r="P318" s="134" t="e">
        <f t="shared" ca="1" si="46"/>
        <v>#NAME?</v>
      </c>
      <c r="Q318" s="134" t="e">
        <f t="shared" ca="1" si="46"/>
        <v>#NAME?</v>
      </c>
      <c r="R318" s="134" t="e">
        <f t="shared" ca="1" si="46"/>
        <v>#NAME?</v>
      </c>
      <c r="S318" s="134" t="e">
        <f t="shared" ca="1" si="45"/>
        <v>#NAME?</v>
      </c>
      <c r="T318" s="134" t="e" cm="1">
        <f t="array" aca="1" ref="T318" ca="1">U317-(U317*(0.5^(1/_xll.RiskNormal('SW7'!C$2,'SW7'!D$2,_xll.RiskTruncateP(0.05,0.95),_xll.RiskName("Halflife"),_xll.RiskUnits("d")))))</f>
        <v>#NAME?</v>
      </c>
      <c r="U318" s="134" t="e">
        <f t="shared" ca="1" si="44"/>
        <v>#NAME?</v>
      </c>
      <c r="V318" s="137" t="e" cm="1">
        <f t="array" aca="1" ref="V318" ca="1">(U318*_xll.RiskNormal('SW7'!C$3,'SW7'!D$3,_xll.RiskTruncateP(0.05,0.95),_xll.RiskName("PFAS MUSCLE FRAC"))/(B318*_xll.RiskNormal('SW7'!C$4,'SW7'!E$4,_xll.RiskTruncateP(0.05,0.95),_xll.RiskName("MUSCLE BW FRAC"))))/1000</f>
        <v>#NAME?</v>
      </c>
      <c r="W318" s="137" t="e" cm="1">
        <f t="array" aca="1" ref="W318" ca="1">V318/_xll.RiskNormal('SW7'!C$5,'SW7'!D$5,_xll.RiskTruncateP(0.05,0.95),_xll.RiskName("Serum Part"))</f>
        <v>#NAME?</v>
      </c>
    </row>
    <row r="319" spans="1:23" x14ac:dyDescent="0.35">
      <c r="A319" s="133">
        <f t="shared" si="41"/>
        <v>316</v>
      </c>
      <c r="B319" s="134" t="e" cm="1">
        <f t="array" aca="1" ref="B319" ca="1">B318+_xll.RiskNormal(0.5584 + 2*0.001787*A319 -3*0.00000155*A319^2 - 4*0.00000000133*A319^3,0.35*(0.5584 + 2*0.001787*A319 -3*0.00000155*A319^2 - 4*0.00000000133*A319^3),_xll.RiskTruncateP(0.05,0.95),_xll.RiskName("BW Gain"),_xll.RiskUnits("kg"))</f>
        <v>#NAME?</v>
      </c>
      <c r="C319" s="133" t="e" cm="1">
        <f t="array" aca="1" ref="C319" ca="1">_xll.RiskNormal(1200,1200*0.3941,_xll.RiskTruncateP(0.05,0.95),_xll.RiskName("Diet 4 Feed"),_xll.RiskUnits("ng/kg dry"))</f>
        <v>#NAME?</v>
      </c>
      <c r="D319" s="133">
        <v>0</v>
      </c>
      <c r="E319" s="163">
        <v>1.3</v>
      </c>
      <c r="F319" s="134"/>
      <c r="G319" s="134"/>
      <c r="H319" s="134"/>
      <c r="I319" s="134"/>
      <c r="J319" s="134"/>
      <c r="K319" s="134"/>
      <c r="L319" s="134" t="e" cm="1">
        <f t="array" aca="1" ref="L319" ca="1">_xll.RiskNormal(5.4702*LN(A319)-22.889,(5.4702*LN(A319)-22.889)*0.35,_xll.RiskTruncateP(0.05,0.95),_xll.RiskName("DMI"),_xll.RiskUnits("kg"))</f>
        <v>#NAME?</v>
      </c>
      <c r="M319" s="134" t="e" cm="1">
        <f t="array" aca="1" ref="M319" ca="1">_xll.RiskNormal(0.0243*L319,0.005*L319,_xll.RiskTruncateP(0.05,0.95),_xll.RiskName("Soil Intake"),_xll.RiskUnits("kg"))</f>
        <v>#NAME?</v>
      </c>
      <c r="N319" s="134" t="e">
        <f t="shared" ca="1" si="42"/>
        <v>#NAME?</v>
      </c>
      <c r="O319" s="134">
        <f t="shared" si="43"/>
        <v>0</v>
      </c>
      <c r="P319" s="134" t="e">
        <f t="shared" ca="1" si="46"/>
        <v>#NAME?</v>
      </c>
      <c r="Q319" s="134" t="e">
        <f t="shared" ca="1" si="46"/>
        <v>#NAME?</v>
      </c>
      <c r="R319" s="134" t="e">
        <f t="shared" ca="1" si="46"/>
        <v>#NAME?</v>
      </c>
      <c r="S319" s="134" t="e">
        <f t="shared" ca="1" si="45"/>
        <v>#NAME?</v>
      </c>
      <c r="T319" s="134" t="e" cm="1">
        <f t="array" aca="1" ref="T319" ca="1">U318-(U318*(0.5^(1/_xll.RiskNormal('SW7'!C$2,'SW7'!D$2,_xll.RiskTruncateP(0.05,0.95),_xll.RiskName("Halflife"),_xll.RiskUnits("d")))))</f>
        <v>#NAME?</v>
      </c>
      <c r="U319" s="134" t="e">
        <f t="shared" ca="1" si="44"/>
        <v>#NAME?</v>
      </c>
      <c r="V319" s="137" t="e" cm="1">
        <f t="array" aca="1" ref="V319" ca="1">(U319*_xll.RiskNormal('SW7'!C$3,'SW7'!D$3,_xll.RiskTruncateP(0.05,0.95),_xll.RiskName("PFAS MUSCLE FRAC"))/(B319*_xll.RiskNormal('SW7'!C$4,'SW7'!E$4,_xll.RiskTruncateP(0.05,0.95),_xll.RiskName("MUSCLE BW FRAC"))))/1000</f>
        <v>#NAME?</v>
      </c>
      <c r="W319" s="137" t="e" cm="1">
        <f t="array" aca="1" ref="W319" ca="1">V319/_xll.RiskNormal('SW7'!C$5,'SW7'!D$5,_xll.RiskTruncateP(0.05,0.95),_xll.RiskName("Serum Part"))</f>
        <v>#NAME?</v>
      </c>
    </row>
    <row r="320" spans="1:23" x14ac:dyDescent="0.35">
      <c r="A320" s="133">
        <f t="shared" si="41"/>
        <v>317</v>
      </c>
      <c r="B320" s="134" t="e" cm="1">
        <f t="array" aca="1" ref="B320" ca="1">B319+_xll.RiskNormal(0.5584 + 2*0.001787*A320 -3*0.00000155*A320^2 - 4*0.00000000133*A320^3,0.35*(0.5584 + 2*0.001787*A320 -3*0.00000155*A320^2 - 4*0.00000000133*A320^3),_xll.RiskTruncateP(0.05,0.95),_xll.RiskName("BW Gain"),_xll.RiskUnits("kg"))</f>
        <v>#NAME?</v>
      </c>
      <c r="C320" s="133" t="e" cm="1">
        <f t="array" aca="1" ref="C320" ca="1">_xll.RiskNormal(1200,1200*0.3941,_xll.RiskTruncateP(0.05,0.95),_xll.RiskName("Diet 4 Feed"),_xll.RiskUnits("ng/kg dry"))</f>
        <v>#NAME?</v>
      </c>
      <c r="D320" s="133">
        <v>0</v>
      </c>
      <c r="E320" s="163">
        <v>1.3</v>
      </c>
      <c r="F320" s="134"/>
      <c r="G320" s="134"/>
      <c r="H320" s="134"/>
      <c r="I320" s="134"/>
      <c r="J320" s="134"/>
      <c r="K320" s="134"/>
      <c r="L320" s="134" t="e" cm="1">
        <f t="array" aca="1" ref="L320" ca="1">_xll.RiskNormal(5.4702*LN(A320)-22.889,(5.4702*LN(A320)-22.889)*0.35,_xll.RiskTruncateP(0.05,0.95),_xll.RiskName("DMI"),_xll.RiskUnits("kg"))</f>
        <v>#NAME?</v>
      </c>
      <c r="M320" s="134" t="e" cm="1">
        <f t="array" aca="1" ref="M320" ca="1">_xll.RiskNormal(0.0243*L320,0.005*L320,_xll.RiskTruncateP(0.05,0.95),_xll.RiskName("Soil Intake"),_xll.RiskUnits("kg"))</f>
        <v>#NAME?</v>
      </c>
      <c r="N320" s="134" t="e">
        <f t="shared" ca="1" si="42"/>
        <v>#NAME?</v>
      </c>
      <c r="O320" s="134">
        <f t="shared" si="43"/>
        <v>0</v>
      </c>
      <c r="P320" s="134" t="e">
        <f t="shared" ca="1" si="46"/>
        <v>#NAME?</v>
      </c>
      <c r="Q320" s="134" t="e">
        <f t="shared" ca="1" si="46"/>
        <v>#NAME?</v>
      </c>
      <c r="R320" s="134" t="e">
        <f t="shared" ca="1" si="46"/>
        <v>#NAME?</v>
      </c>
      <c r="S320" s="134" t="e">
        <f t="shared" ca="1" si="45"/>
        <v>#NAME?</v>
      </c>
      <c r="T320" s="134" t="e" cm="1">
        <f t="array" aca="1" ref="T320" ca="1">U319-(U319*(0.5^(1/_xll.RiskNormal('SW7'!C$2,'SW7'!D$2,_xll.RiskTruncateP(0.05,0.95),_xll.RiskName("Halflife"),_xll.RiskUnits("d")))))</f>
        <v>#NAME?</v>
      </c>
      <c r="U320" s="134" t="e">
        <f t="shared" ca="1" si="44"/>
        <v>#NAME?</v>
      </c>
      <c r="V320" s="137" t="e" cm="1">
        <f t="array" aca="1" ref="V320" ca="1">(U320*_xll.RiskNormal('SW7'!C$3,'SW7'!D$3,_xll.RiskTruncateP(0.05,0.95),_xll.RiskName("PFAS MUSCLE FRAC"))/(B320*_xll.RiskNormal('SW7'!C$4,'SW7'!E$4,_xll.RiskTruncateP(0.05,0.95),_xll.RiskName("MUSCLE BW FRAC"))))/1000</f>
        <v>#NAME?</v>
      </c>
      <c r="W320" s="137" t="e" cm="1">
        <f t="array" aca="1" ref="W320" ca="1">V320/_xll.RiskNormal('SW7'!C$5,'SW7'!D$5,_xll.RiskTruncateP(0.05,0.95),_xll.RiskName("Serum Part"))</f>
        <v>#NAME?</v>
      </c>
    </row>
    <row r="321" spans="1:23" x14ac:dyDescent="0.35">
      <c r="A321" s="133">
        <f t="shared" si="41"/>
        <v>318</v>
      </c>
      <c r="B321" s="134" t="e" cm="1">
        <f t="array" aca="1" ref="B321" ca="1">B320+_xll.RiskNormal(0.5584 + 2*0.001787*A321 -3*0.00000155*A321^2 - 4*0.00000000133*A321^3,0.35*(0.5584 + 2*0.001787*A321 -3*0.00000155*A321^2 - 4*0.00000000133*A321^3),_xll.RiskTruncateP(0.05,0.95),_xll.RiskName("BW Gain"),_xll.RiskUnits("kg"))</f>
        <v>#NAME?</v>
      </c>
      <c r="C321" s="133" t="e" cm="1">
        <f t="array" aca="1" ref="C321" ca="1">_xll.RiskNormal(1200,1200*0.3941,_xll.RiskTruncateP(0.05,0.95),_xll.RiskName("Diet 4 Feed"),_xll.RiskUnits("ng/kg dry"))</f>
        <v>#NAME?</v>
      </c>
      <c r="D321" s="133">
        <v>0</v>
      </c>
      <c r="E321" s="163">
        <v>1.3</v>
      </c>
      <c r="F321" s="134"/>
      <c r="G321" s="134"/>
      <c r="H321" s="134"/>
      <c r="I321" s="134"/>
      <c r="J321" s="134"/>
      <c r="K321" s="134"/>
      <c r="L321" s="134" t="e" cm="1">
        <f t="array" aca="1" ref="L321" ca="1">_xll.RiskNormal(5.4702*LN(A321)-22.889,(5.4702*LN(A321)-22.889)*0.35,_xll.RiskTruncateP(0.05,0.95),_xll.RiskName("DMI"),_xll.RiskUnits("kg"))</f>
        <v>#NAME?</v>
      </c>
      <c r="M321" s="134" t="e" cm="1">
        <f t="array" aca="1" ref="M321" ca="1">_xll.RiskNormal(0.0243*L321,0.005*L321,_xll.RiskTruncateP(0.05,0.95),_xll.RiskName("Soil Intake"),_xll.RiskUnits("kg"))</f>
        <v>#NAME?</v>
      </c>
      <c r="N321" s="134" t="e">
        <f t="shared" ca="1" si="42"/>
        <v>#NAME?</v>
      </c>
      <c r="O321" s="134">
        <f t="shared" si="43"/>
        <v>0</v>
      </c>
      <c r="P321" s="134" t="e">
        <f t="shared" ca="1" si="46"/>
        <v>#NAME?</v>
      </c>
      <c r="Q321" s="134" t="e">
        <f t="shared" ca="1" si="46"/>
        <v>#NAME?</v>
      </c>
      <c r="R321" s="134" t="e">
        <f t="shared" ca="1" si="46"/>
        <v>#NAME?</v>
      </c>
      <c r="S321" s="134" t="e">
        <f t="shared" ca="1" si="45"/>
        <v>#NAME?</v>
      </c>
      <c r="T321" s="134" t="e" cm="1">
        <f t="array" aca="1" ref="T321" ca="1">U320-(U320*(0.5^(1/_xll.RiskNormal('SW7'!C$2,'SW7'!D$2,_xll.RiskTruncateP(0.05,0.95),_xll.RiskName("Halflife"),_xll.RiskUnits("d")))))</f>
        <v>#NAME?</v>
      </c>
      <c r="U321" s="134" t="e">
        <f t="shared" ca="1" si="44"/>
        <v>#NAME?</v>
      </c>
      <c r="V321" s="137" t="e" cm="1">
        <f t="array" aca="1" ref="V321" ca="1">(U321*_xll.RiskNormal('SW7'!C$3,'SW7'!D$3,_xll.RiskTruncateP(0.05,0.95),_xll.RiskName("PFAS MUSCLE FRAC"))/(B321*_xll.RiskNormal('SW7'!C$4,'SW7'!E$4,_xll.RiskTruncateP(0.05,0.95),_xll.RiskName("MUSCLE BW FRAC"))))/1000</f>
        <v>#NAME?</v>
      </c>
      <c r="W321" s="137" t="e" cm="1">
        <f t="array" aca="1" ref="W321" ca="1">V321/_xll.RiskNormal('SW7'!C$5,'SW7'!D$5,_xll.RiskTruncateP(0.05,0.95),_xll.RiskName("Serum Part"))</f>
        <v>#NAME?</v>
      </c>
    </row>
    <row r="322" spans="1:23" x14ac:dyDescent="0.35">
      <c r="A322" s="133">
        <f t="shared" si="41"/>
        <v>319</v>
      </c>
      <c r="B322" s="134" t="e" cm="1">
        <f t="array" aca="1" ref="B322" ca="1">B321+_xll.RiskNormal(0.5584 + 2*0.001787*A322 -3*0.00000155*A322^2 - 4*0.00000000133*A322^3,0.35*(0.5584 + 2*0.001787*A322 -3*0.00000155*A322^2 - 4*0.00000000133*A322^3),_xll.RiskTruncateP(0.05,0.95),_xll.RiskName("BW Gain"),_xll.RiskUnits("kg"))</f>
        <v>#NAME?</v>
      </c>
      <c r="C322" s="133" t="e" cm="1">
        <f t="array" aca="1" ref="C322" ca="1">_xll.RiskNormal(1200,1200*0.3941,_xll.RiskTruncateP(0.05,0.95),_xll.RiskName("Diet 4 Feed"),_xll.RiskUnits("ng/kg dry"))</f>
        <v>#NAME?</v>
      </c>
      <c r="D322" s="133">
        <v>0</v>
      </c>
      <c r="E322" s="163">
        <v>1.3</v>
      </c>
      <c r="F322" s="134"/>
      <c r="G322" s="134"/>
      <c r="H322" s="134"/>
      <c r="I322" s="134"/>
      <c r="J322" s="134"/>
      <c r="K322" s="134"/>
      <c r="L322" s="134" t="e" cm="1">
        <f t="array" aca="1" ref="L322" ca="1">_xll.RiskNormal(5.4702*LN(A322)-22.889,(5.4702*LN(A322)-22.889)*0.35,_xll.RiskTruncateP(0.05,0.95),_xll.RiskName("DMI"),_xll.RiskUnits("kg"))</f>
        <v>#NAME?</v>
      </c>
      <c r="M322" s="134" t="e" cm="1">
        <f t="array" aca="1" ref="M322" ca="1">_xll.RiskNormal(0.0243*L322,0.005*L322,_xll.RiskTruncateP(0.05,0.95),_xll.RiskName("Soil Intake"),_xll.RiskUnits("kg"))</f>
        <v>#NAME?</v>
      </c>
      <c r="N322" s="134" t="e">
        <f t="shared" ca="1" si="42"/>
        <v>#NAME?</v>
      </c>
      <c r="O322" s="134">
        <f t="shared" si="43"/>
        <v>0</v>
      </c>
      <c r="P322" s="134" t="e">
        <f t="shared" ca="1" si="46"/>
        <v>#NAME?</v>
      </c>
      <c r="Q322" s="134" t="e">
        <f t="shared" ca="1" si="46"/>
        <v>#NAME?</v>
      </c>
      <c r="R322" s="134" t="e">
        <f t="shared" ca="1" si="46"/>
        <v>#NAME?</v>
      </c>
      <c r="S322" s="134" t="e">
        <f t="shared" ca="1" si="45"/>
        <v>#NAME?</v>
      </c>
      <c r="T322" s="134" t="e" cm="1">
        <f t="array" aca="1" ref="T322" ca="1">U321-(U321*(0.5^(1/_xll.RiskNormal('SW7'!C$2,'SW7'!D$2,_xll.RiskTruncateP(0.05,0.95),_xll.RiskName("Halflife"),_xll.RiskUnits("d")))))</f>
        <v>#NAME?</v>
      </c>
      <c r="U322" s="134" t="e">
        <f t="shared" ca="1" si="44"/>
        <v>#NAME?</v>
      </c>
      <c r="V322" s="137" t="e" cm="1">
        <f t="array" aca="1" ref="V322" ca="1">(U322*_xll.RiskNormal('SW7'!C$3,'SW7'!D$3,_xll.RiskTruncateP(0.05,0.95),_xll.RiskName("PFAS MUSCLE FRAC"))/(B322*_xll.RiskNormal('SW7'!C$4,'SW7'!E$4,_xll.RiskTruncateP(0.05,0.95),_xll.RiskName("MUSCLE BW FRAC"))))/1000</f>
        <v>#NAME?</v>
      </c>
      <c r="W322" s="137" t="e" cm="1">
        <f t="array" aca="1" ref="W322" ca="1">V322/_xll.RiskNormal('SW7'!C$5,'SW7'!D$5,_xll.RiskTruncateP(0.05,0.95),_xll.RiskName("Serum Part"))</f>
        <v>#NAME?</v>
      </c>
    </row>
    <row r="323" spans="1:23" x14ac:dyDescent="0.35">
      <c r="A323" s="133">
        <f t="shared" si="41"/>
        <v>320</v>
      </c>
      <c r="B323" s="134" t="e" cm="1">
        <f t="array" aca="1" ref="B323" ca="1">B322+_xll.RiskNormal(0.5584 + 2*0.001787*A323 -3*0.00000155*A323^2 - 4*0.00000000133*A323^3,0.35*(0.5584 + 2*0.001787*A323 -3*0.00000155*A323^2 - 4*0.00000000133*A323^3),_xll.RiskTruncateP(0.05,0.95),_xll.RiskName("BW Gain"),_xll.RiskUnits("kg"))</f>
        <v>#NAME?</v>
      </c>
      <c r="C323" s="133" t="e" cm="1">
        <f t="array" aca="1" ref="C323" ca="1">_xll.RiskNormal(1200,1200*0.3941,_xll.RiskTruncateP(0.05,0.95),_xll.RiskName("Diet 4 Feed"),_xll.RiskUnits("ng/kg dry"))</f>
        <v>#NAME?</v>
      </c>
      <c r="D323" s="133">
        <v>0</v>
      </c>
      <c r="E323" s="163">
        <v>1.3</v>
      </c>
      <c r="F323" s="134"/>
      <c r="G323" s="134"/>
      <c r="H323" s="134"/>
      <c r="I323" s="134"/>
      <c r="J323" s="134"/>
      <c r="K323" s="134"/>
      <c r="L323" s="134" t="e" cm="1">
        <f t="array" aca="1" ref="L323" ca="1">_xll.RiskNormal(5.4702*LN(A323)-22.889,(5.4702*LN(A323)-22.889)*0.35,_xll.RiskTruncateP(0.05,0.95),_xll.RiskName("DMI"),_xll.RiskUnits("kg"))</f>
        <v>#NAME?</v>
      </c>
      <c r="M323" s="134" t="e" cm="1">
        <f t="array" aca="1" ref="M323" ca="1">_xll.RiskNormal(0.0243*L323,0.005*L323,_xll.RiskTruncateP(0.05,0.95),_xll.RiskName("Soil Intake"),_xll.RiskUnits("kg"))</f>
        <v>#NAME?</v>
      </c>
      <c r="N323" s="134" t="e">
        <f t="shared" ca="1" si="42"/>
        <v>#NAME?</v>
      </c>
      <c r="O323" s="134">
        <f t="shared" si="43"/>
        <v>0</v>
      </c>
      <c r="P323" s="134" t="e">
        <f t="shared" ca="1" si="46"/>
        <v>#NAME?</v>
      </c>
      <c r="Q323" s="134" t="e">
        <f t="shared" ca="1" si="46"/>
        <v>#NAME?</v>
      </c>
      <c r="R323" s="134" t="e">
        <f t="shared" ca="1" si="46"/>
        <v>#NAME?</v>
      </c>
      <c r="S323" s="134" t="e">
        <f t="shared" ca="1" si="45"/>
        <v>#NAME?</v>
      </c>
      <c r="T323" s="134" t="e" cm="1">
        <f t="array" aca="1" ref="T323" ca="1">U322-(U322*(0.5^(1/_xll.RiskNormal('SW7'!C$2,'SW7'!D$2,_xll.RiskTruncateP(0.05,0.95),_xll.RiskName("Halflife"),_xll.RiskUnits("d")))))</f>
        <v>#NAME?</v>
      </c>
      <c r="U323" s="134" t="e">
        <f t="shared" ca="1" si="44"/>
        <v>#NAME?</v>
      </c>
      <c r="V323" s="137" t="e" cm="1">
        <f t="array" aca="1" ref="V323" ca="1">(U323*_xll.RiskNormal('SW7'!C$3,'SW7'!D$3,_xll.RiskTruncateP(0.05,0.95),_xll.RiskName("PFAS MUSCLE FRAC"))/(B323*_xll.RiskNormal('SW7'!C$4,'SW7'!E$4,_xll.RiskTruncateP(0.05,0.95),_xll.RiskName("MUSCLE BW FRAC"))))/1000</f>
        <v>#NAME?</v>
      </c>
      <c r="W323" s="137" t="e" cm="1">
        <f t="array" aca="1" ref="W323" ca="1">V323/_xll.RiskNormal('SW7'!C$5,'SW7'!D$5,_xll.RiskTruncateP(0.05,0.95),_xll.RiskName("Serum Part"))</f>
        <v>#NAME?</v>
      </c>
    </row>
    <row r="324" spans="1:23" x14ac:dyDescent="0.35">
      <c r="A324" s="133">
        <f t="shared" si="41"/>
        <v>321</v>
      </c>
      <c r="B324" s="134" t="e" cm="1">
        <f t="array" aca="1" ref="B324" ca="1">B323+_xll.RiskNormal(0.5584 + 2*0.001787*A324 -3*0.00000155*A324^2 - 4*0.00000000133*A324^3,0.35*(0.5584 + 2*0.001787*A324 -3*0.00000155*A324^2 - 4*0.00000000133*A324^3),_xll.RiskTruncateP(0.05,0.95),_xll.RiskName("BW Gain"),_xll.RiskUnits("kg"))</f>
        <v>#NAME?</v>
      </c>
      <c r="C324" s="133" t="e" cm="1">
        <f t="array" aca="1" ref="C324" ca="1">_xll.RiskNormal(1200,1200*0.3941,_xll.RiskTruncateP(0.05,0.95),_xll.RiskName("Diet 4 Feed"),_xll.RiskUnits("ng/kg dry"))</f>
        <v>#NAME?</v>
      </c>
      <c r="D324" s="133">
        <v>0</v>
      </c>
      <c r="E324" s="163">
        <v>1.3</v>
      </c>
      <c r="F324" s="134"/>
      <c r="G324" s="134"/>
      <c r="H324" s="134"/>
      <c r="I324" s="134"/>
      <c r="J324" s="134"/>
      <c r="K324" s="134"/>
      <c r="L324" s="134" t="e" cm="1">
        <f t="array" aca="1" ref="L324" ca="1">_xll.RiskNormal(5.4702*LN(A324)-22.889,(5.4702*LN(A324)-22.889)*0.35,_xll.RiskTruncateP(0.05,0.95),_xll.RiskName("DMI"),_xll.RiskUnits("kg"))</f>
        <v>#NAME?</v>
      </c>
      <c r="M324" s="134" t="e" cm="1">
        <f t="array" aca="1" ref="M324" ca="1">_xll.RiskNormal(0.0243*L324,0.005*L324,_xll.RiskTruncateP(0.05,0.95),_xll.RiskName("Soil Intake"),_xll.RiskUnits("kg"))</f>
        <v>#NAME?</v>
      </c>
      <c r="N324" s="134" t="e">
        <f t="shared" ca="1" si="42"/>
        <v>#NAME?</v>
      </c>
      <c r="O324" s="134">
        <f t="shared" si="43"/>
        <v>0</v>
      </c>
      <c r="P324" s="134" t="e">
        <f t="shared" ca="1" si="46"/>
        <v>#NAME?</v>
      </c>
      <c r="Q324" s="134" t="e">
        <f t="shared" ca="1" si="46"/>
        <v>#NAME?</v>
      </c>
      <c r="R324" s="134" t="e">
        <f t="shared" ca="1" si="46"/>
        <v>#NAME?</v>
      </c>
      <c r="S324" s="134" t="e">
        <f t="shared" ca="1" si="45"/>
        <v>#NAME?</v>
      </c>
      <c r="T324" s="134" t="e" cm="1">
        <f t="array" aca="1" ref="T324" ca="1">U323-(U323*(0.5^(1/_xll.RiskNormal('SW7'!C$2,'SW7'!D$2,_xll.RiskTruncateP(0.05,0.95),_xll.RiskName("Halflife"),_xll.RiskUnits("d")))))</f>
        <v>#NAME?</v>
      </c>
      <c r="U324" s="134" t="e">
        <f t="shared" ca="1" si="44"/>
        <v>#NAME?</v>
      </c>
      <c r="V324" s="137" t="e" cm="1">
        <f t="array" aca="1" ref="V324" ca="1">(U324*_xll.RiskNormal('SW7'!C$3,'SW7'!D$3,_xll.RiskTruncateP(0.05,0.95),_xll.RiskName("PFAS MUSCLE FRAC"))/(B324*_xll.RiskNormal('SW7'!C$4,'SW7'!E$4,_xll.RiskTruncateP(0.05,0.95),_xll.RiskName("MUSCLE BW FRAC"))))/1000</f>
        <v>#NAME?</v>
      </c>
      <c r="W324" s="137" t="e" cm="1">
        <f t="array" aca="1" ref="W324" ca="1">V324/_xll.RiskNormal('SW7'!C$5,'SW7'!D$5,_xll.RiskTruncateP(0.05,0.95),_xll.RiskName("Serum Part"))</f>
        <v>#NAME?</v>
      </c>
    </row>
    <row r="325" spans="1:23" x14ac:dyDescent="0.35">
      <c r="A325" s="133">
        <f t="shared" ref="A325:A388" si="47">A324+1</f>
        <v>322</v>
      </c>
      <c r="B325" s="134" t="e" cm="1">
        <f t="array" aca="1" ref="B325" ca="1">B324+_xll.RiskNormal(0.5584 + 2*0.001787*A325 -3*0.00000155*A325^2 - 4*0.00000000133*A325^3,0.35*(0.5584 + 2*0.001787*A325 -3*0.00000155*A325^2 - 4*0.00000000133*A325^3),_xll.RiskTruncateP(0.05,0.95),_xll.RiskName("BW Gain"),_xll.RiskUnits("kg"))</f>
        <v>#NAME?</v>
      </c>
      <c r="C325" s="133" t="e" cm="1">
        <f t="array" aca="1" ref="C325" ca="1">_xll.RiskNormal(1200,1200*0.3941,_xll.RiskTruncateP(0.05,0.95),_xll.RiskName("Diet 4 Feed"),_xll.RiskUnits("ng/kg dry"))</f>
        <v>#NAME?</v>
      </c>
      <c r="D325" s="133">
        <v>0</v>
      </c>
      <c r="E325" s="163">
        <v>1.3</v>
      </c>
      <c r="F325" s="134"/>
      <c r="G325" s="134"/>
      <c r="H325" s="134"/>
      <c r="I325" s="134"/>
      <c r="J325" s="134"/>
      <c r="K325" s="134"/>
      <c r="L325" s="134" t="e" cm="1">
        <f t="array" aca="1" ref="L325" ca="1">_xll.RiskNormal(5.4702*LN(A325)-22.889,(5.4702*LN(A325)-22.889)*0.35,_xll.RiskTruncateP(0.05,0.95),_xll.RiskName("DMI"),_xll.RiskUnits("kg"))</f>
        <v>#NAME?</v>
      </c>
      <c r="M325" s="134" t="e" cm="1">
        <f t="array" aca="1" ref="M325" ca="1">_xll.RiskNormal(0.0243*L325,0.005*L325,_xll.RiskTruncateP(0.05,0.95),_xll.RiskName("Soil Intake"),_xll.RiskUnits("kg"))</f>
        <v>#NAME?</v>
      </c>
      <c r="N325" s="134" t="e">
        <f t="shared" ref="N325:N388" ca="1" si="48">4*L325</f>
        <v>#NAME?</v>
      </c>
      <c r="O325" s="134">
        <f t="shared" ref="O325:O388" si="49">J325*K325</f>
        <v>0</v>
      </c>
      <c r="P325" s="134" t="e">
        <f t="shared" ca="1" si="46"/>
        <v>#NAME?</v>
      </c>
      <c r="Q325" s="134" t="e">
        <f t="shared" ca="1" si="46"/>
        <v>#NAME?</v>
      </c>
      <c r="R325" s="134" t="e">
        <f t="shared" ca="1" si="46"/>
        <v>#NAME?</v>
      </c>
      <c r="S325" s="134" t="e">
        <f t="shared" ca="1" si="45"/>
        <v>#NAME?</v>
      </c>
      <c r="T325" s="134" t="e" cm="1">
        <f t="array" aca="1" ref="T325" ca="1">U324-(U324*(0.5^(1/_xll.RiskNormal('SW7'!C$2,'SW7'!D$2,_xll.RiskTruncateP(0.05,0.95),_xll.RiskName("Halflife"),_xll.RiskUnits("d")))))</f>
        <v>#NAME?</v>
      </c>
      <c r="U325" s="134" t="e">
        <f t="shared" ref="U325:U388" ca="1" si="50">U324+S324-T324</f>
        <v>#NAME?</v>
      </c>
      <c r="V325" s="137" t="e" cm="1">
        <f t="array" aca="1" ref="V325" ca="1">(U325*_xll.RiskNormal('SW7'!C$3,'SW7'!D$3,_xll.RiskTruncateP(0.05,0.95),_xll.RiskName("PFAS MUSCLE FRAC"))/(B325*_xll.RiskNormal('SW7'!C$4,'SW7'!E$4,_xll.RiskTruncateP(0.05,0.95),_xll.RiskName("MUSCLE BW FRAC"))))/1000</f>
        <v>#NAME?</v>
      </c>
      <c r="W325" s="137" t="e" cm="1">
        <f t="array" aca="1" ref="W325" ca="1">V325/_xll.RiskNormal('SW7'!C$5,'SW7'!D$5,_xll.RiskTruncateP(0.05,0.95),_xll.RiskName("Serum Part"))</f>
        <v>#NAME?</v>
      </c>
    </row>
    <row r="326" spans="1:23" x14ac:dyDescent="0.35">
      <c r="A326" s="133">
        <f t="shared" si="47"/>
        <v>323</v>
      </c>
      <c r="B326" s="134" t="e" cm="1">
        <f t="array" aca="1" ref="B326" ca="1">B325+_xll.RiskNormal(0.5584 + 2*0.001787*A326 -3*0.00000155*A326^2 - 4*0.00000000133*A326^3,0.35*(0.5584 + 2*0.001787*A326 -3*0.00000155*A326^2 - 4*0.00000000133*A326^3),_xll.RiskTruncateP(0.05,0.95),_xll.RiskName("BW Gain"),_xll.RiskUnits("kg"))</f>
        <v>#NAME?</v>
      </c>
      <c r="C326" s="133" t="e" cm="1">
        <f t="array" aca="1" ref="C326" ca="1">_xll.RiskNormal(1200,1200*0.3941,_xll.RiskTruncateP(0.05,0.95),_xll.RiskName("Diet 4 Feed"),_xll.RiskUnits("ng/kg dry"))</f>
        <v>#NAME?</v>
      </c>
      <c r="D326" s="133">
        <v>0</v>
      </c>
      <c r="E326" s="163">
        <v>1.3</v>
      </c>
      <c r="F326" s="134"/>
      <c r="G326" s="134"/>
      <c r="H326" s="134"/>
      <c r="I326" s="134"/>
      <c r="J326" s="134"/>
      <c r="K326" s="134"/>
      <c r="L326" s="134" t="e" cm="1">
        <f t="array" aca="1" ref="L326" ca="1">_xll.RiskNormal(5.4702*LN(A326)-22.889,(5.4702*LN(A326)-22.889)*0.35,_xll.RiskTruncateP(0.05,0.95),_xll.RiskName("DMI"),_xll.RiskUnits("kg"))</f>
        <v>#NAME?</v>
      </c>
      <c r="M326" s="134" t="e" cm="1">
        <f t="array" aca="1" ref="M326" ca="1">_xll.RiskNormal(0.0243*L326,0.005*L326,_xll.RiskTruncateP(0.05,0.95),_xll.RiskName("Soil Intake"),_xll.RiskUnits("kg"))</f>
        <v>#NAME?</v>
      </c>
      <c r="N326" s="134" t="e">
        <f t="shared" ca="1" si="48"/>
        <v>#NAME?</v>
      </c>
      <c r="O326" s="134">
        <f t="shared" si="49"/>
        <v>0</v>
      </c>
      <c r="P326" s="134" t="e">
        <f t="shared" ca="1" si="46"/>
        <v>#NAME?</v>
      </c>
      <c r="Q326" s="134" t="e">
        <f t="shared" ca="1" si="46"/>
        <v>#NAME?</v>
      </c>
      <c r="R326" s="134" t="e">
        <f t="shared" ca="1" si="46"/>
        <v>#NAME?</v>
      </c>
      <c r="S326" s="134" t="e">
        <f t="shared" ca="1" si="45"/>
        <v>#NAME?</v>
      </c>
      <c r="T326" s="134" t="e" cm="1">
        <f t="array" aca="1" ref="T326" ca="1">U325-(U325*(0.5^(1/_xll.RiskNormal('SW7'!C$2,'SW7'!D$2,_xll.RiskTruncateP(0.05,0.95),_xll.RiskName("Halflife"),_xll.RiskUnits("d")))))</f>
        <v>#NAME?</v>
      </c>
      <c r="U326" s="134" t="e">
        <f t="shared" ca="1" si="50"/>
        <v>#NAME?</v>
      </c>
      <c r="V326" s="137" t="e" cm="1">
        <f t="array" aca="1" ref="V326" ca="1">(U326*_xll.RiskNormal('SW7'!C$3,'SW7'!D$3,_xll.RiskTruncateP(0.05,0.95),_xll.RiskName("PFAS MUSCLE FRAC"))/(B326*_xll.RiskNormal('SW7'!C$4,'SW7'!E$4,_xll.RiskTruncateP(0.05,0.95),_xll.RiskName("MUSCLE BW FRAC"))))/1000</f>
        <v>#NAME?</v>
      </c>
      <c r="W326" s="137" t="e" cm="1">
        <f t="array" aca="1" ref="W326" ca="1">V326/_xll.RiskNormal('SW7'!C$5,'SW7'!D$5,_xll.RiskTruncateP(0.05,0.95),_xll.RiskName("Serum Part"))</f>
        <v>#NAME?</v>
      </c>
    </row>
    <row r="327" spans="1:23" x14ac:dyDescent="0.35">
      <c r="A327" s="133">
        <f t="shared" si="47"/>
        <v>324</v>
      </c>
      <c r="B327" s="134" t="e" cm="1">
        <f t="array" aca="1" ref="B327" ca="1">B326+_xll.RiskNormal(0.5584 + 2*0.001787*A327 -3*0.00000155*A327^2 - 4*0.00000000133*A327^3,0.35*(0.5584 + 2*0.001787*A327 -3*0.00000155*A327^2 - 4*0.00000000133*A327^3),_xll.RiskTruncateP(0.05,0.95),_xll.RiskName("BW Gain"),_xll.RiskUnits("kg"))</f>
        <v>#NAME?</v>
      </c>
      <c r="C327" s="133" t="e" cm="1">
        <f t="array" aca="1" ref="C327" ca="1">_xll.RiskNormal(1200,1200*0.3941,_xll.RiskTruncateP(0.05,0.95),_xll.RiskName("Diet 4 Feed"),_xll.RiskUnits("ng/kg dry"))</f>
        <v>#NAME?</v>
      </c>
      <c r="D327" s="133">
        <v>0</v>
      </c>
      <c r="E327" s="163">
        <v>1.3</v>
      </c>
      <c r="F327" s="134"/>
      <c r="G327" s="134"/>
      <c r="H327" s="134"/>
      <c r="I327" s="134"/>
      <c r="J327" s="134"/>
      <c r="K327" s="134"/>
      <c r="L327" s="134" t="e" cm="1">
        <f t="array" aca="1" ref="L327" ca="1">_xll.RiskNormal(5.4702*LN(A327)-22.889,(5.4702*LN(A327)-22.889)*0.35,_xll.RiskTruncateP(0.05,0.95),_xll.RiskName("DMI"),_xll.RiskUnits("kg"))</f>
        <v>#NAME?</v>
      </c>
      <c r="M327" s="134" t="e" cm="1">
        <f t="array" aca="1" ref="M327" ca="1">_xll.RiskNormal(0.0243*L327,0.005*L327,_xll.RiskTruncateP(0.05,0.95),_xll.RiskName("Soil Intake"),_xll.RiskUnits("kg"))</f>
        <v>#NAME?</v>
      </c>
      <c r="N327" s="134" t="e">
        <f t="shared" ca="1" si="48"/>
        <v>#NAME?</v>
      </c>
      <c r="O327" s="134">
        <f t="shared" si="49"/>
        <v>0</v>
      </c>
      <c r="P327" s="134" t="e">
        <f t="shared" ca="1" si="46"/>
        <v>#NAME?</v>
      </c>
      <c r="Q327" s="134" t="e">
        <f t="shared" ca="1" si="46"/>
        <v>#NAME?</v>
      </c>
      <c r="R327" s="134" t="e">
        <f t="shared" ca="1" si="46"/>
        <v>#NAME?</v>
      </c>
      <c r="S327" s="134" t="e">
        <f t="shared" ca="1" si="45"/>
        <v>#NAME?</v>
      </c>
      <c r="T327" s="134" t="e" cm="1">
        <f t="array" aca="1" ref="T327" ca="1">U326-(U326*(0.5^(1/_xll.RiskNormal('SW7'!C$2,'SW7'!D$2,_xll.RiskTruncateP(0.05,0.95),_xll.RiskName("Halflife"),_xll.RiskUnits("d")))))</f>
        <v>#NAME?</v>
      </c>
      <c r="U327" s="134" t="e">
        <f t="shared" ca="1" si="50"/>
        <v>#NAME?</v>
      </c>
      <c r="V327" s="137" t="e" cm="1">
        <f t="array" aca="1" ref="V327" ca="1">(U327*_xll.RiskNormal('SW7'!C$3,'SW7'!D$3,_xll.RiskTruncateP(0.05,0.95),_xll.RiskName("PFAS MUSCLE FRAC"))/(B327*_xll.RiskNormal('SW7'!C$4,'SW7'!E$4,_xll.RiskTruncateP(0.05,0.95),_xll.RiskName("MUSCLE BW FRAC"))))/1000</f>
        <v>#NAME?</v>
      </c>
      <c r="W327" s="137" t="e" cm="1">
        <f t="array" aca="1" ref="W327" ca="1">V327/_xll.RiskNormal('SW7'!C$5,'SW7'!D$5,_xll.RiskTruncateP(0.05,0.95),_xll.RiskName("Serum Part"))</f>
        <v>#NAME?</v>
      </c>
    </row>
    <row r="328" spans="1:23" x14ac:dyDescent="0.35">
      <c r="A328" s="133">
        <f t="shared" si="47"/>
        <v>325</v>
      </c>
      <c r="B328" s="134" t="e" cm="1">
        <f t="array" aca="1" ref="B328" ca="1">B327+_xll.RiskNormal(0.5584 + 2*0.001787*A328 -3*0.00000155*A328^2 - 4*0.00000000133*A328^3,0.35*(0.5584 + 2*0.001787*A328 -3*0.00000155*A328^2 - 4*0.00000000133*A328^3),_xll.RiskTruncateP(0.05,0.95),_xll.RiskName("BW Gain"),_xll.RiskUnits("kg"))</f>
        <v>#NAME?</v>
      </c>
      <c r="C328" s="133" t="e" cm="1">
        <f t="array" aca="1" ref="C328" ca="1">_xll.RiskNormal(1200,1200*0.3941,_xll.RiskTruncateP(0.05,0.95),_xll.RiskName("Diet 4 Feed"),_xll.RiskUnits("ng/kg dry"))</f>
        <v>#NAME?</v>
      </c>
      <c r="D328" s="133">
        <v>0</v>
      </c>
      <c r="E328" s="163">
        <v>1.3</v>
      </c>
      <c r="F328" s="134"/>
      <c r="G328" s="134"/>
      <c r="H328" s="134"/>
      <c r="I328" s="134"/>
      <c r="J328" s="134"/>
      <c r="K328" s="134"/>
      <c r="L328" s="134" t="e" cm="1">
        <f t="array" aca="1" ref="L328" ca="1">_xll.RiskNormal(5.4702*LN(A328)-22.889,(5.4702*LN(A328)-22.889)*0.35,_xll.RiskTruncateP(0.05,0.95),_xll.RiskName("DMI"),_xll.RiskUnits("kg"))</f>
        <v>#NAME?</v>
      </c>
      <c r="M328" s="134" t="e" cm="1">
        <f t="array" aca="1" ref="M328" ca="1">_xll.RiskNormal(0.0243*L328,0.005*L328,_xll.RiskTruncateP(0.05,0.95),_xll.RiskName("Soil Intake"),_xll.RiskUnits("kg"))</f>
        <v>#NAME?</v>
      </c>
      <c r="N328" s="134" t="e">
        <f t="shared" ca="1" si="48"/>
        <v>#NAME?</v>
      </c>
      <c r="O328" s="134">
        <f t="shared" si="49"/>
        <v>0</v>
      </c>
      <c r="P328" s="134" t="e">
        <f t="shared" ca="1" si="46"/>
        <v>#NAME?</v>
      </c>
      <c r="Q328" s="134" t="e">
        <f t="shared" ca="1" si="46"/>
        <v>#NAME?</v>
      </c>
      <c r="R328" s="134" t="e">
        <f t="shared" ca="1" si="46"/>
        <v>#NAME?</v>
      </c>
      <c r="S328" s="134" t="e">
        <f t="shared" ca="1" si="45"/>
        <v>#NAME?</v>
      </c>
      <c r="T328" s="134" t="e" cm="1">
        <f t="array" aca="1" ref="T328" ca="1">U327-(U327*(0.5^(1/_xll.RiskNormal('SW7'!C$2,'SW7'!D$2,_xll.RiskTruncateP(0.05,0.95),_xll.RiskName("Halflife"),_xll.RiskUnits("d")))))</f>
        <v>#NAME?</v>
      </c>
      <c r="U328" s="134" t="e">
        <f t="shared" ca="1" si="50"/>
        <v>#NAME?</v>
      </c>
      <c r="V328" s="137" t="e" cm="1">
        <f t="array" aca="1" ref="V328" ca="1">(U328*_xll.RiskNormal('SW7'!C$3,'SW7'!D$3,_xll.RiskTruncateP(0.05,0.95),_xll.RiskName("PFAS MUSCLE FRAC"))/(B328*_xll.RiskNormal('SW7'!C$4,'SW7'!E$4,_xll.RiskTruncateP(0.05,0.95),_xll.RiskName("MUSCLE BW FRAC"))))/1000</f>
        <v>#NAME?</v>
      </c>
      <c r="W328" s="137" t="e" cm="1">
        <f t="array" aca="1" ref="W328" ca="1">V328/_xll.RiskNormal('SW7'!C$5,'SW7'!D$5,_xll.RiskTruncateP(0.05,0.95),_xll.RiskName("Serum Part"))</f>
        <v>#NAME?</v>
      </c>
    </row>
    <row r="329" spans="1:23" x14ac:dyDescent="0.35">
      <c r="A329" s="133">
        <f t="shared" si="47"/>
        <v>326</v>
      </c>
      <c r="B329" s="134" t="e" cm="1">
        <f t="array" aca="1" ref="B329" ca="1">B328+_xll.RiskNormal(0.5584 + 2*0.001787*A329 -3*0.00000155*A329^2 - 4*0.00000000133*A329^3,0.35*(0.5584 + 2*0.001787*A329 -3*0.00000155*A329^2 - 4*0.00000000133*A329^3),_xll.RiskTruncateP(0.05,0.95),_xll.RiskName("BW Gain"),_xll.RiskUnits("kg"))</f>
        <v>#NAME?</v>
      </c>
      <c r="C329" s="133" t="e" cm="1">
        <f t="array" aca="1" ref="C329" ca="1">_xll.RiskNormal(1200,1200*0.3941,_xll.RiskTruncateP(0.05,0.95),_xll.RiskName("Diet 4 Feed"),_xll.RiskUnits("ng/kg dry"))</f>
        <v>#NAME?</v>
      </c>
      <c r="D329" s="133">
        <v>0</v>
      </c>
      <c r="E329" s="163">
        <v>1.3</v>
      </c>
      <c r="F329" s="134"/>
      <c r="G329" s="134"/>
      <c r="H329" s="134"/>
      <c r="I329" s="134"/>
      <c r="J329" s="134"/>
      <c r="K329" s="134"/>
      <c r="L329" s="134" t="e" cm="1">
        <f t="array" aca="1" ref="L329" ca="1">_xll.RiskNormal(5.4702*LN(A329)-22.889,(5.4702*LN(A329)-22.889)*0.35,_xll.RiskTruncateP(0.05,0.95),_xll.RiskName("DMI"),_xll.RiskUnits("kg"))</f>
        <v>#NAME?</v>
      </c>
      <c r="M329" s="134" t="e" cm="1">
        <f t="array" aca="1" ref="M329" ca="1">_xll.RiskNormal(0.0243*L329,0.005*L329,_xll.RiskTruncateP(0.05,0.95),_xll.RiskName("Soil Intake"),_xll.RiskUnits("kg"))</f>
        <v>#NAME?</v>
      </c>
      <c r="N329" s="134" t="e">
        <f t="shared" ca="1" si="48"/>
        <v>#NAME?</v>
      </c>
      <c r="O329" s="134">
        <f t="shared" si="49"/>
        <v>0</v>
      </c>
      <c r="P329" s="134" t="e">
        <f t="shared" ca="1" si="46"/>
        <v>#NAME?</v>
      </c>
      <c r="Q329" s="134" t="e">
        <f t="shared" ca="1" si="46"/>
        <v>#NAME?</v>
      </c>
      <c r="R329" s="134" t="e">
        <f t="shared" ca="1" si="46"/>
        <v>#NAME?</v>
      </c>
      <c r="S329" s="134" t="e">
        <f t="shared" ca="1" si="45"/>
        <v>#NAME?</v>
      </c>
      <c r="T329" s="134" t="e" cm="1">
        <f t="array" aca="1" ref="T329" ca="1">U328-(U328*(0.5^(1/_xll.RiskNormal('SW7'!C$2,'SW7'!D$2,_xll.RiskTruncateP(0.05,0.95),_xll.RiskName("Halflife"),_xll.RiskUnits("d")))))</f>
        <v>#NAME?</v>
      </c>
      <c r="U329" s="134" t="e">
        <f t="shared" ca="1" si="50"/>
        <v>#NAME?</v>
      </c>
      <c r="V329" s="137" t="e" cm="1">
        <f t="array" aca="1" ref="V329" ca="1">(U329*_xll.RiskNormal('SW7'!C$3,'SW7'!D$3,_xll.RiskTruncateP(0.05,0.95),_xll.RiskName("PFAS MUSCLE FRAC"))/(B329*_xll.RiskNormal('SW7'!C$4,'SW7'!E$4,_xll.RiskTruncateP(0.05,0.95),_xll.RiskName("MUSCLE BW FRAC"))))/1000</f>
        <v>#NAME?</v>
      </c>
      <c r="W329" s="137" t="e" cm="1">
        <f t="array" aca="1" ref="W329" ca="1">V329/_xll.RiskNormal('SW7'!C$5,'SW7'!D$5,_xll.RiskTruncateP(0.05,0.95),_xll.RiskName("Serum Part"))</f>
        <v>#NAME?</v>
      </c>
    </row>
    <row r="330" spans="1:23" x14ac:dyDescent="0.35">
      <c r="A330" s="133">
        <f t="shared" si="47"/>
        <v>327</v>
      </c>
      <c r="B330" s="134" t="e" cm="1">
        <f t="array" aca="1" ref="B330" ca="1">B329+_xll.RiskNormal(0.5584 + 2*0.001787*A330 -3*0.00000155*A330^2 - 4*0.00000000133*A330^3,0.35*(0.5584 + 2*0.001787*A330 -3*0.00000155*A330^2 - 4*0.00000000133*A330^3),_xll.RiskTruncateP(0.05,0.95),_xll.RiskName("BW Gain"),_xll.RiskUnits("kg"))</f>
        <v>#NAME?</v>
      </c>
      <c r="C330" s="133" t="e" cm="1">
        <f t="array" aca="1" ref="C330" ca="1">_xll.RiskNormal(1200,1200*0.3941,_xll.RiskTruncateP(0.05,0.95),_xll.RiskName("Diet 4 Feed"),_xll.RiskUnits("ng/kg dry"))</f>
        <v>#NAME?</v>
      </c>
      <c r="D330" s="133">
        <v>0</v>
      </c>
      <c r="E330" s="163">
        <v>1.3</v>
      </c>
      <c r="F330" s="134"/>
      <c r="G330" s="134"/>
      <c r="H330" s="134"/>
      <c r="I330" s="134"/>
      <c r="J330" s="134"/>
      <c r="K330" s="134"/>
      <c r="L330" s="134" t="e" cm="1">
        <f t="array" aca="1" ref="L330" ca="1">_xll.RiskNormal(5.4702*LN(A330)-22.889,(5.4702*LN(A330)-22.889)*0.35,_xll.RiskTruncateP(0.05,0.95),_xll.RiskName("DMI"),_xll.RiskUnits("kg"))</f>
        <v>#NAME?</v>
      </c>
      <c r="M330" s="134" t="e" cm="1">
        <f t="array" aca="1" ref="M330" ca="1">_xll.RiskNormal(0.0243*L330,0.005*L330,_xll.RiskTruncateP(0.05,0.95),_xll.RiskName("Soil Intake"),_xll.RiskUnits("kg"))</f>
        <v>#NAME?</v>
      </c>
      <c r="N330" s="134" t="e">
        <f t="shared" ca="1" si="48"/>
        <v>#NAME?</v>
      </c>
      <c r="O330" s="134">
        <f t="shared" si="49"/>
        <v>0</v>
      </c>
      <c r="P330" s="134" t="e">
        <f t="shared" ca="1" si="46"/>
        <v>#NAME?</v>
      </c>
      <c r="Q330" s="134" t="e">
        <f t="shared" ca="1" si="46"/>
        <v>#NAME?</v>
      </c>
      <c r="R330" s="134" t="e">
        <f t="shared" ca="1" si="46"/>
        <v>#NAME?</v>
      </c>
      <c r="S330" s="134" t="e">
        <f t="shared" ca="1" si="45"/>
        <v>#NAME?</v>
      </c>
      <c r="T330" s="134" t="e" cm="1">
        <f t="array" aca="1" ref="T330" ca="1">U329-(U329*(0.5^(1/_xll.RiskNormal('SW7'!C$2,'SW7'!D$2,_xll.RiskTruncateP(0.05,0.95),_xll.RiskName("Halflife"),_xll.RiskUnits("d")))))</f>
        <v>#NAME?</v>
      </c>
      <c r="U330" s="134" t="e">
        <f t="shared" ca="1" si="50"/>
        <v>#NAME?</v>
      </c>
      <c r="V330" s="137" t="e" cm="1">
        <f t="array" aca="1" ref="V330" ca="1">(U330*_xll.RiskNormal('SW7'!C$3,'SW7'!D$3,_xll.RiskTruncateP(0.05,0.95),_xll.RiskName("PFAS MUSCLE FRAC"))/(B330*_xll.RiskNormal('SW7'!C$4,'SW7'!E$4,_xll.RiskTruncateP(0.05,0.95),_xll.RiskName("MUSCLE BW FRAC"))))/1000</f>
        <v>#NAME?</v>
      </c>
      <c r="W330" s="137" t="e" cm="1">
        <f t="array" aca="1" ref="W330" ca="1">V330/_xll.RiskNormal('SW7'!C$5,'SW7'!D$5,_xll.RiskTruncateP(0.05,0.95),_xll.RiskName("Serum Part"))</f>
        <v>#NAME?</v>
      </c>
    </row>
    <row r="331" spans="1:23" x14ac:dyDescent="0.35">
      <c r="A331" s="133">
        <f t="shared" si="47"/>
        <v>328</v>
      </c>
      <c r="B331" s="134" t="e" cm="1">
        <f t="array" aca="1" ref="B331" ca="1">B330+_xll.RiskNormal(0.5584 + 2*0.001787*A331 -3*0.00000155*A331^2 - 4*0.00000000133*A331^3,0.35*(0.5584 + 2*0.001787*A331 -3*0.00000155*A331^2 - 4*0.00000000133*A331^3),_xll.RiskTruncateP(0.05,0.95),_xll.RiskName("BW Gain"),_xll.RiskUnits("kg"))</f>
        <v>#NAME?</v>
      </c>
      <c r="C331" s="133" t="e" cm="1">
        <f t="array" aca="1" ref="C331" ca="1">_xll.RiskNormal(1200,1200*0.3941,_xll.RiskTruncateP(0.05,0.95),_xll.RiskName("Diet 4 Feed"),_xll.RiskUnits("ng/kg dry"))</f>
        <v>#NAME?</v>
      </c>
      <c r="D331" s="133">
        <v>0</v>
      </c>
      <c r="E331" s="163">
        <v>1.3</v>
      </c>
      <c r="F331" s="134"/>
      <c r="G331" s="134"/>
      <c r="H331" s="134"/>
      <c r="I331" s="134"/>
      <c r="J331" s="134"/>
      <c r="K331" s="134"/>
      <c r="L331" s="134" t="e" cm="1">
        <f t="array" aca="1" ref="L331" ca="1">_xll.RiskNormal(5.4702*LN(A331)-22.889,(5.4702*LN(A331)-22.889)*0.35,_xll.RiskTruncateP(0.05,0.95),_xll.RiskName("DMI"),_xll.RiskUnits("kg"))</f>
        <v>#NAME?</v>
      </c>
      <c r="M331" s="134" t="e" cm="1">
        <f t="array" aca="1" ref="M331" ca="1">_xll.RiskNormal(0.0243*L331,0.005*L331,_xll.RiskTruncateP(0.05,0.95),_xll.RiskName("Soil Intake"),_xll.RiskUnits("kg"))</f>
        <v>#NAME?</v>
      </c>
      <c r="N331" s="134" t="e">
        <f t="shared" ca="1" si="48"/>
        <v>#NAME?</v>
      </c>
      <c r="O331" s="134">
        <f t="shared" si="49"/>
        <v>0</v>
      </c>
      <c r="P331" s="134" t="e">
        <f t="shared" ca="1" si="46"/>
        <v>#NAME?</v>
      </c>
      <c r="Q331" s="134" t="e">
        <f t="shared" ca="1" si="46"/>
        <v>#NAME?</v>
      </c>
      <c r="R331" s="134" t="e">
        <f t="shared" ca="1" si="46"/>
        <v>#NAME?</v>
      </c>
      <c r="S331" s="134" t="e">
        <f t="shared" ca="1" si="45"/>
        <v>#NAME?</v>
      </c>
      <c r="T331" s="134" t="e" cm="1">
        <f t="array" aca="1" ref="T331" ca="1">U330-(U330*(0.5^(1/_xll.RiskNormal('SW7'!C$2,'SW7'!D$2,_xll.RiskTruncateP(0.05,0.95),_xll.RiskName("Halflife"),_xll.RiskUnits("d")))))</f>
        <v>#NAME?</v>
      </c>
      <c r="U331" s="134" t="e">
        <f t="shared" ca="1" si="50"/>
        <v>#NAME?</v>
      </c>
      <c r="V331" s="137" t="e" cm="1">
        <f t="array" aca="1" ref="V331" ca="1">(U331*_xll.RiskNormal('SW7'!C$3,'SW7'!D$3,_xll.RiskTruncateP(0.05,0.95),_xll.RiskName("PFAS MUSCLE FRAC"))/(B331*_xll.RiskNormal('SW7'!C$4,'SW7'!E$4,_xll.RiskTruncateP(0.05,0.95),_xll.RiskName("MUSCLE BW FRAC"))))/1000</f>
        <v>#NAME?</v>
      </c>
      <c r="W331" s="137" t="e" cm="1">
        <f t="array" aca="1" ref="W331" ca="1">V331/_xll.RiskNormal('SW7'!C$5,'SW7'!D$5,_xll.RiskTruncateP(0.05,0.95),_xll.RiskName("Serum Part"))</f>
        <v>#NAME?</v>
      </c>
    </row>
    <row r="332" spans="1:23" x14ac:dyDescent="0.35">
      <c r="A332" s="133">
        <f t="shared" si="47"/>
        <v>329</v>
      </c>
      <c r="B332" s="134" t="e" cm="1">
        <f t="array" aca="1" ref="B332" ca="1">B331+_xll.RiskNormal(0.5584 + 2*0.001787*A332 -3*0.00000155*A332^2 - 4*0.00000000133*A332^3,0.35*(0.5584 + 2*0.001787*A332 -3*0.00000155*A332^2 - 4*0.00000000133*A332^3),_xll.RiskTruncateP(0.05,0.95),_xll.RiskName("BW Gain"),_xll.RiskUnits("kg"))</f>
        <v>#NAME?</v>
      </c>
      <c r="C332" s="133" t="e" cm="1">
        <f t="array" aca="1" ref="C332" ca="1">_xll.RiskNormal(1200,1200*0.3941,_xll.RiskTruncateP(0.05,0.95),_xll.RiskName("Diet 4 Feed"),_xll.RiskUnits("ng/kg dry"))</f>
        <v>#NAME?</v>
      </c>
      <c r="D332" s="133">
        <v>0</v>
      </c>
      <c r="E332" s="163">
        <v>1.3</v>
      </c>
      <c r="F332" s="134"/>
      <c r="G332" s="134"/>
      <c r="H332" s="134"/>
      <c r="I332" s="134"/>
      <c r="J332" s="134"/>
      <c r="K332" s="134"/>
      <c r="L332" s="134" t="e" cm="1">
        <f t="array" aca="1" ref="L332" ca="1">_xll.RiskNormal(5.4702*LN(A332)-22.889,(5.4702*LN(A332)-22.889)*0.35,_xll.RiskTruncateP(0.05,0.95),_xll.RiskName("DMI"),_xll.RiskUnits("kg"))</f>
        <v>#NAME?</v>
      </c>
      <c r="M332" s="134" t="e" cm="1">
        <f t="array" aca="1" ref="M332" ca="1">_xll.RiskNormal(0.0243*L332,0.005*L332,_xll.RiskTruncateP(0.05,0.95),_xll.RiskName("Soil Intake"),_xll.RiskUnits("kg"))</f>
        <v>#NAME?</v>
      </c>
      <c r="N332" s="134" t="e">
        <f t="shared" ca="1" si="48"/>
        <v>#NAME?</v>
      </c>
      <c r="O332" s="134">
        <f t="shared" si="49"/>
        <v>0</v>
      </c>
      <c r="P332" s="134" t="e">
        <f t="shared" ca="1" si="46"/>
        <v>#NAME?</v>
      </c>
      <c r="Q332" s="134" t="e">
        <f t="shared" ca="1" si="46"/>
        <v>#NAME?</v>
      </c>
      <c r="R332" s="134" t="e">
        <f t="shared" ca="1" si="46"/>
        <v>#NAME?</v>
      </c>
      <c r="S332" s="134" t="e">
        <f t="shared" ca="1" si="45"/>
        <v>#NAME?</v>
      </c>
      <c r="T332" s="134" t="e" cm="1">
        <f t="array" aca="1" ref="T332" ca="1">U331-(U331*(0.5^(1/_xll.RiskNormal('SW7'!C$2,'SW7'!D$2,_xll.RiskTruncateP(0.05,0.95),_xll.RiskName("Halflife"),_xll.RiskUnits("d")))))</f>
        <v>#NAME?</v>
      </c>
      <c r="U332" s="134" t="e">
        <f t="shared" ca="1" si="50"/>
        <v>#NAME?</v>
      </c>
      <c r="V332" s="137" t="e" cm="1">
        <f t="array" aca="1" ref="V332" ca="1">(U332*_xll.RiskNormal('SW7'!C$3,'SW7'!D$3,_xll.RiskTruncateP(0.05,0.95),_xll.RiskName("PFAS MUSCLE FRAC"))/(B332*_xll.RiskNormal('SW7'!C$4,'SW7'!E$4,_xll.RiskTruncateP(0.05,0.95),_xll.RiskName("MUSCLE BW FRAC"))))/1000</f>
        <v>#NAME?</v>
      </c>
      <c r="W332" s="137" t="e" cm="1">
        <f t="array" aca="1" ref="W332" ca="1">V332/_xll.RiskNormal('SW7'!C$5,'SW7'!D$5,_xll.RiskTruncateP(0.05,0.95),_xll.RiskName("Serum Part"))</f>
        <v>#NAME?</v>
      </c>
    </row>
    <row r="333" spans="1:23" x14ac:dyDescent="0.35">
      <c r="A333" s="133">
        <f t="shared" si="47"/>
        <v>330</v>
      </c>
      <c r="B333" s="134" t="e" cm="1">
        <f t="array" aca="1" ref="B333" ca="1">B332+_xll.RiskNormal(0.5584 + 2*0.001787*A333 -3*0.00000155*A333^2 - 4*0.00000000133*A333^3,0.35*(0.5584 + 2*0.001787*A333 -3*0.00000155*A333^2 - 4*0.00000000133*A333^3),_xll.RiskTruncateP(0.05,0.95),_xll.RiskName("BW Gain"),_xll.RiskUnits("kg"))</f>
        <v>#NAME?</v>
      </c>
      <c r="C333" s="133" t="e" cm="1">
        <f t="array" aca="1" ref="C333" ca="1">_xll.RiskNormal(1200,1200*0.3941,_xll.RiskTruncateP(0.05,0.95),_xll.RiskName("Diet 4 Feed"),_xll.RiskUnits("ng/kg dry"))</f>
        <v>#NAME?</v>
      </c>
      <c r="D333" s="133">
        <v>0</v>
      </c>
      <c r="E333" s="163">
        <v>1.3</v>
      </c>
      <c r="F333" s="134"/>
      <c r="G333" s="134"/>
      <c r="H333" s="134"/>
      <c r="I333" s="134"/>
      <c r="J333" s="134"/>
      <c r="K333" s="134"/>
      <c r="L333" s="134" t="e" cm="1">
        <f t="array" aca="1" ref="L333" ca="1">_xll.RiskNormal(5.4702*LN(A333)-22.889,(5.4702*LN(A333)-22.889)*0.35,_xll.RiskTruncateP(0.05,0.95),_xll.RiskName("DMI"),_xll.RiskUnits("kg"))</f>
        <v>#NAME?</v>
      </c>
      <c r="M333" s="134" t="e" cm="1">
        <f t="array" aca="1" ref="M333" ca="1">_xll.RiskNormal(0.0243*L333,0.005*L333,_xll.RiskTruncateP(0.05,0.95),_xll.RiskName("Soil Intake"),_xll.RiskUnits("kg"))</f>
        <v>#NAME?</v>
      </c>
      <c r="N333" s="134" t="e">
        <f t="shared" ca="1" si="48"/>
        <v>#NAME?</v>
      </c>
      <c r="O333" s="134">
        <f t="shared" si="49"/>
        <v>0</v>
      </c>
      <c r="P333" s="134" t="e">
        <f t="shared" ca="1" si="46"/>
        <v>#NAME?</v>
      </c>
      <c r="Q333" s="134" t="e">
        <f t="shared" ca="1" si="46"/>
        <v>#NAME?</v>
      </c>
      <c r="R333" s="134" t="e">
        <f t="shared" ca="1" si="46"/>
        <v>#NAME?</v>
      </c>
      <c r="S333" s="134" t="e">
        <f t="shared" ca="1" si="45"/>
        <v>#NAME?</v>
      </c>
      <c r="T333" s="134" t="e" cm="1">
        <f t="array" aca="1" ref="T333" ca="1">U332-(U332*(0.5^(1/_xll.RiskNormal('SW7'!C$2,'SW7'!D$2,_xll.RiskTruncateP(0.05,0.95),_xll.RiskName("Halflife"),_xll.RiskUnits("d")))))</f>
        <v>#NAME?</v>
      </c>
      <c r="U333" s="134" t="e">
        <f t="shared" ca="1" si="50"/>
        <v>#NAME?</v>
      </c>
      <c r="V333" s="137" t="e" cm="1">
        <f t="array" aca="1" ref="V333" ca="1">(U333*_xll.RiskNormal('SW7'!C$3,'SW7'!D$3,_xll.RiskTruncateP(0.05,0.95),_xll.RiskName("PFAS MUSCLE FRAC"))/(B333*_xll.RiskNormal('SW7'!C$4,'SW7'!E$4,_xll.RiskTruncateP(0.05,0.95),_xll.RiskName("MUSCLE BW FRAC"))))/1000</f>
        <v>#NAME?</v>
      </c>
      <c r="W333" s="137" t="e" cm="1">
        <f t="array" aca="1" ref="W333" ca="1">V333/_xll.RiskNormal('SW7'!C$5,'SW7'!D$5,_xll.RiskTruncateP(0.05,0.95),_xll.RiskName("Serum Part"))</f>
        <v>#NAME?</v>
      </c>
    </row>
    <row r="334" spans="1:23" x14ac:dyDescent="0.35">
      <c r="A334" s="133">
        <f t="shared" si="47"/>
        <v>331</v>
      </c>
      <c r="B334" s="134" t="e" cm="1">
        <f t="array" aca="1" ref="B334" ca="1">B333+_xll.RiskNormal(0.5584 + 2*0.001787*A334 -3*0.00000155*A334^2 - 4*0.00000000133*A334^3,0.35*(0.5584 + 2*0.001787*A334 -3*0.00000155*A334^2 - 4*0.00000000133*A334^3),_xll.RiskTruncateP(0.05,0.95),_xll.RiskName("BW Gain"),_xll.RiskUnits("kg"))</f>
        <v>#NAME?</v>
      </c>
      <c r="C334" s="133" t="e" cm="1">
        <f t="array" aca="1" ref="C334" ca="1">_xll.RiskNormal(1200,1200*0.3941,_xll.RiskTruncateP(0.05,0.95),_xll.RiskName("Diet 4 Feed"),_xll.RiskUnits("ng/kg dry"))</f>
        <v>#NAME?</v>
      </c>
      <c r="D334" s="133">
        <v>0</v>
      </c>
      <c r="E334" s="163">
        <v>1.3</v>
      </c>
      <c r="F334" s="134"/>
      <c r="G334" s="134"/>
      <c r="H334" s="134"/>
      <c r="I334" s="134"/>
      <c r="J334" s="134"/>
      <c r="K334" s="134"/>
      <c r="L334" s="134" t="e" cm="1">
        <f t="array" aca="1" ref="L334" ca="1">_xll.RiskNormal(5.4702*LN(A334)-22.889,(5.4702*LN(A334)-22.889)*0.35,_xll.RiskTruncateP(0.05,0.95),_xll.RiskName("DMI"),_xll.RiskUnits("kg"))</f>
        <v>#NAME?</v>
      </c>
      <c r="M334" s="134" t="e" cm="1">
        <f t="array" aca="1" ref="M334" ca="1">_xll.RiskNormal(0.0243*L334,0.005*L334,_xll.RiskTruncateP(0.05,0.95),_xll.RiskName("Soil Intake"),_xll.RiskUnits("kg"))</f>
        <v>#NAME?</v>
      </c>
      <c r="N334" s="134" t="e">
        <f t="shared" ca="1" si="48"/>
        <v>#NAME?</v>
      </c>
      <c r="O334" s="134">
        <f t="shared" si="49"/>
        <v>0</v>
      </c>
      <c r="P334" s="134" t="e">
        <f t="shared" ca="1" si="46"/>
        <v>#NAME?</v>
      </c>
      <c r="Q334" s="134" t="e">
        <f t="shared" ca="1" si="46"/>
        <v>#NAME?</v>
      </c>
      <c r="R334" s="134" t="e">
        <f t="shared" ca="1" si="46"/>
        <v>#NAME?</v>
      </c>
      <c r="S334" s="134" t="e">
        <f t="shared" ca="1" si="45"/>
        <v>#NAME?</v>
      </c>
      <c r="T334" s="134" t="e" cm="1">
        <f t="array" aca="1" ref="T334" ca="1">U333-(U333*(0.5^(1/_xll.RiskNormal('SW7'!C$2,'SW7'!D$2,_xll.RiskTruncateP(0.05,0.95),_xll.RiskName("Halflife"),_xll.RiskUnits("d")))))</f>
        <v>#NAME?</v>
      </c>
      <c r="U334" s="134" t="e">
        <f t="shared" ca="1" si="50"/>
        <v>#NAME?</v>
      </c>
      <c r="V334" s="137" t="e" cm="1">
        <f t="array" aca="1" ref="V334" ca="1">(U334*_xll.RiskNormal('SW7'!C$3,'SW7'!D$3,_xll.RiskTruncateP(0.05,0.95),_xll.RiskName("PFAS MUSCLE FRAC"))/(B334*_xll.RiskNormal('SW7'!C$4,'SW7'!E$4,_xll.RiskTruncateP(0.05,0.95),_xll.RiskName("MUSCLE BW FRAC"))))/1000</f>
        <v>#NAME?</v>
      </c>
      <c r="W334" s="137" t="e" cm="1">
        <f t="array" aca="1" ref="W334" ca="1">V334/_xll.RiskNormal('SW7'!C$5,'SW7'!D$5,_xll.RiskTruncateP(0.05,0.95),_xll.RiskName("Serum Part"))</f>
        <v>#NAME?</v>
      </c>
    </row>
    <row r="335" spans="1:23" x14ac:dyDescent="0.35">
      <c r="A335" s="133">
        <f t="shared" si="47"/>
        <v>332</v>
      </c>
      <c r="B335" s="134" t="e" cm="1">
        <f t="array" aca="1" ref="B335" ca="1">B334+_xll.RiskNormal(0.5584 + 2*0.001787*A335 -3*0.00000155*A335^2 - 4*0.00000000133*A335^3,0.35*(0.5584 + 2*0.001787*A335 -3*0.00000155*A335^2 - 4*0.00000000133*A335^3),_xll.RiskTruncateP(0.05,0.95),_xll.RiskName("BW Gain"),_xll.RiskUnits("kg"))</f>
        <v>#NAME?</v>
      </c>
      <c r="C335" s="133" t="e" cm="1">
        <f t="array" aca="1" ref="C335" ca="1">_xll.RiskNormal(1200,1200*0.3941,_xll.RiskTruncateP(0.05,0.95),_xll.RiskName("Diet 4 Feed"),_xll.RiskUnits("ng/kg dry"))</f>
        <v>#NAME?</v>
      </c>
      <c r="D335" s="133">
        <v>0</v>
      </c>
      <c r="E335" s="163">
        <v>1.3</v>
      </c>
      <c r="F335" s="134"/>
      <c r="G335" s="134"/>
      <c r="H335" s="134"/>
      <c r="I335" s="134"/>
      <c r="J335" s="134"/>
      <c r="K335" s="134"/>
      <c r="L335" s="134" t="e" cm="1">
        <f t="array" aca="1" ref="L335" ca="1">_xll.RiskNormal(5.4702*LN(A335)-22.889,(5.4702*LN(A335)-22.889)*0.35,_xll.RiskTruncateP(0.05,0.95),_xll.RiskName("DMI"),_xll.RiskUnits("kg"))</f>
        <v>#NAME?</v>
      </c>
      <c r="M335" s="134" t="e" cm="1">
        <f t="array" aca="1" ref="M335" ca="1">_xll.RiskNormal(0.0243*L335,0.005*L335,_xll.RiskTruncateP(0.05,0.95),_xll.RiskName("Soil Intake"),_xll.RiskUnits("kg"))</f>
        <v>#NAME?</v>
      </c>
      <c r="N335" s="134" t="e">
        <f t="shared" ca="1" si="48"/>
        <v>#NAME?</v>
      </c>
      <c r="O335" s="134">
        <f t="shared" si="49"/>
        <v>0</v>
      </c>
      <c r="P335" s="134" t="e">
        <f t="shared" ca="1" si="46"/>
        <v>#NAME?</v>
      </c>
      <c r="Q335" s="134" t="e">
        <f t="shared" ca="1" si="46"/>
        <v>#NAME?</v>
      </c>
      <c r="R335" s="134" t="e">
        <f t="shared" ca="1" si="46"/>
        <v>#NAME?</v>
      </c>
      <c r="S335" s="134" t="e">
        <f t="shared" ref="S335:S398" ca="1" si="51">SUM(O335:R335)</f>
        <v>#NAME?</v>
      </c>
      <c r="T335" s="134" t="e" cm="1">
        <f t="array" aca="1" ref="T335" ca="1">U334-(U334*(0.5^(1/_xll.RiskNormal('SW7'!C$2,'SW7'!D$2,_xll.RiskTruncateP(0.05,0.95),_xll.RiskName("Halflife"),_xll.RiskUnits("d")))))</f>
        <v>#NAME?</v>
      </c>
      <c r="U335" s="134" t="e">
        <f t="shared" ca="1" si="50"/>
        <v>#NAME?</v>
      </c>
      <c r="V335" s="137" t="e" cm="1">
        <f t="array" aca="1" ref="V335" ca="1">(U335*_xll.RiskNormal('SW7'!C$3,'SW7'!D$3,_xll.RiskTruncateP(0.05,0.95),_xll.RiskName("PFAS MUSCLE FRAC"))/(B335*_xll.RiskNormal('SW7'!C$4,'SW7'!E$4,_xll.RiskTruncateP(0.05,0.95),_xll.RiskName("MUSCLE BW FRAC"))))/1000</f>
        <v>#NAME?</v>
      </c>
      <c r="W335" s="137" t="e" cm="1">
        <f t="array" aca="1" ref="W335" ca="1">V335/_xll.RiskNormal('SW7'!C$5,'SW7'!D$5,_xll.RiskTruncateP(0.05,0.95),_xll.RiskName("Serum Part"))</f>
        <v>#NAME?</v>
      </c>
    </row>
    <row r="336" spans="1:23" x14ac:dyDescent="0.35">
      <c r="A336" s="133">
        <f t="shared" si="47"/>
        <v>333</v>
      </c>
      <c r="B336" s="134" t="e" cm="1">
        <f t="array" aca="1" ref="B336" ca="1">B335+_xll.RiskNormal(0.5584 + 2*0.001787*A336 -3*0.00000155*A336^2 - 4*0.00000000133*A336^3,0.35*(0.5584 + 2*0.001787*A336 -3*0.00000155*A336^2 - 4*0.00000000133*A336^3),_xll.RiskTruncateP(0.05,0.95),_xll.RiskName("BW Gain"),_xll.RiskUnits("kg"))</f>
        <v>#NAME?</v>
      </c>
      <c r="C336" s="133" t="e" cm="1">
        <f t="array" aca="1" ref="C336" ca="1">_xll.RiskNormal(1200,1200*0.3941,_xll.RiskTruncateP(0.05,0.95),_xll.RiskName("Diet 4 Feed"),_xll.RiskUnits("ng/kg dry"))</f>
        <v>#NAME?</v>
      </c>
      <c r="D336" s="133">
        <v>0</v>
      </c>
      <c r="E336" s="163">
        <v>1.3</v>
      </c>
      <c r="F336" s="134"/>
      <c r="G336" s="134"/>
      <c r="H336" s="134"/>
      <c r="I336" s="134"/>
      <c r="J336" s="134"/>
      <c r="K336" s="134"/>
      <c r="L336" s="134" t="e" cm="1">
        <f t="array" aca="1" ref="L336" ca="1">_xll.RiskNormal(5.4702*LN(A336)-22.889,(5.4702*LN(A336)-22.889)*0.35,_xll.RiskTruncateP(0.05,0.95),_xll.RiskName("DMI"),_xll.RiskUnits("kg"))</f>
        <v>#NAME?</v>
      </c>
      <c r="M336" s="134" t="e" cm="1">
        <f t="array" aca="1" ref="M336" ca="1">_xll.RiskNormal(0.0243*L336,0.005*L336,_xll.RiskTruncateP(0.05,0.95),_xll.RiskName("Soil Intake"),_xll.RiskUnits("kg"))</f>
        <v>#NAME?</v>
      </c>
      <c r="N336" s="134" t="e">
        <f t="shared" ca="1" si="48"/>
        <v>#NAME?</v>
      </c>
      <c r="O336" s="134">
        <f t="shared" si="49"/>
        <v>0</v>
      </c>
      <c r="P336" s="134" t="e">
        <f t="shared" ca="1" si="46"/>
        <v>#NAME?</v>
      </c>
      <c r="Q336" s="134" t="e">
        <f t="shared" ca="1" si="46"/>
        <v>#NAME?</v>
      </c>
      <c r="R336" s="134" t="e">
        <f t="shared" ca="1" si="46"/>
        <v>#NAME?</v>
      </c>
      <c r="S336" s="134" t="e">
        <f t="shared" ca="1" si="51"/>
        <v>#NAME?</v>
      </c>
      <c r="T336" s="134" t="e" cm="1">
        <f t="array" aca="1" ref="T336" ca="1">U335-(U335*(0.5^(1/_xll.RiskNormal('SW7'!C$2,'SW7'!D$2,_xll.RiskTruncateP(0.05,0.95),_xll.RiskName("Halflife"),_xll.RiskUnits("d")))))</f>
        <v>#NAME?</v>
      </c>
      <c r="U336" s="134" t="e">
        <f t="shared" ca="1" si="50"/>
        <v>#NAME?</v>
      </c>
      <c r="V336" s="137" t="e" cm="1">
        <f t="array" aca="1" ref="V336" ca="1">(U336*_xll.RiskNormal('SW7'!C$3,'SW7'!D$3,_xll.RiskTruncateP(0.05,0.95),_xll.RiskName("PFAS MUSCLE FRAC"))/(B336*_xll.RiskNormal('SW7'!C$4,'SW7'!E$4,_xll.RiskTruncateP(0.05,0.95),_xll.RiskName("MUSCLE BW FRAC"))))/1000</f>
        <v>#NAME?</v>
      </c>
      <c r="W336" s="137" t="e" cm="1">
        <f t="array" aca="1" ref="W336" ca="1">V336/_xll.RiskNormal('SW7'!C$5,'SW7'!D$5,_xll.RiskTruncateP(0.05,0.95),_xll.RiskName("Serum Part"))</f>
        <v>#NAME?</v>
      </c>
    </row>
    <row r="337" spans="1:23" x14ac:dyDescent="0.35">
      <c r="A337" s="133">
        <f t="shared" si="47"/>
        <v>334</v>
      </c>
      <c r="B337" s="134" t="e" cm="1">
        <f t="array" aca="1" ref="B337" ca="1">B336+_xll.RiskNormal(0.5584 + 2*0.001787*A337 -3*0.00000155*A337^2 - 4*0.00000000133*A337^3,0.35*(0.5584 + 2*0.001787*A337 -3*0.00000155*A337^2 - 4*0.00000000133*A337^3),_xll.RiskTruncateP(0.05,0.95),_xll.RiskName("BW Gain"),_xll.RiskUnits("kg"))</f>
        <v>#NAME?</v>
      </c>
      <c r="C337" s="133" t="e" cm="1">
        <f t="array" aca="1" ref="C337" ca="1">_xll.RiskNormal(1200,1200*0.3941,_xll.RiskTruncateP(0.05,0.95),_xll.RiskName("Diet 4 Feed"),_xll.RiskUnits("ng/kg dry"))</f>
        <v>#NAME?</v>
      </c>
      <c r="D337" s="133">
        <v>0</v>
      </c>
      <c r="E337" s="163">
        <v>1.3</v>
      </c>
      <c r="F337" s="134"/>
      <c r="G337" s="134"/>
      <c r="H337" s="134"/>
      <c r="I337" s="134"/>
      <c r="J337" s="134"/>
      <c r="K337" s="134"/>
      <c r="L337" s="134" t="e" cm="1">
        <f t="array" aca="1" ref="L337" ca="1">_xll.RiskNormal(5.4702*LN(A337)-22.889,(5.4702*LN(A337)-22.889)*0.35,_xll.RiskTruncateP(0.05,0.95),_xll.RiskName("DMI"),_xll.RiskUnits("kg"))</f>
        <v>#NAME?</v>
      </c>
      <c r="M337" s="134" t="e" cm="1">
        <f t="array" aca="1" ref="M337" ca="1">_xll.RiskNormal(0.0243*L337,0.005*L337,_xll.RiskTruncateP(0.05,0.95),_xll.RiskName("Soil Intake"),_xll.RiskUnits("kg"))</f>
        <v>#NAME?</v>
      </c>
      <c r="N337" s="134" t="e">
        <f t="shared" ca="1" si="48"/>
        <v>#NAME?</v>
      </c>
      <c r="O337" s="134">
        <f t="shared" si="49"/>
        <v>0</v>
      </c>
      <c r="P337" s="134" t="e">
        <f t="shared" ca="1" si="46"/>
        <v>#NAME?</v>
      </c>
      <c r="Q337" s="134" t="e">
        <f t="shared" ca="1" si="46"/>
        <v>#NAME?</v>
      </c>
      <c r="R337" s="134" t="e">
        <f t="shared" ca="1" si="46"/>
        <v>#NAME?</v>
      </c>
      <c r="S337" s="134" t="e">
        <f t="shared" ca="1" si="51"/>
        <v>#NAME?</v>
      </c>
      <c r="T337" s="134" t="e" cm="1">
        <f t="array" aca="1" ref="T337" ca="1">U336-(U336*(0.5^(1/_xll.RiskNormal('SW7'!C$2,'SW7'!D$2,_xll.RiskTruncateP(0.05,0.95),_xll.RiskName("Halflife"),_xll.RiskUnits("d")))))</f>
        <v>#NAME?</v>
      </c>
      <c r="U337" s="134" t="e">
        <f t="shared" ca="1" si="50"/>
        <v>#NAME?</v>
      </c>
      <c r="V337" s="137" t="e" cm="1">
        <f t="array" aca="1" ref="V337" ca="1">(U337*_xll.RiskNormal('SW7'!C$3,'SW7'!D$3,_xll.RiskTruncateP(0.05,0.95),_xll.RiskName("PFAS MUSCLE FRAC"))/(B337*_xll.RiskNormal('SW7'!C$4,'SW7'!E$4,_xll.RiskTruncateP(0.05,0.95),_xll.RiskName("MUSCLE BW FRAC"))))/1000</f>
        <v>#NAME?</v>
      </c>
      <c r="W337" s="137" t="e" cm="1">
        <f t="array" aca="1" ref="W337" ca="1">V337/_xll.RiskNormal('SW7'!C$5,'SW7'!D$5,_xll.RiskTruncateP(0.05,0.95),_xll.RiskName("Serum Part"))</f>
        <v>#NAME?</v>
      </c>
    </row>
    <row r="338" spans="1:23" x14ac:dyDescent="0.35">
      <c r="A338" s="133">
        <f t="shared" si="47"/>
        <v>335</v>
      </c>
      <c r="B338" s="134" t="e" cm="1">
        <f t="array" aca="1" ref="B338" ca="1">B337+_xll.RiskNormal(0.5584 + 2*0.001787*A338 -3*0.00000155*A338^2 - 4*0.00000000133*A338^3,0.35*(0.5584 + 2*0.001787*A338 -3*0.00000155*A338^2 - 4*0.00000000133*A338^3),_xll.RiskTruncateP(0.05,0.95),_xll.RiskName("BW Gain"),_xll.RiskUnits("kg"))</f>
        <v>#NAME?</v>
      </c>
      <c r="C338" s="133" t="e" cm="1">
        <f t="array" aca="1" ref="C338" ca="1">_xll.RiskNormal(1200,1200*0.3941,_xll.RiskTruncateP(0.05,0.95),_xll.RiskName("Diet 4 Feed"),_xll.RiskUnits("ng/kg dry"))</f>
        <v>#NAME?</v>
      </c>
      <c r="D338" s="133">
        <v>0</v>
      </c>
      <c r="E338" s="163">
        <v>1.3</v>
      </c>
      <c r="F338" s="134"/>
      <c r="G338" s="134"/>
      <c r="H338" s="134"/>
      <c r="I338" s="134"/>
      <c r="J338" s="134"/>
      <c r="K338" s="134"/>
      <c r="L338" s="134" t="e" cm="1">
        <f t="array" aca="1" ref="L338" ca="1">_xll.RiskNormal(5.4702*LN(A338)-22.889,(5.4702*LN(A338)-22.889)*0.35,_xll.RiskTruncateP(0.05,0.95),_xll.RiskName("DMI"),_xll.RiskUnits("kg"))</f>
        <v>#NAME?</v>
      </c>
      <c r="M338" s="134" t="e" cm="1">
        <f t="array" aca="1" ref="M338" ca="1">_xll.RiskNormal(0.0243*L338,0.005*L338,_xll.RiskTruncateP(0.05,0.95),_xll.RiskName("Soil Intake"),_xll.RiskUnits("kg"))</f>
        <v>#NAME?</v>
      </c>
      <c r="N338" s="134" t="e">
        <f t="shared" ca="1" si="48"/>
        <v>#NAME?</v>
      </c>
      <c r="O338" s="134">
        <f t="shared" si="49"/>
        <v>0</v>
      </c>
      <c r="P338" s="134" t="e">
        <f t="shared" ca="1" si="46"/>
        <v>#NAME?</v>
      </c>
      <c r="Q338" s="134" t="e">
        <f t="shared" ca="1" si="46"/>
        <v>#NAME?</v>
      </c>
      <c r="R338" s="134" t="e">
        <f t="shared" ca="1" si="46"/>
        <v>#NAME?</v>
      </c>
      <c r="S338" s="134" t="e">
        <f t="shared" ca="1" si="51"/>
        <v>#NAME?</v>
      </c>
      <c r="T338" s="134" t="e" cm="1">
        <f t="array" aca="1" ref="T338" ca="1">U337-(U337*(0.5^(1/_xll.RiskNormal('SW7'!C$2,'SW7'!D$2,_xll.RiskTruncateP(0.05,0.95),_xll.RiskName("Halflife"),_xll.RiskUnits("d")))))</f>
        <v>#NAME?</v>
      </c>
      <c r="U338" s="134" t="e">
        <f t="shared" ca="1" si="50"/>
        <v>#NAME?</v>
      </c>
      <c r="V338" s="137" t="e" cm="1">
        <f t="array" aca="1" ref="V338" ca="1">(U338*_xll.RiskNormal('SW7'!C$3,'SW7'!D$3,_xll.RiskTruncateP(0.05,0.95),_xll.RiskName("PFAS MUSCLE FRAC"))/(B338*_xll.RiskNormal('SW7'!C$4,'SW7'!E$4,_xll.RiskTruncateP(0.05,0.95),_xll.RiskName("MUSCLE BW FRAC"))))/1000</f>
        <v>#NAME?</v>
      </c>
      <c r="W338" s="137" t="e" cm="1">
        <f t="array" aca="1" ref="W338" ca="1">V338/_xll.RiskNormal('SW7'!C$5,'SW7'!D$5,_xll.RiskTruncateP(0.05,0.95),_xll.RiskName("Serum Part"))</f>
        <v>#NAME?</v>
      </c>
    </row>
    <row r="339" spans="1:23" x14ac:dyDescent="0.35">
      <c r="A339" s="133">
        <f t="shared" si="47"/>
        <v>336</v>
      </c>
      <c r="B339" s="134" t="e" cm="1">
        <f t="array" aca="1" ref="B339" ca="1">B338+_xll.RiskNormal(0.5584 + 2*0.001787*A339 -3*0.00000155*A339^2 - 4*0.00000000133*A339^3,0.35*(0.5584 + 2*0.001787*A339 -3*0.00000155*A339^2 - 4*0.00000000133*A339^3),_xll.RiskTruncateP(0.05,0.95),_xll.RiskName("BW Gain"),_xll.RiskUnits("kg"))</f>
        <v>#NAME?</v>
      </c>
      <c r="C339" s="133" t="e" cm="1">
        <f t="array" aca="1" ref="C339" ca="1">_xll.RiskNormal(1200,1200*0.3941,_xll.RiskTruncateP(0.05,0.95),_xll.RiskName("Diet 4 Feed"),_xll.RiskUnits("ng/kg dry"))</f>
        <v>#NAME?</v>
      </c>
      <c r="D339" s="133">
        <v>0</v>
      </c>
      <c r="E339" s="163">
        <v>1.3</v>
      </c>
      <c r="F339" s="134"/>
      <c r="G339" s="134"/>
      <c r="H339" s="134"/>
      <c r="I339" s="134"/>
      <c r="J339" s="134"/>
      <c r="K339" s="134"/>
      <c r="L339" s="134" t="e" cm="1">
        <f t="array" aca="1" ref="L339" ca="1">_xll.RiskNormal(5.4702*LN(A339)-22.889,(5.4702*LN(A339)-22.889)*0.35,_xll.RiskTruncateP(0.05,0.95),_xll.RiskName("DMI"),_xll.RiskUnits("kg"))</f>
        <v>#NAME?</v>
      </c>
      <c r="M339" s="134" t="e" cm="1">
        <f t="array" aca="1" ref="M339" ca="1">_xll.RiskNormal(0.0243*L339,0.005*L339,_xll.RiskTruncateP(0.05,0.95),_xll.RiskName("Soil Intake"),_xll.RiskUnits("kg"))</f>
        <v>#NAME?</v>
      </c>
      <c r="N339" s="134" t="e">
        <f t="shared" ca="1" si="48"/>
        <v>#NAME?</v>
      </c>
      <c r="O339" s="134">
        <f t="shared" si="49"/>
        <v>0</v>
      </c>
      <c r="P339" s="134" t="e">
        <f t="shared" ca="1" si="46"/>
        <v>#NAME?</v>
      </c>
      <c r="Q339" s="134" t="e">
        <f t="shared" ca="1" si="46"/>
        <v>#NAME?</v>
      </c>
      <c r="R339" s="134" t="e">
        <f t="shared" ca="1" si="46"/>
        <v>#NAME?</v>
      </c>
      <c r="S339" s="134" t="e">
        <f t="shared" ca="1" si="51"/>
        <v>#NAME?</v>
      </c>
      <c r="T339" s="134" t="e" cm="1">
        <f t="array" aca="1" ref="T339" ca="1">U338-(U338*(0.5^(1/_xll.RiskNormal('SW7'!C$2,'SW7'!D$2,_xll.RiskTruncateP(0.05,0.95),_xll.RiskName("Halflife"),_xll.RiskUnits("d")))))</f>
        <v>#NAME?</v>
      </c>
      <c r="U339" s="134" t="e">
        <f t="shared" ca="1" si="50"/>
        <v>#NAME?</v>
      </c>
      <c r="V339" s="137" t="e" cm="1">
        <f t="array" aca="1" ref="V339" ca="1">(U339*_xll.RiskNormal('SW7'!C$3,'SW7'!D$3,_xll.RiskTruncateP(0.05,0.95),_xll.RiskName("PFAS MUSCLE FRAC"))/(B339*_xll.RiskNormal('SW7'!C$4,'SW7'!E$4,_xll.RiskTruncateP(0.05,0.95),_xll.RiskName("MUSCLE BW FRAC"))))/1000</f>
        <v>#NAME?</v>
      </c>
      <c r="W339" s="137" t="e" cm="1">
        <f t="array" aca="1" ref="W339" ca="1">V339/_xll.RiskNormal('SW7'!C$5,'SW7'!D$5,_xll.RiskTruncateP(0.05,0.95),_xll.RiskName("Serum Part"))</f>
        <v>#NAME?</v>
      </c>
    </row>
    <row r="340" spans="1:23" x14ac:dyDescent="0.35">
      <c r="A340" s="133">
        <f t="shared" si="47"/>
        <v>337</v>
      </c>
      <c r="B340" s="134" t="e" cm="1">
        <f t="array" aca="1" ref="B340" ca="1">B339+_xll.RiskNormal(0.5584 + 2*0.001787*A340 -3*0.00000155*A340^2 - 4*0.00000000133*A340^3,0.35*(0.5584 + 2*0.001787*A340 -3*0.00000155*A340^2 - 4*0.00000000133*A340^3),_xll.RiskTruncateP(0.05,0.95),_xll.RiskName("BW Gain"),_xll.RiskUnits("kg"))</f>
        <v>#NAME?</v>
      </c>
      <c r="C340" s="133" t="e" cm="1">
        <f t="array" aca="1" ref="C340" ca="1">_xll.RiskNormal(1200,1200*0.3941,_xll.RiskTruncateP(0.05,0.95),_xll.RiskName("Diet 4 Feed"),_xll.RiskUnits("ng/kg dry"))</f>
        <v>#NAME?</v>
      </c>
      <c r="D340" s="133">
        <v>0</v>
      </c>
      <c r="E340" s="163">
        <v>1.3</v>
      </c>
      <c r="F340" s="134"/>
      <c r="G340" s="134"/>
      <c r="H340" s="134"/>
      <c r="I340" s="134"/>
      <c r="J340" s="134"/>
      <c r="K340" s="134"/>
      <c r="L340" s="134" t="e" cm="1">
        <f t="array" aca="1" ref="L340" ca="1">_xll.RiskNormal(5.4702*LN(A340)-22.889,(5.4702*LN(A340)-22.889)*0.35,_xll.RiskTruncateP(0.05,0.95),_xll.RiskName("DMI"),_xll.RiskUnits("kg"))</f>
        <v>#NAME?</v>
      </c>
      <c r="M340" s="134" t="e" cm="1">
        <f t="array" aca="1" ref="M340" ca="1">_xll.RiskNormal(0.0243*L340,0.005*L340,_xll.RiskTruncateP(0.05,0.95),_xll.RiskName("Soil Intake"),_xll.RiskUnits("kg"))</f>
        <v>#NAME?</v>
      </c>
      <c r="N340" s="134" t="e">
        <f t="shared" ca="1" si="48"/>
        <v>#NAME?</v>
      </c>
      <c r="O340" s="134">
        <f t="shared" si="49"/>
        <v>0</v>
      </c>
      <c r="P340" s="134" t="e">
        <f t="shared" ca="1" si="46"/>
        <v>#NAME?</v>
      </c>
      <c r="Q340" s="134" t="e">
        <f t="shared" ca="1" si="46"/>
        <v>#NAME?</v>
      </c>
      <c r="R340" s="134" t="e">
        <f t="shared" ca="1" si="46"/>
        <v>#NAME?</v>
      </c>
      <c r="S340" s="134" t="e">
        <f t="shared" ca="1" si="51"/>
        <v>#NAME?</v>
      </c>
      <c r="T340" s="134" t="e" cm="1">
        <f t="array" aca="1" ref="T340" ca="1">U339-(U339*(0.5^(1/_xll.RiskNormal('SW7'!C$2,'SW7'!D$2,_xll.RiskTruncateP(0.05,0.95),_xll.RiskName("Halflife"),_xll.RiskUnits("d")))))</f>
        <v>#NAME?</v>
      </c>
      <c r="U340" s="134" t="e">
        <f t="shared" ca="1" si="50"/>
        <v>#NAME?</v>
      </c>
      <c r="V340" s="137" t="e" cm="1">
        <f t="array" aca="1" ref="V340" ca="1">(U340*_xll.RiskNormal('SW7'!C$3,'SW7'!D$3,_xll.RiskTruncateP(0.05,0.95),_xll.RiskName("PFAS MUSCLE FRAC"))/(B340*_xll.RiskNormal('SW7'!C$4,'SW7'!E$4,_xll.RiskTruncateP(0.05,0.95),_xll.RiskName("MUSCLE BW FRAC"))))/1000</f>
        <v>#NAME?</v>
      </c>
      <c r="W340" s="137" t="e" cm="1">
        <f t="array" aca="1" ref="W340" ca="1">V340/_xll.RiskNormal('SW7'!C$5,'SW7'!D$5,_xll.RiskTruncateP(0.05,0.95),_xll.RiskName("Serum Part"))</f>
        <v>#NAME?</v>
      </c>
    </row>
    <row r="341" spans="1:23" x14ac:dyDescent="0.35">
      <c r="A341" s="133">
        <f t="shared" si="47"/>
        <v>338</v>
      </c>
      <c r="B341" s="134" t="e" cm="1">
        <f t="array" aca="1" ref="B341" ca="1">B340+_xll.RiskNormal(0.5584 + 2*0.001787*A341 -3*0.00000155*A341^2 - 4*0.00000000133*A341^3,0.35*(0.5584 + 2*0.001787*A341 -3*0.00000155*A341^2 - 4*0.00000000133*A341^3),_xll.RiskTruncateP(0.05,0.95),_xll.RiskName("BW Gain"),_xll.RiskUnits("kg"))</f>
        <v>#NAME?</v>
      </c>
      <c r="C341" s="133" t="e" cm="1">
        <f t="array" aca="1" ref="C341" ca="1">_xll.RiskNormal(1200,1200*0.3941,_xll.RiskTruncateP(0.05,0.95),_xll.RiskName("Diet 4 Feed"),_xll.RiskUnits("ng/kg dry"))</f>
        <v>#NAME?</v>
      </c>
      <c r="D341" s="133">
        <v>0</v>
      </c>
      <c r="E341" s="163">
        <v>1.3</v>
      </c>
      <c r="F341" s="134"/>
      <c r="G341" s="134"/>
      <c r="H341" s="134"/>
      <c r="I341" s="134"/>
      <c r="J341" s="134"/>
      <c r="K341" s="134"/>
      <c r="L341" s="134" t="e" cm="1">
        <f t="array" aca="1" ref="L341" ca="1">_xll.RiskNormal(5.4702*LN(A341)-22.889,(5.4702*LN(A341)-22.889)*0.35,_xll.RiskTruncateP(0.05,0.95),_xll.RiskName("DMI"),_xll.RiskUnits("kg"))</f>
        <v>#NAME?</v>
      </c>
      <c r="M341" s="134" t="e" cm="1">
        <f t="array" aca="1" ref="M341" ca="1">_xll.RiskNormal(0.0243*L341,0.005*L341,_xll.RiskTruncateP(0.05,0.95),_xll.RiskName("Soil Intake"),_xll.RiskUnits("kg"))</f>
        <v>#NAME?</v>
      </c>
      <c r="N341" s="134" t="e">
        <f t="shared" ca="1" si="48"/>
        <v>#NAME?</v>
      </c>
      <c r="O341" s="134">
        <f t="shared" si="49"/>
        <v>0</v>
      </c>
      <c r="P341" s="134" t="e">
        <f t="shared" ca="1" si="46"/>
        <v>#NAME?</v>
      </c>
      <c r="Q341" s="134" t="e">
        <f t="shared" ca="1" si="46"/>
        <v>#NAME?</v>
      </c>
      <c r="R341" s="134" t="e">
        <f t="shared" ca="1" si="46"/>
        <v>#NAME?</v>
      </c>
      <c r="S341" s="134" t="e">
        <f t="shared" ca="1" si="51"/>
        <v>#NAME?</v>
      </c>
      <c r="T341" s="134" t="e" cm="1">
        <f t="array" aca="1" ref="T341" ca="1">U340-(U340*(0.5^(1/_xll.RiskNormal('SW7'!C$2,'SW7'!D$2,_xll.RiskTruncateP(0.05,0.95),_xll.RiskName("Halflife"),_xll.RiskUnits("d")))))</f>
        <v>#NAME?</v>
      </c>
      <c r="U341" s="134" t="e">
        <f t="shared" ca="1" si="50"/>
        <v>#NAME?</v>
      </c>
      <c r="V341" s="137" t="e" cm="1">
        <f t="array" aca="1" ref="V341" ca="1">(U341*_xll.RiskNormal('SW7'!C$3,'SW7'!D$3,_xll.RiskTruncateP(0.05,0.95),_xll.RiskName("PFAS MUSCLE FRAC"))/(B341*_xll.RiskNormal('SW7'!C$4,'SW7'!E$4,_xll.RiskTruncateP(0.05,0.95),_xll.RiskName("MUSCLE BW FRAC"))))/1000</f>
        <v>#NAME?</v>
      </c>
      <c r="W341" s="137" t="e" cm="1">
        <f t="array" aca="1" ref="W341" ca="1">V341/_xll.RiskNormal('SW7'!C$5,'SW7'!D$5,_xll.RiskTruncateP(0.05,0.95),_xll.RiskName("Serum Part"))</f>
        <v>#NAME?</v>
      </c>
    </row>
    <row r="342" spans="1:23" x14ac:dyDescent="0.35">
      <c r="A342" s="133">
        <f t="shared" si="47"/>
        <v>339</v>
      </c>
      <c r="B342" s="134" t="e" cm="1">
        <f t="array" aca="1" ref="B342" ca="1">B341+_xll.RiskNormal(0.5584 + 2*0.001787*A342 -3*0.00000155*A342^2 - 4*0.00000000133*A342^3,0.35*(0.5584 + 2*0.001787*A342 -3*0.00000155*A342^2 - 4*0.00000000133*A342^3),_xll.RiskTruncateP(0.05,0.95),_xll.RiskName("BW Gain"),_xll.RiskUnits("kg"))</f>
        <v>#NAME?</v>
      </c>
      <c r="C342" s="133" t="e" cm="1">
        <f t="array" aca="1" ref="C342" ca="1">_xll.RiskNormal(1200,1200*0.3941,_xll.RiskTruncateP(0.05,0.95),_xll.RiskName("Diet 4 Feed"),_xll.RiskUnits("ng/kg dry"))</f>
        <v>#NAME?</v>
      </c>
      <c r="D342" s="133">
        <v>0</v>
      </c>
      <c r="E342" s="163">
        <v>1.3</v>
      </c>
      <c r="F342" s="134"/>
      <c r="G342" s="134"/>
      <c r="H342" s="134"/>
      <c r="I342" s="134"/>
      <c r="J342" s="134"/>
      <c r="K342" s="134"/>
      <c r="L342" s="134" t="e" cm="1">
        <f t="array" aca="1" ref="L342" ca="1">_xll.RiskNormal(5.4702*LN(A342)-22.889,(5.4702*LN(A342)-22.889)*0.35,_xll.RiskTruncateP(0.05,0.95),_xll.RiskName("DMI"),_xll.RiskUnits("kg"))</f>
        <v>#NAME?</v>
      </c>
      <c r="M342" s="134" t="e" cm="1">
        <f t="array" aca="1" ref="M342" ca="1">_xll.RiskNormal(0.0243*L342,0.005*L342,_xll.RiskTruncateP(0.05,0.95),_xll.RiskName("Soil Intake"),_xll.RiskUnits("kg"))</f>
        <v>#NAME?</v>
      </c>
      <c r="N342" s="134" t="e">
        <f t="shared" ca="1" si="48"/>
        <v>#NAME?</v>
      </c>
      <c r="O342" s="134">
        <f t="shared" si="49"/>
        <v>0</v>
      </c>
      <c r="P342" s="134" t="e">
        <f t="shared" ca="1" si="46"/>
        <v>#NAME?</v>
      </c>
      <c r="Q342" s="134" t="e">
        <f t="shared" ca="1" si="46"/>
        <v>#NAME?</v>
      </c>
      <c r="R342" s="134" t="e">
        <f t="shared" ca="1" si="46"/>
        <v>#NAME?</v>
      </c>
      <c r="S342" s="134" t="e">
        <f t="shared" ca="1" si="51"/>
        <v>#NAME?</v>
      </c>
      <c r="T342" s="134" t="e" cm="1">
        <f t="array" aca="1" ref="T342" ca="1">U341-(U341*(0.5^(1/_xll.RiskNormal('SW7'!C$2,'SW7'!D$2,_xll.RiskTruncateP(0.05,0.95),_xll.RiskName("Halflife"),_xll.RiskUnits("d")))))</f>
        <v>#NAME?</v>
      </c>
      <c r="U342" s="134" t="e">
        <f t="shared" ca="1" si="50"/>
        <v>#NAME?</v>
      </c>
      <c r="V342" s="137" t="e" cm="1">
        <f t="array" aca="1" ref="V342" ca="1">(U342*_xll.RiskNormal('SW7'!C$3,'SW7'!D$3,_xll.RiskTruncateP(0.05,0.95),_xll.RiskName("PFAS MUSCLE FRAC"))/(B342*_xll.RiskNormal('SW7'!C$4,'SW7'!E$4,_xll.RiskTruncateP(0.05,0.95),_xll.RiskName("MUSCLE BW FRAC"))))/1000</f>
        <v>#NAME?</v>
      </c>
      <c r="W342" s="137" t="e" cm="1">
        <f t="array" aca="1" ref="W342" ca="1">V342/_xll.RiskNormal('SW7'!C$5,'SW7'!D$5,_xll.RiskTruncateP(0.05,0.95),_xll.RiskName("Serum Part"))</f>
        <v>#NAME?</v>
      </c>
    </row>
    <row r="343" spans="1:23" x14ac:dyDescent="0.35">
      <c r="A343" s="133">
        <f t="shared" si="47"/>
        <v>340</v>
      </c>
      <c r="B343" s="134" t="e" cm="1">
        <f t="array" aca="1" ref="B343" ca="1">B342+_xll.RiskNormal(0.5584 + 2*0.001787*A343 -3*0.00000155*A343^2 - 4*0.00000000133*A343^3,0.35*(0.5584 + 2*0.001787*A343 -3*0.00000155*A343^2 - 4*0.00000000133*A343^3),_xll.RiskTruncateP(0.05,0.95),_xll.RiskName("BW Gain"),_xll.RiskUnits("kg"))</f>
        <v>#NAME?</v>
      </c>
      <c r="C343" s="133" t="e" cm="1">
        <f t="array" aca="1" ref="C343" ca="1">_xll.RiskNormal(1200,1200*0.3941,_xll.RiskTruncateP(0.05,0.95),_xll.RiskName("Diet 4 Feed"),_xll.RiskUnits("ng/kg dry"))</f>
        <v>#NAME?</v>
      </c>
      <c r="D343" s="133">
        <v>0</v>
      </c>
      <c r="E343" s="163">
        <v>1.3</v>
      </c>
      <c r="F343" s="134"/>
      <c r="G343" s="134"/>
      <c r="H343" s="134"/>
      <c r="I343" s="134"/>
      <c r="J343" s="134"/>
      <c r="K343" s="134"/>
      <c r="L343" s="134" t="e" cm="1">
        <f t="array" aca="1" ref="L343" ca="1">_xll.RiskNormal(5.4702*LN(A343)-22.889,(5.4702*LN(A343)-22.889)*0.35,_xll.RiskTruncateP(0.05,0.95),_xll.RiskName("DMI"),_xll.RiskUnits("kg"))</f>
        <v>#NAME?</v>
      </c>
      <c r="M343" s="134" t="e" cm="1">
        <f t="array" aca="1" ref="M343" ca="1">_xll.RiskNormal(0.0243*L343,0.005*L343,_xll.RiskTruncateP(0.05,0.95),_xll.RiskName("Soil Intake"),_xll.RiskUnits("kg"))</f>
        <v>#NAME?</v>
      </c>
      <c r="N343" s="134" t="e">
        <f t="shared" ca="1" si="48"/>
        <v>#NAME?</v>
      </c>
      <c r="O343" s="134">
        <f t="shared" si="49"/>
        <v>0</v>
      </c>
      <c r="P343" s="134" t="e">
        <f t="shared" ca="1" si="46"/>
        <v>#NAME?</v>
      </c>
      <c r="Q343" s="134" t="e">
        <f t="shared" ca="1" si="46"/>
        <v>#NAME?</v>
      </c>
      <c r="R343" s="134" t="e">
        <f t="shared" ca="1" si="46"/>
        <v>#NAME?</v>
      </c>
      <c r="S343" s="134" t="e">
        <f t="shared" ca="1" si="51"/>
        <v>#NAME?</v>
      </c>
      <c r="T343" s="134" t="e" cm="1">
        <f t="array" aca="1" ref="T343" ca="1">U342-(U342*(0.5^(1/_xll.RiskNormal('SW7'!C$2,'SW7'!D$2,_xll.RiskTruncateP(0.05,0.95),_xll.RiskName("Halflife"),_xll.RiskUnits("d")))))</f>
        <v>#NAME?</v>
      </c>
      <c r="U343" s="134" t="e">
        <f t="shared" ca="1" si="50"/>
        <v>#NAME?</v>
      </c>
      <c r="V343" s="137" t="e" cm="1">
        <f t="array" aca="1" ref="V343" ca="1">(U343*_xll.RiskNormal('SW7'!C$3,'SW7'!D$3,_xll.RiskTruncateP(0.05,0.95),_xll.RiskName("PFAS MUSCLE FRAC"))/(B343*_xll.RiskNormal('SW7'!C$4,'SW7'!E$4,_xll.RiskTruncateP(0.05,0.95),_xll.RiskName("MUSCLE BW FRAC"))))/1000</f>
        <v>#NAME?</v>
      </c>
      <c r="W343" s="137" t="e" cm="1">
        <f t="array" aca="1" ref="W343" ca="1">V343/_xll.RiskNormal('SW7'!C$5,'SW7'!D$5,_xll.RiskTruncateP(0.05,0.95),_xll.RiskName("Serum Part"))</f>
        <v>#NAME?</v>
      </c>
    </row>
    <row r="344" spans="1:23" x14ac:dyDescent="0.35">
      <c r="A344" s="133">
        <f t="shared" si="47"/>
        <v>341</v>
      </c>
      <c r="B344" s="134" t="e" cm="1">
        <f t="array" aca="1" ref="B344" ca="1">B343+_xll.RiskNormal(0.5584 + 2*0.001787*A344 -3*0.00000155*A344^2 - 4*0.00000000133*A344^3,0.35*(0.5584 + 2*0.001787*A344 -3*0.00000155*A344^2 - 4*0.00000000133*A344^3),_xll.RiskTruncateP(0.05,0.95),_xll.RiskName("BW Gain"),_xll.RiskUnits("kg"))</f>
        <v>#NAME?</v>
      </c>
      <c r="C344" s="133" t="e" cm="1">
        <f t="array" aca="1" ref="C344" ca="1">_xll.RiskNormal(1200,1200*0.3941,_xll.RiskTruncateP(0.05,0.95),_xll.RiskName("Diet 4 Feed"),_xll.RiskUnits("ng/kg dry"))</f>
        <v>#NAME?</v>
      </c>
      <c r="D344" s="133">
        <v>0</v>
      </c>
      <c r="E344" s="163">
        <v>1.3</v>
      </c>
      <c r="F344" s="134"/>
      <c r="G344" s="134"/>
      <c r="H344" s="134"/>
      <c r="I344" s="134"/>
      <c r="J344" s="134"/>
      <c r="K344" s="134"/>
      <c r="L344" s="134" t="e" cm="1">
        <f t="array" aca="1" ref="L344" ca="1">_xll.RiskNormal(5.4702*LN(A344)-22.889,(5.4702*LN(A344)-22.889)*0.35,_xll.RiskTruncateP(0.05,0.95),_xll.RiskName("DMI"),_xll.RiskUnits("kg"))</f>
        <v>#NAME?</v>
      </c>
      <c r="M344" s="134" t="e" cm="1">
        <f t="array" aca="1" ref="M344" ca="1">_xll.RiskNormal(0.0243*L344,0.005*L344,_xll.RiskTruncateP(0.05,0.95),_xll.RiskName("Soil Intake"),_xll.RiskUnits("kg"))</f>
        <v>#NAME?</v>
      </c>
      <c r="N344" s="134" t="e">
        <f t="shared" ca="1" si="48"/>
        <v>#NAME?</v>
      </c>
      <c r="O344" s="134">
        <f t="shared" si="49"/>
        <v>0</v>
      </c>
      <c r="P344" s="134" t="e">
        <f t="shared" ca="1" si="46"/>
        <v>#NAME?</v>
      </c>
      <c r="Q344" s="134" t="e">
        <f t="shared" ca="1" si="46"/>
        <v>#NAME?</v>
      </c>
      <c r="R344" s="134" t="e">
        <f t="shared" ca="1" si="46"/>
        <v>#NAME?</v>
      </c>
      <c r="S344" s="134" t="e">
        <f t="shared" ca="1" si="51"/>
        <v>#NAME?</v>
      </c>
      <c r="T344" s="134" t="e" cm="1">
        <f t="array" aca="1" ref="T344" ca="1">U343-(U343*(0.5^(1/_xll.RiskNormal('SW7'!C$2,'SW7'!D$2,_xll.RiskTruncateP(0.05,0.95),_xll.RiskName("Halflife"),_xll.RiskUnits("d")))))</f>
        <v>#NAME?</v>
      </c>
      <c r="U344" s="134" t="e">
        <f t="shared" ca="1" si="50"/>
        <v>#NAME?</v>
      </c>
      <c r="V344" s="137" t="e" cm="1">
        <f t="array" aca="1" ref="V344" ca="1">(U344*_xll.RiskNormal('SW7'!C$3,'SW7'!D$3,_xll.RiskTruncateP(0.05,0.95),_xll.RiskName("PFAS MUSCLE FRAC"))/(B344*_xll.RiskNormal('SW7'!C$4,'SW7'!E$4,_xll.RiskTruncateP(0.05,0.95),_xll.RiskName("MUSCLE BW FRAC"))))/1000</f>
        <v>#NAME?</v>
      </c>
      <c r="W344" s="137" t="e" cm="1">
        <f t="array" aca="1" ref="W344" ca="1">V344/_xll.RiskNormal('SW7'!C$5,'SW7'!D$5,_xll.RiskTruncateP(0.05,0.95),_xll.RiskName("Serum Part"))</f>
        <v>#NAME?</v>
      </c>
    </row>
    <row r="345" spans="1:23" x14ac:dyDescent="0.35">
      <c r="A345" s="133">
        <f t="shared" si="47"/>
        <v>342</v>
      </c>
      <c r="B345" s="134" t="e" cm="1">
        <f t="array" aca="1" ref="B345" ca="1">B344+_xll.RiskNormal(0.5584 + 2*0.001787*A345 -3*0.00000155*A345^2 - 4*0.00000000133*A345^3,0.35*(0.5584 + 2*0.001787*A345 -3*0.00000155*A345^2 - 4*0.00000000133*A345^3),_xll.RiskTruncateP(0.05,0.95),_xll.RiskName("BW Gain"),_xll.RiskUnits("kg"))</f>
        <v>#NAME?</v>
      </c>
      <c r="C345" s="133" t="e" cm="1">
        <f t="array" aca="1" ref="C345" ca="1">_xll.RiskNormal(1200,1200*0.3941,_xll.RiskTruncateP(0.05,0.95),_xll.RiskName("Diet 4 Feed"),_xll.RiskUnits("ng/kg dry"))</f>
        <v>#NAME?</v>
      </c>
      <c r="D345" s="133">
        <v>0</v>
      </c>
      <c r="E345" s="163">
        <v>1.3</v>
      </c>
      <c r="F345" s="134"/>
      <c r="G345" s="134"/>
      <c r="H345" s="134"/>
      <c r="I345" s="134"/>
      <c r="J345" s="134"/>
      <c r="K345" s="134"/>
      <c r="L345" s="134" t="e" cm="1">
        <f t="array" aca="1" ref="L345" ca="1">_xll.RiskNormal(5.4702*LN(A345)-22.889,(5.4702*LN(A345)-22.889)*0.35,_xll.RiskTruncateP(0.05,0.95),_xll.RiskName("DMI"),_xll.RiskUnits("kg"))</f>
        <v>#NAME?</v>
      </c>
      <c r="M345" s="134" t="e" cm="1">
        <f t="array" aca="1" ref="M345" ca="1">_xll.RiskNormal(0.0243*L345,0.005*L345,_xll.RiskTruncateP(0.05,0.95),_xll.RiskName("Soil Intake"),_xll.RiskUnits("kg"))</f>
        <v>#NAME?</v>
      </c>
      <c r="N345" s="134" t="e">
        <f t="shared" ca="1" si="48"/>
        <v>#NAME?</v>
      </c>
      <c r="O345" s="134">
        <f t="shared" si="49"/>
        <v>0</v>
      </c>
      <c r="P345" s="134" t="e">
        <f t="shared" ca="1" si="46"/>
        <v>#NAME?</v>
      </c>
      <c r="Q345" s="134" t="e">
        <f t="shared" ca="1" si="46"/>
        <v>#NAME?</v>
      </c>
      <c r="R345" s="134" t="e">
        <f t="shared" ca="1" si="46"/>
        <v>#NAME?</v>
      </c>
      <c r="S345" s="134" t="e">
        <f t="shared" ca="1" si="51"/>
        <v>#NAME?</v>
      </c>
      <c r="T345" s="134" t="e" cm="1">
        <f t="array" aca="1" ref="T345" ca="1">U344-(U344*(0.5^(1/_xll.RiskNormal('SW7'!C$2,'SW7'!D$2,_xll.RiskTruncateP(0.05,0.95),_xll.RiskName("Halflife"),_xll.RiskUnits("d")))))</f>
        <v>#NAME?</v>
      </c>
      <c r="U345" s="134" t="e">
        <f t="shared" ca="1" si="50"/>
        <v>#NAME?</v>
      </c>
      <c r="V345" s="137" t="e" cm="1">
        <f t="array" aca="1" ref="V345" ca="1">(U345*_xll.RiskNormal('SW7'!C$3,'SW7'!D$3,_xll.RiskTruncateP(0.05,0.95),_xll.RiskName("PFAS MUSCLE FRAC"))/(B345*_xll.RiskNormal('SW7'!C$4,'SW7'!E$4,_xll.RiskTruncateP(0.05,0.95),_xll.RiskName("MUSCLE BW FRAC"))))/1000</f>
        <v>#NAME?</v>
      </c>
      <c r="W345" s="137" t="e" cm="1">
        <f t="array" aca="1" ref="W345" ca="1">V345/_xll.RiskNormal('SW7'!C$5,'SW7'!D$5,_xll.RiskTruncateP(0.05,0.95),_xll.RiskName("Serum Part"))</f>
        <v>#NAME?</v>
      </c>
    </row>
    <row r="346" spans="1:23" x14ac:dyDescent="0.35">
      <c r="A346" s="133">
        <f t="shared" si="47"/>
        <v>343</v>
      </c>
      <c r="B346" s="134" t="e" cm="1">
        <f t="array" aca="1" ref="B346" ca="1">B345+_xll.RiskNormal(0.5584 + 2*0.001787*A346 -3*0.00000155*A346^2 - 4*0.00000000133*A346^3,0.35*(0.5584 + 2*0.001787*A346 -3*0.00000155*A346^2 - 4*0.00000000133*A346^3),_xll.RiskTruncateP(0.05,0.95),_xll.RiskName("BW Gain"),_xll.RiskUnits("kg"))</f>
        <v>#NAME?</v>
      </c>
      <c r="C346" s="133" t="e" cm="1">
        <f t="array" aca="1" ref="C346" ca="1">_xll.RiskNormal(1200,1200*0.3941,_xll.RiskTruncateP(0.05,0.95),_xll.RiskName("Diet 4 Feed"),_xll.RiskUnits("ng/kg dry"))</f>
        <v>#NAME?</v>
      </c>
      <c r="D346" s="133">
        <v>0</v>
      </c>
      <c r="E346" s="163">
        <v>1.3</v>
      </c>
      <c r="F346" s="134"/>
      <c r="G346" s="134"/>
      <c r="H346" s="134"/>
      <c r="I346" s="134"/>
      <c r="J346" s="134"/>
      <c r="K346" s="134"/>
      <c r="L346" s="134" t="e" cm="1">
        <f t="array" aca="1" ref="L346" ca="1">_xll.RiskNormal(5.4702*LN(A346)-22.889,(5.4702*LN(A346)-22.889)*0.35,_xll.RiskTruncateP(0.05,0.95),_xll.RiskName("DMI"),_xll.RiskUnits("kg"))</f>
        <v>#NAME?</v>
      </c>
      <c r="M346" s="134" t="e" cm="1">
        <f t="array" aca="1" ref="M346" ca="1">_xll.RiskNormal(0.0243*L346,0.005*L346,_xll.RiskTruncateP(0.05,0.95),_xll.RiskName("Soil Intake"),_xll.RiskUnits("kg"))</f>
        <v>#NAME?</v>
      </c>
      <c r="N346" s="134" t="e">
        <f t="shared" ca="1" si="48"/>
        <v>#NAME?</v>
      </c>
      <c r="O346" s="134">
        <f t="shared" si="49"/>
        <v>0</v>
      </c>
      <c r="P346" s="134" t="e">
        <f t="shared" ca="1" si="46"/>
        <v>#NAME?</v>
      </c>
      <c r="Q346" s="134" t="e">
        <f t="shared" ca="1" si="46"/>
        <v>#NAME?</v>
      </c>
      <c r="R346" s="134" t="e">
        <f t="shared" ca="1" si="46"/>
        <v>#NAME?</v>
      </c>
      <c r="S346" s="134" t="e">
        <f t="shared" ca="1" si="51"/>
        <v>#NAME?</v>
      </c>
      <c r="T346" s="134" t="e" cm="1">
        <f t="array" aca="1" ref="T346" ca="1">U345-(U345*(0.5^(1/_xll.RiskNormal('SW7'!C$2,'SW7'!D$2,_xll.RiskTruncateP(0.05,0.95),_xll.RiskName("Halflife"),_xll.RiskUnits("d")))))</f>
        <v>#NAME?</v>
      </c>
      <c r="U346" s="134" t="e">
        <f t="shared" ca="1" si="50"/>
        <v>#NAME?</v>
      </c>
      <c r="V346" s="137" t="e" cm="1">
        <f t="array" aca="1" ref="V346" ca="1">(U346*_xll.RiskNormal('SW7'!C$3,'SW7'!D$3,_xll.RiskTruncateP(0.05,0.95),_xll.RiskName("PFAS MUSCLE FRAC"))/(B346*_xll.RiskNormal('SW7'!C$4,'SW7'!E$4,_xll.RiskTruncateP(0.05,0.95),_xll.RiskName("MUSCLE BW FRAC"))))/1000</f>
        <v>#NAME?</v>
      </c>
      <c r="W346" s="137" t="e" cm="1">
        <f t="array" aca="1" ref="W346" ca="1">V346/_xll.RiskNormal('SW7'!C$5,'SW7'!D$5,_xll.RiskTruncateP(0.05,0.95),_xll.RiskName("Serum Part"))</f>
        <v>#NAME?</v>
      </c>
    </row>
    <row r="347" spans="1:23" x14ac:dyDescent="0.35">
      <c r="A347" s="133">
        <f t="shared" si="47"/>
        <v>344</v>
      </c>
      <c r="B347" s="134" t="e" cm="1">
        <f t="array" aca="1" ref="B347" ca="1">B346+_xll.RiskNormal(0.5584 + 2*0.001787*A347 -3*0.00000155*A347^2 - 4*0.00000000133*A347^3,0.35*(0.5584 + 2*0.001787*A347 -3*0.00000155*A347^2 - 4*0.00000000133*A347^3),_xll.RiskTruncateP(0.05,0.95),_xll.RiskName("BW Gain"),_xll.RiskUnits("kg"))</f>
        <v>#NAME?</v>
      </c>
      <c r="C347" s="133" t="e" cm="1">
        <f t="array" aca="1" ref="C347" ca="1">_xll.RiskNormal(1200,1200*0.3941,_xll.RiskTruncateP(0.05,0.95),_xll.RiskName("Diet 4 Feed"),_xll.RiskUnits("ng/kg dry"))</f>
        <v>#NAME?</v>
      </c>
      <c r="D347" s="133">
        <v>0</v>
      </c>
      <c r="E347" s="163">
        <v>1.3</v>
      </c>
      <c r="F347" s="134"/>
      <c r="G347" s="134"/>
      <c r="H347" s="134"/>
      <c r="I347" s="134"/>
      <c r="J347" s="134"/>
      <c r="K347" s="134"/>
      <c r="L347" s="134" t="e" cm="1">
        <f t="array" aca="1" ref="L347" ca="1">_xll.RiskNormal(5.4702*LN(A347)-22.889,(5.4702*LN(A347)-22.889)*0.35,_xll.RiskTruncateP(0.05,0.95),_xll.RiskName("DMI"),_xll.RiskUnits("kg"))</f>
        <v>#NAME?</v>
      </c>
      <c r="M347" s="134" t="e" cm="1">
        <f t="array" aca="1" ref="M347" ca="1">_xll.RiskNormal(0.0243*L347,0.005*L347,_xll.RiskTruncateP(0.05,0.95),_xll.RiskName("Soil Intake"),_xll.RiskUnits("kg"))</f>
        <v>#NAME?</v>
      </c>
      <c r="N347" s="134" t="e">
        <f t="shared" ca="1" si="48"/>
        <v>#NAME?</v>
      </c>
      <c r="O347" s="134">
        <f t="shared" si="49"/>
        <v>0</v>
      </c>
      <c r="P347" s="134" t="e">
        <f t="shared" ca="1" si="46"/>
        <v>#NAME?</v>
      </c>
      <c r="Q347" s="134" t="e">
        <f t="shared" ca="1" si="46"/>
        <v>#NAME?</v>
      </c>
      <c r="R347" s="134" t="e">
        <f t="shared" ca="1" si="46"/>
        <v>#NAME?</v>
      </c>
      <c r="S347" s="134" t="e">
        <f t="shared" ca="1" si="51"/>
        <v>#NAME?</v>
      </c>
      <c r="T347" s="134" t="e" cm="1">
        <f t="array" aca="1" ref="T347" ca="1">U346-(U346*(0.5^(1/_xll.RiskNormal('SW7'!C$2,'SW7'!D$2,_xll.RiskTruncateP(0.05,0.95),_xll.RiskName("Halflife"),_xll.RiskUnits("d")))))</f>
        <v>#NAME?</v>
      </c>
      <c r="U347" s="134" t="e">
        <f t="shared" ca="1" si="50"/>
        <v>#NAME?</v>
      </c>
      <c r="V347" s="137" t="e" cm="1">
        <f t="array" aca="1" ref="V347" ca="1">(U347*_xll.RiskNormal('SW7'!C$3,'SW7'!D$3,_xll.RiskTruncateP(0.05,0.95),_xll.RiskName("PFAS MUSCLE FRAC"))/(B347*_xll.RiskNormal('SW7'!C$4,'SW7'!E$4,_xll.RiskTruncateP(0.05,0.95),_xll.RiskName("MUSCLE BW FRAC"))))/1000</f>
        <v>#NAME?</v>
      </c>
      <c r="W347" s="137" t="e" cm="1">
        <f t="array" aca="1" ref="W347" ca="1">V347/_xll.RiskNormal('SW7'!C$5,'SW7'!D$5,_xll.RiskTruncateP(0.05,0.95),_xll.RiskName("Serum Part"))</f>
        <v>#NAME?</v>
      </c>
    </row>
    <row r="348" spans="1:23" x14ac:dyDescent="0.35">
      <c r="A348" s="133">
        <f t="shared" si="47"/>
        <v>345</v>
      </c>
      <c r="B348" s="134" t="e" cm="1">
        <f t="array" aca="1" ref="B348" ca="1">B347+_xll.RiskNormal(0.5584 + 2*0.001787*A348 -3*0.00000155*A348^2 - 4*0.00000000133*A348^3,0.35*(0.5584 + 2*0.001787*A348 -3*0.00000155*A348^2 - 4*0.00000000133*A348^3),_xll.RiskTruncateP(0.05,0.95),_xll.RiskName("BW Gain"),_xll.RiskUnits("kg"))</f>
        <v>#NAME?</v>
      </c>
      <c r="C348" s="133" t="e" cm="1">
        <f t="array" aca="1" ref="C348" ca="1">_xll.RiskNormal(1200,1200*0.3941,_xll.RiskTruncateP(0.05,0.95),_xll.RiskName("Diet 4 Feed"),_xll.RiskUnits("ng/kg dry"))</f>
        <v>#NAME?</v>
      </c>
      <c r="D348" s="133">
        <v>0</v>
      </c>
      <c r="E348" s="163">
        <v>1.3</v>
      </c>
      <c r="F348" s="134"/>
      <c r="G348" s="134"/>
      <c r="H348" s="134"/>
      <c r="I348" s="134"/>
      <c r="J348" s="134"/>
      <c r="K348" s="134"/>
      <c r="L348" s="134" t="e" cm="1">
        <f t="array" aca="1" ref="L348" ca="1">_xll.RiskNormal(5.4702*LN(A348)-22.889,(5.4702*LN(A348)-22.889)*0.35,_xll.RiskTruncateP(0.05,0.95),_xll.RiskName("DMI"),_xll.RiskUnits("kg"))</f>
        <v>#NAME?</v>
      </c>
      <c r="M348" s="134" t="e" cm="1">
        <f t="array" aca="1" ref="M348" ca="1">_xll.RiskNormal(0.0243*L348,0.005*L348,_xll.RiskTruncateP(0.05,0.95),_xll.RiskName("Soil Intake"),_xll.RiskUnits("kg"))</f>
        <v>#NAME?</v>
      </c>
      <c r="N348" s="134" t="e">
        <f t="shared" ca="1" si="48"/>
        <v>#NAME?</v>
      </c>
      <c r="O348" s="134">
        <f t="shared" si="49"/>
        <v>0</v>
      </c>
      <c r="P348" s="134" t="e">
        <f t="shared" ca="1" si="46"/>
        <v>#NAME?</v>
      </c>
      <c r="Q348" s="134" t="e">
        <f t="shared" ca="1" si="46"/>
        <v>#NAME?</v>
      </c>
      <c r="R348" s="134" t="e">
        <f t="shared" ca="1" si="46"/>
        <v>#NAME?</v>
      </c>
      <c r="S348" s="134" t="e">
        <f t="shared" ca="1" si="51"/>
        <v>#NAME?</v>
      </c>
      <c r="T348" s="134" t="e" cm="1">
        <f t="array" aca="1" ref="T348" ca="1">U347-(U347*(0.5^(1/_xll.RiskNormal('SW7'!C$2,'SW7'!D$2,_xll.RiskTruncateP(0.05,0.95),_xll.RiskName("Halflife"),_xll.RiskUnits("d")))))</f>
        <v>#NAME?</v>
      </c>
      <c r="U348" s="134" t="e">
        <f t="shared" ca="1" si="50"/>
        <v>#NAME?</v>
      </c>
      <c r="V348" s="137" t="e" cm="1">
        <f t="array" aca="1" ref="V348" ca="1">(U348*_xll.RiskNormal('SW7'!C$3,'SW7'!D$3,_xll.RiskTruncateP(0.05,0.95),_xll.RiskName("PFAS MUSCLE FRAC"))/(B348*_xll.RiskNormal('SW7'!C$4,'SW7'!E$4,_xll.RiskTruncateP(0.05,0.95),_xll.RiskName("MUSCLE BW FRAC"))))/1000</f>
        <v>#NAME?</v>
      </c>
      <c r="W348" s="137" t="e" cm="1">
        <f t="array" aca="1" ref="W348" ca="1">V348/_xll.RiskNormal('SW7'!C$5,'SW7'!D$5,_xll.RiskTruncateP(0.05,0.95),_xll.RiskName("Serum Part"))</f>
        <v>#NAME?</v>
      </c>
    </row>
    <row r="349" spans="1:23" x14ac:dyDescent="0.35">
      <c r="A349" s="133">
        <f t="shared" si="47"/>
        <v>346</v>
      </c>
      <c r="B349" s="134" t="e" cm="1">
        <f t="array" aca="1" ref="B349" ca="1">B348+_xll.RiskNormal(0.5584 + 2*0.001787*A349 -3*0.00000155*A349^2 - 4*0.00000000133*A349^3,0.35*(0.5584 + 2*0.001787*A349 -3*0.00000155*A349^2 - 4*0.00000000133*A349^3),_xll.RiskTruncateP(0.05,0.95),_xll.RiskName("BW Gain"),_xll.RiskUnits("kg"))</f>
        <v>#NAME?</v>
      </c>
      <c r="C349" s="133" t="e" cm="1">
        <f t="array" aca="1" ref="C349" ca="1">_xll.RiskNormal(1200,1200*0.3941,_xll.RiskTruncateP(0.05,0.95),_xll.RiskName("Diet 4 Feed"),_xll.RiskUnits("ng/kg dry"))</f>
        <v>#NAME?</v>
      </c>
      <c r="D349" s="133">
        <v>0</v>
      </c>
      <c r="E349" s="163">
        <v>1.3</v>
      </c>
      <c r="F349" s="134"/>
      <c r="G349" s="134"/>
      <c r="H349" s="134"/>
      <c r="I349" s="134"/>
      <c r="J349" s="134"/>
      <c r="K349" s="134"/>
      <c r="L349" s="134" t="e" cm="1">
        <f t="array" aca="1" ref="L349" ca="1">_xll.RiskNormal(5.4702*LN(A349)-22.889,(5.4702*LN(A349)-22.889)*0.35,_xll.RiskTruncateP(0.05,0.95),_xll.RiskName("DMI"),_xll.RiskUnits("kg"))</f>
        <v>#NAME?</v>
      </c>
      <c r="M349" s="134" t="e" cm="1">
        <f t="array" aca="1" ref="M349" ca="1">_xll.RiskNormal(0.0243*L349,0.005*L349,_xll.RiskTruncateP(0.05,0.95),_xll.RiskName("Soil Intake"),_xll.RiskUnits("kg"))</f>
        <v>#NAME?</v>
      </c>
      <c r="N349" s="134" t="e">
        <f t="shared" ca="1" si="48"/>
        <v>#NAME?</v>
      </c>
      <c r="O349" s="134">
        <f t="shared" si="49"/>
        <v>0</v>
      </c>
      <c r="P349" s="134" t="e">
        <f t="shared" ca="1" si="46"/>
        <v>#NAME?</v>
      </c>
      <c r="Q349" s="134" t="e">
        <f t="shared" ca="1" si="46"/>
        <v>#NAME?</v>
      </c>
      <c r="R349" s="134" t="e">
        <f t="shared" ca="1" si="46"/>
        <v>#NAME?</v>
      </c>
      <c r="S349" s="134" t="e">
        <f t="shared" ca="1" si="51"/>
        <v>#NAME?</v>
      </c>
      <c r="T349" s="134" t="e" cm="1">
        <f t="array" aca="1" ref="T349" ca="1">U348-(U348*(0.5^(1/_xll.RiskNormal('SW7'!C$2,'SW7'!D$2,_xll.RiskTruncateP(0.05,0.95),_xll.RiskName("Halflife"),_xll.RiskUnits("d")))))</f>
        <v>#NAME?</v>
      </c>
      <c r="U349" s="134" t="e">
        <f t="shared" ca="1" si="50"/>
        <v>#NAME?</v>
      </c>
      <c r="V349" s="137" t="e" cm="1">
        <f t="array" aca="1" ref="V349" ca="1">(U349*_xll.RiskNormal('SW7'!C$3,'SW7'!D$3,_xll.RiskTruncateP(0.05,0.95),_xll.RiskName("PFAS MUSCLE FRAC"))/(B349*_xll.RiskNormal('SW7'!C$4,'SW7'!E$4,_xll.RiskTruncateP(0.05,0.95),_xll.RiskName("MUSCLE BW FRAC"))))/1000</f>
        <v>#NAME?</v>
      </c>
      <c r="W349" s="137" t="e" cm="1">
        <f t="array" aca="1" ref="W349" ca="1">V349/_xll.RiskNormal('SW7'!C$5,'SW7'!D$5,_xll.RiskTruncateP(0.05,0.95),_xll.RiskName("Serum Part"))</f>
        <v>#NAME?</v>
      </c>
    </row>
    <row r="350" spans="1:23" x14ac:dyDescent="0.35">
      <c r="A350" s="133">
        <f t="shared" si="47"/>
        <v>347</v>
      </c>
      <c r="B350" s="134" t="e" cm="1">
        <f t="array" aca="1" ref="B350" ca="1">B349+_xll.RiskNormal(0.5584 + 2*0.001787*A350 -3*0.00000155*A350^2 - 4*0.00000000133*A350^3,0.35*(0.5584 + 2*0.001787*A350 -3*0.00000155*A350^2 - 4*0.00000000133*A350^3),_xll.RiskTruncateP(0.05,0.95),_xll.RiskName("BW Gain"),_xll.RiskUnits("kg"))</f>
        <v>#NAME?</v>
      </c>
      <c r="C350" s="133" t="e" cm="1">
        <f t="array" aca="1" ref="C350" ca="1">_xll.RiskNormal(1200,1200*0.3941,_xll.RiskTruncateP(0.05,0.95),_xll.RiskName("Diet 4 Feed"),_xll.RiskUnits("ng/kg dry"))</f>
        <v>#NAME?</v>
      </c>
      <c r="D350" s="133">
        <v>0</v>
      </c>
      <c r="E350" s="163">
        <v>1.3</v>
      </c>
      <c r="F350" s="134"/>
      <c r="G350" s="134"/>
      <c r="H350" s="134"/>
      <c r="I350" s="134"/>
      <c r="J350" s="134"/>
      <c r="K350" s="134"/>
      <c r="L350" s="134" t="e" cm="1">
        <f t="array" aca="1" ref="L350" ca="1">_xll.RiskNormal(5.4702*LN(A350)-22.889,(5.4702*LN(A350)-22.889)*0.35,_xll.RiskTruncateP(0.05,0.95),_xll.RiskName("DMI"),_xll.RiskUnits("kg"))</f>
        <v>#NAME?</v>
      </c>
      <c r="M350" s="134" t="e" cm="1">
        <f t="array" aca="1" ref="M350" ca="1">_xll.RiskNormal(0.0243*L350,0.005*L350,_xll.RiskTruncateP(0.05,0.95),_xll.RiskName("Soil Intake"),_xll.RiskUnits("kg"))</f>
        <v>#NAME?</v>
      </c>
      <c r="N350" s="134" t="e">
        <f t="shared" ca="1" si="48"/>
        <v>#NAME?</v>
      </c>
      <c r="O350" s="134">
        <f t="shared" si="49"/>
        <v>0</v>
      </c>
      <c r="P350" s="134" t="e">
        <f t="shared" ca="1" si="46"/>
        <v>#NAME?</v>
      </c>
      <c r="Q350" s="134" t="e">
        <f t="shared" ca="1" si="46"/>
        <v>#NAME?</v>
      </c>
      <c r="R350" s="134" t="e">
        <f t="shared" ca="1" si="46"/>
        <v>#NAME?</v>
      </c>
      <c r="S350" s="134" t="e">
        <f t="shared" ca="1" si="51"/>
        <v>#NAME?</v>
      </c>
      <c r="T350" s="134" t="e" cm="1">
        <f t="array" aca="1" ref="T350" ca="1">U349-(U349*(0.5^(1/_xll.RiskNormal('SW7'!C$2,'SW7'!D$2,_xll.RiskTruncateP(0.05,0.95),_xll.RiskName("Halflife"),_xll.RiskUnits("d")))))</f>
        <v>#NAME?</v>
      </c>
      <c r="U350" s="134" t="e">
        <f t="shared" ca="1" si="50"/>
        <v>#NAME?</v>
      </c>
      <c r="V350" s="137" t="e" cm="1">
        <f t="array" aca="1" ref="V350" ca="1">(U350*_xll.RiskNormal('SW7'!C$3,'SW7'!D$3,_xll.RiskTruncateP(0.05,0.95),_xll.RiskName("PFAS MUSCLE FRAC"))/(B350*_xll.RiskNormal('SW7'!C$4,'SW7'!E$4,_xll.RiskTruncateP(0.05,0.95),_xll.RiskName("MUSCLE BW FRAC"))))/1000</f>
        <v>#NAME?</v>
      </c>
      <c r="W350" s="137" t="e" cm="1">
        <f t="array" aca="1" ref="W350" ca="1">V350/_xll.RiskNormal('SW7'!C$5,'SW7'!D$5,_xll.RiskTruncateP(0.05,0.95),_xll.RiskName("Serum Part"))</f>
        <v>#NAME?</v>
      </c>
    </row>
    <row r="351" spans="1:23" x14ac:dyDescent="0.35">
      <c r="A351" s="133">
        <f t="shared" si="47"/>
        <v>348</v>
      </c>
      <c r="B351" s="134" t="e" cm="1">
        <f t="array" aca="1" ref="B351" ca="1">B350+_xll.RiskNormal(0.5584 + 2*0.001787*A351 -3*0.00000155*A351^2 - 4*0.00000000133*A351^3,0.35*(0.5584 + 2*0.001787*A351 -3*0.00000155*A351^2 - 4*0.00000000133*A351^3),_xll.RiskTruncateP(0.05,0.95),_xll.RiskName("BW Gain"),_xll.RiskUnits("kg"))</f>
        <v>#NAME?</v>
      </c>
      <c r="C351" s="133" t="e" cm="1">
        <f t="array" aca="1" ref="C351" ca="1">_xll.RiskNormal(1200,1200*0.3941,_xll.RiskTruncateP(0.05,0.95),_xll.RiskName("Diet 4 Feed"),_xll.RiskUnits("ng/kg dry"))</f>
        <v>#NAME?</v>
      </c>
      <c r="D351" s="133">
        <v>0</v>
      </c>
      <c r="E351" s="163">
        <v>1.3</v>
      </c>
      <c r="F351" s="134"/>
      <c r="G351" s="134"/>
      <c r="H351" s="134"/>
      <c r="I351" s="134"/>
      <c r="J351" s="134"/>
      <c r="K351" s="134"/>
      <c r="L351" s="134" t="e" cm="1">
        <f t="array" aca="1" ref="L351" ca="1">_xll.RiskNormal(5.4702*LN(A351)-22.889,(5.4702*LN(A351)-22.889)*0.35,_xll.RiskTruncateP(0.05,0.95),_xll.RiskName("DMI"),_xll.RiskUnits("kg"))</f>
        <v>#NAME?</v>
      </c>
      <c r="M351" s="134" t="e" cm="1">
        <f t="array" aca="1" ref="M351" ca="1">_xll.RiskNormal(0.0243*L351,0.005*L351,_xll.RiskTruncateP(0.05,0.95),_xll.RiskName("Soil Intake"),_xll.RiskUnits("kg"))</f>
        <v>#NAME?</v>
      </c>
      <c r="N351" s="134" t="e">
        <f t="shared" ca="1" si="48"/>
        <v>#NAME?</v>
      </c>
      <c r="O351" s="134">
        <f t="shared" si="49"/>
        <v>0</v>
      </c>
      <c r="P351" s="134" t="e">
        <f t="shared" ca="1" si="46"/>
        <v>#NAME?</v>
      </c>
      <c r="Q351" s="134" t="e">
        <f t="shared" ca="1" si="46"/>
        <v>#NAME?</v>
      </c>
      <c r="R351" s="134" t="e">
        <f t="shared" ca="1" si="46"/>
        <v>#NAME?</v>
      </c>
      <c r="S351" s="134" t="e">
        <f t="shared" ca="1" si="51"/>
        <v>#NAME?</v>
      </c>
      <c r="T351" s="134" t="e" cm="1">
        <f t="array" aca="1" ref="T351" ca="1">U350-(U350*(0.5^(1/_xll.RiskNormal('SW7'!C$2,'SW7'!D$2,_xll.RiskTruncateP(0.05,0.95),_xll.RiskName("Halflife"),_xll.RiskUnits("d")))))</f>
        <v>#NAME?</v>
      </c>
      <c r="U351" s="134" t="e">
        <f t="shared" ca="1" si="50"/>
        <v>#NAME?</v>
      </c>
      <c r="V351" s="137" t="e" cm="1">
        <f t="array" aca="1" ref="V351" ca="1">(U351*_xll.RiskNormal('SW7'!C$3,'SW7'!D$3,_xll.RiskTruncateP(0.05,0.95),_xll.RiskName("PFAS MUSCLE FRAC"))/(B351*_xll.RiskNormal('SW7'!C$4,'SW7'!E$4,_xll.RiskTruncateP(0.05,0.95),_xll.RiskName("MUSCLE BW FRAC"))))/1000</f>
        <v>#NAME?</v>
      </c>
      <c r="W351" s="137" t="e" cm="1">
        <f t="array" aca="1" ref="W351" ca="1">V351/_xll.RiskNormal('SW7'!C$5,'SW7'!D$5,_xll.RiskTruncateP(0.05,0.95),_xll.RiskName("Serum Part"))</f>
        <v>#NAME?</v>
      </c>
    </row>
    <row r="352" spans="1:23" x14ac:dyDescent="0.35">
      <c r="A352" s="133">
        <f t="shared" si="47"/>
        <v>349</v>
      </c>
      <c r="B352" s="134" t="e" cm="1">
        <f t="array" aca="1" ref="B352" ca="1">B351+_xll.RiskNormal(0.5584 + 2*0.001787*A352 -3*0.00000155*A352^2 - 4*0.00000000133*A352^3,0.35*(0.5584 + 2*0.001787*A352 -3*0.00000155*A352^2 - 4*0.00000000133*A352^3),_xll.RiskTruncateP(0.05,0.95),_xll.RiskName("BW Gain"),_xll.RiskUnits("kg"))</f>
        <v>#NAME?</v>
      </c>
      <c r="C352" s="133" t="e" cm="1">
        <f t="array" aca="1" ref="C352" ca="1">_xll.RiskNormal(1200,1200*0.3941,_xll.RiskTruncateP(0.05,0.95),_xll.RiskName("Diet 4 Feed"),_xll.RiskUnits("ng/kg dry"))</f>
        <v>#NAME?</v>
      </c>
      <c r="D352" s="133">
        <v>0</v>
      </c>
      <c r="E352" s="163">
        <v>1.3</v>
      </c>
      <c r="F352" s="134"/>
      <c r="G352" s="134"/>
      <c r="H352" s="134"/>
      <c r="I352" s="134"/>
      <c r="J352" s="134"/>
      <c r="K352" s="134"/>
      <c r="L352" s="134" t="e" cm="1">
        <f t="array" aca="1" ref="L352" ca="1">_xll.RiskNormal(5.4702*LN(A352)-22.889,(5.4702*LN(A352)-22.889)*0.35,_xll.RiskTruncateP(0.05,0.95),_xll.RiskName("DMI"),_xll.RiskUnits("kg"))</f>
        <v>#NAME?</v>
      </c>
      <c r="M352" s="134" t="e" cm="1">
        <f t="array" aca="1" ref="M352" ca="1">_xll.RiskNormal(0.0243*L352,0.005*L352,_xll.RiskTruncateP(0.05,0.95),_xll.RiskName("Soil Intake"),_xll.RiskUnits("kg"))</f>
        <v>#NAME?</v>
      </c>
      <c r="N352" s="134" t="e">
        <f t="shared" ca="1" si="48"/>
        <v>#NAME?</v>
      </c>
      <c r="O352" s="134">
        <f t="shared" si="49"/>
        <v>0</v>
      </c>
      <c r="P352" s="134" t="e">
        <f t="shared" ca="1" si="46"/>
        <v>#NAME?</v>
      </c>
      <c r="Q352" s="134" t="e">
        <f t="shared" ca="1" si="46"/>
        <v>#NAME?</v>
      </c>
      <c r="R352" s="134" t="e">
        <f t="shared" ca="1" si="46"/>
        <v>#NAME?</v>
      </c>
      <c r="S352" s="134" t="e">
        <f t="shared" ca="1" si="51"/>
        <v>#NAME?</v>
      </c>
      <c r="T352" s="134" t="e" cm="1">
        <f t="array" aca="1" ref="T352" ca="1">U351-(U351*(0.5^(1/_xll.RiskNormal('SW7'!C$2,'SW7'!D$2,_xll.RiskTruncateP(0.05,0.95),_xll.RiskName("Halflife"),_xll.RiskUnits("d")))))</f>
        <v>#NAME?</v>
      </c>
      <c r="U352" s="134" t="e">
        <f t="shared" ca="1" si="50"/>
        <v>#NAME?</v>
      </c>
      <c r="V352" s="137" t="e" cm="1">
        <f t="array" aca="1" ref="V352" ca="1">(U352*_xll.RiskNormal('SW7'!C$3,'SW7'!D$3,_xll.RiskTruncateP(0.05,0.95),_xll.RiskName("PFAS MUSCLE FRAC"))/(B352*_xll.RiskNormal('SW7'!C$4,'SW7'!E$4,_xll.RiskTruncateP(0.05,0.95),_xll.RiskName("MUSCLE BW FRAC"))))/1000</f>
        <v>#NAME?</v>
      </c>
      <c r="W352" s="137" t="e" cm="1">
        <f t="array" aca="1" ref="W352" ca="1">V352/_xll.RiskNormal('SW7'!C$5,'SW7'!D$5,_xll.RiskTruncateP(0.05,0.95),_xll.RiskName("Serum Part"))</f>
        <v>#NAME?</v>
      </c>
    </row>
    <row r="353" spans="1:23" x14ac:dyDescent="0.35">
      <c r="A353" s="133">
        <f t="shared" si="47"/>
        <v>350</v>
      </c>
      <c r="B353" s="134" t="e" cm="1">
        <f t="array" aca="1" ref="B353" ca="1">B352+_xll.RiskNormal(0.5584 + 2*0.001787*A353 -3*0.00000155*A353^2 - 4*0.00000000133*A353^3,0.35*(0.5584 + 2*0.001787*A353 -3*0.00000155*A353^2 - 4*0.00000000133*A353^3),_xll.RiskTruncateP(0.05,0.95),_xll.RiskName("BW Gain"),_xll.RiskUnits("kg"))</f>
        <v>#NAME?</v>
      </c>
      <c r="C353" s="133" t="e" cm="1">
        <f t="array" aca="1" ref="C353" ca="1">_xll.RiskNormal(1200,1200*0.3941,_xll.RiskTruncateP(0.05,0.95),_xll.RiskName("Diet 4 Feed"),_xll.RiskUnits("ng/kg dry"))</f>
        <v>#NAME?</v>
      </c>
      <c r="D353" s="133">
        <v>0</v>
      </c>
      <c r="E353" s="163">
        <v>1.3</v>
      </c>
      <c r="F353" s="134"/>
      <c r="G353" s="134"/>
      <c r="H353" s="134"/>
      <c r="I353" s="134"/>
      <c r="J353" s="134"/>
      <c r="K353" s="134"/>
      <c r="L353" s="134" t="e" cm="1">
        <f t="array" aca="1" ref="L353" ca="1">_xll.RiskNormal(5.4702*LN(A353)-22.889,(5.4702*LN(A353)-22.889)*0.35,_xll.RiskTruncateP(0.05,0.95),_xll.RiskName("DMI"),_xll.RiskUnits("kg"))</f>
        <v>#NAME?</v>
      </c>
      <c r="M353" s="134" t="e" cm="1">
        <f t="array" aca="1" ref="M353" ca="1">_xll.RiskNormal(0.0243*L353,0.005*L353,_xll.RiskTruncateP(0.05,0.95),_xll.RiskName("Soil Intake"),_xll.RiskUnits("kg"))</f>
        <v>#NAME?</v>
      </c>
      <c r="N353" s="134" t="e">
        <f t="shared" ca="1" si="48"/>
        <v>#NAME?</v>
      </c>
      <c r="O353" s="134">
        <f t="shared" si="49"/>
        <v>0</v>
      </c>
      <c r="P353" s="134" t="e">
        <f t="shared" ca="1" si="46"/>
        <v>#NAME?</v>
      </c>
      <c r="Q353" s="134" t="e">
        <f t="shared" ca="1" si="46"/>
        <v>#NAME?</v>
      </c>
      <c r="R353" s="134" t="e">
        <f t="shared" ca="1" si="46"/>
        <v>#NAME?</v>
      </c>
      <c r="S353" s="134" t="e">
        <f t="shared" ca="1" si="51"/>
        <v>#NAME?</v>
      </c>
      <c r="T353" s="134" t="e" cm="1">
        <f t="array" aca="1" ref="T353" ca="1">U352-(U352*(0.5^(1/_xll.RiskNormal('SW7'!C$2,'SW7'!D$2,_xll.RiskTruncateP(0.05,0.95),_xll.RiskName("Halflife"),_xll.RiskUnits("d")))))</f>
        <v>#NAME?</v>
      </c>
      <c r="U353" s="134" t="e">
        <f t="shared" ca="1" si="50"/>
        <v>#NAME?</v>
      </c>
      <c r="V353" s="137" t="e" cm="1">
        <f t="array" aca="1" ref="V353" ca="1">(U353*_xll.RiskNormal('SW7'!C$3,'SW7'!D$3,_xll.RiskTruncateP(0.05,0.95),_xll.RiskName("PFAS MUSCLE FRAC"))/(B353*_xll.RiskNormal('SW7'!C$4,'SW7'!E$4,_xll.RiskTruncateP(0.05,0.95),_xll.RiskName("MUSCLE BW FRAC"))))/1000</f>
        <v>#NAME?</v>
      </c>
      <c r="W353" s="137" t="e" cm="1">
        <f t="array" aca="1" ref="W353" ca="1">V353/_xll.RiskNormal('SW7'!C$5,'SW7'!D$5,_xll.RiskTruncateP(0.05,0.95),_xll.RiskName("Serum Part"))</f>
        <v>#NAME?</v>
      </c>
    </row>
    <row r="354" spans="1:23" x14ac:dyDescent="0.35">
      <c r="A354" s="133">
        <f t="shared" si="47"/>
        <v>351</v>
      </c>
      <c r="B354" s="134" t="e" cm="1">
        <f t="array" aca="1" ref="B354" ca="1">B353+_xll.RiskNormal(0.5584 + 2*0.001787*A354 -3*0.00000155*A354^2 - 4*0.00000000133*A354^3,0.35*(0.5584 + 2*0.001787*A354 -3*0.00000155*A354^2 - 4*0.00000000133*A354^3),_xll.RiskTruncateP(0.05,0.95),_xll.RiskName("BW Gain"),_xll.RiskUnits("kg"))</f>
        <v>#NAME?</v>
      </c>
      <c r="C354" s="133" t="e" cm="1">
        <f t="array" aca="1" ref="C354" ca="1">_xll.RiskNormal(1200,1200*0.3941,_xll.RiskTruncateP(0.05,0.95),_xll.RiskName("Diet 4 Feed"),_xll.RiskUnits("ng/kg dry"))</f>
        <v>#NAME?</v>
      </c>
      <c r="D354" s="133">
        <v>0</v>
      </c>
      <c r="E354" s="163">
        <v>1.3</v>
      </c>
      <c r="F354" s="134"/>
      <c r="G354" s="134"/>
      <c r="H354" s="134"/>
      <c r="I354" s="134"/>
      <c r="J354" s="134"/>
      <c r="K354" s="134"/>
      <c r="L354" s="134" t="e" cm="1">
        <f t="array" aca="1" ref="L354" ca="1">_xll.RiskNormal(5.4702*LN(A354)-22.889,(5.4702*LN(A354)-22.889)*0.35,_xll.RiskTruncateP(0.05,0.95),_xll.RiskName("DMI"),_xll.RiskUnits("kg"))</f>
        <v>#NAME?</v>
      </c>
      <c r="M354" s="134" t="e" cm="1">
        <f t="array" aca="1" ref="M354" ca="1">_xll.RiskNormal(0.0243*L354,0.005*L354,_xll.RiskTruncateP(0.05,0.95),_xll.RiskName("Soil Intake"),_xll.RiskUnits("kg"))</f>
        <v>#NAME?</v>
      </c>
      <c r="N354" s="134" t="e">
        <f t="shared" ca="1" si="48"/>
        <v>#NAME?</v>
      </c>
      <c r="O354" s="134">
        <f t="shared" si="49"/>
        <v>0</v>
      </c>
      <c r="P354" s="134" t="e">
        <f t="shared" ref="P354:R417" ca="1" si="52">C354*L354</f>
        <v>#NAME?</v>
      </c>
      <c r="Q354" s="134" t="e">
        <f t="shared" ca="1" si="52"/>
        <v>#NAME?</v>
      </c>
      <c r="R354" s="134" t="e">
        <f t="shared" ca="1" si="52"/>
        <v>#NAME?</v>
      </c>
      <c r="S354" s="134" t="e">
        <f t="shared" ca="1" si="51"/>
        <v>#NAME?</v>
      </c>
      <c r="T354" s="134" t="e" cm="1">
        <f t="array" aca="1" ref="T354" ca="1">U353-(U353*(0.5^(1/_xll.RiskNormal('SW7'!C$2,'SW7'!D$2,_xll.RiskTruncateP(0.05,0.95),_xll.RiskName("Halflife"),_xll.RiskUnits("d")))))</f>
        <v>#NAME?</v>
      </c>
      <c r="U354" s="134" t="e">
        <f t="shared" ca="1" si="50"/>
        <v>#NAME?</v>
      </c>
      <c r="V354" s="137" t="e" cm="1">
        <f t="array" aca="1" ref="V354" ca="1">(U354*_xll.RiskNormal('SW7'!C$3,'SW7'!D$3,_xll.RiskTruncateP(0.05,0.95),_xll.RiskName("PFAS MUSCLE FRAC"))/(B354*_xll.RiskNormal('SW7'!C$4,'SW7'!E$4,_xll.RiskTruncateP(0.05,0.95),_xll.RiskName("MUSCLE BW FRAC"))))/1000</f>
        <v>#NAME?</v>
      </c>
      <c r="W354" s="137" t="e" cm="1">
        <f t="array" aca="1" ref="W354" ca="1">V354/_xll.RiskNormal('SW7'!C$5,'SW7'!D$5,_xll.RiskTruncateP(0.05,0.95),_xll.RiskName("Serum Part"))</f>
        <v>#NAME?</v>
      </c>
    </row>
    <row r="355" spans="1:23" x14ac:dyDescent="0.35">
      <c r="A355" s="133">
        <f t="shared" si="47"/>
        <v>352</v>
      </c>
      <c r="B355" s="134" t="e" cm="1">
        <f t="array" aca="1" ref="B355" ca="1">B354+_xll.RiskNormal(0.5584 + 2*0.001787*A355 -3*0.00000155*A355^2 - 4*0.00000000133*A355^3,0.35*(0.5584 + 2*0.001787*A355 -3*0.00000155*A355^2 - 4*0.00000000133*A355^3),_xll.RiskTruncateP(0.05,0.95),_xll.RiskName("BW Gain"),_xll.RiskUnits("kg"))</f>
        <v>#NAME?</v>
      </c>
      <c r="C355" s="133" t="e" cm="1">
        <f t="array" aca="1" ref="C355" ca="1">_xll.RiskNormal(1200,1200*0.3941,_xll.RiskTruncateP(0.05,0.95),_xll.RiskName("Diet 4 Feed"),_xll.RiskUnits("ng/kg dry"))</f>
        <v>#NAME?</v>
      </c>
      <c r="D355" s="133">
        <v>0</v>
      </c>
      <c r="E355" s="163">
        <v>1.3</v>
      </c>
      <c r="F355" s="134"/>
      <c r="G355" s="134"/>
      <c r="H355" s="134"/>
      <c r="I355" s="134"/>
      <c r="J355" s="134"/>
      <c r="K355" s="134"/>
      <c r="L355" s="134" t="e" cm="1">
        <f t="array" aca="1" ref="L355" ca="1">_xll.RiskNormal(5.4702*LN(A355)-22.889,(5.4702*LN(A355)-22.889)*0.35,_xll.RiskTruncateP(0.05,0.95),_xll.RiskName("DMI"),_xll.RiskUnits("kg"))</f>
        <v>#NAME?</v>
      </c>
      <c r="M355" s="134" t="e" cm="1">
        <f t="array" aca="1" ref="M355" ca="1">_xll.RiskNormal(0.0243*L355,0.005*L355,_xll.RiskTruncateP(0.05,0.95),_xll.RiskName("Soil Intake"),_xll.RiskUnits("kg"))</f>
        <v>#NAME?</v>
      </c>
      <c r="N355" s="134" t="e">
        <f t="shared" ca="1" si="48"/>
        <v>#NAME?</v>
      </c>
      <c r="O355" s="134">
        <f t="shared" si="49"/>
        <v>0</v>
      </c>
      <c r="P355" s="134" t="e">
        <f t="shared" ca="1" si="52"/>
        <v>#NAME?</v>
      </c>
      <c r="Q355" s="134" t="e">
        <f t="shared" ca="1" si="52"/>
        <v>#NAME?</v>
      </c>
      <c r="R355" s="134" t="e">
        <f t="shared" ca="1" si="52"/>
        <v>#NAME?</v>
      </c>
      <c r="S355" s="134" t="e">
        <f t="shared" ca="1" si="51"/>
        <v>#NAME?</v>
      </c>
      <c r="T355" s="134" t="e" cm="1">
        <f t="array" aca="1" ref="T355" ca="1">U354-(U354*(0.5^(1/_xll.RiskNormal('SW7'!C$2,'SW7'!D$2,_xll.RiskTruncateP(0.05,0.95),_xll.RiskName("Halflife"),_xll.RiskUnits("d")))))</f>
        <v>#NAME?</v>
      </c>
      <c r="U355" s="134" t="e">
        <f t="shared" ca="1" si="50"/>
        <v>#NAME?</v>
      </c>
      <c r="V355" s="137" t="e" cm="1">
        <f t="array" aca="1" ref="V355" ca="1">(U355*_xll.RiskNormal('SW7'!C$3,'SW7'!D$3,_xll.RiskTruncateP(0.05,0.95),_xll.RiskName("PFAS MUSCLE FRAC"))/(B355*_xll.RiskNormal('SW7'!C$4,'SW7'!E$4,_xll.RiskTruncateP(0.05,0.95),_xll.RiskName("MUSCLE BW FRAC"))))/1000</f>
        <v>#NAME?</v>
      </c>
      <c r="W355" s="137" t="e" cm="1">
        <f t="array" aca="1" ref="W355" ca="1">V355/_xll.RiskNormal('SW7'!C$5,'SW7'!D$5,_xll.RiskTruncateP(0.05,0.95),_xll.RiskName("Serum Part"))</f>
        <v>#NAME?</v>
      </c>
    </row>
    <row r="356" spans="1:23" x14ac:dyDescent="0.35">
      <c r="A356" s="133">
        <f t="shared" si="47"/>
        <v>353</v>
      </c>
      <c r="B356" s="134" t="e" cm="1">
        <f t="array" aca="1" ref="B356" ca="1">B355+_xll.RiskNormal(0.5584 + 2*0.001787*A356 -3*0.00000155*A356^2 - 4*0.00000000133*A356^3,0.35*(0.5584 + 2*0.001787*A356 -3*0.00000155*A356^2 - 4*0.00000000133*A356^3),_xll.RiskTruncateP(0.05,0.95),_xll.RiskName("BW Gain"),_xll.RiskUnits("kg"))</f>
        <v>#NAME?</v>
      </c>
      <c r="C356" s="133" t="e" cm="1">
        <f t="array" aca="1" ref="C356" ca="1">_xll.RiskNormal(1200,1200*0.3941,_xll.RiskTruncateP(0.05,0.95),_xll.RiskName("Diet 4 Feed"),_xll.RiskUnits("ng/kg dry"))</f>
        <v>#NAME?</v>
      </c>
      <c r="D356" s="133">
        <v>0</v>
      </c>
      <c r="E356" s="163">
        <v>1.3</v>
      </c>
      <c r="F356" s="134"/>
      <c r="G356" s="134"/>
      <c r="H356" s="134"/>
      <c r="I356" s="134"/>
      <c r="J356" s="134"/>
      <c r="K356" s="134"/>
      <c r="L356" s="134" t="e" cm="1">
        <f t="array" aca="1" ref="L356" ca="1">_xll.RiskNormal(5.4702*LN(A356)-22.889,(5.4702*LN(A356)-22.889)*0.35,_xll.RiskTruncateP(0.05,0.95),_xll.RiskName("DMI"),_xll.RiskUnits("kg"))</f>
        <v>#NAME?</v>
      </c>
      <c r="M356" s="134" t="e" cm="1">
        <f t="array" aca="1" ref="M356" ca="1">_xll.RiskNormal(0.0243*L356,0.005*L356,_xll.RiskTruncateP(0.05,0.95),_xll.RiskName("Soil Intake"),_xll.RiskUnits("kg"))</f>
        <v>#NAME?</v>
      </c>
      <c r="N356" s="134" t="e">
        <f t="shared" ca="1" si="48"/>
        <v>#NAME?</v>
      </c>
      <c r="O356" s="134">
        <f t="shared" si="49"/>
        <v>0</v>
      </c>
      <c r="P356" s="134" t="e">
        <f t="shared" ca="1" si="52"/>
        <v>#NAME?</v>
      </c>
      <c r="Q356" s="134" t="e">
        <f t="shared" ca="1" si="52"/>
        <v>#NAME?</v>
      </c>
      <c r="R356" s="134" t="e">
        <f t="shared" ca="1" si="52"/>
        <v>#NAME?</v>
      </c>
      <c r="S356" s="134" t="e">
        <f t="shared" ca="1" si="51"/>
        <v>#NAME?</v>
      </c>
      <c r="T356" s="134" t="e" cm="1">
        <f t="array" aca="1" ref="T356" ca="1">U355-(U355*(0.5^(1/_xll.RiskNormal('SW7'!C$2,'SW7'!D$2,_xll.RiskTruncateP(0.05,0.95),_xll.RiskName("Halflife"),_xll.RiskUnits("d")))))</f>
        <v>#NAME?</v>
      </c>
      <c r="U356" s="134" t="e">
        <f t="shared" ca="1" si="50"/>
        <v>#NAME?</v>
      </c>
      <c r="V356" s="137" t="e" cm="1">
        <f t="array" aca="1" ref="V356" ca="1">(U356*_xll.RiskNormal('SW7'!C$3,'SW7'!D$3,_xll.RiskTruncateP(0.05,0.95),_xll.RiskName("PFAS MUSCLE FRAC"))/(B356*_xll.RiskNormal('SW7'!C$4,'SW7'!E$4,_xll.RiskTruncateP(0.05,0.95),_xll.RiskName("MUSCLE BW FRAC"))))/1000</f>
        <v>#NAME?</v>
      </c>
      <c r="W356" s="137" t="e" cm="1">
        <f t="array" aca="1" ref="W356" ca="1">V356/_xll.RiskNormal('SW7'!C$5,'SW7'!D$5,_xll.RiskTruncateP(0.05,0.95),_xll.RiskName("Serum Part"))</f>
        <v>#NAME?</v>
      </c>
    </row>
    <row r="357" spans="1:23" x14ac:dyDescent="0.35">
      <c r="A357" s="133">
        <f t="shared" si="47"/>
        <v>354</v>
      </c>
      <c r="B357" s="134" t="e" cm="1">
        <f t="array" aca="1" ref="B357" ca="1">B356+_xll.RiskNormal(0.5584 + 2*0.001787*A357 -3*0.00000155*A357^2 - 4*0.00000000133*A357^3,0.35*(0.5584 + 2*0.001787*A357 -3*0.00000155*A357^2 - 4*0.00000000133*A357^3),_xll.RiskTruncateP(0.05,0.95),_xll.RiskName("BW Gain"),_xll.RiskUnits("kg"))</f>
        <v>#NAME?</v>
      </c>
      <c r="C357" s="133" t="e" cm="1">
        <f t="array" aca="1" ref="C357" ca="1">_xll.RiskNormal(1200,1200*0.3941,_xll.RiskTruncateP(0.05,0.95),_xll.RiskName("Diet 4 Feed"),_xll.RiskUnits("ng/kg dry"))</f>
        <v>#NAME?</v>
      </c>
      <c r="D357" s="133">
        <v>0</v>
      </c>
      <c r="E357" s="163">
        <v>1.3</v>
      </c>
      <c r="F357" s="134"/>
      <c r="G357" s="134"/>
      <c r="H357" s="134"/>
      <c r="I357" s="134"/>
      <c r="J357" s="134"/>
      <c r="K357" s="134"/>
      <c r="L357" s="134" t="e" cm="1">
        <f t="array" aca="1" ref="L357" ca="1">_xll.RiskNormal(5.4702*LN(A357)-22.889,(5.4702*LN(A357)-22.889)*0.35,_xll.RiskTruncateP(0.05,0.95),_xll.RiskName("DMI"),_xll.RiskUnits("kg"))</f>
        <v>#NAME?</v>
      </c>
      <c r="M357" s="134" t="e" cm="1">
        <f t="array" aca="1" ref="M357" ca="1">_xll.RiskNormal(0.0243*L357,0.005*L357,_xll.RiskTruncateP(0.05,0.95),_xll.RiskName("Soil Intake"),_xll.RiskUnits("kg"))</f>
        <v>#NAME?</v>
      </c>
      <c r="N357" s="134" t="e">
        <f t="shared" ca="1" si="48"/>
        <v>#NAME?</v>
      </c>
      <c r="O357" s="134">
        <f t="shared" si="49"/>
        <v>0</v>
      </c>
      <c r="P357" s="134" t="e">
        <f t="shared" ca="1" si="52"/>
        <v>#NAME?</v>
      </c>
      <c r="Q357" s="134" t="e">
        <f t="shared" ca="1" si="52"/>
        <v>#NAME?</v>
      </c>
      <c r="R357" s="134" t="e">
        <f t="shared" ca="1" si="52"/>
        <v>#NAME?</v>
      </c>
      <c r="S357" s="134" t="e">
        <f t="shared" ca="1" si="51"/>
        <v>#NAME?</v>
      </c>
      <c r="T357" s="134" t="e" cm="1">
        <f t="array" aca="1" ref="T357" ca="1">U356-(U356*(0.5^(1/_xll.RiskNormal('SW7'!C$2,'SW7'!D$2,_xll.RiskTruncateP(0.05,0.95),_xll.RiskName("Halflife"),_xll.RiskUnits("d")))))</f>
        <v>#NAME?</v>
      </c>
      <c r="U357" s="134" t="e">
        <f t="shared" ca="1" si="50"/>
        <v>#NAME?</v>
      </c>
      <c r="V357" s="137" t="e" cm="1">
        <f t="array" aca="1" ref="V357" ca="1">(U357*_xll.RiskNormal('SW7'!C$3,'SW7'!D$3,_xll.RiskTruncateP(0.05,0.95),_xll.RiskName("PFAS MUSCLE FRAC"))/(B357*_xll.RiskNormal('SW7'!C$4,'SW7'!E$4,_xll.RiskTruncateP(0.05,0.95),_xll.RiskName("MUSCLE BW FRAC"))))/1000</f>
        <v>#NAME?</v>
      </c>
      <c r="W357" s="137" t="e" cm="1">
        <f t="array" aca="1" ref="W357" ca="1">V357/_xll.RiskNormal('SW7'!C$5,'SW7'!D$5,_xll.RiskTruncateP(0.05,0.95),_xll.RiskName("Serum Part"))</f>
        <v>#NAME?</v>
      </c>
    </row>
    <row r="358" spans="1:23" x14ac:dyDescent="0.35">
      <c r="A358" s="133">
        <f t="shared" si="47"/>
        <v>355</v>
      </c>
      <c r="B358" s="134" t="e" cm="1">
        <f t="array" aca="1" ref="B358" ca="1">B357+_xll.RiskNormal(0.5584 + 2*0.001787*A358 -3*0.00000155*A358^2 - 4*0.00000000133*A358^3,0.35*(0.5584 + 2*0.001787*A358 -3*0.00000155*A358^2 - 4*0.00000000133*A358^3),_xll.RiskTruncateP(0.05,0.95),_xll.RiskName("BW Gain"),_xll.RiskUnits("kg"))</f>
        <v>#NAME?</v>
      </c>
      <c r="C358" s="133" t="e" cm="1">
        <f t="array" aca="1" ref="C358" ca="1">_xll.RiskNormal(1200,1200*0.3941,_xll.RiskTruncateP(0.05,0.95),_xll.RiskName("Diet 4 Feed"),_xll.RiskUnits("ng/kg dry"))</f>
        <v>#NAME?</v>
      </c>
      <c r="D358" s="133">
        <v>0</v>
      </c>
      <c r="E358" s="163">
        <v>1.3</v>
      </c>
      <c r="F358" s="134"/>
      <c r="G358" s="134"/>
      <c r="H358" s="134"/>
      <c r="I358" s="134"/>
      <c r="J358" s="134"/>
      <c r="K358" s="134"/>
      <c r="L358" s="134" t="e" cm="1">
        <f t="array" aca="1" ref="L358" ca="1">_xll.RiskNormal(5.4702*LN(A358)-22.889,(5.4702*LN(A358)-22.889)*0.35,_xll.RiskTruncateP(0.05,0.95),_xll.RiskName("DMI"),_xll.RiskUnits("kg"))</f>
        <v>#NAME?</v>
      </c>
      <c r="M358" s="134" t="e" cm="1">
        <f t="array" aca="1" ref="M358" ca="1">_xll.RiskNormal(0.0243*L358,0.005*L358,_xll.RiskTruncateP(0.05,0.95),_xll.RiskName("Soil Intake"),_xll.RiskUnits("kg"))</f>
        <v>#NAME?</v>
      </c>
      <c r="N358" s="134" t="e">
        <f t="shared" ca="1" si="48"/>
        <v>#NAME?</v>
      </c>
      <c r="O358" s="134">
        <f t="shared" si="49"/>
        <v>0</v>
      </c>
      <c r="P358" s="134" t="e">
        <f t="shared" ca="1" si="52"/>
        <v>#NAME?</v>
      </c>
      <c r="Q358" s="134" t="e">
        <f t="shared" ca="1" si="52"/>
        <v>#NAME?</v>
      </c>
      <c r="R358" s="134" t="e">
        <f t="shared" ca="1" si="52"/>
        <v>#NAME?</v>
      </c>
      <c r="S358" s="134" t="e">
        <f t="shared" ca="1" si="51"/>
        <v>#NAME?</v>
      </c>
      <c r="T358" s="134" t="e" cm="1">
        <f t="array" aca="1" ref="T358" ca="1">U357-(U357*(0.5^(1/_xll.RiskNormal('SW7'!C$2,'SW7'!D$2,_xll.RiskTruncateP(0.05,0.95),_xll.RiskName("Halflife"),_xll.RiskUnits("d")))))</f>
        <v>#NAME?</v>
      </c>
      <c r="U358" s="134" t="e">
        <f t="shared" ca="1" si="50"/>
        <v>#NAME?</v>
      </c>
      <c r="V358" s="137" t="e" cm="1">
        <f t="array" aca="1" ref="V358" ca="1">(U358*_xll.RiskNormal('SW7'!C$3,'SW7'!D$3,_xll.RiskTruncateP(0.05,0.95),_xll.RiskName("PFAS MUSCLE FRAC"))/(B358*_xll.RiskNormal('SW7'!C$4,'SW7'!E$4,_xll.RiskTruncateP(0.05,0.95),_xll.RiskName("MUSCLE BW FRAC"))))/1000</f>
        <v>#NAME?</v>
      </c>
      <c r="W358" s="137" t="e" cm="1">
        <f t="array" aca="1" ref="W358" ca="1">V358/_xll.RiskNormal('SW7'!C$5,'SW7'!D$5,_xll.RiskTruncateP(0.05,0.95),_xll.RiskName("Serum Part"))</f>
        <v>#NAME?</v>
      </c>
    </row>
    <row r="359" spans="1:23" x14ac:dyDescent="0.35">
      <c r="A359" s="133">
        <f t="shared" si="47"/>
        <v>356</v>
      </c>
      <c r="B359" s="134" t="e" cm="1">
        <f t="array" aca="1" ref="B359" ca="1">B358+_xll.RiskNormal(0.5584 + 2*0.001787*A359 -3*0.00000155*A359^2 - 4*0.00000000133*A359^3,0.35*(0.5584 + 2*0.001787*A359 -3*0.00000155*A359^2 - 4*0.00000000133*A359^3),_xll.RiskTruncateP(0.05,0.95),_xll.RiskName("BW Gain"),_xll.RiskUnits("kg"))</f>
        <v>#NAME?</v>
      </c>
      <c r="C359" s="133" t="e" cm="1">
        <f t="array" aca="1" ref="C359" ca="1">_xll.RiskNormal(1200,1200*0.3941,_xll.RiskTruncateP(0.05,0.95),_xll.RiskName("Diet 4 Feed"),_xll.RiskUnits("ng/kg dry"))</f>
        <v>#NAME?</v>
      </c>
      <c r="D359" s="133">
        <v>0</v>
      </c>
      <c r="E359" s="163">
        <v>1.3</v>
      </c>
      <c r="F359" s="134"/>
      <c r="G359" s="134"/>
      <c r="H359" s="134"/>
      <c r="I359" s="134"/>
      <c r="J359" s="134"/>
      <c r="K359" s="134"/>
      <c r="L359" s="134" t="e" cm="1">
        <f t="array" aca="1" ref="L359" ca="1">_xll.RiskNormal(5.4702*LN(A359)-22.889,(5.4702*LN(A359)-22.889)*0.35,_xll.RiskTruncateP(0.05,0.95),_xll.RiskName("DMI"),_xll.RiskUnits("kg"))</f>
        <v>#NAME?</v>
      </c>
      <c r="M359" s="134" t="e" cm="1">
        <f t="array" aca="1" ref="M359" ca="1">_xll.RiskNormal(0.0243*L359,0.005*L359,_xll.RiskTruncateP(0.05,0.95),_xll.RiskName("Soil Intake"),_xll.RiskUnits("kg"))</f>
        <v>#NAME?</v>
      </c>
      <c r="N359" s="134" t="e">
        <f t="shared" ca="1" si="48"/>
        <v>#NAME?</v>
      </c>
      <c r="O359" s="134">
        <f t="shared" si="49"/>
        <v>0</v>
      </c>
      <c r="P359" s="134" t="e">
        <f t="shared" ca="1" si="52"/>
        <v>#NAME?</v>
      </c>
      <c r="Q359" s="134" t="e">
        <f t="shared" ca="1" si="52"/>
        <v>#NAME?</v>
      </c>
      <c r="R359" s="134" t="e">
        <f t="shared" ca="1" si="52"/>
        <v>#NAME?</v>
      </c>
      <c r="S359" s="134" t="e">
        <f t="shared" ca="1" si="51"/>
        <v>#NAME?</v>
      </c>
      <c r="T359" s="134" t="e" cm="1">
        <f t="array" aca="1" ref="T359" ca="1">U358-(U358*(0.5^(1/_xll.RiskNormal('SW7'!C$2,'SW7'!D$2,_xll.RiskTruncateP(0.05,0.95),_xll.RiskName("Halflife"),_xll.RiskUnits("d")))))</f>
        <v>#NAME?</v>
      </c>
      <c r="U359" s="134" t="e">
        <f t="shared" ca="1" si="50"/>
        <v>#NAME?</v>
      </c>
      <c r="V359" s="137" t="e" cm="1">
        <f t="array" aca="1" ref="V359" ca="1">(U359*_xll.RiskNormal('SW7'!C$3,'SW7'!D$3,_xll.RiskTruncateP(0.05,0.95),_xll.RiskName("PFAS MUSCLE FRAC"))/(B359*_xll.RiskNormal('SW7'!C$4,'SW7'!E$4,_xll.RiskTruncateP(0.05,0.95),_xll.RiskName("MUSCLE BW FRAC"))))/1000</f>
        <v>#NAME?</v>
      </c>
      <c r="W359" s="137" t="e" cm="1">
        <f t="array" aca="1" ref="W359" ca="1">V359/_xll.RiskNormal('SW7'!C$5,'SW7'!D$5,_xll.RiskTruncateP(0.05,0.95),_xll.RiskName("Serum Part"))</f>
        <v>#NAME?</v>
      </c>
    </row>
    <row r="360" spans="1:23" x14ac:dyDescent="0.35">
      <c r="A360" s="133">
        <f t="shared" si="47"/>
        <v>357</v>
      </c>
      <c r="B360" s="134" t="e" cm="1">
        <f t="array" aca="1" ref="B360" ca="1">B359+_xll.RiskNormal(0.5584 + 2*0.001787*A360 -3*0.00000155*A360^2 - 4*0.00000000133*A360^3,0.35*(0.5584 + 2*0.001787*A360 -3*0.00000155*A360^2 - 4*0.00000000133*A360^3),_xll.RiskTruncateP(0.05,0.95),_xll.RiskName("BW Gain"),_xll.RiskUnits("kg"))</f>
        <v>#NAME?</v>
      </c>
      <c r="C360" s="133" t="e" cm="1">
        <f t="array" aca="1" ref="C360" ca="1">_xll.RiskNormal(1200,1200*0.3941,_xll.RiskTruncateP(0.05,0.95),_xll.RiskName("Diet 4 Feed"),_xll.RiskUnits("ng/kg dry"))</f>
        <v>#NAME?</v>
      </c>
      <c r="D360" s="133">
        <v>0</v>
      </c>
      <c r="E360" s="163">
        <v>1.3</v>
      </c>
      <c r="F360" s="134"/>
      <c r="G360" s="134"/>
      <c r="H360" s="134"/>
      <c r="I360" s="134"/>
      <c r="J360" s="134"/>
      <c r="K360" s="134"/>
      <c r="L360" s="134" t="e" cm="1">
        <f t="array" aca="1" ref="L360" ca="1">_xll.RiskNormal(5.4702*LN(A360)-22.889,(5.4702*LN(A360)-22.889)*0.35,_xll.RiskTruncateP(0.05,0.95),_xll.RiskName("DMI"),_xll.RiskUnits("kg"))</f>
        <v>#NAME?</v>
      </c>
      <c r="M360" s="134" t="e" cm="1">
        <f t="array" aca="1" ref="M360" ca="1">_xll.RiskNormal(0.0243*L360,0.005*L360,_xll.RiskTruncateP(0.05,0.95),_xll.RiskName("Soil Intake"),_xll.RiskUnits("kg"))</f>
        <v>#NAME?</v>
      </c>
      <c r="N360" s="134" t="e">
        <f t="shared" ca="1" si="48"/>
        <v>#NAME?</v>
      </c>
      <c r="O360" s="134">
        <f t="shared" si="49"/>
        <v>0</v>
      </c>
      <c r="P360" s="134" t="e">
        <f t="shared" ca="1" si="52"/>
        <v>#NAME?</v>
      </c>
      <c r="Q360" s="134" t="e">
        <f t="shared" ca="1" si="52"/>
        <v>#NAME?</v>
      </c>
      <c r="R360" s="134" t="e">
        <f t="shared" ca="1" si="52"/>
        <v>#NAME?</v>
      </c>
      <c r="S360" s="134" t="e">
        <f t="shared" ca="1" si="51"/>
        <v>#NAME?</v>
      </c>
      <c r="T360" s="134" t="e" cm="1">
        <f t="array" aca="1" ref="T360" ca="1">U359-(U359*(0.5^(1/_xll.RiskNormal('SW7'!C$2,'SW7'!D$2,_xll.RiskTruncateP(0.05,0.95),_xll.RiskName("Halflife"),_xll.RiskUnits("d")))))</f>
        <v>#NAME?</v>
      </c>
      <c r="U360" s="134" t="e">
        <f t="shared" ca="1" si="50"/>
        <v>#NAME?</v>
      </c>
      <c r="V360" s="137" t="e" cm="1">
        <f t="array" aca="1" ref="V360" ca="1">(U360*_xll.RiskNormal('SW7'!C$3,'SW7'!D$3,_xll.RiskTruncateP(0.05,0.95),_xll.RiskName("PFAS MUSCLE FRAC"))/(B360*_xll.RiskNormal('SW7'!C$4,'SW7'!E$4,_xll.RiskTruncateP(0.05,0.95),_xll.RiskName("MUSCLE BW FRAC"))))/1000</f>
        <v>#NAME?</v>
      </c>
      <c r="W360" s="137" t="e" cm="1">
        <f t="array" aca="1" ref="W360" ca="1">V360/_xll.RiskNormal('SW7'!C$5,'SW7'!D$5,_xll.RiskTruncateP(0.05,0.95),_xll.RiskName("Serum Part"))</f>
        <v>#NAME?</v>
      </c>
    </row>
    <row r="361" spans="1:23" x14ac:dyDescent="0.35">
      <c r="A361" s="133">
        <f t="shared" si="47"/>
        <v>358</v>
      </c>
      <c r="B361" s="134" t="e" cm="1">
        <f t="array" aca="1" ref="B361" ca="1">B360+_xll.RiskNormal(0.5584 + 2*0.001787*A361 -3*0.00000155*A361^2 - 4*0.00000000133*A361^3,0.35*(0.5584 + 2*0.001787*A361 -3*0.00000155*A361^2 - 4*0.00000000133*A361^3),_xll.RiskTruncateP(0.05,0.95),_xll.RiskName("BW Gain"),_xll.RiskUnits("kg"))</f>
        <v>#NAME?</v>
      </c>
      <c r="C361" s="133" t="e" cm="1">
        <f t="array" aca="1" ref="C361" ca="1">_xll.RiskNormal(1200,1200*0.3941,_xll.RiskTruncateP(0.05,0.95),_xll.RiskName("Diet 4 Feed"),_xll.RiskUnits("ng/kg dry"))</f>
        <v>#NAME?</v>
      </c>
      <c r="D361" s="133">
        <v>0</v>
      </c>
      <c r="E361" s="163">
        <v>1.3</v>
      </c>
      <c r="F361" s="134"/>
      <c r="G361" s="134"/>
      <c r="H361" s="134"/>
      <c r="I361" s="134"/>
      <c r="J361" s="134"/>
      <c r="K361" s="134"/>
      <c r="L361" s="134" t="e" cm="1">
        <f t="array" aca="1" ref="L361" ca="1">_xll.RiskNormal(5.4702*LN(A361)-22.889,(5.4702*LN(A361)-22.889)*0.35,_xll.RiskTruncateP(0.05,0.95),_xll.RiskName("DMI"),_xll.RiskUnits("kg"))</f>
        <v>#NAME?</v>
      </c>
      <c r="M361" s="134" t="e" cm="1">
        <f t="array" aca="1" ref="M361" ca="1">_xll.RiskNormal(0.0243*L361,0.005*L361,_xll.RiskTruncateP(0.05,0.95),_xll.RiskName("Soil Intake"),_xll.RiskUnits("kg"))</f>
        <v>#NAME?</v>
      </c>
      <c r="N361" s="134" t="e">
        <f t="shared" ca="1" si="48"/>
        <v>#NAME?</v>
      </c>
      <c r="O361" s="134">
        <f t="shared" si="49"/>
        <v>0</v>
      </c>
      <c r="P361" s="134" t="e">
        <f t="shared" ca="1" si="52"/>
        <v>#NAME?</v>
      </c>
      <c r="Q361" s="134" t="e">
        <f t="shared" ca="1" si="52"/>
        <v>#NAME?</v>
      </c>
      <c r="R361" s="134" t="e">
        <f t="shared" ca="1" si="52"/>
        <v>#NAME?</v>
      </c>
      <c r="S361" s="134" t="e">
        <f t="shared" ca="1" si="51"/>
        <v>#NAME?</v>
      </c>
      <c r="T361" s="134" t="e" cm="1">
        <f t="array" aca="1" ref="T361" ca="1">U360-(U360*(0.5^(1/_xll.RiskNormal('SW7'!C$2,'SW7'!D$2,_xll.RiskTruncateP(0.05,0.95),_xll.RiskName("Halflife"),_xll.RiskUnits("d")))))</f>
        <v>#NAME?</v>
      </c>
      <c r="U361" s="134" t="e">
        <f t="shared" ca="1" si="50"/>
        <v>#NAME?</v>
      </c>
      <c r="V361" s="137" t="e" cm="1">
        <f t="array" aca="1" ref="V361" ca="1">(U361*_xll.RiskNormal('SW7'!C$3,'SW7'!D$3,_xll.RiskTruncateP(0.05,0.95),_xll.RiskName("PFAS MUSCLE FRAC"))/(B361*_xll.RiskNormal('SW7'!C$4,'SW7'!E$4,_xll.RiskTruncateP(0.05,0.95),_xll.RiskName("MUSCLE BW FRAC"))))/1000</f>
        <v>#NAME?</v>
      </c>
      <c r="W361" s="137" t="e" cm="1">
        <f t="array" aca="1" ref="W361" ca="1">V361/_xll.RiskNormal('SW7'!C$5,'SW7'!D$5,_xll.RiskTruncateP(0.05,0.95),_xll.RiskName("Serum Part"))</f>
        <v>#NAME?</v>
      </c>
    </row>
    <row r="362" spans="1:23" x14ac:dyDescent="0.35">
      <c r="A362" s="133">
        <f t="shared" si="47"/>
        <v>359</v>
      </c>
      <c r="B362" s="134" t="e" cm="1">
        <f t="array" aca="1" ref="B362" ca="1">B361+_xll.RiskNormal(0.5584 + 2*0.001787*A362 -3*0.00000155*A362^2 - 4*0.00000000133*A362^3,0.35*(0.5584 + 2*0.001787*A362 -3*0.00000155*A362^2 - 4*0.00000000133*A362^3),_xll.RiskTruncateP(0.05,0.95),_xll.RiskName("BW Gain"),_xll.RiskUnits("kg"))</f>
        <v>#NAME?</v>
      </c>
      <c r="C362" s="133" t="e" cm="1">
        <f t="array" aca="1" ref="C362" ca="1">_xll.RiskNormal(1200,1200*0.3941,_xll.RiskTruncateP(0.05,0.95),_xll.RiskName("Diet 4 Feed"),_xll.RiskUnits("ng/kg dry"))</f>
        <v>#NAME?</v>
      </c>
      <c r="D362" s="133">
        <v>0</v>
      </c>
      <c r="E362" s="163">
        <v>1.3</v>
      </c>
      <c r="F362" s="134"/>
      <c r="G362" s="134"/>
      <c r="H362" s="134"/>
      <c r="I362" s="134"/>
      <c r="J362" s="134"/>
      <c r="K362" s="134"/>
      <c r="L362" s="134" t="e" cm="1">
        <f t="array" aca="1" ref="L362" ca="1">_xll.RiskNormal(5.4702*LN(A362)-22.889,(5.4702*LN(A362)-22.889)*0.35,_xll.RiskTruncateP(0.05,0.95),_xll.RiskName("DMI"),_xll.RiskUnits("kg"))</f>
        <v>#NAME?</v>
      </c>
      <c r="M362" s="134" t="e" cm="1">
        <f t="array" aca="1" ref="M362" ca="1">_xll.RiskNormal(0.0243*L362,0.005*L362,_xll.RiskTruncateP(0.05,0.95),_xll.RiskName("Soil Intake"),_xll.RiskUnits("kg"))</f>
        <v>#NAME?</v>
      </c>
      <c r="N362" s="134" t="e">
        <f t="shared" ca="1" si="48"/>
        <v>#NAME?</v>
      </c>
      <c r="O362" s="134">
        <f t="shared" si="49"/>
        <v>0</v>
      </c>
      <c r="P362" s="134" t="e">
        <f t="shared" ca="1" si="52"/>
        <v>#NAME?</v>
      </c>
      <c r="Q362" s="134" t="e">
        <f t="shared" ca="1" si="52"/>
        <v>#NAME?</v>
      </c>
      <c r="R362" s="134" t="e">
        <f t="shared" ca="1" si="52"/>
        <v>#NAME?</v>
      </c>
      <c r="S362" s="134" t="e">
        <f t="shared" ca="1" si="51"/>
        <v>#NAME?</v>
      </c>
      <c r="T362" s="134" t="e" cm="1">
        <f t="array" aca="1" ref="T362" ca="1">U361-(U361*(0.5^(1/_xll.RiskNormal('SW7'!C$2,'SW7'!D$2,_xll.RiskTruncateP(0.05,0.95),_xll.RiskName("Halflife"),_xll.RiskUnits("d")))))</f>
        <v>#NAME?</v>
      </c>
      <c r="U362" s="134" t="e">
        <f t="shared" ca="1" si="50"/>
        <v>#NAME?</v>
      </c>
      <c r="V362" s="137" t="e" cm="1">
        <f t="array" aca="1" ref="V362" ca="1">(U362*_xll.RiskNormal('SW7'!C$3,'SW7'!D$3,_xll.RiskTruncateP(0.05,0.95),_xll.RiskName("PFAS MUSCLE FRAC"))/(B362*_xll.RiskNormal('SW7'!C$4,'SW7'!E$4,_xll.RiskTruncateP(0.05,0.95),_xll.RiskName("MUSCLE BW FRAC"))))/1000</f>
        <v>#NAME?</v>
      </c>
      <c r="W362" s="137" t="e" cm="1">
        <f t="array" aca="1" ref="W362" ca="1">V362/_xll.RiskNormal('SW7'!C$5,'SW7'!D$5,_xll.RiskTruncateP(0.05,0.95),_xll.RiskName("Serum Part"))</f>
        <v>#NAME?</v>
      </c>
    </row>
    <row r="363" spans="1:23" x14ac:dyDescent="0.35">
      <c r="A363" s="133">
        <f t="shared" si="47"/>
        <v>360</v>
      </c>
      <c r="B363" s="134" t="e" cm="1">
        <f t="array" aca="1" ref="B363" ca="1">B362+_xll.RiskNormal(0.5584 + 2*0.001787*A363 -3*0.00000155*A363^2 - 4*0.00000000133*A363^3,0.35*(0.5584 + 2*0.001787*A363 -3*0.00000155*A363^2 - 4*0.00000000133*A363^3),_xll.RiskTruncateP(0.05,0.95),_xll.RiskName("BW Gain"),_xll.RiskUnits("kg"))</f>
        <v>#NAME?</v>
      </c>
      <c r="C363" s="133" t="e" cm="1">
        <f t="array" aca="1" ref="C363" ca="1">_xll.RiskNormal(1200,1200*0.3941,_xll.RiskTruncateP(0.05,0.95),_xll.RiskName("Diet 4 Feed"),_xll.RiskUnits("ng/kg dry"))</f>
        <v>#NAME?</v>
      </c>
      <c r="D363" s="133">
        <v>0</v>
      </c>
      <c r="E363" s="163">
        <v>1.3</v>
      </c>
      <c r="F363" s="134"/>
      <c r="G363" s="134"/>
      <c r="H363" s="134"/>
      <c r="I363" s="134"/>
      <c r="J363" s="134"/>
      <c r="K363" s="134"/>
      <c r="L363" s="134" t="e" cm="1">
        <f t="array" aca="1" ref="L363" ca="1">_xll.RiskNormal(5.4702*LN(A363)-22.889,(5.4702*LN(A363)-22.889)*0.35,_xll.RiskTruncateP(0.05,0.95),_xll.RiskName("DMI"),_xll.RiskUnits("kg"))</f>
        <v>#NAME?</v>
      </c>
      <c r="M363" s="134" t="e" cm="1">
        <f t="array" aca="1" ref="M363" ca="1">_xll.RiskNormal(0.0243*L363,0.005*L363,_xll.RiskTruncateP(0.05,0.95),_xll.RiskName("Soil Intake"),_xll.RiskUnits("kg"))</f>
        <v>#NAME?</v>
      </c>
      <c r="N363" s="134" t="e">
        <f t="shared" ca="1" si="48"/>
        <v>#NAME?</v>
      </c>
      <c r="O363" s="134">
        <f t="shared" si="49"/>
        <v>0</v>
      </c>
      <c r="P363" s="134" t="e">
        <f t="shared" ca="1" si="52"/>
        <v>#NAME?</v>
      </c>
      <c r="Q363" s="134" t="e">
        <f t="shared" ca="1" si="52"/>
        <v>#NAME?</v>
      </c>
      <c r="R363" s="134" t="e">
        <f t="shared" ca="1" si="52"/>
        <v>#NAME?</v>
      </c>
      <c r="S363" s="134" t="e">
        <f t="shared" ca="1" si="51"/>
        <v>#NAME?</v>
      </c>
      <c r="T363" s="134" t="e" cm="1">
        <f t="array" aca="1" ref="T363" ca="1">U362-(U362*(0.5^(1/_xll.RiskNormal('SW7'!C$2,'SW7'!D$2,_xll.RiskTruncateP(0.05,0.95),_xll.RiskName("Halflife"),_xll.RiskUnits("d")))))</f>
        <v>#NAME?</v>
      </c>
      <c r="U363" s="134" t="e">
        <f t="shared" ca="1" si="50"/>
        <v>#NAME?</v>
      </c>
      <c r="V363" s="137" t="e" cm="1">
        <f t="array" aca="1" ref="V363" ca="1">(U363*_xll.RiskNormal('SW7'!C$3,'SW7'!D$3,_xll.RiskTruncateP(0.05,0.95),_xll.RiskName("PFAS MUSCLE FRAC"))/(B363*_xll.RiskNormal('SW7'!C$4,'SW7'!E$4,_xll.RiskTruncateP(0.05,0.95),_xll.RiskName("MUSCLE BW FRAC"))))/1000</f>
        <v>#NAME?</v>
      </c>
      <c r="W363" s="137" t="e" cm="1">
        <f t="array" aca="1" ref="W363" ca="1">V363/_xll.RiskNormal('SW7'!C$5,'SW7'!D$5,_xll.RiskTruncateP(0.05,0.95),_xll.RiskName("Serum Part"))</f>
        <v>#NAME?</v>
      </c>
    </row>
    <row r="364" spans="1:23" x14ac:dyDescent="0.35">
      <c r="A364" s="133">
        <f t="shared" si="47"/>
        <v>361</v>
      </c>
      <c r="B364" s="134" t="e" cm="1">
        <f t="array" aca="1" ref="B364" ca="1">B363+_xll.RiskNormal(0.5584 + 2*0.001787*A364 -3*0.00000155*A364^2 - 4*0.00000000133*A364^3,0.35*(0.5584 + 2*0.001787*A364 -3*0.00000155*A364^2 - 4*0.00000000133*A364^3),_xll.RiskTruncateP(0.05,0.95),_xll.RiskName("BW Gain"),_xll.RiskUnits("kg"))</f>
        <v>#NAME?</v>
      </c>
      <c r="C364" s="133" t="e" cm="1">
        <f t="array" aca="1" ref="C364" ca="1">_xll.RiskNormal(60,60*0.3941,_xll.RiskTruncateP(0.05,0.95),_xll.RiskName("Diet 5 Feed"),_xll.RiskUnits("ng/kg dry"))</f>
        <v>#NAME?</v>
      </c>
      <c r="D364" s="133" t="e" cm="1">
        <f t="array" aca="1" ref="D364" ca="1">_xll.RiskNormal(680,680*0.282,_xll.RiskTruncateP(0.05,0.95),_xll.RiskName("Diet 5 Soil"),_xll.RiskUnits("ng/kg dry"))</f>
        <v>#NAME?</v>
      </c>
      <c r="E364" s="163">
        <v>1.3</v>
      </c>
      <c r="F364" s="134"/>
      <c r="G364" s="134"/>
      <c r="H364" s="134"/>
      <c r="I364" s="134"/>
      <c r="J364" s="134"/>
      <c r="K364" s="134"/>
      <c r="L364" s="134" t="e" cm="1">
        <f t="array" aca="1" ref="L364" ca="1">_xll.RiskNormal(5.4702*LN(A364)-22.889,(5.4702*LN(A364)-22.889)*0.35,_xll.RiskTruncateP(0.05,0.95),_xll.RiskName("DMI"),_xll.RiskUnits("kg"))</f>
        <v>#NAME?</v>
      </c>
      <c r="M364" s="134" t="e" cm="1">
        <f t="array" aca="1" ref="M364" ca="1">_xll.RiskNormal(0.0243*L364,0.005*L364,_xll.RiskTruncateP(0.05,0.95),_xll.RiskName("Soil Intake"),_xll.RiskUnits("kg"))</f>
        <v>#NAME?</v>
      </c>
      <c r="N364" s="134" t="e">
        <f t="shared" ca="1" si="48"/>
        <v>#NAME?</v>
      </c>
      <c r="O364" s="134">
        <f t="shared" si="49"/>
        <v>0</v>
      </c>
      <c r="P364" s="134" t="e">
        <f t="shared" ca="1" si="52"/>
        <v>#NAME?</v>
      </c>
      <c r="Q364" s="134" t="e">
        <f t="shared" ca="1" si="52"/>
        <v>#NAME?</v>
      </c>
      <c r="R364" s="134" t="e">
        <f t="shared" ca="1" si="52"/>
        <v>#NAME?</v>
      </c>
      <c r="S364" s="134" t="e">
        <f t="shared" ca="1" si="51"/>
        <v>#NAME?</v>
      </c>
      <c r="T364" s="134" t="e" cm="1">
        <f t="array" aca="1" ref="T364" ca="1">U363-(U363*(0.5^(1/_xll.RiskNormal('SW7'!C$2,'SW7'!D$2,_xll.RiskTruncateP(0.05,0.95),_xll.RiskName("Halflife"),_xll.RiskUnits("d")))))</f>
        <v>#NAME?</v>
      </c>
      <c r="U364" s="134" t="e">
        <f t="shared" ca="1" si="50"/>
        <v>#NAME?</v>
      </c>
      <c r="V364" s="137" t="e" cm="1">
        <f t="array" aca="1" ref="V364" ca="1">(U364*_xll.RiskNormal('SW7'!C$3,'SW7'!D$3,_xll.RiskTruncateP(0.05,0.95),_xll.RiskName("PFAS MUSCLE FRAC"))/(B364*_xll.RiskNormal('SW7'!C$4,'SW7'!E$4,_xll.RiskTruncateP(0.05,0.95),_xll.RiskName("MUSCLE BW FRAC"))))/1000</f>
        <v>#NAME?</v>
      </c>
      <c r="W364" s="137" t="e" cm="1">
        <f t="array" aca="1" ref="W364" ca="1">V364/_xll.RiskNormal('SW7'!C$5,'SW7'!D$5,_xll.RiskTruncateP(0.05,0.95),_xll.RiskName("Serum Part"))</f>
        <v>#NAME?</v>
      </c>
    </row>
    <row r="365" spans="1:23" x14ac:dyDescent="0.35">
      <c r="A365" s="133">
        <f t="shared" si="47"/>
        <v>362</v>
      </c>
      <c r="B365" s="134" t="e" cm="1">
        <f t="array" aca="1" ref="B365" ca="1">B364+_xll.RiskNormal(0.5584 + 2*0.001787*A365 -3*0.00000155*A365^2 - 4*0.00000000133*A365^3,0.35*(0.5584 + 2*0.001787*A365 -3*0.00000155*A365^2 - 4*0.00000000133*A365^3),_xll.RiskTruncateP(0.05,0.95),_xll.RiskName("BW Gain"),_xll.RiskUnits("kg"))</f>
        <v>#NAME?</v>
      </c>
      <c r="C365" s="133" t="e" cm="1">
        <f t="array" aca="1" ref="C365" ca="1">_xll.RiskNormal(60,60*0.3941,_xll.RiskTruncateP(0.05,0.95),_xll.RiskName("Diet 5 Feed"),_xll.RiskUnits("ng/kg dry"))</f>
        <v>#NAME?</v>
      </c>
      <c r="D365" s="133" t="e" cm="1">
        <f t="array" aca="1" ref="D365" ca="1">_xll.RiskNormal(680,680*0.282,_xll.RiskTruncateP(0.05,0.95),_xll.RiskName("Diet 5 Soil"),_xll.RiskUnits("ng/kg dry"))</f>
        <v>#NAME?</v>
      </c>
      <c r="E365" s="163">
        <v>1.3</v>
      </c>
      <c r="F365" s="134"/>
      <c r="G365" s="134"/>
      <c r="H365" s="134"/>
      <c r="I365" s="134"/>
      <c r="J365" s="134"/>
      <c r="K365" s="134"/>
      <c r="L365" s="134" t="e" cm="1">
        <f t="array" aca="1" ref="L365" ca="1">_xll.RiskNormal(5.4702*LN(A365)-22.889,(5.4702*LN(A365)-22.889)*0.35,_xll.RiskTruncateP(0.05,0.95),_xll.RiskName("DMI"),_xll.RiskUnits("kg"))</f>
        <v>#NAME?</v>
      </c>
      <c r="M365" s="134" t="e" cm="1">
        <f t="array" aca="1" ref="M365" ca="1">_xll.RiskNormal(0.0243*L365,0.005*L365,_xll.RiskTruncateP(0.05,0.95),_xll.RiskName("Soil Intake"),_xll.RiskUnits("kg"))</f>
        <v>#NAME?</v>
      </c>
      <c r="N365" s="134" t="e">
        <f t="shared" ca="1" si="48"/>
        <v>#NAME?</v>
      </c>
      <c r="O365" s="134">
        <f t="shared" si="49"/>
        <v>0</v>
      </c>
      <c r="P365" s="134" t="e">
        <f t="shared" ca="1" si="52"/>
        <v>#NAME?</v>
      </c>
      <c r="Q365" s="134" t="e">
        <f t="shared" ca="1" si="52"/>
        <v>#NAME?</v>
      </c>
      <c r="R365" s="134" t="e">
        <f t="shared" ca="1" si="52"/>
        <v>#NAME?</v>
      </c>
      <c r="S365" s="134" t="e">
        <f t="shared" ca="1" si="51"/>
        <v>#NAME?</v>
      </c>
      <c r="T365" s="134" t="e" cm="1">
        <f t="array" aca="1" ref="T365" ca="1">U364-(U364*(0.5^(1/_xll.RiskNormal('SW7'!C$2,'SW7'!D$2,_xll.RiskTruncateP(0.05,0.95),_xll.RiskName("Halflife"),_xll.RiskUnits("d")))))</f>
        <v>#NAME?</v>
      </c>
      <c r="U365" s="134" t="e">
        <f t="shared" ca="1" si="50"/>
        <v>#NAME?</v>
      </c>
      <c r="V365" s="137" t="e" cm="1">
        <f t="array" aca="1" ref="V365" ca="1">(U365*_xll.RiskNormal('SW7'!C$3,'SW7'!D$3,_xll.RiskTruncateP(0.05,0.95),_xll.RiskName("PFAS MUSCLE FRAC"))/(B365*_xll.RiskNormal('SW7'!C$4,'SW7'!E$4,_xll.RiskTruncateP(0.05,0.95),_xll.RiskName("MUSCLE BW FRAC"))))/1000</f>
        <v>#NAME?</v>
      </c>
      <c r="W365" s="137" t="e" cm="1">
        <f t="array" aca="1" ref="W365" ca="1">V365/_xll.RiskNormal('SW7'!C$5,'SW7'!D$5,_xll.RiskTruncateP(0.05,0.95),_xll.RiskName("Serum Part"))</f>
        <v>#NAME?</v>
      </c>
    </row>
    <row r="366" spans="1:23" x14ac:dyDescent="0.35">
      <c r="A366" s="133">
        <f t="shared" si="47"/>
        <v>363</v>
      </c>
      <c r="B366" s="134" t="e" cm="1">
        <f t="array" aca="1" ref="B366" ca="1">B365+_xll.RiskNormal(0.5584 + 2*0.001787*A366 -3*0.00000155*A366^2 - 4*0.00000000133*A366^3,0.35*(0.5584 + 2*0.001787*A366 -3*0.00000155*A366^2 - 4*0.00000000133*A366^3),_xll.RiskTruncateP(0.05,0.95),_xll.RiskName("BW Gain"),_xll.RiskUnits("kg"))</f>
        <v>#NAME?</v>
      </c>
      <c r="C366" s="133" t="e" cm="1">
        <f t="array" aca="1" ref="C366" ca="1">_xll.RiskNormal(60,60*0.3941,_xll.RiskTruncateP(0.05,0.95),_xll.RiskName("Diet 5 Feed"),_xll.RiskUnits("ng/kg dry"))</f>
        <v>#NAME?</v>
      </c>
      <c r="D366" s="133" t="e" cm="1">
        <f t="array" aca="1" ref="D366" ca="1">_xll.RiskNormal(680,680*0.282,_xll.RiskTruncateP(0.05,0.95),_xll.RiskName("Diet 5 Soil"),_xll.RiskUnits("ng/kg dry"))</f>
        <v>#NAME?</v>
      </c>
      <c r="E366" s="163">
        <v>1.3</v>
      </c>
      <c r="F366" s="134"/>
      <c r="G366" s="134"/>
      <c r="H366" s="134"/>
      <c r="I366" s="134"/>
      <c r="J366" s="134"/>
      <c r="K366" s="134"/>
      <c r="L366" s="134" t="e" cm="1">
        <f t="array" aca="1" ref="L366" ca="1">_xll.RiskNormal(5.4702*LN(A366)-22.889,(5.4702*LN(A366)-22.889)*0.35,_xll.RiskTruncateP(0.05,0.95),_xll.RiskName("DMI"),_xll.RiskUnits("kg"))</f>
        <v>#NAME?</v>
      </c>
      <c r="M366" s="134" t="e" cm="1">
        <f t="array" aca="1" ref="M366" ca="1">_xll.RiskNormal(0.0243*L366,0.005*L366,_xll.RiskTruncateP(0.05,0.95),_xll.RiskName("Soil Intake"),_xll.RiskUnits("kg"))</f>
        <v>#NAME?</v>
      </c>
      <c r="N366" s="134" t="e">
        <f t="shared" ca="1" si="48"/>
        <v>#NAME?</v>
      </c>
      <c r="O366" s="134">
        <f t="shared" si="49"/>
        <v>0</v>
      </c>
      <c r="P366" s="134" t="e">
        <f t="shared" ca="1" si="52"/>
        <v>#NAME?</v>
      </c>
      <c r="Q366" s="134" t="e">
        <f t="shared" ca="1" si="52"/>
        <v>#NAME?</v>
      </c>
      <c r="R366" s="134" t="e">
        <f t="shared" ca="1" si="52"/>
        <v>#NAME?</v>
      </c>
      <c r="S366" s="134" t="e">
        <f t="shared" ca="1" si="51"/>
        <v>#NAME?</v>
      </c>
      <c r="T366" s="134" t="e" cm="1">
        <f t="array" aca="1" ref="T366" ca="1">U365-(U365*(0.5^(1/_xll.RiskNormal('SW7'!C$2,'SW7'!D$2,_xll.RiskTruncateP(0.05,0.95),_xll.RiskName("Halflife"),_xll.RiskUnits("d")))))</f>
        <v>#NAME?</v>
      </c>
      <c r="U366" s="134" t="e">
        <f t="shared" ca="1" si="50"/>
        <v>#NAME?</v>
      </c>
      <c r="V366" s="137" t="e" cm="1">
        <f t="array" aca="1" ref="V366" ca="1">(U366*_xll.RiskNormal('SW7'!C$3,'SW7'!D$3,_xll.RiskTruncateP(0.05,0.95),_xll.RiskName("PFAS MUSCLE FRAC"))/(B366*_xll.RiskNormal('SW7'!C$4,'SW7'!E$4,_xll.RiskTruncateP(0.05,0.95),_xll.RiskName("MUSCLE BW FRAC"))))/1000</f>
        <v>#NAME?</v>
      </c>
      <c r="W366" s="137" t="e" cm="1">
        <f t="array" aca="1" ref="W366" ca="1">V366/_xll.RiskNormal('SW7'!C$5,'SW7'!D$5,_xll.RiskTruncateP(0.05,0.95),_xll.RiskName("Serum Part"))</f>
        <v>#NAME?</v>
      </c>
    </row>
    <row r="367" spans="1:23" x14ac:dyDescent="0.35">
      <c r="A367" s="133">
        <f t="shared" si="47"/>
        <v>364</v>
      </c>
      <c r="B367" s="134" t="e" cm="1">
        <f t="array" aca="1" ref="B367" ca="1">B366+_xll.RiskNormal(0.5584 + 2*0.001787*A367 -3*0.00000155*A367^2 - 4*0.00000000133*A367^3,0.35*(0.5584 + 2*0.001787*A367 -3*0.00000155*A367^2 - 4*0.00000000133*A367^3),_xll.RiskTruncateP(0.05,0.95),_xll.RiskName("BW Gain"),_xll.RiskUnits("kg"))</f>
        <v>#NAME?</v>
      </c>
      <c r="C367" s="133" t="e" cm="1">
        <f t="array" aca="1" ref="C367" ca="1">_xll.RiskNormal(60,60*0.3941,_xll.RiskTruncateP(0.05,0.95),_xll.RiskName("Diet 5 Feed"),_xll.RiskUnits("ng/kg dry"))</f>
        <v>#NAME?</v>
      </c>
      <c r="D367" s="133" t="e" cm="1">
        <f t="array" aca="1" ref="D367" ca="1">_xll.RiskNormal(680,680*0.282,_xll.RiskTruncateP(0.05,0.95),_xll.RiskName("Diet 5 Soil"),_xll.RiskUnits("ng/kg dry"))</f>
        <v>#NAME?</v>
      </c>
      <c r="E367" s="163">
        <v>1.3</v>
      </c>
      <c r="F367" s="134"/>
      <c r="G367" s="134"/>
      <c r="H367" s="134"/>
      <c r="I367" s="134"/>
      <c r="J367" s="134"/>
      <c r="K367" s="134"/>
      <c r="L367" s="134" t="e" cm="1">
        <f t="array" aca="1" ref="L367" ca="1">_xll.RiskNormal(5.4702*LN(A367)-22.889,(5.4702*LN(A367)-22.889)*0.35,_xll.RiskTruncateP(0.05,0.95),_xll.RiskName("DMI"),_xll.RiskUnits("kg"))</f>
        <v>#NAME?</v>
      </c>
      <c r="M367" s="134" t="e" cm="1">
        <f t="array" aca="1" ref="M367" ca="1">_xll.RiskNormal(0.0243*L367,0.005*L367,_xll.RiskTruncateP(0.05,0.95),_xll.RiskName("Soil Intake"),_xll.RiskUnits("kg"))</f>
        <v>#NAME?</v>
      </c>
      <c r="N367" s="134" t="e">
        <f t="shared" ca="1" si="48"/>
        <v>#NAME?</v>
      </c>
      <c r="O367" s="134">
        <f t="shared" si="49"/>
        <v>0</v>
      </c>
      <c r="P367" s="134" t="e">
        <f t="shared" ca="1" si="52"/>
        <v>#NAME?</v>
      </c>
      <c r="Q367" s="134" t="e">
        <f t="shared" ca="1" si="52"/>
        <v>#NAME?</v>
      </c>
      <c r="R367" s="134" t="e">
        <f t="shared" ca="1" si="52"/>
        <v>#NAME?</v>
      </c>
      <c r="S367" s="134" t="e">
        <f t="shared" ca="1" si="51"/>
        <v>#NAME?</v>
      </c>
      <c r="T367" s="134" t="e" cm="1">
        <f t="array" aca="1" ref="T367" ca="1">U366-(U366*(0.5^(1/_xll.RiskNormal('SW7'!C$2,'SW7'!D$2,_xll.RiskTruncateP(0.05,0.95),_xll.RiskName("Halflife"),_xll.RiskUnits("d")))))</f>
        <v>#NAME?</v>
      </c>
      <c r="U367" s="134" t="e">
        <f t="shared" ca="1" si="50"/>
        <v>#NAME?</v>
      </c>
      <c r="V367" s="137" t="e" cm="1">
        <f t="array" aca="1" ref="V367" ca="1">(U367*_xll.RiskNormal('SW7'!C$3,'SW7'!D$3,_xll.RiskTruncateP(0.05,0.95),_xll.RiskName("PFAS MUSCLE FRAC"))/(B367*_xll.RiskNormal('SW7'!C$4,'SW7'!E$4,_xll.RiskTruncateP(0.05,0.95),_xll.RiskName("MUSCLE BW FRAC"))))/1000</f>
        <v>#NAME?</v>
      </c>
      <c r="W367" s="137" t="e" cm="1">
        <f t="array" aca="1" ref="W367" ca="1">V367/_xll.RiskNormal('SW7'!C$5,'SW7'!D$5,_xll.RiskTruncateP(0.05,0.95),_xll.RiskName("Serum Part"))</f>
        <v>#NAME?</v>
      </c>
    </row>
    <row r="368" spans="1:23" x14ac:dyDescent="0.35">
      <c r="A368" s="133">
        <f t="shared" si="47"/>
        <v>365</v>
      </c>
      <c r="B368" s="134" t="e" cm="1">
        <f t="array" aca="1" ref="B368" ca="1">B367+_xll.RiskNormal(0.5584 + 2*0.001787*A368 -3*0.00000155*A368^2 - 4*0.00000000133*A368^3,0.35*(0.5584 + 2*0.001787*A368 -3*0.00000155*A368^2 - 4*0.00000000133*A368^3),_xll.RiskTruncateP(0.05,0.95),_xll.RiskName("BW Gain"),_xll.RiskUnits("kg"))</f>
        <v>#NAME?</v>
      </c>
      <c r="C368" s="133" t="e" cm="1">
        <f t="array" aca="1" ref="C368" ca="1">_xll.RiskNormal(60,60*0.3941,_xll.RiskTruncateP(0.05,0.95),_xll.RiskName("Diet 5 Feed"),_xll.RiskUnits("ng/kg dry"))</f>
        <v>#NAME?</v>
      </c>
      <c r="D368" s="133" t="e" cm="1">
        <f t="array" aca="1" ref="D368" ca="1">_xll.RiskNormal(680,680*0.282,_xll.RiskTruncateP(0.05,0.95),_xll.RiskName("Diet 5 Soil"),_xll.RiskUnits("ng/kg dry"))</f>
        <v>#NAME?</v>
      </c>
      <c r="E368" s="163">
        <v>1.3</v>
      </c>
      <c r="F368" s="134"/>
      <c r="G368" s="134"/>
      <c r="H368" s="134"/>
      <c r="I368" s="134"/>
      <c r="J368" s="134"/>
      <c r="K368" s="134"/>
      <c r="L368" s="134" t="e" cm="1">
        <f t="array" aca="1" ref="L368" ca="1">_xll.RiskNormal(5.4702*LN(A368)-22.889,(5.4702*LN(A368)-22.889)*0.35,_xll.RiskTruncateP(0.05,0.95),_xll.RiskName("DMI"),_xll.RiskUnits("kg"))</f>
        <v>#NAME?</v>
      </c>
      <c r="M368" s="134" t="e" cm="1">
        <f t="array" aca="1" ref="M368" ca="1">_xll.RiskNormal(0.0243*L368,0.005*L368,_xll.RiskTruncateP(0.05,0.95),_xll.RiskName("Soil Intake"),_xll.RiskUnits("kg"))</f>
        <v>#NAME?</v>
      </c>
      <c r="N368" s="134" t="e">
        <f t="shared" ca="1" si="48"/>
        <v>#NAME?</v>
      </c>
      <c r="O368" s="134">
        <f t="shared" si="49"/>
        <v>0</v>
      </c>
      <c r="P368" s="134" t="e">
        <f t="shared" ca="1" si="52"/>
        <v>#NAME?</v>
      </c>
      <c r="Q368" s="134" t="e">
        <f t="shared" ca="1" si="52"/>
        <v>#NAME?</v>
      </c>
      <c r="R368" s="134" t="e">
        <f t="shared" ca="1" si="52"/>
        <v>#NAME?</v>
      </c>
      <c r="S368" s="134" t="e">
        <f t="shared" ca="1" si="51"/>
        <v>#NAME?</v>
      </c>
      <c r="T368" s="134" t="e" cm="1">
        <f t="array" aca="1" ref="T368" ca="1">U367-(U367*(0.5^(1/_xll.RiskNormal('SW7'!C$2,'SW7'!D$2,_xll.RiskTruncateP(0.05,0.95),_xll.RiskName("Halflife"),_xll.RiskUnits("d")))))</f>
        <v>#NAME?</v>
      </c>
      <c r="U368" s="134" t="e">
        <f t="shared" ca="1" si="50"/>
        <v>#NAME?</v>
      </c>
      <c r="V368" s="137" t="e" cm="1">
        <f t="array" aca="1" ref="V368" ca="1">(U368*_xll.RiskNormal('SW7'!C$3,'SW7'!D$3,_xll.RiskTruncateP(0.05,0.95),_xll.RiskName("PFAS MUSCLE FRAC"))/(B368*_xll.RiskNormal('SW7'!C$4,'SW7'!E$4,_xll.RiskTruncateP(0.05,0.95),_xll.RiskName("MUSCLE BW FRAC"))))/1000</f>
        <v>#NAME?</v>
      </c>
      <c r="W368" s="137" t="e" cm="1">
        <f t="array" aca="1" ref="W368" ca="1">V368/_xll.RiskNormal('SW7'!C$5,'SW7'!D$5,_xll.RiskTruncateP(0.05,0.95),_xll.RiskName("Serum Part"))</f>
        <v>#NAME?</v>
      </c>
    </row>
    <row r="369" spans="1:23" x14ac:dyDescent="0.35">
      <c r="A369" s="133">
        <f t="shared" si="47"/>
        <v>366</v>
      </c>
      <c r="B369" s="134" t="e" cm="1">
        <f t="array" aca="1" ref="B369" ca="1">B368+_xll.RiskNormal(0.5584 + 2*0.001787*A369 -3*0.00000155*A369^2 - 4*0.00000000133*A369^3,0.35*(0.5584 + 2*0.001787*A369 -3*0.00000155*A369^2 - 4*0.00000000133*A369^3),_xll.RiskTruncateP(0.05,0.95),_xll.RiskName("BW Gain"),_xll.RiskUnits("kg"))</f>
        <v>#NAME?</v>
      </c>
      <c r="C369" s="133" t="e" cm="1">
        <f t="array" aca="1" ref="C369" ca="1">_xll.RiskNormal(60,60*0.3941,_xll.RiskTruncateP(0.05,0.95),_xll.RiskName("Diet 5 Feed"),_xll.RiskUnits("ng/kg dry"))</f>
        <v>#NAME?</v>
      </c>
      <c r="D369" s="133" t="e" cm="1">
        <f t="array" aca="1" ref="D369" ca="1">_xll.RiskNormal(680,680*0.282,_xll.RiskTruncateP(0.05,0.95),_xll.RiskName("Diet 5 Soil"),_xll.RiskUnits("ng/kg dry"))</f>
        <v>#NAME?</v>
      </c>
      <c r="E369" s="163">
        <v>1.3</v>
      </c>
      <c r="F369" s="134"/>
      <c r="G369" s="134"/>
      <c r="H369" s="134"/>
      <c r="I369" s="134"/>
      <c r="J369" s="134"/>
      <c r="K369" s="134"/>
      <c r="L369" s="134" t="e" cm="1">
        <f t="array" aca="1" ref="L369" ca="1">_xll.RiskNormal(5.4702*LN(A369)-22.889,(5.4702*LN(A369)-22.889)*0.35,_xll.RiskTruncateP(0.05,0.95),_xll.RiskName("DMI"),_xll.RiskUnits("kg"))</f>
        <v>#NAME?</v>
      </c>
      <c r="M369" s="134" t="e" cm="1">
        <f t="array" aca="1" ref="M369" ca="1">_xll.RiskNormal(0.0243*L369,0.005*L369,_xll.RiskTruncateP(0.05,0.95),_xll.RiskName("Soil Intake"),_xll.RiskUnits("kg"))</f>
        <v>#NAME?</v>
      </c>
      <c r="N369" s="134" t="e">
        <f t="shared" ca="1" si="48"/>
        <v>#NAME?</v>
      </c>
      <c r="O369" s="134">
        <f t="shared" si="49"/>
        <v>0</v>
      </c>
      <c r="P369" s="134" t="e">
        <f t="shared" ca="1" si="52"/>
        <v>#NAME?</v>
      </c>
      <c r="Q369" s="134" t="e">
        <f t="shared" ca="1" si="52"/>
        <v>#NAME?</v>
      </c>
      <c r="R369" s="134" t="e">
        <f t="shared" ca="1" si="52"/>
        <v>#NAME?</v>
      </c>
      <c r="S369" s="134" t="e">
        <f t="shared" ca="1" si="51"/>
        <v>#NAME?</v>
      </c>
      <c r="T369" s="134" t="e" cm="1">
        <f t="array" aca="1" ref="T369" ca="1">U368-(U368*(0.5^(1/_xll.RiskNormal('SW7'!C$2,'SW7'!D$2,_xll.RiskTruncateP(0.05,0.95),_xll.RiskName("Halflife"),_xll.RiskUnits("d")))))</f>
        <v>#NAME?</v>
      </c>
      <c r="U369" s="134" t="e">
        <f t="shared" ca="1" si="50"/>
        <v>#NAME?</v>
      </c>
      <c r="V369" s="137" t="e" cm="1">
        <f t="array" aca="1" ref="V369" ca="1">(U369*_xll.RiskNormal('SW7'!C$3,'SW7'!D$3,_xll.RiskTruncateP(0.05,0.95),_xll.RiskName("PFAS MUSCLE FRAC"))/(B369*_xll.RiskNormal('SW7'!C$4,'SW7'!E$4,_xll.RiskTruncateP(0.05,0.95),_xll.RiskName("MUSCLE BW FRAC"))))/1000</f>
        <v>#NAME?</v>
      </c>
      <c r="W369" s="137" t="e" cm="1">
        <f t="array" aca="1" ref="W369" ca="1">V369/_xll.RiskNormal('SW7'!C$5,'SW7'!D$5,_xll.RiskTruncateP(0.05,0.95),_xll.RiskName("Serum Part"))</f>
        <v>#NAME?</v>
      </c>
    </row>
    <row r="370" spans="1:23" x14ac:dyDescent="0.35">
      <c r="A370" s="133">
        <f t="shared" si="47"/>
        <v>367</v>
      </c>
      <c r="B370" s="134" t="e" cm="1">
        <f t="array" aca="1" ref="B370" ca="1">B369+_xll.RiskNormal(0.5584 + 2*0.001787*A370 -3*0.00000155*A370^2 - 4*0.00000000133*A370^3,0.35*(0.5584 + 2*0.001787*A370 -3*0.00000155*A370^2 - 4*0.00000000133*A370^3),_xll.RiskTruncateP(0.05,0.95),_xll.RiskName("BW Gain"),_xll.RiskUnits("kg"))</f>
        <v>#NAME?</v>
      </c>
      <c r="C370" s="133" t="e" cm="1">
        <f t="array" aca="1" ref="C370" ca="1">_xll.RiskNormal(60,60*0.3941,_xll.RiskTruncateP(0.05,0.95),_xll.RiskName("Diet 5 Feed"),_xll.RiskUnits("ng/kg dry"))</f>
        <v>#NAME?</v>
      </c>
      <c r="D370" s="133" t="e" cm="1">
        <f t="array" aca="1" ref="D370" ca="1">_xll.RiskNormal(680,680*0.282,_xll.RiskTruncateP(0.05,0.95),_xll.RiskName("Diet 5 Soil"),_xll.RiskUnits("ng/kg dry"))</f>
        <v>#NAME?</v>
      </c>
      <c r="E370" s="163">
        <v>1.3</v>
      </c>
      <c r="F370" s="134"/>
      <c r="G370" s="134"/>
      <c r="H370" s="134"/>
      <c r="I370" s="134"/>
      <c r="J370" s="134"/>
      <c r="K370" s="134"/>
      <c r="L370" s="134" t="e" cm="1">
        <f t="array" aca="1" ref="L370" ca="1">_xll.RiskNormal(5.4702*LN(A370)-22.889,(5.4702*LN(A370)-22.889)*0.35,_xll.RiskTruncateP(0.05,0.95),_xll.RiskName("DMI"),_xll.RiskUnits("kg"))</f>
        <v>#NAME?</v>
      </c>
      <c r="M370" s="134" t="e" cm="1">
        <f t="array" aca="1" ref="M370" ca="1">_xll.RiskNormal(0.0243*L370,0.005*L370,_xll.RiskTruncateP(0.05,0.95),_xll.RiskName("Soil Intake"),_xll.RiskUnits("kg"))</f>
        <v>#NAME?</v>
      </c>
      <c r="N370" s="134" t="e">
        <f t="shared" ca="1" si="48"/>
        <v>#NAME?</v>
      </c>
      <c r="O370" s="134">
        <f t="shared" si="49"/>
        <v>0</v>
      </c>
      <c r="P370" s="134" t="e">
        <f t="shared" ca="1" si="52"/>
        <v>#NAME?</v>
      </c>
      <c r="Q370" s="134" t="e">
        <f t="shared" ca="1" si="52"/>
        <v>#NAME?</v>
      </c>
      <c r="R370" s="134" t="e">
        <f t="shared" ca="1" si="52"/>
        <v>#NAME?</v>
      </c>
      <c r="S370" s="134" t="e">
        <f t="shared" ca="1" si="51"/>
        <v>#NAME?</v>
      </c>
      <c r="T370" s="134" t="e" cm="1">
        <f t="array" aca="1" ref="T370" ca="1">U369-(U369*(0.5^(1/_xll.RiskNormal('SW7'!C$2,'SW7'!D$2,_xll.RiskTruncateP(0.05,0.95),_xll.RiskName("Halflife"),_xll.RiskUnits("d")))))</f>
        <v>#NAME?</v>
      </c>
      <c r="U370" s="134" t="e">
        <f t="shared" ca="1" si="50"/>
        <v>#NAME?</v>
      </c>
      <c r="V370" s="137" t="e" cm="1">
        <f t="array" aca="1" ref="V370" ca="1">(U370*_xll.RiskNormal('SW7'!C$3,'SW7'!D$3,_xll.RiskTruncateP(0.05,0.95),_xll.RiskName("PFAS MUSCLE FRAC"))/(B370*_xll.RiskNormal('SW7'!C$4,'SW7'!E$4,_xll.RiskTruncateP(0.05,0.95),_xll.RiskName("MUSCLE BW FRAC"))))/1000</f>
        <v>#NAME?</v>
      </c>
      <c r="W370" s="137" t="e" cm="1">
        <f t="array" aca="1" ref="W370" ca="1">V370/_xll.RiskNormal('SW7'!C$5,'SW7'!D$5,_xll.RiskTruncateP(0.05,0.95),_xll.RiskName("Serum Part"))</f>
        <v>#NAME?</v>
      </c>
    </row>
    <row r="371" spans="1:23" x14ac:dyDescent="0.35">
      <c r="A371" s="133">
        <f t="shared" si="47"/>
        <v>368</v>
      </c>
      <c r="B371" s="134" t="e" cm="1">
        <f t="array" aca="1" ref="B371" ca="1">B370+_xll.RiskNormal(0.5584 + 2*0.001787*A371 -3*0.00000155*A371^2 - 4*0.00000000133*A371^3,0.35*(0.5584 + 2*0.001787*A371 -3*0.00000155*A371^2 - 4*0.00000000133*A371^3),_xll.RiskTruncateP(0.05,0.95),_xll.RiskName("BW Gain"),_xll.RiskUnits("kg"))</f>
        <v>#NAME?</v>
      </c>
      <c r="C371" s="133" t="e" cm="1">
        <f t="array" aca="1" ref="C371" ca="1">_xll.RiskNormal(60,60*0.3941,_xll.RiskTruncateP(0.05,0.95),_xll.RiskName("Diet 5 Feed"),_xll.RiskUnits("ng/kg dry"))</f>
        <v>#NAME?</v>
      </c>
      <c r="D371" s="133" t="e" cm="1">
        <f t="array" aca="1" ref="D371" ca="1">_xll.RiskNormal(680,680*0.282,_xll.RiskTruncateP(0.05,0.95),_xll.RiskName("Diet 5 Soil"),_xll.RiskUnits("ng/kg dry"))</f>
        <v>#NAME?</v>
      </c>
      <c r="E371" s="163">
        <v>1.3</v>
      </c>
      <c r="F371" s="134"/>
      <c r="G371" s="134"/>
      <c r="H371" s="134"/>
      <c r="I371" s="134"/>
      <c r="J371" s="134"/>
      <c r="K371" s="134"/>
      <c r="L371" s="134" t="e" cm="1">
        <f t="array" aca="1" ref="L371" ca="1">_xll.RiskNormal(5.4702*LN(A371)-22.889,(5.4702*LN(A371)-22.889)*0.35,_xll.RiskTruncateP(0.05,0.95),_xll.RiskName("DMI"),_xll.RiskUnits("kg"))</f>
        <v>#NAME?</v>
      </c>
      <c r="M371" s="134" t="e" cm="1">
        <f t="array" aca="1" ref="M371" ca="1">_xll.RiskNormal(0.0243*L371,0.005*L371,_xll.RiskTruncateP(0.05,0.95),_xll.RiskName("Soil Intake"),_xll.RiskUnits("kg"))</f>
        <v>#NAME?</v>
      </c>
      <c r="N371" s="134" t="e">
        <f t="shared" ca="1" si="48"/>
        <v>#NAME?</v>
      </c>
      <c r="O371" s="134">
        <f t="shared" si="49"/>
        <v>0</v>
      </c>
      <c r="P371" s="134" t="e">
        <f t="shared" ca="1" si="52"/>
        <v>#NAME?</v>
      </c>
      <c r="Q371" s="134" t="e">
        <f t="shared" ca="1" si="52"/>
        <v>#NAME?</v>
      </c>
      <c r="R371" s="134" t="e">
        <f t="shared" ca="1" si="52"/>
        <v>#NAME?</v>
      </c>
      <c r="S371" s="134" t="e">
        <f t="shared" ca="1" si="51"/>
        <v>#NAME?</v>
      </c>
      <c r="T371" s="134" t="e" cm="1">
        <f t="array" aca="1" ref="T371" ca="1">U370-(U370*(0.5^(1/_xll.RiskNormal('SW7'!C$2,'SW7'!D$2,_xll.RiskTruncateP(0.05,0.95),_xll.RiskName("Halflife"),_xll.RiskUnits("d")))))</f>
        <v>#NAME?</v>
      </c>
      <c r="U371" s="134" t="e">
        <f t="shared" ca="1" si="50"/>
        <v>#NAME?</v>
      </c>
      <c r="V371" s="137" t="e" cm="1">
        <f t="array" aca="1" ref="V371" ca="1">(U371*_xll.RiskNormal('SW7'!C$3,'SW7'!D$3,_xll.RiskTruncateP(0.05,0.95),_xll.RiskName("PFAS MUSCLE FRAC"))/(B371*_xll.RiskNormal('SW7'!C$4,'SW7'!E$4,_xll.RiskTruncateP(0.05,0.95),_xll.RiskName("MUSCLE BW FRAC"))))/1000</f>
        <v>#NAME?</v>
      </c>
      <c r="W371" s="137" t="e" cm="1">
        <f t="array" aca="1" ref="W371" ca="1">V371/_xll.RiskNormal('SW7'!C$5,'SW7'!D$5,_xll.RiskTruncateP(0.05,0.95),_xll.RiskName("Serum Part"))</f>
        <v>#NAME?</v>
      </c>
    </row>
    <row r="372" spans="1:23" x14ac:dyDescent="0.35">
      <c r="A372" s="133">
        <f t="shared" si="47"/>
        <v>369</v>
      </c>
      <c r="B372" s="134" t="e" cm="1">
        <f t="array" aca="1" ref="B372" ca="1">B371+_xll.RiskNormal(0.5584 + 2*0.001787*A372 -3*0.00000155*A372^2 - 4*0.00000000133*A372^3,0.35*(0.5584 + 2*0.001787*A372 -3*0.00000155*A372^2 - 4*0.00000000133*A372^3),_xll.RiskTruncateP(0.05,0.95),_xll.RiskName("BW Gain"),_xll.RiskUnits("kg"))</f>
        <v>#NAME?</v>
      </c>
      <c r="C372" s="133" t="e" cm="1">
        <f t="array" aca="1" ref="C372" ca="1">_xll.RiskNormal(60,60*0.3941,_xll.RiskTruncateP(0.05,0.95),_xll.RiskName("Diet 5 Feed"),_xll.RiskUnits("ng/kg dry"))</f>
        <v>#NAME?</v>
      </c>
      <c r="D372" s="133" t="e" cm="1">
        <f t="array" aca="1" ref="D372" ca="1">_xll.RiskNormal(680,680*0.282,_xll.RiskTruncateP(0.05,0.95),_xll.RiskName("Diet 5 Soil"),_xll.RiskUnits("ng/kg dry"))</f>
        <v>#NAME?</v>
      </c>
      <c r="E372" s="163">
        <v>1.3</v>
      </c>
      <c r="F372" s="134"/>
      <c r="G372" s="134"/>
      <c r="H372" s="134"/>
      <c r="I372" s="134"/>
      <c r="J372" s="134"/>
      <c r="K372" s="134"/>
      <c r="L372" s="134" t="e" cm="1">
        <f t="array" aca="1" ref="L372" ca="1">_xll.RiskNormal(5.4702*LN(A372)-22.889,(5.4702*LN(A372)-22.889)*0.35,_xll.RiskTruncateP(0.05,0.95),_xll.RiskName("DMI"),_xll.RiskUnits("kg"))</f>
        <v>#NAME?</v>
      </c>
      <c r="M372" s="134" t="e" cm="1">
        <f t="array" aca="1" ref="M372" ca="1">_xll.RiskNormal(0.0243*L372,0.005*L372,_xll.RiskTruncateP(0.05,0.95),_xll.RiskName("Soil Intake"),_xll.RiskUnits("kg"))</f>
        <v>#NAME?</v>
      </c>
      <c r="N372" s="134" t="e">
        <f t="shared" ca="1" si="48"/>
        <v>#NAME?</v>
      </c>
      <c r="O372" s="134">
        <f t="shared" si="49"/>
        <v>0</v>
      </c>
      <c r="P372" s="134" t="e">
        <f t="shared" ca="1" si="52"/>
        <v>#NAME?</v>
      </c>
      <c r="Q372" s="134" t="e">
        <f t="shared" ca="1" si="52"/>
        <v>#NAME?</v>
      </c>
      <c r="R372" s="134" t="e">
        <f t="shared" ca="1" si="52"/>
        <v>#NAME?</v>
      </c>
      <c r="S372" s="134" t="e">
        <f t="shared" ca="1" si="51"/>
        <v>#NAME?</v>
      </c>
      <c r="T372" s="134" t="e" cm="1">
        <f t="array" aca="1" ref="T372" ca="1">U371-(U371*(0.5^(1/_xll.RiskNormal('SW7'!C$2,'SW7'!D$2,_xll.RiskTruncateP(0.05,0.95),_xll.RiskName("Halflife"),_xll.RiskUnits("d")))))</f>
        <v>#NAME?</v>
      </c>
      <c r="U372" s="134" t="e">
        <f t="shared" ca="1" si="50"/>
        <v>#NAME?</v>
      </c>
      <c r="V372" s="137" t="e" cm="1">
        <f t="array" aca="1" ref="V372" ca="1">(U372*_xll.RiskNormal('SW7'!C$3,'SW7'!D$3,_xll.RiskTruncateP(0.05,0.95),_xll.RiskName("PFAS MUSCLE FRAC"))/(B372*_xll.RiskNormal('SW7'!C$4,'SW7'!E$4,_xll.RiskTruncateP(0.05,0.95),_xll.RiskName("MUSCLE BW FRAC"))))/1000</f>
        <v>#NAME?</v>
      </c>
      <c r="W372" s="137" t="e" cm="1">
        <f t="array" aca="1" ref="W372" ca="1">V372/_xll.RiskNormal('SW7'!C$5,'SW7'!D$5,_xll.RiskTruncateP(0.05,0.95),_xll.RiskName("Serum Part"))</f>
        <v>#NAME?</v>
      </c>
    </row>
    <row r="373" spans="1:23" x14ac:dyDescent="0.35">
      <c r="A373" s="133">
        <f t="shared" si="47"/>
        <v>370</v>
      </c>
      <c r="B373" s="134" t="e" cm="1">
        <f t="array" aca="1" ref="B373" ca="1">B372+_xll.RiskNormal(0.5584 + 2*0.001787*A373 -3*0.00000155*A373^2 - 4*0.00000000133*A373^3,0.35*(0.5584 + 2*0.001787*A373 -3*0.00000155*A373^2 - 4*0.00000000133*A373^3),_xll.RiskTruncateP(0.05,0.95),_xll.RiskName("BW Gain"),_xll.RiskUnits("kg"))</f>
        <v>#NAME?</v>
      </c>
      <c r="C373" s="133" t="e" cm="1">
        <f t="array" aca="1" ref="C373" ca="1">_xll.RiskNormal(60,60*0.3941,_xll.RiskTruncateP(0.05,0.95),_xll.RiskName("Diet 5 Feed"),_xll.RiskUnits("ng/kg dry"))</f>
        <v>#NAME?</v>
      </c>
      <c r="D373" s="133" t="e" cm="1">
        <f t="array" aca="1" ref="D373" ca="1">_xll.RiskNormal(680,680*0.282,_xll.RiskTruncateP(0.05,0.95),_xll.RiskName("Diet 5 Soil"),_xll.RiskUnits("ng/kg dry"))</f>
        <v>#NAME?</v>
      </c>
      <c r="E373" s="163">
        <v>1.3</v>
      </c>
      <c r="F373" s="134"/>
      <c r="G373" s="134"/>
      <c r="H373" s="134"/>
      <c r="I373" s="134"/>
      <c r="J373" s="134"/>
      <c r="K373" s="134"/>
      <c r="L373" s="134" t="e" cm="1">
        <f t="array" aca="1" ref="L373" ca="1">_xll.RiskNormal(5.4702*LN(A373)-22.889,(5.4702*LN(A373)-22.889)*0.35,_xll.RiskTruncateP(0.05,0.95),_xll.RiskName("DMI"),_xll.RiskUnits("kg"))</f>
        <v>#NAME?</v>
      </c>
      <c r="M373" s="134" t="e" cm="1">
        <f t="array" aca="1" ref="M373" ca="1">_xll.RiskNormal(0.0243*L373,0.005*L373,_xll.RiskTruncateP(0.05,0.95),_xll.RiskName("Soil Intake"),_xll.RiskUnits("kg"))</f>
        <v>#NAME?</v>
      </c>
      <c r="N373" s="134" t="e">
        <f t="shared" ca="1" si="48"/>
        <v>#NAME?</v>
      </c>
      <c r="O373" s="134">
        <f t="shared" si="49"/>
        <v>0</v>
      </c>
      <c r="P373" s="134" t="e">
        <f t="shared" ca="1" si="52"/>
        <v>#NAME?</v>
      </c>
      <c r="Q373" s="134" t="e">
        <f t="shared" ca="1" si="52"/>
        <v>#NAME?</v>
      </c>
      <c r="R373" s="134" t="e">
        <f t="shared" ca="1" si="52"/>
        <v>#NAME?</v>
      </c>
      <c r="S373" s="134" t="e">
        <f t="shared" ca="1" si="51"/>
        <v>#NAME?</v>
      </c>
      <c r="T373" s="134" t="e" cm="1">
        <f t="array" aca="1" ref="T373" ca="1">U372-(U372*(0.5^(1/_xll.RiskNormal('SW7'!C$2,'SW7'!D$2,_xll.RiskTruncateP(0.05,0.95),_xll.RiskName("Halflife"),_xll.RiskUnits("d")))))</f>
        <v>#NAME?</v>
      </c>
      <c r="U373" s="134" t="e">
        <f t="shared" ca="1" si="50"/>
        <v>#NAME?</v>
      </c>
      <c r="V373" s="137" t="e" cm="1">
        <f t="array" aca="1" ref="V373" ca="1">(U373*_xll.RiskNormal('SW7'!C$3,'SW7'!D$3,_xll.RiskTruncateP(0.05,0.95),_xll.RiskName("PFAS MUSCLE FRAC"))/(B373*_xll.RiskNormal('SW7'!C$4,'SW7'!E$4,_xll.RiskTruncateP(0.05,0.95),_xll.RiskName("MUSCLE BW FRAC"))))/1000</f>
        <v>#NAME?</v>
      </c>
      <c r="W373" s="137" t="e" cm="1">
        <f t="array" aca="1" ref="W373" ca="1">V373/_xll.RiskNormal('SW7'!C$5,'SW7'!D$5,_xll.RiskTruncateP(0.05,0.95),_xll.RiskName("Serum Part"))</f>
        <v>#NAME?</v>
      </c>
    </row>
    <row r="374" spans="1:23" x14ac:dyDescent="0.35">
      <c r="A374" s="133">
        <f t="shared" si="47"/>
        <v>371</v>
      </c>
      <c r="B374" s="134" t="e" cm="1">
        <f t="array" aca="1" ref="B374" ca="1">B373+_xll.RiskNormal(0.5584 + 2*0.001787*A374 -3*0.00000155*A374^2 - 4*0.00000000133*A374^3,0.35*(0.5584 + 2*0.001787*A374 -3*0.00000155*A374^2 - 4*0.00000000133*A374^3),_xll.RiskTruncateP(0.05,0.95),_xll.RiskName("BW Gain"),_xll.RiskUnits("kg"))</f>
        <v>#NAME?</v>
      </c>
      <c r="C374" s="133" t="e" cm="1">
        <f t="array" aca="1" ref="C374" ca="1">_xll.RiskNormal(60,60*0.3941,_xll.RiskTruncateP(0.05,0.95),_xll.RiskName("Diet 5 Feed"),_xll.RiskUnits("ng/kg dry"))</f>
        <v>#NAME?</v>
      </c>
      <c r="D374" s="133" t="e" cm="1">
        <f t="array" aca="1" ref="D374" ca="1">_xll.RiskNormal(680,680*0.282,_xll.RiskTruncateP(0.05,0.95),_xll.RiskName("Diet 5 Soil"),_xll.RiskUnits("ng/kg dry"))</f>
        <v>#NAME?</v>
      </c>
      <c r="E374" s="163">
        <v>1.3</v>
      </c>
      <c r="F374" s="134"/>
      <c r="G374" s="134"/>
      <c r="H374" s="134"/>
      <c r="I374" s="134"/>
      <c r="J374" s="134"/>
      <c r="K374" s="134"/>
      <c r="L374" s="134" t="e" cm="1">
        <f t="array" aca="1" ref="L374" ca="1">_xll.RiskNormal(5.4702*LN(A374)-22.889,(5.4702*LN(A374)-22.889)*0.35,_xll.RiskTruncateP(0.05,0.95),_xll.RiskName("DMI"),_xll.RiskUnits("kg"))</f>
        <v>#NAME?</v>
      </c>
      <c r="M374" s="134" t="e" cm="1">
        <f t="array" aca="1" ref="M374" ca="1">_xll.RiskNormal(0.0243*L374,0.005*L374,_xll.RiskTruncateP(0.05,0.95),_xll.RiskName("Soil Intake"),_xll.RiskUnits("kg"))</f>
        <v>#NAME?</v>
      </c>
      <c r="N374" s="134" t="e">
        <f t="shared" ca="1" si="48"/>
        <v>#NAME?</v>
      </c>
      <c r="O374" s="134">
        <f t="shared" si="49"/>
        <v>0</v>
      </c>
      <c r="P374" s="134" t="e">
        <f t="shared" ca="1" si="52"/>
        <v>#NAME?</v>
      </c>
      <c r="Q374" s="134" t="e">
        <f t="shared" ca="1" si="52"/>
        <v>#NAME?</v>
      </c>
      <c r="R374" s="134" t="e">
        <f t="shared" ca="1" si="52"/>
        <v>#NAME?</v>
      </c>
      <c r="S374" s="134" t="e">
        <f t="shared" ca="1" si="51"/>
        <v>#NAME?</v>
      </c>
      <c r="T374" s="134" t="e" cm="1">
        <f t="array" aca="1" ref="T374" ca="1">U373-(U373*(0.5^(1/_xll.RiskNormal('SW7'!C$2,'SW7'!D$2,_xll.RiskTruncateP(0.05,0.95),_xll.RiskName("Halflife"),_xll.RiskUnits("d")))))</f>
        <v>#NAME?</v>
      </c>
      <c r="U374" s="134" t="e">
        <f t="shared" ca="1" si="50"/>
        <v>#NAME?</v>
      </c>
      <c r="V374" s="137" t="e" cm="1">
        <f t="array" aca="1" ref="V374" ca="1">(U374*_xll.RiskNormal('SW7'!C$3,'SW7'!D$3,_xll.RiskTruncateP(0.05,0.95),_xll.RiskName("PFAS MUSCLE FRAC"))/(B374*_xll.RiskNormal('SW7'!C$4,'SW7'!E$4,_xll.RiskTruncateP(0.05,0.95),_xll.RiskName("MUSCLE BW FRAC"))))/1000</f>
        <v>#NAME?</v>
      </c>
      <c r="W374" s="137" t="e" cm="1">
        <f t="array" aca="1" ref="W374" ca="1">V374/_xll.RiskNormal('SW7'!C$5,'SW7'!D$5,_xll.RiskTruncateP(0.05,0.95),_xll.RiskName("Serum Part"))</f>
        <v>#NAME?</v>
      </c>
    </row>
    <row r="375" spans="1:23" x14ac:dyDescent="0.35">
      <c r="A375" s="133">
        <f t="shared" si="47"/>
        <v>372</v>
      </c>
      <c r="B375" s="134" t="e" cm="1">
        <f t="array" aca="1" ref="B375" ca="1">B374+_xll.RiskNormal(0.5584 + 2*0.001787*A375 -3*0.00000155*A375^2 - 4*0.00000000133*A375^3,0.35*(0.5584 + 2*0.001787*A375 -3*0.00000155*A375^2 - 4*0.00000000133*A375^3),_xll.RiskTruncateP(0.05,0.95),_xll.RiskName("BW Gain"),_xll.RiskUnits("kg"))</f>
        <v>#NAME?</v>
      </c>
      <c r="C375" s="133" t="e" cm="1">
        <f t="array" aca="1" ref="C375" ca="1">_xll.RiskNormal(60,60*0.3941,_xll.RiskTruncateP(0.05,0.95),_xll.RiskName("Diet 5 Feed"),_xll.RiskUnits("ng/kg dry"))</f>
        <v>#NAME?</v>
      </c>
      <c r="D375" s="133" t="e" cm="1">
        <f t="array" aca="1" ref="D375" ca="1">_xll.RiskNormal(680,680*0.282,_xll.RiskTruncateP(0.05,0.95),_xll.RiskName("Diet 5 Soil"),_xll.RiskUnits("ng/kg dry"))</f>
        <v>#NAME?</v>
      </c>
      <c r="E375" s="163">
        <v>1.3</v>
      </c>
      <c r="F375" s="134"/>
      <c r="G375" s="134"/>
      <c r="H375" s="134"/>
      <c r="I375" s="134"/>
      <c r="J375" s="134"/>
      <c r="K375" s="134"/>
      <c r="L375" s="134" t="e" cm="1">
        <f t="array" aca="1" ref="L375" ca="1">_xll.RiskNormal(5.4702*LN(A375)-22.889,(5.4702*LN(A375)-22.889)*0.35,_xll.RiskTruncateP(0.05,0.95),_xll.RiskName("DMI"),_xll.RiskUnits("kg"))</f>
        <v>#NAME?</v>
      </c>
      <c r="M375" s="134" t="e" cm="1">
        <f t="array" aca="1" ref="M375" ca="1">_xll.RiskNormal(0.0243*L375,0.005*L375,_xll.RiskTruncateP(0.05,0.95),_xll.RiskName("Soil Intake"),_xll.RiskUnits("kg"))</f>
        <v>#NAME?</v>
      </c>
      <c r="N375" s="134" t="e">
        <f t="shared" ca="1" si="48"/>
        <v>#NAME?</v>
      </c>
      <c r="O375" s="134">
        <f t="shared" si="49"/>
        <v>0</v>
      </c>
      <c r="P375" s="134" t="e">
        <f t="shared" ca="1" si="52"/>
        <v>#NAME?</v>
      </c>
      <c r="Q375" s="134" t="e">
        <f t="shared" ca="1" si="52"/>
        <v>#NAME?</v>
      </c>
      <c r="R375" s="134" t="e">
        <f t="shared" ca="1" si="52"/>
        <v>#NAME?</v>
      </c>
      <c r="S375" s="134" t="e">
        <f t="shared" ca="1" si="51"/>
        <v>#NAME?</v>
      </c>
      <c r="T375" s="134" t="e" cm="1">
        <f t="array" aca="1" ref="T375" ca="1">U374-(U374*(0.5^(1/_xll.RiskNormal('SW7'!C$2,'SW7'!D$2,_xll.RiskTruncateP(0.05,0.95),_xll.RiskName("Halflife"),_xll.RiskUnits("d")))))</f>
        <v>#NAME?</v>
      </c>
      <c r="U375" s="134" t="e">
        <f t="shared" ca="1" si="50"/>
        <v>#NAME?</v>
      </c>
      <c r="V375" s="137" t="e" cm="1">
        <f t="array" aca="1" ref="V375" ca="1">(U375*_xll.RiskNormal('SW7'!C$3,'SW7'!D$3,_xll.RiskTruncateP(0.05,0.95),_xll.RiskName("PFAS MUSCLE FRAC"))/(B375*_xll.RiskNormal('SW7'!C$4,'SW7'!E$4,_xll.RiskTruncateP(0.05,0.95),_xll.RiskName("MUSCLE BW FRAC"))))/1000</f>
        <v>#NAME?</v>
      </c>
      <c r="W375" s="137" t="e" cm="1">
        <f t="array" aca="1" ref="W375" ca="1">V375/_xll.RiskNormal('SW7'!C$5,'SW7'!D$5,_xll.RiskTruncateP(0.05,0.95),_xll.RiskName("Serum Part"))</f>
        <v>#NAME?</v>
      </c>
    </row>
    <row r="376" spans="1:23" x14ac:dyDescent="0.35">
      <c r="A376" s="133">
        <f t="shared" si="47"/>
        <v>373</v>
      </c>
      <c r="B376" s="134" t="e" cm="1">
        <f t="array" aca="1" ref="B376" ca="1">B375+_xll.RiskNormal(0.5584 + 2*0.001787*A376 -3*0.00000155*A376^2 - 4*0.00000000133*A376^3,0.35*(0.5584 + 2*0.001787*A376 -3*0.00000155*A376^2 - 4*0.00000000133*A376^3),_xll.RiskTruncateP(0.05,0.95),_xll.RiskName("BW Gain"),_xll.RiskUnits("kg"))</f>
        <v>#NAME?</v>
      </c>
      <c r="C376" s="133" t="e" cm="1">
        <f t="array" aca="1" ref="C376" ca="1">_xll.RiskNormal(60,60*0.3941,_xll.RiskTruncateP(0.05,0.95),_xll.RiskName("Diet 5 Feed"),_xll.RiskUnits("ng/kg dry"))</f>
        <v>#NAME?</v>
      </c>
      <c r="D376" s="133" t="e" cm="1">
        <f t="array" aca="1" ref="D376" ca="1">_xll.RiskNormal(680,680*0.282,_xll.RiskTruncateP(0.05,0.95),_xll.RiskName("Diet 5 Soil"),_xll.RiskUnits("ng/kg dry"))</f>
        <v>#NAME?</v>
      </c>
      <c r="E376" s="163">
        <v>1.3</v>
      </c>
      <c r="F376" s="134"/>
      <c r="G376" s="134"/>
      <c r="H376" s="134"/>
      <c r="I376" s="134"/>
      <c r="J376" s="134"/>
      <c r="K376" s="134"/>
      <c r="L376" s="134" t="e" cm="1">
        <f t="array" aca="1" ref="L376" ca="1">_xll.RiskNormal(5.4702*LN(A376)-22.889,(5.4702*LN(A376)-22.889)*0.35,_xll.RiskTruncateP(0.05,0.95),_xll.RiskName("DMI"),_xll.RiskUnits("kg"))</f>
        <v>#NAME?</v>
      </c>
      <c r="M376" s="134" t="e" cm="1">
        <f t="array" aca="1" ref="M376" ca="1">_xll.RiskNormal(0.0243*L376,0.005*L376,_xll.RiskTruncateP(0.05,0.95),_xll.RiskName("Soil Intake"),_xll.RiskUnits("kg"))</f>
        <v>#NAME?</v>
      </c>
      <c r="N376" s="134" t="e">
        <f t="shared" ca="1" si="48"/>
        <v>#NAME?</v>
      </c>
      <c r="O376" s="134">
        <f t="shared" si="49"/>
        <v>0</v>
      </c>
      <c r="P376" s="134" t="e">
        <f t="shared" ca="1" si="52"/>
        <v>#NAME?</v>
      </c>
      <c r="Q376" s="134" t="e">
        <f t="shared" ca="1" si="52"/>
        <v>#NAME?</v>
      </c>
      <c r="R376" s="134" t="e">
        <f t="shared" ca="1" si="52"/>
        <v>#NAME?</v>
      </c>
      <c r="S376" s="134" t="e">
        <f t="shared" ca="1" si="51"/>
        <v>#NAME?</v>
      </c>
      <c r="T376" s="134" t="e" cm="1">
        <f t="array" aca="1" ref="T376" ca="1">U375-(U375*(0.5^(1/_xll.RiskNormal('SW7'!C$2,'SW7'!D$2,_xll.RiskTruncateP(0.05,0.95),_xll.RiskName("Halflife"),_xll.RiskUnits("d")))))</f>
        <v>#NAME?</v>
      </c>
      <c r="U376" s="134" t="e">
        <f t="shared" ca="1" si="50"/>
        <v>#NAME?</v>
      </c>
      <c r="V376" s="137" t="e" cm="1">
        <f t="array" aca="1" ref="V376" ca="1">(U376*_xll.RiskNormal('SW7'!C$3,'SW7'!D$3,_xll.RiskTruncateP(0.05,0.95),_xll.RiskName("PFAS MUSCLE FRAC"))/(B376*_xll.RiskNormal('SW7'!C$4,'SW7'!E$4,_xll.RiskTruncateP(0.05,0.95),_xll.RiskName("MUSCLE BW FRAC"))))/1000</f>
        <v>#NAME?</v>
      </c>
      <c r="W376" s="137" t="e" cm="1">
        <f t="array" aca="1" ref="W376" ca="1">V376/_xll.RiskNormal('SW7'!C$5,'SW7'!D$5,_xll.RiskTruncateP(0.05,0.95),_xll.RiskName("Serum Part"))</f>
        <v>#NAME?</v>
      </c>
    </row>
    <row r="377" spans="1:23" x14ac:dyDescent="0.35">
      <c r="A377" s="133">
        <f t="shared" si="47"/>
        <v>374</v>
      </c>
      <c r="B377" s="134" t="e" cm="1">
        <f t="array" aca="1" ref="B377" ca="1">B376+_xll.RiskNormal(0.5584 + 2*0.001787*A377 -3*0.00000155*A377^2 - 4*0.00000000133*A377^3,0.35*(0.5584 + 2*0.001787*A377 -3*0.00000155*A377^2 - 4*0.00000000133*A377^3),_xll.RiskTruncateP(0.05,0.95),_xll.RiskName("BW Gain"),_xll.RiskUnits("kg"))</f>
        <v>#NAME?</v>
      </c>
      <c r="C377" s="133" t="e" cm="1">
        <f t="array" aca="1" ref="C377" ca="1">_xll.RiskNormal(60,60*0.3941,_xll.RiskTruncateP(0.05,0.95),_xll.RiskName("Diet 5 Feed"),_xll.RiskUnits("ng/kg dry"))</f>
        <v>#NAME?</v>
      </c>
      <c r="D377" s="133" t="e" cm="1">
        <f t="array" aca="1" ref="D377" ca="1">_xll.RiskNormal(680,680*0.282,_xll.RiskTruncateP(0.05,0.95),_xll.RiskName("Diet 5 Soil"),_xll.RiskUnits("ng/kg dry"))</f>
        <v>#NAME?</v>
      </c>
      <c r="E377" s="163">
        <v>1.3</v>
      </c>
      <c r="F377" s="134"/>
      <c r="G377" s="134"/>
      <c r="H377" s="134"/>
      <c r="I377" s="134"/>
      <c r="J377" s="134"/>
      <c r="K377" s="134"/>
      <c r="L377" s="134" t="e" cm="1">
        <f t="array" aca="1" ref="L377" ca="1">_xll.RiskNormal(5.4702*LN(A377)-22.889,(5.4702*LN(A377)-22.889)*0.35,_xll.RiskTruncateP(0.05,0.95),_xll.RiskName("DMI"),_xll.RiskUnits("kg"))</f>
        <v>#NAME?</v>
      </c>
      <c r="M377" s="134" t="e" cm="1">
        <f t="array" aca="1" ref="M377" ca="1">_xll.RiskNormal(0.0243*L377,0.005*L377,_xll.RiskTruncateP(0.05,0.95),_xll.RiskName("Soil Intake"),_xll.RiskUnits("kg"))</f>
        <v>#NAME?</v>
      </c>
      <c r="N377" s="134" t="e">
        <f t="shared" ca="1" si="48"/>
        <v>#NAME?</v>
      </c>
      <c r="O377" s="134">
        <f t="shared" si="49"/>
        <v>0</v>
      </c>
      <c r="P377" s="134" t="e">
        <f t="shared" ca="1" si="52"/>
        <v>#NAME?</v>
      </c>
      <c r="Q377" s="134" t="e">
        <f t="shared" ca="1" si="52"/>
        <v>#NAME?</v>
      </c>
      <c r="R377" s="134" t="e">
        <f t="shared" ca="1" si="52"/>
        <v>#NAME?</v>
      </c>
      <c r="S377" s="134" t="e">
        <f t="shared" ca="1" si="51"/>
        <v>#NAME?</v>
      </c>
      <c r="T377" s="134" t="e" cm="1">
        <f t="array" aca="1" ref="T377" ca="1">U376-(U376*(0.5^(1/_xll.RiskNormal('SW7'!C$2,'SW7'!D$2,_xll.RiskTruncateP(0.05,0.95),_xll.RiskName("Halflife"),_xll.RiskUnits("d")))))</f>
        <v>#NAME?</v>
      </c>
      <c r="U377" s="134" t="e">
        <f t="shared" ca="1" si="50"/>
        <v>#NAME?</v>
      </c>
      <c r="V377" s="137" t="e" cm="1">
        <f t="array" aca="1" ref="V377" ca="1">(U377*_xll.RiskNormal('SW7'!C$3,'SW7'!D$3,_xll.RiskTruncateP(0.05,0.95),_xll.RiskName("PFAS MUSCLE FRAC"))/(B377*_xll.RiskNormal('SW7'!C$4,'SW7'!E$4,_xll.RiskTruncateP(0.05,0.95),_xll.RiskName("MUSCLE BW FRAC"))))/1000</f>
        <v>#NAME?</v>
      </c>
      <c r="W377" s="137" t="e" cm="1">
        <f t="array" aca="1" ref="W377" ca="1">V377/_xll.RiskNormal('SW7'!C$5,'SW7'!D$5,_xll.RiskTruncateP(0.05,0.95),_xll.RiskName("Serum Part"))</f>
        <v>#NAME?</v>
      </c>
    </row>
    <row r="378" spans="1:23" x14ac:dyDescent="0.35">
      <c r="A378" s="133">
        <f t="shared" si="47"/>
        <v>375</v>
      </c>
      <c r="B378" s="134" t="e" cm="1">
        <f t="array" aca="1" ref="B378" ca="1">B377+_xll.RiskNormal(0.5584 + 2*0.001787*A378 -3*0.00000155*A378^2 - 4*0.00000000133*A378^3,0.35*(0.5584 + 2*0.001787*A378 -3*0.00000155*A378^2 - 4*0.00000000133*A378^3),_xll.RiskTruncateP(0.05,0.95),_xll.RiskName("BW Gain"),_xll.RiskUnits("kg"))</f>
        <v>#NAME?</v>
      </c>
      <c r="C378" s="133" t="e" cm="1">
        <f t="array" aca="1" ref="C378" ca="1">_xll.RiskNormal(60,60*0.3941,_xll.RiskTruncateP(0.05,0.95),_xll.RiskName("Diet 5 Feed"),_xll.RiskUnits("ng/kg dry"))</f>
        <v>#NAME?</v>
      </c>
      <c r="D378" s="133" t="e" cm="1">
        <f t="array" aca="1" ref="D378" ca="1">_xll.RiskNormal(680,680*0.282,_xll.RiskTruncateP(0.05,0.95),_xll.RiskName("Diet 5 Soil"),_xll.RiskUnits("ng/kg dry"))</f>
        <v>#NAME?</v>
      </c>
      <c r="E378" s="163">
        <v>1.3</v>
      </c>
      <c r="F378" s="134"/>
      <c r="G378" s="134"/>
      <c r="H378" s="134"/>
      <c r="I378" s="134"/>
      <c r="J378" s="134"/>
      <c r="K378" s="134"/>
      <c r="L378" s="134" t="e" cm="1">
        <f t="array" aca="1" ref="L378" ca="1">_xll.RiskNormal(5.4702*LN(A378)-22.889,(5.4702*LN(A378)-22.889)*0.35,_xll.RiskTruncateP(0.05,0.95),_xll.RiskName("DMI"),_xll.RiskUnits("kg"))</f>
        <v>#NAME?</v>
      </c>
      <c r="M378" s="134" t="e" cm="1">
        <f t="array" aca="1" ref="M378" ca="1">_xll.RiskNormal(0.0243*L378,0.005*L378,_xll.RiskTruncateP(0.05,0.95),_xll.RiskName("Soil Intake"),_xll.RiskUnits("kg"))</f>
        <v>#NAME?</v>
      </c>
      <c r="N378" s="134" t="e">
        <f t="shared" ca="1" si="48"/>
        <v>#NAME?</v>
      </c>
      <c r="O378" s="134">
        <f t="shared" si="49"/>
        <v>0</v>
      </c>
      <c r="P378" s="134" t="e">
        <f t="shared" ca="1" si="52"/>
        <v>#NAME?</v>
      </c>
      <c r="Q378" s="134" t="e">
        <f t="shared" ca="1" si="52"/>
        <v>#NAME?</v>
      </c>
      <c r="R378" s="134" t="e">
        <f t="shared" ca="1" si="52"/>
        <v>#NAME?</v>
      </c>
      <c r="S378" s="134" t="e">
        <f t="shared" ca="1" si="51"/>
        <v>#NAME?</v>
      </c>
      <c r="T378" s="134" t="e" cm="1">
        <f t="array" aca="1" ref="T378" ca="1">U377-(U377*(0.5^(1/_xll.RiskNormal('SW7'!C$2,'SW7'!D$2,_xll.RiskTruncateP(0.05,0.95),_xll.RiskName("Halflife"),_xll.RiskUnits("d")))))</f>
        <v>#NAME?</v>
      </c>
      <c r="U378" s="134" t="e">
        <f t="shared" ca="1" si="50"/>
        <v>#NAME?</v>
      </c>
      <c r="V378" s="137" t="e" cm="1">
        <f t="array" aca="1" ref="V378" ca="1">(U378*_xll.RiskNormal('SW7'!C$3,'SW7'!D$3,_xll.RiskTruncateP(0.05,0.95),_xll.RiskName("PFAS MUSCLE FRAC"))/(B378*_xll.RiskNormal('SW7'!C$4,'SW7'!E$4,_xll.RiskTruncateP(0.05,0.95),_xll.RiskName("MUSCLE BW FRAC"))))/1000</f>
        <v>#NAME?</v>
      </c>
      <c r="W378" s="137" t="e" cm="1">
        <f t="array" aca="1" ref="W378" ca="1">V378/_xll.RiskNormal('SW7'!C$5,'SW7'!D$5,_xll.RiskTruncateP(0.05,0.95),_xll.RiskName("Serum Part"))</f>
        <v>#NAME?</v>
      </c>
    </row>
    <row r="379" spans="1:23" x14ac:dyDescent="0.35">
      <c r="A379" s="133">
        <f t="shared" si="47"/>
        <v>376</v>
      </c>
      <c r="B379" s="134" t="e" cm="1">
        <f t="array" aca="1" ref="B379" ca="1">B378+_xll.RiskNormal(0.5584 + 2*0.001787*A379 -3*0.00000155*A379^2 - 4*0.00000000133*A379^3,0.35*(0.5584 + 2*0.001787*A379 -3*0.00000155*A379^2 - 4*0.00000000133*A379^3),_xll.RiskTruncateP(0.05,0.95),_xll.RiskName("BW Gain"),_xll.RiskUnits("kg"))</f>
        <v>#NAME?</v>
      </c>
      <c r="C379" s="133" t="e" cm="1">
        <f t="array" aca="1" ref="C379" ca="1">_xll.RiskNormal(60,60*0.3941,_xll.RiskTruncateP(0.05,0.95),_xll.RiskName("Diet 5 Feed"),_xll.RiskUnits("ng/kg dry"))</f>
        <v>#NAME?</v>
      </c>
      <c r="D379" s="133" t="e" cm="1">
        <f t="array" aca="1" ref="D379" ca="1">_xll.RiskNormal(680,680*0.282,_xll.RiskTruncateP(0.05,0.95),_xll.RiskName("Diet 5 Soil"),_xll.RiskUnits("ng/kg dry"))</f>
        <v>#NAME?</v>
      </c>
      <c r="E379" s="163">
        <v>1.3</v>
      </c>
      <c r="F379" s="134"/>
      <c r="G379" s="134"/>
      <c r="H379" s="134"/>
      <c r="I379" s="134"/>
      <c r="J379" s="134"/>
      <c r="K379" s="134"/>
      <c r="L379" s="134" t="e" cm="1">
        <f t="array" aca="1" ref="L379" ca="1">_xll.RiskNormal(5.4702*LN(A379)-22.889,(5.4702*LN(A379)-22.889)*0.35,_xll.RiskTruncateP(0.05,0.95),_xll.RiskName("DMI"),_xll.RiskUnits("kg"))</f>
        <v>#NAME?</v>
      </c>
      <c r="M379" s="134" t="e" cm="1">
        <f t="array" aca="1" ref="M379" ca="1">_xll.RiskNormal(0.0243*L379,0.005*L379,_xll.RiskTruncateP(0.05,0.95),_xll.RiskName("Soil Intake"),_xll.RiskUnits("kg"))</f>
        <v>#NAME?</v>
      </c>
      <c r="N379" s="134" t="e">
        <f t="shared" ca="1" si="48"/>
        <v>#NAME?</v>
      </c>
      <c r="O379" s="134">
        <f t="shared" si="49"/>
        <v>0</v>
      </c>
      <c r="P379" s="134" t="e">
        <f t="shared" ca="1" si="52"/>
        <v>#NAME?</v>
      </c>
      <c r="Q379" s="134" t="e">
        <f t="shared" ca="1" si="52"/>
        <v>#NAME?</v>
      </c>
      <c r="R379" s="134" t="e">
        <f t="shared" ca="1" si="52"/>
        <v>#NAME?</v>
      </c>
      <c r="S379" s="134" t="e">
        <f t="shared" ca="1" si="51"/>
        <v>#NAME?</v>
      </c>
      <c r="T379" s="134" t="e" cm="1">
        <f t="array" aca="1" ref="T379" ca="1">U378-(U378*(0.5^(1/_xll.RiskNormal('SW7'!C$2,'SW7'!D$2,_xll.RiskTruncateP(0.05,0.95),_xll.RiskName("Halflife"),_xll.RiskUnits("d")))))</f>
        <v>#NAME?</v>
      </c>
      <c r="U379" s="134" t="e">
        <f t="shared" ca="1" si="50"/>
        <v>#NAME?</v>
      </c>
      <c r="V379" s="137" t="e" cm="1">
        <f t="array" aca="1" ref="V379" ca="1">(U379*_xll.RiskNormal('SW7'!C$3,'SW7'!D$3,_xll.RiskTruncateP(0.05,0.95),_xll.RiskName("PFAS MUSCLE FRAC"))/(B379*_xll.RiskNormal('SW7'!C$4,'SW7'!E$4,_xll.RiskTruncateP(0.05,0.95),_xll.RiskName("MUSCLE BW FRAC"))))/1000</f>
        <v>#NAME?</v>
      </c>
      <c r="W379" s="137" t="e" cm="1">
        <f t="array" aca="1" ref="W379" ca="1">V379/_xll.RiskNormal('SW7'!C$5,'SW7'!D$5,_xll.RiskTruncateP(0.05,0.95),_xll.RiskName("Serum Part"))</f>
        <v>#NAME?</v>
      </c>
    </row>
    <row r="380" spans="1:23" x14ac:dyDescent="0.35">
      <c r="A380" s="133">
        <f t="shared" si="47"/>
        <v>377</v>
      </c>
      <c r="B380" s="134" t="e" cm="1">
        <f t="array" aca="1" ref="B380" ca="1">B379+_xll.RiskNormal(0.5584 + 2*0.001787*A380 -3*0.00000155*A380^2 - 4*0.00000000133*A380^3,0.35*(0.5584 + 2*0.001787*A380 -3*0.00000155*A380^2 - 4*0.00000000133*A380^3),_xll.RiskTruncateP(0.05,0.95),_xll.RiskName("BW Gain"),_xll.RiskUnits("kg"))</f>
        <v>#NAME?</v>
      </c>
      <c r="C380" s="133" t="e" cm="1">
        <f t="array" aca="1" ref="C380" ca="1">_xll.RiskNormal(60,60*0.3941,_xll.RiskTruncateP(0.05,0.95),_xll.RiskName("Diet 5 Feed"),_xll.RiskUnits("ng/kg dry"))</f>
        <v>#NAME?</v>
      </c>
      <c r="D380" s="133" t="e" cm="1">
        <f t="array" aca="1" ref="D380" ca="1">_xll.RiskNormal(680,680*0.282,_xll.RiskTruncateP(0.05,0.95),_xll.RiskName("Diet 5 Soil"),_xll.RiskUnits("ng/kg dry"))</f>
        <v>#NAME?</v>
      </c>
      <c r="E380" s="163">
        <v>1.3</v>
      </c>
      <c r="F380" s="134"/>
      <c r="G380" s="134"/>
      <c r="H380" s="134"/>
      <c r="I380" s="134"/>
      <c r="J380" s="134"/>
      <c r="K380" s="134"/>
      <c r="L380" s="134" t="e" cm="1">
        <f t="array" aca="1" ref="L380" ca="1">_xll.RiskNormal(5.4702*LN(A380)-22.889,(5.4702*LN(A380)-22.889)*0.35,_xll.RiskTruncateP(0.05,0.95),_xll.RiskName("DMI"),_xll.RiskUnits("kg"))</f>
        <v>#NAME?</v>
      </c>
      <c r="M380" s="134" t="e" cm="1">
        <f t="array" aca="1" ref="M380" ca="1">_xll.RiskNormal(0.0243*L380,0.005*L380,_xll.RiskTruncateP(0.05,0.95),_xll.RiskName("Soil Intake"),_xll.RiskUnits("kg"))</f>
        <v>#NAME?</v>
      </c>
      <c r="N380" s="134" t="e">
        <f t="shared" ca="1" si="48"/>
        <v>#NAME?</v>
      </c>
      <c r="O380" s="134">
        <f t="shared" si="49"/>
        <v>0</v>
      </c>
      <c r="P380" s="134" t="e">
        <f t="shared" ca="1" si="52"/>
        <v>#NAME?</v>
      </c>
      <c r="Q380" s="134" t="e">
        <f t="shared" ca="1" si="52"/>
        <v>#NAME?</v>
      </c>
      <c r="R380" s="134" t="e">
        <f t="shared" ca="1" si="52"/>
        <v>#NAME?</v>
      </c>
      <c r="S380" s="134" t="e">
        <f t="shared" ca="1" si="51"/>
        <v>#NAME?</v>
      </c>
      <c r="T380" s="134" t="e" cm="1">
        <f t="array" aca="1" ref="T380" ca="1">U379-(U379*(0.5^(1/_xll.RiskNormal('SW7'!C$2,'SW7'!D$2,_xll.RiskTruncateP(0.05,0.95),_xll.RiskName("Halflife"),_xll.RiskUnits("d")))))</f>
        <v>#NAME?</v>
      </c>
      <c r="U380" s="134" t="e">
        <f t="shared" ca="1" si="50"/>
        <v>#NAME?</v>
      </c>
      <c r="V380" s="137" t="e" cm="1">
        <f t="array" aca="1" ref="V380" ca="1">(U380*_xll.RiskNormal('SW7'!C$3,'SW7'!D$3,_xll.RiskTruncateP(0.05,0.95),_xll.RiskName("PFAS MUSCLE FRAC"))/(B380*_xll.RiskNormal('SW7'!C$4,'SW7'!E$4,_xll.RiskTruncateP(0.05,0.95),_xll.RiskName("MUSCLE BW FRAC"))))/1000</f>
        <v>#NAME?</v>
      </c>
      <c r="W380" s="137" t="e" cm="1">
        <f t="array" aca="1" ref="W380" ca="1">V380/_xll.RiskNormal('SW7'!C$5,'SW7'!D$5,_xll.RiskTruncateP(0.05,0.95),_xll.RiskName("Serum Part"))</f>
        <v>#NAME?</v>
      </c>
    </row>
    <row r="381" spans="1:23" x14ac:dyDescent="0.35">
      <c r="A381" s="133">
        <f t="shared" si="47"/>
        <v>378</v>
      </c>
      <c r="B381" s="134" t="e" cm="1">
        <f t="array" aca="1" ref="B381" ca="1">B380+_xll.RiskNormal(0.5584 + 2*0.001787*A381 -3*0.00000155*A381^2 - 4*0.00000000133*A381^3,0.35*(0.5584 + 2*0.001787*A381 -3*0.00000155*A381^2 - 4*0.00000000133*A381^3),_xll.RiskTruncateP(0.05,0.95),_xll.RiskName("BW Gain"),_xll.RiskUnits("kg"))</f>
        <v>#NAME?</v>
      </c>
      <c r="C381" s="133" t="e" cm="1">
        <f t="array" aca="1" ref="C381" ca="1">_xll.RiskNormal(60,60*0.3941,_xll.RiskTruncateP(0.05,0.95),_xll.RiskName("Diet 5 Feed"),_xll.RiskUnits("ng/kg dry"))</f>
        <v>#NAME?</v>
      </c>
      <c r="D381" s="133" t="e" cm="1">
        <f t="array" aca="1" ref="D381" ca="1">_xll.RiskNormal(680,680*0.282,_xll.RiskTruncateP(0.05,0.95),_xll.RiskName("Diet 5 Soil"),_xll.RiskUnits("ng/kg dry"))</f>
        <v>#NAME?</v>
      </c>
      <c r="E381" s="163">
        <v>1.3</v>
      </c>
      <c r="F381" s="134"/>
      <c r="G381" s="134"/>
      <c r="H381" s="134"/>
      <c r="I381" s="134"/>
      <c r="J381" s="134"/>
      <c r="K381" s="134"/>
      <c r="L381" s="134" t="e" cm="1">
        <f t="array" aca="1" ref="L381" ca="1">_xll.RiskNormal(5.4702*LN(A381)-22.889,(5.4702*LN(A381)-22.889)*0.35,_xll.RiskTruncateP(0.05,0.95),_xll.RiskName("DMI"),_xll.RiskUnits("kg"))</f>
        <v>#NAME?</v>
      </c>
      <c r="M381" s="134" t="e" cm="1">
        <f t="array" aca="1" ref="M381" ca="1">_xll.RiskNormal(0.0243*L381,0.005*L381,_xll.RiskTruncateP(0.05,0.95),_xll.RiskName("Soil Intake"),_xll.RiskUnits("kg"))</f>
        <v>#NAME?</v>
      </c>
      <c r="N381" s="134" t="e">
        <f t="shared" ca="1" si="48"/>
        <v>#NAME?</v>
      </c>
      <c r="O381" s="134">
        <f t="shared" si="49"/>
        <v>0</v>
      </c>
      <c r="P381" s="134" t="e">
        <f t="shared" ca="1" si="52"/>
        <v>#NAME?</v>
      </c>
      <c r="Q381" s="134" t="e">
        <f t="shared" ca="1" si="52"/>
        <v>#NAME?</v>
      </c>
      <c r="R381" s="134" t="e">
        <f t="shared" ca="1" si="52"/>
        <v>#NAME?</v>
      </c>
      <c r="S381" s="134" t="e">
        <f t="shared" ca="1" si="51"/>
        <v>#NAME?</v>
      </c>
      <c r="T381" s="134" t="e" cm="1">
        <f t="array" aca="1" ref="T381" ca="1">U380-(U380*(0.5^(1/_xll.RiskNormal('SW7'!C$2,'SW7'!D$2,_xll.RiskTruncateP(0.05,0.95),_xll.RiskName("Halflife"),_xll.RiskUnits("d")))))</f>
        <v>#NAME?</v>
      </c>
      <c r="U381" s="134" t="e">
        <f t="shared" ca="1" si="50"/>
        <v>#NAME?</v>
      </c>
      <c r="V381" s="137" t="e" cm="1">
        <f t="array" aca="1" ref="V381" ca="1">(U381*_xll.RiskNormal('SW7'!C$3,'SW7'!D$3,_xll.RiskTruncateP(0.05,0.95),_xll.RiskName("PFAS MUSCLE FRAC"))/(B381*_xll.RiskNormal('SW7'!C$4,'SW7'!E$4,_xll.RiskTruncateP(0.05,0.95),_xll.RiskName("MUSCLE BW FRAC"))))/1000</f>
        <v>#NAME?</v>
      </c>
      <c r="W381" s="137" t="e" cm="1">
        <f t="array" aca="1" ref="W381" ca="1">V381/_xll.RiskNormal('SW7'!C$5,'SW7'!D$5,_xll.RiskTruncateP(0.05,0.95),_xll.RiskName("Serum Part"))</f>
        <v>#NAME?</v>
      </c>
    </row>
    <row r="382" spans="1:23" x14ac:dyDescent="0.35">
      <c r="A382" s="133">
        <f t="shared" si="47"/>
        <v>379</v>
      </c>
      <c r="B382" s="134" t="e" cm="1">
        <f t="array" aca="1" ref="B382" ca="1">B381+_xll.RiskNormal(0.5584 + 2*0.001787*A382 -3*0.00000155*A382^2 - 4*0.00000000133*A382^3,0.35*(0.5584 + 2*0.001787*A382 -3*0.00000155*A382^2 - 4*0.00000000133*A382^3),_xll.RiskTruncateP(0.05,0.95),_xll.RiskName("BW Gain"),_xll.RiskUnits("kg"))</f>
        <v>#NAME?</v>
      </c>
      <c r="C382" s="133" t="e" cm="1">
        <f t="array" aca="1" ref="C382" ca="1">_xll.RiskNormal(60,60*0.3941,_xll.RiskTruncateP(0.05,0.95),_xll.RiskName("Diet 5 Feed"),_xll.RiskUnits("ng/kg dry"))</f>
        <v>#NAME?</v>
      </c>
      <c r="D382" s="133" t="e" cm="1">
        <f t="array" aca="1" ref="D382" ca="1">_xll.RiskNormal(680,680*0.282,_xll.RiskTruncateP(0.05,0.95),_xll.RiskName("Diet 5 Soil"),_xll.RiskUnits("ng/kg dry"))</f>
        <v>#NAME?</v>
      </c>
      <c r="E382" s="163">
        <v>1.3</v>
      </c>
      <c r="F382" s="134"/>
      <c r="G382" s="134"/>
      <c r="H382" s="134"/>
      <c r="I382" s="134"/>
      <c r="J382" s="134"/>
      <c r="K382" s="134"/>
      <c r="L382" s="134" t="e" cm="1">
        <f t="array" aca="1" ref="L382" ca="1">_xll.RiskNormal(5.4702*LN(A382)-22.889,(5.4702*LN(A382)-22.889)*0.35,_xll.RiskTruncateP(0.05,0.95),_xll.RiskName("DMI"),_xll.RiskUnits("kg"))</f>
        <v>#NAME?</v>
      </c>
      <c r="M382" s="134" t="e" cm="1">
        <f t="array" aca="1" ref="M382" ca="1">_xll.RiskNormal(0.0243*L382,0.005*L382,_xll.RiskTruncateP(0.05,0.95),_xll.RiskName("Soil Intake"),_xll.RiskUnits("kg"))</f>
        <v>#NAME?</v>
      </c>
      <c r="N382" s="134" t="e">
        <f t="shared" ca="1" si="48"/>
        <v>#NAME?</v>
      </c>
      <c r="O382" s="134">
        <f t="shared" si="49"/>
        <v>0</v>
      </c>
      <c r="P382" s="134" t="e">
        <f t="shared" ca="1" si="52"/>
        <v>#NAME?</v>
      </c>
      <c r="Q382" s="134" t="e">
        <f t="shared" ca="1" si="52"/>
        <v>#NAME?</v>
      </c>
      <c r="R382" s="134" t="e">
        <f t="shared" ca="1" si="52"/>
        <v>#NAME?</v>
      </c>
      <c r="S382" s="134" t="e">
        <f t="shared" ca="1" si="51"/>
        <v>#NAME?</v>
      </c>
      <c r="T382" s="134" t="e" cm="1">
        <f t="array" aca="1" ref="T382" ca="1">U381-(U381*(0.5^(1/_xll.RiskNormal('SW7'!C$2,'SW7'!D$2,_xll.RiskTruncateP(0.05,0.95),_xll.RiskName("Halflife"),_xll.RiskUnits("d")))))</f>
        <v>#NAME?</v>
      </c>
      <c r="U382" s="134" t="e">
        <f t="shared" ca="1" si="50"/>
        <v>#NAME?</v>
      </c>
      <c r="V382" s="137" t="e" cm="1">
        <f t="array" aca="1" ref="V382" ca="1">(U382*_xll.RiskNormal('SW7'!C$3,'SW7'!D$3,_xll.RiskTruncateP(0.05,0.95),_xll.RiskName("PFAS MUSCLE FRAC"))/(B382*_xll.RiskNormal('SW7'!C$4,'SW7'!E$4,_xll.RiskTruncateP(0.05,0.95),_xll.RiskName("MUSCLE BW FRAC"))))/1000</f>
        <v>#NAME?</v>
      </c>
      <c r="W382" s="137" t="e" cm="1">
        <f t="array" aca="1" ref="W382" ca="1">V382/_xll.RiskNormal('SW7'!C$5,'SW7'!D$5,_xll.RiskTruncateP(0.05,0.95),_xll.RiskName("Serum Part"))</f>
        <v>#NAME?</v>
      </c>
    </row>
    <row r="383" spans="1:23" x14ac:dyDescent="0.35">
      <c r="A383" s="133">
        <f t="shared" si="47"/>
        <v>380</v>
      </c>
      <c r="B383" s="134" t="e" cm="1">
        <f t="array" aca="1" ref="B383" ca="1">B382+_xll.RiskNormal(0.5584 + 2*0.001787*A383 -3*0.00000155*A383^2 - 4*0.00000000133*A383^3,0.35*(0.5584 + 2*0.001787*A383 -3*0.00000155*A383^2 - 4*0.00000000133*A383^3),_xll.RiskTruncateP(0.05,0.95),_xll.RiskName("BW Gain"),_xll.RiskUnits("kg"))</f>
        <v>#NAME?</v>
      </c>
      <c r="C383" s="133" t="e" cm="1">
        <f t="array" aca="1" ref="C383" ca="1">_xll.RiskNormal(60,60*0.3941,_xll.RiskTruncateP(0.05,0.95),_xll.RiskName("Diet 5 Feed"),_xll.RiskUnits("ng/kg dry"))</f>
        <v>#NAME?</v>
      </c>
      <c r="D383" s="133" t="e" cm="1">
        <f t="array" aca="1" ref="D383" ca="1">_xll.RiskNormal(680,680*0.282,_xll.RiskTruncateP(0.05,0.95),_xll.RiskName("Diet 5 Soil"),_xll.RiskUnits("ng/kg dry"))</f>
        <v>#NAME?</v>
      </c>
      <c r="E383" s="163">
        <v>1.3</v>
      </c>
      <c r="F383" s="134"/>
      <c r="G383" s="134"/>
      <c r="H383" s="134"/>
      <c r="I383" s="134"/>
      <c r="J383" s="134"/>
      <c r="K383" s="134"/>
      <c r="L383" s="134" t="e" cm="1">
        <f t="array" aca="1" ref="L383" ca="1">_xll.RiskNormal(5.4702*LN(A383)-22.889,(5.4702*LN(A383)-22.889)*0.35,_xll.RiskTruncateP(0.05,0.95),_xll.RiskName("DMI"),_xll.RiskUnits("kg"))</f>
        <v>#NAME?</v>
      </c>
      <c r="M383" s="134" t="e" cm="1">
        <f t="array" aca="1" ref="M383" ca="1">_xll.RiskNormal(0.0243*L383,0.005*L383,_xll.RiskTruncateP(0.05,0.95),_xll.RiskName("Soil Intake"),_xll.RiskUnits("kg"))</f>
        <v>#NAME?</v>
      </c>
      <c r="N383" s="134" t="e">
        <f t="shared" ca="1" si="48"/>
        <v>#NAME?</v>
      </c>
      <c r="O383" s="134">
        <f t="shared" si="49"/>
        <v>0</v>
      </c>
      <c r="P383" s="134" t="e">
        <f t="shared" ca="1" si="52"/>
        <v>#NAME?</v>
      </c>
      <c r="Q383" s="134" t="e">
        <f t="shared" ca="1" si="52"/>
        <v>#NAME?</v>
      </c>
      <c r="R383" s="134" t="e">
        <f t="shared" ca="1" si="52"/>
        <v>#NAME?</v>
      </c>
      <c r="S383" s="134" t="e">
        <f t="shared" ca="1" si="51"/>
        <v>#NAME?</v>
      </c>
      <c r="T383" s="134" t="e" cm="1">
        <f t="array" aca="1" ref="T383" ca="1">U382-(U382*(0.5^(1/_xll.RiskNormal('SW7'!C$2,'SW7'!D$2,_xll.RiskTruncateP(0.05,0.95),_xll.RiskName("Halflife"),_xll.RiskUnits("d")))))</f>
        <v>#NAME?</v>
      </c>
      <c r="U383" s="134" t="e">
        <f t="shared" ca="1" si="50"/>
        <v>#NAME?</v>
      </c>
      <c r="V383" s="137" t="e" cm="1">
        <f t="array" aca="1" ref="V383" ca="1">(U383*_xll.RiskNormal('SW7'!C$3,'SW7'!D$3,_xll.RiskTruncateP(0.05,0.95),_xll.RiskName("PFAS MUSCLE FRAC"))/(B383*_xll.RiskNormal('SW7'!C$4,'SW7'!E$4,_xll.RiskTruncateP(0.05,0.95),_xll.RiskName("MUSCLE BW FRAC"))))/1000</f>
        <v>#NAME?</v>
      </c>
      <c r="W383" s="137" t="e" cm="1">
        <f t="array" aca="1" ref="W383" ca="1">V383/_xll.RiskNormal('SW7'!C$5,'SW7'!D$5,_xll.RiskTruncateP(0.05,0.95),_xll.RiskName("Serum Part"))</f>
        <v>#NAME?</v>
      </c>
    </row>
    <row r="384" spans="1:23" x14ac:dyDescent="0.35">
      <c r="A384" s="133">
        <f t="shared" si="47"/>
        <v>381</v>
      </c>
      <c r="B384" s="134" t="e" cm="1">
        <f t="array" aca="1" ref="B384" ca="1">B383+_xll.RiskNormal(0.5584 + 2*0.001787*A384 -3*0.00000155*A384^2 - 4*0.00000000133*A384^3,0.35*(0.5584 + 2*0.001787*A384 -3*0.00000155*A384^2 - 4*0.00000000133*A384^3),_xll.RiskTruncateP(0.05,0.95),_xll.RiskName("BW Gain"),_xll.RiskUnits("kg"))</f>
        <v>#NAME?</v>
      </c>
      <c r="C384" s="133" t="e" cm="1">
        <f t="array" aca="1" ref="C384" ca="1">_xll.RiskNormal(60,60*0.3941,_xll.RiskTruncateP(0.05,0.95),_xll.RiskName("Diet 5 Feed"),_xll.RiskUnits("ng/kg dry"))</f>
        <v>#NAME?</v>
      </c>
      <c r="D384" s="133" t="e" cm="1">
        <f t="array" aca="1" ref="D384" ca="1">_xll.RiskNormal(680,680*0.282,_xll.RiskTruncateP(0.05,0.95),_xll.RiskName("Diet 5 Soil"),_xll.RiskUnits("ng/kg dry"))</f>
        <v>#NAME?</v>
      </c>
      <c r="E384" s="163">
        <v>1.3</v>
      </c>
      <c r="F384" s="134"/>
      <c r="G384" s="134"/>
      <c r="H384" s="134"/>
      <c r="I384" s="134"/>
      <c r="J384" s="134"/>
      <c r="K384" s="134"/>
      <c r="L384" s="134" t="e" cm="1">
        <f t="array" aca="1" ref="L384" ca="1">_xll.RiskNormal(5.4702*LN(A384)-22.889,(5.4702*LN(A384)-22.889)*0.35,_xll.RiskTruncateP(0.05,0.95),_xll.RiskName("DMI"),_xll.RiskUnits("kg"))</f>
        <v>#NAME?</v>
      </c>
      <c r="M384" s="134" t="e" cm="1">
        <f t="array" aca="1" ref="M384" ca="1">_xll.RiskNormal(0.0243*L384,0.005*L384,_xll.RiskTruncateP(0.05,0.95),_xll.RiskName("Soil Intake"),_xll.RiskUnits("kg"))</f>
        <v>#NAME?</v>
      </c>
      <c r="N384" s="134" t="e">
        <f t="shared" ca="1" si="48"/>
        <v>#NAME?</v>
      </c>
      <c r="O384" s="134">
        <f t="shared" si="49"/>
        <v>0</v>
      </c>
      <c r="P384" s="134" t="e">
        <f t="shared" ca="1" si="52"/>
        <v>#NAME?</v>
      </c>
      <c r="Q384" s="134" t="e">
        <f t="shared" ca="1" si="52"/>
        <v>#NAME?</v>
      </c>
      <c r="R384" s="134" t="e">
        <f t="shared" ca="1" si="52"/>
        <v>#NAME?</v>
      </c>
      <c r="S384" s="134" t="e">
        <f t="shared" ca="1" si="51"/>
        <v>#NAME?</v>
      </c>
      <c r="T384" s="134" t="e" cm="1">
        <f t="array" aca="1" ref="T384" ca="1">U383-(U383*(0.5^(1/_xll.RiskNormal('SW7'!C$2,'SW7'!D$2,_xll.RiskTruncateP(0.05,0.95),_xll.RiskName("Halflife"),_xll.RiskUnits("d")))))</f>
        <v>#NAME?</v>
      </c>
      <c r="U384" s="134" t="e">
        <f t="shared" ca="1" si="50"/>
        <v>#NAME?</v>
      </c>
      <c r="V384" s="137" t="e" cm="1">
        <f t="array" aca="1" ref="V384" ca="1">(U384*_xll.RiskNormal('SW7'!C$3,'SW7'!D$3,_xll.RiskTruncateP(0.05,0.95),_xll.RiskName("PFAS MUSCLE FRAC"))/(B384*_xll.RiskNormal('SW7'!C$4,'SW7'!E$4,_xll.RiskTruncateP(0.05,0.95),_xll.RiskName("MUSCLE BW FRAC"))))/1000</f>
        <v>#NAME?</v>
      </c>
      <c r="W384" s="137" t="e" cm="1">
        <f t="array" aca="1" ref="W384" ca="1">V384/_xll.RiskNormal('SW7'!C$5,'SW7'!D$5,_xll.RiskTruncateP(0.05,0.95),_xll.RiskName("Serum Part"))</f>
        <v>#NAME?</v>
      </c>
    </row>
    <row r="385" spans="1:23" x14ac:dyDescent="0.35">
      <c r="A385" s="133">
        <f t="shared" si="47"/>
        <v>382</v>
      </c>
      <c r="B385" s="134" t="e" cm="1">
        <f t="array" aca="1" ref="B385" ca="1">B384+_xll.RiskNormal(0.5584 + 2*0.001787*A385 -3*0.00000155*A385^2 - 4*0.00000000133*A385^3,0.35*(0.5584 + 2*0.001787*A385 -3*0.00000155*A385^2 - 4*0.00000000133*A385^3),_xll.RiskTruncateP(0.05,0.95),_xll.RiskName("BW Gain"),_xll.RiskUnits("kg"))</f>
        <v>#NAME?</v>
      </c>
      <c r="C385" s="133" t="e" cm="1">
        <f t="array" aca="1" ref="C385" ca="1">_xll.RiskNormal(60,60*0.3941,_xll.RiskTruncateP(0.05,0.95),_xll.RiskName("Diet 5 Feed"),_xll.RiskUnits("ng/kg dry"))</f>
        <v>#NAME?</v>
      </c>
      <c r="D385" s="133" t="e" cm="1">
        <f t="array" aca="1" ref="D385" ca="1">_xll.RiskNormal(680,680*0.282,_xll.RiskTruncateP(0.05,0.95),_xll.RiskName("Diet 5 Soil"),_xll.RiskUnits("ng/kg dry"))</f>
        <v>#NAME?</v>
      </c>
      <c r="E385" s="163">
        <v>1.3</v>
      </c>
      <c r="F385" s="134"/>
      <c r="G385" s="134"/>
      <c r="H385" s="134"/>
      <c r="I385" s="134"/>
      <c r="J385" s="134"/>
      <c r="K385" s="134"/>
      <c r="L385" s="134" t="e" cm="1">
        <f t="array" aca="1" ref="L385" ca="1">_xll.RiskNormal(5.4702*LN(A385)-22.889,(5.4702*LN(A385)-22.889)*0.35,_xll.RiskTruncateP(0.05,0.95),_xll.RiskName("DMI"),_xll.RiskUnits("kg"))</f>
        <v>#NAME?</v>
      </c>
      <c r="M385" s="134" t="e" cm="1">
        <f t="array" aca="1" ref="M385" ca="1">_xll.RiskNormal(0.0243*L385,0.005*L385,_xll.RiskTruncateP(0.05,0.95),_xll.RiskName("Soil Intake"),_xll.RiskUnits("kg"))</f>
        <v>#NAME?</v>
      </c>
      <c r="N385" s="134" t="e">
        <f t="shared" ca="1" si="48"/>
        <v>#NAME?</v>
      </c>
      <c r="O385" s="134">
        <f t="shared" si="49"/>
        <v>0</v>
      </c>
      <c r="P385" s="134" t="e">
        <f t="shared" ca="1" si="52"/>
        <v>#NAME?</v>
      </c>
      <c r="Q385" s="134" t="e">
        <f t="shared" ca="1" si="52"/>
        <v>#NAME?</v>
      </c>
      <c r="R385" s="134" t="e">
        <f t="shared" ca="1" si="52"/>
        <v>#NAME?</v>
      </c>
      <c r="S385" s="134" t="e">
        <f t="shared" ca="1" si="51"/>
        <v>#NAME?</v>
      </c>
      <c r="T385" s="134" t="e" cm="1">
        <f t="array" aca="1" ref="T385" ca="1">U384-(U384*(0.5^(1/_xll.RiskNormal('SW7'!C$2,'SW7'!D$2,_xll.RiskTruncateP(0.05,0.95),_xll.RiskName("Halflife"),_xll.RiskUnits("d")))))</f>
        <v>#NAME?</v>
      </c>
      <c r="U385" s="134" t="e">
        <f t="shared" ca="1" si="50"/>
        <v>#NAME?</v>
      </c>
      <c r="V385" s="137" t="e" cm="1">
        <f t="array" aca="1" ref="V385" ca="1">(U385*_xll.RiskNormal('SW7'!C$3,'SW7'!D$3,_xll.RiskTruncateP(0.05,0.95),_xll.RiskName("PFAS MUSCLE FRAC"))/(B385*_xll.RiskNormal('SW7'!C$4,'SW7'!E$4,_xll.RiskTruncateP(0.05,0.95),_xll.RiskName("MUSCLE BW FRAC"))))/1000</f>
        <v>#NAME?</v>
      </c>
      <c r="W385" s="137" t="e" cm="1">
        <f t="array" aca="1" ref="W385" ca="1">V385/_xll.RiskNormal('SW7'!C$5,'SW7'!D$5,_xll.RiskTruncateP(0.05,0.95),_xll.RiskName("Serum Part"))</f>
        <v>#NAME?</v>
      </c>
    </row>
    <row r="386" spans="1:23" x14ac:dyDescent="0.35">
      <c r="A386" s="133">
        <f t="shared" si="47"/>
        <v>383</v>
      </c>
      <c r="B386" s="134" t="e" cm="1">
        <f t="array" aca="1" ref="B386" ca="1">B385+_xll.RiskNormal(0.5584 + 2*0.001787*A386 -3*0.00000155*A386^2 - 4*0.00000000133*A386^3,0.35*(0.5584 + 2*0.001787*A386 -3*0.00000155*A386^2 - 4*0.00000000133*A386^3),_xll.RiskTruncateP(0.05,0.95),_xll.RiskName("BW Gain"),_xll.RiskUnits("kg"))</f>
        <v>#NAME?</v>
      </c>
      <c r="C386" s="133" t="e" cm="1">
        <f t="array" aca="1" ref="C386" ca="1">_xll.RiskNormal(60,60*0.3941,_xll.RiskTruncateP(0.05,0.95),_xll.RiskName("Diet 5 Feed"),_xll.RiskUnits("ng/kg dry"))</f>
        <v>#NAME?</v>
      </c>
      <c r="D386" s="133" t="e" cm="1">
        <f t="array" aca="1" ref="D386" ca="1">_xll.RiskNormal(680,680*0.282,_xll.RiskTruncateP(0.05,0.95),_xll.RiskName("Diet 5 Soil"),_xll.RiskUnits("ng/kg dry"))</f>
        <v>#NAME?</v>
      </c>
      <c r="E386" s="163">
        <v>1.3</v>
      </c>
      <c r="F386" s="134"/>
      <c r="G386" s="134"/>
      <c r="H386" s="134"/>
      <c r="I386" s="134"/>
      <c r="J386" s="134"/>
      <c r="K386" s="134"/>
      <c r="L386" s="134" t="e" cm="1">
        <f t="array" aca="1" ref="L386" ca="1">_xll.RiskNormal(5.4702*LN(A386)-22.889,(5.4702*LN(A386)-22.889)*0.35,_xll.RiskTruncateP(0.05,0.95),_xll.RiskName("DMI"),_xll.RiskUnits("kg"))</f>
        <v>#NAME?</v>
      </c>
      <c r="M386" s="134" t="e" cm="1">
        <f t="array" aca="1" ref="M386" ca="1">_xll.RiskNormal(0.0243*L386,0.005*L386,_xll.RiskTruncateP(0.05,0.95),_xll.RiskName("Soil Intake"),_xll.RiskUnits("kg"))</f>
        <v>#NAME?</v>
      </c>
      <c r="N386" s="134" t="e">
        <f t="shared" ca="1" si="48"/>
        <v>#NAME?</v>
      </c>
      <c r="O386" s="134">
        <f t="shared" si="49"/>
        <v>0</v>
      </c>
      <c r="P386" s="134" t="e">
        <f t="shared" ca="1" si="52"/>
        <v>#NAME?</v>
      </c>
      <c r="Q386" s="134" t="e">
        <f t="shared" ca="1" si="52"/>
        <v>#NAME?</v>
      </c>
      <c r="R386" s="134" t="e">
        <f t="shared" ca="1" si="52"/>
        <v>#NAME?</v>
      </c>
      <c r="S386" s="134" t="e">
        <f t="shared" ca="1" si="51"/>
        <v>#NAME?</v>
      </c>
      <c r="T386" s="134" t="e" cm="1">
        <f t="array" aca="1" ref="T386" ca="1">U385-(U385*(0.5^(1/_xll.RiskNormal('SW7'!C$2,'SW7'!D$2,_xll.RiskTruncateP(0.05,0.95),_xll.RiskName("Halflife"),_xll.RiskUnits("d")))))</f>
        <v>#NAME?</v>
      </c>
      <c r="U386" s="134" t="e">
        <f t="shared" ca="1" si="50"/>
        <v>#NAME?</v>
      </c>
      <c r="V386" s="137" t="e" cm="1">
        <f t="array" aca="1" ref="V386" ca="1">(U386*_xll.RiskNormal('SW7'!C$3,'SW7'!D$3,_xll.RiskTruncateP(0.05,0.95),_xll.RiskName("PFAS MUSCLE FRAC"))/(B386*_xll.RiskNormal('SW7'!C$4,'SW7'!E$4,_xll.RiskTruncateP(0.05,0.95),_xll.RiskName("MUSCLE BW FRAC"))))/1000</f>
        <v>#NAME?</v>
      </c>
      <c r="W386" s="137" t="e" cm="1">
        <f t="array" aca="1" ref="W386" ca="1">V386/_xll.RiskNormal('SW7'!C$5,'SW7'!D$5,_xll.RiskTruncateP(0.05,0.95),_xll.RiskName("Serum Part"))</f>
        <v>#NAME?</v>
      </c>
    </row>
    <row r="387" spans="1:23" x14ac:dyDescent="0.35">
      <c r="A387" s="133">
        <f t="shared" si="47"/>
        <v>384</v>
      </c>
      <c r="B387" s="134" t="e" cm="1">
        <f t="array" aca="1" ref="B387" ca="1">B386+_xll.RiskNormal(0.5584 + 2*0.001787*A387 -3*0.00000155*A387^2 - 4*0.00000000133*A387^3,0.35*(0.5584 + 2*0.001787*A387 -3*0.00000155*A387^2 - 4*0.00000000133*A387^3),_xll.RiskTruncateP(0.05,0.95),_xll.RiskName("BW Gain"),_xll.RiskUnits("kg"))</f>
        <v>#NAME?</v>
      </c>
      <c r="C387" s="133" t="e" cm="1">
        <f t="array" aca="1" ref="C387" ca="1">_xll.RiskNormal(60,60*0.3941,_xll.RiskTruncateP(0.05,0.95),_xll.RiskName("Diet 5 Feed"),_xll.RiskUnits("ng/kg dry"))</f>
        <v>#NAME?</v>
      </c>
      <c r="D387" s="133" t="e" cm="1">
        <f t="array" aca="1" ref="D387" ca="1">_xll.RiskNormal(680,680*0.282,_xll.RiskTruncateP(0.05,0.95),_xll.RiskName("Diet 5 Soil"),_xll.RiskUnits("ng/kg dry"))</f>
        <v>#NAME?</v>
      </c>
      <c r="E387" s="163">
        <v>1.3</v>
      </c>
      <c r="F387" s="134"/>
      <c r="G387" s="134"/>
      <c r="H387" s="134"/>
      <c r="I387" s="134"/>
      <c r="J387" s="134"/>
      <c r="K387" s="134"/>
      <c r="L387" s="134" t="e" cm="1">
        <f t="array" aca="1" ref="L387" ca="1">_xll.RiskNormal(5.4702*LN(A387)-22.889,(5.4702*LN(A387)-22.889)*0.35,_xll.RiskTruncateP(0.05,0.95),_xll.RiskName("DMI"),_xll.RiskUnits("kg"))</f>
        <v>#NAME?</v>
      </c>
      <c r="M387" s="134" t="e" cm="1">
        <f t="array" aca="1" ref="M387" ca="1">_xll.RiskNormal(0.0243*L387,0.005*L387,_xll.RiskTruncateP(0.05,0.95),_xll.RiskName("Soil Intake"),_xll.RiskUnits("kg"))</f>
        <v>#NAME?</v>
      </c>
      <c r="N387" s="134" t="e">
        <f t="shared" ca="1" si="48"/>
        <v>#NAME?</v>
      </c>
      <c r="O387" s="134">
        <f t="shared" si="49"/>
        <v>0</v>
      </c>
      <c r="P387" s="134" t="e">
        <f t="shared" ca="1" si="52"/>
        <v>#NAME?</v>
      </c>
      <c r="Q387" s="134" t="e">
        <f t="shared" ca="1" si="52"/>
        <v>#NAME?</v>
      </c>
      <c r="R387" s="134" t="e">
        <f t="shared" ca="1" si="52"/>
        <v>#NAME?</v>
      </c>
      <c r="S387" s="134" t="e">
        <f t="shared" ca="1" si="51"/>
        <v>#NAME?</v>
      </c>
      <c r="T387" s="134" t="e" cm="1">
        <f t="array" aca="1" ref="T387" ca="1">U386-(U386*(0.5^(1/_xll.RiskNormal('SW7'!C$2,'SW7'!D$2,_xll.RiskTruncateP(0.05,0.95),_xll.RiskName("Halflife"),_xll.RiskUnits("d")))))</f>
        <v>#NAME?</v>
      </c>
      <c r="U387" s="134" t="e">
        <f t="shared" ca="1" si="50"/>
        <v>#NAME?</v>
      </c>
      <c r="V387" s="137" t="e" cm="1">
        <f t="array" aca="1" ref="V387" ca="1">(U387*_xll.RiskNormal('SW7'!C$3,'SW7'!D$3,_xll.RiskTruncateP(0.05,0.95),_xll.RiskName("PFAS MUSCLE FRAC"))/(B387*_xll.RiskNormal('SW7'!C$4,'SW7'!E$4,_xll.RiskTruncateP(0.05,0.95),_xll.RiskName("MUSCLE BW FRAC"))))/1000</f>
        <v>#NAME?</v>
      </c>
      <c r="W387" s="137" t="e" cm="1">
        <f t="array" aca="1" ref="W387" ca="1">V387/_xll.RiskNormal('SW7'!C$5,'SW7'!D$5,_xll.RiskTruncateP(0.05,0.95),_xll.RiskName("Serum Part"))</f>
        <v>#NAME?</v>
      </c>
    </row>
    <row r="388" spans="1:23" x14ac:dyDescent="0.35">
      <c r="A388" s="133">
        <f t="shared" si="47"/>
        <v>385</v>
      </c>
      <c r="B388" s="134" t="e" cm="1">
        <f t="array" aca="1" ref="B388" ca="1">B387+_xll.RiskNormal(0.5584 + 2*0.001787*A388 -3*0.00000155*A388^2 - 4*0.00000000133*A388^3,0.35*(0.5584 + 2*0.001787*A388 -3*0.00000155*A388^2 - 4*0.00000000133*A388^3),_xll.RiskTruncateP(0.05,0.95),_xll.RiskName("BW Gain"),_xll.RiskUnits("kg"))</f>
        <v>#NAME?</v>
      </c>
      <c r="C388" s="133" t="e" cm="1">
        <f t="array" aca="1" ref="C388" ca="1">_xll.RiskNormal(60,60*0.3941,_xll.RiskTruncateP(0.05,0.95),_xll.RiskName("Diet 5 Feed"),_xll.RiskUnits("ng/kg dry"))</f>
        <v>#NAME?</v>
      </c>
      <c r="D388" s="133" t="e" cm="1">
        <f t="array" aca="1" ref="D388" ca="1">_xll.RiskNormal(680,680*0.282,_xll.RiskTruncateP(0.05,0.95),_xll.RiskName("Diet 5 Soil"),_xll.RiskUnits("ng/kg dry"))</f>
        <v>#NAME?</v>
      </c>
      <c r="E388" s="163">
        <v>1.3</v>
      </c>
      <c r="F388" s="134"/>
      <c r="G388" s="134"/>
      <c r="H388" s="134"/>
      <c r="I388" s="134"/>
      <c r="J388" s="134"/>
      <c r="K388" s="134"/>
      <c r="L388" s="134" t="e" cm="1">
        <f t="array" aca="1" ref="L388" ca="1">_xll.RiskNormal(5.4702*LN(A388)-22.889,(5.4702*LN(A388)-22.889)*0.35,_xll.RiskTruncateP(0.05,0.95),_xll.RiskName("DMI"),_xll.RiskUnits("kg"))</f>
        <v>#NAME?</v>
      </c>
      <c r="M388" s="134" t="e" cm="1">
        <f t="array" aca="1" ref="M388" ca="1">_xll.RiskNormal(0.0243*L388,0.005*L388,_xll.RiskTruncateP(0.05,0.95),_xll.RiskName("Soil Intake"),_xll.RiskUnits("kg"))</f>
        <v>#NAME?</v>
      </c>
      <c r="N388" s="134" t="e">
        <f t="shared" ca="1" si="48"/>
        <v>#NAME?</v>
      </c>
      <c r="O388" s="134">
        <f t="shared" si="49"/>
        <v>0</v>
      </c>
      <c r="P388" s="134" t="e">
        <f t="shared" ca="1" si="52"/>
        <v>#NAME?</v>
      </c>
      <c r="Q388" s="134" t="e">
        <f t="shared" ca="1" si="52"/>
        <v>#NAME?</v>
      </c>
      <c r="R388" s="134" t="e">
        <f t="shared" ca="1" si="52"/>
        <v>#NAME?</v>
      </c>
      <c r="S388" s="134" t="e">
        <f t="shared" ca="1" si="51"/>
        <v>#NAME?</v>
      </c>
      <c r="T388" s="134" t="e" cm="1">
        <f t="array" aca="1" ref="T388" ca="1">U387-(U387*(0.5^(1/_xll.RiskNormal('SW7'!C$2,'SW7'!D$2,_xll.RiskTruncateP(0.05,0.95),_xll.RiskName("Halflife"),_xll.RiskUnits("d")))))</f>
        <v>#NAME?</v>
      </c>
      <c r="U388" s="134" t="e">
        <f t="shared" ca="1" si="50"/>
        <v>#NAME?</v>
      </c>
      <c r="V388" s="137" t="e" cm="1">
        <f t="array" aca="1" ref="V388" ca="1">(U388*_xll.RiskNormal('SW7'!C$3,'SW7'!D$3,_xll.RiskTruncateP(0.05,0.95),_xll.RiskName("PFAS MUSCLE FRAC"))/(B388*_xll.RiskNormal('SW7'!C$4,'SW7'!E$4,_xll.RiskTruncateP(0.05,0.95),_xll.RiskName("MUSCLE BW FRAC"))))/1000</f>
        <v>#NAME?</v>
      </c>
      <c r="W388" s="137" t="e" cm="1">
        <f t="array" aca="1" ref="W388" ca="1">V388/_xll.RiskNormal('SW7'!C$5,'SW7'!D$5,_xll.RiskTruncateP(0.05,0.95),_xll.RiskName("Serum Part"))</f>
        <v>#NAME?</v>
      </c>
    </row>
    <row r="389" spans="1:23" x14ac:dyDescent="0.35">
      <c r="A389" s="133">
        <f t="shared" ref="A389:A452" si="53">A388+1</f>
        <v>386</v>
      </c>
      <c r="B389" s="134" t="e" cm="1">
        <f t="array" aca="1" ref="B389" ca="1">B388+_xll.RiskNormal(0.5584 + 2*0.001787*A389 -3*0.00000155*A389^2 - 4*0.00000000133*A389^3,0.35*(0.5584 + 2*0.001787*A389 -3*0.00000155*A389^2 - 4*0.00000000133*A389^3),_xll.RiskTruncateP(0.05,0.95),_xll.RiskName("BW Gain"),_xll.RiskUnits("kg"))</f>
        <v>#NAME?</v>
      </c>
      <c r="C389" s="133" t="e" cm="1">
        <f t="array" aca="1" ref="C389" ca="1">_xll.RiskNormal(60,60*0.3941,_xll.RiskTruncateP(0.05,0.95),_xll.RiskName("Diet 5 Feed"),_xll.RiskUnits("ng/kg dry"))</f>
        <v>#NAME?</v>
      </c>
      <c r="D389" s="133" t="e" cm="1">
        <f t="array" aca="1" ref="D389" ca="1">_xll.RiskNormal(680,680*0.282,_xll.RiskTruncateP(0.05,0.95),_xll.RiskName("Diet 5 Soil"),_xll.RiskUnits("ng/kg dry"))</f>
        <v>#NAME?</v>
      </c>
      <c r="E389" s="163">
        <v>1.3</v>
      </c>
      <c r="F389" s="134"/>
      <c r="G389" s="134"/>
      <c r="H389" s="134"/>
      <c r="I389" s="134"/>
      <c r="J389" s="134"/>
      <c r="K389" s="134"/>
      <c r="L389" s="134" t="e" cm="1">
        <f t="array" aca="1" ref="L389" ca="1">_xll.RiskNormal(5.4702*LN(A389)-22.889,(5.4702*LN(A389)-22.889)*0.35,_xll.RiskTruncateP(0.05,0.95),_xll.RiskName("DMI"),_xll.RiskUnits("kg"))</f>
        <v>#NAME?</v>
      </c>
      <c r="M389" s="134" t="e" cm="1">
        <f t="array" aca="1" ref="M389" ca="1">_xll.RiskNormal(0.0243*L389,0.005*L389,_xll.RiskTruncateP(0.05,0.95),_xll.RiskName("Soil Intake"),_xll.RiskUnits("kg"))</f>
        <v>#NAME?</v>
      </c>
      <c r="N389" s="134" t="e">
        <f t="shared" ref="N389:N452" ca="1" si="54">4*L389</f>
        <v>#NAME?</v>
      </c>
      <c r="O389" s="134">
        <f t="shared" ref="O389:O452" si="55">J389*K389</f>
        <v>0</v>
      </c>
      <c r="P389" s="134" t="e">
        <f t="shared" ca="1" si="52"/>
        <v>#NAME?</v>
      </c>
      <c r="Q389" s="134" t="e">
        <f t="shared" ca="1" si="52"/>
        <v>#NAME?</v>
      </c>
      <c r="R389" s="134" t="e">
        <f t="shared" ca="1" si="52"/>
        <v>#NAME?</v>
      </c>
      <c r="S389" s="134" t="e">
        <f t="shared" ca="1" si="51"/>
        <v>#NAME?</v>
      </c>
      <c r="T389" s="134" t="e" cm="1">
        <f t="array" aca="1" ref="T389" ca="1">U388-(U388*(0.5^(1/_xll.RiskNormal('SW7'!C$2,'SW7'!D$2,_xll.RiskTruncateP(0.05,0.95),_xll.RiskName("Halflife"),_xll.RiskUnits("d")))))</f>
        <v>#NAME?</v>
      </c>
      <c r="U389" s="134" t="e">
        <f t="shared" ref="U389:U452" ca="1" si="56">U388+S388-T388</f>
        <v>#NAME?</v>
      </c>
      <c r="V389" s="137" t="e" cm="1">
        <f t="array" aca="1" ref="V389" ca="1">(U389*_xll.RiskNormal('SW7'!C$3,'SW7'!D$3,_xll.RiskTruncateP(0.05,0.95),_xll.RiskName("PFAS MUSCLE FRAC"))/(B389*_xll.RiskNormal('SW7'!C$4,'SW7'!E$4,_xll.RiskTruncateP(0.05,0.95),_xll.RiskName("MUSCLE BW FRAC"))))/1000</f>
        <v>#NAME?</v>
      </c>
      <c r="W389" s="137" t="e" cm="1">
        <f t="array" aca="1" ref="W389" ca="1">V389/_xll.RiskNormal('SW7'!C$5,'SW7'!D$5,_xll.RiskTruncateP(0.05,0.95),_xll.RiskName("Serum Part"))</f>
        <v>#NAME?</v>
      </c>
    </row>
    <row r="390" spans="1:23" x14ac:dyDescent="0.35">
      <c r="A390" s="133">
        <f t="shared" si="53"/>
        <v>387</v>
      </c>
      <c r="B390" s="134" t="e" cm="1">
        <f t="array" aca="1" ref="B390" ca="1">B389+_xll.RiskNormal(0.5584 + 2*0.001787*A390 -3*0.00000155*A390^2 - 4*0.00000000133*A390^3,0.35*(0.5584 + 2*0.001787*A390 -3*0.00000155*A390^2 - 4*0.00000000133*A390^3),_xll.RiskTruncateP(0.05,0.95),_xll.RiskName("BW Gain"),_xll.RiskUnits("kg"))</f>
        <v>#NAME?</v>
      </c>
      <c r="C390" s="133" t="e" cm="1">
        <f t="array" aca="1" ref="C390" ca="1">_xll.RiskNormal(60,60*0.3941,_xll.RiskTruncateP(0.05,0.95),_xll.RiskName("Diet 5 Feed"),_xll.RiskUnits("ng/kg dry"))</f>
        <v>#NAME?</v>
      </c>
      <c r="D390" s="133" t="e" cm="1">
        <f t="array" aca="1" ref="D390" ca="1">_xll.RiskNormal(680,680*0.282,_xll.RiskTruncateP(0.05,0.95),_xll.RiskName("Diet 5 Soil"),_xll.RiskUnits("ng/kg dry"))</f>
        <v>#NAME?</v>
      </c>
      <c r="E390" s="163">
        <v>1.3</v>
      </c>
      <c r="F390" s="134"/>
      <c r="G390" s="134"/>
      <c r="H390" s="134"/>
      <c r="I390" s="134"/>
      <c r="J390" s="134"/>
      <c r="K390" s="134"/>
      <c r="L390" s="134" t="e" cm="1">
        <f t="array" aca="1" ref="L390" ca="1">_xll.RiskNormal(5.4702*LN(A390)-22.889,(5.4702*LN(A390)-22.889)*0.35,_xll.RiskTruncateP(0.05,0.95),_xll.RiskName("DMI"),_xll.RiskUnits("kg"))</f>
        <v>#NAME?</v>
      </c>
      <c r="M390" s="134" t="e" cm="1">
        <f t="array" aca="1" ref="M390" ca="1">_xll.RiskNormal(0.0243*L390,0.005*L390,_xll.RiskTruncateP(0.05,0.95),_xll.RiskName("Soil Intake"),_xll.RiskUnits("kg"))</f>
        <v>#NAME?</v>
      </c>
      <c r="N390" s="134" t="e">
        <f t="shared" ca="1" si="54"/>
        <v>#NAME?</v>
      </c>
      <c r="O390" s="134">
        <f t="shared" si="55"/>
        <v>0</v>
      </c>
      <c r="P390" s="134" t="e">
        <f t="shared" ca="1" si="52"/>
        <v>#NAME?</v>
      </c>
      <c r="Q390" s="134" t="e">
        <f t="shared" ca="1" si="52"/>
        <v>#NAME?</v>
      </c>
      <c r="R390" s="134" t="e">
        <f t="shared" ca="1" si="52"/>
        <v>#NAME?</v>
      </c>
      <c r="S390" s="134" t="e">
        <f t="shared" ca="1" si="51"/>
        <v>#NAME?</v>
      </c>
      <c r="T390" s="134" t="e" cm="1">
        <f t="array" aca="1" ref="T390" ca="1">U389-(U389*(0.5^(1/_xll.RiskNormal('SW7'!C$2,'SW7'!D$2,_xll.RiskTruncateP(0.05,0.95),_xll.RiskName("Halflife"),_xll.RiskUnits("d")))))</f>
        <v>#NAME?</v>
      </c>
      <c r="U390" s="134" t="e">
        <f t="shared" ca="1" si="56"/>
        <v>#NAME?</v>
      </c>
      <c r="V390" s="137" t="e" cm="1">
        <f t="array" aca="1" ref="V390" ca="1">(U390*_xll.RiskNormal('SW7'!C$3,'SW7'!D$3,_xll.RiskTruncateP(0.05,0.95),_xll.RiskName("PFAS MUSCLE FRAC"))/(B390*_xll.RiskNormal('SW7'!C$4,'SW7'!E$4,_xll.RiskTruncateP(0.05,0.95),_xll.RiskName("MUSCLE BW FRAC"))))/1000</f>
        <v>#NAME?</v>
      </c>
      <c r="W390" s="137" t="e" cm="1">
        <f t="array" aca="1" ref="W390" ca="1">V390/_xll.RiskNormal('SW7'!C$5,'SW7'!D$5,_xll.RiskTruncateP(0.05,0.95),_xll.RiskName("Serum Part"))</f>
        <v>#NAME?</v>
      </c>
    </row>
    <row r="391" spans="1:23" x14ac:dyDescent="0.35">
      <c r="A391" s="133">
        <f t="shared" si="53"/>
        <v>388</v>
      </c>
      <c r="B391" s="134" t="e" cm="1">
        <f t="array" aca="1" ref="B391" ca="1">B390+_xll.RiskNormal(0.5584 + 2*0.001787*A391 -3*0.00000155*A391^2 - 4*0.00000000133*A391^3,0.35*(0.5584 + 2*0.001787*A391 -3*0.00000155*A391^2 - 4*0.00000000133*A391^3),_xll.RiskTruncateP(0.05,0.95),_xll.RiskName("BW Gain"),_xll.RiskUnits("kg"))</f>
        <v>#NAME?</v>
      </c>
      <c r="C391" s="133" t="e" cm="1">
        <f t="array" aca="1" ref="C391" ca="1">_xll.RiskNormal(60,60*0.3941,_xll.RiskTruncateP(0.05,0.95),_xll.RiskName("Diet 5 Feed"),_xll.RiskUnits("ng/kg dry"))</f>
        <v>#NAME?</v>
      </c>
      <c r="D391" s="133" t="e" cm="1">
        <f t="array" aca="1" ref="D391" ca="1">_xll.RiskNormal(680,680*0.282,_xll.RiskTruncateP(0.05,0.95),_xll.RiskName("Diet 5 Soil"),_xll.RiskUnits("ng/kg dry"))</f>
        <v>#NAME?</v>
      </c>
      <c r="E391" s="163">
        <v>1.3</v>
      </c>
      <c r="F391" s="134"/>
      <c r="G391" s="134"/>
      <c r="H391" s="134"/>
      <c r="I391" s="134"/>
      <c r="J391" s="134"/>
      <c r="K391" s="134"/>
      <c r="L391" s="134" t="e" cm="1">
        <f t="array" aca="1" ref="L391" ca="1">_xll.RiskNormal(5.4702*LN(A391)-22.889,(5.4702*LN(A391)-22.889)*0.35,_xll.RiskTruncateP(0.05,0.95),_xll.RiskName("DMI"),_xll.RiskUnits("kg"))</f>
        <v>#NAME?</v>
      </c>
      <c r="M391" s="134" t="e" cm="1">
        <f t="array" aca="1" ref="M391" ca="1">_xll.RiskNormal(0.0243*L391,0.005*L391,_xll.RiskTruncateP(0.05,0.95),_xll.RiskName("Soil Intake"),_xll.RiskUnits("kg"))</f>
        <v>#NAME?</v>
      </c>
      <c r="N391" s="134" t="e">
        <f t="shared" ca="1" si="54"/>
        <v>#NAME?</v>
      </c>
      <c r="O391" s="134">
        <f t="shared" si="55"/>
        <v>0</v>
      </c>
      <c r="P391" s="134" t="e">
        <f t="shared" ca="1" si="52"/>
        <v>#NAME?</v>
      </c>
      <c r="Q391" s="134" t="e">
        <f t="shared" ca="1" si="52"/>
        <v>#NAME?</v>
      </c>
      <c r="R391" s="134" t="e">
        <f t="shared" ca="1" si="52"/>
        <v>#NAME?</v>
      </c>
      <c r="S391" s="134" t="e">
        <f t="shared" ca="1" si="51"/>
        <v>#NAME?</v>
      </c>
      <c r="T391" s="134" t="e" cm="1">
        <f t="array" aca="1" ref="T391" ca="1">U390-(U390*(0.5^(1/_xll.RiskNormal('SW7'!C$2,'SW7'!D$2,_xll.RiskTruncateP(0.05,0.95),_xll.RiskName("Halflife"),_xll.RiskUnits("d")))))</f>
        <v>#NAME?</v>
      </c>
      <c r="U391" s="134" t="e">
        <f t="shared" ca="1" si="56"/>
        <v>#NAME?</v>
      </c>
      <c r="V391" s="137" t="e" cm="1">
        <f t="array" aca="1" ref="V391" ca="1">(U391*_xll.RiskNormal('SW7'!C$3,'SW7'!D$3,_xll.RiskTruncateP(0.05,0.95),_xll.RiskName("PFAS MUSCLE FRAC"))/(B391*_xll.RiskNormal('SW7'!C$4,'SW7'!E$4,_xll.RiskTruncateP(0.05,0.95),_xll.RiskName("MUSCLE BW FRAC"))))/1000</f>
        <v>#NAME?</v>
      </c>
      <c r="W391" s="137" t="e" cm="1">
        <f t="array" aca="1" ref="W391" ca="1">V391/_xll.RiskNormal('SW7'!C$5,'SW7'!D$5,_xll.RiskTruncateP(0.05,0.95),_xll.RiskName("Serum Part"))</f>
        <v>#NAME?</v>
      </c>
    </row>
    <row r="392" spans="1:23" x14ac:dyDescent="0.35">
      <c r="A392" s="133">
        <f t="shared" si="53"/>
        <v>389</v>
      </c>
      <c r="B392" s="134" t="e" cm="1">
        <f t="array" aca="1" ref="B392" ca="1">B391+_xll.RiskNormal(0.5584 + 2*0.001787*A392 -3*0.00000155*A392^2 - 4*0.00000000133*A392^3,0.35*(0.5584 + 2*0.001787*A392 -3*0.00000155*A392^2 - 4*0.00000000133*A392^3),_xll.RiskTruncateP(0.05,0.95),_xll.RiskName("BW Gain"),_xll.RiskUnits("kg"))</f>
        <v>#NAME?</v>
      </c>
      <c r="C392" s="133" t="e" cm="1">
        <f t="array" aca="1" ref="C392" ca="1">_xll.RiskNormal(60,60*0.3941,_xll.RiskTruncateP(0.05,0.95),_xll.RiskName("Diet 5 Feed"),_xll.RiskUnits("ng/kg dry"))</f>
        <v>#NAME?</v>
      </c>
      <c r="D392" s="133" t="e" cm="1">
        <f t="array" aca="1" ref="D392" ca="1">_xll.RiskNormal(680,680*0.282,_xll.RiskTruncateP(0.05,0.95),_xll.RiskName("Diet 5 Soil"),_xll.RiskUnits("ng/kg dry"))</f>
        <v>#NAME?</v>
      </c>
      <c r="E392" s="163">
        <v>1.3</v>
      </c>
      <c r="F392" s="134"/>
      <c r="G392" s="134"/>
      <c r="H392" s="134"/>
      <c r="I392" s="134"/>
      <c r="J392" s="134"/>
      <c r="K392" s="134"/>
      <c r="L392" s="134" t="e" cm="1">
        <f t="array" aca="1" ref="L392" ca="1">_xll.RiskNormal(5.4702*LN(A392)-22.889,(5.4702*LN(A392)-22.889)*0.35,_xll.RiskTruncateP(0.05,0.95),_xll.RiskName("DMI"),_xll.RiskUnits("kg"))</f>
        <v>#NAME?</v>
      </c>
      <c r="M392" s="134" t="e" cm="1">
        <f t="array" aca="1" ref="M392" ca="1">_xll.RiskNormal(0.0243*L392,0.005*L392,_xll.RiskTruncateP(0.05,0.95),_xll.RiskName("Soil Intake"),_xll.RiskUnits("kg"))</f>
        <v>#NAME?</v>
      </c>
      <c r="N392" s="134" t="e">
        <f t="shared" ca="1" si="54"/>
        <v>#NAME?</v>
      </c>
      <c r="O392" s="134">
        <f t="shared" si="55"/>
        <v>0</v>
      </c>
      <c r="P392" s="134" t="e">
        <f t="shared" ca="1" si="52"/>
        <v>#NAME?</v>
      </c>
      <c r="Q392" s="134" t="e">
        <f t="shared" ca="1" si="52"/>
        <v>#NAME?</v>
      </c>
      <c r="R392" s="134" t="e">
        <f t="shared" ca="1" si="52"/>
        <v>#NAME?</v>
      </c>
      <c r="S392" s="134" t="e">
        <f t="shared" ca="1" si="51"/>
        <v>#NAME?</v>
      </c>
      <c r="T392" s="134" t="e" cm="1">
        <f t="array" aca="1" ref="T392" ca="1">U391-(U391*(0.5^(1/_xll.RiskNormal('SW7'!C$2,'SW7'!D$2,_xll.RiskTruncateP(0.05,0.95),_xll.RiskName("Halflife"),_xll.RiskUnits("d")))))</f>
        <v>#NAME?</v>
      </c>
      <c r="U392" s="134" t="e">
        <f t="shared" ca="1" si="56"/>
        <v>#NAME?</v>
      </c>
      <c r="V392" s="137" t="e" cm="1">
        <f t="array" aca="1" ref="V392" ca="1">(U392*_xll.RiskNormal('SW7'!C$3,'SW7'!D$3,_xll.RiskTruncateP(0.05,0.95),_xll.RiskName("PFAS MUSCLE FRAC"))/(B392*_xll.RiskNormal('SW7'!C$4,'SW7'!E$4,_xll.RiskTruncateP(0.05,0.95),_xll.RiskName("MUSCLE BW FRAC"))))/1000</f>
        <v>#NAME?</v>
      </c>
      <c r="W392" s="137" t="e" cm="1">
        <f t="array" aca="1" ref="W392" ca="1">V392/_xll.RiskNormal('SW7'!C$5,'SW7'!D$5,_xll.RiskTruncateP(0.05,0.95),_xll.RiskName("Serum Part"))</f>
        <v>#NAME?</v>
      </c>
    </row>
    <row r="393" spans="1:23" x14ac:dyDescent="0.35">
      <c r="A393" s="133">
        <f t="shared" si="53"/>
        <v>390</v>
      </c>
      <c r="B393" s="134" t="e" cm="1">
        <f t="array" aca="1" ref="B393" ca="1">B392+_xll.RiskNormal(0.5584 + 2*0.001787*A393 -3*0.00000155*A393^2 - 4*0.00000000133*A393^3,0.35*(0.5584 + 2*0.001787*A393 -3*0.00000155*A393^2 - 4*0.00000000133*A393^3),_xll.RiskTruncateP(0.05,0.95),_xll.RiskName("BW Gain"),_xll.RiskUnits("kg"))</f>
        <v>#NAME?</v>
      </c>
      <c r="C393" s="133" t="e" cm="1">
        <f t="array" aca="1" ref="C393" ca="1">_xll.RiskNormal(60,60*0.3941,_xll.RiskTruncateP(0.05,0.95),_xll.RiskName("Diet 5 Feed"),_xll.RiskUnits("ng/kg dry"))</f>
        <v>#NAME?</v>
      </c>
      <c r="D393" s="133" t="e" cm="1">
        <f t="array" aca="1" ref="D393" ca="1">_xll.RiskNormal(680,680*0.282,_xll.RiskTruncateP(0.05,0.95),_xll.RiskName("Diet 5 Soil"),_xll.RiskUnits("ng/kg dry"))</f>
        <v>#NAME?</v>
      </c>
      <c r="E393" s="163">
        <v>1.3</v>
      </c>
      <c r="F393" s="134"/>
      <c r="G393" s="134"/>
      <c r="H393" s="134"/>
      <c r="I393" s="134"/>
      <c r="J393" s="134"/>
      <c r="K393" s="134"/>
      <c r="L393" s="134" t="e" cm="1">
        <f t="array" aca="1" ref="L393" ca="1">_xll.RiskNormal(5.4702*LN(A393)-22.889,(5.4702*LN(A393)-22.889)*0.35,_xll.RiskTruncateP(0.05,0.95),_xll.RiskName("DMI"),_xll.RiskUnits("kg"))</f>
        <v>#NAME?</v>
      </c>
      <c r="M393" s="134" t="e" cm="1">
        <f t="array" aca="1" ref="M393" ca="1">_xll.RiskNormal(0.0243*L393,0.005*L393,_xll.RiskTruncateP(0.05,0.95),_xll.RiskName("Soil Intake"),_xll.RiskUnits("kg"))</f>
        <v>#NAME?</v>
      </c>
      <c r="N393" s="134" t="e">
        <f t="shared" ca="1" si="54"/>
        <v>#NAME?</v>
      </c>
      <c r="O393" s="134">
        <f t="shared" si="55"/>
        <v>0</v>
      </c>
      <c r="P393" s="134" t="e">
        <f t="shared" ca="1" si="52"/>
        <v>#NAME?</v>
      </c>
      <c r="Q393" s="134" t="e">
        <f t="shared" ca="1" si="52"/>
        <v>#NAME?</v>
      </c>
      <c r="R393" s="134" t="e">
        <f t="shared" ca="1" si="52"/>
        <v>#NAME?</v>
      </c>
      <c r="S393" s="134" t="e">
        <f t="shared" ca="1" si="51"/>
        <v>#NAME?</v>
      </c>
      <c r="T393" s="134" t="e" cm="1">
        <f t="array" aca="1" ref="T393" ca="1">U392-(U392*(0.5^(1/_xll.RiskNormal('SW7'!C$2,'SW7'!D$2,_xll.RiskTruncateP(0.05,0.95),_xll.RiskName("Halflife"),_xll.RiskUnits("d")))))</f>
        <v>#NAME?</v>
      </c>
      <c r="U393" s="134" t="e">
        <f t="shared" ca="1" si="56"/>
        <v>#NAME?</v>
      </c>
      <c r="V393" s="137" t="e" cm="1">
        <f t="array" aca="1" ref="V393" ca="1">(U393*_xll.RiskNormal('SW7'!C$3,'SW7'!D$3,_xll.RiskTruncateP(0.05,0.95),_xll.RiskName("PFAS MUSCLE FRAC"))/(B393*_xll.RiskNormal('SW7'!C$4,'SW7'!E$4,_xll.RiskTruncateP(0.05,0.95),_xll.RiskName("MUSCLE BW FRAC"))))/1000</f>
        <v>#NAME?</v>
      </c>
      <c r="W393" s="137" t="e" cm="1">
        <f t="array" aca="1" ref="W393" ca="1">V393/_xll.RiskNormal('SW7'!C$5,'SW7'!D$5,_xll.RiskTruncateP(0.05,0.95),_xll.RiskName("Serum Part"))</f>
        <v>#NAME?</v>
      </c>
    </row>
    <row r="394" spans="1:23" x14ac:dyDescent="0.35">
      <c r="A394" s="133">
        <f t="shared" si="53"/>
        <v>391</v>
      </c>
      <c r="B394" s="134" t="e" cm="1">
        <f t="array" aca="1" ref="B394" ca="1">B393+_xll.RiskNormal(0.5584 + 2*0.001787*A394 -3*0.00000155*A394^2 - 4*0.00000000133*A394^3,0.35*(0.5584 + 2*0.001787*A394 -3*0.00000155*A394^2 - 4*0.00000000133*A394^3),_xll.RiskTruncateP(0.05,0.95),_xll.RiskName("BW Gain"),_xll.RiskUnits("kg"))</f>
        <v>#NAME?</v>
      </c>
      <c r="C394" s="133" t="e" cm="1">
        <f t="array" aca="1" ref="C394" ca="1">_xll.RiskNormal(20,20*0.3941,_xll.RiskTruncateP(0.05,0.95),_xll.RiskName("Diet 6 Feed"),_xll.RiskUnits("ng/kg dry"))</f>
        <v>#NAME?</v>
      </c>
      <c r="D394" s="133" t="e" cm="1">
        <f t="array" aca="1" ref="D394" ca="1">_xll.RiskNormal(170,170*0.282,_xll.RiskTruncateP(0.05,0.95),_xll.RiskName("Diet 6 Soil"),_xll.RiskUnits("ng/kg dry"))</f>
        <v>#NAME?</v>
      </c>
      <c r="E394" s="163">
        <v>1.3</v>
      </c>
      <c r="F394" s="134"/>
      <c r="G394" s="134"/>
      <c r="H394" s="134"/>
      <c r="I394" s="134"/>
      <c r="J394" s="134"/>
      <c r="K394" s="134"/>
      <c r="L394" s="134" t="e" cm="1">
        <f t="array" aca="1" ref="L394" ca="1">_xll.RiskNormal(5.4702*LN(A394)-22.889,(5.4702*LN(A394)-22.889)*0.35,_xll.RiskTruncateP(0.05,0.95),_xll.RiskName("DMI"),_xll.RiskUnits("kg"))</f>
        <v>#NAME?</v>
      </c>
      <c r="M394" s="134" t="e" cm="1">
        <f t="array" aca="1" ref="M394" ca="1">_xll.RiskNormal(0.0243*L394,0.005*L394,_xll.RiskTruncateP(0.05,0.95),_xll.RiskName("Soil Intake"),_xll.RiskUnits("kg"))</f>
        <v>#NAME?</v>
      </c>
      <c r="N394" s="134" t="e">
        <f t="shared" ca="1" si="54"/>
        <v>#NAME?</v>
      </c>
      <c r="O394" s="134">
        <f t="shared" si="55"/>
        <v>0</v>
      </c>
      <c r="P394" s="134" t="e">
        <f t="shared" ca="1" si="52"/>
        <v>#NAME?</v>
      </c>
      <c r="Q394" s="134" t="e">
        <f t="shared" ca="1" si="52"/>
        <v>#NAME?</v>
      </c>
      <c r="R394" s="134" t="e">
        <f t="shared" ca="1" si="52"/>
        <v>#NAME?</v>
      </c>
      <c r="S394" s="134" t="e">
        <f t="shared" ca="1" si="51"/>
        <v>#NAME?</v>
      </c>
      <c r="T394" s="134" t="e" cm="1">
        <f t="array" aca="1" ref="T394" ca="1">U393-(U393*(0.5^(1/_xll.RiskNormal('SW7'!C$2,'SW7'!D$2,_xll.RiskTruncateP(0.05,0.95),_xll.RiskName("Halflife"),_xll.RiskUnits("d")))))</f>
        <v>#NAME?</v>
      </c>
      <c r="U394" s="134" t="e">
        <f t="shared" ca="1" si="56"/>
        <v>#NAME?</v>
      </c>
      <c r="V394" s="137" t="e" cm="1">
        <f t="array" aca="1" ref="V394" ca="1">(U394*_xll.RiskNormal('SW7'!C$3,'SW7'!D$3,_xll.RiskTruncateP(0.05,0.95),_xll.RiskName("PFAS MUSCLE FRAC"))/(B394*_xll.RiskNormal('SW7'!C$4,'SW7'!E$4,_xll.RiskTruncateP(0.05,0.95),_xll.RiskName("MUSCLE BW FRAC"))))/1000</f>
        <v>#NAME?</v>
      </c>
      <c r="W394" s="137" t="e" cm="1">
        <f t="array" aca="1" ref="W394" ca="1">V394/_xll.RiskNormal('SW7'!C$5,'SW7'!D$5,_xll.RiskTruncateP(0.05,0.95),_xll.RiskName("Serum Part"))</f>
        <v>#NAME?</v>
      </c>
    </row>
    <row r="395" spans="1:23" x14ac:dyDescent="0.35">
      <c r="A395" s="133">
        <f t="shared" si="53"/>
        <v>392</v>
      </c>
      <c r="B395" s="134" t="e" cm="1">
        <f t="array" aca="1" ref="B395" ca="1">B394+_xll.RiskNormal(0.5584 + 2*0.001787*A395 -3*0.00000155*A395^2 - 4*0.00000000133*A395^3,0.35*(0.5584 + 2*0.001787*A395 -3*0.00000155*A395^2 - 4*0.00000000133*A395^3),_xll.RiskTruncateP(0.05,0.95),_xll.RiskName("BW Gain"),_xll.RiskUnits("kg"))</f>
        <v>#NAME?</v>
      </c>
      <c r="C395" s="133" t="e" cm="1">
        <f t="array" aca="1" ref="C395" ca="1">_xll.RiskNormal(20,20*0.3941,_xll.RiskTruncateP(0.05,0.95),_xll.RiskName("Diet 6 Feed"),_xll.RiskUnits("ng/kg dry"))</f>
        <v>#NAME?</v>
      </c>
      <c r="D395" s="133" t="e" cm="1">
        <f t="array" aca="1" ref="D395" ca="1">_xll.RiskNormal(170,170*0.282,_xll.RiskTruncateP(0.05,0.95),_xll.RiskName("Diet 6 Soil"),_xll.RiskUnits("ng/kg dry"))</f>
        <v>#NAME?</v>
      </c>
      <c r="E395" s="163">
        <v>1.3</v>
      </c>
      <c r="F395" s="134"/>
      <c r="G395" s="134"/>
      <c r="H395" s="134"/>
      <c r="I395" s="134"/>
      <c r="J395" s="134"/>
      <c r="K395" s="134"/>
      <c r="L395" s="134" t="e" cm="1">
        <f t="array" aca="1" ref="L395" ca="1">_xll.RiskNormal(5.4702*LN(A395)-22.889,(5.4702*LN(A395)-22.889)*0.35,_xll.RiskTruncateP(0.05,0.95),_xll.RiskName("DMI"),_xll.RiskUnits("kg"))</f>
        <v>#NAME?</v>
      </c>
      <c r="M395" s="134" t="e" cm="1">
        <f t="array" aca="1" ref="M395" ca="1">_xll.RiskNormal(0.0243*L395,0.005*L395,_xll.RiskTruncateP(0.05,0.95),_xll.RiskName("Soil Intake"),_xll.RiskUnits("kg"))</f>
        <v>#NAME?</v>
      </c>
      <c r="N395" s="134" t="e">
        <f t="shared" ca="1" si="54"/>
        <v>#NAME?</v>
      </c>
      <c r="O395" s="134">
        <f t="shared" si="55"/>
        <v>0</v>
      </c>
      <c r="P395" s="134" t="e">
        <f t="shared" ca="1" si="52"/>
        <v>#NAME?</v>
      </c>
      <c r="Q395" s="134" t="e">
        <f t="shared" ca="1" si="52"/>
        <v>#NAME?</v>
      </c>
      <c r="R395" s="134" t="e">
        <f t="shared" ca="1" si="52"/>
        <v>#NAME?</v>
      </c>
      <c r="S395" s="134" t="e">
        <f t="shared" ca="1" si="51"/>
        <v>#NAME?</v>
      </c>
      <c r="T395" s="134" t="e" cm="1">
        <f t="array" aca="1" ref="T395" ca="1">U394-(U394*(0.5^(1/_xll.RiskNormal('SW7'!C$2,'SW7'!D$2,_xll.RiskTruncateP(0.05,0.95),_xll.RiskName("Halflife"),_xll.RiskUnits("d")))))</f>
        <v>#NAME?</v>
      </c>
      <c r="U395" s="134" t="e">
        <f t="shared" ca="1" si="56"/>
        <v>#NAME?</v>
      </c>
      <c r="V395" s="137" t="e" cm="1">
        <f t="array" aca="1" ref="V395" ca="1">(U395*_xll.RiskNormal('SW7'!C$3,'SW7'!D$3,_xll.RiskTruncateP(0.05,0.95),_xll.RiskName("PFAS MUSCLE FRAC"))/(B395*_xll.RiskNormal('SW7'!C$4,'SW7'!E$4,_xll.RiskTruncateP(0.05,0.95),_xll.RiskName("MUSCLE BW FRAC"))))/1000</f>
        <v>#NAME?</v>
      </c>
      <c r="W395" s="137" t="e" cm="1">
        <f t="array" aca="1" ref="W395" ca="1">V395/_xll.RiskNormal('SW7'!C$5,'SW7'!D$5,_xll.RiskTruncateP(0.05,0.95),_xll.RiskName("Serum Part"))</f>
        <v>#NAME?</v>
      </c>
    </row>
    <row r="396" spans="1:23" x14ac:dyDescent="0.35">
      <c r="A396" s="133">
        <f t="shared" si="53"/>
        <v>393</v>
      </c>
      <c r="B396" s="134" t="e" cm="1">
        <f t="array" aca="1" ref="B396" ca="1">B395+_xll.RiskNormal(0.5584 + 2*0.001787*A396 -3*0.00000155*A396^2 - 4*0.00000000133*A396^3,0.35*(0.5584 + 2*0.001787*A396 -3*0.00000155*A396^2 - 4*0.00000000133*A396^3),_xll.RiskTruncateP(0.05,0.95),_xll.RiskName("BW Gain"),_xll.RiskUnits("kg"))</f>
        <v>#NAME?</v>
      </c>
      <c r="C396" s="133" t="e" cm="1">
        <f t="array" aca="1" ref="C396" ca="1">_xll.RiskNormal(20,20*0.3941,_xll.RiskTruncateP(0.05,0.95),_xll.RiskName("Diet 6 Feed"),_xll.RiskUnits("ng/kg dry"))</f>
        <v>#NAME?</v>
      </c>
      <c r="D396" s="133" t="e" cm="1">
        <f t="array" aca="1" ref="D396" ca="1">_xll.RiskNormal(170,170*0.282,_xll.RiskTruncateP(0.05,0.95),_xll.RiskName("Diet 6 Soil"),_xll.RiskUnits("ng/kg dry"))</f>
        <v>#NAME?</v>
      </c>
      <c r="E396" s="163">
        <v>1.3</v>
      </c>
      <c r="F396" s="134"/>
      <c r="G396" s="134"/>
      <c r="H396" s="134"/>
      <c r="I396" s="134"/>
      <c r="J396" s="134"/>
      <c r="K396" s="134"/>
      <c r="L396" s="134" t="e" cm="1">
        <f t="array" aca="1" ref="L396" ca="1">_xll.RiskNormal(5.4702*LN(A396)-22.889,(5.4702*LN(A396)-22.889)*0.35,_xll.RiskTruncateP(0.05,0.95),_xll.RiskName("DMI"),_xll.RiskUnits("kg"))</f>
        <v>#NAME?</v>
      </c>
      <c r="M396" s="134" t="e" cm="1">
        <f t="array" aca="1" ref="M396" ca="1">_xll.RiskNormal(0.0243*L396,0.005*L396,_xll.RiskTruncateP(0.05,0.95),_xll.RiskName("Soil Intake"),_xll.RiskUnits("kg"))</f>
        <v>#NAME?</v>
      </c>
      <c r="N396" s="134" t="e">
        <f t="shared" ca="1" si="54"/>
        <v>#NAME?</v>
      </c>
      <c r="O396" s="134">
        <f t="shared" si="55"/>
        <v>0</v>
      </c>
      <c r="P396" s="134" t="e">
        <f t="shared" ca="1" si="52"/>
        <v>#NAME?</v>
      </c>
      <c r="Q396" s="134" t="e">
        <f t="shared" ca="1" si="52"/>
        <v>#NAME?</v>
      </c>
      <c r="R396" s="134" t="e">
        <f t="shared" ca="1" si="52"/>
        <v>#NAME?</v>
      </c>
      <c r="S396" s="134" t="e">
        <f t="shared" ca="1" si="51"/>
        <v>#NAME?</v>
      </c>
      <c r="T396" s="134" t="e" cm="1">
        <f t="array" aca="1" ref="T396" ca="1">U395-(U395*(0.5^(1/_xll.RiskNormal('SW7'!C$2,'SW7'!D$2,_xll.RiskTruncateP(0.05,0.95),_xll.RiskName("Halflife"),_xll.RiskUnits("d")))))</f>
        <v>#NAME?</v>
      </c>
      <c r="U396" s="134" t="e">
        <f t="shared" ca="1" si="56"/>
        <v>#NAME?</v>
      </c>
      <c r="V396" s="137" t="e" cm="1">
        <f t="array" aca="1" ref="V396" ca="1">(U396*_xll.RiskNormal('SW7'!C$3,'SW7'!D$3,_xll.RiskTruncateP(0.05,0.95),_xll.RiskName("PFAS MUSCLE FRAC"))/(B396*_xll.RiskNormal('SW7'!C$4,'SW7'!E$4,_xll.RiskTruncateP(0.05,0.95),_xll.RiskName("MUSCLE BW FRAC"))))/1000</f>
        <v>#NAME?</v>
      </c>
      <c r="W396" s="137" t="e" cm="1">
        <f t="array" aca="1" ref="W396" ca="1">V396/_xll.RiskNormal('SW7'!C$5,'SW7'!D$5,_xll.RiskTruncateP(0.05,0.95),_xll.RiskName("Serum Part"))</f>
        <v>#NAME?</v>
      </c>
    </row>
    <row r="397" spans="1:23" x14ac:dyDescent="0.35">
      <c r="A397" s="133">
        <f t="shared" si="53"/>
        <v>394</v>
      </c>
      <c r="B397" s="134" t="e" cm="1">
        <f t="array" aca="1" ref="B397" ca="1">B396+_xll.RiskNormal(0.5584 + 2*0.001787*A397 -3*0.00000155*A397^2 - 4*0.00000000133*A397^3,0.35*(0.5584 + 2*0.001787*A397 -3*0.00000155*A397^2 - 4*0.00000000133*A397^3),_xll.RiskTruncateP(0.05,0.95),_xll.RiskName("BW Gain"),_xll.RiskUnits("kg"))</f>
        <v>#NAME?</v>
      </c>
      <c r="C397" s="133" t="e" cm="1">
        <f t="array" aca="1" ref="C397" ca="1">_xll.RiskNormal(20,20*0.3941,_xll.RiskTruncateP(0.05,0.95),_xll.RiskName("Diet 6 Feed"),_xll.RiskUnits("ng/kg dry"))</f>
        <v>#NAME?</v>
      </c>
      <c r="D397" s="133" t="e" cm="1">
        <f t="array" aca="1" ref="D397" ca="1">_xll.RiskNormal(170,170*0.282,_xll.RiskTruncateP(0.05,0.95),_xll.RiskName("Diet 6 Soil"),_xll.RiskUnits("ng/kg dry"))</f>
        <v>#NAME?</v>
      </c>
      <c r="E397" s="163">
        <v>1.3</v>
      </c>
      <c r="F397" s="134"/>
      <c r="G397" s="134"/>
      <c r="H397" s="134"/>
      <c r="I397" s="134"/>
      <c r="J397" s="134"/>
      <c r="K397" s="134"/>
      <c r="L397" s="134" t="e" cm="1">
        <f t="array" aca="1" ref="L397" ca="1">_xll.RiskNormal(5.4702*LN(A397)-22.889,(5.4702*LN(A397)-22.889)*0.35,_xll.RiskTruncateP(0.05,0.95),_xll.RiskName("DMI"),_xll.RiskUnits("kg"))</f>
        <v>#NAME?</v>
      </c>
      <c r="M397" s="134" t="e" cm="1">
        <f t="array" aca="1" ref="M397" ca="1">_xll.RiskNormal(0.0243*L397,0.005*L397,_xll.RiskTruncateP(0.05,0.95),_xll.RiskName("Soil Intake"),_xll.RiskUnits("kg"))</f>
        <v>#NAME?</v>
      </c>
      <c r="N397" s="134" t="e">
        <f t="shared" ca="1" si="54"/>
        <v>#NAME?</v>
      </c>
      <c r="O397" s="134">
        <f t="shared" si="55"/>
        <v>0</v>
      </c>
      <c r="P397" s="134" t="e">
        <f t="shared" ca="1" si="52"/>
        <v>#NAME?</v>
      </c>
      <c r="Q397" s="134" t="e">
        <f t="shared" ca="1" si="52"/>
        <v>#NAME?</v>
      </c>
      <c r="R397" s="134" t="e">
        <f t="shared" ca="1" si="52"/>
        <v>#NAME?</v>
      </c>
      <c r="S397" s="134" t="e">
        <f t="shared" ca="1" si="51"/>
        <v>#NAME?</v>
      </c>
      <c r="T397" s="134" t="e" cm="1">
        <f t="array" aca="1" ref="T397" ca="1">U396-(U396*(0.5^(1/_xll.RiskNormal('SW7'!C$2,'SW7'!D$2,_xll.RiskTruncateP(0.05,0.95),_xll.RiskName("Halflife"),_xll.RiskUnits("d")))))</f>
        <v>#NAME?</v>
      </c>
      <c r="U397" s="134" t="e">
        <f t="shared" ca="1" si="56"/>
        <v>#NAME?</v>
      </c>
      <c r="V397" s="137" t="e" cm="1">
        <f t="array" aca="1" ref="V397" ca="1">(U397*_xll.RiskNormal('SW7'!C$3,'SW7'!D$3,_xll.RiskTruncateP(0.05,0.95),_xll.RiskName("PFAS MUSCLE FRAC"))/(B397*_xll.RiskNormal('SW7'!C$4,'SW7'!E$4,_xll.RiskTruncateP(0.05,0.95),_xll.RiskName("MUSCLE BW FRAC"))))/1000</f>
        <v>#NAME?</v>
      </c>
      <c r="W397" s="137" t="e" cm="1">
        <f t="array" aca="1" ref="W397" ca="1">V397/_xll.RiskNormal('SW7'!C$5,'SW7'!D$5,_xll.RiskTruncateP(0.05,0.95),_xll.RiskName("Serum Part"))</f>
        <v>#NAME?</v>
      </c>
    </row>
    <row r="398" spans="1:23" x14ac:dyDescent="0.35">
      <c r="A398" s="133">
        <f t="shared" si="53"/>
        <v>395</v>
      </c>
      <c r="B398" s="134" t="e" cm="1">
        <f t="array" aca="1" ref="B398" ca="1">B397+_xll.RiskNormal(0.5584 + 2*0.001787*A398 -3*0.00000155*A398^2 - 4*0.00000000133*A398^3,0.35*(0.5584 + 2*0.001787*A398 -3*0.00000155*A398^2 - 4*0.00000000133*A398^3),_xll.RiskTruncateP(0.05,0.95),_xll.RiskName("BW Gain"),_xll.RiskUnits("kg"))</f>
        <v>#NAME?</v>
      </c>
      <c r="C398" s="133" t="e" cm="1">
        <f t="array" aca="1" ref="C398" ca="1">_xll.RiskNormal(20,20*0.3941,_xll.RiskTruncateP(0.05,0.95),_xll.RiskName("Diet 6 Feed"),_xll.RiskUnits("ng/kg dry"))</f>
        <v>#NAME?</v>
      </c>
      <c r="D398" s="133" t="e" cm="1">
        <f t="array" aca="1" ref="D398" ca="1">_xll.RiskNormal(170,170*0.282,_xll.RiskTruncateP(0.05,0.95),_xll.RiskName("Diet 6 Soil"),_xll.RiskUnits("ng/kg dry"))</f>
        <v>#NAME?</v>
      </c>
      <c r="E398" s="163">
        <v>1.3</v>
      </c>
      <c r="F398" s="134"/>
      <c r="G398" s="134"/>
      <c r="H398" s="134"/>
      <c r="I398" s="134"/>
      <c r="J398" s="134"/>
      <c r="K398" s="134"/>
      <c r="L398" s="134" t="e" cm="1">
        <f t="array" aca="1" ref="L398" ca="1">_xll.RiskNormal(5.4702*LN(A398)-22.889,(5.4702*LN(A398)-22.889)*0.35,_xll.RiskTruncateP(0.05,0.95),_xll.RiskName("DMI"),_xll.RiskUnits("kg"))</f>
        <v>#NAME?</v>
      </c>
      <c r="M398" s="134" t="e" cm="1">
        <f t="array" aca="1" ref="M398" ca="1">_xll.RiskNormal(0.0243*L398,0.005*L398,_xll.RiskTruncateP(0.05,0.95),_xll.RiskName("Soil Intake"),_xll.RiskUnits("kg"))</f>
        <v>#NAME?</v>
      </c>
      <c r="N398" s="134" t="e">
        <f t="shared" ca="1" si="54"/>
        <v>#NAME?</v>
      </c>
      <c r="O398" s="134">
        <f t="shared" si="55"/>
        <v>0</v>
      </c>
      <c r="P398" s="134" t="e">
        <f t="shared" ca="1" si="52"/>
        <v>#NAME?</v>
      </c>
      <c r="Q398" s="134" t="e">
        <f t="shared" ca="1" si="52"/>
        <v>#NAME?</v>
      </c>
      <c r="R398" s="134" t="e">
        <f t="shared" ca="1" si="52"/>
        <v>#NAME?</v>
      </c>
      <c r="S398" s="134" t="e">
        <f t="shared" ca="1" si="51"/>
        <v>#NAME?</v>
      </c>
      <c r="T398" s="134" t="e" cm="1">
        <f t="array" aca="1" ref="T398" ca="1">U397-(U397*(0.5^(1/_xll.RiskNormal('SW7'!C$2,'SW7'!D$2,_xll.RiskTruncateP(0.05,0.95),_xll.RiskName("Halflife"),_xll.RiskUnits("d")))))</f>
        <v>#NAME?</v>
      </c>
      <c r="U398" s="134" t="e">
        <f t="shared" ca="1" si="56"/>
        <v>#NAME?</v>
      </c>
      <c r="V398" s="137" t="e" cm="1">
        <f t="array" aca="1" ref="V398" ca="1">(U398*_xll.RiskNormal('SW7'!C$3,'SW7'!D$3,_xll.RiskTruncateP(0.05,0.95),_xll.RiskName("PFAS MUSCLE FRAC"))/(B398*_xll.RiskNormal('SW7'!C$4,'SW7'!E$4,_xll.RiskTruncateP(0.05,0.95),_xll.RiskName("MUSCLE BW FRAC"))))/1000</f>
        <v>#NAME?</v>
      </c>
      <c r="W398" s="137" t="e" cm="1">
        <f t="array" aca="1" ref="W398" ca="1">V398/_xll.RiskNormal('SW7'!C$5,'SW7'!D$5,_xll.RiskTruncateP(0.05,0.95),_xll.RiskName("Serum Part"))</f>
        <v>#NAME?</v>
      </c>
    </row>
    <row r="399" spans="1:23" x14ac:dyDescent="0.35">
      <c r="A399" s="133">
        <f t="shared" si="53"/>
        <v>396</v>
      </c>
      <c r="B399" s="134" t="e" cm="1">
        <f t="array" aca="1" ref="B399" ca="1">B398+_xll.RiskNormal(0.5584 + 2*0.001787*A399 -3*0.00000155*A399^2 - 4*0.00000000133*A399^3,0.35*(0.5584 + 2*0.001787*A399 -3*0.00000155*A399^2 - 4*0.00000000133*A399^3),_xll.RiskTruncateP(0.05,0.95),_xll.RiskName("BW Gain"),_xll.RiskUnits("kg"))</f>
        <v>#NAME?</v>
      </c>
      <c r="C399" s="133" t="e" cm="1">
        <f t="array" aca="1" ref="C399" ca="1">_xll.RiskNormal(20,20*0.3941,_xll.RiskTruncateP(0.05,0.95),_xll.RiskName("Diet 6 Feed"),_xll.RiskUnits("ng/kg dry"))</f>
        <v>#NAME?</v>
      </c>
      <c r="D399" s="133" t="e" cm="1">
        <f t="array" aca="1" ref="D399" ca="1">_xll.RiskNormal(170,170*0.282,_xll.RiskTruncateP(0.05,0.95),_xll.RiskName("Diet 6 Soil"),_xll.RiskUnits("ng/kg dry"))</f>
        <v>#NAME?</v>
      </c>
      <c r="E399" s="163">
        <v>1.3</v>
      </c>
      <c r="F399" s="134"/>
      <c r="G399" s="134"/>
      <c r="H399" s="134"/>
      <c r="I399" s="134"/>
      <c r="J399" s="134"/>
      <c r="K399" s="134"/>
      <c r="L399" s="134" t="e" cm="1">
        <f t="array" aca="1" ref="L399" ca="1">_xll.RiskNormal(5.4702*LN(A399)-22.889,(5.4702*LN(A399)-22.889)*0.35,_xll.RiskTruncateP(0.05,0.95),_xll.RiskName("DMI"),_xll.RiskUnits("kg"))</f>
        <v>#NAME?</v>
      </c>
      <c r="M399" s="134" t="e" cm="1">
        <f t="array" aca="1" ref="M399" ca="1">_xll.RiskNormal(0.0243*L399,0.005*L399,_xll.RiskTruncateP(0.05,0.95),_xll.RiskName("Soil Intake"),_xll.RiskUnits("kg"))</f>
        <v>#NAME?</v>
      </c>
      <c r="N399" s="134" t="e">
        <f t="shared" ca="1" si="54"/>
        <v>#NAME?</v>
      </c>
      <c r="O399" s="134">
        <f t="shared" si="55"/>
        <v>0</v>
      </c>
      <c r="P399" s="134" t="e">
        <f t="shared" ca="1" si="52"/>
        <v>#NAME?</v>
      </c>
      <c r="Q399" s="134" t="e">
        <f t="shared" ca="1" si="52"/>
        <v>#NAME?</v>
      </c>
      <c r="R399" s="134" t="e">
        <f t="shared" ca="1" si="52"/>
        <v>#NAME?</v>
      </c>
      <c r="S399" s="134" t="e">
        <f t="shared" ref="S399:S462" ca="1" si="57">SUM(O399:R399)</f>
        <v>#NAME?</v>
      </c>
      <c r="T399" s="134" t="e" cm="1">
        <f t="array" aca="1" ref="T399" ca="1">U398-(U398*(0.5^(1/_xll.RiskNormal('SW7'!C$2,'SW7'!D$2,_xll.RiskTruncateP(0.05,0.95),_xll.RiskName("Halflife"),_xll.RiskUnits("d")))))</f>
        <v>#NAME?</v>
      </c>
      <c r="U399" s="134" t="e">
        <f t="shared" ca="1" si="56"/>
        <v>#NAME?</v>
      </c>
      <c r="V399" s="137" t="e" cm="1">
        <f t="array" aca="1" ref="V399" ca="1">(U399*_xll.RiskNormal('SW7'!C$3,'SW7'!D$3,_xll.RiskTruncateP(0.05,0.95),_xll.RiskName("PFAS MUSCLE FRAC"))/(B399*_xll.RiskNormal('SW7'!C$4,'SW7'!E$4,_xll.RiskTruncateP(0.05,0.95),_xll.RiskName("MUSCLE BW FRAC"))))/1000</f>
        <v>#NAME?</v>
      </c>
      <c r="W399" s="137" t="e" cm="1">
        <f t="array" aca="1" ref="W399" ca="1">V399/_xll.RiskNormal('SW7'!C$5,'SW7'!D$5,_xll.RiskTruncateP(0.05,0.95),_xll.RiskName("Serum Part"))</f>
        <v>#NAME?</v>
      </c>
    </row>
    <row r="400" spans="1:23" x14ac:dyDescent="0.35">
      <c r="A400" s="133">
        <f t="shared" si="53"/>
        <v>397</v>
      </c>
      <c r="B400" s="134" t="e" cm="1">
        <f t="array" aca="1" ref="B400" ca="1">B399+_xll.RiskNormal(0.5584 + 2*0.001787*A400 -3*0.00000155*A400^2 - 4*0.00000000133*A400^3,0.35*(0.5584 + 2*0.001787*A400 -3*0.00000155*A400^2 - 4*0.00000000133*A400^3),_xll.RiskTruncateP(0.05,0.95),_xll.RiskName("BW Gain"),_xll.RiskUnits("kg"))</f>
        <v>#NAME?</v>
      </c>
      <c r="C400" s="133" t="e" cm="1">
        <f t="array" aca="1" ref="C400" ca="1">_xll.RiskNormal(20,20*0.3941,_xll.RiskTruncateP(0.05,0.95),_xll.RiskName("Diet 6 Feed"),_xll.RiskUnits("ng/kg dry"))</f>
        <v>#NAME?</v>
      </c>
      <c r="D400" s="133" t="e" cm="1">
        <f t="array" aca="1" ref="D400" ca="1">_xll.RiskNormal(170,170*0.282,_xll.RiskTruncateP(0.05,0.95),_xll.RiskName("Diet 6 Soil"),_xll.RiskUnits("ng/kg dry"))</f>
        <v>#NAME?</v>
      </c>
      <c r="E400" s="163">
        <v>1.3</v>
      </c>
      <c r="F400" s="134"/>
      <c r="G400" s="134"/>
      <c r="H400" s="134"/>
      <c r="I400" s="134"/>
      <c r="J400" s="134"/>
      <c r="K400" s="134"/>
      <c r="L400" s="134" t="e" cm="1">
        <f t="array" aca="1" ref="L400" ca="1">_xll.RiskNormal(5.4702*LN(A400)-22.889,(5.4702*LN(A400)-22.889)*0.35,_xll.RiskTruncateP(0.05,0.95),_xll.RiskName("DMI"),_xll.RiskUnits("kg"))</f>
        <v>#NAME?</v>
      </c>
      <c r="M400" s="134" t="e" cm="1">
        <f t="array" aca="1" ref="M400" ca="1">_xll.RiskNormal(0.0243*L400,0.005*L400,_xll.RiskTruncateP(0.05,0.95),_xll.RiskName("Soil Intake"),_xll.RiskUnits("kg"))</f>
        <v>#NAME?</v>
      </c>
      <c r="N400" s="134" t="e">
        <f t="shared" ca="1" si="54"/>
        <v>#NAME?</v>
      </c>
      <c r="O400" s="134">
        <f t="shared" si="55"/>
        <v>0</v>
      </c>
      <c r="P400" s="134" t="e">
        <f t="shared" ca="1" si="52"/>
        <v>#NAME?</v>
      </c>
      <c r="Q400" s="134" t="e">
        <f t="shared" ca="1" si="52"/>
        <v>#NAME?</v>
      </c>
      <c r="R400" s="134" t="e">
        <f t="shared" ca="1" si="52"/>
        <v>#NAME?</v>
      </c>
      <c r="S400" s="134" t="e">
        <f t="shared" ca="1" si="57"/>
        <v>#NAME?</v>
      </c>
      <c r="T400" s="134" t="e" cm="1">
        <f t="array" aca="1" ref="T400" ca="1">U399-(U399*(0.5^(1/_xll.RiskNormal('SW7'!C$2,'SW7'!D$2,_xll.RiskTruncateP(0.05,0.95),_xll.RiskName("Halflife"),_xll.RiskUnits("d")))))</f>
        <v>#NAME?</v>
      </c>
      <c r="U400" s="134" t="e">
        <f t="shared" ca="1" si="56"/>
        <v>#NAME?</v>
      </c>
      <c r="V400" s="137" t="e" cm="1">
        <f t="array" aca="1" ref="V400" ca="1">(U400*_xll.RiskNormal('SW7'!C$3,'SW7'!D$3,_xll.RiskTruncateP(0.05,0.95),_xll.RiskName("PFAS MUSCLE FRAC"))/(B400*_xll.RiskNormal('SW7'!C$4,'SW7'!E$4,_xll.RiskTruncateP(0.05,0.95),_xll.RiskName("MUSCLE BW FRAC"))))/1000</f>
        <v>#NAME?</v>
      </c>
      <c r="W400" s="137" t="e" cm="1">
        <f t="array" aca="1" ref="W400" ca="1">V400/_xll.RiskNormal('SW7'!C$5,'SW7'!D$5,_xll.RiskTruncateP(0.05,0.95),_xll.RiskName("Serum Part"))</f>
        <v>#NAME?</v>
      </c>
    </row>
    <row r="401" spans="1:23" x14ac:dyDescent="0.35">
      <c r="A401" s="133">
        <f t="shared" si="53"/>
        <v>398</v>
      </c>
      <c r="B401" s="134" t="e" cm="1">
        <f t="array" aca="1" ref="B401" ca="1">B400+_xll.RiskNormal(0.5584 + 2*0.001787*A401 -3*0.00000155*A401^2 - 4*0.00000000133*A401^3,0.35*(0.5584 + 2*0.001787*A401 -3*0.00000155*A401^2 - 4*0.00000000133*A401^3),_xll.RiskTruncateP(0.05,0.95),_xll.RiskName("BW Gain"),_xll.RiskUnits("kg"))</f>
        <v>#NAME?</v>
      </c>
      <c r="C401" s="133" t="e" cm="1">
        <f t="array" aca="1" ref="C401" ca="1">_xll.RiskNormal(20,20*0.3941,_xll.RiskTruncateP(0.05,0.95),_xll.RiskName("Diet 6 Feed"),_xll.RiskUnits("ng/kg dry"))</f>
        <v>#NAME?</v>
      </c>
      <c r="D401" s="133" t="e" cm="1">
        <f t="array" aca="1" ref="D401" ca="1">_xll.RiskNormal(170,170*0.282,_xll.RiskTruncateP(0.05,0.95),_xll.RiskName("Diet 6 Soil"),_xll.RiskUnits("ng/kg dry"))</f>
        <v>#NAME?</v>
      </c>
      <c r="E401" s="163">
        <v>1.3</v>
      </c>
      <c r="F401" s="134"/>
      <c r="G401" s="134"/>
      <c r="H401" s="134"/>
      <c r="I401" s="134"/>
      <c r="J401" s="134"/>
      <c r="K401" s="134"/>
      <c r="L401" s="134" t="e" cm="1">
        <f t="array" aca="1" ref="L401" ca="1">_xll.RiskNormal(5.4702*LN(A401)-22.889,(5.4702*LN(A401)-22.889)*0.35,_xll.RiskTruncateP(0.05,0.95),_xll.RiskName("DMI"),_xll.RiskUnits("kg"))</f>
        <v>#NAME?</v>
      </c>
      <c r="M401" s="134" t="e" cm="1">
        <f t="array" aca="1" ref="M401" ca="1">_xll.RiskNormal(0.0243*L401,0.005*L401,_xll.RiskTruncateP(0.05,0.95),_xll.RiskName("Soil Intake"),_xll.RiskUnits("kg"))</f>
        <v>#NAME?</v>
      </c>
      <c r="N401" s="134" t="e">
        <f t="shared" ca="1" si="54"/>
        <v>#NAME?</v>
      </c>
      <c r="O401" s="134">
        <f t="shared" si="55"/>
        <v>0</v>
      </c>
      <c r="P401" s="134" t="e">
        <f t="shared" ca="1" si="52"/>
        <v>#NAME?</v>
      </c>
      <c r="Q401" s="134" t="e">
        <f t="shared" ca="1" si="52"/>
        <v>#NAME?</v>
      </c>
      <c r="R401" s="134" t="e">
        <f t="shared" ca="1" si="52"/>
        <v>#NAME?</v>
      </c>
      <c r="S401" s="134" t="e">
        <f t="shared" ca="1" si="57"/>
        <v>#NAME?</v>
      </c>
      <c r="T401" s="134" t="e" cm="1">
        <f t="array" aca="1" ref="T401" ca="1">U400-(U400*(0.5^(1/_xll.RiskNormal('SW7'!C$2,'SW7'!D$2,_xll.RiskTruncateP(0.05,0.95),_xll.RiskName("Halflife"),_xll.RiskUnits("d")))))</f>
        <v>#NAME?</v>
      </c>
      <c r="U401" s="134" t="e">
        <f t="shared" ca="1" si="56"/>
        <v>#NAME?</v>
      </c>
      <c r="V401" s="137" t="e" cm="1">
        <f t="array" aca="1" ref="V401" ca="1">(U401*_xll.RiskNormal('SW7'!C$3,'SW7'!D$3,_xll.RiskTruncateP(0.05,0.95),_xll.RiskName("PFAS MUSCLE FRAC"))/(B401*_xll.RiskNormal('SW7'!C$4,'SW7'!E$4,_xll.RiskTruncateP(0.05,0.95),_xll.RiskName("MUSCLE BW FRAC"))))/1000</f>
        <v>#NAME?</v>
      </c>
      <c r="W401" s="137" t="e" cm="1">
        <f t="array" aca="1" ref="W401" ca="1">V401/_xll.RiskNormal('SW7'!C$5,'SW7'!D$5,_xll.RiskTruncateP(0.05,0.95),_xll.RiskName("Serum Part"))</f>
        <v>#NAME?</v>
      </c>
    </row>
    <row r="402" spans="1:23" x14ac:dyDescent="0.35">
      <c r="A402" s="133">
        <f t="shared" si="53"/>
        <v>399</v>
      </c>
      <c r="B402" s="134" t="e" cm="1">
        <f t="array" aca="1" ref="B402" ca="1">B401+_xll.RiskNormal(0.5584 + 2*0.001787*A402 -3*0.00000155*A402^2 - 4*0.00000000133*A402^3,0.35*(0.5584 + 2*0.001787*A402 -3*0.00000155*A402^2 - 4*0.00000000133*A402^3),_xll.RiskTruncateP(0.05,0.95),_xll.RiskName("BW Gain"),_xll.RiskUnits("kg"))</f>
        <v>#NAME?</v>
      </c>
      <c r="C402" s="133" t="e" cm="1">
        <f t="array" aca="1" ref="C402" ca="1">_xll.RiskNormal(20,20*0.3941,_xll.RiskTruncateP(0.05,0.95),_xll.RiskName("Diet 6 Feed"),_xll.RiskUnits("ng/kg dry"))</f>
        <v>#NAME?</v>
      </c>
      <c r="D402" s="133" t="e" cm="1">
        <f t="array" aca="1" ref="D402" ca="1">_xll.RiskNormal(170,170*0.282,_xll.RiskTruncateP(0.05,0.95),_xll.RiskName("Diet 6 Soil"),_xll.RiskUnits("ng/kg dry"))</f>
        <v>#NAME?</v>
      </c>
      <c r="E402" s="163">
        <v>1.3</v>
      </c>
      <c r="F402" s="134"/>
      <c r="G402" s="134"/>
      <c r="H402" s="134"/>
      <c r="I402" s="134"/>
      <c r="J402" s="134"/>
      <c r="K402" s="134"/>
      <c r="L402" s="134" t="e" cm="1">
        <f t="array" aca="1" ref="L402" ca="1">_xll.RiskNormal(5.4702*LN(A402)-22.889,(5.4702*LN(A402)-22.889)*0.35,_xll.RiskTruncateP(0.05,0.95),_xll.RiskName("DMI"),_xll.RiskUnits("kg"))</f>
        <v>#NAME?</v>
      </c>
      <c r="M402" s="134" t="e" cm="1">
        <f t="array" aca="1" ref="M402" ca="1">_xll.RiskNormal(0.0243*L402,0.005*L402,_xll.RiskTruncateP(0.05,0.95),_xll.RiskName("Soil Intake"),_xll.RiskUnits("kg"))</f>
        <v>#NAME?</v>
      </c>
      <c r="N402" s="134" t="e">
        <f t="shared" ca="1" si="54"/>
        <v>#NAME?</v>
      </c>
      <c r="O402" s="134">
        <f t="shared" si="55"/>
        <v>0</v>
      </c>
      <c r="P402" s="134" t="e">
        <f t="shared" ca="1" si="52"/>
        <v>#NAME?</v>
      </c>
      <c r="Q402" s="134" t="e">
        <f t="shared" ca="1" si="52"/>
        <v>#NAME?</v>
      </c>
      <c r="R402" s="134" t="e">
        <f t="shared" ca="1" si="52"/>
        <v>#NAME?</v>
      </c>
      <c r="S402" s="134" t="e">
        <f t="shared" ca="1" si="57"/>
        <v>#NAME?</v>
      </c>
      <c r="T402" s="134" t="e" cm="1">
        <f t="array" aca="1" ref="T402" ca="1">U401-(U401*(0.5^(1/_xll.RiskNormal('SW7'!C$2,'SW7'!D$2,_xll.RiskTruncateP(0.05,0.95),_xll.RiskName("Halflife"),_xll.RiskUnits("d")))))</f>
        <v>#NAME?</v>
      </c>
      <c r="U402" s="134" t="e">
        <f t="shared" ca="1" si="56"/>
        <v>#NAME?</v>
      </c>
      <c r="V402" s="137" t="e" cm="1">
        <f t="array" aca="1" ref="V402" ca="1">(U402*_xll.RiskNormal('SW7'!C$3,'SW7'!D$3,_xll.RiskTruncateP(0.05,0.95),_xll.RiskName("PFAS MUSCLE FRAC"))/(B402*_xll.RiskNormal('SW7'!C$4,'SW7'!E$4,_xll.RiskTruncateP(0.05,0.95),_xll.RiskName("MUSCLE BW FRAC"))))/1000</f>
        <v>#NAME?</v>
      </c>
      <c r="W402" s="137" t="e" cm="1">
        <f t="array" aca="1" ref="W402" ca="1">V402/_xll.RiskNormal('SW7'!C$5,'SW7'!D$5,_xll.RiskTruncateP(0.05,0.95),_xll.RiskName("Serum Part"))</f>
        <v>#NAME?</v>
      </c>
    </row>
    <row r="403" spans="1:23" x14ac:dyDescent="0.35">
      <c r="A403" s="133">
        <f t="shared" si="53"/>
        <v>400</v>
      </c>
      <c r="B403" s="134" t="e" cm="1">
        <f t="array" aca="1" ref="B403" ca="1">B402+_xll.RiskNormal(0.5584 + 2*0.001787*A403 -3*0.00000155*A403^2 - 4*0.00000000133*A403^3,0.35*(0.5584 + 2*0.001787*A403 -3*0.00000155*A403^2 - 4*0.00000000133*A403^3),_xll.RiskTruncateP(0.05,0.95),_xll.RiskName("BW Gain"),_xll.RiskUnits("kg"))</f>
        <v>#NAME?</v>
      </c>
      <c r="C403" s="133" t="e" cm="1">
        <f t="array" aca="1" ref="C403" ca="1">_xll.RiskNormal(20,20*0.3941,_xll.RiskTruncateP(0.05,0.95),_xll.RiskName("Diet 6 Feed"),_xll.RiskUnits("ng/kg dry"))</f>
        <v>#NAME?</v>
      </c>
      <c r="D403" s="133" t="e" cm="1">
        <f t="array" aca="1" ref="D403" ca="1">_xll.RiskNormal(170,170*0.282,_xll.RiskTruncateP(0.05,0.95),_xll.RiskName("Diet 6 Soil"),_xll.RiskUnits("ng/kg dry"))</f>
        <v>#NAME?</v>
      </c>
      <c r="E403" s="163">
        <v>1.3</v>
      </c>
      <c r="F403" s="134"/>
      <c r="G403" s="134"/>
      <c r="H403" s="134"/>
      <c r="I403" s="134"/>
      <c r="J403" s="134"/>
      <c r="K403" s="134"/>
      <c r="L403" s="134" t="e" cm="1">
        <f t="array" aca="1" ref="L403" ca="1">_xll.RiskNormal(5.4702*LN(A403)-22.889,(5.4702*LN(A403)-22.889)*0.35,_xll.RiskTruncateP(0.05,0.95),_xll.RiskName("DMI"),_xll.RiskUnits("kg"))</f>
        <v>#NAME?</v>
      </c>
      <c r="M403" s="134" t="e" cm="1">
        <f t="array" aca="1" ref="M403" ca="1">_xll.RiskNormal(0.0243*L403,0.005*L403,_xll.RiskTruncateP(0.05,0.95),_xll.RiskName("Soil Intake"),_xll.RiskUnits("kg"))</f>
        <v>#NAME?</v>
      </c>
      <c r="N403" s="134" t="e">
        <f t="shared" ca="1" si="54"/>
        <v>#NAME?</v>
      </c>
      <c r="O403" s="134">
        <f t="shared" si="55"/>
        <v>0</v>
      </c>
      <c r="P403" s="134" t="e">
        <f t="shared" ca="1" si="52"/>
        <v>#NAME?</v>
      </c>
      <c r="Q403" s="134" t="e">
        <f t="shared" ca="1" si="52"/>
        <v>#NAME?</v>
      </c>
      <c r="R403" s="134" t="e">
        <f t="shared" ca="1" si="52"/>
        <v>#NAME?</v>
      </c>
      <c r="S403" s="134" t="e">
        <f t="shared" ca="1" si="57"/>
        <v>#NAME?</v>
      </c>
      <c r="T403" s="134" t="e" cm="1">
        <f t="array" aca="1" ref="T403" ca="1">U402-(U402*(0.5^(1/_xll.RiskNormal('SW7'!C$2,'SW7'!D$2,_xll.RiskTruncateP(0.05,0.95),_xll.RiskName("Halflife"),_xll.RiskUnits("d")))))</f>
        <v>#NAME?</v>
      </c>
      <c r="U403" s="134" t="e">
        <f t="shared" ca="1" si="56"/>
        <v>#NAME?</v>
      </c>
      <c r="V403" s="137" t="e" cm="1">
        <f t="array" aca="1" ref="V403" ca="1">(U403*_xll.RiskNormal('SW7'!C$3,'SW7'!D$3,_xll.RiskTruncateP(0.05,0.95),_xll.RiskName("PFAS MUSCLE FRAC"))/(B403*_xll.RiskNormal('SW7'!C$4,'SW7'!E$4,_xll.RiskTruncateP(0.05,0.95),_xll.RiskName("MUSCLE BW FRAC"))))/1000</f>
        <v>#NAME?</v>
      </c>
      <c r="W403" s="137" t="e" cm="1">
        <f t="array" aca="1" ref="W403" ca="1">V403/_xll.RiskNormal('SW7'!C$5,'SW7'!D$5,_xll.RiskTruncateP(0.05,0.95),_xll.RiskName("Serum Part"))</f>
        <v>#NAME?</v>
      </c>
    </row>
    <row r="404" spans="1:23" x14ac:dyDescent="0.35">
      <c r="A404" s="133">
        <f t="shared" si="53"/>
        <v>401</v>
      </c>
      <c r="B404" s="134" t="e" cm="1">
        <f t="array" aca="1" ref="B404" ca="1">B403+_xll.RiskNormal(0.5584 + 2*0.001787*A404 -3*0.00000155*A404^2 - 4*0.00000000133*A404^3,0.35*(0.5584 + 2*0.001787*A404 -3*0.00000155*A404^2 - 4*0.00000000133*A404^3),_xll.RiskTruncateP(0.05,0.95),_xll.RiskName("BW Gain"),_xll.RiskUnits("kg"))</f>
        <v>#NAME?</v>
      </c>
      <c r="C404" s="133" t="e" cm="1">
        <f t="array" aca="1" ref="C404" ca="1">_xll.RiskNormal(20,20*0.3941,_xll.RiskTruncateP(0.05,0.95),_xll.RiskName("Diet 6 Feed"),_xll.RiskUnits("ng/kg dry"))</f>
        <v>#NAME?</v>
      </c>
      <c r="D404" s="133" t="e" cm="1">
        <f t="array" aca="1" ref="D404" ca="1">_xll.RiskNormal(170,170*0.282,_xll.RiskTruncateP(0.05,0.95),_xll.RiskName("Diet 6 Soil"),_xll.RiskUnits("ng/kg dry"))</f>
        <v>#NAME?</v>
      </c>
      <c r="E404" s="163">
        <v>1.3</v>
      </c>
      <c r="F404" s="134"/>
      <c r="G404" s="134"/>
      <c r="H404" s="134"/>
      <c r="I404" s="134"/>
      <c r="J404" s="134"/>
      <c r="K404" s="134"/>
      <c r="L404" s="134" t="e" cm="1">
        <f t="array" aca="1" ref="L404" ca="1">_xll.RiskNormal(5.4702*LN(A404)-22.889,(5.4702*LN(A404)-22.889)*0.35,_xll.RiskTruncateP(0.05,0.95),_xll.RiskName("DMI"),_xll.RiskUnits("kg"))</f>
        <v>#NAME?</v>
      </c>
      <c r="M404" s="134" t="e" cm="1">
        <f t="array" aca="1" ref="M404" ca="1">_xll.RiskNormal(0.0243*L404,0.005*L404,_xll.RiskTruncateP(0.05,0.95),_xll.RiskName("Soil Intake"),_xll.RiskUnits("kg"))</f>
        <v>#NAME?</v>
      </c>
      <c r="N404" s="134" t="e">
        <f t="shared" ca="1" si="54"/>
        <v>#NAME?</v>
      </c>
      <c r="O404" s="134">
        <f t="shared" si="55"/>
        <v>0</v>
      </c>
      <c r="P404" s="134" t="e">
        <f t="shared" ca="1" si="52"/>
        <v>#NAME?</v>
      </c>
      <c r="Q404" s="134" t="e">
        <f t="shared" ca="1" si="52"/>
        <v>#NAME?</v>
      </c>
      <c r="R404" s="134" t="e">
        <f t="shared" ca="1" si="52"/>
        <v>#NAME?</v>
      </c>
      <c r="S404" s="134" t="e">
        <f t="shared" ca="1" si="57"/>
        <v>#NAME?</v>
      </c>
      <c r="T404" s="134" t="e" cm="1">
        <f t="array" aca="1" ref="T404" ca="1">U403-(U403*(0.5^(1/_xll.RiskNormal('SW7'!C$2,'SW7'!D$2,_xll.RiskTruncateP(0.05,0.95),_xll.RiskName("Halflife"),_xll.RiskUnits("d")))))</f>
        <v>#NAME?</v>
      </c>
      <c r="U404" s="134" t="e">
        <f t="shared" ca="1" si="56"/>
        <v>#NAME?</v>
      </c>
      <c r="V404" s="137" t="e" cm="1">
        <f t="array" aca="1" ref="V404" ca="1">(U404*_xll.RiskNormal('SW7'!C$3,'SW7'!D$3,_xll.RiskTruncateP(0.05,0.95),_xll.RiskName("PFAS MUSCLE FRAC"))/(B404*_xll.RiskNormal('SW7'!C$4,'SW7'!E$4,_xll.RiskTruncateP(0.05,0.95),_xll.RiskName("MUSCLE BW FRAC"))))/1000</f>
        <v>#NAME?</v>
      </c>
      <c r="W404" s="137" t="e" cm="1">
        <f t="array" aca="1" ref="W404" ca="1">V404/_xll.RiskNormal('SW7'!C$5,'SW7'!D$5,_xll.RiskTruncateP(0.05,0.95),_xll.RiskName("Serum Part"))</f>
        <v>#NAME?</v>
      </c>
    </row>
    <row r="405" spans="1:23" x14ac:dyDescent="0.35">
      <c r="A405" s="133">
        <f t="shared" si="53"/>
        <v>402</v>
      </c>
      <c r="B405" s="134" t="e" cm="1">
        <f t="array" aca="1" ref="B405" ca="1">B404+_xll.RiskNormal(0.5584 + 2*0.001787*A405 -3*0.00000155*A405^2 - 4*0.00000000133*A405^3,0.35*(0.5584 + 2*0.001787*A405 -3*0.00000155*A405^2 - 4*0.00000000133*A405^3),_xll.RiskTruncateP(0.05,0.95),_xll.RiskName("BW Gain"),_xll.RiskUnits("kg"))</f>
        <v>#NAME?</v>
      </c>
      <c r="C405" s="133" t="e" cm="1">
        <f t="array" aca="1" ref="C405" ca="1">_xll.RiskNormal(20,20*0.3941,_xll.RiskTruncateP(0.05,0.95),_xll.RiskName("Diet 6 Feed"),_xll.RiskUnits("ng/kg dry"))</f>
        <v>#NAME?</v>
      </c>
      <c r="D405" s="133" t="e" cm="1">
        <f t="array" aca="1" ref="D405" ca="1">_xll.RiskNormal(170,170*0.282,_xll.RiskTruncateP(0.05,0.95),_xll.RiskName("Diet 6 Soil"),_xll.RiskUnits("ng/kg dry"))</f>
        <v>#NAME?</v>
      </c>
      <c r="E405" s="163">
        <v>1.3</v>
      </c>
      <c r="F405" s="134"/>
      <c r="G405" s="134"/>
      <c r="H405" s="134"/>
      <c r="I405" s="134"/>
      <c r="J405" s="134"/>
      <c r="K405" s="134"/>
      <c r="L405" s="134" t="e" cm="1">
        <f t="array" aca="1" ref="L405" ca="1">_xll.RiskNormal(5.4702*LN(A405)-22.889,(5.4702*LN(A405)-22.889)*0.35,_xll.RiskTruncateP(0.05,0.95),_xll.RiskName("DMI"),_xll.RiskUnits("kg"))</f>
        <v>#NAME?</v>
      </c>
      <c r="M405" s="134" t="e" cm="1">
        <f t="array" aca="1" ref="M405" ca="1">_xll.RiskNormal(0.0243*L405,0.005*L405,_xll.RiskTruncateP(0.05,0.95),_xll.RiskName("Soil Intake"),_xll.RiskUnits("kg"))</f>
        <v>#NAME?</v>
      </c>
      <c r="N405" s="134" t="e">
        <f t="shared" ca="1" si="54"/>
        <v>#NAME?</v>
      </c>
      <c r="O405" s="134">
        <f t="shared" si="55"/>
        <v>0</v>
      </c>
      <c r="P405" s="134" t="e">
        <f t="shared" ca="1" si="52"/>
        <v>#NAME?</v>
      </c>
      <c r="Q405" s="134" t="e">
        <f t="shared" ca="1" si="52"/>
        <v>#NAME?</v>
      </c>
      <c r="R405" s="134" t="e">
        <f t="shared" ca="1" si="52"/>
        <v>#NAME?</v>
      </c>
      <c r="S405" s="134" t="e">
        <f t="shared" ca="1" si="57"/>
        <v>#NAME?</v>
      </c>
      <c r="T405" s="134" t="e" cm="1">
        <f t="array" aca="1" ref="T405" ca="1">U404-(U404*(0.5^(1/_xll.RiskNormal('SW7'!C$2,'SW7'!D$2,_xll.RiskTruncateP(0.05,0.95),_xll.RiskName("Halflife"),_xll.RiskUnits("d")))))</f>
        <v>#NAME?</v>
      </c>
      <c r="U405" s="134" t="e">
        <f t="shared" ca="1" si="56"/>
        <v>#NAME?</v>
      </c>
      <c r="V405" s="137" t="e" cm="1">
        <f t="array" aca="1" ref="V405" ca="1">(U405*_xll.RiskNormal('SW7'!C$3,'SW7'!D$3,_xll.RiskTruncateP(0.05,0.95),_xll.RiskName("PFAS MUSCLE FRAC"))/(B405*_xll.RiskNormal('SW7'!C$4,'SW7'!E$4,_xll.RiskTruncateP(0.05,0.95),_xll.RiskName("MUSCLE BW FRAC"))))/1000</f>
        <v>#NAME?</v>
      </c>
      <c r="W405" s="137" t="e" cm="1">
        <f t="array" aca="1" ref="W405" ca="1">V405/_xll.RiskNormal('SW7'!C$5,'SW7'!D$5,_xll.RiskTruncateP(0.05,0.95),_xll.RiskName("Serum Part"))</f>
        <v>#NAME?</v>
      </c>
    </row>
    <row r="406" spans="1:23" x14ac:dyDescent="0.35">
      <c r="A406" s="133">
        <f t="shared" si="53"/>
        <v>403</v>
      </c>
      <c r="B406" s="134" t="e" cm="1">
        <f t="array" aca="1" ref="B406" ca="1">B405+_xll.RiskNormal(0.5584 + 2*0.001787*A406 -3*0.00000155*A406^2 - 4*0.00000000133*A406^3,0.35*(0.5584 + 2*0.001787*A406 -3*0.00000155*A406^2 - 4*0.00000000133*A406^3),_xll.RiskTruncateP(0.05,0.95),_xll.RiskName("BW Gain"),_xll.RiskUnits("kg"))</f>
        <v>#NAME?</v>
      </c>
      <c r="C406" s="133" t="e" cm="1">
        <f t="array" aca="1" ref="C406" ca="1">_xll.RiskNormal(20,20*0.3941,_xll.RiskTruncateP(0.05,0.95),_xll.RiskName("Diet 6 Feed"),_xll.RiskUnits("ng/kg dry"))</f>
        <v>#NAME?</v>
      </c>
      <c r="D406" s="133" t="e" cm="1">
        <f t="array" aca="1" ref="D406" ca="1">_xll.RiskNormal(170,170*0.282,_xll.RiskTruncateP(0.05,0.95),_xll.RiskName("Diet 6 Soil"),_xll.RiskUnits("ng/kg dry"))</f>
        <v>#NAME?</v>
      </c>
      <c r="E406" s="163">
        <v>1.3</v>
      </c>
      <c r="F406" s="134"/>
      <c r="G406" s="134"/>
      <c r="H406" s="134"/>
      <c r="I406" s="134"/>
      <c r="J406" s="134"/>
      <c r="K406" s="134"/>
      <c r="L406" s="134" t="e" cm="1">
        <f t="array" aca="1" ref="L406" ca="1">_xll.RiskNormal(5.4702*LN(A406)-22.889,(5.4702*LN(A406)-22.889)*0.35,_xll.RiskTruncateP(0.05,0.95),_xll.RiskName("DMI"),_xll.RiskUnits("kg"))</f>
        <v>#NAME?</v>
      </c>
      <c r="M406" s="134" t="e" cm="1">
        <f t="array" aca="1" ref="M406" ca="1">_xll.RiskNormal(0.0243*L406,0.005*L406,_xll.RiskTruncateP(0.05,0.95),_xll.RiskName("Soil Intake"),_xll.RiskUnits("kg"))</f>
        <v>#NAME?</v>
      </c>
      <c r="N406" s="134" t="e">
        <f t="shared" ca="1" si="54"/>
        <v>#NAME?</v>
      </c>
      <c r="O406" s="134">
        <f t="shared" si="55"/>
        <v>0</v>
      </c>
      <c r="P406" s="134" t="e">
        <f t="shared" ca="1" si="52"/>
        <v>#NAME?</v>
      </c>
      <c r="Q406" s="134" t="e">
        <f t="shared" ca="1" si="52"/>
        <v>#NAME?</v>
      </c>
      <c r="R406" s="134" t="e">
        <f t="shared" ca="1" si="52"/>
        <v>#NAME?</v>
      </c>
      <c r="S406" s="134" t="e">
        <f t="shared" ca="1" si="57"/>
        <v>#NAME?</v>
      </c>
      <c r="T406" s="134" t="e" cm="1">
        <f t="array" aca="1" ref="T406" ca="1">U405-(U405*(0.5^(1/_xll.RiskNormal('SW7'!C$2,'SW7'!D$2,_xll.RiskTruncateP(0.05,0.95),_xll.RiskName("Halflife"),_xll.RiskUnits("d")))))</f>
        <v>#NAME?</v>
      </c>
      <c r="U406" s="134" t="e">
        <f t="shared" ca="1" si="56"/>
        <v>#NAME?</v>
      </c>
      <c r="V406" s="137" t="e" cm="1">
        <f t="array" aca="1" ref="V406" ca="1">(U406*_xll.RiskNormal('SW7'!C$3,'SW7'!D$3,_xll.RiskTruncateP(0.05,0.95),_xll.RiskName("PFAS MUSCLE FRAC"))/(B406*_xll.RiskNormal('SW7'!C$4,'SW7'!E$4,_xll.RiskTruncateP(0.05,0.95),_xll.RiskName("MUSCLE BW FRAC"))))/1000</f>
        <v>#NAME?</v>
      </c>
      <c r="W406" s="137" t="e" cm="1">
        <f t="array" aca="1" ref="W406" ca="1">V406/_xll.RiskNormal('SW7'!C$5,'SW7'!D$5,_xll.RiskTruncateP(0.05,0.95),_xll.RiskName("Serum Part"))</f>
        <v>#NAME?</v>
      </c>
    </row>
    <row r="407" spans="1:23" x14ac:dyDescent="0.35">
      <c r="A407" s="133">
        <f t="shared" si="53"/>
        <v>404</v>
      </c>
      <c r="B407" s="134" t="e" cm="1">
        <f t="array" aca="1" ref="B407" ca="1">B406+_xll.RiskNormal(0.5584 + 2*0.001787*A407 -3*0.00000155*A407^2 - 4*0.00000000133*A407^3,0.35*(0.5584 + 2*0.001787*A407 -3*0.00000155*A407^2 - 4*0.00000000133*A407^3),_xll.RiskTruncateP(0.05,0.95),_xll.RiskName("BW Gain"),_xll.RiskUnits("kg"))</f>
        <v>#NAME?</v>
      </c>
      <c r="C407" s="133" t="e" cm="1">
        <f t="array" aca="1" ref="C407" ca="1">_xll.RiskNormal(20,20*0.3941,_xll.RiskTruncateP(0.05,0.95),_xll.RiskName("Diet 6 Feed"),_xll.RiskUnits("ng/kg dry"))</f>
        <v>#NAME?</v>
      </c>
      <c r="D407" s="133" t="e" cm="1">
        <f t="array" aca="1" ref="D407" ca="1">_xll.RiskNormal(170,170*0.282,_xll.RiskTruncateP(0.05,0.95),_xll.RiskName("Diet 6 Soil"),_xll.RiskUnits("ng/kg dry"))</f>
        <v>#NAME?</v>
      </c>
      <c r="E407" s="163">
        <v>1.3</v>
      </c>
      <c r="F407" s="134"/>
      <c r="G407" s="134"/>
      <c r="H407" s="134"/>
      <c r="I407" s="134"/>
      <c r="J407" s="134"/>
      <c r="K407" s="134"/>
      <c r="L407" s="134" t="e" cm="1">
        <f t="array" aca="1" ref="L407" ca="1">_xll.RiskNormal(5.4702*LN(A407)-22.889,(5.4702*LN(A407)-22.889)*0.35,_xll.RiskTruncateP(0.05,0.95),_xll.RiskName("DMI"),_xll.RiskUnits("kg"))</f>
        <v>#NAME?</v>
      </c>
      <c r="M407" s="134" t="e" cm="1">
        <f t="array" aca="1" ref="M407" ca="1">_xll.RiskNormal(0.0243*L407,0.005*L407,_xll.RiskTruncateP(0.05,0.95),_xll.RiskName("Soil Intake"),_xll.RiskUnits("kg"))</f>
        <v>#NAME?</v>
      </c>
      <c r="N407" s="134" t="e">
        <f t="shared" ca="1" si="54"/>
        <v>#NAME?</v>
      </c>
      <c r="O407" s="134">
        <f t="shared" si="55"/>
        <v>0</v>
      </c>
      <c r="P407" s="134" t="e">
        <f t="shared" ca="1" si="52"/>
        <v>#NAME?</v>
      </c>
      <c r="Q407" s="134" t="e">
        <f t="shared" ca="1" si="52"/>
        <v>#NAME?</v>
      </c>
      <c r="R407" s="134" t="e">
        <f t="shared" ca="1" si="52"/>
        <v>#NAME?</v>
      </c>
      <c r="S407" s="134" t="e">
        <f t="shared" ca="1" si="57"/>
        <v>#NAME?</v>
      </c>
      <c r="T407" s="134" t="e" cm="1">
        <f t="array" aca="1" ref="T407" ca="1">U406-(U406*(0.5^(1/_xll.RiskNormal('SW7'!C$2,'SW7'!D$2,_xll.RiskTruncateP(0.05,0.95),_xll.RiskName("Halflife"),_xll.RiskUnits("d")))))</f>
        <v>#NAME?</v>
      </c>
      <c r="U407" s="134" t="e">
        <f t="shared" ca="1" si="56"/>
        <v>#NAME?</v>
      </c>
      <c r="V407" s="137" t="e" cm="1">
        <f t="array" aca="1" ref="V407" ca="1">(U407*_xll.RiskNormal('SW7'!C$3,'SW7'!D$3,_xll.RiskTruncateP(0.05,0.95),_xll.RiskName("PFAS MUSCLE FRAC"))/(B407*_xll.RiskNormal('SW7'!C$4,'SW7'!E$4,_xll.RiskTruncateP(0.05,0.95),_xll.RiskName("MUSCLE BW FRAC"))))/1000</f>
        <v>#NAME?</v>
      </c>
      <c r="W407" s="137" t="e" cm="1">
        <f t="array" aca="1" ref="W407" ca="1">V407/_xll.RiskNormal('SW7'!C$5,'SW7'!D$5,_xll.RiskTruncateP(0.05,0.95),_xll.RiskName("Serum Part"))</f>
        <v>#NAME?</v>
      </c>
    </row>
    <row r="408" spans="1:23" x14ac:dyDescent="0.35">
      <c r="A408" s="133">
        <f t="shared" si="53"/>
        <v>405</v>
      </c>
      <c r="B408" s="134" t="e" cm="1">
        <f t="array" aca="1" ref="B408" ca="1">B407+_xll.RiskNormal(0.5584 + 2*0.001787*A408 -3*0.00000155*A408^2 - 4*0.00000000133*A408^3,0.35*(0.5584 + 2*0.001787*A408 -3*0.00000155*A408^2 - 4*0.00000000133*A408^3),_xll.RiskTruncateP(0.05,0.95),_xll.RiskName("BW Gain"),_xll.RiskUnits("kg"))</f>
        <v>#NAME?</v>
      </c>
      <c r="C408" s="133" t="e" cm="1">
        <f t="array" aca="1" ref="C408" ca="1">_xll.RiskNormal(20,20*0.3941,_xll.RiskTruncateP(0.05,0.95),_xll.RiskName("Diet 6 Feed"),_xll.RiskUnits("ng/kg dry"))</f>
        <v>#NAME?</v>
      </c>
      <c r="D408" s="133" t="e" cm="1">
        <f t="array" aca="1" ref="D408" ca="1">_xll.RiskNormal(170,170*0.282,_xll.RiskTruncateP(0.05,0.95),_xll.RiskName("Diet 6 Soil"),_xll.RiskUnits("ng/kg dry"))</f>
        <v>#NAME?</v>
      </c>
      <c r="E408" s="163">
        <v>1.3</v>
      </c>
      <c r="F408" s="134"/>
      <c r="G408" s="134"/>
      <c r="H408" s="134"/>
      <c r="I408" s="134"/>
      <c r="J408" s="134"/>
      <c r="K408" s="134"/>
      <c r="L408" s="134" t="e" cm="1">
        <f t="array" aca="1" ref="L408" ca="1">_xll.RiskNormal(5.4702*LN(A408)-22.889,(5.4702*LN(A408)-22.889)*0.35,_xll.RiskTruncateP(0.05,0.95),_xll.RiskName("DMI"),_xll.RiskUnits("kg"))</f>
        <v>#NAME?</v>
      </c>
      <c r="M408" s="134" t="e" cm="1">
        <f t="array" aca="1" ref="M408" ca="1">_xll.RiskNormal(0.0243*L408,0.005*L408,_xll.RiskTruncateP(0.05,0.95),_xll.RiskName("Soil Intake"),_xll.RiskUnits("kg"))</f>
        <v>#NAME?</v>
      </c>
      <c r="N408" s="134" t="e">
        <f t="shared" ca="1" si="54"/>
        <v>#NAME?</v>
      </c>
      <c r="O408" s="134">
        <f t="shared" si="55"/>
        <v>0</v>
      </c>
      <c r="P408" s="134" t="e">
        <f t="shared" ca="1" si="52"/>
        <v>#NAME?</v>
      </c>
      <c r="Q408" s="134" t="e">
        <f t="shared" ca="1" si="52"/>
        <v>#NAME?</v>
      </c>
      <c r="R408" s="134" t="e">
        <f t="shared" ca="1" si="52"/>
        <v>#NAME?</v>
      </c>
      <c r="S408" s="134" t="e">
        <f t="shared" ca="1" si="57"/>
        <v>#NAME?</v>
      </c>
      <c r="T408" s="134" t="e" cm="1">
        <f t="array" aca="1" ref="T408" ca="1">U407-(U407*(0.5^(1/_xll.RiskNormal('SW7'!C$2,'SW7'!D$2,_xll.RiskTruncateP(0.05,0.95),_xll.RiskName("Halflife"),_xll.RiskUnits("d")))))</f>
        <v>#NAME?</v>
      </c>
      <c r="U408" s="134" t="e">
        <f t="shared" ca="1" si="56"/>
        <v>#NAME?</v>
      </c>
      <c r="V408" s="137" t="e" cm="1">
        <f t="array" aca="1" ref="V408" ca="1">(U408*_xll.RiskNormal('SW7'!C$3,'SW7'!D$3,_xll.RiskTruncateP(0.05,0.95),_xll.RiskName("PFAS MUSCLE FRAC"))/(B408*_xll.RiskNormal('SW7'!C$4,'SW7'!E$4,_xll.RiskTruncateP(0.05,0.95),_xll.RiskName("MUSCLE BW FRAC"))))/1000</f>
        <v>#NAME?</v>
      </c>
      <c r="W408" s="137" t="e" cm="1">
        <f t="array" aca="1" ref="W408" ca="1">V408/_xll.RiskNormal('SW7'!C$5,'SW7'!D$5,_xll.RiskTruncateP(0.05,0.95),_xll.RiskName("Serum Part"))</f>
        <v>#NAME?</v>
      </c>
    </row>
    <row r="409" spans="1:23" x14ac:dyDescent="0.35">
      <c r="A409" s="133">
        <f t="shared" si="53"/>
        <v>406</v>
      </c>
      <c r="B409" s="134" t="e" cm="1">
        <f t="array" aca="1" ref="B409" ca="1">B408+_xll.RiskNormal(0.5584 + 2*0.001787*A409 -3*0.00000155*A409^2 - 4*0.00000000133*A409^3,0.35*(0.5584 + 2*0.001787*A409 -3*0.00000155*A409^2 - 4*0.00000000133*A409^3),_xll.RiskTruncateP(0.05,0.95),_xll.RiskName("BW Gain"),_xll.RiskUnits("kg"))</f>
        <v>#NAME?</v>
      </c>
      <c r="C409" s="133" t="e" cm="1">
        <f t="array" aca="1" ref="C409" ca="1">_xll.RiskNormal(20,20*0.3941,_xll.RiskTruncateP(0.05,0.95),_xll.RiskName("Diet 6 Feed"),_xll.RiskUnits("ng/kg dry"))</f>
        <v>#NAME?</v>
      </c>
      <c r="D409" s="133" t="e" cm="1">
        <f t="array" aca="1" ref="D409" ca="1">_xll.RiskNormal(170,170*0.282,_xll.RiskTruncateP(0.05,0.95),_xll.RiskName("Diet 6 Soil"),_xll.RiskUnits("ng/kg dry"))</f>
        <v>#NAME?</v>
      </c>
      <c r="E409" s="163">
        <v>1.3</v>
      </c>
      <c r="F409" s="134"/>
      <c r="G409" s="134"/>
      <c r="H409" s="134"/>
      <c r="I409" s="134"/>
      <c r="J409" s="134"/>
      <c r="K409" s="134"/>
      <c r="L409" s="134" t="e" cm="1">
        <f t="array" aca="1" ref="L409" ca="1">_xll.RiskNormal(5.4702*LN(A409)-22.889,(5.4702*LN(A409)-22.889)*0.35,_xll.RiskTruncateP(0.05,0.95),_xll.RiskName("DMI"),_xll.RiskUnits("kg"))</f>
        <v>#NAME?</v>
      </c>
      <c r="M409" s="134" t="e" cm="1">
        <f t="array" aca="1" ref="M409" ca="1">_xll.RiskNormal(0.0243*L409,0.005*L409,_xll.RiskTruncateP(0.05,0.95),_xll.RiskName("Soil Intake"),_xll.RiskUnits("kg"))</f>
        <v>#NAME?</v>
      </c>
      <c r="N409" s="134" t="e">
        <f t="shared" ca="1" si="54"/>
        <v>#NAME?</v>
      </c>
      <c r="O409" s="134">
        <f t="shared" si="55"/>
        <v>0</v>
      </c>
      <c r="P409" s="134" t="e">
        <f t="shared" ca="1" si="52"/>
        <v>#NAME?</v>
      </c>
      <c r="Q409" s="134" t="e">
        <f t="shared" ca="1" si="52"/>
        <v>#NAME?</v>
      </c>
      <c r="R409" s="134" t="e">
        <f t="shared" ca="1" si="52"/>
        <v>#NAME?</v>
      </c>
      <c r="S409" s="134" t="e">
        <f t="shared" ca="1" si="57"/>
        <v>#NAME?</v>
      </c>
      <c r="T409" s="134" t="e" cm="1">
        <f t="array" aca="1" ref="T409" ca="1">U408-(U408*(0.5^(1/_xll.RiskNormal('SW7'!C$2,'SW7'!D$2,_xll.RiskTruncateP(0.05,0.95),_xll.RiskName("Halflife"),_xll.RiskUnits("d")))))</f>
        <v>#NAME?</v>
      </c>
      <c r="U409" s="134" t="e">
        <f t="shared" ca="1" si="56"/>
        <v>#NAME?</v>
      </c>
      <c r="V409" s="137" t="e" cm="1">
        <f t="array" aca="1" ref="V409" ca="1">(U409*_xll.RiskNormal('SW7'!C$3,'SW7'!D$3,_xll.RiskTruncateP(0.05,0.95),_xll.RiskName("PFAS MUSCLE FRAC"))/(B409*_xll.RiskNormal('SW7'!C$4,'SW7'!E$4,_xll.RiskTruncateP(0.05,0.95),_xll.RiskName("MUSCLE BW FRAC"))))/1000</f>
        <v>#NAME?</v>
      </c>
      <c r="W409" s="137" t="e" cm="1">
        <f t="array" aca="1" ref="W409" ca="1">V409/_xll.RiskNormal('SW7'!C$5,'SW7'!D$5,_xll.RiskTruncateP(0.05,0.95),_xll.RiskName("Serum Part"))</f>
        <v>#NAME?</v>
      </c>
    </row>
    <row r="410" spans="1:23" x14ac:dyDescent="0.35">
      <c r="A410" s="133">
        <f t="shared" si="53"/>
        <v>407</v>
      </c>
      <c r="B410" s="134" t="e" cm="1">
        <f t="array" aca="1" ref="B410" ca="1">B409+_xll.RiskNormal(0.5584 + 2*0.001787*A410 -3*0.00000155*A410^2 - 4*0.00000000133*A410^3,0.35*(0.5584 + 2*0.001787*A410 -3*0.00000155*A410^2 - 4*0.00000000133*A410^3),_xll.RiskTruncateP(0.05,0.95),_xll.RiskName("BW Gain"),_xll.RiskUnits("kg"))</f>
        <v>#NAME?</v>
      </c>
      <c r="C410" s="133" t="e" cm="1">
        <f t="array" aca="1" ref="C410" ca="1">_xll.RiskNormal(20,20*0.3941,_xll.RiskTruncateP(0.05,0.95),_xll.RiskName("Diet 6 Feed"),_xll.RiskUnits("ng/kg dry"))</f>
        <v>#NAME?</v>
      </c>
      <c r="D410" s="133" t="e" cm="1">
        <f t="array" aca="1" ref="D410" ca="1">_xll.RiskNormal(170,170*0.282,_xll.RiskTruncateP(0.05,0.95),_xll.RiskName("Diet 6 Soil"),_xll.RiskUnits("ng/kg dry"))</f>
        <v>#NAME?</v>
      </c>
      <c r="E410" s="163">
        <v>1.3</v>
      </c>
      <c r="F410" s="134"/>
      <c r="G410" s="134"/>
      <c r="H410" s="134"/>
      <c r="I410" s="134"/>
      <c r="J410" s="134"/>
      <c r="K410" s="134"/>
      <c r="L410" s="134" t="e" cm="1">
        <f t="array" aca="1" ref="L410" ca="1">_xll.RiskNormal(5.4702*LN(A410)-22.889,(5.4702*LN(A410)-22.889)*0.35,_xll.RiskTruncateP(0.05,0.95),_xll.RiskName("DMI"),_xll.RiskUnits("kg"))</f>
        <v>#NAME?</v>
      </c>
      <c r="M410" s="134" t="e" cm="1">
        <f t="array" aca="1" ref="M410" ca="1">_xll.RiskNormal(0.0243*L410,0.005*L410,_xll.RiskTruncateP(0.05,0.95),_xll.RiskName("Soil Intake"),_xll.RiskUnits("kg"))</f>
        <v>#NAME?</v>
      </c>
      <c r="N410" s="134" t="e">
        <f t="shared" ca="1" si="54"/>
        <v>#NAME?</v>
      </c>
      <c r="O410" s="134">
        <f t="shared" si="55"/>
        <v>0</v>
      </c>
      <c r="P410" s="134" t="e">
        <f t="shared" ca="1" si="52"/>
        <v>#NAME?</v>
      </c>
      <c r="Q410" s="134" t="e">
        <f t="shared" ca="1" si="52"/>
        <v>#NAME?</v>
      </c>
      <c r="R410" s="134" t="e">
        <f t="shared" ca="1" si="52"/>
        <v>#NAME?</v>
      </c>
      <c r="S410" s="134" t="e">
        <f t="shared" ca="1" si="57"/>
        <v>#NAME?</v>
      </c>
      <c r="T410" s="134" t="e" cm="1">
        <f t="array" aca="1" ref="T410" ca="1">U409-(U409*(0.5^(1/_xll.RiskNormal('SW7'!C$2,'SW7'!D$2,_xll.RiskTruncateP(0.05,0.95),_xll.RiskName("Halflife"),_xll.RiskUnits("d")))))</f>
        <v>#NAME?</v>
      </c>
      <c r="U410" s="134" t="e">
        <f t="shared" ca="1" si="56"/>
        <v>#NAME?</v>
      </c>
      <c r="V410" s="137" t="e" cm="1">
        <f t="array" aca="1" ref="V410" ca="1">(U410*_xll.RiskNormal('SW7'!C$3,'SW7'!D$3,_xll.RiskTruncateP(0.05,0.95),_xll.RiskName("PFAS MUSCLE FRAC"))/(B410*_xll.RiskNormal('SW7'!C$4,'SW7'!E$4,_xll.RiskTruncateP(0.05,0.95),_xll.RiskName("MUSCLE BW FRAC"))))/1000</f>
        <v>#NAME?</v>
      </c>
      <c r="W410" s="137" t="e" cm="1">
        <f t="array" aca="1" ref="W410" ca="1">V410/_xll.RiskNormal('SW7'!C$5,'SW7'!D$5,_xll.RiskTruncateP(0.05,0.95),_xll.RiskName("Serum Part"))</f>
        <v>#NAME?</v>
      </c>
    </row>
    <row r="411" spans="1:23" x14ac:dyDescent="0.35">
      <c r="A411" s="133">
        <f t="shared" si="53"/>
        <v>408</v>
      </c>
      <c r="B411" s="134" t="e" cm="1">
        <f t="array" aca="1" ref="B411" ca="1">B410+_xll.RiskNormal(0.5584 + 2*0.001787*A411 -3*0.00000155*A411^2 - 4*0.00000000133*A411^3,0.35*(0.5584 + 2*0.001787*A411 -3*0.00000155*A411^2 - 4*0.00000000133*A411^3),_xll.RiskTruncateP(0.05,0.95),_xll.RiskName("BW Gain"),_xll.RiskUnits("kg"))</f>
        <v>#NAME?</v>
      </c>
      <c r="C411" s="133" t="e" cm="1">
        <f t="array" aca="1" ref="C411" ca="1">_xll.RiskNormal(20,20*0.3941,_xll.RiskTruncateP(0.05,0.95),_xll.RiskName("Diet 6 Feed"),_xll.RiskUnits("ng/kg dry"))</f>
        <v>#NAME?</v>
      </c>
      <c r="D411" s="133" t="e" cm="1">
        <f t="array" aca="1" ref="D411" ca="1">_xll.RiskNormal(170,170*0.282,_xll.RiskTruncateP(0.05,0.95),_xll.RiskName("Diet 6 Soil"),_xll.RiskUnits("ng/kg dry"))</f>
        <v>#NAME?</v>
      </c>
      <c r="E411" s="163">
        <v>1.3</v>
      </c>
      <c r="F411" s="134"/>
      <c r="G411" s="134"/>
      <c r="H411" s="134"/>
      <c r="I411" s="134"/>
      <c r="J411" s="134"/>
      <c r="K411" s="134"/>
      <c r="L411" s="134" t="e" cm="1">
        <f t="array" aca="1" ref="L411" ca="1">_xll.RiskNormal(5.4702*LN(A411)-22.889,(5.4702*LN(A411)-22.889)*0.35,_xll.RiskTruncateP(0.05,0.95),_xll.RiskName("DMI"),_xll.RiskUnits("kg"))</f>
        <v>#NAME?</v>
      </c>
      <c r="M411" s="134" t="e" cm="1">
        <f t="array" aca="1" ref="M411" ca="1">_xll.RiskNormal(0.0243*L411,0.005*L411,_xll.RiskTruncateP(0.05,0.95),_xll.RiskName("Soil Intake"),_xll.RiskUnits("kg"))</f>
        <v>#NAME?</v>
      </c>
      <c r="N411" s="134" t="e">
        <f t="shared" ca="1" si="54"/>
        <v>#NAME?</v>
      </c>
      <c r="O411" s="134">
        <f t="shared" si="55"/>
        <v>0</v>
      </c>
      <c r="P411" s="134" t="e">
        <f t="shared" ca="1" si="52"/>
        <v>#NAME?</v>
      </c>
      <c r="Q411" s="134" t="e">
        <f t="shared" ca="1" si="52"/>
        <v>#NAME?</v>
      </c>
      <c r="R411" s="134" t="e">
        <f t="shared" ca="1" si="52"/>
        <v>#NAME?</v>
      </c>
      <c r="S411" s="134" t="e">
        <f t="shared" ca="1" si="57"/>
        <v>#NAME?</v>
      </c>
      <c r="T411" s="134" t="e" cm="1">
        <f t="array" aca="1" ref="T411" ca="1">U410-(U410*(0.5^(1/_xll.RiskNormal('SW7'!C$2,'SW7'!D$2,_xll.RiskTruncateP(0.05,0.95),_xll.RiskName("Halflife"),_xll.RiskUnits("d")))))</f>
        <v>#NAME?</v>
      </c>
      <c r="U411" s="134" t="e">
        <f t="shared" ca="1" si="56"/>
        <v>#NAME?</v>
      </c>
      <c r="V411" s="137" t="e" cm="1">
        <f t="array" aca="1" ref="V411" ca="1">(U411*_xll.RiskNormal('SW7'!C$3,'SW7'!D$3,_xll.RiskTruncateP(0.05,0.95),_xll.RiskName("PFAS MUSCLE FRAC"))/(B411*_xll.RiskNormal('SW7'!C$4,'SW7'!E$4,_xll.RiskTruncateP(0.05,0.95),_xll.RiskName("MUSCLE BW FRAC"))))/1000</f>
        <v>#NAME?</v>
      </c>
      <c r="W411" s="137" t="e" cm="1">
        <f t="array" aca="1" ref="W411" ca="1">V411/_xll.RiskNormal('SW7'!C$5,'SW7'!D$5,_xll.RiskTruncateP(0.05,0.95),_xll.RiskName("Serum Part"))</f>
        <v>#NAME?</v>
      </c>
    </row>
    <row r="412" spans="1:23" x14ac:dyDescent="0.35">
      <c r="A412" s="133">
        <f t="shared" si="53"/>
        <v>409</v>
      </c>
      <c r="B412" s="134" t="e" cm="1">
        <f t="array" aca="1" ref="B412" ca="1">B411+_xll.RiskNormal(0.5584 + 2*0.001787*A412 -3*0.00000155*A412^2 - 4*0.00000000133*A412^3,0.35*(0.5584 + 2*0.001787*A412 -3*0.00000155*A412^2 - 4*0.00000000133*A412^3),_xll.RiskTruncateP(0.05,0.95),_xll.RiskName("BW Gain"),_xll.RiskUnits("kg"))</f>
        <v>#NAME?</v>
      </c>
      <c r="C412" s="133" t="e" cm="1">
        <f t="array" aca="1" ref="C412" ca="1">_xll.RiskNormal(20,20*0.3941,_xll.RiskTruncateP(0.05,0.95),_xll.RiskName("Diet 6 Feed"),_xll.RiskUnits("ng/kg dry"))</f>
        <v>#NAME?</v>
      </c>
      <c r="D412" s="133" t="e" cm="1">
        <f t="array" aca="1" ref="D412" ca="1">_xll.RiskNormal(170,170*0.282,_xll.RiskTruncateP(0.05,0.95),_xll.RiskName("Diet 6 Soil"),_xll.RiskUnits("ng/kg dry"))</f>
        <v>#NAME?</v>
      </c>
      <c r="E412" s="163">
        <v>1.3</v>
      </c>
      <c r="F412" s="134"/>
      <c r="G412" s="134"/>
      <c r="H412" s="134"/>
      <c r="I412" s="134"/>
      <c r="J412" s="134"/>
      <c r="K412" s="134"/>
      <c r="L412" s="134" t="e" cm="1">
        <f t="array" aca="1" ref="L412" ca="1">_xll.RiskNormal(5.4702*LN(A412)-22.889,(5.4702*LN(A412)-22.889)*0.35,_xll.RiskTruncateP(0.05,0.95),_xll.RiskName("DMI"),_xll.RiskUnits("kg"))</f>
        <v>#NAME?</v>
      </c>
      <c r="M412" s="134" t="e" cm="1">
        <f t="array" aca="1" ref="M412" ca="1">_xll.RiskNormal(0.0243*L412,0.005*L412,_xll.RiskTruncateP(0.05,0.95),_xll.RiskName("Soil Intake"),_xll.RiskUnits("kg"))</f>
        <v>#NAME?</v>
      </c>
      <c r="N412" s="134" t="e">
        <f t="shared" ca="1" si="54"/>
        <v>#NAME?</v>
      </c>
      <c r="O412" s="134">
        <f t="shared" si="55"/>
        <v>0</v>
      </c>
      <c r="P412" s="134" t="e">
        <f t="shared" ca="1" si="52"/>
        <v>#NAME?</v>
      </c>
      <c r="Q412" s="134" t="e">
        <f t="shared" ca="1" si="52"/>
        <v>#NAME?</v>
      </c>
      <c r="R412" s="134" t="e">
        <f t="shared" ca="1" si="52"/>
        <v>#NAME?</v>
      </c>
      <c r="S412" s="134" t="e">
        <f t="shared" ca="1" si="57"/>
        <v>#NAME?</v>
      </c>
      <c r="T412" s="134" t="e" cm="1">
        <f t="array" aca="1" ref="T412" ca="1">U411-(U411*(0.5^(1/_xll.RiskNormal('SW7'!C$2,'SW7'!D$2,_xll.RiskTruncateP(0.05,0.95),_xll.RiskName("Halflife"),_xll.RiskUnits("d")))))</f>
        <v>#NAME?</v>
      </c>
      <c r="U412" s="134" t="e">
        <f t="shared" ca="1" si="56"/>
        <v>#NAME?</v>
      </c>
      <c r="V412" s="137" t="e" cm="1">
        <f t="array" aca="1" ref="V412" ca="1">(U412*_xll.RiskNormal('SW7'!C$3,'SW7'!D$3,_xll.RiskTruncateP(0.05,0.95),_xll.RiskName("PFAS MUSCLE FRAC"))/(B412*_xll.RiskNormal('SW7'!C$4,'SW7'!E$4,_xll.RiskTruncateP(0.05,0.95),_xll.RiskName("MUSCLE BW FRAC"))))/1000</f>
        <v>#NAME?</v>
      </c>
      <c r="W412" s="137" t="e" cm="1">
        <f t="array" aca="1" ref="W412" ca="1">V412/_xll.RiskNormal('SW7'!C$5,'SW7'!D$5,_xll.RiskTruncateP(0.05,0.95),_xll.RiskName("Serum Part"))</f>
        <v>#NAME?</v>
      </c>
    </row>
    <row r="413" spans="1:23" x14ac:dyDescent="0.35">
      <c r="A413" s="133">
        <f t="shared" si="53"/>
        <v>410</v>
      </c>
      <c r="B413" s="134" t="e" cm="1">
        <f t="array" aca="1" ref="B413" ca="1">B412+_xll.RiskNormal(0.5584 + 2*0.001787*A413 -3*0.00000155*A413^2 - 4*0.00000000133*A413^3,0.35*(0.5584 + 2*0.001787*A413 -3*0.00000155*A413^2 - 4*0.00000000133*A413^3),_xll.RiskTruncateP(0.05,0.95),_xll.RiskName("BW Gain"),_xll.RiskUnits("kg"))</f>
        <v>#NAME?</v>
      </c>
      <c r="C413" s="133" t="e" cm="1">
        <f t="array" aca="1" ref="C413" ca="1">_xll.RiskNormal(20,20*0.3941,_xll.RiskTruncateP(0.05,0.95),_xll.RiskName("Diet 6 Feed"),_xll.RiskUnits("ng/kg dry"))</f>
        <v>#NAME?</v>
      </c>
      <c r="D413" s="133" t="e" cm="1">
        <f t="array" aca="1" ref="D413" ca="1">_xll.RiskNormal(170,170*0.282,_xll.RiskTruncateP(0.05,0.95),_xll.RiskName("Diet 6 Soil"),_xll.RiskUnits("ng/kg dry"))</f>
        <v>#NAME?</v>
      </c>
      <c r="E413" s="163">
        <v>1.3</v>
      </c>
      <c r="F413" s="134"/>
      <c r="G413" s="134"/>
      <c r="H413" s="134"/>
      <c r="I413" s="134"/>
      <c r="J413" s="134"/>
      <c r="K413" s="134"/>
      <c r="L413" s="134" t="e" cm="1">
        <f t="array" aca="1" ref="L413" ca="1">_xll.RiskNormal(5.4702*LN(A413)-22.889,(5.4702*LN(A413)-22.889)*0.35,_xll.RiskTruncateP(0.05,0.95),_xll.RiskName("DMI"),_xll.RiskUnits("kg"))</f>
        <v>#NAME?</v>
      </c>
      <c r="M413" s="134" t="e" cm="1">
        <f t="array" aca="1" ref="M413" ca="1">_xll.RiskNormal(0.0243*L413,0.005*L413,_xll.RiskTruncateP(0.05,0.95),_xll.RiskName("Soil Intake"),_xll.RiskUnits("kg"))</f>
        <v>#NAME?</v>
      </c>
      <c r="N413" s="134" t="e">
        <f t="shared" ca="1" si="54"/>
        <v>#NAME?</v>
      </c>
      <c r="O413" s="134">
        <f t="shared" si="55"/>
        <v>0</v>
      </c>
      <c r="P413" s="134" t="e">
        <f t="shared" ca="1" si="52"/>
        <v>#NAME?</v>
      </c>
      <c r="Q413" s="134" t="e">
        <f t="shared" ca="1" si="52"/>
        <v>#NAME?</v>
      </c>
      <c r="R413" s="134" t="e">
        <f t="shared" ca="1" si="52"/>
        <v>#NAME?</v>
      </c>
      <c r="S413" s="134" t="e">
        <f t="shared" ca="1" si="57"/>
        <v>#NAME?</v>
      </c>
      <c r="T413" s="134" t="e" cm="1">
        <f t="array" aca="1" ref="T413" ca="1">U412-(U412*(0.5^(1/_xll.RiskNormal('SW7'!C$2,'SW7'!D$2,_xll.RiskTruncateP(0.05,0.95),_xll.RiskName("Halflife"),_xll.RiskUnits("d")))))</f>
        <v>#NAME?</v>
      </c>
      <c r="U413" s="134" t="e">
        <f t="shared" ca="1" si="56"/>
        <v>#NAME?</v>
      </c>
      <c r="V413" s="137" t="e" cm="1">
        <f t="array" aca="1" ref="V413" ca="1">(U413*_xll.RiskNormal('SW7'!C$3,'SW7'!D$3,_xll.RiskTruncateP(0.05,0.95),_xll.RiskName("PFAS MUSCLE FRAC"))/(B413*_xll.RiskNormal('SW7'!C$4,'SW7'!E$4,_xll.RiskTruncateP(0.05,0.95),_xll.RiskName("MUSCLE BW FRAC"))))/1000</f>
        <v>#NAME?</v>
      </c>
      <c r="W413" s="137" t="e" cm="1">
        <f t="array" aca="1" ref="W413" ca="1">V413/_xll.RiskNormal('SW7'!C$5,'SW7'!D$5,_xll.RiskTruncateP(0.05,0.95),_xll.RiskName("Serum Part"))</f>
        <v>#NAME?</v>
      </c>
    </row>
    <row r="414" spans="1:23" x14ac:dyDescent="0.35">
      <c r="A414" s="133">
        <f t="shared" si="53"/>
        <v>411</v>
      </c>
      <c r="B414" s="134" t="e" cm="1">
        <f t="array" aca="1" ref="B414" ca="1">B413+_xll.RiskNormal(0.5584 + 2*0.001787*A414 -3*0.00000155*A414^2 - 4*0.00000000133*A414^3,0.35*(0.5584 + 2*0.001787*A414 -3*0.00000155*A414^2 - 4*0.00000000133*A414^3),_xll.RiskTruncateP(0.05,0.95),_xll.RiskName("BW Gain"),_xll.RiskUnits("kg"))</f>
        <v>#NAME?</v>
      </c>
      <c r="C414" s="133" t="e" cm="1">
        <f t="array" aca="1" ref="C414" ca="1">_xll.RiskNormal(20,20*0.3941,_xll.RiskTruncateP(0.05,0.95),_xll.RiskName("Diet 6 Feed"),_xll.RiskUnits("ng/kg dry"))</f>
        <v>#NAME?</v>
      </c>
      <c r="D414" s="133" t="e" cm="1">
        <f t="array" aca="1" ref="D414" ca="1">_xll.RiskNormal(170,170*0.282,_xll.RiskTruncateP(0.05,0.95),_xll.RiskName("Diet 6 Soil"),_xll.RiskUnits("ng/kg dry"))</f>
        <v>#NAME?</v>
      </c>
      <c r="E414" s="163">
        <v>1.3</v>
      </c>
      <c r="F414" s="134"/>
      <c r="G414" s="134"/>
      <c r="H414" s="134"/>
      <c r="I414" s="134"/>
      <c r="J414" s="134"/>
      <c r="K414" s="134"/>
      <c r="L414" s="134" t="e" cm="1">
        <f t="array" aca="1" ref="L414" ca="1">_xll.RiskNormal(5.4702*LN(A414)-22.889,(5.4702*LN(A414)-22.889)*0.35,_xll.RiskTruncateP(0.05,0.95),_xll.RiskName("DMI"),_xll.RiskUnits("kg"))</f>
        <v>#NAME?</v>
      </c>
      <c r="M414" s="134" t="e" cm="1">
        <f t="array" aca="1" ref="M414" ca="1">_xll.RiskNormal(0.0243*L414,0.005*L414,_xll.RiskTruncateP(0.05,0.95),_xll.RiskName("Soil Intake"),_xll.RiskUnits("kg"))</f>
        <v>#NAME?</v>
      </c>
      <c r="N414" s="134" t="e">
        <f t="shared" ca="1" si="54"/>
        <v>#NAME?</v>
      </c>
      <c r="O414" s="134">
        <f t="shared" si="55"/>
        <v>0</v>
      </c>
      <c r="P414" s="134" t="e">
        <f t="shared" ca="1" si="52"/>
        <v>#NAME?</v>
      </c>
      <c r="Q414" s="134" t="e">
        <f t="shared" ca="1" si="52"/>
        <v>#NAME?</v>
      </c>
      <c r="R414" s="134" t="e">
        <f t="shared" ca="1" si="52"/>
        <v>#NAME?</v>
      </c>
      <c r="S414" s="134" t="e">
        <f t="shared" ca="1" si="57"/>
        <v>#NAME?</v>
      </c>
      <c r="T414" s="134" t="e" cm="1">
        <f t="array" aca="1" ref="T414" ca="1">U413-(U413*(0.5^(1/_xll.RiskNormal('SW7'!C$2,'SW7'!D$2,_xll.RiskTruncateP(0.05,0.95),_xll.RiskName("Halflife"),_xll.RiskUnits("d")))))</f>
        <v>#NAME?</v>
      </c>
      <c r="U414" s="134" t="e">
        <f t="shared" ca="1" si="56"/>
        <v>#NAME?</v>
      </c>
      <c r="V414" s="137" t="e" cm="1">
        <f t="array" aca="1" ref="V414" ca="1">(U414*_xll.RiskNormal('SW7'!C$3,'SW7'!D$3,_xll.RiskTruncateP(0.05,0.95),_xll.RiskName("PFAS MUSCLE FRAC"))/(B414*_xll.RiskNormal('SW7'!C$4,'SW7'!E$4,_xll.RiskTruncateP(0.05,0.95),_xll.RiskName("MUSCLE BW FRAC"))))/1000</f>
        <v>#NAME?</v>
      </c>
      <c r="W414" s="137" t="e" cm="1">
        <f t="array" aca="1" ref="W414" ca="1">V414/_xll.RiskNormal('SW7'!C$5,'SW7'!D$5,_xll.RiskTruncateP(0.05,0.95),_xll.RiskName("Serum Part"))</f>
        <v>#NAME?</v>
      </c>
    </row>
    <row r="415" spans="1:23" x14ac:dyDescent="0.35">
      <c r="A415" s="133">
        <f t="shared" si="53"/>
        <v>412</v>
      </c>
      <c r="B415" s="134" t="e" cm="1">
        <f t="array" aca="1" ref="B415" ca="1">B414+_xll.RiskNormal(0.5584 + 2*0.001787*A415 -3*0.00000155*A415^2 - 4*0.00000000133*A415^3,0.35*(0.5584 + 2*0.001787*A415 -3*0.00000155*A415^2 - 4*0.00000000133*A415^3),_xll.RiskTruncateP(0.05,0.95),_xll.RiskName("BW Gain"),_xll.RiskUnits("kg"))</f>
        <v>#NAME?</v>
      </c>
      <c r="C415" s="133" t="e" cm="1">
        <f t="array" aca="1" ref="C415" ca="1">_xll.RiskNormal(20,20*0.3941,_xll.RiskTruncateP(0.05,0.95),_xll.RiskName("Diet 6 Feed"),_xll.RiskUnits("ng/kg dry"))</f>
        <v>#NAME?</v>
      </c>
      <c r="D415" s="133" t="e" cm="1">
        <f t="array" aca="1" ref="D415" ca="1">_xll.RiskNormal(170,170*0.282,_xll.RiskTruncateP(0.05,0.95),_xll.RiskName("Diet 6 Soil"),_xll.RiskUnits("ng/kg dry"))</f>
        <v>#NAME?</v>
      </c>
      <c r="E415" s="163">
        <v>1.3</v>
      </c>
      <c r="F415" s="134"/>
      <c r="G415" s="134"/>
      <c r="H415" s="134"/>
      <c r="I415" s="134"/>
      <c r="J415" s="134"/>
      <c r="K415" s="134"/>
      <c r="L415" s="134" t="e" cm="1">
        <f t="array" aca="1" ref="L415" ca="1">_xll.RiskNormal(5.4702*LN(A415)-22.889,(5.4702*LN(A415)-22.889)*0.35,_xll.RiskTruncateP(0.05,0.95),_xll.RiskName("DMI"),_xll.RiskUnits("kg"))</f>
        <v>#NAME?</v>
      </c>
      <c r="M415" s="134" t="e" cm="1">
        <f t="array" aca="1" ref="M415" ca="1">_xll.RiskNormal(0.0243*L415,0.005*L415,_xll.RiskTruncateP(0.05,0.95),_xll.RiskName("Soil Intake"),_xll.RiskUnits("kg"))</f>
        <v>#NAME?</v>
      </c>
      <c r="N415" s="134" t="e">
        <f t="shared" ca="1" si="54"/>
        <v>#NAME?</v>
      </c>
      <c r="O415" s="134">
        <f t="shared" si="55"/>
        <v>0</v>
      </c>
      <c r="P415" s="134" t="e">
        <f t="shared" ca="1" si="52"/>
        <v>#NAME?</v>
      </c>
      <c r="Q415" s="134" t="e">
        <f t="shared" ca="1" si="52"/>
        <v>#NAME?</v>
      </c>
      <c r="R415" s="134" t="e">
        <f t="shared" ca="1" si="52"/>
        <v>#NAME?</v>
      </c>
      <c r="S415" s="134" t="e">
        <f t="shared" ca="1" si="57"/>
        <v>#NAME?</v>
      </c>
      <c r="T415" s="134" t="e" cm="1">
        <f t="array" aca="1" ref="T415" ca="1">U414-(U414*(0.5^(1/_xll.RiskNormal('SW7'!C$2,'SW7'!D$2,_xll.RiskTruncateP(0.05,0.95),_xll.RiskName("Halflife"),_xll.RiskUnits("d")))))</f>
        <v>#NAME?</v>
      </c>
      <c r="U415" s="134" t="e">
        <f t="shared" ca="1" si="56"/>
        <v>#NAME?</v>
      </c>
      <c r="V415" s="137" t="e" cm="1">
        <f t="array" aca="1" ref="V415" ca="1">(U415*_xll.RiskNormal('SW7'!C$3,'SW7'!D$3,_xll.RiskTruncateP(0.05,0.95),_xll.RiskName("PFAS MUSCLE FRAC"))/(B415*_xll.RiskNormal('SW7'!C$4,'SW7'!E$4,_xll.RiskTruncateP(0.05,0.95),_xll.RiskName("MUSCLE BW FRAC"))))/1000</f>
        <v>#NAME?</v>
      </c>
      <c r="W415" s="137" t="e" cm="1">
        <f t="array" aca="1" ref="W415" ca="1">V415/_xll.RiskNormal('SW7'!C$5,'SW7'!D$5,_xll.RiskTruncateP(0.05,0.95),_xll.RiskName("Serum Part"))</f>
        <v>#NAME?</v>
      </c>
    </row>
    <row r="416" spans="1:23" x14ac:dyDescent="0.35">
      <c r="A416" s="133">
        <f t="shared" si="53"/>
        <v>413</v>
      </c>
      <c r="B416" s="134" t="e" cm="1">
        <f t="array" aca="1" ref="B416" ca="1">B415+_xll.RiskNormal(0.5584 + 2*0.001787*A416 -3*0.00000155*A416^2 - 4*0.00000000133*A416^3,0.35*(0.5584 + 2*0.001787*A416 -3*0.00000155*A416^2 - 4*0.00000000133*A416^3),_xll.RiskTruncateP(0.05,0.95),_xll.RiskName("BW Gain"),_xll.RiskUnits("kg"))</f>
        <v>#NAME?</v>
      </c>
      <c r="C416" s="133" t="e" cm="1">
        <f t="array" aca="1" ref="C416" ca="1">_xll.RiskNormal(20,20*0.3941,_xll.RiskTruncateP(0.05,0.95),_xll.RiskName("Diet 6 Feed"),_xll.RiskUnits("ng/kg dry"))</f>
        <v>#NAME?</v>
      </c>
      <c r="D416" s="133" t="e" cm="1">
        <f t="array" aca="1" ref="D416" ca="1">_xll.RiskNormal(170,170*0.282,_xll.RiskTruncateP(0.05,0.95),_xll.RiskName("Diet 6 Soil"),_xll.RiskUnits("ng/kg dry"))</f>
        <v>#NAME?</v>
      </c>
      <c r="E416" s="163">
        <v>1.3</v>
      </c>
      <c r="F416" s="134"/>
      <c r="G416" s="134"/>
      <c r="H416" s="134"/>
      <c r="I416" s="134"/>
      <c r="J416" s="134"/>
      <c r="K416" s="134"/>
      <c r="L416" s="134" t="e" cm="1">
        <f t="array" aca="1" ref="L416" ca="1">_xll.RiskNormal(5.4702*LN(A416)-22.889,(5.4702*LN(A416)-22.889)*0.35,_xll.RiskTruncateP(0.05,0.95),_xll.RiskName("DMI"),_xll.RiskUnits("kg"))</f>
        <v>#NAME?</v>
      </c>
      <c r="M416" s="134" t="e" cm="1">
        <f t="array" aca="1" ref="M416" ca="1">_xll.RiskNormal(0.0243*L416,0.005*L416,_xll.RiskTruncateP(0.05,0.95),_xll.RiskName("Soil Intake"),_xll.RiskUnits("kg"))</f>
        <v>#NAME?</v>
      </c>
      <c r="N416" s="134" t="e">
        <f t="shared" ca="1" si="54"/>
        <v>#NAME?</v>
      </c>
      <c r="O416" s="134">
        <f t="shared" si="55"/>
        <v>0</v>
      </c>
      <c r="P416" s="134" t="e">
        <f t="shared" ca="1" si="52"/>
        <v>#NAME?</v>
      </c>
      <c r="Q416" s="134" t="e">
        <f t="shared" ca="1" si="52"/>
        <v>#NAME?</v>
      </c>
      <c r="R416" s="134" t="e">
        <f t="shared" ca="1" si="52"/>
        <v>#NAME?</v>
      </c>
      <c r="S416" s="134" t="e">
        <f t="shared" ca="1" si="57"/>
        <v>#NAME?</v>
      </c>
      <c r="T416" s="134" t="e" cm="1">
        <f t="array" aca="1" ref="T416" ca="1">U415-(U415*(0.5^(1/_xll.RiskNormal('SW7'!C$2,'SW7'!D$2,_xll.RiskTruncateP(0.05,0.95),_xll.RiskName("Halflife"),_xll.RiskUnits("d")))))</f>
        <v>#NAME?</v>
      </c>
      <c r="U416" s="134" t="e">
        <f t="shared" ca="1" si="56"/>
        <v>#NAME?</v>
      </c>
      <c r="V416" s="137" t="e" cm="1">
        <f t="array" aca="1" ref="V416" ca="1">(U416*_xll.RiskNormal('SW7'!C$3,'SW7'!D$3,_xll.RiskTruncateP(0.05,0.95),_xll.RiskName("PFAS MUSCLE FRAC"))/(B416*_xll.RiskNormal('SW7'!C$4,'SW7'!E$4,_xll.RiskTruncateP(0.05,0.95),_xll.RiskName("MUSCLE BW FRAC"))))/1000</f>
        <v>#NAME?</v>
      </c>
      <c r="W416" s="137" t="e" cm="1">
        <f t="array" aca="1" ref="W416" ca="1">V416/_xll.RiskNormal('SW7'!C$5,'SW7'!D$5,_xll.RiskTruncateP(0.05,0.95),_xll.RiskName("Serum Part"))</f>
        <v>#NAME?</v>
      </c>
    </row>
    <row r="417" spans="1:23" x14ac:dyDescent="0.35">
      <c r="A417" s="133">
        <f t="shared" si="53"/>
        <v>414</v>
      </c>
      <c r="B417" s="134" t="e" cm="1">
        <f t="array" aca="1" ref="B417" ca="1">B416+_xll.RiskNormal(0.5584 + 2*0.001787*A417 -3*0.00000155*A417^2 - 4*0.00000000133*A417^3,0.35*(0.5584 + 2*0.001787*A417 -3*0.00000155*A417^2 - 4*0.00000000133*A417^3),_xll.RiskTruncateP(0.05,0.95),_xll.RiskName("BW Gain"),_xll.RiskUnits("kg"))</f>
        <v>#NAME?</v>
      </c>
      <c r="C417" s="133" t="e" cm="1">
        <f t="array" aca="1" ref="C417" ca="1">_xll.RiskNormal(20,20*0.3941,_xll.RiskTruncateP(0.05,0.95),_xll.RiskName("Diet 6 Feed"),_xll.RiskUnits("ng/kg dry"))</f>
        <v>#NAME?</v>
      </c>
      <c r="D417" s="133" t="e" cm="1">
        <f t="array" aca="1" ref="D417" ca="1">_xll.RiskNormal(170,170*0.282,_xll.RiskTruncateP(0.05,0.95),_xll.RiskName("Diet 6 Soil"),_xll.RiskUnits("ng/kg dry"))</f>
        <v>#NAME?</v>
      </c>
      <c r="E417" s="163">
        <v>1.3</v>
      </c>
      <c r="F417" s="134"/>
      <c r="G417" s="134"/>
      <c r="H417" s="134"/>
      <c r="I417" s="134"/>
      <c r="J417" s="134"/>
      <c r="K417" s="134"/>
      <c r="L417" s="134" t="e" cm="1">
        <f t="array" aca="1" ref="L417" ca="1">_xll.RiskNormal(5.4702*LN(A417)-22.889,(5.4702*LN(A417)-22.889)*0.35,_xll.RiskTruncateP(0.05,0.95),_xll.RiskName("DMI"),_xll.RiskUnits("kg"))</f>
        <v>#NAME?</v>
      </c>
      <c r="M417" s="134" t="e" cm="1">
        <f t="array" aca="1" ref="M417" ca="1">_xll.RiskNormal(0.0243*L417,0.005*L417,_xll.RiskTruncateP(0.05,0.95),_xll.RiskName("Soil Intake"),_xll.RiskUnits("kg"))</f>
        <v>#NAME?</v>
      </c>
      <c r="N417" s="134" t="e">
        <f t="shared" ca="1" si="54"/>
        <v>#NAME?</v>
      </c>
      <c r="O417" s="134">
        <f t="shared" si="55"/>
        <v>0</v>
      </c>
      <c r="P417" s="134" t="e">
        <f t="shared" ca="1" si="52"/>
        <v>#NAME?</v>
      </c>
      <c r="Q417" s="134" t="e">
        <f t="shared" ca="1" si="52"/>
        <v>#NAME?</v>
      </c>
      <c r="R417" s="134" t="e">
        <f t="shared" ca="1" si="52"/>
        <v>#NAME?</v>
      </c>
      <c r="S417" s="134" t="e">
        <f t="shared" ca="1" si="57"/>
        <v>#NAME?</v>
      </c>
      <c r="T417" s="134" t="e" cm="1">
        <f t="array" aca="1" ref="T417" ca="1">U416-(U416*(0.5^(1/_xll.RiskNormal('SW7'!C$2,'SW7'!D$2,_xll.RiskTruncateP(0.05,0.95),_xll.RiskName("Halflife"),_xll.RiskUnits("d")))))</f>
        <v>#NAME?</v>
      </c>
      <c r="U417" s="134" t="e">
        <f t="shared" ca="1" si="56"/>
        <v>#NAME?</v>
      </c>
      <c r="V417" s="137" t="e" cm="1">
        <f t="array" aca="1" ref="V417" ca="1">(U417*_xll.RiskNormal('SW7'!C$3,'SW7'!D$3,_xll.RiskTruncateP(0.05,0.95),_xll.RiskName("PFAS MUSCLE FRAC"))/(B417*_xll.RiskNormal('SW7'!C$4,'SW7'!E$4,_xll.RiskTruncateP(0.05,0.95),_xll.RiskName("MUSCLE BW FRAC"))))/1000</f>
        <v>#NAME?</v>
      </c>
      <c r="W417" s="137" t="e" cm="1">
        <f t="array" aca="1" ref="W417" ca="1">V417/_xll.RiskNormal('SW7'!C$5,'SW7'!D$5,_xll.RiskTruncateP(0.05,0.95),_xll.RiskName("Serum Part"))</f>
        <v>#NAME?</v>
      </c>
    </row>
    <row r="418" spans="1:23" x14ac:dyDescent="0.35">
      <c r="A418" s="133">
        <f t="shared" si="53"/>
        <v>415</v>
      </c>
      <c r="B418" s="134" t="e" cm="1">
        <f t="array" aca="1" ref="B418" ca="1">B417+_xll.RiskNormal(0.5584 + 2*0.001787*A418 -3*0.00000155*A418^2 - 4*0.00000000133*A418^3,0.35*(0.5584 + 2*0.001787*A418 -3*0.00000155*A418^2 - 4*0.00000000133*A418^3),_xll.RiskTruncateP(0.05,0.95),_xll.RiskName("BW Gain"),_xll.RiskUnits("kg"))</f>
        <v>#NAME?</v>
      </c>
      <c r="C418" s="133" t="e" cm="1">
        <f t="array" aca="1" ref="C418" ca="1">_xll.RiskNormal(20,20*0.3941,_xll.RiskTruncateP(0.05,0.95),_xll.RiskName("Diet 6 Feed"),_xll.RiskUnits("ng/kg dry"))</f>
        <v>#NAME?</v>
      </c>
      <c r="D418" s="133" t="e" cm="1">
        <f t="array" aca="1" ref="D418" ca="1">_xll.RiskNormal(170,170*0.282,_xll.RiskTruncateP(0.05,0.95),_xll.RiskName("Diet 6 Soil"),_xll.RiskUnits("ng/kg dry"))</f>
        <v>#NAME?</v>
      </c>
      <c r="E418" s="163">
        <v>1.3</v>
      </c>
      <c r="F418" s="134"/>
      <c r="G418" s="134"/>
      <c r="H418" s="134"/>
      <c r="I418" s="134"/>
      <c r="J418" s="134"/>
      <c r="K418" s="134"/>
      <c r="L418" s="134" t="e" cm="1">
        <f t="array" aca="1" ref="L418" ca="1">_xll.RiskNormal(5.4702*LN(A418)-22.889,(5.4702*LN(A418)-22.889)*0.35,_xll.RiskTruncateP(0.05,0.95),_xll.RiskName("DMI"),_xll.RiskUnits("kg"))</f>
        <v>#NAME?</v>
      </c>
      <c r="M418" s="134" t="e" cm="1">
        <f t="array" aca="1" ref="M418" ca="1">_xll.RiskNormal(0.0243*L418,0.005*L418,_xll.RiskTruncateP(0.05,0.95),_xll.RiskName("Soil Intake"),_xll.RiskUnits("kg"))</f>
        <v>#NAME?</v>
      </c>
      <c r="N418" s="134" t="e">
        <f t="shared" ca="1" si="54"/>
        <v>#NAME?</v>
      </c>
      <c r="O418" s="134">
        <f t="shared" si="55"/>
        <v>0</v>
      </c>
      <c r="P418" s="134" t="e">
        <f t="shared" ref="P418:R481" ca="1" si="58">C418*L418</f>
        <v>#NAME?</v>
      </c>
      <c r="Q418" s="134" t="e">
        <f t="shared" ca="1" si="58"/>
        <v>#NAME?</v>
      </c>
      <c r="R418" s="134" t="e">
        <f t="shared" ca="1" si="58"/>
        <v>#NAME?</v>
      </c>
      <c r="S418" s="134" t="e">
        <f t="shared" ca="1" si="57"/>
        <v>#NAME?</v>
      </c>
      <c r="T418" s="134" t="e" cm="1">
        <f t="array" aca="1" ref="T418" ca="1">U417-(U417*(0.5^(1/_xll.RiskNormal('SW7'!C$2,'SW7'!D$2,_xll.RiskTruncateP(0.05,0.95),_xll.RiskName("Halflife"),_xll.RiskUnits("d")))))</f>
        <v>#NAME?</v>
      </c>
      <c r="U418" s="134" t="e">
        <f t="shared" ca="1" si="56"/>
        <v>#NAME?</v>
      </c>
      <c r="V418" s="137" t="e" cm="1">
        <f t="array" aca="1" ref="V418" ca="1">(U418*_xll.RiskNormal('SW7'!C$3,'SW7'!D$3,_xll.RiskTruncateP(0.05,0.95),_xll.RiskName("PFAS MUSCLE FRAC"))/(B418*_xll.RiskNormal('SW7'!C$4,'SW7'!E$4,_xll.RiskTruncateP(0.05,0.95),_xll.RiskName("MUSCLE BW FRAC"))))/1000</f>
        <v>#NAME?</v>
      </c>
      <c r="W418" s="137" t="e" cm="1">
        <f t="array" aca="1" ref="W418" ca="1">V418/_xll.RiskNormal('SW7'!C$5,'SW7'!D$5,_xll.RiskTruncateP(0.05,0.95),_xll.RiskName("Serum Part"))</f>
        <v>#NAME?</v>
      </c>
    </row>
    <row r="419" spans="1:23" x14ac:dyDescent="0.35">
      <c r="A419" s="133">
        <f t="shared" si="53"/>
        <v>416</v>
      </c>
      <c r="B419" s="134" t="e" cm="1">
        <f t="array" aca="1" ref="B419" ca="1">B418+_xll.RiskNormal(0.5584 + 2*0.001787*A419 -3*0.00000155*A419^2 - 4*0.00000000133*A419^3,0.35*(0.5584 + 2*0.001787*A419 -3*0.00000155*A419^2 - 4*0.00000000133*A419^3),_xll.RiskTruncateP(0.05,0.95),_xll.RiskName("BW Gain"),_xll.RiskUnits("kg"))</f>
        <v>#NAME?</v>
      </c>
      <c r="C419" s="133" t="e" cm="1">
        <f t="array" aca="1" ref="C419" ca="1">_xll.RiskNormal(20,20*0.3941,_xll.RiskTruncateP(0.05,0.95),_xll.RiskName("Diet 6 Feed"),_xll.RiskUnits("ng/kg dry"))</f>
        <v>#NAME?</v>
      </c>
      <c r="D419" s="133" t="e" cm="1">
        <f t="array" aca="1" ref="D419" ca="1">_xll.RiskNormal(170,170*0.282,_xll.RiskTruncateP(0.05,0.95),_xll.RiskName("Diet 6 Soil"),_xll.RiskUnits("ng/kg dry"))</f>
        <v>#NAME?</v>
      </c>
      <c r="E419" s="163">
        <v>1.3</v>
      </c>
      <c r="F419" s="134"/>
      <c r="G419" s="134"/>
      <c r="H419" s="134"/>
      <c r="I419" s="134"/>
      <c r="J419" s="134"/>
      <c r="K419" s="134"/>
      <c r="L419" s="134" t="e" cm="1">
        <f t="array" aca="1" ref="L419" ca="1">_xll.RiskNormal(5.4702*LN(A419)-22.889,(5.4702*LN(A419)-22.889)*0.35,_xll.RiskTruncateP(0.05,0.95),_xll.RiskName("DMI"),_xll.RiskUnits("kg"))</f>
        <v>#NAME?</v>
      </c>
      <c r="M419" s="134" t="e" cm="1">
        <f t="array" aca="1" ref="M419" ca="1">_xll.RiskNormal(0.0243*L419,0.005*L419,_xll.RiskTruncateP(0.05,0.95),_xll.RiskName("Soil Intake"),_xll.RiskUnits("kg"))</f>
        <v>#NAME?</v>
      </c>
      <c r="N419" s="134" t="e">
        <f t="shared" ca="1" si="54"/>
        <v>#NAME?</v>
      </c>
      <c r="O419" s="134">
        <f t="shared" si="55"/>
        <v>0</v>
      </c>
      <c r="P419" s="134" t="e">
        <f t="shared" ca="1" si="58"/>
        <v>#NAME?</v>
      </c>
      <c r="Q419" s="134" t="e">
        <f t="shared" ca="1" si="58"/>
        <v>#NAME?</v>
      </c>
      <c r="R419" s="134" t="e">
        <f t="shared" ca="1" si="58"/>
        <v>#NAME?</v>
      </c>
      <c r="S419" s="134" t="e">
        <f t="shared" ca="1" si="57"/>
        <v>#NAME?</v>
      </c>
      <c r="T419" s="134" t="e" cm="1">
        <f t="array" aca="1" ref="T419" ca="1">U418-(U418*(0.5^(1/_xll.RiskNormal('SW7'!C$2,'SW7'!D$2,_xll.RiskTruncateP(0.05,0.95),_xll.RiskName("Halflife"),_xll.RiskUnits("d")))))</f>
        <v>#NAME?</v>
      </c>
      <c r="U419" s="134" t="e">
        <f t="shared" ca="1" si="56"/>
        <v>#NAME?</v>
      </c>
      <c r="V419" s="137" t="e" cm="1">
        <f t="array" aca="1" ref="V419" ca="1">(U419*_xll.RiskNormal('SW7'!C$3,'SW7'!D$3,_xll.RiskTruncateP(0.05,0.95),_xll.RiskName("PFAS MUSCLE FRAC"))/(B419*_xll.RiskNormal('SW7'!C$4,'SW7'!E$4,_xll.RiskTruncateP(0.05,0.95),_xll.RiskName("MUSCLE BW FRAC"))))/1000</f>
        <v>#NAME?</v>
      </c>
      <c r="W419" s="137" t="e" cm="1">
        <f t="array" aca="1" ref="W419" ca="1">V419/_xll.RiskNormal('SW7'!C$5,'SW7'!D$5,_xll.RiskTruncateP(0.05,0.95),_xll.RiskName("Serum Part"))</f>
        <v>#NAME?</v>
      </c>
    </row>
    <row r="420" spans="1:23" x14ac:dyDescent="0.35">
      <c r="A420" s="133">
        <f t="shared" si="53"/>
        <v>417</v>
      </c>
      <c r="B420" s="134" t="e" cm="1">
        <f t="array" aca="1" ref="B420" ca="1">B419+_xll.RiskNormal(0.5584 + 2*0.001787*A420 -3*0.00000155*A420^2 - 4*0.00000000133*A420^3,0.35*(0.5584 + 2*0.001787*A420 -3*0.00000155*A420^2 - 4*0.00000000133*A420^3),_xll.RiskTruncateP(0.05,0.95),_xll.RiskName("BW Gain"),_xll.RiskUnits("kg"))</f>
        <v>#NAME?</v>
      </c>
      <c r="C420" s="133" t="e" cm="1">
        <f t="array" aca="1" ref="C420" ca="1">_xll.RiskNormal(20,20*0.3941,_xll.RiskTruncateP(0.05,0.95),_xll.RiskName("Diet 6 Feed"),_xll.RiskUnits("ng/kg dry"))</f>
        <v>#NAME?</v>
      </c>
      <c r="D420" s="133" t="e" cm="1">
        <f t="array" aca="1" ref="D420" ca="1">_xll.RiskNormal(170,170*0.282,_xll.RiskTruncateP(0.05,0.95),_xll.RiskName("Diet 6 Soil"),_xll.RiskUnits("ng/kg dry"))</f>
        <v>#NAME?</v>
      </c>
      <c r="E420" s="163">
        <v>1.3</v>
      </c>
      <c r="F420" s="134"/>
      <c r="G420" s="134"/>
      <c r="H420" s="134"/>
      <c r="I420" s="134"/>
      <c r="J420" s="134"/>
      <c r="K420" s="134"/>
      <c r="L420" s="134" t="e" cm="1">
        <f t="array" aca="1" ref="L420" ca="1">_xll.RiskNormal(5.4702*LN(A420)-22.889,(5.4702*LN(A420)-22.889)*0.35,_xll.RiskTruncateP(0.05,0.95),_xll.RiskName("DMI"),_xll.RiskUnits("kg"))</f>
        <v>#NAME?</v>
      </c>
      <c r="M420" s="134" t="e" cm="1">
        <f t="array" aca="1" ref="M420" ca="1">_xll.RiskNormal(0.0243*L420,0.005*L420,_xll.RiskTruncateP(0.05,0.95),_xll.RiskName("Soil Intake"),_xll.RiskUnits("kg"))</f>
        <v>#NAME?</v>
      </c>
      <c r="N420" s="134" t="e">
        <f t="shared" ca="1" si="54"/>
        <v>#NAME?</v>
      </c>
      <c r="O420" s="134">
        <f t="shared" si="55"/>
        <v>0</v>
      </c>
      <c r="P420" s="134" t="e">
        <f t="shared" ca="1" si="58"/>
        <v>#NAME?</v>
      </c>
      <c r="Q420" s="134" t="e">
        <f t="shared" ca="1" si="58"/>
        <v>#NAME?</v>
      </c>
      <c r="R420" s="134" t="e">
        <f t="shared" ca="1" si="58"/>
        <v>#NAME?</v>
      </c>
      <c r="S420" s="134" t="e">
        <f t="shared" ca="1" si="57"/>
        <v>#NAME?</v>
      </c>
      <c r="T420" s="134" t="e" cm="1">
        <f t="array" aca="1" ref="T420" ca="1">U419-(U419*(0.5^(1/_xll.RiskNormal('SW7'!C$2,'SW7'!D$2,_xll.RiskTruncateP(0.05,0.95),_xll.RiskName("Halflife"),_xll.RiskUnits("d")))))</f>
        <v>#NAME?</v>
      </c>
      <c r="U420" s="134" t="e">
        <f t="shared" ca="1" si="56"/>
        <v>#NAME?</v>
      </c>
      <c r="V420" s="137" t="e" cm="1">
        <f t="array" aca="1" ref="V420" ca="1">(U420*_xll.RiskNormal('SW7'!C$3,'SW7'!D$3,_xll.RiskTruncateP(0.05,0.95),_xll.RiskName("PFAS MUSCLE FRAC"))/(B420*_xll.RiskNormal('SW7'!C$4,'SW7'!E$4,_xll.RiskTruncateP(0.05,0.95),_xll.RiskName("MUSCLE BW FRAC"))))/1000</f>
        <v>#NAME?</v>
      </c>
      <c r="W420" s="137" t="e" cm="1">
        <f t="array" aca="1" ref="W420" ca="1">V420/_xll.RiskNormal('SW7'!C$5,'SW7'!D$5,_xll.RiskTruncateP(0.05,0.95),_xll.RiskName("Serum Part"))</f>
        <v>#NAME?</v>
      </c>
    </row>
    <row r="421" spans="1:23" x14ac:dyDescent="0.35">
      <c r="A421" s="133">
        <f t="shared" si="53"/>
        <v>418</v>
      </c>
      <c r="B421" s="134" t="e" cm="1">
        <f t="array" aca="1" ref="B421" ca="1">B420+_xll.RiskNormal(0.5584 + 2*0.001787*A421 -3*0.00000155*A421^2 - 4*0.00000000133*A421^3,0.35*(0.5584 + 2*0.001787*A421 -3*0.00000155*A421^2 - 4*0.00000000133*A421^3),_xll.RiskTruncateP(0.05,0.95),_xll.RiskName("BW Gain"),_xll.RiskUnits("kg"))</f>
        <v>#NAME?</v>
      </c>
      <c r="C421" s="133" t="e" cm="1">
        <f t="array" aca="1" ref="C421" ca="1">_xll.RiskNormal(20,20*0.3941,_xll.RiskTruncateP(0.05,0.95),_xll.RiskName("Diet 6 Feed"),_xll.RiskUnits("ng/kg dry"))</f>
        <v>#NAME?</v>
      </c>
      <c r="D421" s="133" t="e" cm="1">
        <f t="array" aca="1" ref="D421" ca="1">_xll.RiskNormal(170,170*0.282,_xll.RiskTruncateP(0.05,0.95),_xll.RiskName("Diet 6 Soil"),_xll.RiskUnits("ng/kg dry"))</f>
        <v>#NAME?</v>
      </c>
      <c r="E421" s="163">
        <v>1.3</v>
      </c>
      <c r="F421" s="134"/>
      <c r="G421" s="134"/>
      <c r="H421" s="134"/>
      <c r="I421" s="134"/>
      <c r="J421" s="134"/>
      <c r="K421" s="134"/>
      <c r="L421" s="134" t="e" cm="1">
        <f t="array" aca="1" ref="L421" ca="1">_xll.RiskNormal(5.4702*LN(A421)-22.889,(5.4702*LN(A421)-22.889)*0.35,_xll.RiskTruncateP(0.05,0.95),_xll.RiskName("DMI"),_xll.RiskUnits("kg"))</f>
        <v>#NAME?</v>
      </c>
      <c r="M421" s="134" t="e" cm="1">
        <f t="array" aca="1" ref="M421" ca="1">_xll.RiskNormal(0.0243*L421,0.005*L421,_xll.RiskTruncateP(0.05,0.95),_xll.RiskName("Soil Intake"),_xll.RiskUnits("kg"))</f>
        <v>#NAME?</v>
      </c>
      <c r="N421" s="134" t="e">
        <f t="shared" ca="1" si="54"/>
        <v>#NAME?</v>
      </c>
      <c r="O421" s="134">
        <f t="shared" si="55"/>
        <v>0</v>
      </c>
      <c r="P421" s="134" t="e">
        <f t="shared" ca="1" si="58"/>
        <v>#NAME?</v>
      </c>
      <c r="Q421" s="134" t="e">
        <f t="shared" ca="1" si="58"/>
        <v>#NAME?</v>
      </c>
      <c r="R421" s="134" t="e">
        <f t="shared" ca="1" si="58"/>
        <v>#NAME?</v>
      </c>
      <c r="S421" s="134" t="e">
        <f t="shared" ca="1" si="57"/>
        <v>#NAME?</v>
      </c>
      <c r="T421" s="134" t="e" cm="1">
        <f t="array" aca="1" ref="T421" ca="1">U420-(U420*(0.5^(1/_xll.RiskNormal('SW7'!C$2,'SW7'!D$2,_xll.RiskTruncateP(0.05,0.95),_xll.RiskName("Halflife"),_xll.RiskUnits("d")))))</f>
        <v>#NAME?</v>
      </c>
      <c r="U421" s="134" t="e">
        <f t="shared" ca="1" si="56"/>
        <v>#NAME?</v>
      </c>
      <c r="V421" s="137" t="e" cm="1">
        <f t="array" aca="1" ref="V421" ca="1">(U421*_xll.RiskNormal('SW7'!C$3,'SW7'!D$3,_xll.RiskTruncateP(0.05,0.95),_xll.RiskName("PFAS MUSCLE FRAC"))/(B421*_xll.RiskNormal('SW7'!C$4,'SW7'!E$4,_xll.RiskTruncateP(0.05,0.95),_xll.RiskName("MUSCLE BW FRAC"))))/1000</f>
        <v>#NAME?</v>
      </c>
      <c r="W421" s="137" t="e" cm="1">
        <f t="array" aca="1" ref="W421" ca="1">V421/_xll.RiskNormal('SW7'!C$5,'SW7'!D$5,_xll.RiskTruncateP(0.05,0.95),_xll.RiskName("Serum Part"))</f>
        <v>#NAME?</v>
      </c>
    </row>
    <row r="422" spans="1:23" x14ac:dyDescent="0.35">
      <c r="A422" s="133">
        <f t="shared" si="53"/>
        <v>419</v>
      </c>
      <c r="B422" s="134" t="e" cm="1">
        <f t="array" aca="1" ref="B422" ca="1">B421+_xll.RiskNormal(0.5584 + 2*0.001787*A422 -3*0.00000155*A422^2 - 4*0.00000000133*A422^3,0.35*(0.5584 + 2*0.001787*A422 -3*0.00000155*A422^2 - 4*0.00000000133*A422^3),_xll.RiskTruncateP(0.05,0.95),_xll.RiskName("BW Gain"),_xll.RiskUnits("kg"))</f>
        <v>#NAME?</v>
      </c>
      <c r="C422" s="133" t="e" cm="1">
        <f t="array" aca="1" ref="C422" ca="1">_xll.RiskNormal(20,20*0.3941,_xll.RiskTruncateP(0.05,0.95),_xll.RiskName("Diet 6 Feed"),_xll.RiskUnits("ng/kg dry"))</f>
        <v>#NAME?</v>
      </c>
      <c r="D422" s="133" t="e" cm="1">
        <f t="array" aca="1" ref="D422" ca="1">_xll.RiskNormal(170,170*0.282,_xll.RiskTruncateP(0.05,0.95),_xll.RiskName("Diet 6 Soil"),_xll.RiskUnits("ng/kg dry"))</f>
        <v>#NAME?</v>
      </c>
      <c r="E422" s="163">
        <v>1.3</v>
      </c>
      <c r="F422" s="134"/>
      <c r="G422" s="134"/>
      <c r="H422" s="134"/>
      <c r="I422" s="134"/>
      <c r="J422" s="134"/>
      <c r="K422" s="134"/>
      <c r="L422" s="134" t="e" cm="1">
        <f t="array" aca="1" ref="L422" ca="1">_xll.RiskNormal(5.4702*LN(A422)-22.889,(5.4702*LN(A422)-22.889)*0.35,_xll.RiskTruncateP(0.05,0.95),_xll.RiskName("DMI"),_xll.RiskUnits("kg"))</f>
        <v>#NAME?</v>
      </c>
      <c r="M422" s="134" t="e" cm="1">
        <f t="array" aca="1" ref="M422" ca="1">_xll.RiskNormal(0.0243*L422,0.005*L422,_xll.RiskTruncateP(0.05,0.95),_xll.RiskName("Soil Intake"),_xll.RiskUnits("kg"))</f>
        <v>#NAME?</v>
      </c>
      <c r="N422" s="134" t="e">
        <f t="shared" ca="1" si="54"/>
        <v>#NAME?</v>
      </c>
      <c r="O422" s="134">
        <f t="shared" si="55"/>
        <v>0</v>
      </c>
      <c r="P422" s="134" t="e">
        <f t="shared" ca="1" si="58"/>
        <v>#NAME?</v>
      </c>
      <c r="Q422" s="134" t="e">
        <f t="shared" ca="1" si="58"/>
        <v>#NAME?</v>
      </c>
      <c r="R422" s="134" t="e">
        <f t="shared" ca="1" si="58"/>
        <v>#NAME?</v>
      </c>
      <c r="S422" s="134" t="e">
        <f t="shared" ca="1" si="57"/>
        <v>#NAME?</v>
      </c>
      <c r="T422" s="134" t="e" cm="1">
        <f t="array" aca="1" ref="T422" ca="1">U421-(U421*(0.5^(1/_xll.RiskNormal('SW7'!C$2,'SW7'!D$2,_xll.RiskTruncateP(0.05,0.95),_xll.RiskName("Halflife"),_xll.RiskUnits("d")))))</f>
        <v>#NAME?</v>
      </c>
      <c r="U422" s="134" t="e">
        <f t="shared" ca="1" si="56"/>
        <v>#NAME?</v>
      </c>
      <c r="V422" s="137" t="e" cm="1">
        <f t="array" aca="1" ref="V422" ca="1">(U422*_xll.RiskNormal('SW7'!C$3,'SW7'!D$3,_xll.RiskTruncateP(0.05,0.95),_xll.RiskName("PFAS MUSCLE FRAC"))/(B422*_xll.RiskNormal('SW7'!C$4,'SW7'!E$4,_xll.RiskTruncateP(0.05,0.95),_xll.RiskName("MUSCLE BW FRAC"))))/1000</f>
        <v>#NAME?</v>
      </c>
      <c r="W422" s="137" t="e" cm="1">
        <f t="array" aca="1" ref="W422" ca="1">V422/_xll.RiskNormal('SW7'!C$5,'SW7'!D$5,_xll.RiskTruncateP(0.05,0.95),_xll.RiskName("Serum Part"))</f>
        <v>#NAME?</v>
      </c>
    </row>
    <row r="423" spans="1:23" x14ac:dyDescent="0.35">
      <c r="A423" s="133">
        <f t="shared" si="53"/>
        <v>420</v>
      </c>
      <c r="B423" s="134" t="e" cm="1">
        <f t="array" aca="1" ref="B423" ca="1">B422+_xll.RiskNormal(0.5584 + 2*0.001787*A423 -3*0.00000155*A423^2 - 4*0.00000000133*A423^3,0.35*(0.5584 + 2*0.001787*A423 -3*0.00000155*A423^2 - 4*0.00000000133*A423^3),_xll.RiskTruncateP(0.05,0.95),_xll.RiskName("BW Gain"),_xll.RiskUnits("kg"))</f>
        <v>#NAME?</v>
      </c>
      <c r="C423" s="133" t="e" cm="1">
        <f t="array" aca="1" ref="C423" ca="1">_xll.RiskNormal(20,20*0.3941,_xll.RiskTruncateP(0.05,0.95),_xll.RiskName("Diet 6 Feed"),_xll.RiskUnits("ng/kg dry"))</f>
        <v>#NAME?</v>
      </c>
      <c r="D423" s="133" t="e" cm="1">
        <f t="array" aca="1" ref="D423" ca="1">_xll.RiskNormal(170,170*0.282,_xll.RiskTruncateP(0.05,0.95),_xll.RiskName("Diet 6 Soil"),_xll.RiskUnits("ng/kg dry"))</f>
        <v>#NAME?</v>
      </c>
      <c r="E423" s="163">
        <v>1.3</v>
      </c>
      <c r="F423" s="134"/>
      <c r="G423" s="134"/>
      <c r="H423" s="134"/>
      <c r="I423" s="134"/>
      <c r="J423" s="134"/>
      <c r="K423" s="134"/>
      <c r="L423" s="134" t="e" cm="1">
        <f t="array" aca="1" ref="L423" ca="1">_xll.RiskNormal(5.4702*LN(A423)-22.889,(5.4702*LN(A423)-22.889)*0.35,_xll.RiskTruncateP(0.05,0.95),_xll.RiskName("DMI"),_xll.RiskUnits("kg"))</f>
        <v>#NAME?</v>
      </c>
      <c r="M423" s="134" t="e" cm="1">
        <f t="array" aca="1" ref="M423" ca="1">_xll.RiskNormal(0.0243*L423,0.005*L423,_xll.RiskTruncateP(0.05,0.95),_xll.RiskName("Soil Intake"),_xll.RiskUnits("kg"))</f>
        <v>#NAME?</v>
      </c>
      <c r="N423" s="134" t="e">
        <f t="shared" ca="1" si="54"/>
        <v>#NAME?</v>
      </c>
      <c r="O423" s="134">
        <f t="shared" si="55"/>
        <v>0</v>
      </c>
      <c r="P423" s="134" t="e">
        <f t="shared" ca="1" si="58"/>
        <v>#NAME?</v>
      </c>
      <c r="Q423" s="134" t="e">
        <f t="shared" ca="1" si="58"/>
        <v>#NAME?</v>
      </c>
      <c r="R423" s="134" t="e">
        <f t="shared" ca="1" si="58"/>
        <v>#NAME?</v>
      </c>
      <c r="S423" s="134" t="e">
        <f t="shared" ca="1" si="57"/>
        <v>#NAME?</v>
      </c>
      <c r="T423" s="134" t="e" cm="1">
        <f t="array" aca="1" ref="T423" ca="1">U422-(U422*(0.5^(1/_xll.RiskNormal('SW7'!C$2,'SW7'!D$2,_xll.RiskTruncateP(0.05,0.95),_xll.RiskName("Halflife"),_xll.RiskUnits("d")))))</f>
        <v>#NAME?</v>
      </c>
      <c r="U423" s="134" t="e">
        <f t="shared" ca="1" si="56"/>
        <v>#NAME?</v>
      </c>
      <c r="V423" s="137" t="e" cm="1">
        <f t="array" aca="1" ref="V423" ca="1">(U423*_xll.RiskNormal('SW7'!C$3,'SW7'!D$3,_xll.RiskTruncateP(0.05,0.95),_xll.RiskName("PFAS MUSCLE FRAC"))/(B423*_xll.RiskNormal('SW7'!C$4,'SW7'!E$4,_xll.RiskTruncateP(0.05,0.95),_xll.RiskName("MUSCLE BW FRAC"))))/1000</f>
        <v>#NAME?</v>
      </c>
      <c r="W423" s="137" t="e" cm="1">
        <f t="array" aca="1" ref="W423" ca="1">V423/_xll.RiskNormal('SW7'!C$5,'SW7'!D$5,_xll.RiskTruncateP(0.05,0.95),_xll.RiskName("Serum Part"))</f>
        <v>#NAME?</v>
      </c>
    </row>
    <row r="424" spans="1:23" x14ac:dyDescent="0.35">
      <c r="A424" s="133">
        <f t="shared" si="53"/>
        <v>421</v>
      </c>
      <c r="B424" s="134" t="e" cm="1">
        <f t="array" aca="1" ref="B424" ca="1">B423+_xll.RiskNormal(0.5584 + 2*0.001787*A424 -3*0.00000155*A424^2 - 4*0.00000000133*A424^3,0.35*(0.5584 + 2*0.001787*A424 -3*0.00000155*A424^2 - 4*0.00000000133*A424^3),_xll.RiskTruncateP(0.05,0.95),_xll.RiskName("BW Gain"),_xll.RiskUnits("kg"))</f>
        <v>#NAME?</v>
      </c>
      <c r="C424" s="133" t="e" cm="1">
        <f t="array" aca="1" ref="C424" ca="1">_xll.RiskNormal(20,20*0.3941,_xll.RiskTruncateP(0.05,0.95),_xll.RiskName("Diet 6 Feed"),_xll.RiskUnits("ng/kg dry"))</f>
        <v>#NAME?</v>
      </c>
      <c r="D424" s="133" t="e" cm="1">
        <f t="array" aca="1" ref="D424" ca="1">_xll.RiskNormal(170,170*0.282,_xll.RiskTruncateP(0.05,0.95),_xll.RiskName("Diet 6 Soil"),_xll.RiskUnits("ng/kg dry"))</f>
        <v>#NAME?</v>
      </c>
      <c r="E424" s="163">
        <v>1.3</v>
      </c>
      <c r="F424" s="134"/>
      <c r="G424" s="134"/>
      <c r="H424" s="134"/>
      <c r="I424" s="134"/>
      <c r="J424" s="134"/>
      <c r="K424" s="134"/>
      <c r="L424" s="134" t="e" cm="1">
        <f t="array" aca="1" ref="L424" ca="1">_xll.RiskNormal(5.4702*LN(A424)-22.889,(5.4702*LN(A424)-22.889)*0.35,_xll.RiskTruncateP(0.05,0.95),_xll.RiskName("DMI"),_xll.RiskUnits("kg"))</f>
        <v>#NAME?</v>
      </c>
      <c r="M424" s="134" t="e" cm="1">
        <f t="array" aca="1" ref="M424" ca="1">_xll.RiskNormal(0.0243*L424,0.005*L424,_xll.RiskTruncateP(0.05,0.95),_xll.RiskName("Soil Intake"),_xll.RiskUnits("kg"))</f>
        <v>#NAME?</v>
      </c>
      <c r="N424" s="134" t="e">
        <f t="shared" ca="1" si="54"/>
        <v>#NAME?</v>
      </c>
      <c r="O424" s="134">
        <f t="shared" si="55"/>
        <v>0</v>
      </c>
      <c r="P424" s="134" t="e">
        <f t="shared" ca="1" si="58"/>
        <v>#NAME?</v>
      </c>
      <c r="Q424" s="134" t="e">
        <f t="shared" ca="1" si="58"/>
        <v>#NAME?</v>
      </c>
      <c r="R424" s="134" t="e">
        <f t="shared" ca="1" si="58"/>
        <v>#NAME?</v>
      </c>
      <c r="S424" s="134" t="e">
        <f t="shared" ca="1" si="57"/>
        <v>#NAME?</v>
      </c>
      <c r="T424" s="134" t="e" cm="1">
        <f t="array" aca="1" ref="T424" ca="1">U423-(U423*(0.5^(1/_xll.RiskNormal('SW7'!C$2,'SW7'!D$2,_xll.RiskTruncateP(0.05,0.95),_xll.RiskName("Halflife"),_xll.RiskUnits("d")))))</f>
        <v>#NAME?</v>
      </c>
      <c r="U424" s="134" t="e">
        <f t="shared" ca="1" si="56"/>
        <v>#NAME?</v>
      </c>
      <c r="V424" s="137" t="e" cm="1">
        <f t="array" aca="1" ref="V424" ca="1">(U424*_xll.RiskNormal('SW7'!C$3,'SW7'!D$3,_xll.RiskTruncateP(0.05,0.95),_xll.RiskName("PFAS MUSCLE FRAC"))/(B424*_xll.RiskNormal('SW7'!C$4,'SW7'!E$4,_xll.RiskTruncateP(0.05,0.95),_xll.RiskName("MUSCLE BW FRAC"))))/1000</f>
        <v>#NAME?</v>
      </c>
      <c r="W424" s="137" t="e" cm="1">
        <f t="array" aca="1" ref="W424" ca="1">V424/_xll.RiskNormal('SW7'!C$5,'SW7'!D$5,_xll.RiskTruncateP(0.05,0.95),_xll.RiskName("Serum Part"))</f>
        <v>#NAME?</v>
      </c>
    </row>
    <row r="425" spans="1:23" x14ac:dyDescent="0.35">
      <c r="A425" s="133">
        <f t="shared" si="53"/>
        <v>422</v>
      </c>
      <c r="B425" s="134" t="e" cm="1">
        <f t="array" aca="1" ref="B425" ca="1">B424+_xll.RiskNormal(0.5584 + 2*0.001787*A425 -3*0.00000155*A425^2 - 4*0.00000000133*A425^3,0.35*(0.5584 + 2*0.001787*A425 -3*0.00000155*A425^2 - 4*0.00000000133*A425^3),_xll.RiskTruncateP(0.05,0.95),_xll.RiskName("BW Gain"),_xll.RiskUnits("kg"))</f>
        <v>#NAME?</v>
      </c>
      <c r="C425" s="133" t="e" cm="1">
        <f t="array" aca="1" ref="C425" ca="1">_xll.RiskNormal(20,20*0.3941,_xll.RiskTruncateP(0.05,0.95),_xll.RiskName("Diet 6 Feed"),_xll.RiskUnits("ng/kg dry"))</f>
        <v>#NAME?</v>
      </c>
      <c r="D425" s="133" t="e" cm="1">
        <f t="array" aca="1" ref="D425" ca="1">_xll.RiskNormal(170,170*0.282,_xll.RiskTruncateP(0.05,0.95),_xll.RiskName("Diet 6 Soil"),_xll.RiskUnits("ng/kg dry"))</f>
        <v>#NAME?</v>
      </c>
      <c r="E425" s="163">
        <v>1.3</v>
      </c>
      <c r="F425" s="134"/>
      <c r="G425" s="134"/>
      <c r="H425" s="134"/>
      <c r="I425" s="134"/>
      <c r="J425" s="134"/>
      <c r="K425" s="134"/>
      <c r="L425" s="134" t="e" cm="1">
        <f t="array" aca="1" ref="L425" ca="1">_xll.RiskNormal(5.4702*LN(A425)-22.889,(5.4702*LN(A425)-22.889)*0.35,_xll.RiskTruncateP(0.05,0.95),_xll.RiskName("DMI"),_xll.RiskUnits("kg"))</f>
        <v>#NAME?</v>
      </c>
      <c r="M425" s="134" t="e" cm="1">
        <f t="array" aca="1" ref="M425" ca="1">_xll.RiskNormal(0.0243*L425,0.005*L425,_xll.RiskTruncateP(0.05,0.95),_xll.RiskName("Soil Intake"),_xll.RiskUnits("kg"))</f>
        <v>#NAME?</v>
      </c>
      <c r="N425" s="134" t="e">
        <f t="shared" ca="1" si="54"/>
        <v>#NAME?</v>
      </c>
      <c r="O425" s="134">
        <f t="shared" si="55"/>
        <v>0</v>
      </c>
      <c r="P425" s="134" t="e">
        <f t="shared" ca="1" si="58"/>
        <v>#NAME?</v>
      </c>
      <c r="Q425" s="134" t="e">
        <f t="shared" ca="1" si="58"/>
        <v>#NAME?</v>
      </c>
      <c r="R425" s="134" t="e">
        <f t="shared" ca="1" si="58"/>
        <v>#NAME?</v>
      </c>
      <c r="S425" s="134" t="e">
        <f t="shared" ca="1" si="57"/>
        <v>#NAME?</v>
      </c>
      <c r="T425" s="134" t="e" cm="1">
        <f t="array" aca="1" ref="T425" ca="1">U424-(U424*(0.5^(1/_xll.RiskNormal('SW7'!C$2,'SW7'!D$2,_xll.RiskTruncateP(0.05,0.95),_xll.RiskName("Halflife"),_xll.RiskUnits("d")))))</f>
        <v>#NAME?</v>
      </c>
      <c r="U425" s="134" t="e">
        <f t="shared" ca="1" si="56"/>
        <v>#NAME?</v>
      </c>
      <c r="V425" s="137" t="e" cm="1">
        <f t="array" aca="1" ref="V425" ca="1">(U425*_xll.RiskNormal('SW7'!C$3,'SW7'!D$3,_xll.RiskTruncateP(0.05,0.95),_xll.RiskName("PFAS MUSCLE FRAC"))/(B425*_xll.RiskNormal('SW7'!C$4,'SW7'!E$4,_xll.RiskTruncateP(0.05,0.95),_xll.RiskName("MUSCLE BW FRAC"))))/1000</f>
        <v>#NAME?</v>
      </c>
      <c r="W425" s="137" t="e" cm="1">
        <f t="array" aca="1" ref="W425" ca="1">V425/_xll.RiskNormal('SW7'!C$5,'SW7'!D$5,_xll.RiskTruncateP(0.05,0.95),_xll.RiskName("Serum Part"))</f>
        <v>#NAME?</v>
      </c>
    </row>
    <row r="426" spans="1:23" x14ac:dyDescent="0.35">
      <c r="A426" s="133">
        <f t="shared" si="53"/>
        <v>423</v>
      </c>
      <c r="B426" s="134" t="e" cm="1">
        <f t="array" aca="1" ref="B426" ca="1">B425+_xll.RiskNormal(0.5584 + 2*0.001787*A426 -3*0.00000155*A426^2 - 4*0.00000000133*A426^3,0.35*(0.5584 + 2*0.001787*A426 -3*0.00000155*A426^2 - 4*0.00000000133*A426^3),_xll.RiskTruncateP(0.05,0.95),_xll.RiskName("BW Gain"),_xll.RiskUnits("kg"))</f>
        <v>#NAME?</v>
      </c>
      <c r="C426" s="133" t="e" cm="1">
        <f t="array" aca="1" ref="C426" ca="1">_xll.RiskNormal(20,20*0.3941,_xll.RiskTruncateP(0.05,0.95),_xll.RiskName("Diet 6 Feed"),_xll.RiskUnits("ng/kg dry"))</f>
        <v>#NAME?</v>
      </c>
      <c r="D426" s="133" t="e" cm="1">
        <f t="array" aca="1" ref="D426" ca="1">_xll.RiskNormal(170,170*0.282,_xll.RiskTruncateP(0.05,0.95),_xll.RiskName("Diet 6 Soil"),_xll.RiskUnits("ng/kg dry"))</f>
        <v>#NAME?</v>
      </c>
      <c r="E426" s="163">
        <v>1.3</v>
      </c>
      <c r="F426" s="134"/>
      <c r="G426" s="134"/>
      <c r="H426" s="134"/>
      <c r="I426" s="134"/>
      <c r="J426" s="134"/>
      <c r="K426" s="134"/>
      <c r="L426" s="134" t="e" cm="1">
        <f t="array" aca="1" ref="L426" ca="1">_xll.RiskNormal(5.4702*LN(A426)-22.889,(5.4702*LN(A426)-22.889)*0.35,_xll.RiskTruncateP(0.05,0.95),_xll.RiskName("DMI"),_xll.RiskUnits("kg"))</f>
        <v>#NAME?</v>
      </c>
      <c r="M426" s="134" t="e" cm="1">
        <f t="array" aca="1" ref="M426" ca="1">_xll.RiskNormal(0.0243*L426,0.005*L426,_xll.RiskTruncateP(0.05,0.95),_xll.RiskName("Soil Intake"),_xll.RiskUnits("kg"))</f>
        <v>#NAME?</v>
      </c>
      <c r="N426" s="134" t="e">
        <f t="shared" ca="1" si="54"/>
        <v>#NAME?</v>
      </c>
      <c r="O426" s="134">
        <f t="shared" si="55"/>
        <v>0</v>
      </c>
      <c r="P426" s="134" t="e">
        <f t="shared" ca="1" si="58"/>
        <v>#NAME?</v>
      </c>
      <c r="Q426" s="134" t="e">
        <f t="shared" ca="1" si="58"/>
        <v>#NAME?</v>
      </c>
      <c r="R426" s="134" t="e">
        <f t="shared" ca="1" si="58"/>
        <v>#NAME?</v>
      </c>
      <c r="S426" s="134" t="e">
        <f t="shared" ca="1" si="57"/>
        <v>#NAME?</v>
      </c>
      <c r="T426" s="134" t="e" cm="1">
        <f t="array" aca="1" ref="T426" ca="1">U425-(U425*(0.5^(1/_xll.RiskNormal('SW7'!C$2,'SW7'!D$2,_xll.RiskTruncateP(0.05,0.95),_xll.RiskName("Halflife"),_xll.RiskUnits("d")))))</f>
        <v>#NAME?</v>
      </c>
      <c r="U426" s="134" t="e">
        <f t="shared" ca="1" si="56"/>
        <v>#NAME?</v>
      </c>
      <c r="V426" s="137" t="e" cm="1">
        <f t="array" aca="1" ref="V426" ca="1">(U426*_xll.RiskNormal('SW7'!C$3,'SW7'!D$3,_xll.RiskTruncateP(0.05,0.95),_xll.RiskName("PFAS MUSCLE FRAC"))/(B426*_xll.RiskNormal('SW7'!C$4,'SW7'!E$4,_xll.RiskTruncateP(0.05,0.95),_xll.RiskName("MUSCLE BW FRAC"))))/1000</f>
        <v>#NAME?</v>
      </c>
      <c r="W426" s="137" t="e" cm="1">
        <f t="array" aca="1" ref="W426" ca="1">V426/_xll.RiskNormal('SW7'!C$5,'SW7'!D$5,_xll.RiskTruncateP(0.05,0.95),_xll.RiskName("Serum Part"))</f>
        <v>#NAME?</v>
      </c>
    </row>
    <row r="427" spans="1:23" x14ac:dyDescent="0.35">
      <c r="A427" s="133">
        <f t="shared" si="53"/>
        <v>424</v>
      </c>
      <c r="B427" s="134" t="e" cm="1">
        <f t="array" aca="1" ref="B427" ca="1">B426+_xll.RiskNormal(0.5584 + 2*0.001787*A427 -3*0.00000155*A427^2 - 4*0.00000000133*A427^3,0.35*(0.5584 + 2*0.001787*A427 -3*0.00000155*A427^2 - 4*0.00000000133*A427^3),_xll.RiskTruncateP(0.05,0.95),_xll.RiskName("BW Gain"),_xll.RiskUnits("kg"))</f>
        <v>#NAME?</v>
      </c>
      <c r="C427" s="133" t="e" cm="1">
        <f t="array" aca="1" ref="C427" ca="1">_xll.RiskNormal(20,20*0.3941,_xll.RiskTruncateP(0.05,0.95),_xll.RiskName("Diet 6 Feed"),_xll.RiskUnits("ng/kg dry"))</f>
        <v>#NAME?</v>
      </c>
      <c r="D427" s="133" t="e" cm="1">
        <f t="array" aca="1" ref="D427" ca="1">_xll.RiskNormal(170,170*0.282,_xll.RiskTruncateP(0.05,0.95),_xll.RiskName("Diet 6 Soil"),_xll.RiskUnits("ng/kg dry"))</f>
        <v>#NAME?</v>
      </c>
      <c r="E427" s="163">
        <v>1.3</v>
      </c>
      <c r="F427" s="134"/>
      <c r="G427" s="134"/>
      <c r="H427" s="134"/>
      <c r="I427" s="134"/>
      <c r="J427" s="134"/>
      <c r="K427" s="134"/>
      <c r="L427" s="134" t="e" cm="1">
        <f t="array" aca="1" ref="L427" ca="1">_xll.RiskNormal(5.4702*LN(A427)-22.889,(5.4702*LN(A427)-22.889)*0.35,_xll.RiskTruncateP(0.05,0.95),_xll.RiskName("DMI"),_xll.RiskUnits("kg"))</f>
        <v>#NAME?</v>
      </c>
      <c r="M427" s="134" t="e" cm="1">
        <f t="array" aca="1" ref="M427" ca="1">_xll.RiskNormal(0.0243*L427,0.005*L427,_xll.RiskTruncateP(0.05,0.95),_xll.RiskName("Soil Intake"),_xll.RiskUnits("kg"))</f>
        <v>#NAME?</v>
      </c>
      <c r="N427" s="134" t="e">
        <f t="shared" ca="1" si="54"/>
        <v>#NAME?</v>
      </c>
      <c r="O427" s="134">
        <f t="shared" si="55"/>
        <v>0</v>
      </c>
      <c r="P427" s="134" t="e">
        <f t="shared" ca="1" si="58"/>
        <v>#NAME?</v>
      </c>
      <c r="Q427" s="134" t="e">
        <f t="shared" ca="1" si="58"/>
        <v>#NAME?</v>
      </c>
      <c r="R427" s="134" t="e">
        <f t="shared" ca="1" si="58"/>
        <v>#NAME?</v>
      </c>
      <c r="S427" s="134" t="e">
        <f t="shared" ca="1" si="57"/>
        <v>#NAME?</v>
      </c>
      <c r="T427" s="134" t="e" cm="1">
        <f t="array" aca="1" ref="T427" ca="1">U426-(U426*(0.5^(1/_xll.RiskNormal('SW7'!C$2,'SW7'!D$2,_xll.RiskTruncateP(0.05,0.95),_xll.RiskName("Halflife"),_xll.RiskUnits("d")))))</f>
        <v>#NAME?</v>
      </c>
      <c r="U427" s="134" t="e">
        <f t="shared" ca="1" si="56"/>
        <v>#NAME?</v>
      </c>
      <c r="V427" s="137" t="e" cm="1">
        <f t="array" aca="1" ref="V427" ca="1">(U427*_xll.RiskNormal('SW7'!C$3,'SW7'!D$3,_xll.RiskTruncateP(0.05,0.95),_xll.RiskName("PFAS MUSCLE FRAC"))/(B427*_xll.RiskNormal('SW7'!C$4,'SW7'!E$4,_xll.RiskTruncateP(0.05,0.95),_xll.RiskName("MUSCLE BW FRAC"))))/1000</f>
        <v>#NAME?</v>
      </c>
      <c r="W427" s="137" t="e" cm="1">
        <f t="array" aca="1" ref="W427" ca="1">V427/_xll.RiskNormal('SW7'!C$5,'SW7'!D$5,_xll.RiskTruncateP(0.05,0.95),_xll.RiskName("Serum Part"))</f>
        <v>#NAME?</v>
      </c>
    </row>
    <row r="428" spans="1:23" x14ac:dyDescent="0.35">
      <c r="A428" s="133">
        <f t="shared" si="53"/>
        <v>425</v>
      </c>
      <c r="B428" s="134" t="e" cm="1">
        <f t="array" aca="1" ref="B428" ca="1">B427+_xll.RiskNormal(0.5584 + 2*0.001787*A428 -3*0.00000155*A428^2 - 4*0.00000000133*A428^3,0.35*(0.5584 + 2*0.001787*A428 -3*0.00000155*A428^2 - 4*0.00000000133*A428^3),_xll.RiskTruncateP(0.05,0.95),_xll.RiskName("BW Gain"),_xll.RiskUnits("kg"))</f>
        <v>#NAME?</v>
      </c>
      <c r="C428" s="133" t="e" cm="1">
        <f t="array" aca="1" ref="C428" ca="1">_xll.RiskNormal(20,20*0.3941,_xll.RiskTruncateP(0.05,0.95),_xll.RiskName("Diet 6 Feed"),_xll.RiskUnits("ng/kg dry"))</f>
        <v>#NAME?</v>
      </c>
      <c r="D428" s="133" t="e" cm="1">
        <f t="array" aca="1" ref="D428" ca="1">_xll.RiskNormal(170,170*0.282,_xll.RiskTruncateP(0.05,0.95),_xll.RiskName("Diet 6 Soil"),_xll.RiskUnits("ng/kg dry"))</f>
        <v>#NAME?</v>
      </c>
      <c r="E428" s="163">
        <v>1.3</v>
      </c>
      <c r="F428" s="134"/>
      <c r="G428" s="134"/>
      <c r="H428" s="134"/>
      <c r="I428" s="134"/>
      <c r="J428" s="134"/>
      <c r="K428" s="134"/>
      <c r="L428" s="134" t="e" cm="1">
        <f t="array" aca="1" ref="L428" ca="1">_xll.RiskNormal(5.4702*LN(A428)-22.889,(5.4702*LN(A428)-22.889)*0.35,_xll.RiskTruncateP(0.05,0.95),_xll.RiskName("DMI"),_xll.RiskUnits("kg"))</f>
        <v>#NAME?</v>
      </c>
      <c r="M428" s="134" t="e" cm="1">
        <f t="array" aca="1" ref="M428" ca="1">_xll.RiskNormal(0.0243*L428,0.005*L428,_xll.RiskTruncateP(0.05,0.95),_xll.RiskName("Soil Intake"),_xll.RiskUnits("kg"))</f>
        <v>#NAME?</v>
      </c>
      <c r="N428" s="134" t="e">
        <f t="shared" ca="1" si="54"/>
        <v>#NAME?</v>
      </c>
      <c r="O428" s="134">
        <f t="shared" si="55"/>
        <v>0</v>
      </c>
      <c r="P428" s="134" t="e">
        <f t="shared" ca="1" si="58"/>
        <v>#NAME?</v>
      </c>
      <c r="Q428" s="134" t="e">
        <f t="shared" ca="1" si="58"/>
        <v>#NAME?</v>
      </c>
      <c r="R428" s="134" t="e">
        <f t="shared" ca="1" si="58"/>
        <v>#NAME?</v>
      </c>
      <c r="S428" s="134" t="e">
        <f t="shared" ca="1" si="57"/>
        <v>#NAME?</v>
      </c>
      <c r="T428" s="134" t="e" cm="1">
        <f t="array" aca="1" ref="T428" ca="1">U427-(U427*(0.5^(1/_xll.RiskNormal('SW7'!C$2,'SW7'!D$2,_xll.RiskTruncateP(0.05,0.95),_xll.RiskName("Halflife"),_xll.RiskUnits("d")))))</f>
        <v>#NAME?</v>
      </c>
      <c r="U428" s="134" t="e">
        <f t="shared" ca="1" si="56"/>
        <v>#NAME?</v>
      </c>
      <c r="V428" s="137" t="e" cm="1">
        <f t="array" aca="1" ref="V428" ca="1">(U428*_xll.RiskNormal('SW7'!C$3,'SW7'!D$3,_xll.RiskTruncateP(0.05,0.95),_xll.RiskName("PFAS MUSCLE FRAC"))/(B428*_xll.RiskNormal('SW7'!C$4,'SW7'!E$4,_xll.RiskTruncateP(0.05,0.95),_xll.RiskName("MUSCLE BW FRAC"))))/1000</f>
        <v>#NAME?</v>
      </c>
      <c r="W428" s="137" t="e" cm="1">
        <f t="array" aca="1" ref="W428" ca="1">V428/_xll.RiskNormal('SW7'!C$5,'SW7'!D$5,_xll.RiskTruncateP(0.05,0.95),_xll.RiskName("Serum Part"))</f>
        <v>#NAME?</v>
      </c>
    </row>
    <row r="429" spans="1:23" x14ac:dyDescent="0.35">
      <c r="A429" s="133">
        <f t="shared" si="53"/>
        <v>426</v>
      </c>
      <c r="B429" s="134" t="e" cm="1">
        <f t="array" aca="1" ref="B429" ca="1">B428+_xll.RiskNormal(0.5584 + 2*0.001787*A429 -3*0.00000155*A429^2 - 4*0.00000000133*A429^3,0.35*(0.5584 + 2*0.001787*A429 -3*0.00000155*A429^2 - 4*0.00000000133*A429^3),_xll.RiskTruncateP(0.05,0.95),_xll.RiskName("BW Gain"),_xll.RiskUnits("kg"))</f>
        <v>#NAME?</v>
      </c>
      <c r="C429" s="133" t="e" cm="1">
        <f t="array" aca="1" ref="C429" ca="1">_xll.RiskNormal(20,20*0.3941,_xll.RiskTruncateP(0.05,0.95),_xll.RiskName("Diet 6 Feed"),_xll.RiskUnits("ng/kg dry"))</f>
        <v>#NAME?</v>
      </c>
      <c r="D429" s="133" t="e" cm="1">
        <f t="array" aca="1" ref="D429" ca="1">_xll.RiskNormal(170,170*0.282,_xll.RiskTruncateP(0.05,0.95),_xll.RiskName("Diet 6 Soil"),_xll.RiskUnits("ng/kg dry"))</f>
        <v>#NAME?</v>
      </c>
      <c r="E429" s="163">
        <v>1.3</v>
      </c>
      <c r="F429" s="134"/>
      <c r="G429" s="134"/>
      <c r="H429" s="134"/>
      <c r="I429" s="134"/>
      <c r="J429" s="134"/>
      <c r="K429" s="134"/>
      <c r="L429" s="134" t="e" cm="1">
        <f t="array" aca="1" ref="L429" ca="1">_xll.RiskNormal(5.4702*LN(A429)-22.889,(5.4702*LN(A429)-22.889)*0.35,_xll.RiskTruncateP(0.05,0.95),_xll.RiskName("DMI"),_xll.RiskUnits("kg"))</f>
        <v>#NAME?</v>
      </c>
      <c r="M429" s="134" t="e" cm="1">
        <f t="array" aca="1" ref="M429" ca="1">_xll.RiskNormal(0.0243*L429,0.005*L429,_xll.RiskTruncateP(0.05,0.95),_xll.RiskName("Soil Intake"),_xll.RiskUnits("kg"))</f>
        <v>#NAME?</v>
      </c>
      <c r="N429" s="134" t="e">
        <f t="shared" ca="1" si="54"/>
        <v>#NAME?</v>
      </c>
      <c r="O429" s="134">
        <f t="shared" si="55"/>
        <v>0</v>
      </c>
      <c r="P429" s="134" t="e">
        <f t="shared" ca="1" si="58"/>
        <v>#NAME?</v>
      </c>
      <c r="Q429" s="134" t="e">
        <f t="shared" ca="1" si="58"/>
        <v>#NAME?</v>
      </c>
      <c r="R429" s="134" t="e">
        <f t="shared" ca="1" si="58"/>
        <v>#NAME?</v>
      </c>
      <c r="S429" s="134" t="e">
        <f t="shared" ca="1" si="57"/>
        <v>#NAME?</v>
      </c>
      <c r="T429" s="134" t="e" cm="1">
        <f t="array" aca="1" ref="T429" ca="1">U428-(U428*(0.5^(1/_xll.RiskNormal('SW7'!C$2,'SW7'!D$2,_xll.RiskTruncateP(0.05,0.95),_xll.RiskName("Halflife"),_xll.RiskUnits("d")))))</f>
        <v>#NAME?</v>
      </c>
      <c r="U429" s="134" t="e">
        <f t="shared" ca="1" si="56"/>
        <v>#NAME?</v>
      </c>
      <c r="V429" s="137" t="e" cm="1">
        <f t="array" aca="1" ref="V429" ca="1">(U429*_xll.RiskNormal('SW7'!C$3,'SW7'!D$3,_xll.RiskTruncateP(0.05,0.95),_xll.RiskName("PFAS MUSCLE FRAC"))/(B429*_xll.RiskNormal('SW7'!C$4,'SW7'!E$4,_xll.RiskTruncateP(0.05,0.95),_xll.RiskName("MUSCLE BW FRAC"))))/1000</f>
        <v>#NAME?</v>
      </c>
      <c r="W429" s="137" t="e" cm="1">
        <f t="array" aca="1" ref="W429" ca="1">V429/_xll.RiskNormal('SW7'!C$5,'SW7'!D$5,_xll.RiskTruncateP(0.05,0.95),_xll.RiskName("Serum Part"))</f>
        <v>#NAME?</v>
      </c>
    </row>
    <row r="430" spans="1:23" x14ac:dyDescent="0.35">
      <c r="A430" s="133">
        <f t="shared" si="53"/>
        <v>427</v>
      </c>
      <c r="B430" s="134" t="e" cm="1">
        <f t="array" aca="1" ref="B430" ca="1">B429+_xll.RiskNormal(0.5584 + 2*0.001787*A430 -3*0.00000155*A430^2 - 4*0.00000000133*A430^3,0.35*(0.5584 + 2*0.001787*A430 -3*0.00000155*A430^2 - 4*0.00000000133*A430^3),_xll.RiskTruncateP(0.05,0.95),_xll.RiskName("BW Gain"),_xll.RiskUnits("kg"))</f>
        <v>#NAME?</v>
      </c>
      <c r="C430" s="133" t="e" cm="1">
        <f t="array" aca="1" ref="C430" ca="1">_xll.RiskNormal(20,20*0.3941,_xll.RiskTruncateP(0.05,0.95),_xll.RiskName("Diet 6 Feed"),_xll.RiskUnits("ng/kg dry"))</f>
        <v>#NAME?</v>
      </c>
      <c r="D430" s="133" t="e" cm="1">
        <f t="array" aca="1" ref="D430" ca="1">_xll.RiskNormal(170,170*0.282,_xll.RiskTruncateP(0.05,0.95),_xll.RiskName("Diet 6 Soil"),_xll.RiskUnits("ng/kg dry"))</f>
        <v>#NAME?</v>
      </c>
      <c r="E430" s="163">
        <v>1.3</v>
      </c>
      <c r="F430" s="134"/>
      <c r="G430" s="134"/>
      <c r="H430" s="134"/>
      <c r="I430" s="134"/>
      <c r="J430" s="134"/>
      <c r="K430" s="134"/>
      <c r="L430" s="134" t="e" cm="1">
        <f t="array" aca="1" ref="L430" ca="1">_xll.RiskNormal(5.4702*LN(A430)-22.889,(5.4702*LN(A430)-22.889)*0.35,_xll.RiskTruncateP(0.05,0.95),_xll.RiskName("DMI"),_xll.RiskUnits("kg"))</f>
        <v>#NAME?</v>
      </c>
      <c r="M430" s="134" t="e" cm="1">
        <f t="array" aca="1" ref="M430" ca="1">_xll.RiskNormal(0.0243*L430,0.005*L430,_xll.RiskTruncateP(0.05,0.95),_xll.RiskName("Soil Intake"),_xll.RiskUnits("kg"))</f>
        <v>#NAME?</v>
      </c>
      <c r="N430" s="134" t="e">
        <f t="shared" ca="1" si="54"/>
        <v>#NAME?</v>
      </c>
      <c r="O430" s="134">
        <f t="shared" si="55"/>
        <v>0</v>
      </c>
      <c r="P430" s="134" t="e">
        <f t="shared" ca="1" si="58"/>
        <v>#NAME?</v>
      </c>
      <c r="Q430" s="134" t="e">
        <f t="shared" ca="1" si="58"/>
        <v>#NAME?</v>
      </c>
      <c r="R430" s="134" t="e">
        <f t="shared" ca="1" si="58"/>
        <v>#NAME?</v>
      </c>
      <c r="S430" s="134" t="e">
        <f t="shared" ca="1" si="57"/>
        <v>#NAME?</v>
      </c>
      <c r="T430" s="134" t="e" cm="1">
        <f t="array" aca="1" ref="T430" ca="1">U429-(U429*(0.5^(1/_xll.RiskNormal('SW7'!C$2,'SW7'!D$2,_xll.RiskTruncateP(0.05,0.95),_xll.RiskName("Halflife"),_xll.RiskUnits("d")))))</f>
        <v>#NAME?</v>
      </c>
      <c r="U430" s="134" t="e">
        <f t="shared" ca="1" si="56"/>
        <v>#NAME?</v>
      </c>
      <c r="V430" s="137" t="e" cm="1">
        <f t="array" aca="1" ref="V430" ca="1">(U430*_xll.RiskNormal('SW7'!C$3,'SW7'!D$3,_xll.RiskTruncateP(0.05,0.95),_xll.RiskName("PFAS MUSCLE FRAC"))/(B430*_xll.RiskNormal('SW7'!C$4,'SW7'!E$4,_xll.RiskTruncateP(0.05,0.95),_xll.RiskName("MUSCLE BW FRAC"))))/1000</f>
        <v>#NAME?</v>
      </c>
      <c r="W430" s="137" t="e" cm="1">
        <f t="array" aca="1" ref="W430" ca="1">V430/_xll.RiskNormal('SW7'!C$5,'SW7'!D$5,_xll.RiskTruncateP(0.05,0.95),_xll.RiskName("Serum Part"))</f>
        <v>#NAME?</v>
      </c>
    </row>
    <row r="431" spans="1:23" x14ac:dyDescent="0.35">
      <c r="A431" s="133">
        <f t="shared" si="53"/>
        <v>428</v>
      </c>
      <c r="B431" s="134" t="e" cm="1">
        <f t="array" aca="1" ref="B431" ca="1">B430+_xll.RiskNormal(0.5584 + 2*0.001787*A431 -3*0.00000155*A431^2 - 4*0.00000000133*A431^3,0.35*(0.5584 + 2*0.001787*A431 -3*0.00000155*A431^2 - 4*0.00000000133*A431^3),_xll.RiskTruncateP(0.05,0.95),_xll.RiskName("BW Gain"),_xll.RiskUnits("kg"))</f>
        <v>#NAME?</v>
      </c>
      <c r="C431" s="133" t="e" cm="1">
        <f t="array" aca="1" ref="C431" ca="1">_xll.RiskNormal(20,20*0.3941,_xll.RiskTruncateP(0.05,0.95),_xll.RiskName("Diet 6 Feed"),_xll.RiskUnits("ng/kg dry"))</f>
        <v>#NAME?</v>
      </c>
      <c r="D431" s="133" t="e" cm="1">
        <f t="array" aca="1" ref="D431" ca="1">_xll.RiskNormal(170,170*0.282,_xll.RiskTruncateP(0.05,0.95),_xll.RiskName("Diet 6 Soil"),_xll.RiskUnits("ng/kg dry"))</f>
        <v>#NAME?</v>
      </c>
      <c r="E431" s="163">
        <v>1.3</v>
      </c>
      <c r="F431" s="134"/>
      <c r="G431" s="134"/>
      <c r="H431" s="134"/>
      <c r="I431" s="134"/>
      <c r="J431" s="134"/>
      <c r="K431" s="134"/>
      <c r="L431" s="134" t="e" cm="1">
        <f t="array" aca="1" ref="L431" ca="1">_xll.RiskNormal(5.4702*LN(A431)-22.889,(5.4702*LN(A431)-22.889)*0.35,_xll.RiskTruncateP(0.05,0.95),_xll.RiskName("DMI"),_xll.RiskUnits("kg"))</f>
        <v>#NAME?</v>
      </c>
      <c r="M431" s="134" t="e" cm="1">
        <f t="array" aca="1" ref="M431" ca="1">_xll.RiskNormal(0.0243*L431,0.005*L431,_xll.RiskTruncateP(0.05,0.95),_xll.RiskName("Soil Intake"),_xll.RiskUnits("kg"))</f>
        <v>#NAME?</v>
      </c>
      <c r="N431" s="134" t="e">
        <f t="shared" ca="1" si="54"/>
        <v>#NAME?</v>
      </c>
      <c r="O431" s="134">
        <f t="shared" si="55"/>
        <v>0</v>
      </c>
      <c r="P431" s="134" t="e">
        <f t="shared" ca="1" si="58"/>
        <v>#NAME?</v>
      </c>
      <c r="Q431" s="134" t="e">
        <f t="shared" ca="1" si="58"/>
        <v>#NAME?</v>
      </c>
      <c r="R431" s="134" t="e">
        <f t="shared" ca="1" si="58"/>
        <v>#NAME?</v>
      </c>
      <c r="S431" s="134" t="e">
        <f t="shared" ca="1" si="57"/>
        <v>#NAME?</v>
      </c>
      <c r="T431" s="134" t="e" cm="1">
        <f t="array" aca="1" ref="T431" ca="1">U430-(U430*(0.5^(1/_xll.RiskNormal('SW7'!C$2,'SW7'!D$2,_xll.RiskTruncateP(0.05,0.95),_xll.RiskName("Halflife"),_xll.RiskUnits("d")))))</f>
        <v>#NAME?</v>
      </c>
      <c r="U431" s="134" t="e">
        <f t="shared" ca="1" si="56"/>
        <v>#NAME?</v>
      </c>
      <c r="V431" s="137" t="e" cm="1">
        <f t="array" aca="1" ref="V431" ca="1">(U431*_xll.RiskNormal('SW7'!C$3,'SW7'!D$3,_xll.RiskTruncateP(0.05,0.95),_xll.RiskName("PFAS MUSCLE FRAC"))/(B431*_xll.RiskNormal('SW7'!C$4,'SW7'!E$4,_xll.RiskTruncateP(0.05,0.95),_xll.RiskName("MUSCLE BW FRAC"))))/1000</f>
        <v>#NAME?</v>
      </c>
      <c r="W431" s="137" t="e" cm="1">
        <f t="array" aca="1" ref="W431" ca="1">V431/_xll.RiskNormal('SW7'!C$5,'SW7'!D$5,_xll.RiskTruncateP(0.05,0.95),_xll.RiskName("Serum Part"))</f>
        <v>#NAME?</v>
      </c>
    </row>
    <row r="432" spans="1:23" x14ac:dyDescent="0.35">
      <c r="A432" s="133">
        <f t="shared" si="53"/>
        <v>429</v>
      </c>
      <c r="B432" s="134" t="e" cm="1">
        <f t="array" aca="1" ref="B432" ca="1">B431+_xll.RiskNormal(0.5584 + 2*0.001787*A432 -3*0.00000155*A432^2 - 4*0.00000000133*A432^3,0.35*(0.5584 + 2*0.001787*A432 -3*0.00000155*A432^2 - 4*0.00000000133*A432^3),_xll.RiskTruncateP(0.05,0.95),_xll.RiskName("BW Gain"),_xll.RiskUnits("kg"))</f>
        <v>#NAME?</v>
      </c>
      <c r="C432" s="133" t="e" cm="1">
        <f t="array" aca="1" ref="C432" ca="1">_xll.RiskNormal(20,20*0.3941,_xll.RiskTruncateP(0.05,0.95),_xll.RiskName("Diet 6 Feed"),_xll.RiskUnits("ng/kg dry"))</f>
        <v>#NAME?</v>
      </c>
      <c r="D432" s="133" t="e" cm="1">
        <f t="array" aca="1" ref="D432" ca="1">_xll.RiskNormal(170,170*0.282,_xll.RiskTruncateP(0.05,0.95),_xll.RiskName("Diet 6 Soil"),_xll.RiskUnits("ng/kg dry"))</f>
        <v>#NAME?</v>
      </c>
      <c r="E432" s="163">
        <v>1.3</v>
      </c>
      <c r="F432" s="134"/>
      <c r="G432" s="134"/>
      <c r="H432" s="134"/>
      <c r="I432" s="134"/>
      <c r="J432" s="134"/>
      <c r="K432" s="134"/>
      <c r="L432" s="134" t="e" cm="1">
        <f t="array" aca="1" ref="L432" ca="1">_xll.RiskNormal(5.4702*LN(A432)-22.889,(5.4702*LN(A432)-22.889)*0.35,_xll.RiskTruncateP(0.05,0.95),_xll.RiskName("DMI"),_xll.RiskUnits("kg"))</f>
        <v>#NAME?</v>
      </c>
      <c r="M432" s="134" t="e" cm="1">
        <f t="array" aca="1" ref="M432" ca="1">_xll.RiskNormal(0.0243*L432,0.005*L432,_xll.RiskTruncateP(0.05,0.95),_xll.RiskName("Soil Intake"),_xll.RiskUnits("kg"))</f>
        <v>#NAME?</v>
      </c>
      <c r="N432" s="134" t="e">
        <f t="shared" ca="1" si="54"/>
        <v>#NAME?</v>
      </c>
      <c r="O432" s="134">
        <f t="shared" si="55"/>
        <v>0</v>
      </c>
      <c r="P432" s="134" t="e">
        <f t="shared" ca="1" si="58"/>
        <v>#NAME?</v>
      </c>
      <c r="Q432" s="134" t="e">
        <f t="shared" ca="1" si="58"/>
        <v>#NAME?</v>
      </c>
      <c r="R432" s="134" t="e">
        <f t="shared" ca="1" si="58"/>
        <v>#NAME?</v>
      </c>
      <c r="S432" s="134" t="e">
        <f t="shared" ca="1" si="57"/>
        <v>#NAME?</v>
      </c>
      <c r="T432" s="134" t="e" cm="1">
        <f t="array" aca="1" ref="T432" ca="1">U431-(U431*(0.5^(1/_xll.RiskNormal('SW7'!C$2,'SW7'!D$2,_xll.RiskTruncateP(0.05,0.95),_xll.RiskName("Halflife"),_xll.RiskUnits("d")))))</f>
        <v>#NAME?</v>
      </c>
      <c r="U432" s="134" t="e">
        <f t="shared" ca="1" si="56"/>
        <v>#NAME?</v>
      </c>
      <c r="V432" s="137" t="e" cm="1">
        <f t="array" aca="1" ref="V432" ca="1">(U432*_xll.RiskNormal('SW7'!C$3,'SW7'!D$3,_xll.RiskTruncateP(0.05,0.95),_xll.RiskName("PFAS MUSCLE FRAC"))/(B432*_xll.RiskNormal('SW7'!C$4,'SW7'!E$4,_xll.RiskTruncateP(0.05,0.95),_xll.RiskName("MUSCLE BW FRAC"))))/1000</f>
        <v>#NAME?</v>
      </c>
      <c r="W432" s="137" t="e" cm="1">
        <f t="array" aca="1" ref="W432" ca="1">V432/_xll.RiskNormal('SW7'!C$5,'SW7'!D$5,_xll.RiskTruncateP(0.05,0.95),_xll.RiskName("Serum Part"))</f>
        <v>#NAME?</v>
      </c>
    </row>
    <row r="433" spans="1:23" x14ac:dyDescent="0.35">
      <c r="A433" s="133">
        <f t="shared" si="53"/>
        <v>430</v>
      </c>
      <c r="B433" s="134" t="e" cm="1">
        <f t="array" aca="1" ref="B433" ca="1">B432+_xll.RiskNormal(0.5584 + 2*0.001787*A433 -3*0.00000155*A433^2 - 4*0.00000000133*A433^3,0.35*(0.5584 + 2*0.001787*A433 -3*0.00000155*A433^2 - 4*0.00000000133*A433^3),_xll.RiskTruncateP(0.05,0.95),_xll.RiskName("BW Gain"),_xll.RiskUnits("kg"))</f>
        <v>#NAME?</v>
      </c>
      <c r="C433" s="133" t="e" cm="1">
        <f t="array" aca="1" ref="C433" ca="1">_xll.RiskNormal(20,20*0.3941,_xll.RiskTruncateP(0.05,0.95),_xll.RiskName("Diet 6 Feed"),_xll.RiskUnits("ng/kg dry"))</f>
        <v>#NAME?</v>
      </c>
      <c r="D433" s="133" t="e" cm="1">
        <f t="array" aca="1" ref="D433" ca="1">_xll.RiskNormal(170,170*0.282,_xll.RiskTruncateP(0.05,0.95),_xll.RiskName("Diet 6 Soil"),_xll.RiskUnits("ng/kg dry"))</f>
        <v>#NAME?</v>
      </c>
      <c r="E433" s="163">
        <v>1.3</v>
      </c>
      <c r="F433" s="134"/>
      <c r="G433" s="134"/>
      <c r="H433" s="134"/>
      <c r="I433" s="134"/>
      <c r="J433" s="134"/>
      <c r="K433" s="134"/>
      <c r="L433" s="134" t="e" cm="1">
        <f t="array" aca="1" ref="L433" ca="1">_xll.RiskNormal(5.4702*LN(A433)-22.889,(5.4702*LN(A433)-22.889)*0.35,_xll.RiskTruncateP(0.05,0.95),_xll.RiskName("DMI"),_xll.RiskUnits("kg"))</f>
        <v>#NAME?</v>
      </c>
      <c r="M433" s="134" t="e" cm="1">
        <f t="array" aca="1" ref="M433" ca="1">_xll.RiskNormal(0.0243*L433,0.005*L433,_xll.RiskTruncateP(0.05,0.95),_xll.RiskName("Soil Intake"),_xll.RiskUnits("kg"))</f>
        <v>#NAME?</v>
      </c>
      <c r="N433" s="134" t="e">
        <f t="shared" ca="1" si="54"/>
        <v>#NAME?</v>
      </c>
      <c r="O433" s="134">
        <f t="shared" si="55"/>
        <v>0</v>
      </c>
      <c r="P433" s="134" t="e">
        <f t="shared" ca="1" si="58"/>
        <v>#NAME?</v>
      </c>
      <c r="Q433" s="134" t="e">
        <f t="shared" ca="1" si="58"/>
        <v>#NAME?</v>
      </c>
      <c r="R433" s="134" t="e">
        <f t="shared" ca="1" si="58"/>
        <v>#NAME?</v>
      </c>
      <c r="S433" s="134" t="e">
        <f t="shared" ca="1" si="57"/>
        <v>#NAME?</v>
      </c>
      <c r="T433" s="134" t="e" cm="1">
        <f t="array" aca="1" ref="T433" ca="1">U432-(U432*(0.5^(1/_xll.RiskNormal('SW7'!C$2,'SW7'!D$2,_xll.RiskTruncateP(0.05,0.95),_xll.RiskName("Halflife"),_xll.RiskUnits("d")))))</f>
        <v>#NAME?</v>
      </c>
      <c r="U433" s="134" t="e">
        <f t="shared" ca="1" si="56"/>
        <v>#NAME?</v>
      </c>
      <c r="V433" s="137" t="e" cm="1">
        <f t="array" aca="1" ref="V433" ca="1">(U433*_xll.RiskNormal('SW7'!C$3,'SW7'!D$3,_xll.RiskTruncateP(0.05,0.95),_xll.RiskName("PFAS MUSCLE FRAC"))/(B433*_xll.RiskNormal('SW7'!C$4,'SW7'!E$4,_xll.RiskTruncateP(0.05,0.95),_xll.RiskName("MUSCLE BW FRAC"))))/1000</f>
        <v>#NAME?</v>
      </c>
      <c r="W433" s="137" t="e" cm="1">
        <f t="array" aca="1" ref="W433" ca="1">V433/_xll.RiskNormal('SW7'!C$5,'SW7'!D$5,_xll.RiskTruncateP(0.05,0.95),_xll.RiskName("Serum Part"))</f>
        <v>#NAME?</v>
      </c>
    </row>
    <row r="434" spans="1:23" x14ac:dyDescent="0.35">
      <c r="A434" s="133">
        <f t="shared" si="53"/>
        <v>431</v>
      </c>
      <c r="B434" s="134" t="e" cm="1">
        <f t="array" aca="1" ref="B434" ca="1">B433+_xll.RiskNormal(0.5584 + 2*0.001787*A434 -3*0.00000155*A434^2 - 4*0.00000000133*A434^3,0.35*(0.5584 + 2*0.001787*A434 -3*0.00000155*A434^2 - 4*0.00000000133*A434^3),_xll.RiskTruncateP(0.05,0.95),_xll.RiskName("BW Gain"),_xll.RiskUnits("kg"))</f>
        <v>#NAME?</v>
      </c>
      <c r="C434" s="133" t="e" cm="1">
        <f t="array" aca="1" ref="C434" ca="1">_xll.RiskNormal(20,20*0.3941,_xll.RiskTruncateP(0.05,0.95),_xll.RiskName("Diet 6 Feed"),_xll.RiskUnits("ng/kg dry"))</f>
        <v>#NAME?</v>
      </c>
      <c r="D434" s="133" t="e" cm="1">
        <f t="array" aca="1" ref="D434" ca="1">_xll.RiskNormal(170,170*0.282,_xll.RiskTruncateP(0.05,0.95),_xll.RiskName("Diet 6 Soil"),_xll.RiskUnits("ng/kg dry"))</f>
        <v>#NAME?</v>
      </c>
      <c r="E434" s="163">
        <v>1.3</v>
      </c>
      <c r="F434" s="134"/>
      <c r="G434" s="134"/>
      <c r="H434" s="134"/>
      <c r="I434" s="134"/>
      <c r="J434" s="134"/>
      <c r="K434" s="134"/>
      <c r="L434" s="134" t="e" cm="1">
        <f t="array" aca="1" ref="L434" ca="1">_xll.RiskNormal(5.4702*LN(A434)-22.889,(5.4702*LN(A434)-22.889)*0.35,_xll.RiskTruncateP(0.05,0.95),_xll.RiskName("DMI"),_xll.RiskUnits("kg"))</f>
        <v>#NAME?</v>
      </c>
      <c r="M434" s="134" t="e" cm="1">
        <f t="array" aca="1" ref="M434" ca="1">_xll.RiskNormal(0.0243*L434,0.005*L434,_xll.RiskTruncateP(0.05,0.95),_xll.RiskName("Soil Intake"),_xll.RiskUnits("kg"))</f>
        <v>#NAME?</v>
      </c>
      <c r="N434" s="134" t="e">
        <f t="shared" ca="1" si="54"/>
        <v>#NAME?</v>
      </c>
      <c r="O434" s="134">
        <f t="shared" si="55"/>
        <v>0</v>
      </c>
      <c r="P434" s="134" t="e">
        <f t="shared" ca="1" si="58"/>
        <v>#NAME?</v>
      </c>
      <c r="Q434" s="134" t="e">
        <f t="shared" ca="1" si="58"/>
        <v>#NAME?</v>
      </c>
      <c r="R434" s="134" t="e">
        <f t="shared" ca="1" si="58"/>
        <v>#NAME?</v>
      </c>
      <c r="S434" s="134" t="e">
        <f t="shared" ca="1" si="57"/>
        <v>#NAME?</v>
      </c>
      <c r="T434" s="134" t="e" cm="1">
        <f t="array" aca="1" ref="T434" ca="1">U433-(U433*(0.5^(1/_xll.RiskNormal('SW7'!C$2,'SW7'!D$2,_xll.RiskTruncateP(0.05,0.95),_xll.RiskName("Halflife"),_xll.RiskUnits("d")))))</f>
        <v>#NAME?</v>
      </c>
      <c r="U434" s="134" t="e">
        <f t="shared" ca="1" si="56"/>
        <v>#NAME?</v>
      </c>
      <c r="V434" s="137" t="e" cm="1">
        <f t="array" aca="1" ref="V434" ca="1">(U434*_xll.RiskNormal('SW7'!C$3,'SW7'!D$3,_xll.RiskTruncateP(0.05,0.95),_xll.RiskName("PFAS MUSCLE FRAC"))/(B434*_xll.RiskNormal('SW7'!C$4,'SW7'!E$4,_xll.RiskTruncateP(0.05,0.95),_xll.RiskName("MUSCLE BW FRAC"))))/1000</f>
        <v>#NAME?</v>
      </c>
      <c r="W434" s="137" t="e" cm="1">
        <f t="array" aca="1" ref="W434" ca="1">V434/_xll.RiskNormal('SW7'!C$5,'SW7'!D$5,_xll.RiskTruncateP(0.05,0.95),_xll.RiskName("Serum Part"))</f>
        <v>#NAME?</v>
      </c>
    </row>
    <row r="435" spans="1:23" x14ac:dyDescent="0.35">
      <c r="A435" s="133">
        <f t="shared" si="53"/>
        <v>432</v>
      </c>
      <c r="B435" s="134" t="e" cm="1">
        <f t="array" aca="1" ref="B435" ca="1">B434+_xll.RiskNormal(0.5584 + 2*0.001787*A435 -3*0.00000155*A435^2 - 4*0.00000000133*A435^3,0.35*(0.5584 + 2*0.001787*A435 -3*0.00000155*A435^2 - 4*0.00000000133*A435^3),_xll.RiskTruncateP(0.05,0.95),_xll.RiskName("BW Gain"),_xll.RiskUnits("kg"))</f>
        <v>#NAME?</v>
      </c>
      <c r="C435" s="133" t="e" cm="1">
        <f t="array" aca="1" ref="C435" ca="1">_xll.RiskNormal(20,20*0.3941,_xll.RiskTruncateP(0.05,0.95),_xll.RiskName("Diet 6 Feed"),_xll.RiskUnits("ng/kg dry"))</f>
        <v>#NAME?</v>
      </c>
      <c r="D435" s="133" t="e" cm="1">
        <f t="array" aca="1" ref="D435" ca="1">_xll.RiskNormal(170,170*0.282,_xll.RiskTruncateP(0.05,0.95),_xll.RiskName("Diet 6 Soil"),_xll.RiskUnits("ng/kg dry"))</f>
        <v>#NAME?</v>
      </c>
      <c r="E435" s="163">
        <v>1.3</v>
      </c>
      <c r="F435" s="134"/>
      <c r="G435" s="134"/>
      <c r="H435" s="134"/>
      <c r="I435" s="134"/>
      <c r="J435" s="134"/>
      <c r="K435" s="134"/>
      <c r="L435" s="134" t="e" cm="1">
        <f t="array" aca="1" ref="L435" ca="1">_xll.RiskNormal(5.4702*LN(A435)-22.889,(5.4702*LN(A435)-22.889)*0.35,_xll.RiskTruncateP(0.05,0.95),_xll.RiskName("DMI"),_xll.RiskUnits("kg"))</f>
        <v>#NAME?</v>
      </c>
      <c r="M435" s="134" t="e" cm="1">
        <f t="array" aca="1" ref="M435" ca="1">_xll.RiskNormal(0.0243*L435,0.005*L435,_xll.RiskTruncateP(0.05,0.95),_xll.RiskName("Soil Intake"),_xll.RiskUnits("kg"))</f>
        <v>#NAME?</v>
      </c>
      <c r="N435" s="134" t="e">
        <f t="shared" ca="1" si="54"/>
        <v>#NAME?</v>
      </c>
      <c r="O435" s="134">
        <f t="shared" si="55"/>
        <v>0</v>
      </c>
      <c r="P435" s="134" t="e">
        <f t="shared" ca="1" si="58"/>
        <v>#NAME?</v>
      </c>
      <c r="Q435" s="134" t="e">
        <f t="shared" ca="1" si="58"/>
        <v>#NAME?</v>
      </c>
      <c r="R435" s="134" t="e">
        <f t="shared" ca="1" si="58"/>
        <v>#NAME?</v>
      </c>
      <c r="S435" s="134" t="e">
        <f t="shared" ca="1" si="57"/>
        <v>#NAME?</v>
      </c>
      <c r="T435" s="134" t="e" cm="1">
        <f t="array" aca="1" ref="T435" ca="1">U434-(U434*(0.5^(1/_xll.RiskNormal('SW7'!C$2,'SW7'!D$2,_xll.RiskTruncateP(0.05,0.95),_xll.RiskName("Halflife"),_xll.RiskUnits("d")))))</f>
        <v>#NAME?</v>
      </c>
      <c r="U435" s="134" t="e">
        <f t="shared" ca="1" si="56"/>
        <v>#NAME?</v>
      </c>
      <c r="V435" s="137" t="e" cm="1">
        <f t="array" aca="1" ref="V435" ca="1">(U435*_xll.RiskNormal('SW7'!C$3,'SW7'!D$3,_xll.RiskTruncateP(0.05,0.95),_xll.RiskName("PFAS MUSCLE FRAC"))/(B435*_xll.RiskNormal('SW7'!C$4,'SW7'!E$4,_xll.RiskTruncateP(0.05,0.95),_xll.RiskName("MUSCLE BW FRAC"))))/1000</f>
        <v>#NAME?</v>
      </c>
      <c r="W435" s="137" t="e" cm="1">
        <f t="array" aca="1" ref="W435" ca="1">V435/_xll.RiskNormal('SW7'!C$5,'SW7'!D$5,_xll.RiskTruncateP(0.05,0.95),_xll.RiskName("Serum Part"))</f>
        <v>#NAME?</v>
      </c>
    </row>
    <row r="436" spans="1:23" x14ac:dyDescent="0.35">
      <c r="A436" s="133">
        <f t="shared" si="53"/>
        <v>433</v>
      </c>
      <c r="B436" s="134" t="e" cm="1">
        <f t="array" aca="1" ref="B436" ca="1">B435+_xll.RiskNormal(0.5584 + 2*0.001787*A436 -3*0.00000155*A436^2 - 4*0.00000000133*A436^3,0.35*(0.5584 + 2*0.001787*A436 -3*0.00000155*A436^2 - 4*0.00000000133*A436^3),_xll.RiskTruncateP(0.05,0.95),_xll.RiskName("BW Gain"),_xll.RiskUnits("kg"))</f>
        <v>#NAME?</v>
      </c>
      <c r="C436" s="133" t="e" cm="1">
        <f t="array" aca="1" ref="C436" ca="1">_xll.RiskNormal(20,20*0.3941,_xll.RiskTruncateP(0.05,0.95),_xll.RiskName("Diet 6 Feed"),_xll.RiskUnits("ng/kg dry"))</f>
        <v>#NAME?</v>
      </c>
      <c r="D436" s="133" t="e" cm="1">
        <f t="array" aca="1" ref="D436" ca="1">_xll.RiskNormal(170,170*0.282,_xll.RiskTruncateP(0.05,0.95),_xll.RiskName("Diet 6 Soil"),_xll.RiskUnits("ng/kg dry"))</f>
        <v>#NAME?</v>
      </c>
      <c r="E436" s="163">
        <v>1.3</v>
      </c>
      <c r="F436" s="134"/>
      <c r="G436" s="134"/>
      <c r="H436" s="134"/>
      <c r="I436" s="134"/>
      <c r="J436" s="134"/>
      <c r="K436" s="134"/>
      <c r="L436" s="134" t="e" cm="1">
        <f t="array" aca="1" ref="L436" ca="1">_xll.RiskNormal(5.4702*LN(A436)-22.889,(5.4702*LN(A436)-22.889)*0.35,_xll.RiskTruncateP(0.05,0.95),_xll.RiskName("DMI"),_xll.RiskUnits("kg"))</f>
        <v>#NAME?</v>
      </c>
      <c r="M436" s="134" t="e" cm="1">
        <f t="array" aca="1" ref="M436" ca="1">_xll.RiskNormal(0.0243*L436,0.005*L436,_xll.RiskTruncateP(0.05,0.95),_xll.RiskName("Soil Intake"),_xll.RiskUnits("kg"))</f>
        <v>#NAME?</v>
      </c>
      <c r="N436" s="134" t="e">
        <f t="shared" ca="1" si="54"/>
        <v>#NAME?</v>
      </c>
      <c r="O436" s="134">
        <f t="shared" si="55"/>
        <v>0</v>
      </c>
      <c r="P436" s="134" t="e">
        <f t="shared" ca="1" si="58"/>
        <v>#NAME?</v>
      </c>
      <c r="Q436" s="134" t="e">
        <f t="shared" ca="1" si="58"/>
        <v>#NAME?</v>
      </c>
      <c r="R436" s="134" t="e">
        <f t="shared" ca="1" si="58"/>
        <v>#NAME?</v>
      </c>
      <c r="S436" s="134" t="e">
        <f t="shared" ca="1" si="57"/>
        <v>#NAME?</v>
      </c>
      <c r="T436" s="134" t="e" cm="1">
        <f t="array" aca="1" ref="T436" ca="1">U435-(U435*(0.5^(1/_xll.RiskNormal('SW7'!C$2,'SW7'!D$2,_xll.RiskTruncateP(0.05,0.95),_xll.RiskName("Halflife"),_xll.RiskUnits("d")))))</f>
        <v>#NAME?</v>
      </c>
      <c r="U436" s="134" t="e">
        <f t="shared" ca="1" si="56"/>
        <v>#NAME?</v>
      </c>
      <c r="V436" s="137" t="e" cm="1">
        <f t="array" aca="1" ref="V436" ca="1">(U436*_xll.RiskNormal('SW7'!C$3,'SW7'!D$3,_xll.RiskTruncateP(0.05,0.95),_xll.RiskName("PFAS MUSCLE FRAC"))/(B436*_xll.RiskNormal('SW7'!C$4,'SW7'!E$4,_xll.RiskTruncateP(0.05,0.95),_xll.RiskName("MUSCLE BW FRAC"))))/1000</f>
        <v>#NAME?</v>
      </c>
      <c r="W436" s="137" t="e" cm="1">
        <f t="array" aca="1" ref="W436" ca="1">V436/_xll.RiskNormal('SW7'!C$5,'SW7'!D$5,_xll.RiskTruncateP(0.05,0.95),_xll.RiskName("Serum Part"))</f>
        <v>#NAME?</v>
      </c>
    </row>
    <row r="437" spans="1:23" x14ac:dyDescent="0.35">
      <c r="A437" s="133">
        <f t="shared" si="53"/>
        <v>434</v>
      </c>
      <c r="B437" s="134" t="e" cm="1">
        <f t="array" aca="1" ref="B437" ca="1">B436+_xll.RiskNormal(0.5584 + 2*0.001787*A437 -3*0.00000155*A437^2 - 4*0.00000000133*A437^3,0.35*(0.5584 + 2*0.001787*A437 -3*0.00000155*A437^2 - 4*0.00000000133*A437^3),_xll.RiskTruncateP(0.05,0.95),_xll.RiskName("BW Gain"),_xll.RiskUnits("kg"))</f>
        <v>#NAME?</v>
      </c>
      <c r="C437" s="133" t="e" cm="1">
        <f t="array" aca="1" ref="C437" ca="1">_xll.RiskNormal(20,20*0.3941,_xll.RiskTruncateP(0.05,0.95),_xll.RiskName("Diet 6 Feed"),_xll.RiskUnits("ng/kg dry"))</f>
        <v>#NAME?</v>
      </c>
      <c r="D437" s="133" t="e" cm="1">
        <f t="array" aca="1" ref="D437" ca="1">_xll.RiskNormal(170,170*0.282,_xll.RiskTruncateP(0.05,0.95),_xll.RiskName("Diet 6 Soil"),_xll.RiskUnits("ng/kg dry"))</f>
        <v>#NAME?</v>
      </c>
      <c r="E437" s="163">
        <v>1.3</v>
      </c>
      <c r="F437" s="134"/>
      <c r="G437" s="134"/>
      <c r="H437" s="134"/>
      <c r="I437" s="134"/>
      <c r="J437" s="134"/>
      <c r="K437" s="134"/>
      <c r="L437" s="134" t="e" cm="1">
        <f t="array" aca="1" ref="L437" ca="1">_xll.RiskNormal(5.4702*LN(A437)-22.889,(5.4702*LN(A437)-22.889)*0.35,_xll.RiskTruncateP(0.05,0.95),_xll.RiskName("DMI"),_xll.RiskUnits("kg"))</f>
        <v>#NAME?</v>
      </c>
      <c r="M437" s="134" t="e" cm="1">
        <f t="array" aca="1" ref="M437" ca="1">_xll.RiskNormal(0.0243*L437,0.005*L437,_xll.RiskTruncateP(0.05,0.95),_xll.RiskName("Soil Intake"),_xll.RiskUnits("kg"))</f>
        <v>#NAME?</v>
      </c>
      <c r="N437" s="134" t="e">
        <f t="shared" ca="1" si="54"/>
        <v>#NAME?</v>
      </c>
      <c r="O437" s="134">
        <f t="shared" si="55"/>
        <v>0</v>
      </c>
      <c r="P437" s="134" t="e">
        <f t="shared" ca="1" si="58"/>
        <v>#NAME?</v>
      </c>
      <c r="Q437" s="134" t="e">
        <f t="shared" ca="1" si="58"/>
        <v>#NAME?</v>
      </c>
      <c r="R437" s="134" t="e">
        <f t="shared" ca="1" si="58"/>
        <v>#NAME?</v>
      </c>
      <c r="S437" s="134" t="e">
        <f t="shared" ca="1" si="57"/>
        <v>#NAME?</v>
      </c>
      <c r="T437" s="134" t="e" cm="1">
        <f t="array" aca="1" ref="T437" ca="1">U436-(U436*(0.5^(1/_xll.RiskNormal('SW7'!C$2,'SW7'!D$2,_xll.RiskTruncateP(0.05,0.95),_xll.RiskName("Halflife"),_xll.RiskUnits("d")))))</f>
        <v>#NAME?</v>
      </c>
      <c r="U437" s="134" t="e">
        <f t="shared" ca="1" si="56"/>
        <v>#NAME?</v>
      </c>
      <c r="V437" s="137" t="e" cm="1">
        <f t="array" aca="1" ref="V437" ca="1">(U437*_xll.RiskNormal('SW7'!C$3,'SW7'!D$3,_xll.RiskTruncateP(0.05,0.95),_xll.RiskName("PFAS MUSCLE FRAC"))/(B437*_xll.RiskNormal('SW7'!C$4,'SW7'!E$4,_xll.RiskTruncateP(0.05,0.95),_xll.RiskName("MUSCLE BW FRAC"))))/1000</f>
        <v>#NAME?</v>
      </c>
      <c r="W437" s="137" t="e" cm="1">
        <f t="array" aca="1" ref="W437" ca="1">V437/_xll.RiskNormal('SW7'!C$5,'SW7'!D$5,_xll.RiskTruncateP(0.05,0.95),_xll.RiskName("Serum Part"))</f>
        <v>#NAME?</v>
      </c>
    </row>
    <row r="438" spans="1:23" x14ac:dyDescent="0.35">
      <c r="A438" s="133">
        <f t="shared" si="53"/>
        <v>435</v>
      </c>
      <c r="B438" s="134" t="e" cm="1">
        <f t="array" aca="1" ref="B438" ca="1">B437+_xll.RiskNormal(0.5584 + 2*0.001787*A438 -3*0.00000155*A438^2 - 4*0.00000000133*A438^3,0.35*(0.5584 + 2*0.001787*A438 -3*0.00000155*A438^2 - 4*0.00000000133*A438^3),_xll.RiskTruncateP(0.05,0.95),_xll.RiskName("BW Gain"),_xll.RiskUnits("kg"))</f>
        <v>#NAME?</v>
      </c>
      <c r="C438" s="133" t="e" cm="1">
        <f t="array" aca="1" ref="C438" ca="1">_xll.RiskNormal(20,20*0.3941,_xll.RiskTruncateP(0.05,0.95),_xll.RiskName("Diet 6 Feed"),_xll.RiskUnits("ng/kg dry"))</f>
        <v>#NAME?</v>
      </c>
      <c r="D438" s="133" t="e" cm="1">
        <f t="array" aca="1" ref="D438" ca="1">_xll.RiskNormal(170,170*0.282,_xll.RiskTruncateP(0.05,0.95),_xll.RiskName("Diet 6 Soil"),_xll.RiskUnits("ng/kg dry"))</f>
        <v>#NAME?</v>
      </c>
      <c r="E438" s="163">
        <v>1.3</v>
      </c>
      <c r="F438" s="134"/>
      <c r="G438" s="134"/>
      <c r="H438" s="134"/>
      <c r="I438" s="134"/>
      <c r="J438" s="134"/>
      <c r="K438" s="134"/>
      <c r="L438" s="134" t="e" cm="1">
        <f t="array" aca="1" ref="L438" ca="1">_xll.RiskNormal(5.4702*LN(A438)-22.889,(5.4702*LN(A438)-22.889)*0.35,_xll.RiskTruncateP(0.05,0.95),_xll.RiskName("DMI"),_xll.RiskUnits("kg"))</f>
        <v>#NAME?</v>
      </c>
      <c r="M438" s="134" t="e" cm="1">
        <f t="array" aca="1" ref="M438" ca="1">_xll.RiskNormal(0.0243*L438,0.005*L438,_xll.RiskTruncateP(0.05,0.95),_xll.RiskName("Soil Intake"),_xll.RiskUnits("kg"))</f>
        <v>#NAME?</v>
      </c>
      <c r="N438" s="134" t="e">
        <f t="shared" ca="1" si="54"/>
        <v>#NAME?</v>
      </c>
      <c r="O438" s="134">
        <f t="shared" si="55"/>
        <v>0</v>
      </c>
      <c r="P438" s="134" t="e">
        <f t="shared" ca="1" si="58"/>
        <v>#NAME?</v>
      </c>
      <c r="Q438" s="134" t="e">
        <f t="shared" ca="1" si="58"/>
        <v>#NAME?</v>
      </c>
      <c r="R438" s="134" t="e">
        <f t="shared" ca="1" si="58"/>
        <v>#NAME?</v>
      </c>
      <c r="S438" s="134" t="e">
        <f t="shared" ca="1" si="57"/>
        <v>#NAME?</v>
      </c>
      <c r="T438" s="134" t="e" cm="1">
        <f t="array" aca="1" ref="T438" ca="1">U437-(U437*(0.5^(1/_xll.RiskNormal('SW7'!C$2,'SW7'!D$2,_xll.RiskTruncateP(0.05,0.95),_xll.RiskName("Halflife"),_xll.RiskUnits("d")))))</f>
        <v>#NAME?</v>
      </c>
      <c r="U438" s="134" t="e">
        <f t="shared" ca="1" si="56"/>
        <v>#NAME?</v>
      </c>
      <c r="V438" s="137" t="e" cm="1">
        <f t="array" aca="1" ref="V438" ca="1">(U438*_xll.RiskNormal('SW7'!C$3,'SW7'!D$3,_xll.RiskTruncateP(0.05,0.95),_xll.RiskName("PFAS MUSCLE FRAC"))/(B438*_xll.RiskNormal('SW7'!C$4,'SW7'!E$4,_xll.RiskTruncateP(0.05,0.95),_xll.RiskName("MUSCLE BW FRAC"))))/1000</f>
        <v>#NAME?</v>
      </c>
      <c r="W438" s="137" t="e" cm="1">
        <f t="array" aca="1" ref="W438" ca="1">V438/_xll.RiskNormal('SW7'!C$5,'SW7'!D$5,_xll.RiskTruncateP(0.05,0.95),_xll.RiskName("Serum Part"))</f>
        <v>#NAME?</v>
      </c>
    </row>
    <row r="439" spans="1:23" x14ac:dyDescent="0.35">
      <c r="A439" s="133">
        <f t="shared" si="53"/>
        <v>436</v>
      </c>
      <c r="B439" s="134" t="e" cm="1">
        <f t="array" aca="1" ref="B439" ca="1">B438+_xll.RiskNormal(0.5584 + 2*0.001787*A439 -3*0.00000155*A439^2 - 4*0.00000000133*A439^3,0.35*(0.5584 + 2*0.001787*A439 -3*0.00000155*A439^2 - 4*0.00000000133*A439^3),_xll.RiskTruncateP(0.05,0.95),_xll.RiskName("BW Gain"),_xll.RiskUnits("kg"))</f>
        <v>#NAME?</v>
      </c>
      <c r="C439" s="133" t="e" cm="1">
        <f t="array" aca="1" ref="C439" ca="1">_xll.RiskNormal(20,20*0.3941,_xll.RiskTruncateP(0.05,0.95),_xll.RiskName("Diet 6 Feed"),_xll.RiskUnits("ng/kg dry"))</f>
        <v>#NAME?</v>
      </c>
      <c r="D439" s="133" t="e" cm="1">
        <f t="array" aca="1" ref="D439" ca="1">_xll.RiskNormal(170,170*0.282,_xll.RiskTruncateP(0.05,0.95),_xll.RiskName("Diet 6 Soil"),_xll.RiskUnits("ng/kg dry"))</f>
        <v>#NAME?</v>
      </c>
      <c r="E439" s="163">
        <v>1.3</v>
      </c>
      <c r="F439" s="134"/>
      <c r="G439" s="134"/>
      <c r="H439" s="134"/>
      <c r="I439" s="134"/>
      <c r="J439" s="134"/>
      <c r="K439" s="134"/>
      <c r="L439" s="134" t="e" cm="1">
        <f t="array" aca="1" ref="L439" ca="1">_xll.RiskNormal(5.4702*LN(A439)-22.889,(5.4702*LN(A439)-22.889)*0.35,_xll.RiskTruncateP(0.05,0.95),_xll.RiskName("DMI"),_xll.RiskUnits("kg"))</f>
        <v>#NAME?</v>
      </c>
      <c r="M439" s="134" t="e" cm="1">
        <f t="array" aca="1" ref="M439" ca="1">_xll.RiskNormal(0.0243*L439,0.005*L439,_xll.RiskTruncateP(0.05,0.95),_xll.RiskName("Soil Intake"),_xll.RiskUnits("kg"))</f>
        <v>#NAME?</v>
      </c>
      <c r="N439" s="134" t="e">
        <f t="shared" ca="1" si="54"/>
        <v>#NAME?</v>
      </c>
      <c r="O439" s="134">
        <f t="shared" si="55"/>
        <v>0</v>
      </c>
      <c r="P439" s="134" t="e">
        <f t="shared" ca="1" si="58"/>
        <v>#NAME?</v>
      </c>
      <c r="Q439" s="134" t="e">
        <f t="shared" ca="1" si="58"/>
        <v>#NAME?</v>
      </c>
      <c r="R439" s="134" t="e">
        <f t="shared" ca="1" si="58"/>
        <v>#NAME?</v>
      </c>
      <c r="S439" s="134" t="e">
        <f t="shared" ca="1" si="57"/>
        <v>#NAME?</v>
      </c>
      <c r="T439" s="134" t="e" cm="1">
        <f t="array" aca="1" ref="T439" ca="1">U438-(U438*(0.5^(1/_xll.RiskNormal('SW7'!C$2,'SW7'!D$2,_xll.RiskTruncateP(0.05,0.95),_xll.RiskName("Halflife"),_xll.RiskUnits("d")))))</f>
        <v>#NAME?</v>
      </c>
      <c r="U439" s="134" t="e">
        <f t="shared" ca="1" si="56"/>
        <v>#NAME?</v>
      </c>
      <c r="V439" s="137" t="e" cm="1">
        <f t="array" aca="1" ref="V439" ca="1">(U439*_xll.RiskNormal('SW7'!C$3,'SW7'!D$3,_xll.RiskTruncateP(0.05,0.95),_xll.RiskName("PFAS MUSCLE FRAC"))/(B439*_xll.RiskNormal('SW7'!C$4,'SW7'!E$4,_xll.RiskTruncateP(0.05,0.95),_xll.RiskName("MUSCLE BW FRAC"))))/1000</f>
        <v>#NAME?</v>
      </c>
      <c r="W439" s="137" t="e" cm="1">
        <f t="array" aca="1" ref="W439" ca="1">V439/_xll.RiskNormal('SW7'!C$5,'SW7'!D$5,_xll.RiskTruncateP(0.05,0.95),_xll.RiskName("Serum Part"))</f>
        <v>#NAME?</v>
      </c>
    </row>
    <row r="440" spans="1:23" x14ac:dyDescent="0.35">
      <c r="A440" s="133">
        <f t="shared" si="53"/>
        <v>437</v>
      </c>
      <c r="B440" s="134" t="e" cm="1">
        <f t="array" aca="1" ref="B440" ca="1">B439+_xll.RiskNormal(0.5584 + 2*0.001787*A440 -3*0.00000155*A440^2 - 4*0.00000000133*A440^3,0.35*(0.5584 + 2*0.001787*A440 -3*0.00000155*A440^2 - 4*0.00000000133*A440^3),_xll.RiskTruncateP(0.05,0.95),_xll.RiskName("BW Gain"),_xll.RiskUnits("kg"))</f>
        <v>#NAME?</v>
      </c>
      <c r="C440" s="133" t="e" cm="1">
        <f t="array" aca="1" ref="C440" ca="1">_xll.RiskNormal(20,20*0.3941,_xll.RiskTruncateP(0.05,0.95),_xll.RiskName("Diet 6 Feed"),_xll.RiskUnits("ng/kg dry"))</f>
        <v>#NAME?</v>
      </c>
      <c r="D440" s="133" t="e" cm="1">
        <f t="array" aca="1" ref="D440" ca="1">_xll.RiskNormal(170,170*0.282,_xll.RiskTruncateP(0.05,0.95),_xll.RiskName("Diet 6 Soil"),_xll.RiskUnits("ng/kg dry"))</f>
        <v>#NAME?</v>
      </c>
      <c r="E440" s="163">
        <v>1.3</v>
      </c>
      <c r="F440" s="134"/>
      <c r="G440" s="134"/>
      <c r="H440" s="134"/>
      <c r="I440" s="134"/>
      <c r="J440" s="134"/>
      <c r="K440" s="134"/>
      <c r="L440" s="134" t="e" cm="1">
        <f t="array" aca="1" ref="L440" ca="1">_xll.RiskNormal(5.4702*LN(A440)-22.889,(5.4702*LN(A440)-22.889)*0.35,_xll.RiskTruncateP(0.05,0.95),_xll.RiskName("DMI"),_xll.RiskUnits("kg"))</f>
        <v>#NAME?</v>
      </c>
      <c r="M440" s="134" t="e" cm="1">
        <f t="array" aca="1" ref="M440" ca="1">_xll.RiskNormal(0.0243*L440,0.005*L440,_xll.RiskTruncateP(0.05,0.95),_xll.RiskName("Soil Intake"),_xll.RiskUnits("kg"))</f>
        <v>#NAME?</v>
      </c>
      <c r="N440" s="134" t="e">
        <f t="shared" ca="1" si="54"/>
        <v>#NAME?</v>
      </c>
      <c r="O440" s="134">
        <f t="shared" si="55"/>
        <v>0</v>
      </c>
      <c r="P440" s="134" t="e">
        <f t="shared" ca="1" si="58"/>
        <v>#NAME?</v>
      </c>
      <c r="Q440" s="134" t="e">
        <f t="shared" ca="1" si="58"/>
        <v>#NAME?</v>
      </c>
      <c r="R440" s="134" t="e">
        <f t="shared" ca="1" si="58"/>
        <v>#NAME?</v>
      </c>
      <c r="S440" s="134" t="e">
        <f t="shared" ca="1" si="57"/>
        <v>#NAME?</v>
      </c>
      <c r="T440" s="134" t="e" cm="1">
        <f t="array" aca="1" ref="T440" ca="1">U439-(U439*(0.5^(1/_xll.RiskNormal('SW7'!C$2,'SW7'!D$2,_xll.RiskTruncateP(0.05,0.95),_xll.RiskName("Halflife"),_xll.RiskUnits("d")))))</f>
        <v>#NAME?</v>
      </c>
      <c r="U440" s="134" t="e">
        <f t="shared" ca="1" si="56"/>
        <v>#NAME?</v>
      </c>
      <c r="V440" s="137" t="e" cm="1">
        <f t="array" aca="1" ref="V440" ca="1">(U440*_xll.RiskNormal('SW7'!C$3,'SW7'!D$3,_xll.RiskTruncateP(0.05,0.95),_xll.RiskName("PFAS MUSCLE FRAC"))/(B440*_xll.RiskNormal('SW7'!C$4,'SW7'!E$4,_xll.RiskTruncateP(0.05,0.95),_xll.RiskName("MUSCLE BW FRAC"))))/1000</f>
        <v>#NAME?</v>
      </c>
      <c r="W440" s="137" t="e" cm="1">
        <f t="array" aca="1" ref="W440" ca="1">V440/_xll.RiskNormal('SW7'!C$5,'SW7'!D$5,_xll.RiskTruncateP(0.05,0.95),_xll.RiskName("Serum Part"))</f>
        <v>#NAME?</v>
      </c>
    </row>
    <row r="441" spans="1:23" x14ac:dyDescent="0.35">
      <c r="A441" s="133">
        <f t="shared" si="53"/>
        <v>438</v>
      </c>
      <c r="B441" s="134" t="e" cm="1">
        <f t="array" aca="1" ref="B441" ca="1">B440+_xll.RiskNormal(0.5584 + 2*0.001787*A441 -3*0.00000155*A441^2 - 4*0.00000000133*A441^3,0.35*(0.5584 + 2*0.001787*A441 -3*0.00000155*A441^2 - 4*0.00000000133*A441^3),_xll.RiskTruncateP(0.05,0.95),_xll.RiskName("BW Gain"),_xll.RiskUnits("kg"))</f>
        <v>#NAME?</v>
      </c>
      <c r="C441" s="133" t="e" cm="1">
        <f t="array" aca="1" ref="C441" ca="1">_xll.RiskNormal(20,20*0.3941,_xll.RiskTruncateP(0.05,0.95),_xll.RiskName("Diet 6 Feed"),_xll.RiskUnits("ng/kg dry"))</f>
        <v>#NAME?</v>
      </c>
      <c r="D441" s="133" t="e" cm="1">
        <f t="array" aca="1" ref="D441" ca="1">_xll.RiskNormal(170,170*0.282,_xll.RiskTruncateP(0.05,0.95),_xll.RiskName("Diet 6 Soil"),_xll.RiskUnits("ng/kg dry"))</f>
        <v>#NAME?</v>
      </c>
      <c r="E441" s="163">
        <v>1.3</v>
      </c>
      <c r="F441" s="134"/>
      <c r="G441" s="134"/>
      <c r="H441" s="134"/>
      <c r="I441" s="134"/>
      <c r="J441" s="134"/>
      <c r="K441" s="134"/>
      <c r="L441" s="134" t="e" cm="1">
        <f t="array" aca="1" ref="L441" ca="1">_xll.RiskNormal(5.4702*LN(A441)-22.889,(5.4702*LN(A441)-22.889)*0.35,_xll.RiskTruncateP(0.05,0.95),_xll.RiskName("DMI"),_xll.RiskUnits("kg"))</f>
        <v>#NAME?</v>
      </c>
      <c r="M441" s="134" t="e" cm="1">
        <f t="array" aca="1" ref="M441" ca="1">_xll.RiskNormal(0.0243*L441,0.005*L441,_xll.RiskTruncateP(0.05,0.95),_xll.RiskName("Soil Intake"),_xll.RiskUnits("kg"))</f>
        <v>#NAME?</v>
      </c>
      <c r="N441" s="134" t="e">
        <f t="shared" ca="1" si="54"/>
        <v>#NAME?</v>
      </c>
      <c r="O441" s="134">
        <f t="shared" si="55"/>
        <v>0</v>
      </c>
      <c r="P441" s="134" t="e">
        <f t="shared" ca="1" si="58"/>
        <v>#NAME?</v>
      </c>
      <c r="Q441" s="134" t="e">
        <f t="shared" ca="1" si="58"/>
        <v>#NAME?</v>
      </c>
      <c r="R441" s="134" t="e">
        <f t="shared" ca="1" si="58"/>
        <v>#NAME?</v>
      </c>
      <c r="S441" s="134" t="e">
        <f t="shared" ca="1" si="57"/>
        <v>#NAME?</v>
      </c>
      <c r="T441" s="134" t="e" cm="1">
        <f t="array" aca="1" ref="T441" ca="1">U440-(U440*(0.5^(1/_xll.RiskNormal('SW7'!C$2,'SW7'!D$2,_xll.RiskTruncateP(0.05,0.95),_xll.RiskName("Halflife"),_xll.RiskUnits("d")))))</f>
        <v>#NAME?</v>
      </c>
      <c r="U441" s="134" t="e">
        <f t="shared" ca="1" si="56"/>
        <v>#NAME?</v>
      </c>
      <c r="V441" s="137" t="e" cm="1">
        <f t="array" aca="1" ref="V441" ca="1">(U441*_xll.RiskNormal('SW7'!C$3,'SW7'!D$3,_xll.RiskTruncateP(0.05,0.95),_xll.RiskName("PFAS MUSCLE FRAC"))/(B441*_xll.RiskNormal('SW7'!C$4,'SW7'!E$4,_xll.RiskTruncateP(0.05,0.95),_xll.RiskName("MUSCLE BW FRAC"))))/1000</f>
        <v>#NAME?</v>
      </c>
      <c r="W441" s="137" t="e" cm="1">
        <f t="array" aca="1" ref="W441" ca="1">V441/_xll.RiskNormal('SW7'!C$5,'SW7'!D$5,_xll.RiskTruncateP(0.05,0.95),_xll.RiskName("Serum Part"))</f>
        <v>#NAME?</v>
      </c>
    </row>
    <row r="442" spans="1:23" x14ac:dyDescent="0.35">
      <c r="A442" s="133">
        <f t="shared" si="53"/>
        <v>439</v>
      </c>
      <c r="B442" s="134" t="e" cm="1">
        <f t="array" aca="1" ref="B442" ca="1">B441+_xll.RiskNormal(0.5584 + 2*0.001787*A442 -3*0.00000155*A442^2 - 4*0.00000000133*A442^3,0.35*(0.5584 + 2*0.001787*A442 -3*0.00000155*A442^2 - 4*0.00000000133*A442^3),_xll.RiskTruncateP(0.05,0.95),_xll.RiskName("BW Gain"),_xll.RiskUnits("kg"))</f>
        <v>#NAME?</v>
      </c>
      <c r="C442" s="133" t="e" cm="1">
        <f t="array" aca="1" ref="C442" ca="1">_xll.RiskNormal(20,20*0.3941,_xll.RiskTruncateP(0.05,0.95),_xll.RiskName("Diet 6 Feed"),_xll.RiskUnits("ng/kg dry"))</f>
        <v>#NAME?</v>
      </c>
      <c r="D442" s="133" t="e" cm="1">
        <f t="array" aca="1" ref="D442" ca="1">_xll.RiskNormal(170,170*0.282,_xll.RiskTruncateP(0.05,0.95),_xll.RiskName("Diet 6 Soil"),_xll.RiskUnits("ng/kg dry"))</f>
        <v>#NAME?</v>
      </c>
      <c r="E442" s="163">
        <v>1.3</v>
      </c>
      <c r="F442" s="134"/>
      <c r="G442" s="134"/>
      <c r="H442" s="134"/>
      <c r="I442" s="134"/>
      <c r="J442" s="134"/>
      <c r="K442" s="134"/>
      <c r="L442" s="134" t="e" cm="1">
        <f t="array" aca="1" ref="L442" ca="1">_xll.RiskNormal(5.4702*LN(A442)-22.889,(5.4702*LN(A442)-22.889)*0.35,_xll.RiskTruncateP(0.05,0.95),_xll.RiskName("DMI"),_xll.RiskUnits("kg"))</f>
        <v>#NAME?</v>
      </c>
      <c r="M442" s="134" t="e" cm="1">
        <f t="array" aca="1" ref="M442" ca="1">_xll.RiskNormal(0.0243*L442,0.005*L442,_xll.RiskTruncateP(0.05,0.95),_xll.RiskName("Soil Intake"),_xll.RiskUnits("kg"))</f>
        <v>#NAME?</v>
      </c>
      <c r="N442" s="134" t="e">
        <f t="shared" ca="1" si="54"/>
        <v>#NAME?</v>
      </c>
      <c r="O442" s="134">
        <f t="shared" si="55"/>
        <v>0</v>
      </c>
      <c r="P442" s="134" t="e">
        <f t="shared" ca="1" si="58"/>
        <v>#NAME?</v>
      </c>
      <c r="Q442" s="134" t="e">
        <f t="shared" ca="1" si="58"/>
        <v>#NAME?</v>
      </c>
      <c r="R442" s="134" t="e">
        <f t="shared" ca="1" si="58"/>
        <v>#NAME?</v>
      </c>
      <c r="S442" s="134" t="e">
        <f t="shared" ca="1" si="57"/>
        <v>#NAME?</v>
      </c>
      <c r="T442" s="134" t="e" cm="1">
        <f t="array" aca="1" ref="T442" ca="1">U441-(U441*(0.5^(1/_xll.RiskNormal('SW7'!C$2,'SW7'!D$2,_xll.RiskTruncateP(0.05,0.95),_xll.RiskName("Halflife"),_xll.RiskUnits("d")))))</f>
        <v>#NAME?</v>
      </c>
      <c r="U442" s="134" t="e">
        <f t="shared" ca="1" si="56"/>
        <v>#NAME?</v>
      </c>
      <c r="V442" s="137" t="e" cm="1">
        <f t="array" aca="1" ref="V442" ca="1">(U442*_xll.RiskNormal('SW7'!C$3,'SW7'!D$3,_xll.RiskTruncateP(0.05,0.95),_xll.RiskName("PFAS MUSCLE FRAC"))/(B442*_xll.RiskNormal('SW7'!C$4,'SW7'!E$4,_xll.RiskTruncateP(0.05,0.95),_xll.RiskName("MUSCLE BW FRAC"))))/1000</f>
        <v>#NAME?</v>
      </c>
      <c r="W442" s="137" t="e" cm="1">
        <f t="array" aca="1" ref="W442" ca="1">V442/_xll.RiskNormal('SW7'!C$5,'SW7'!D$5,_xll.RiskTruncateP(0.05,0.95),_xll.RiskName("Serum Part"))</f>
        <v>#NAME?</v>
      </c>
    </row>
    <row r="443" spans="1:23" x14ac:dyDescent="0.35">
      <c r="A443" s="133">
        <f t="shared" si="53"/>
        <v>440</v>
      </c>
      <c r="B443" s="134" t="e" cm="1">
        <f t="array" aca="1" ref="B443" ca="1">B442+_xll.RiskNormal(0.5584 + 2*0.001787*A443 -3*0.00000155*A443^2 - 4*0.00000000133*A443^3,0.35*(0.5584 + 2*0.001787*A443 -3*0.00000155*A443^2 - 4*0.00000000133*A443^3),_xll.RiskTruncateP(0.05,0.95),_xll.RiskName("BW Gain"),_xll.RiskUnits("kg"))</f>
        <v>#NAME?</v>
      </c>
      <c r="C443" s="133" t="e" cm="1">
        <f t="array" aca="1" ref="C443" ca="1">_xll.RiskNormal(20,20*0.3941,_xll.RiskTruncateP(0.05,0.95),_xll.RiskName("Diet 6 Feed"),_xll.RiskUnits("ng/kg dry"))</f>
        <v>#NAME?</v>
      </c>
      <c r="D443" s="133" t="e" cm="1">
        <f t="array" aca="1" ref="D443" ca="1">_xll.RiskNormal(170,170*0.282,_xll.RiskTruncateP(0.05,0.95),_xll.RiskName("Diet 6 Soil"),_xll.RiskUnits("ng/kg dry"))</f>
        <v>#NAME?</v>
      </c>
      <c r="E443" s="163">
        <v>1.3</v>
      </c>
      <c r="F443" s="134"/>
      <c r="G443" s="134"/>
      <c r="H443" s="134"/>
      <c r="I443" s="134"/>
      <c r="J443" s="134"/>
      <c r="K443" s="134"/>
      <c r="L443" s="134" t="e" cm="1">
        <f t="array" aca="1" ref="L443" ca="1">_xll.RiskNormal(5.4702*LN(A443)-22.889,(5.4702*LN(A443)-22.889)*0.35,_xll.RiskTruncateP(0.05,0.95),_xll.RiskName("DMI"),_xll.RiskUnits("kg"))</f>
        <v>#NAME?</v>
      </c>
      <c r="M443" s="134" t="e" cm="1">
        <f t="array" aca="1" ref="M443" ca="1">_xll.RiskNormal(0.0243*L443,0.005*L443,_xll.RiskTruncateP(0.05,0.95),_xll.RiskName("Soil Intake"),_xll.RiskUnits("kg"))</f>
        <v>#NAME?</v>
      </c>
      <c r="N443" s="134" t="e">
        <f t="shared" ca="1" si="54"/>
        <v>#NAME?</v>
      </c>
      <c r="O443" s="134">
        <f t="shared" si="55"/>
        <v>0</v>
      </c>
      <c r="P443" s="134" t="e">
        <f t="shared" ca="1" si="58"/>
        <v>#NAME?</v>
      </c>
      <c r="Q443" s="134" t="e">
        <f t="shared" ca="1" si="58"/>
        <v>#NAME?</v>
      </c>
      <c r="R443" s="134" t="e">
        <f t="shared" ca="1" si="58"/>
        <v>#NAME?</v>
      </c>
      <c r="S443" s="134" t="e">
        <f t="shared" ca="1" si="57"/>
        <v>#NAME?</v>
      </c>
      <c r="T443" s="134" t="e" cm="1">
        <f t="array" aca="1" ref="T443" ca="1">U442-(U442*(0.5^(1/_xll.RiskNormal('SW7'!C$2,'SW7'!D$2,_xll.RiskTruncateP(0.05,0.95),_xll.RiskName("Halflife"),_xll.RiskUnits("d")))))</f>
        <v>#NAME?</v>
      </c>
      <c r="U443" s="134" t="e">
        <f t="shared" ca="1" si="56"/>
        <v>#NAME?</v>
      </c>
      <c r="V443" s="137" t="e" cm="1">
        <f t="array" aca="1" ref="V443" ca="1">(U443*_xll.RiskNormal('SW7'!C$3,'SW7'!D$3,_xll.RiskTruncateP(0.05,0.95),_xll.RiskName("PFAS MUSCLE FRAC"))/(B443*_xll.RiskNormal('SW7'!C$4,'SW7'!E$4,_xll.RiskTruncateP(0.05,0.95),_xll.RiskName("MUSCLE BW FRAC"))))/1000</f>
        <v>#NAME?</v>
      </c>
      <c r="W443" s="137" t="e" cm="1">
        <f t="array" aca="1" ref="W443" ca="1">V443/_xll.RiskNormal('SW7'!C$5,'SW7'!D$5,_xll.RiskTruncateP(0.05,0.95),_xll.RiskName("Serum Part"))</f>
        <v>#NAME?</v>
      </c>
    </row>
    <row r="444" spans="1:23" x14ac:dyDescent="0.35">
      <c r="A444" s="133">
        <f t="shared" si="53"/>
        <v>441</v>
      </c>
      <c r="B444" s="134" t="e" cm="1">
        <f t="array" aca="1" ref="B444" ca="1">B443+_xll.RiskNormal(0.5584 + 2*0.001787*A444 -3*0.00000155*A444^2 - 4*0.00000000133*A444^3,0.35*(0.5584 + 2*0.001787*A444 -3*0.00000155*A444^2 - 4*0.00000000133*A444^3),_xll.RiskTruncateP(0.05,0.95),_xll.RiskName("BW Gain"),_xll.RiskUnits("kg"))</f>
        <v>#NAME?</v>
      </c>
      <c r="C444" s="133" t="e" cm="1">
        <f t="array" aca="1" ref="C444" ca="1">_xll.RiskNormal(20,20*0.3941,_xll.RiskTruncateP(0.05,0.95),_xll.RiskName("Diet 6 Feed"),_xll.RiskUnits("ng/kg dry"))</f>
        <v>#NAME?</v>
      </c>
      <c r="D444" s="133" t="e" cm="1">
        <f t="array" aca="1" ref="D444" ca="1">_xll.RiskNormal(170,170*0.282,_xll.RiskTruncateP(0.05,0.95),_xll.RiskName("Diet 6 Soil"),_xll.RiskUnits("ng/kg dry"))</f>
        <v>#NAME?</v>
      </c>
      <c r="E444" s="163">
        <v>1.3</v>
      </c>
      <c r="F444" s="134"/>
      <c r="G444" s="134"/>
      <c r="H444" s="134"/>
      <c r="I444" s="134"/>
      <c r="J444" s="134"/>
      <c r="K444" s="134"/>
      <c r="L444" s="134" t="e" cm="1">
        <f t="array" aca="1" ref="L444" ca="1">_xll.RiskNormal(5.4702*LN(A444)-22.889,(5.4702*LN(A444)-22.889)*0.35,_xll.RiskTruncateP(0.05,0.95),_xll.RiskName("DMI"),_xll.RiskUnits("kg"))</f>
        <v>#NAME?</v>
      </c>
      <c r="M444" s="134" t="e" cm="1">
        <f t="array" aca="1" ref="M444" ca="1">_xll.RiskNormal(0.0243*L444,0.005*L444,_xll.RiskTruncateP(0.05,0.95),_xll.RiskName("Soil Intake"),_xll.RiskUnits("kg"))</f>
        <v>#NAME?</v>
      </c>
      <c r="N444" s="134" t="e">
        <f t="shared" ca="1" si="54"/>
        <v>#NAME?</v>
      </c>
      <c r="O444" s="134">
        <f t="shared" si="55"/>
        <v>0</v>
      </c>
      <c r="P444" s="134" t="e">
        <f t="shared" ca="1" si="58"/>
        <v>#NAME?</v>
      </c>
      <c r="Q444" s="134" t="e">
        <f t="shared" ca="1" si="58"/>
        <v>#NAME?</v>
      </c>
      <c r="R444" s="134" t="e">
        <f t="shared" ca="1" si="58"/>
        <v>#NAME?</v>
      </c>
      <c r="S444" s="134" t="e">
        <f t="shared" ca="1" si="57"/>
        <v>#NAME?</v>
      </c>
      <c r="T444" s="134" t="e" cm="1">
        <f t="array" aca="1" ref="T444" ca="1">U443-(U443*(0.5^(1/_xll.RiskNormal('SW7'!C$2,'SW7'!D$2,_xll.RiskTruncateP(0.05,0.95),_xll.RiskName("Halflife"),_xll.RiskUnits("d")))))</f>
        <v>#NAME?</v>
      </c>
      <c r="U444" s="134" t="e">
        <f t="shared" ca="1" si="56"/>
        <v>#NAME?</v>
      </c>
      <c r="V444" s="137" t="e" cm="1">
        <f t="array" aca="1" ref="V444" ca="1">(U444*_xll.RiskNormal('SW7'!C$3,'SW7'!D$3,_xll.RiskTruncateP(0.05,0.95),_xll.RiskName("PFAS MUSCLE FRAC"))/(B444*_xll.RiskNormal('SW7'!C$4,'SW7'!E$4,_xll.RiskTruncateP(0.05,0.95),_xll.RiskName("MUSCLE BW FRAC"))))/1000</f>
        <v>#NAME?</v>
      </c>
      <c r="W444" s="137" t="e" cm="1">
        <f t="array" aca="1" ref="W444" ca="1">V444/_xll.RiskNormal('SW7'!C$5,'SW7'!D$5,_xll.RiskTruncateP(0.05,0.95),_xll.RiskName("Serum Part"))</f>
        <v>#NAME?</v>
      </c>
    </row>
    <row r="445" spans="1:23" x14ac:dyDescent="0.35">
      <c r="A445" s="133">
        <f t="shared" si="53"/>
        <v>442</v>
      </c>
      <c r="B445" s="134" t="e" cm="1">
        <f t="array" aca="1" ref="B445" ca="1">B444+_xll.RiskNormal(0.5584 + 2*0.001787*A445 -3*0.00000155*A445^2 - 4*0.00000000133*A445^3,0.35*(0.5584 + 2*0.001787*A445 -3*0.00000155*A445^2 - 4*0.00000000133*A445^3),_xll.RiskTruncateP(0.05,0.95),_xll.RiskName("BW Gain"),_xll.RiskUnits("kg"))</f>
        <v>#NAME?</v>
      </c>
      <c r="C445" s="133" t="e" cm="1">
        <f t="array" aca="1" ref="C445" ca="1">_xll.RiskNormal(20,20*0.3941,_xll.RiskTruncateP(0.05,0.95),_xll.RiskName("Diet 6 Feed"),_xll.RiskUnits("ng/kg dry"))</f>
        <v>#NAME?</v>
      </c>
      <c r="D445" s="133" t="e" cm="1">
        <f t="array" aca="1" ref="D445" ca="1">_xll.RiskNormal(170,170*0.282,_xll.RiskTruncateP(0.05,0.95),_xll.RiskName("Diet 6 Soil"),_xll.RiskUnits("ng/kg dry"))</f>
        <v>#NAME?</v>
      </c>
      <c r="E445" s="163">
        <v>1.3</v>
      </c>
      <c r="F445" s="134"/>
      <c r="G445" s="134"/>
      <c r="H445" s="134"/>
      <c r="I445" s="134"/>
      <c r="J445" s="134"/>
      <c r="K445" s="134"/>
      <c r="L445" s="134" t="e" cm="1">
        <f t="array" aca="1" ref="L445" ca="1">_xll.RiskNormal(5.4702*LN(A445)-22.889,(5.4702*LN(A445)-22.889)*0.35,_xll.RiskTruncateP(0.05,0.95),_xll.RiskName("DMI"),_xll.RiskUnits("kg"))</f>
        <v>#NAME?</v>
      </c>
      <c r="M445" s="134" t="e" cm="1">
        <f t="array" aca="1" ref="M445" ca="1">_xll.RiskNormal(0.0243*L445,0.005*L445,_xll.RiskTruncateP(0.05,0.95),_xll.RiskName("Soil Intake"),_xll.RiskUnits("kg"))</f>
        <v>#NAME?</v>
      </c>
      <c r="N445" s="134" t="e">
        <f t="shared" ca="1" si="54"/>
        <v>#NAME?</v>
      </c>
      <c r="O445" s="134">
        <f t="shared" si="55"/>
        <v>0</v>
      </c>
      <c r="P445" s="134" t="e">
        <f t="shared" ca="1" si="58"/>
        <v>#NAME?</v>
      </c>
      <c r="Q445" s="134" t="e">
        <f t="shared" ca="1" si="58"/>
        <v>#NAME?</v>
      </c>
      <c r="R445" s="134" t="e">
        <f t="shared" ca="1" si="58"/>
        <v>#NAME?</v>
      </c>
      <c r="S445" s="134" t="e">
        <f t="shared" ca="1" si="57"/>
        <v>#NAME?</v>
      </c>
      <c r="T445" s="134" t="e" cm="1">
        <f t="array" aca="1" ref="T445" ca="1">U444-(U444*(0.5^(1/_xll.RiskNormal('SW7'!C$2,'SW7'!D$2,_xll.RiskTruncateP(0.05,0.95),_xll.RiskName("Halflife"),_xll.RiskUnits("d")))))</f>
        <v>#NAME?</v>
      </c>
      <c r="U445" s="134" t="e">
        <f t="shared" ca="1" si="56"/>
        <v>#NAME?</v>
      </c>
      <c r="V445" s="137" t="e" cm="1">
        <f t="array" aca="1" ref="V445" ca="1">(U445*_xll.RiskNormal('SW7'!C$3,'SW7'!D$3,_xll.RiskTruncateP(0.05,0.95),_xll.RiskName("PFAS MUSCLE FRAC"))/(B445*_xll.RiskNormal('SW7'!C$4,'SW7'!E$4,_xll.RiskTruncateP(0.05,0.95),_xll.RiskName("MUSCLE BW FRAC"))))/1000</f>
        <v>#NAME?</v>
      </c>
      <c r="W445" s="137" t="e" cm="1">
        <f t="array" aca="1" ref="W445" ca="1">V445/_xll.RiskNormal('SW7'!C$5,'SW7'!D$5,_xll.RiskTruncateP(0.05,0.95),_xll.RiskName("Serum Part"))</f>
        <v>#NAME?</v>
      </c>
    </row>
    <row r="446" spans="1:23" x14ac:dyDescent="0.35">
      <c r="A446" s="133">
        <f t="shared" si="53"/>
        <v>443</v>
      </c>
      <c r="B446" s="134" t="e" cm="1">
        <f t="array" aca="1" ref="B446" ca="1">B445+_xll.RiskNormal(0.5584 + 2*0.001787*A446 -3*0.00000155*A446^2 - 4*0.00000000133*A446^3,0.35*(0.5584 + 2*0.001787*A446 -3*0.00000155*A446^2 - 4*0.00000000133*A446^3),_xll.RiskTruncateP(0.05,0.95),_xll.RiskName("BW Gain"),_xll.RiskUnits("kg"))</f>
        <v>#NAME?</v>
      </c>
      <c r="C446" s="133" t="e" cm="1">
        <f t="array" aca="1" ref="C446" ca="1">_xll.RiskNormal(20,20*0.3941,_xll.RiskTruncateP(0.05,0.95),_xll.RiskName("Diet 6 Feed"),_xll.RiskUnits("ng/kg dry"))</f>
        <v>#NAME?</v>
      </c>
      <c r="D446" s="133" t="e" cm="1">
        <f t="array" aca="1" ref="D446" ca="1">_xll.RiskNormal(170,170*0.282,_xll.RiskTruncateP(0.05,0.95),_xll.RiskName("Diet 6 Soil"),_xll.RiskUnits("ng/kg dry"))</f>
        <v>#NAME?</v>
      </c>
      <c r="E446" s="163">
        <v>1.3</v>
      </c>
      <c r="F446" s="134"/>
      <c r="G446" s="134"/>
      <c r="H446" s="134"/>
      <c r="I446" s="134"/>
      <c r="J446" s="134"/>
      <c r="K446" s="134"/>
      <c r="L446" s="134" t="e" cm="1">
        <f t="array" aca="1" ref="L446" ca="1">_xll.RiskNormal(5.4702*LN(A446)-22.889,(5.4702*LN(A446)-22.889)*0.35,_xll.RiskTruncateP(0.05,0.95),_xll.RiskName("DMI"),_xll.RiskUnits("kg"))</f>
        <v>#NAME?</v>
      </c>
      <c r="M446" s="134" t="e" cm="1">
        <f t="array" aca="1" ref="M446" ca="1">_xll.RiskNormal(0.0243*L446,0.005*L446,_xll.RiskTruncateP(0.05,0.95),_xll.RiskName("Soil Intake"),_xll.RiskUnits("kg"))</f>
        <v>#NAME?</v>
      </c>
      <c r="N446" s="134" t="e">
        <f t="shared" ca="1" si="54"/>
        <v>#NAME?</v>
      </c>
      <c r="O446" s="134">
        <f t="shared" si="55"/>
        <v>0</v>
      </c>
      <c r="P446" s="134" t="e">
        <f t="shared" ca="1" si="58"/>
        <v>#NAME?</v>
      </c>
      <c r="Q446" s="134" t="e">
        <f t="shared" ca="1" si="58"/>
        <v>#NAME?</v>
      </c>
      <c r="R446" s="134" t="e">
        <f t="shared" ca="1" si="58"/>
        <v>#NAME?</v>
      </c>
      <c r="S446" s="134" t="e">
        <f t="shared" ca="1" si="57"/>
        <v>#NAME?</v>
      </c>
      <c r="T446" s="134" t="e" cm="1">
        <f t="array" aca="1" ref="T446" ca="1">U445-(U445*(0.5^(1/_xll.RiskNormal('SW7'!C$2,'SW7'!D$2,_xll.RiskTruncateP(0.05,0.95),_xll.RiskName("Halflife"),_xll.RiskUnits("d")))))</f>
        <v>#NAME?</v>
      </c>
      <c r="U446" s="134" t="e">
        <f t="shared" ca="1" si="56"/>
        <v>#NAME?</v>
      </c>
      <c r="V446" s="137" t="e" cm="1">
        <f t="array" aca="1" ref="V446" ca="1">(U446*_xll.RiskNormal('SW7'!C$3,'SW7'!D$3,_xll.RiskTruncateP(0.05,0.95),_xll.RiskName("PFAS MUSCLE FRAC"))/(B446*_xll.RiskNormal('SW7'!C$4,'SW7'!E$4,_xll.RiskTruncateP(0.05,0.95),_xll.RiskName("MUSCLE BW FRAC"))))/1000</f>
        <v>#NAME?</v>
      </c>
      <c r="W446" s="137" t="e" cm="1">
        <f t="array" aca="1" ref="W446" ca="1">V446/_xll.RiskNormal('SW7'!C$5,'SW7'!D$5,_xll.RiskTruncateP(0.05,0.95),_xll.RiskName("Serum Part"))</f>
        <v>#NAME?</v>
      </c>
    </row>
    <row r="447" spans="1:23" x14ac:dyDescent="0.35">
      <c r="A447" s="133">
        <f t="shared" si="53"/>
        <v>444</v>
      </c>
      <c r="B447" s="134" t="e" cm="1">
        <f t="array" aca="1" ref="B447" ca="1">B446+_xll.RiskNormal(0.5584 + 2*0.001787*A447 -3*0.00000155*A447^2 - 4*0.00000000133*A447^3,0.35*(0.5584 + 2*0.001787*A447 -3*0.00000155*A447^2 - 4*0.00000000133*A447^3),_xll.RiskTruncateP(0.05,0.95),_xll.RiskName("BW Gain"),_xll.RiskUnits("kg"))</f>
        <v>#NAME?</v>
      </c>
      <c r="C447" s="133" t="e" cm="1">
        <f t="array" aca="1" ref="C447" ca="1">_xll.RiskNormal(20,20*0.3941,_xll.RiskTruncateP(0.05,0.95),_xll.RiskName("Diet 6 Feed"),_xll.RiskUnits("ng/kg dry"))</f>
        <v>#NAME?</v>
      </c>
      <c r="D447" s="133" t="e" cm="1">
        <f t="array" aca="1" ref="D447" ca="1">_xll.RiskNormal(170,170*0.282,_xll.RiskTruncateP(0.05,0.95),_xll.RiskName("Diet 6 Soil"),_xll.RiskUnits("ng/kg dry"))</f>
        <v>#NAME?</v>
      </c>
      <c r="E447" s="163">
        <v>1.3</v>
      </c>
      <c r="F447" s="134"/>
      <c r="G447" s="134"/>
      <c r="H447" s="134"/>
      <c r="I447" s="134"/>
      <c r="J447" s="134"/>
      <c r="K447" s="134"/>
      <c r="L447" s="134" t="e" cm="1">
        <f t="array" aca="1" ref="L447" ca="1">_xll.RiskNormal(5.4702*LN(A447)-22.889,(5.4702*LN(A447)-22.889)*0.35,_xll.RiskTruncateP(0.05,0.95),_xll.RiskName("DMI"),_xll.RiskUnits("kg"))</f>
        <v>#NAME?</v>
      </c>
      <c r="M447" s="134" t="e" cm="1">
        <f t="array" aca="1" ref="M447" ca="1">_xll.RiskNormal(0.0243*L447,0.005*L447,_xll.RiskTruncateP(0.05,0.95),_xll.RiskName("Soil Intake"),_xll.RiskUnits("kg"))</f>
        <v>#NAME?</v>
      </c>
      <c r="N447" s="134" t="e">
        <f t="shared" ca="1" si="54"/>
        <v>#NAME?</v>
      </c>
      <c r="O447" s="134">
        <f t="shared" si="55"/>
        <v>0</v>
      </c>
      <c r="P447" s="134" t="e">
        <f t="shared" ca="1" si="58"/>
        <v>#NAME?</v>
      </c>
      <c r="Q447" s="134" t="e">
        <f t="shared" ca="1" si="58"/>
        <v>#NAME?</v>
      </c>
      <c r="R447" s="134" t="e">
        <f t="shared" ca="1" si="58"/>
        <v>#NAME?</v>
      </c>
      <c r="S447" s="134" t="e">
        <f t="shared" ca="1" si="57"/>
        <v>#NAME?</v>
      </c>
      <c r="T447" s="134" t="e" cm="1">
        <f t="array" aca="1" ref="T447" ca="1">U446-(U446*(0.5^(1/_xll.RiskNormal('SW7'!C$2,'SW7'!D$2,_xll.RiskTruncateP(0.05,0.95),_xll.RiskName("Halflife"),_xll.RiskUnits("d")))))</f>
        <v>#NAME?</v>
      </c>
      <c r="U447" s="134" t="e">
        <f t="shared" ca="1" si="56"/>
        <v>#NAME?</v>
      </c>
      <c r="V447" s="137" t="e" cm="1">
        <f t="array" aca="1" ref="V447" ca="1">(U447*_xll.RiskNormal('SW7'!C$3,'SW7'!D$3,_xll.RiskTruncateP(0.05,0.95),_xll.RiskName("PFAS MUSCLE FRAC"))/(B447*_xll.RiskNormal('SW7'!C$4,'SW7'!E$4,_xll.RiskTruncateP(0.05,0.95),_xll.RiskName("MUSCLE BW FRAC"))))/1000</f>
        <v>#NAME?</v>
      </c>
      <c r="W447" s="137" t="e" cm="1">
        <f t="array" aca="1" ref="W447" ca="1">V447/_xll.RiskNormal('SW7'!C$5,'SW7'!D$5,_xll.RiskTruncateP(0.05,0.95),_xll.RiskName("Serum Part"))</f>
        <v>#NAME?</v>
      </c>
    </row>
    <row r="448" spans="1:23" x14ac:dyDescent="0.35">
      <c r="A448" s="133">
        <f t="shared" si="53"/>
        <v>445</v>
      </c>
      <c r="B448" s="134" t="e" cm="1">
        <f t="array" aca="1" ref="B448" ca="1">B447+_xll.RiskNormal(0.5584 + 2*0.001787*A448 -3*0.00000155*A448^2 - 4*0.00000000133*A448^3,0.35*(0.5584 + 2*0.001787*A448 -3*0.00000155*A448^2 - 4*0.00000000133*A448^3),_xll.RiskTruncateP(0.05,0.95),_xll.RiskName("BW Gain"),_xll.RiskUnits("kg"))</f>
        <v>#NAME?</v>
      </c>
      <c r="C448" s="133" t="e" cm="1">
        <f t="array" aca="1" ref="C448" ca="1">_xll.RiskNormal(20,20*0.3941,_xll.RiskTruncateP(0.05,0.95),_xll.RiskName("Diet 6 Feed"),_xll.RiskUnits("ng/kg dry"))</f>
        <v>#NAME?</v>
      </c>
      <c r="D448" s="133" t="e" cm="1">
        <f t="array" aca="1" ref="D448" ca="1">_xll.RiskNormal(170,170*0.282,_xll.RiskTruncateP(0.05,0.95),_xll.RiskName("Diet 6 Soil"),_xll.RiskUnits("ng/kg dry"))</f>
        <v>#NAME?</v>
      </c>
      <c r="E448" s="163">
        <v>1.3</v>
      </c>
      <c r="F448" s="134"/>
      <c r="G448" s="134"/>
      <c r="H448" s="134"/>
      <c r="I448" s="134"/>
      <c r="J448" s="134"/>
      <c r="K448" s="134"/>
      <c r="L448" s="134" t="e" cm="1">
        <f t="array" aca="1" ref="L448" ca="1">_xll.RiskNormal(5.4702*LN(A448)-22.889,(5.4702*LN(A448)-22.889)*0.35,_xll.RiskTruncateP(0.05,0.95),_xll.RiskName("DMI"),_xll.RiskUnits("kg"))</f>
        <v>#NAME?</v>
      </c>
      <c r="M448" s="134" t="e" cm="1">
        <f t="array" aca="1" ref="M448" ca="1">_xll.RiskNormal(0.0243*L448,0.005*L448,_xll.RiskTruncateP(0.05,0.95),_xll.RiskName("Soil Intake"),_xll.RiskUnits("kg"))</f>
        <v>#NAME?</v>
      </c>
      <c r="N448" s="134" t="e">
        <f t="shared" ca="1" si="54"/>
        <v>#NAME?</v>
      </c>
      <c r="O448" s="134">
        <f t="shared" si="55"/>
        <v>0</v>
      </c>
      <c r="P448" s="134" t="e">
        <f t="shared" ca="1" si="58"/>
        <v>#NAME?</v>
      </c>
      <c r="Q448" s="134" t="e">
        <f t="shared" ca="1" si="58"/>
        <v>#NAME?</v>
      </c>
      <c r="R448" s="134" t="e">
        <f t="shared" ca="1" si="58"/>
        <v>#NAME?</v>
      </c>
      <c r="S448" s="134" t="e">
        <f t="shared" ca="1" si="57"/>
        <v>#NAME?</v>
      </c>
      <c r="T448" s="134" t="e" cm="1">
        <f t="array" aca="1" ref="T448" ca="1">U447-(U447*(0.5^(1/_xll.RiskNormal('SW7'!C$2,'SW7'!D$2,_xll.RiskTruncateP(0.05,0.95),_xll.RiskName("Halflife"),_xll.RiskUnits("d")))))</f>
        <v>#NAME?</v>
      </c>
      <c r="U448" s="134" t="e">
        <f t="shared" ca="1" si="56"/>
        <v>#NAME?</v>
      </c>
      <c r="V448" s="137" t="e" cm="1">
        <f t="array" aca="1" ref="V448" ca="1">(U448*_xll.RiskNormal('SW7'!C$3,'SW7'!D$3,_xll.RiskTruncateP(0.05,0.95),_xll.RiskName("PFAS MUSCLE FRAC"))/(B448*_xll.RiskNormal('SW7'!C$4,'SW7'!E$4,_xll.RiskTruncateP(0.05,0.95),_xll.RiskName("MUSCLE BW FRAC"))))/1000</f>
        <v>#NAME?</v>
      </c>
      <c r="W448" s="137" t="e" cm="1">
        <f t="array" aca="1" ref="W448" ca="1">V448/_xll.RiskNormal('SW7'!C$5,'SW7'!D$5,_xll.RiskTruncateP(0.05,0.95),_xll.RiskName("Serum Part"))</f>
        <v>#NAME?</v>
      </c>
    </row>
    <row r="449" spans="1:23" x14ac:dyDescent="0.35">
      <c r="A449" s="133">
        <f t="shared" si="53"/>
        <v>446</v>
      </c>
      <c r="B449" s="134" t="e" cm="1">
        <f t="array" aca="1" ref="B449" ca="1">B448+_xll.RiskNormal(0.5584 + 2*0.001787*A449 -3*0.00000155*A449^2 - 4*0.00000000133*A449^3,0.35*(0.5584 + 2*0.001787*A449 -3*0.00000155*A449^2 - 4*0.00000000133*A449^3),_xll.RiskTruncateP(0.05,0.95),_xll.RiskName("BW Gain"),_xll.RiskUnits("kg"))</f>
        <v>#NAME?</v>
      </c>
      <c r="C449" s="133" t="e" cm="1">
        <f t="array" aca="1" ref="C449" ca="1">_xll.RiskNormal(20,20*0.3941,_xll.RiskTruncateP(0.05,0.95),_xll.RiskName("Diet 6 Feed"),_xll.RiskUnits("ng/kg dry"))</f>
        <v>#NAME?</v>
      </c>
      <c r="D449" s="133" t="e" cm="1">
        <f t="array" aca="1" ref="D449" ca="1">_xll.RiskNormal(170,170*0.282,_xll.RiskTruncateP(0.05,0.95),_xll.RiskName("Diet 6 Soil"),_xll.RiskUnits("ng/kg dry"))</f>
        <v>#NAME?</v>
      </c>
      <c r="E449" s="163">
        <v>1.3</v>
      </c>
      <c r="F449" s="134"/>
      <c r="G449" s="134"/>
      <c r="H449" s="134"/>
      <c r="I449" s="134"/>
      <c r="J449" s="134"/>
      <c r="K449" s="134"/>
      <c r="L449" s="134" t="e" cm="1">
        <f t="array" aca="1" ref="L449" ca="1">_xll.RiskNormal(5.4702*LN(A449)-22.889,(5.4702*LN(A449)-22.889)*0.35,_xll.RiskTruncateP(0.05,0.95),_xll.RiskName("DMI"),_xll.RiskUnits("kg"))</f>
        <v>#NAME?</v>
      </c>
      <c r="M449" s="134" t="e" cm="1">
        <f t="array" aca="1" ref="M449" ca="1">_xll.RiskNormal(0.0243*L449,0.005*L449,_xll.RiskTruncateP(0.05,0.95),_xll.RiskName("Soil Intake"),_xll.RiskUnits("kg"))</f>
        <v>#NAME?</v>
      </c>
      <c r="N449" s="134" t="e">
        <f t="shared" ca="1" si="54"/>
        <v>#NAME?</v>
      </c>
      <c r="O449" s="134">
        <f t="shared" si="55"/>
        <v>0</v>
      </c>
      <c r="P449" s="134" t="e">
        <f t="shared" ca="1" si="58"/>
        <v>#NAME?</v>
      </c>
      <c r="Q449" s="134" t="e">
        <f t="shared" ca="1" si="58"/>
        <v>#NAME?</v>
      </c>
      <c r="R449" s="134" t="e">
        <f t="shared" ca="1" si="58"/>
        <v>#NAME?</v>
      </c>
      <c r="S449" s="134" t="e">
        <f t="shared" ca="1" si="57"/>
        <v>#NAME?</v>
      </c>
      <c r="T449" s="134" t="e" cm="1">
        <f t="array" aca="1" ref="T449" ca="1">U448-(U448*(0.5^(1/_xll.RiskNormal('SW7'!C$2,'SW7'!D$2,_xll.RiskTruncateP(0.05,0.95),_xll.RiskName("Halflife"),_xll.RiskUnits("d")))))</f>
        <v>#NAME?</v>
      </c>
      <c r="U449" s="134" t="e">
        <f t="shared" ca="1" si="56"/>
        <v>#NAME?</v>
      </c>
      <c r="V449" s="137" t="e" cm="1">
        <f t="array" aca="1" ref="V449" ca="1">(U449*_xll.RiskNormal('SW7'!C$3,'SW7'!D$3,_xll.RiskTruncateP(0.05,0.95),_xll.RiskName("PFAS MUSCLE FRAC"))/(B449*_xll.RiskNormal('SW7'!C$4,'SW7'!E$4,_xll.RiskTruncateP(0.05,0.95),_xll.RiskName("MUSCLE BW FRAC"))))/1000</f>
        <v>#NAME?</v>
      </c>
      <c r="W449" s="137" t="e" cm="1">
        <f t="array" aca="1" ref="W449" ca="1">V449/_xll.RiskNormal('SW7'!C$5,'SW7'!D$5,_xll.RiskTruncateP(0.05,0.95),_xll.RiskName("Serum Part"))</f>
        <v>#NAME?</v>
      </c>
    </row>
    <row r="450" spans="1:23" x14ac:dyDescent="0.35">
      <c r="A450" s="133">
        <f t="shared" si="53"/>
        <v>447</v>
      </c>
      <c r="B450" s="134" t="e" cm="1">
        <f t="array" aca="1" ref="B450" ca="1">B449+_xll.RiskNormal(0.5584 + 2*0.001787*A450 -3*0.00000155*A450^2 - 4*0.00000000133*A450^3,0.35*(0.5584 + 2*0.001787*A450 -3*0.00000155*A450^2 - 4*0.00000000133*A450^3),_xll.RiskTruncateP(0.05,0.95),_xll.RiskName("BW Gain"),_xll.RiskUnits("kg"))</f>
        <v>#NAME?</v>
      </c>
      <c r="C450" s="133" t="e" cm="1">
        <f t="array" aca="1" ref="C450" ca="1">_xll.RiskNormal(20,20*0.3941,_xll.RiskTruncateP(0.05,0.95),_xll.RiskName("Diet 6 Feed"),_xll.RiskUnits("ng/kg dry"))</f>
        <v>#NAME?</v>
      </c>
      <c r="D450" s="133" t="e" cm="1">
        <f t="array" aca="1" ref="D450" ca="1">_xll.RiskNormal(170,170*0.282,_xll.RiskTruncateP(0.05,0.95),_xll.RiskName("Diet 6 Soil"),_xll.RiskUnits("ng/kg dry"))</f>
        <v>#NAME?</v>
      </c>
      <c r="E450" s="163">
        <v>1.3</v>
      </c>
      <c r="F450" s="134"/>
      <c r="G450" s="134"/>
      <c r="H450" s="134"/>
      <c r="I450" s="134"/>
      <c r="J450" s="134"/>
      <c r="K450" s="134"/>
      <c r="L450" s="134" t="e" cm="1">
        <f t="array" aca="1" ref="L450" ca="1">_xll.RiskNormal(5.4702*LN(A450)-22.889,(5.4702*LN(A450)-22.889)*0.35,_xll.RiskTruncateP(0.05,0.95),_xll.RiskName("DMI"),_xll.RiskUnits("kg"))</f>
        <v>#NAME?</v>
      </c>
      <c r="M450" s="134" t="e" cm="1">
        <f t="array" aca="1" ref="M450" ca="1">_xll.RiskNormal(0.0243*L450,0.005*L450,_xll.RiskTruncateP(0.05,0.95),_xll.RiskName("Soil Intake"),_xll.RiskUnits("kg"))</f>
        <v>#NAME?</v>
      </c>
      <c r="N450" s="134" t="e">
        <f t="shared" ca="1" si="54"/>
        <v>#NAME?</v>
      </c>
      <c r="O450" s="134">
        <f t="shared" si="55"/>
        <v>0</v>
      </c>
      <c r="P450" s="134" t="e">
        <f t="shared" ca="1" si="58"/>
        <v>#NAME?</v>
      </c>
      <c r="Q450" s="134" t="e">
        <f t="shared" ca="1" si="58"/>
        <v>#NAME?</v>
      </c>
      <c r="R450" s="134" t="e">
        <f t="shared" ca="1" si="58"/>
        <v>#NAME?</v>
      </c>
      <c r="S450" s="134" t="e">
        <f t="shared" ca="1" si="57"/>
        <v>#NAME?</v>
      </c>
      <c r="T450" s="134" t="e" cm="1">
        <f t="array" aca="1" ref="T450" ca="1">U449-(U449*(0.5^(1/_xll.RiskNormal('SW7'!C$2,'SW7'!D$2,_xll.RiskTruncateP(0.05,0.95),_xll.RiskName("Halflife"),_xll.RiskUnits("d")))))</f>
        <v>#NAME?</v>
      </c>
      <c r="U450" s="134" t="e">
        <f t="shared" ca="1" si="56"/>
        <v>#NAME?</v>
      </c>
      <c r="V450" s="137" t="e" cm="1">
        <f t="array" aca="1" ref="V450" ca="1">(U450*_xll.RiskNormal('SW7'!C$3,'SW7'!D$3,_xll.RiskTruncateP(0.05,0.95),_xll.RiskName("PFAS MUSCLE FRAC"))/(B450*_xll.RiskNormal('SW7'!C$4,'SW7'!E$4,_xll.RiskTruncateP(0.05,0.95),_xll.RiskName("MUSCLE BW FRAC"))))/1000</f>
        <v>#NAME?</v>
      </c>
      <c r="W450" s="137" t="e" cm="1">
        <f t="array" aca="1" ref="W450" ca="1">V450/_xll.RiskNormal('SW7'!C$5,'SW7'!D$5,_xll.RiskTruncateP(0.05,0.95),_xll.RiskName("Serum Part"))</f>
        <v>#NAME?</v>
      </c>
    </row>
    <row r="451" spans="1:23" x14ac:dyDescent="0.35">
      <c r="A451" s="133">
        <f t="shared" si="53"/>
        <v>448</v>
      </c>
      <c r="B451" s="134" t="e" cm="1">
        <f t="array" aca="1" ref="B451" ca="1">B450+_xll.RiskNormal(0.5584 + 2*0.001787*A451 -3*0.00000155*A451^2 - 4*0.00000000133*A451^3,0.35*(0.5584 + 2*0.001787*A451 -3*0.00000155*A451^2 - 4*0.00000000133*A451^3),_xll.RiskTruncateP(0.05,0.95),_xll.RiskName("BW Gain"),_xll.RiskUnits("kg"))</f>
        <v>#NAME?</v>
      </c>
      <c r="C451" s="133" t="e" cm="1">
        <f t="array" aca="1" ref="C451" ca="1">_xll.RiskNormal(20,20*0.3941,_xll.RiskTruncateP(0.05,0.95),_xll.RiskName("Diet 6 Feed"),_xll.RiskUnits("ng/kg dry"))</f>
        <v>#NAME?</v>
      </c>
      <c r="D451" s="133" t="e" cm="1">
        <f t="array" aca="1" ref="D451" ca="1">_xll.RiskNormal(170,170*0.282,_xll.RiskTruncateP(0.05,0.95),_xll.RiskName("Diet 6 Soil"),_xll.RiskUnits("ng/kg dry"))</f>
        <v>#NAME?</v>
      </c>
      <c r="E451" s="163">
        <v>1.3</v>
      </c>
      <c r="F451" s="134"/>
      <c r="G451" s="134"/>
      <c r="H451" s="134"/>
      <c r="I451" s="134"/>
      <c r="J451" s="134"/>
      <c r="K451" s="134"/>
      <c r="L451" s="134" t="e" cm="1">
        <f t="array" aca="1" ref="L451" ca="1">_xll.RiskNormal(5.4702*LN(A451)-22.889,(5.4702*LN(A451)-22.889)*0.35,_xll.RiskTruncateP(0.05,0.95),_xll.RiskName("DMI"),_xll.RiskUnits("kg"))</f>
        <v>#NAME?</v>
      </c>
      <c r="M451" s="134" t="e" cm="1">
        <f t="array" aca="1" ref="M451" ca="1">_xll.RiskNormal(0.0243*L451,0.005*L451,_xll.RiskTruncateP(0.05,0.95),_xll.RiskName("Soil Intake"),_xll.RiskUnits("kg"))</f>
        <v>#NAME?</v>
      </c>
      <c r="N451" s="134" t="e">
        <f t="shared" ca="1" si="54"/>
        <v>#NAME?</v>
      </c>
      <c r="O451" s="134">
        <f t="shared" si="55"/>
        <v>0</v>
      </c>
      <c r="P451" s="134" t="e">
        <f t="shared" ca="1" si="58"/>
        <v>#NAME?</v>
      </c>
      <c r="Q451" s="134" t="e">
        <f t="shared" ca="1" si="58"/>
        <v>#NAME?</v>
      </c>
      <c r="R451" s="134" t="e">
        <f t="shared" ca="1" si="58"/>
        <v>#NAME?</v>
      </c>
      <c r="S451" s="134" t="e">
        <f t="shared" ca="1" si="57"/>
        <v>#NAME?</v>
      </c>
      <c r="T451" s="134" t="e" cm="1">
        <f t="array" aca="1" ref="T451" ca="1">U450-(U450*(0.5^(1/_xll.RiskNormal('SW7'!C$2,'SW7'!D$2,_xll.RiskTruncateP(0.05,0.95),_xll.RiskName("Halflife"),_xll.RiskUnits("d")))))</f>
        <v>#NAME?</v>
      </c>
      <c r="U451" s="134" t="e">
        <f t="shared" ca="1" si="56"/>
        <v>#NAME?</v>
      </c>
      <c r="V451" s="137" t="e" cm="1">
        <f t="array" aca="1" ref="V451" ca="1">(U451*_xll.RiskNormal('SW7'!C$3,'SW7'!D$3,_xll.RiskTruncateP(0.05,0.95),_xll.RiskName("PFAS MUSCLE FRAC"))/(B451*_xll.RiskNormal('SW7'!C$4,'SW7'!E$4,_xll.RiskTruncateP(0.05,0.95),_xll.RiskName("MUSCLE BW FRAC"))))/1000</f>
        <v>#NAME?</v>
      </c>
      <c r="W451" s="137" t="e" cm="1">
        <f t="array" aca="1" ref="W451" ca="1">V451/_xll.RiskNormal('SW7'!C$5,'SW7'!D$5,_xll.RiskTruncateP(0.05,0.95),_xll.RiskName("Serum Part"))</f>
        <v>#NAME?</v>
      </c>
    </row>
    <row r="452" spans="1:23" x14ac:dyDescent="0.35">
      <c r="A452" s="133">
        <f t="shared" si="53"/>
        <v>449</v>
      </c>
      <c r="B452" s="134" t="e" cm="1">
        <f t="array" aca="1" ref="B452" ca="1">B451+_xll.RiskNormal(0.5584 + 2*0.001787*A452 -3*0.00000155*A452^2 - 4*0.00000000133*A452^3,0.35*(0.5584 + 2*0.001787*A452 -3*0.00000155*A452^2 - 4*0.00000000133*A452^3),_xll.RiskTruncateP(0.05,0.95),_xll.RiskName("BW Gain"),_xll.RiskUnits("kg"))</f>
        <v>#NAME?</v>
      </c>
      <c r="C452" s="133" t="e" cm="1">
        <f t="array" aca="1" ref="C452" ca="1">_xll.RiskNormal(20,20*0.3941,_xll.RiskTruncateP(0.05,0.95),_xll.RiskName("Diet 6 Feed"),_xll.RiskUnits("ng/kg dry"))</f>
        <v>#NAME?</v>
      </c>
      <c r="D452" s="133" t="e" cm="1">
        <f t="array" aca="1" ref="D452" ca="1">_xll.RiskNormal(170,170*0.282,_xll.RiskTruncateP(0.05,0.95),_xll.RiskName("Diet 6 Soil"),_xll.RiskUnits("ng/kg dry"))</f>
        <v>#NAME?</v>
      </c>
      <c r="E452" s="163">
        <v>1.3</v>
      </c>
      <c r="F452" s="134"/>
      <c r="G452" s="134"/>
      <c r="H452" s="134"/>
      <c r="I452" s="134"/>
      <c r="J452" s="134"/>
      <c r="K452" s="134"/>
      <c r="L452" s="134" t="e" cm="1">
        <f t="array" aca="1" ref="L452" ca="1">_xll.RiskNormal(5.4702*LN(A452)-22.889,(5.4702*LN(A452)-22.889)*0.35,_xll.RiskTruncateP(0.05,0.95),_xll.RiskName("DMI"),_xll.RiskUnits("kg"))</f>
        <v>#NAME?</v>
      </c>
      <c r="M452" s="134" t="e" cm="1">
        <f t="array" aca="1" ref="M452" ca="1">_xll.RiskNormal(0.0243*L452,0.005*L452,_xll.RiskTruncateP(0.05,0.95),_xll.RiskName("Soil Intake"),_xll.RiskUnits("kg"))</f>
        <v>#NAME?</v>
      </c>
      <c r="N452" s="134" t="e">
        <f t="shared" ca="1" si="54"/>
        <v>#NAME?</v>
      </c>
      <c r="O452" s="134">
        <f t="shared" si="55"/>
        <v>0</v>
      </c>
      <c r="P452" s="134" t="e">
        <f t="shared" ca="1" si="58"/>
        <v>#NAME?</v>
      </c>
      <c r="Q452" s="134" t="e">
        <f t="shared" ca="1" si="58"/>
        <v>#NAME?</v>
      </c>
      <c r="R452" s="134" t="e">
        <f t="shared" ca="1" si="58"/>
        <v>#NAME?</v>
      </c>
      <c r="S452" s="134" t="e">
        <f t="shared" ca="1" si="57"/>
        <v>#NAME?</v>
      </c>
      <c r="T452" s="134" t="e" cm="1">
        <f t="array" aca="1" ref="T452" ca="1">U451-(U451*(0.5^(1/_xll.RiskNormal('SW7'!C$2,'SW7'!D$2,_xll.RiskTruncateP(0.05,0.95),_xll.RiskName("Halflife"),_xll.RiskUnits("d")))))</f>
        <v>#NAME?</v>
      </c>
      <c r="U452" s="134" t="e">
        <f t="shared" ca="1" si="56"/>
        <v>#NAME?</v>
      </c>
      <c r="V452" s="137" t="e" cm="1">
        <f t="array" aca="1" ref="V452" ca="1">(U452*_xll.RiskNormal('SW7'!C$3,'SW7'!D$3,_xll.RiskTruncateP(0.05,0.95),_xll.RiskName("PFAS MUSCLE FRAC"))/(B452*_xll.RiskNormal('SW7'!C$4,'SW7'!E$4,_xll.RiskTruncateP(0.05,0.95),_xll.RiskName("MUSCLE BW FRAC"))))/1000</f>
        <v>#NAME?</v>
      </c>
      <c r="W452" s="137" t="e" cm="1">
        <f t="array" aca="1" ref="W452" ca="1">V452/_xll.RiskNormal('SW7'!C$5,'SW7'!D$5,_xll.RiskTruncateP(0.05,0.95),_xll.RiskName("Serum Part"))</f>
        <v>#NAME?</v>
      </c>
    </row>
    <row r="453" spans="1:23" x14ac:dyDescent="0.35">
      <c r="A453" s="133">
        <f t="shared" ref="A453:A516" si="59">A452+1</f>
        <v>450</v>
      </c>
      <c r="B453" s="134" t="e" cm="1">
        <f t="array" aca="1" ref="B453" ca="1">B452+_xll.RiskNormal(0.5584 + 2*0.001787*A453 -3*0.00000155*A453^2 - 4*0.00000000133*A453^3,0.35*(0.5584 + 2*0.001787*A453 -3*0.00000155*A453^2 - 4*0.00000000133*A453^3),_xll.RiskTruncateP(0.05,0.95),_xll.RiskName("BW Gain"),_xll.RiskUnits("kg"))</f>
        <v>#NAME?</v>
      </c>
      <c r="C453" s="133" t="e" cm="1">
        <f t="array" aca="1" ref="C453" ca="1">_xll.RiskNormal(20,20*0.3941,_xll.RiskTruncateP(0.05,0.95),_xll.RiskName("Diet 6 Feed"),_xll.RiskUnits("ng/kg dry"))</f>
        <v>#NAME?</v>
      </c>
      <c r="D453" s="133" t="e" cm="1">
        <f t="array" aca="1" ref="D453" ca="1">_xll.RiskNormal(170,170*0.282,_xll.RiskTruncateP(0.05,0.95),_xll.RiskName("Diet 6 Soil"),_xll.RiskUnits("ng/kg dry"))</f>
        <v>#NAME?</v>
      </c>
      <c r="E453" s="163">
        <v>1.3</v>
      </c>
      <c r="F453" s="134"/>
      <c r="G453" s="134"/>
      <c r="H453" s="134"/>
      <c r="I453" s="134"/>
      <c r="J453" s="134"/>
      <c r="K453" s="134"/>
      <c r="L453" s="134" t="e" cm="1">
        <f t="array" aca="1" ref="L453" ca="1">_xll.RiskNormal(5.4702*LN(A453)-22.889,(5.4702*LN(A453)-22.889)*0.35,_xll.RiskTruncateP(0.05,0.95),_xll.RiskName("DMI"),_xll.RiskUnits("kg"))</f>
        <v>#NAME?</v>
      </c>
      <c r="M453" s="134" t="e" cm="1">
        <f t="array" aca="1" ref="M453" ca="1">_xll.RiskNormal(0.0243*L453,0.005*L453,_xll.RiskTruncateP(0.05,0.95),_xll.RiskName("Soil Intake"),_xll.RiskUnits("kg"))</f>
        <v>#NAME?</v>
      </c>
      <c r="N453" s="134" t="e">
        <f t="shared" ref="N453:N516" ca="1" si="60">4*L453</f>
        <v>#NAME?</v>
      </c>
      <c r="O453" s="134">
        <f t="shared" ref="O453:O516" si="61">J453*K453</f>
        <v>0</v>
      </c>
      <c r="P453" s="134" t="e">
        <f t="shared" ca="1" si="58"/>
        <v>#NAME?</v>
      </c>
      <c r="Q453" s="134" t="e">
        <f t="shared" ca="1" si="58"/>
        <v>#NAME?</v>
      </c>
      <c r="R453" s="134" t="e">
        <f t="shared" ca="1" si="58"/>
        <v>#NAME?</v>
      </c>
      <c r="S453" s="134" t="e">
        <f t="shared" ca="1" si="57"/>
        <v>#NAME?</v>
      </c>
      <c r="T453" s="134" t="e" cm="1">
        <f t="array" aca="1" ref="T453" ca="1">U452-(U452*(0.5^(1/_xll.RiskNormal('SW7'!C$2,'SW7'!D$2,_xll.RiskTruncateP(0.05,0.95),_xll.RiskName("Halflife"),_xll.RiskUnits("d")))))</f>
        <v>#NAME?</v>
      </c>
      <c r="U453" s="134" t="e">
        <f t="shared" ref="U453:U516" ca="1" si="62">U452+S452-T452</f>
        <v>#NAME?</v>
      </c>
      <c r="V453" s="137" t="e" cm="1">
        <f t="array" aca="1" ref="V453" ca="1">(U453*_xll.RiskNormal('SW7'!C$3,'SW7'!D$3,_xll.RiskTruncateP(0.05,0.95),_xll.RiskName("PFAS MUSCLE FRAC"))/(B453*_xll.RiskNormal('SW7'!C$4,'SW7'!E$4,_xll.RiskTruncateP(0.05,0.95),_xll.RiskName("MUSCLE BW FRAC"))))/1000</f>
        <v>#NAME?</v>
      </c>
      <c r="W453" s="137" t="e" cm="1">
        <f t="array" aca="1" ref="W453" ca="1">V453/_xll.RiskNormal('SW7'!C$5,'SW7'!D$5,_xll.RiskTruncateP(0.05,0.95),_xll.RiskName("Serum Part"))</f>
        <v>#NAME?</v>
      </c>
    </row>
    <row r="454" spans="1:23" x14ac:dyDescent="0.35">
      <c r="A454" s="133">
        <f t="shared" si="59"/>
        <v>451</v>
      </c>
      <c r="B454" s="134" t="e" cm="1">
        <f t="array" aca="1" ref="B454" ca="1">B453+_xll.RiskNormal(0.5584 + 2*0.001787*A454 -3*0.00000155*A454^2 - 4*0.00000000133*A454^3,0.35*(0.5584 + 2*0.001787*A454 -3*0.00000155*A454^2 - 4*0.00000000133*A454^3),_xll.RiskTruncateP(0.05,0.95),_xll.RiskName("BW Gain"),_xll.RiskUnits("kg"))</f>
        <v>#NAME?</v>
      </c>
      <c r="C454" s="133" t="e" cm="1">
        <f t="array" aca="1" ref="C454" ca="1">_xll.RiskNormal(20,20*0.3941,_xll.RiskTruncateP(0.05,0.95),_xll.RiskName("Diet 6 Feed"),_xll.RiskUnits("ng/kg dry"))</f>
        <v>#NAME?</v>
      </c>
      <c r="D454" s="133" t="e" cm="1">
        <f t="array" aca="1" ref="D454" ca="1">_xll.RiskNormal(170,170*0.282,_xll.RiskTruncateP(0.05,0.95),_xll.RiskName("Diet 6 Soil"),_xll.RiskUnits("ng/kg dry"))</f>
        <v>#NAME?</v>
      </c>
      <c r="E454" s="163">
        <v>1.3</v>
      </c>
      <c r="F454" s="134"/>
      <c r="G454" s="134"/>
      <c r="H454" s="134"/>
      <c r="I454" s="134"/>
      <c r="J454" s="134"/>
      <c r="K454" s="134"/>
      <c r="L454" s="134" t="e" cm="1">
        <f t="array" aca="1" ref="L454" ca="1">_xll.RiskNormal(5.4702*LN(A454)-22.889,(5.4702*LN(A454)-22.889)*0.35,_xll.RiskTruncateP(0.05,0.95),_xll.RiskName("DMI"),_xll.RiskUnits("kg"))</f>
        <v>#NAME?</v>
      </c>
      <c r="M454" s="134" t="e" cm="1">
        <f t="array" aca="1" ref="M454" ca="1">_xll.RiskNormal(0.0243*L454,0.005*L454,_xll.RiskTruncateP(0.05,0.95),_xll.RiskName("Soil Intake"),_xll.RiskUnits("kg"))</f>
        <v>#NAME?</v>
      </c>
      <c r="N454" s="134" t="e">
        <f t="shared" ca="1" si="60"/>
        <v>#NAME?</v>
      </c>
      <c r="O454" s="134">
        <f t="shared" si="61"/>
        <v>0</v>
      </c>
      <c r="P454" s="134" t="e">
        <f t="shared" ca="1" si="58"/>
        <v>#NAME?</v>
      </c>
      <c r="Q454" s="134" t="e">
        <f t="shared" ca="1" si="58"/>
        <v>#NAME?</v>
      </c>
      <c r="R454" s="134" t="e">
        <f t="shared" ca="1" si="58"/>
        <v>#NAME?</v>
      </c>
      <c r="S454" s="134" t="e">
        <f t="shared" ca="1" si="57"/>
        <v>#NAME?</v>
      </c>
      <c r="T454" s="134" t="e" cm="1">
        <f t="array" aca="1" ref="T454" ca="1">U453-(U453*(0.5^(1/_xll.RiskNormal('SW7'!C$2,'SW7'!D$2,_xll.RiskTruncateP(0.05,0.95),_xll.RiskName("Halflife"),_xll.RiskUnits("d")))))</f>
        <v>#NAME?</v>
      </c>
      <c r="U454" s="134" t="e">
        <f t="shared" ca="1" si="62"/>
        <v>#NAME?</v>
      </c>
      <c r="V454" s="137" t="e" cm="1">
        <f t="array" aca="1" ref="V454" ca="1">(U454*_xll.RiskNormal('SW7'!C$3,'SW7'!D$3,_xll.RiskTruncateP(0.05,0.95),_xll.RiskName("PFAS MUSCLE FRAC"))/(B454*_xll.RiskNormal('SW7'!C$4,'SW7'!E$4,_xll.RiskTruncateP(0.05,0.95),_xll.RiskName("MUSCLE BW FRAC"))))/1000</f>
        <v>#NAME?</v>
      </c>
      <c r="W454" s="137" t="e" cm="1">
        <f t="array" aca="1" ref="W454" ca="1">V454/_xll.RiskNormal('SW7'!C$5,'SW7'!D$5,_xll.RiskTruncateP(0.05,0.95),_xll.RiskName("Serum Part"))</f>
        <v>#NAME?</v>
      </c>
    </row>
    <row r="455" spans="1:23" x14ac:dyDescent="0.35">
      <c r="A455" s="133">
        <f t="shared" si="59"/>
        <v>452</v>
      </c>
      <c r="B455" s="134" t="e" cm="1">
        <f t="array" aca="1" ref="B455" ca="1">B454+_xll.RiskNormal(0.5584 + 2*0.001787*A455 -3*0.00000155*A455^2 - 4*0.00000000133*A455^3,0.35*(0.5584 + 2*0.001787*A455 -3*0.00000155*A455^2 - 4*0.00000000133*A455^3),_xll.RiskTruncateP(0.05,0.95),_xll.RiskName("BW Gain"),_xll.RiskUnits("kg"))</f>
        <v>#NAME?</v>
      </c>
      <c r="C455" s="133" t="e" cm="1">
        <f t="array" aca="1" ref="C455" ca="1">_xll.RiskNormal(20,20*0.3941,_xll.RiskTruncateP(0.05,0.95),_xll.RiskName("Diet 6 Feed"),_xll.RiskUnits("ng/kg dry"))</f>
        <v>#NAME?</v>
      </c>
      <c r="D455" s="133" t="e" cm="1">
        <f t="array" aca="1" ref="D455" ca="1">_xll.RiskNormal(170,170*0.282,_xll.RiskTruncateP(0.05,0.95),_xll.RiskName("Diet 6 Soil"),_xll.RiskUnits("ng/kg dry"))</f>
        <v>#NAME?</v>
      </c>
      <c r="E455" s="163">
        <v>1.3</v>
      </c>
      <c r="F455" s="134"/>
      <c r="G455" s="134"/>
      <c r="H455" s="134"/>
      <c r="I455" s="134"/>
      <c r="J455" s="134"/>
      <c r="K455" s="134"/>
      <c r="L455" s="134" t="e" cm="1">
        <f t="array" aca="1" ref="L455" ca="1">_xll.RiskNormal(5.4702*LN(A455)-22.889,(5.4702*LN(A455)-22.889)*0.35,_xll.RiskTruncateP(0.05,0.95),_xll.RiskName("DMI"),_xll.RiskUnits("kg"))</f>
        <v>#NAME?</v>
      </c>
      <c r="M455" s="134" t="e" cm="1">
        <f t="array" aca="1" ref="M455" ca="1">_xll.RiskNormal(0.0243*L455,0.005*L455,_xll.RiskTruncateP(0.05,0.95),_xll.RiskName("Soil Intake"),_xll.RiskUnits("kg"))</f>
        <v>#NAME?</v>
      </c>
      <c r="N455" s="134" t="e">
        <f t="shared" ca="1" si="60"/>
        <v>#NAME?</v>
      </c>
      <c r="O455" s="134">
        <f t="shared" si="61"/>
        <v>0</v>
      </c>
      <c r="P455" s="134" t="e">
        <f t="shared" ca="1" si="58"/>
        <v>#NAME?</v>
      </c>
      <c r="Q455" s="134" t="e">
        <f t="shared" ca="1" si="58"/>
        <v>#NAME?</v>
      </c>
      <c r="R455" s="134" t="e">
        <f t="shared" ca="1" si="58"/>
        <v>#NAME?</v>
      </c>
      <c r="S455" s="134" t="e">
        <f t="shared" ca="1" si="57"/>
        <v>#NAME?</v>
      </c>
      <c r="T455" s="134" t="e" cm="1">
        <f t="array" aca="1" ref="T455" ca="1">U454-(U454*(0.5^(1/_xll.RiskNormal('SW7'!C$2,'SW7'!D$2,_xll.RiskTruncateP(0.05,0.95),_xll.RiskName("Halflife"),_xll.RiskUnits("d")))))</f>
        <v>#NAME?</v>
      </c>
      <c r="U455" s="134" t="e">
        <f t="shared" ca="1" si="62"/>
        <v>#NAME?</v>
      </c>
      <c r="V455" s="137" t="e" cm="1">
        <f t="array" aca="1" ref="V455" ca="1">(U455*_xll.RiskNormal('SW7'!C$3,'SW7'!D$3,_xll.RiskTruncateP(0.05,0.95),_xll.RiskName("PFAS MUSCLE FRAC"))/(B455*_xll.RiskNormal('SW7'!C$4,'SW7'!E$4,_xll.RiskTruncateP(0.05,0.95),_xll.RiskName("MUSCLE BW FRAC"))))/1000</f>
        <v>#NAME?</v>
      </c>
      <c r="W455" s="137" t="e" cm="1">
        <f t="array" aca="1" ref="W455" ca="1">V455/_xll.RiskNormal('SW7'!C$5,'SW7'!D$5,_xll.RiskTruncateP(0.05,0.95),_xll.RiskName("Serum Part"))</f>
        <v>#NAME?</v>
      </c>
    </row>
    <row r="456" spans="1:23" x14ac:dyDescent="0.35">
      <c r="A456" s="133">
        <f t="shared" si="59"/>
        <v>453</v>
      </c>
      <c r="B456" s="134" t="e" cm="1">
        <f t="array" aca="1" ref="B456" ca="1">B455+_xll.RiskNormal(0.5584 + 2*0.001787*A456 -3*0.00000155*A456^2 - 4*0.00000000133*A456^3,0.35*(0.5584 + 2*0.001787*A456 -3*0.00000155*A456^2 - 4*0.00000000133*A456^3),_xll.RiskTruncateP(0.05,0.95),_xll.RiskName("BW Gain"),_xll.RiskUnits("kg"))</f>
        <v>#NAME?</v>
      </c>
      <c r="C456" s="133" t="e" cm="1">
        <f t="array" aca="1" ref="C456" ca="1">_xll.RiskNormal(20,20*0.3941,_xll.RiskTruncateP(0.05,0.95),_xll.RiskName("Diet 6 Feed"),_xll.RiskUnits("ng/kg dry"))</f>
        <v>#NAME?</v>
      </c>
      <c r="D456" s="133" t="e" cm="1">
        <f t="array" aca="1" ref="D456" ca="1">_xll.RiskNormal(170,170*0.282,_xll.RiskTruncateP(0.05,0.95),_xll.RiskName("Diet 6 Soil"),_xll.RiskUnits("ng/kg dry"))</f>
        <v>#NAME?</v>
      </c>
      <c r="E456" s="163">
        <v>1.3</v>
      </c>
      <c r="F456" s="134"/>
      <c r="G456" s="134"/>
      <c r="H456" s="134"/>
      <c r="I456" s="134"/>
      <c r="J456" s="134"/>
      <c r="K456" s="134"/>
      <c r="L456" s="134" t="e" cm="1">
        <f t="array" aca="1" ref="L456" ca="1">_xll.RiskNormal(5.4702*LN(A456)-22.889,(5.4702*LN(A456)-22.889)*0.35,_xll.RiskTruncateP(0.05,0.95),_xll.RiskName("DMI"),_xll.RiskUnits("kg"))</f>
        <v>#NAME?</v>
      </c>
      <c r="M456" s="134" t="e" cm="1">
        <f t="array" aca="1" ref="M456" ca="1">_xll.RiskNormal(0.0243*L456,0.005*L456,_xll.RiskTruncateP(0.05,0.95),_xll.RiskName("Soil Intake"),_xll.RiskUnits("kg"))</f>
        <v>#NAME?</v>
      </c>
      <c r="N456" s="134" t="e">
        <f t="shared" ca="1" si="60"/>
        <v>#NAME?</v>
      </c>
      <c r="O456" s="134">
        <f t="shared" si="61"/>
        <v>0</v>
      </c>
      <c r="P456" s="134" t="e">
        <f t="shared" ca="1" si="58"/>
        <v>#NAME?</v>
      </c>
      <c r="Q456" s="134" t="e">
        <f t="shared" ca="1" si="58"/>
        <v>#NAME?</v>
      </c>
      <c r="R456" s="134" t="e">
        <f t="shared" ca="1" si="58"/>
        <v>#NAME?</v>
      </c>
      <c r="S456" s="134" t="e">
        <f t="shared" ca="1" si="57"/>
        <v>#NAME?</v>
      </c>
      <c r="T456" s="134" t="e" cm="1">
        <f t="array" aca="1" ref="T456" ca="1">U455-(U455*(0.5^(1/_xll.RiskNormal('SW7'!C$2,'SW7'!D$2,_xll.RiskTruncateP(0.05,0.95),_xll.RiskName("Halflife"),_xll.RiskUnits("d")))))</f>
        <v>#NAME?</v>
      </c>
      <c r="U456" s="134" t="e">
        <f t="shared" ca="1" si="62"/>
        <v>#NAME?</v>
      </c>
      <c r="V456" s="137" t="e" cm="1">
        <f t="array" aca="1" ref="V456" ca="1">(U456*_xll.RiskNormal('SW7'!C$3,'SW7'!D$3,_xll.RiskTruncateP(0.05,0.95),_xll.RiskName("PFAS MUSCLE FRAC"))/(B456*_xll.RiskNormal('SW7'!C$4,'SW7'!E$4,_xll.RiskTruncateP(0.05,0.95),_xll.RiskName("MUSCLE BW FRAC"))))/1000</f>
        <v>#NAME?</v>
      </c>
      <c r="W456" s="137" t="e" cm="1">
        <f t="array" aca="1" ref="W456" ca="1">V456/_xll.RiskNormal('SW7'!C$5,'SW7'!D$5,_xll.RiskTruncateP(0.05,0.95),_xll.RiskName("Serum Part"))</f>
        <v>#NAME?</v>
      </c>
    </row>
    <row r="457" spans="1:23" x14ac:dyDescent="0.35">
      <c r="A457" s="133">
        <f t="shared" si="59"/>
        <v>454</v>
      </c>
      <c r="B457" s="134" t="e" cm="1">
        <f t="array" aca="1" ref="B457" ca="1">B456+_xll.RiskNormal(0.5584 + 2*0.001787*A457 -3*0.00000155*A457^2 - 4*0.00000000133*A457^3,0.35*(0.5584 + 2*0.001787*A457 -3*0.00000155*A457^2 - 4*0.00000000133*A457^3),_xll.RiskTruncateP(0.05,0.95),_xll.RiskName("BW Gain"),_xll.RiskUnits("kg"))</f>
        <v>#NAME?</v>
      </c>
      <c r="C457" s="133" t="e" cm="1">
        <f t="array" aca="1" ref="C457" ca="1">_xll.RiskNormal(20,20*0.3941,_xll.RiskTruncateP(0.05,0.95),_xll.RiskName("Diet 6 Feed"),_xll.RiskUnits("ng/kg dry"))</f>
        <v>#NAME?</v>
      </c>
      <c r="D457" s="133" t="e" cm="1">
        <f t="array" aca="1" ref="D457" ca="1">_xll.RiskNormal(170,170*0.282,_xll.RiskTruncateP(0.05,0.95),_xll.RiskName("Diet 6 Soil"),_xll.RiskUnits("ng/kg dry"))</f>
        <v>#NAME?</v>
      </c>
      <c r="E457" s="163">
        <v>1.3</v>
      </c>
      <c r="F457" s="134"/>
      <c r="G457" s="134"/>
      <c r="H457" s="134"/>
      <c r="I457" s="134"/>
      <c r="J457" s="134"/>
      <c r="K457" s="134"/>
      <c r="L457" s="134" t="e" cm="1">
        <f t="array" aca="1" ref="L457" ca="1">_xll.RiskNormal(5.4702*LN(A457)-22.889,(5.4702*LN(A457)-22.889)*0.35,_xll.RiskTruncateP(0.05,0.95),_xll.RiskName("DMI"),_xll.RiskUnits("kg"))</f>
        <v>#NAME?</v>
      </c>
      <c r="M457" s="134" t="e" cm="1">
        <f t="array" aca="1" ref="M457" ca="1">_xll.RiskNormal(0.0243*L457,0.005*L457,_xll.RiskTruncateP(0.05,0.95),_xll.RiskName("Soil Intake"),_xll.RiskUnits("kg"))</f>
        <v>#NAME?</v>
      </c>
      <c r="N457" s="134" t="e">
        <f t="shared" ca="1" si="60"/>
        <v>#NAME?</v>
      </c>
      <c r="O457" s="134">
        <f t="shared" si="61"/>
        <v>0</v>
      </c>
      <c r="P457" s="134" t="e">
        <f t="shared" ca="1" si="58"/>
        <v>#NAME?</v>
      </c>
      <c r="Q457" s="134" t="e">
        <f t="shared" ca="1" si="58"/>
        <v>#NAME?</v>
      </c>
      <c r="R457" s="134" t="e">
        <f t="shared" ca="1" si="58"/>
        <v>#NAME?</v>
      </c>
      <c r="S457" s="134" t="e">
        <f t="shared" ca="1" si="57"/>
        <v>#NAME?</v>
      </c>
      <c r="T457" s="134" t="e" cm="1">
        <f t="array" aca="1" ref="T457" ca="1">U456-(U456*(0.5^(1/_xll.RiskNormal('SW7'!C$2,'SW7'!D$2,_xll.RiskTruncateP(0.05,0.95),_xll.RiskName("Halflife"),_xll.RiskUnits("d")))))</f>
        <v>#NAME?</v>
      </c>
      <c r="U457" s="134" t="e">
        <f t="shared" ca="1" si="62"/>
        <v>#NAME?</v>
      </c>
      <c r="V457" s="137" t="e" cm="1">
        <f t="array" aca="1" ref="V457" ca="1">(U457*_xll.RiskNormal('SW7'!C$3,'SW7'!D$3,_xll.RiskTruncateP(0.05,0.95),_xll.RiskName("PFAS MUSCLE FRAC"))/(B457*_xll.RiskNormal('SW7'!C$4,'SW7'!E$4,_xll.RiskTruncateP(0.05,0.95),_xll.RiskName("MUSCLE BW FRAC"))))/1000</f>
        <v>#NAME?</v>
      </c>
      <c r="W457" s="137" t="e" cm="1">
        <f t="array" aca="1" ref="W457" ca="1">V457/_xll.RiskNormal('SW7'!C$5,'SW7'!D$5,_xll.RiskTruncateP(0.05,0.95),_xll.RiskName("Serum Part"))</f>
        <v>#NAME?</v>
      </c>
    </row>
    <row r="458" spans="1:23" x14ac:dyDescent="0.35">
      <c r="A458" s="133">
        <f t="shared" si="59"/>
        <v>455</v>
      </c>
      <c r="B458" s="134" t="e" cm="1">
        <f t="array" aca="1" ref="B458" ca="1">B457+_xll.RiskNormal(0.5584 + 2*0.001787*A458 -3*0.00000155*A458^2 - 4*0.00000000133*A458^3,0.35*(0.5584 + 2*0.001787*A458 -3*0.00000155*A458^2 - 4*0.00000000133*A458^3),_xll.RiskTruncateP(0.05,0.95),_xll.RiskName("BW Gain"),_xll.RiskUnits("kg"))</f>
        <v>#NAME?</v>
      </c>
      <c r="C458" s="133" t="e" cm="1">
        <f t="array" aca="1" ref="C458" ca="1">_xll.RiskNormal(20,20*0.3941,_xll.RiskTruncateP(0.05,0.95),_xll.RiskName("Diet 6 Feed"),_xll.RiskUnits("ng/kg dry"))</f>
        <v>#NAME?</v>
      </c>
      <c r="D458" s="133" t="e" cm="1">
        <f t="array" aca="1" ref="D458" ca="1">_xll.RiskNormal(170,170*0.282,_xll.RiskTruncateP(0.05,0.95),_xll.RiskName("Diet 6 Soil"),_xll.RiskUnits("ng/kg dry"))</f>
        <v>#NAME?</v>
      </c>
      <c r="E458" s="163">
        <v>1.3</v>
      </c>
      <c r="F458" s="134"/>
      <c r="G458" s="134"/>
      <c r="H458" s="134"/>
      <c r="I458" s="134"/>
      <c r="J458" s="134"/>
      <c r="K458" s="134"/>
      <c r="L458" s="134" t="e" cm="1">
        <f t="array" aca="1" ref="L458" ca="1">_xll.RiskNormal(5.4702*LN(A458)-22.889,(5.4702*LN(A458)-22.889)*0.35,_xll.RiskTruncateP(0.05,0.95),_xll.RiskName("DMI"),_xll.RiskUnits("kg"))</f>
        <v>#NAME?</v>
      </c>
      <c r="M458" s="134" t="e" cm="1">
        <f t="array" aca="1" ref="M458" ca="1">_xll.RiskNormal(0.0243*L458,0.005*L458,_xll.RiskTruncateP(0.05,0.95),_xll.RiskName("Soil Intake"),_xll.RiskUnits("kg"))</f>
        <v>#NAME?</v>
      </c>
      <c r="N458" s="134" t="e">
        <f t="shared" ca="1" si="60"/>
        <v>#NAME?</v>
      </c>
      <c r="O458" s="134">
        <f t="shared" si="61"/>
        <v>0</v>
      </c>
      <c r="P458" s="134" t="e">
        <f t="shared" ca="1" si="58"/>
        <v>#NAME?</v>
      </c>
      <c r="Q458" s="134" t="e">
        <f t="shared" ca="1" si="58"/>
        <v>#NAME?</v>
      </c>
      <c r="R458" s="134" t="e">
        <f t="shared" ca="1" si="58"/>
        <v>#NAME?</v>
      </c>
      <c r="S458" s="134" t="e">
        <f t="shared" ca="1" si="57"/>
        <v>#NAME?</v>
      </c>
      <c r="T458" s="134" t="e" cm="1">
        <f t="array" aca="1" ref="T458" ca="1">U457-(U457*(0.5^(1/_xll.RiskNormal('SW7'!C$2,'SW7'!D$2,_xll.RiskTruncateP(0.05,0.95),_xll.RiskName("Halflife"),_xll.RiskUnits("d")))))</f>
        <v>#NAME?</v>
      </c>
      <c r="U458" s="134" t="e">
        <f t="shared" ca="1" si="62"/>
        <v>#NAME?</v>
      </c>
      <c r="V458" s="137" t="e" cm="1">
        <f t="array" aca="1" ref="V458" ca="1">(U458*_xll.RiskNormal('SW7'!C$3,'SW7'!D$3,_xll.RiskTruncateP(0.05,0.95),_xll.RiskName("PFAS MUSCLE FRAC"))/(B458*_xll.RiskNormal('SW7'!C$4,'SW7'!E$4,_xll.RiskTruncateP(0.05,0.95),_xll.RiskName("MUSCLE BW FRAC"))))/1000</f>
        <v>#NAME?</v>
      </c>
      <c r="W458" s="137" t="e" cm="1">
        <f t="array" aca="1" ref="W458" ca="1">V458/_xll.RiskNormal('SW7'!C$5,'SW7'!D$5,_xll.RiskTruncateP(0.05,0.95),_xll.RiskName("Serum Part"))</f>
        <v>#NAME?</v>
      </c>
    </row>
    <row r="459" spans="1:23" x14ac:dyDescent="0.35">
      <c r="A459" s="133">
        <f t="shared" si="59"/>
        <v>456</v>
      </c>
      <c r="B459" s="134" t="e" cm="1">
        <f t="array" aca="1" ref="B459" ca="1">B458+_xll.RiskNormal(0.5584 + 2*0.001787*A459 -3*0.00000155*A459^2 - 4*0.00000000133*A459^3,0.35*(0.5584 + 2*0.001787*A459 -3*0.00000155*A459^2 - 4*0.00000000133*A459^3),_xll.RiskTruncateP(0.05,0.95),_xll.RiskName("BW Gain"),_xll.RiskUnits("kg"))</f>
        <v>#NAME?</v>
      </c>
      <c r="C459" s="133" t="e" cm="1">
        <f t="array" aca="1" ref="C459" ca="1">_xll.RiskNormal(20,20*0.3941,_xll.RiskTruncateP(0.05,0.95),_xll.RiskName("Diet 6 Feed"),_xll.RiskUnits("ng/kg dry"))</f>
        <v>#NAME?</v>
      </c>
      <c r="D459" s="133" t="e" cm="1">
        <f t="array" aca="1" ref="D459" ca="1">_xll.RiskNormal(170,170*0.282,_xll.RiskTruncateP(0.05,0.95),_xll.RiskName("Diet 6 Soil"),_xll.RiskUnits("ng/kg dry"))</f>
        <v>#NAME?</v>
      </c>
      <c r="E459" s="163">
        <v>1.3</v>
      </c>
      <c r="F459" s="134"/>
      <c r="G459" s="134"/>
      <c r="H459" s="134"/>
      <c r="I459" s="134"/>
      <c r="J459" s="134"/>
      <c r="K459" s="134"/>
      <c r="L459" s="134" t="e" cm="1">
        <f t="array" aca="1" ref="L459" ca="1">_xll.RiskNormal(5.4702*LN(A459)-22.889,(5.4702*LN(A459)-22.889)*0.35,_xll.RiskTruncateP(0.05,0.95),_xll.RiskName("DMI"),_xll.RiskUnits("kg"))</f>
        <v>#NAME?</v>
      </c>
      <c r="M459" s="134" t="e" cm="1">
        <f t="array" aca="1" ref="M459" ca="1">_xll.RiskNormal(0.0243*L459,0.005*L459,_xll.RiskTruncateP(0.05,0.95),_xll.RiskName("Soil Intake"),_xll.RiskUnits("kg"))</f>
        <v>#NAME?</v>
      </c>
      <c r="N459" s="134" t="e">
        <f t="shared" ca="1" si="60"/>
        <v>#NAME?</v>
      </c>
      <c r="O459" s="134">
        <f t="shared" si="61"/>
        <v>0</v>
      </c>
      <c r="P459" s="134" t="e">
        <f t="shared" ca="1" si="58"/>
        <v>#NAME?</v>
      </c>
      <c r="Q459" s="134" t="e">
        <f t="shared" ca="1" si="58"/>
        <v>#NAME?</v>
      </c>
      <c r="R459" s="134" t="e">
        <f t="shared" ca="1" si="58"/>
        <v>#NAME?</v>
      </c>
      <c r="S459" s="134" t="e">
        <f t="shared" ca="1" si="57"/>
        <v>#NAME?</v>
      </c>
      <c r="T459" s="134" t="e" cm="1">
        <f t="array" aca="1" ref="T459" ca="1">U458-(U458*(0.5^(1/_xll.RiskNormal('SW7'!C$2,'SW7'!D$2,_xll.RiskTruncateP(0.05,0.95),_xll.RiskName("Halflife"),_xll.RiskUnits("d")))))</f>
        <v>#NAME?</v>
      </c>
      <c r="U459" s="134" t="e">
        <f t="shared" ca="1" si="62"/>
        <v>#NAME?</v>
      </c>
      <c r="V459" s="137" t="e" cm="1">
        <f t="array" aca="1" ref="V459" ca="1">(U459*_xll.RiskNormal('SW7'!C$3,'SW7'!D$3,_xll.RiskTruncateP(0.05,0.95),_xll.RiskName("PFAS MUSCLE FRAC"))/(B459*_xll.RiskNormal('SW7'!C$4,'SW7'!E$4,_xll.RiskTruncateP(0.05,0.95),_xll.RiskName("MUSCLE BW FRAC"))))/1000</f>
        <v>#NAME?</v>
      </c>
      <c r="W459" s="137" t="e" cm="1">
        <f t="array" aca="1" ref="W459" ca="1">V459/_xll.RiskNormal('SW7'!C$5,'SW7'!D$5,_xll.RiskTruncateP(0.05,0.95),_xll.RiskName("Serum Part"))</f>
        <v>#NAME?</v>
      </c>
    </row>
    <row r="460" spans="1:23" x14ac:dyDescent="0.35">
      <c r="A460" s="133">
        <f t="shared" si="59"/>
        <v>457</v>
      </c>
      <c r="B460" s="134" t="e" cm="1">
        <f t="array" aca="1" ref="B460" ca="1">B459+_xll.RiskNormal(0.5584 + 2*0.001787*A460 -3*0.00000155*A460^2 - 4*0.00000000133*A460^3,0.35*(0.5584 + 2*0.001787*A460 -3*0.00000155*A460^2 - 4*0.00000000133*A460^3),_xll.RiskTruncateP(0.05,0.95),_xll.RiskName("BW Gain"),_xll.RiskUnits("kg"))</f>
        <v>#NAME?</v>
      </c>
      <c r="C460" s="133" t="e" cm="1">
        <f t="array" aca="1" ref="C460" ca="1">_xll.RiskNormal(20,20*0.3941,_xll.RiskTruncateP(0.05,0.95),_xll.RiskName("Diet 6 Feed"),_xll.RiskUnits("ng/kg dry"))</f>
        <v>#NAME?</v>
      </c>
      <c r="D460" s="133" t="e" cm="1">
        <f t="array" aca="1" ref="D460" ca="1">_xll.RiskNormal(170,170*0.282,_xll.RiskTruncateP(0.05,0.95),_xll.RiskName("Diet 6 Soil"),_xll.RiskUnits("ng/kg dry"))</f>
        <v>#NAME?</v>
      </c>
      <c r="E460" s="163">
        <v>1.3</v>
      </c>
      <c r="F460" s="134"/>
      <c r="G460" s="134"/>
      <c r="H460" s="134"/>
      <c r="I460" s="134"/>
      <c r="J460" s="134"/>
      <c r="K460" s="134"/>
      <c r="L460" s="134" t="e" cm="1">
        <f t="array" aca="1" ref="L460" ca="1">_xll.RiskNormal(5.4702*LN(A460)-22.889,(5.4702*LN(A460)-22.889)*0.35,_xll.RiskTruncateP(0.05,0.95),_xll.RiskName("DMI"),_xll.RiskUnits("kg"))</f>
        <v>#NAME?</v>
      </c>
      <c r="M460" s="134" t="e" cm="1">
        <f t="array" aca="1" ref="M460" ca="1">_xll.RiskNormal(0.0243*L460,0.005*L460,_xll.RiskTruncateP(0.05,0.95),_xll.RiskName("Soil Intake"),_xll.RiskUnits("kg"))</f>
        <v>#NAME?</v>
      </c>
      <c r="N460" s="134" t="e">
        <f t="shared" ca="1" si="60"/>
        <v>#NAME?</v>
      </c>
      <c r="O460" s="134">
        <f t="shared" si="61"/>
        <v>0</v>
      </c>
      <c r="P460" s="134" t="e">
        <f t="shared" ca="1" si="58"/>
        <v>#NAME?</v>
      </c>
      <c r="Q460" s="134" t="e">
        <f t="shared" ca="1" si="58"/>
        <v>#NAME?</v>
      </c>
      <c r="R460" s="134" t="e">
        <f t="shared" ca="1" si="58"/>
        <v>#NAME?</v>
      </c>
      <c r="S460" s="134" t="e">
        <f t="shared" ca="1" si="57"/>
        <v>#NAME?</v>
      </c>
      <c r="T460" s="134" t="e" cm="1">
        <f t="array" aca="1" ref="T460" ca="1">U459-(U459*(0.5^(1/_xll.RiskNormal('SW7'!C$2,'SW7'!D$2,_xll.RiskTruncateP(0.05,0.95),_xll.RiskName("Halflife"),_xll.RiskUnits("d")))))</f>
        <v>#NAME?</v>
      </c>
      <c r="U460" s="134" t="e">
        <f t="shared" ca="1" si="62"/>
        <v>#NAME?</v>
      </c>
      <c r="V460" s="137" t="e" cm="1">
        <f t="array" aca="1" ref="V460" ca="1">(U460*_xll.RiskNormal('SW7'!C$3,'SW7'!D$3,_xll.RiskTruncateP(0.05,0.95),_xll.RiskName("PFAS MUSCLE FRAC"))/(B460*_xll.RiskNormal('SW7'!C$4,'SW7'!E$4,_xll.RiskTruncateP(0.05,0.95),_xll.RiskName("MUSCLE BW FRAC"))))/1000</f>
        <v>#NAME?</v>
      </c>
      <c r="W460" s="137" t="e" cm="1">
        <f t="array" aca="1" ref="W460" ca="1">V460/_xll.RiskNormal('SW7'!C$5,'SW7'!D$5,_xll.RiskTruncateP(0.05,0.95),_xll.RiskName("Serum Part"))</f>
        <v>#NAME?</v>
      </c>
    </row>
    <row r="461" spans="1:23" x14ac:dyDescent="0.35">
      <c r="A461" s="133">
        <f t="shared" si="59"/>
        <v>458</v>
      </c>
      <c r="B461" s="134" t="e" cm="1">
        <f t="array" aca="1" ref="B461" ca="1">B460+_xll.RiskNormal(0.5584 + 2*0.001787*A461 -3*0.00000155*A461^2 - 4*0.00000000133*A461^3,0.35*(0.5584 + 2*0.001787*A461 -3*0.00000155*A461^2 - 4*0.00000000133*A461^3),_xll.RiskTruncateP(0.05,0.95),_xll.RiskName("BW Gain"),_xll.RiskUnits("kg"))</f>
        <v>#NAME?</v>
      </c>
      <c r="C461" s="133" t="e" cm="1">
        <f t="array" aca="1" ref="C461" ca="1">_xll.RiskNormal(20,20*0.3941,_xll.RiskTruncateP(0.05,0.95),_xll.RiskName("Diet 6 Feed"),_xll.RiskUnits("ng/kg dry"))</f>
        <v>#NAME?</v>
      </c>
      <c r="D461" s="133" t="e" cm="1">
        <f t="array" aca="1" ref="D461" ca="1">_xll.RiskNormal(170,170*0.282,_xll.RiskTruncateP(0.05,0.95),_xll.RiskName("Diet 6 Soil"),_xll.RiskUnits("ng/kg dry"))</f>
        <v>#NAME?</v>
      </c>
      <c r="E461" s="163">
        <v>1.3</v>
      </c>
      <c r="F461" s="134"/>
      <c r="G461" s="134"/>
      <c r="H461" s="134"/>
      <c r="I461" s="134"/>
      <c r="J461" s="134"/>
      <c r="K461" s="134"/>
      <c r="L461" s="134" t="e" cm="1">
        <f t="array" aca="1" ref="L461" ca="1">_xll.RiskNormal(5.4702*LN(A461)-22.889,(5.4702*LN(A461)-22.889)*0.35,_xll.RiskTruncateP(0.05,0.95),_xll.RiskName("DMI"),_xll.RiskUnits("kg"))</f>
        <v>#NAME?</v>
      </c>
      <c r="M461" s="134" t="e" cm="1">
        <f t="array" aca="1" ref="M461" ca="1">_xll.RiskNormal(0.0243*L461,0.005*L461,_xll.RiskTruncateP(0.05,0.95),_xll.RiskName("Soil Intake"),_xll.RiskUnits("kg"))</f>
        <v>#NAME?</v>
      </c>
      <c r="N461" s="134" t="e">
        <f t="shared" ca="1" si="60"/>
        <v>#NAME?</v>
      </c>
      <c r="O461" s="134">
        <f t="shared" si="61"/>
        <v>0</v>
      </c>
      <c r="P461" s="134" t="e">
        <f t="shared" ca="1" si="58"/>
        <v>#NAME?</v>
      </c>
      <c r="Q461" s="134" t="e">
        <f t="shared" ca="1" si="58"/>
        <v>#NAME?</v>
      </c>
      <c r="R461" s="134" t="e">
        <f t="shared" ca="1" si="58"/>
        <v>#NAME?</v>
      </c>
      <c r="S461" s="134" t="e">
        <f t="shared" ca="1" si="57"/>
        <v>#NAME?</v>
      </c>
      <c r="T461" s="134" t="e" cm="1">
        <f t="array" aca="1" ref="T461" ca="1">U460-(U460*(0.5^(1/_xll.RiskNormal('SW7'!C$2,'SW7'!D$2,_xll.RiskTruncateP(0.05,0.95),_xll.RiskName("Halflife"),_xll.RiskUnits("d")))))</f>
        <v>#NAME?</v>
      </c>
      <c r="U461" s="134" t="e">
        <f t="shared" ca="1" si="62"/>
        <v>#NAME?</v>
      </c>
      <c r="V461" s="137" t="e" cm="1">
        <f t="array" aca="1" ref="V461" ca="1">(U461*_xll.RiskNormal('SW7'!C$3,'SW7'!D$3,_xll.RiskTruncateP(0.05,0.95),_xll.RiskName("PFAS MUSCLE FRAC"))/(B461*_xll.RiskNormal('SW7'!C$4,'SW7'!E$4,_xll.RiskTruncateP(0.05,0.95),_xll.RiskName("MUSCLE BW FRAC"))))/1000</f>
        <v>#NAME?</v>
      </c>
      <c r="W461" s="137" t="e" cm="1">
        <f t="array" aca="1" ref="W461" ca="1">V461/_xll.RiskNormal('SW7'!C$5,'SW7'!D$5,_xll.RiskTruncateP(0.05,0.95),_xll.RiskName("Serum Part"))</f>
        <v>#NAME?</v>
      </c>
    </row>
    <row r="462" spans="1:23" x14ac:dyDescent="0.35">
      <c r="A462" s="133">
        <f t="shared" si="59"/>
        <v>459</v>
      </c>
      <c r="B462" s="134" t="e" cm="1">
        <f t="array" aca="1" ref="B462" ca="1">B461+_xll.RiskNormal(0.5584 + 2*0.001787*A462 -3*0.00000155*A462^2 - 4*0.00000000133*A462^3,0.35*(0.5584 + 2*0.001787*A462 -3*0.00000155*A462^2 - 4*0.00000000133*A462^3),_xll.RiskTruncateP(0.05,0.95),_xll.RiskName("BW Gain"),_xll.RiskUnits("kg"))</f>
        <v>#NAME?</v>
      </c>
      <c r="C462" s="133" t="e" cm="1">
        <f t="array" aca="1" ref="C462" ca="1">_xll.RiskNormal(20,20*0.3941,_xll.RiskTruncateP(0.05,0.95),_xll.RiskName("Diet 6 Feed"),_xll.RiskUnits("ng/kg dry"))</f>
        <v>#NAME?</v>
      </c>
      <c r="D462" s="133" t="e" cm="1">
        <f t="array" aca="1" ref="D462" ca="1">_xll.RiskNormal(170,170*0.282,_xll.RiskTruncateP(0.05,0.95),_xll.RiskName("Diet 6 Soil"),_xll.RiskUnits("ng/kg dry"))</f>
        <v>#NAME?</v>
      </c>
      <c r="E462" s="163">
        <v>1.3</v>
      </c>
      <c r="F462" s="134"/>
      <c r="G462" s="134"/>
      <c r="H462" s="134"/>
      <c r="I462" s="134"/>
      <c r="J462" s="134"/>
      <c r="K462" s="134"/>
      <c r="L462" s="134" t="e" cm="1">
        <f t="array" aca="1" ref="L462" ca="1">_xll.RiskNormal(5.4702*LN(A462)-22.889,(5.4702*LN(A462)-22.889)*0.35,_xll.RiskTruncateP(0.05,0.95),_xll.RiskName("DMI"),_xll.RiskUnits("kg"))</f>
        <v>#NAME?</v>
      </c>
      <c r="M462" s="134" t="e" cm="1">
        <f t="array" aca="1" ref="M462" ca="1">_xll.RiskNormal(0.0243*L462,0.005*L462,_xll.RiskTruncateP(0.05,0.95),_xll.RiskName("Soil Intake"),_xll.RiskUnits("kg"))</f>
        <v>#NAME?</v>
      </c>
      <c r="N462" s="134" t="e">
        <f t="shared" ca="1" si="60"/>
        <v>#NAME?</v>
      </c>
      <c r="O462" s="134">
        <f t="shared" si="61"/>
        <v>0</v>
      </c>
      <c r="P462" s="134" t="e">
        <f t="shared" ca="1" si="58"/>
        <v>#NAME?</v>
      </c>
      <c r="Q462" s="134" t="e">
        <f t="shared" ca="1" si="58"/>
        <v>#NAME?</v>
      </c>
      <c r="R462" s="134" t="e">
        <f t="shared" ca="1" si="58"/>
        <v>#NAME?</v>
      </c>
      <c r="S462" s="134" t="e">
        <f t="shared" ca="1" si="57"/>
        <v>#NAME?</v>
      </c>
      <c r="T462" s="134" t="e" cm="1">
        <f t="array" aca="1" ref="T462" ca="1">U461-(U461*(0.5^(1/_xll.RiskNormal('SW7'!C$2,'SW7'!D$2,_xll.RiskTruncateP(0.05,0.95),_xll.RiskName("Halflife"),_xll.RiskUnits("d")))))</f>
        <v>#NAME?</v>
      </c>
      <c r="U462" s="134" t="e">
        <f t="shared" ca="1" si="62"/>
        <v>#NAME?</v>
      </c>
      <c r="V462" s="137" t="e" cm="1">
        <f t="array" aca="1" ref="V462" ca="1">(U462*_xll.RiskNormal('SW7'!C$3,'SW7'!D$3,_xll.RiskTruncateP(0.05,0.95),_xll.RiskName("PFAS MUSCLE FRAC"))/(B462*_xll.RiskNormal('SW7'!C$4,'SW7'!E$4,_xll.RiskTruncateP(0.05,0.95),_xll.RiskName("MUSCLE BW FRAC"))))/1000</f>
        <v>#NAME?</v>
      </c>
      <c r="W462" s="137" t="e" cm="1">
        <f t="array" aca="1" ref="W462" ca="1">V462/_xll.RiskNormal('SW7'!C$5,'SW7'!D$5,_xll.RiskTruncateP(0.05,0.95),_xll.RiskName("Serum Part"))</f>
        <v>#NAME?</v>
      </c>
    </row>
    <row r="463" spans="1:23" x14ac:dyDescent="0.35">
      <c r="A463" s="133">
        <f t="shared" si="59"/>
        <v>460</v>
      </c>
      <c r="B463" s="134" t="e" cm="1">
        <f t="array" aca="1" ref="B463" ca="1">B462+_xll.RiskNormal(0.5584 + 2*0.001787*A463 -3*0.00000155*A463^2 - 4*0.00000000133*A463^3,0.35*(0.5584 + 2*0.001787*A463 -3*0.00000155*A463^2 - 4*0.00000000133*A463^3),_xll.RiskTruncateP(0.05,0.95),_xll.RiskName("BW Gain"),_xll.RiskUnits("kg"))</f>
        <v>#NAME?</v>
      </c>
      <c r="C463" s="133" t="e" cm="1">
        <f t="array" aca="1" ref="C463" ca="1">_xll.RiskNormal(20,20*0.3941,_xll.RiskTruncateP(0.05,0.95),_xll.RiskName("Diet 6 Feed"),_xll.RiskUnits("ng/kg dry"))</f>
        <v>#NAME?</v>
      </c>
      <c r="D463" s="133" t="e" cm="1">
        <f t="array" aca="1" ref="D463" ca="1">_xll.RiskNormal(170,170*0.282,_xll.RiskTruncateP(0.05,0.95),_xll.RiskName("Diet 6 Soil"),_xll.RiskUnits("ng/kg dry"))</f>
        <v>#NAME?</v>
      </c>
      <c r="E463" s="163">
        <v>1.3</v>
      </c>
      <c r="F463" s="134"/>
      <c r="G463" s="134"/>
      <c r="H463" s="134"/>
      <c r="I463" s="134"/>
      <c r="J463" s="134"/>
      <c r="K463" s="134"/>
      <c r="L463" s="134" t="e" cm="1">
        <f t="array" aca="1" ref="L463" ca="1">_xll.RiskNormal(5.4702*LN(A463)-22.889,(5.4702*LN(A463)-22.889)*0.35,_xll.RiskTruncateP(0.05,0.95),_xll.RiskName("DMI"),_xll.RiskUnits("kg"))</f>
        <v>#NAME?</v>
      </c>
      <c r="M463" s="134" t="e" cm="1">
        <f t="array" aca="1" ref="M463" ca="1">_xll.RiskNormal(0.0243*L463,0.005*L463,_xll.RiskTruncateP(0.05,0.95),_xll.RiskName("Soil Intake"),_xll.RiskUnits("kg"))</f>
        <v>#NAME?</v>
      </c>
      <c r="N463" s="134" t="e">
        <f t="shared" ca="1" si="60"/>
        <v>#NAME?</v>
      </c>
      <c r="O463" s="134">
        <f t="shared" si="61"/>
        <v>0</v>
      </c>
      <c r="P463" s="134" t="e">
        <f t="shared" ca="1" si="58"/>
        <v>#NAME?</v>
      </c>
      <c r="Q463" s="134" t="e">
        <f t="shared" ca="1" si="58"/>
        <v>#NAME?</v>
      </c>
      <c r="R463" s="134" t="e">
        <f t="shared" ca="1" si="58"/>
        <v>#NAME?</v>
      </c>
      <c r="S463" s="134" t="e">
        <f t="shared" ref="S463:S526" ca="1" si="63">SUM(O463:R463)</f>
        <v>#NAME?</v>
      </c>
      <c r="T463" s="134" t="e" cm="1">
        <f t="array" aca="1" ref="T463" ca="1">U462-(U462*(0.5^(1/_xll.RiskNormal('SW7'!C$2,'SW7'!D$2,_xll.RiskTruncateP(0.05,0.95),_xll.RiskName("Halflife"),_xll.RiskUnits("d")))))</f>
        <v>#NAME?</v>
      </c>
      <c r="U463" s="134" t="e">
        <f t="shared" ca="1" si="62"/>
        <v>#NAME?</v>
      </c>
      <c r="V463" s="137" t="e" cm="1">
        <f t="array" aca="1" ref="V463" ca="1">(U463*_xll.RiskNormal('SW7'!C$3,'SW7'!D$3,_xll.RiskTruncateP(0.05,0.95),_xll.RiskName("PFAS MUSCLE FRAC"))/(B463*_xll.RiskNormal('SW7'!C$4,'SW7'!E$4,_xll.RiskTruncateP(0.05,0.95),_xll.RiskName("MUSCLE BW FRAC"))))/1000</f>
        <v>#NAME?</v>
      </c>
      <c r="W463" s="137" t="e" cm="1">
        <f t="array" aca="1" ref="W463" ca="1">V463/_xll.RiskNormal('SW7'!C$5,'SW7'!D$5,_xll.RiskTruncateP(0.05,0.95),_xll.RiskName("Serum Part"))</f>
        <v>#NAME?</v>
      </c>
    </row>
    <row r="464" spans="1:23" x14ac:dyDescent="0.35">
      <c r="A464" s="133">
        <f t="shared" si="59"/>
        <v>461</v>
      </c>
      <c r="B464" s="134" t="e" cm="1">
        <f t="array" aca="1" ref="B464" ca="1">B463+_xll.RiskNormal(0.5584 + 2*0.001787*A464 -3*0.00000155*A464^2 - 4*0.00000000133*A464^3,0.35*(0.5584 + 2*0.001787*A464 -3*0.00000155*A464^2 - 4*0.00000000133*A464^3),_xll.RiskTruncateP(0.05,0.95),_xll.RiskName("BW Gain"),_xll.RiskUnits("kg"))</f>
        <v>#NAME?</v>
      </c>
      <c r="C464" s="133" t="e" cm="1">
        <f t="array" aca="1" ref="C464" ca="1">_xll.RiskNormal(20,20*0.3941,_xll.RiskTruncateP(0.05,0.95),_xll.RiskName("Diet 6 Feed"),_xll.RiskUnits("ng/kg dry"))</f>
        <v>#NAME?</v>
      </c>
      <c r="D464" s="133" t="e" cm="1">
        <f t="array" aca="1" ref="D464" ca="1">_xll.RiskNormal(170,170*0.282,_xll.RiskTruncateP(0.05,0.95),_xll.RiskName("Diet 6 Soil"),_xll.RiskUnits("ng/kg dry"))</f>
        <v>#NAME?</v>
      </c>
      <c r="E464" s="163">
        <v>1.3</v>
      </c>
      <c r="F464" s="134"/>
      <c r="G464" s="134"/>
      <c r="H464" s="134"/>
      <c r="I464" s="134"/>
      <c r="J464" s="134"/>
      <c r="K464" s="134"/>
      <c r="L464" s="134" t="e" cm="1">
        <f t="array" aca="1" ref="L464" ca="1">_xll.RiskNormal(5.4702*LN(A464)-22.889,(5.4702*LN(A464)-22.889)*0.35,_xll.RiskTruncateP(0.05,0.95),_xll.RiskName("DMI"),_xll.RiskUnits("kg"))</f>
        <v>#NAME?</v>
      </c>
      <c r="M464" s="134" t="e" cm="1">
        <f t="array" aca="1" ref="M464" ca="1">_xll.RiskNormal(0.0243*L464,0.005*L464,_xll.RiskTruncateP(0.05,0.95),_xll.RiskName("Soil Intake"),_xll.RiskUnits("kg"))</f>
        <v>#NAME?</v>
      </c>
      <c r="N464" s="134" t="e">
        <f t="shared" ca="1" si="60"/>
        <v>#NAME?</v>
      </c>
      <c r="O464" s="134">
        <f t="shared" si="61"/>
        <v>0</v>
      </c>
      <c r="P464" s="134" t="e">
        <f t="shared" ca="1" si="58"/>
        <v>#NAME?</v>
      </c>
      <c r="Q464" s="134" t="e">
        <f t="shared" ca="1" si="58"/>
        <v>#NAME?</v>
      </c>
      <c r="R464" s="134" t="e">
        <f t="shared" ca="1" si="58"/>
        <v>#NAME?</v>
      </c>
      <c r="S464" s="134" t="e">
        <f t="shared" ca="1" si="63"/>
        <v>#NAME?</v>
      </c>
      <c r="T464" s="134" t="e" cm="1">
        <f t="array" aca="1" ref="T464" ca="1">U463-(U463*(0.5^(1/_xll.RiskNormal('SW7'!C$2,'SW7'!D$2,_xll.RiskTruncateP(0.05,0.95),_xll.RiskName("Halflife"),_xll.RiskUnits("d")))))</f>
        <v>#NAME?</v>
      </c>
      <c r="U464" s="134" t="e">
        <f t="shared" ca="1" si="62"/>
        <v>#NAME?</v>
      </c>
      <c r="V464" s="137" t="e" cm="1">
        <f t="array" aca="1" ref="V464" ca="1">(U464*_xll.RiskNormal('SW7'!C$3,'SW7'!D$3,_xll.RiskTruncateP(0.05,0.95),_xll.RiskName("PFAS MUSCLE FRAC"))/(B464*_xll.RiskNormal('SW7'!C$4,'SW7'!E$4,_xll.RiskTruncateP(0.05,0.95),_xll.RiskName("MUSCLE BW FRAC"))))/1000</f>
        <v>#NAME?</v>
      </c>
      <c r="W464" s="137" t="e" cm="1">
        <f t="array" aca="1" ref="W464" ca="1">V464/_xll.RiskNormal('SW7'!C$5,'SW7'!D$5,_xll.RiskTruncateP(0.05,0.95),_xll.RiskName("Serum Part"))</f>
        <v>#NAME?</v>
      </c>
    </row>
    <row r="465" spans="1:23" x14ac:dyDescent="0.35">
      <c r="A465" s="133">
        <f t="shared" si="59"/>
        <v>462</v>
      </c>
      <c r="B465" s="134" t="e" cm="1">
        <f t="array" aca="1" ref="B465" ca="1">B464+_xll.RiskNormal(0.5584 + 2*0.001787*A465 -3*0.00000155*A465^2 - 4*0.00000000133*A465^3,0.35*(0.5584 + 2*0.001787*A465 -3*0.00000155*A465^2 - 4*0.00000000133*A465^3),_xll.RiskTruncateP(0.05,0.95),_xll.RiskName("BW Gain"),_xll.RiskUnits("kg"))</f>
        <v>#NAME?</v>
      </c>
      <c r="C465" s="133" t="e" cm="1">
        <f t="array" aca="1" ref="C465" ca="1">_xll.RiskNormal(20,20*0.3941,_xll.RiskTruncateP(0.05,0.95),_xll.RiskName("Diet 6 Feed"),_xll.RiskUnits("ng/kg dry"))</f>
        <v>#NAME?</v>
      </c>
      <c r="D465" s="133" t="e" cm="1">
        <f t="array" aca="1" ref="D465" ca="1">_xll.RiskNormal(170,170*0.282,_xll.RiskTruncateP(0.05,0.95),_xll.RiskName("Diet 6 Soil"),_xll.RiskUnits("ng/kg dry"))</f>
        <v>#NAME?</v>
      </c>
      <c r="E465" s="163">
        <v>1.3</v>
      </c>
      <c r="F465" s="134"/>
      <c r="G465" s="134"/>
      <c r="H465" s="134"/>
      <c r="I465" s="134"/>
      <c r="J465" s="134"/>
      <c r="K465" s="134"/>
      <c r="L465" s="134" t="e" cm="1">
        <f t="array" aca="1" ref="L465" ca="1">_xll.RiskNormal(5.4702*LN(A465)-22.889,(5.4702*LN(A465)-22.889)*0.35,_xll.RiskTruncateP(0.05,0.95),_xll.RiskName("DMI"),_xll.RiskUnits("kg"))</f>
        <v>#NAME?</v>
      </c>
      <c r="M465" s="134" t="e" cm="1">
        <f t="array" aca="1" ref="M465" ca="1">_xll.RiskNormal(0.0243*L465,0.005*L465,_xll.RiskTruncateP(0.05,0.95),_xll.RiskName("Soil Intake"),_xll.RiskUnits("kg"))</f>
        <v>#NAME?</v>
      </c>
      <c r="N465" s="134" t="e">
        <f t="shared" ca="1" si="60"/>
        <v>#NAME?</v>
      </c>
      <c r="O465" s="134">
        <f t="shared" si="61"/>
        <v>0</v>
      </c>
      <c r="P465" s="134" t="e">
        <f t="shared" ca="1" si="58"/>
        <v>#NAME?</v>
      </c>
      <c r="Q465" s="134" t="e">
        <f t="shared" ca="1" si="58"/>
        <v>#NAME?</v>
      </c>
      <c r="R465" s="134" t="e">
        <f t="shared" ca="1" si="58"/>
        <v>#NAME?</v>
      </c>
      <c r="S465" s="134" t="e">
        <f t="shared" ca="1" si="63"/>
        <v>#NAME?</v>
      </c>
      <c r="T465" s="134" t="e" cm="1">
        <f t="array" aca="1" ref="T465" ca="1">U464-(U464*(0.5^(1/_xll.RiskNormal('SW7'!C$2,'SW7'!D$2,_xll.RiskTruncateP(0.05,0.95),_xll.RiskName("Halflife"),_xll.RiskUnits("d")))))</f>
        <v>#NAME?</v>
      </c>
      <c r="U465" s="134" t="e">
        <f t="shared" ca="1" si="62"/>
        <v>#NAME?</v>
      </c>
      <c r="V465" s="137" t="e" cm="1">
        <f t="array" aca="1" ref="V465" ca="1">(U465*_xll.RiskNormal('SW7'!C$3,'SW7'!D$3,_xll.RiskTruncateP(0.05,0.95),_xll.RiskName("PFAS MUSCLE FRAC"))/(B465*_xll.RiskNormal('SW7'!C$4,'SW7'!E$4,_xll.RiskTruncateP(0.05,0.95),_xll.RiskName("MUSCLE BW FRAC"))))/1000</f>
        <v>#NAME?</v>
      </c>
      <c r="W465" s="137" t="e" cm="1">
        <f t="array" aca="1" ref="W465" ca="1">V465/_xll.RiskNormal('SW7'!C$5,'SW7'!D$5,_xll.RiskTruncateP(0.05,0.95),_xll.RiskName("Serum Part"))</f>
        <v>#NAME?</v>
      </c>
    </row>
    <row r="466" spans="1:23" x14ac:dyDescent="0.35">
      <c r="A466" s="133">
        <f t="shared" si="59"/>
        <v>463</v>
      </c>
      <c r="B466" s="134" t="e" cm="1">
        <f t="array" aca="1" ref="B466" ca="1">B465+_xll.RiskNormal(0.5584 + 2*0.001787*A466 -3*0.00000155*A466^2 - 4*0.00000000133*A466^3,0.35*(0.5584 + 2*0.001787*A466 -3*0.00000155*A466^2 - 4*0.00000000133*A466^3),_xll.RiskTruncateP(0.05,0.95),_xll.RiskName("BW Gain"),_xll.RiskUnits("kg"))</f>
        <v>#NAME?</v>
      </c>
      <c r="C466" s="133" t="e" cm="1">
        <f t="array" aca="1" ref="C466" ca="1">_xll.RiskNormal(20,20*0.3941,_xll.RiskTruncateP(0.05,0.95),_xll.RiskName("Diet 6 Feed"),_xll.RiskUnits("ng/kg dry"))</f>
        <v>#NAME?</v>
      </c>
      <c r="D466" s="133" t="e" cm="1">
        <f t="array" aca="1" ref="D466" ca="1">_xll.RiskNormal(170,170*0.282,_xll.RiskTruncateP(0.05,0.95),_xll.RiskName("Diet 6 Soil"),_xll.RiskUnits("ng/kg dry"))</f>
        <v>#NAME?</v>
      </c>
      <c r="E466" s="163">
        <v>1.3</v>
      </c>
      <c r="F466" s="134"/>
      <c r="G466" s="134"/>
      <c r="H466" s="134"/>
      <c r="I466" s="134"/>
      <c r="J466" s="134"/>
      <c r="K466" s="134"/>
      <c r="L466" s="134" t="e" cm="1">
        <f t="array" aca="1" ref="L466" ca="1">_xll.RiskNormal(5.4702*LN(A466)-22.889,(5.4702*LN(A466)-22.889)*0.35,_xll.RiskTruncateP(0.05,0.95),_xll.RiskName("DMI"),_xll.RiskUnits("kg"))</f>
        <v>#NAME?</v>
      </c>
      <c r="M466" s="134" t="e" cm="1">
        <f t="array" aca="1" ref="M466" ca="1">_xll.RiskNormal(0.0243*L466,0.005*L466,_xll.RiskTruncateP(0.05,0.95),_xll.RiskName("Soil Intake"),_xll.RiskUnits("kg"))</f>
        <v>#NAME?</v>
      </c>
      <c r="N466" s="134" t="e">
        <f t="shared" ca="1" si="60"/>
        <v>#NAME?</v>
      </c>
      <c r="O466" s="134">
        <f t="shared" si="61"/>
        <v>0</v>
      </c>
      <c r="P466" s="134" t="e">
        <f t="shared" ca="1" si="58"/>
        <v>#NAME?</v>
      </c>
      <c r="Q466" s="134" t="e">
        <f t="shared" ca="1" si="58"/>
        <v>#NAME?</v>
      </c>
      <c r="R466" s="134" t="e">
        <f t="shared" ca="1" si="58"/>
        <v>#NAME?</v>
      </c>
      <c r="S466" s="134" t="e">
        <f t="shared" ca="1" si="63"/>
        <v>#NAME?</v>
      </c>
      <c r="T466" s="134" t="e" cm="1">
        <f t="array" aca="1" ref="T466" ca="1">U465-(U465*(0.5^(1/_xll.RiskNormal('SW7'!C$2,'SW7'!D$2,_xll.RiskTruncateP(0.05,0.95),_xll.RiskName("Halflife"),_xll.RiskUnits("d")))))</f>
        <v>#NAME?</v>
      </c>
      <c r="U466" s="134" t="e">
        <f t="shared" ca="1" si="62"/>
        <v>#NAME?</v>
      </c>
      <c r="V466" s="137" t="e" cm="1">
        <f t="array" aca="1" ref="V466" ca="1">(U466*_xll.RiskNormal('SW7'!C$3,'SW7'!D$3,_xll.RiskTruncateP(0.05,0.95),_xll.RiskName("PFAS MUSCLE FRAC"))/(B466*_xll.RiskNormal('SW7'!C$4,'SW7'!E$4,_xll.RiskTruncateP(0.05,0.95),_xll.RiskName("MUSCLE BW FRAC"))))/1000</f>
        <v>#NAME?</v>
      </c>
      <c r="W466" s="137" t="e" cm="1">
        <f t="array" aca="1" ref="W466" ca="1">V466/_xll.RiskNormal('SW7'!C$5,'SW7'!D$5,_xll.RiskTruncateP(0.05,0.95),_xll.RiskName("Serum Part"))</f>
        <v>#NAME?</v>
      </c>
    </row>
    <row r="467" spans="1:23" x14ac:dyDescent="0.35">
      <c r="A467" s="133">
        <f t="shared" si="59"/>
        <v>464</v>
      </c>
      <c r="B467" s="134" t="e" cm="1">
        <f t="array" aca="1" ref="B467" ca="1">B466+_xll.RiskNormal(0.5584 + 2*0.001787*A467 -3*0.00000155*A467^2 - 4*0.00000000133*A467^3,0.35*(0.5584 + 2*0.001787*A467 -3*0.00000155*A467^2 - 4*0.00000000133*A467^3),_xll.RiskTruncateP(0.05,0.95),_xll.RiskName("BW Gain"),_xll.RiskUnits("kg"))</f>
        <v>#NAME?</v>
      </c>
      <c r="C467" s="133" t="e" cm="1">
        <f t="array" aca="1" ref="C467" ca="1">_xll.RiskNormal(20,20*0.3941,_xll.RiskTruncateP(0.05,0.95),_xll.RiskName("Diet 6 Feed"),_xll.RiskUnits("ng/kg dry"))</f>
        <v>#NAME?</v>
      </c>
      <c r="D467" s="133" t="e" cm="1">
        <f t="array" aca="1" ref="D467" ca="1">_xll.RiskNormal(170,170*0.282,_xll.RiskTruncateP(0.05,0.95),_xll.RiskName("Diet 6 Soil"),_xll.RiskUnits("ng/kg dry"))</f>
        <v>#NAME?</v>
      </c>
      <c r="E467" s="163">
        <v>1.3</v>
      </c>
      <c r="F467" s="134"/>
      <c r="G467" s="134"/>
      <c r="H467" s="134"/>
      <c r="I467" s="134"/>
      <c r="J467" s="134"/>
      <c r="K467" s="134"/>
      <c r="L467" s="134" t="e" cm="1">
        <f t="array" aca="1" ref="L467" ca="1">_xll.RiskNormal(5.4702*LN(A467)-22.889,(5.4702*LN(A467)-22.889)*0.35,_xll.RiskTruncateP(0.05,0.95),_xll.RiskName("DMI"),_xll.RiskUnits("kg"))</f>
        <v>#NAME?</v>
      </c>
      <c r="M467" s="134" t="e" cm="1">
        <f t="array" aca="1" ref="M467" ca="1">_xll.RiskNormal(0.0243*L467,0.005*L467,_xll.RiskTruncateP(0.05,0.95),_xll.RiskName("Soil Intake"),_xll.RiskUnits("kg"))</f>
        <v>#NAME?</v>
      </c>
      <c r="N467" s="134" t="e">
        <f t="shared" ca="1" si="60"/>
        <v>#NAME?</v>
      </c>
      <c r="O467" s="134">
        <f t="shared" si="61"/>
        <v>0</v>
      </c>
      <c r="P467" s="134" t="e">
        <f t="shared" ca="1" si="58"/>
        <v>#NAME?</v>
      </c>
      <c r="Q467" s="134" t="e">
        <f t="shared" ca="1" si="58"/>
        <v>#NAME?</v>
      </c>
      <c r="R467" s="134" t="e">
        <f t="shared" ca="1" si="58"/>
        <v>#NAME?</v>
      </c>
      <c r="S467" s="134" t="e">
        <f t="shared" ca="1" si="63"/>
        <v>#NAME?</v>
      </c>
      <c r="T467" s="134" t="e" cm="1">
        <f t="array" aca="1" ref="T467" ca="1">U466-(U466*(0.5^(1/_xll.RiskNormal('SW7'!C$2,'SW7'!D$2,_xll.RiskTruncateP(0.05,0.95),_xll.RiskName("Halflife"),_xll.RiskUnits("d")))))</f>
        <v>#NAME?</v>
      </c>
      <c r="U467" s="134" t="e">
        <f t="shared" ca="1" si="62"/>
        <v>#NAME?</v>
      </c>
      <c r="V467" s="137" t="e" cm="1">
        <f t="array" aca="1" ref="V467" ca="1">(U467*_xll.RiskNormal('SW7'!C$3,'SW7'!D$3,_xll.RiskTruncateP(0.05,0.95),_xll.RiskName("PFAS MUSCLE FRAC"))/(B467*_xll.RiskNormal('SW7'!C$4,'SW7'!E$4,_xll.RiskTruncateP(0.05,0.95),_xll.RiskName("MUSCLE BW FRAC"))))/1000</f>
        <v>#NAME?</v>
      </c>
      <c r="W467" s="137" t="e" cm="1">
        <f t="array" aca="1" ref="W467" ca="1">V467/_xll.RiskNormal('SW7'!C$5,'SW7'!D$5,_xll.RiskTruncateP(0.05,0.95),_xll.RiskName("Serum Part"))</f>
        <v>#NAME?</v>
      </c>
    </row>
    <row r="468" spans="1:23" x14ac:dyDescent="0.35">
      <c r="A468" s="133">
        <f t="shared" si="59"/>
        <v>465</v>
      </c>
      <c r="B468" s="134" t="e" cm="1">
        <f t="array" aca="1" ref="B468" ca="1">B467+_xll.RiskNormal(0.5584 + 2*0.001787*A468 -3*0.00000155*A468^2 - 4*0.00000000133*A468^3,0.35*(0.5584 + 2*0.001787*A468 -3*0.00000155*A468^2 - 4*0.00000000133*A468^3),_xll.RiskTruncateP(0.05,0.95),_xll.RiskName("BW Gain"),_xll.RiskUnits("kg"))</f>
        <v>#NAME?</v>
      </c>
      <c r="C468" s="133" t="e" cm="1">
        <f t="array" aca="1" ref="C468" ca="1">_xll.RiskNormal(20,20*0.3941,_xll.RiskTruncateP(0.05,0.95),_xll.RiskName("Diet 6 Feed"),_xll.RiskUnits("ng/kg dry"))</f>
        <v>#NAME?</v>
      </c>
      <c r="D468" s="133" t="e" cm="1">
        <f t="array" aca="1" ref="D468" ca="1">_xll.RiskNormal(170,170*0.282,_xll.RiskTruncateP(0.05,0.95),_xll.RiskName("Diet 6 Soil"),_xll.RiskUnits("ng/kg dry"))</f>
        <v>#NAME?</v>
      </c>
      <c r="E468" s="163">
        <v>1.3</v>
      </c>
      <c r="F468" s="134"/>
      <c r="G468" s="134"/>
      <c r="H468" s="134"/>
      <c r="I468" s="134"/>
      <c r="J468" s="134"/>
      <c r="K468" s="134"/>
      <c r="L468" s="134" t="e" cm="1">
        <f t="array" aca="1" ref="L468" ca="1">_xll.RiskNormal(5.4702*LN(A468)-22.889,(5.4702*LN(A468)-22.889)*0.35,_xll.RiskTruncateP(0.05,0.95),_xll.RiskName("DMI"),_xll.RiskUnits("kg"))</f>
        <v>#NAME?</v>
      </c>
      <c r="M468" s="134" t="e" cm="1">
        <f t="array" aca="1" ref="M468" ca="1">_xll.RiskNormal(0.0243*L468,0.005*L468,_xll.RiskTruncateP(0.05,0.95),_xll.RiskName("Soil Intake"),_xll.RiskUnits("kg"))</f>
        <v>#NAME?</v>
      </c>
      <c r="N468" s="134" t="e">
        <f t="shared" ca="1" si="60"/>
        <v>#NAME?</v>
      </c>
      <c r="O468" s="134">
        <f t="shared" si="61"/>
        <v>0</v>
      </c>
      <c r="P468" s="134" t="e">
        <f t="shared" ca="1" si="58"/>
        <v>#NAME?</v>
      </c>
      <c r="Q468" s="134" t="e">
        <f t="shared" ca="1" si="58"/>
        <v>#NAME?</v>
      </c>
      <c r="R468" s="134" t="e">
        <f t="shared" ca="1" si="58"/>
        <v>#NAME?</v>
      </c>
      <c r="S468" s="134" t="e">
        <f t="shared" ca="1" si="63"/>
        <v>#NAME?</v>
      </c>
      <c r="T468" s="134" t="e" cm="1">
        <f t="array" aca="1" ref="T468" ca="1">U467-(U467*(0.5^(1/_xll.RiskNormal('SW7'!C$2,'SW7'!D$2,_xll.RiskTruncateP(0.05,0.95),_xll.RiskName("Halflife"),_xll.RiskUnits("d")))))</f>
        <v>#NAME?</v>
      </c>
      <c r="U468" s="134" t="e">
        <f t="shared" ca="1" si="62"/>
        <v>#NAME?</v>
      </c>
      <c r="V468" s="137" t="e" cm="1">
        <f t="array" aca="1" ref="V468" ca="1">(U468*_xll.RiskNormal('SW7'!C$3,'SW7'!D$3,_xll.RiskTruncateP(0.05,0.95),_xll.RiskName("PFAS MUSCLE FRAC"))/(B468*_xll.RiskNormal('SW7'!C$4,'SW7'!E$4,_xll.RiskTruncateP(0.05,0.95),_xll.RiskName("MUSCLE BW FRAC"))))/1000</f>
        <v>#NAME?</v>
      </c>
      <c r="W468" s="137" t="e" cm="1">
        <f t="array" aca="1" ref="W468" ca="1">V468/_xll.RiskNormal('SW7'!C$5,'SW7'!D$5,_xll.RiskTruncateP(0.05,0.95),_xll.RiskName("Serum Part"))</f>
        <v>#NAME?</v>
      </c>
    </row>
    <row r="469" spans="1:23" x14ac:dyDescent="0.35">
      <c r="A469" s="133">
        <f t="shared" si="59"/>
        <v>466</v>
      </c>
      <c r="B469" s="134" t="e" cm="1">
        <f t="array" aca="1" ref="B469" ca="1">B468+_xll.RiskNormal(0.5584 + 2*0.001787*A469 -3*0.00000155*A469^2 - 4*0.00000000133*A469^3,0.35*(0.5584 + 2*0.001787*A469 -3*0.00000155*A469^2 - 4*0.00000000133*A469^3),_xll.RiskTruncateP(0.05,0.95),_xll.RiskName("BW Gain"),_xll.RiskUnits("kg"))</f>
        <v>#NAME?</v>
      </c>
      <c r="C469" s="133" t="e" cm="1">
        <f t="array" aca="1" ref="C469" ca="1">_xll.RiskNormal(20,20*0.3941,_xll.RiskTruncateP(0.05,0.95),_xll.RiskName("Diet 6 Feed"),_xll.RiskUnits("ng/kg dry"))</f>
        <v>#NAME?</v>
      </c>
      <c r="D469" s="133" t="e" cm="1">
        <f t="array" aca="1" ref="D469" ca="1">_xll.RiskNormal(170,170*0.282,_xll.RiskTruncateP(0.05,0.95),_xll.RiskName("Diet 6 Soil"),_xll.RiskUnits("ng/kg dry"))</f>
        <v>#NAME?</v>
      </c>
      <c r="E469" s="163">
        <v>1.3</v>
      </c>
      <c r="F469" s="134"/>
      <c r="G469" s="134"/>
      <c r="H469" s="134"/>
      <c r="I469" s="134"/>
      <c r="J469" s="134"/>
      <c r="K469" s="134"/>
      <c r="L469" s="134" t="e" cm="1">
        <f t="array" aca="1" ref="L469" ca="1">_xll.RiskNormal(5.4702*LN(A469)-22.889,(5.4702*LN(A469)-22.889)*0.35,_xll.RiskTruncateP(0.05,0.95),_xll.RiskName("DMI"),_xll.RiskUnits("kg"))</f>
        <v>#NAME?</v>
      </c>
      <c r="M469" s="134" t="e" cm="1">
        <f t="array" aca="1" ref="M469" ca="1">_xll.RiskNormal(0.0243*L469,0.005*L469,_xll.RiskTruncateP(0.05,0.95),_xll.RiskName("Soil Intake"),_xll.RiskUnits("kg"))</f>
        <v>#NAME?</v>
      </c>
      <c r="N469" s="134" t="e">
        <f t="shared" ca="1" si="60"/>
        <v>#NAME?</v>
      </c>
      <c r="O469" s="134">
        <f t="shared" si="61"/>
        <v>0</v>
      </c>
      <c r="P469" s="134" t="e">
        <f t="shared" ca="1" si="58"/>
        <v>#NAME?</v>
      </c>
      <c r="Q469" s="134" t="e">
        <f t="shared" ca="1" si="58"/>
        <v>#NAME?</v>
      </c>
      <c r="R469" s="134" t="e">
        <f t="shared" ca="1" si="58"/>
        <v>#NAME?</v>
      </c>
      <c r="S469" s="134" t="e">
        <f t="shared" ca="1" si="63"/>
        <v>#NAME?</v>
      </c>
      <c r="T469" s="134" t="e" cm="1">
        <f t="array" aca="1" ref="T469" ca="1">U468-(U468*(0.5^(1/_xll.RiskNormal('SW7'!C$2,'SW7'!D$2,_xll.RiskTruncateP(0.05,0.95),_xll.RiskName("Halflife"),_xll.RiskUnits("d")))))</f>
        <v>#NAME?</v>
      </c>
      <c r="U469" s="134" t="e">
        <f t="shared" ca="1" si="62"/>
        <v>#NAME?</v>
      </c>
      <c r="V469" s="137" t="e" cm="1">
        <f t="array" aca="1" ref="V469" ca="1">(U469*_xll.RiskNormal('SW7'!C$3,'SW7'!D$3,_xll.RiskTruncateP(0.05,0.95),_xll.RiskName("PFAS MUSCLE FRAC"))/(B469*_xll.RiskNormal('SW7'!C$4,'SW7'!E$4,_xll.RiskTruncateP(0.05,0.95),_xll.RiskName("MUSCLE BW FRAC"))))/1000</f>
        <v>#NAME?</v>
      </c>
      <c r="W469" s="137" t="e" cm="1">
        <f t="array" aca="1" ref="W469" ca="1">V469/_xll.RiskNormal('SW7'!C$5,'SW7'!D$5,_xll.RiskTruncateP(0.05,0.95),_xll.RiskName("Serum Part"))</f>
        <v>#NAME?</v>
      </c>
    </row>
    <row r="470" spans="1:23" x14ac:dyDescent="0.35">
      <c r="A470" s="133">
        <f t="shared" si="59"/>
        <v>467</v>
      </c>
      <c r="B470" s="134" t="e" cm="1">
        <f t="array" aca="1" ref="B470" ca="1">B469+_xll.RiskNormal(0.5584 + 2*0.001787*A470 -3*0.00000155*A470^2 - 4*0.00000000133*A470^3,0.35*(0.5584 + 2*0.001787*A470 -3*0.00000155*A470^2 - 4*0.00000000133*A470^3),_xll.RiskTruncateP(0.05,0.95),_xll.RiskName("BW Gain"),_xll.RiskUnits("kg"))</f>
        <v>#NAME?</v>
      </c>
      <c r="C470" s="133" t="e" cm="1">
        <f t="array" aca="1" ref="C470" ca="1">_xll.RiskNormal(20,20*0.3941,_xll.RiskTruncateP(0.05,0.95),_xll.RiskName("Diet 6 Feed"),_xll.RiskUnits("ng/kg dry"))</f>
        <v>#NAME?</v>
      </c>
      <c r="D470" s="133" t="e" cm="1">
        <f t="array" aca="1" ref="D470" ca="1">_xll.RiskNormal(170,170*0.282,_xll.RiskTruncateP(0.05,0.95),_xll.RiskName("Diet 6 Soil"),_xll.RiskUnits("ng/kg dry"))</f>
        <v>#NAME?</v>
      </c>
      <c r="E470" s="163">
        <v>1.3</v>
      </c>
      <c r="F470" s="134"/>
      <c r="G470" s="134"/>
      <c r="H470" s="134"/>
      <c r="I470" s="134"/>
      <c r="J470" s="134"/>
      <c r="K470" s="134"/>
      <c r="L470" s="134" t="e" cm="1">
        <f t="array" aca="1" ref="L470" ca="1">_xll.RiskNormal(5.4702*LN(A470)-22.889,(5.4702*LN(A470)-22.889)*0.35,_xll.RiskTruncateP(0.05,0.95),_xll.RiskName("DMI"),_xll.RiskUnits("kg"))</f>
        <v>#NAME?</v>
      </c>
      <c r="M470" s="134" t="e" cm="1">
        <f t="array" aca="1" ref="M470" ca="1">_xll.RiskNormal(0.0243*L470,0.005*L470,_xll.RiskTruncateP(0.05,0.95),_xll.RiskName("Soil Intake"),_xll.RiskUnits("kg"))</f>
        <v>#NAME?</v>
      </c>
      <c r="N470" s="134" t="e">
        <f t="shared" ca="1" si="60"/>
        <v>#NAME?</v>
      </c>
      <c r="O470" s="134">
        <f t="shared" si="61"/>
        <v>0</v>
      </c>
      <c r="P470" s="134" t="e">
        <f t="shared" ca="1" si="58"/>
        <v>#NAME?</v>
      </c>
      <c r="Q470" s="134" t="e">
        <f t="shared" ca="1" si="58"/>
        <v>#NAME?</v>
      </c>
      <c r="R470" s="134" t="e">
        <f t="shared" ca="1" si="58"/>
        <v>#NAME?</v>
      </c>
      <c r="S470" s="134" t="e">
        <f t="shared" ca="1" si="63"/>
        <v>#NAME?</v>
      </c>
      <c r="T470" s="134" t="e" cm="1">
        <f t="array" aca="1" ref="T470" ca="1">U469-(U469*(0.5^(1/_xll.RiskNormal('SW7'!C$2,'SW7'!D$2,_xll.RiskTruncateP(0.05,0.95),_xll.RiskName("Halflife"),_xll.RiskUnits("d")))))</f>
        <v>#NAME?</v>
      </c>
      <c r="U470" s="134" t="e">
        <f t="shared" ca="1" si="62"/>
        <v>#NAME?</v>
      </c>
      <c r="V470" s="137" t="e" cm="1">
        <f t="array" aca="1" ref="V470" ca="1">(U470*_xll.RiskNormal('SW7'!C$3,'SW7'!D$3,_xll.RiskTruncateP(0.05,0.95),_xll.RiskName("PFAS MUSCLE FRAC"))/(B470*_xll.RiskNormal('SW7'!C$4,'SW7'!E$4,_xll.RiskTruncateP(0.05,0.95),_xll.RiskName("MUSCLE BW FRAC"))))/1000</f>
        <v>#NAME?</v>
      </c>
      <c r="W470" s="137" t="e" cm="1">
        <f t="array" aca="1" ref="W470" ca="1">V470/_xll.RiskNormal('SW7'!C$5,'SW7'!D$5,_xll.RiskTruncateP(0.05,0.95),_xll.RiskName("Serum Part"))</f>
        <v>#NAME?</v>
      </c>
    </row>
    <row r="471" spans="1:23" x14ac:dyDescent="0.35">
      <c r="A471" s="133">
        <f t="shared" si="59"/>
        <v>468</v>
      </c>
      <c r="B471" s="134" t="e" cm="1">
        <f t="array" aca="1" ref="B471" ca="1">B470+_xll.RiskNormal(0.5584 + 2*0.001787*A471 -3*0.00000155*A471^2 - 4*0.00000000133*A471^3,0.35*(0.5584 + 2*0.001787*A471 -3*0.00000155*A471^2 - 4*0.00000000133*A471^3),_xll.RiskTruncateP(0.05,0.95),_xll.RiskName("BW Gain"),_xll.RiskUnits("kg"))</f>
        <v>#NAME?</v>
      </c>
      <c r="C471" s="133" t="e" cm="1">
        <f t="array" aca="1" ref="C471" ca="1">_xll.RiskNormal(20,20*0.3941,_xll.RiskTruncateP(0.05,0.95),_xll.RiskName("Diet 6 Feed"),_xll.RiskUnits("ng/kg dry"))</f>
        <v>#NAME?</v>
      </c>
      <c r="D471" s="133" t="e" cm="1">
        <f t="array" aca="1" ref="D471" ca="1">_xll.RiskNormal(170,170*0.282,_xll.RiskTruncateP(0.05,0.95),_xll.RiskName("Diet 6 Soil"),_xll.RiskUnits("ng/kg dry"))</f>
        <v>#NAME?</v>
      </c>
      <c r="E471" s="163">
        <v>1.3</v>
      </c>
      <c r="F471" s="134"/>
      <c r="G471" s="134"/>
      <c r="H471" s="134"/>
      <c r="I471" s="134"/>
      <c r="J471" s="134"/>
      <c r="K471" s="134"/>
      <c r="L471" s="134" t="e" cm="1">
        <f t="array" aca="1" ref="L471" ca="1">_xll.RiskNormal(5.4702*LN(A471)-22.889,(5.4702*LN(A471)-22.889)*0.35,_xll.RiskTruncateP(0.05,0.95),_xll.RiskName("DMI"),_xll.RiskUnits("kg"))</f>
        <v>#NAME?</v>
      </c>
      <c r="M471" s="134" t="e" cm="1">
        <f t="array" aca="1" ref="M471" ca="1">_xll.RiskNormal(0.0243*L471,0.005*L471,_xll.RiskTruncateP(0.05,0.95),_xll.RiskName("Soil Intake"),_xll.RiskUnits("kg"))</f>
        <v>#NAME?</v>
      </c>
      <c r="N471" s="134" t="e">
        <f t="shared" ca="1" si="60"/>
        <v>#NAME?</v>
      </c>
      <c r="O471" s="134">
        <f t="shared" si="61"/>
        <v>0</v>
      </c>
      <c r="P471" s="134" t="e">
        <f t="shared" ca="1" si="58"/>
        <v>#NAME?</v>
      </c>
      <c r="Q471" s="134" t="e">
        <f t="shared" ca="1" si="58"/>
        <v>#NAME?</v>
      </c>
      <c r="R471" s="134" t="e">
        <f t="shared" ca="1" si="58"/>
        <v>#NAME?</v>
      </c>
      <c r="S471" s="134" t="e">
        <f t="shared" ca="1" si="63"/>
        <v>#NAME?</v>
      </c>
      <c r="T471" s="134" t="e" cm="1">
        <f t="array" aca="1" ref="T471" ca="1">U470-(U470*(0.5^(1/_xll.RiskNormal('SW7'!C$2,'SW7'!D$2,_xll.RiskTruncateP(0.05,0.95),_xll.RiskName("Halflife"),_xll.RiskUnits("d")))))</f>
        <v>#NAME?</v>
      </c>
      <c r="U471" s="134" t="e">
        <f t="shared" ca="1" si="62"/>
        <v>#NAME?</v>
      </c>
      <c r="V471" s="137" t="e" cm="1">
        <f t="array" aca="1" ref="V471" ca="1">(U471*_xll.RiskNormal('SW7'!C$3,'SW7'!D$3,_xll.RiskTruncateP(0.05,0.95),_xll.RiskName("PFAS MUSCLE FRAC"))/(B471*_xll.RiskNormal('SW7'!C$4,'SW7'!E$4,_xll.RiskTruncateP(0.05,0.95),_xll.RiskName("MUSCLE BW FRAC"))))/1000</f>
        <v>#NAME?</v>
      </c>
      <c r="W471" s="137" t="e" cm="1">
        <f t="array" aca="1" ref="W471" ca="1">V471/_xll.RiskNormal('SW7'!C$5,'SW7'!D$5,_xll.RiskTruncateP(0.05,0.95),_xll.RiskName("Serum Part"))</f>
        <v>#NAME?</v>
      </c>
    </row>
    <row r="472" spans="1:23" x14ac:dyDescent="0.35">
      <c r="A472" s="133">
        <f t="shared" si="59"/>
        <v>469</v>
      </c>
      <c r="B472" s="134" t="e" cm="1">
        <f t="array" aca="1" ref="B472" ca="1">B471+_xll.RiskNormal(0.5584 + 2*0.001787*A472 -3*0.00000155*A472^2 - 4*0.00000000133*A472^3,0.35*(0.5584 + 2*0.001787*A472 -3*0.00000155*A472^2 - 4*0.00000000133*A472^3),_xll.RiskTruncateP(0.05,0.95),_xll.RiskName("BW Gain"),_xll.RiskUnits("kg"))</f>
        <v>#NAME?</v>
      </c>
      <c r="C472" s="133" t="e" cm="1">
        <f t="array" aca="1" ref="C472" ca="1">_xll.RiskNormal(20,20*0.3941,_xll.RiskTruncateP(0.05,0.95),_xll.RiskName("Diet 6 Feed"),_xll.RiskUnits("ng/kg dry"))</f>
        <v>#NAME?</v>
      </c>
      <c r="D472" s="133" t="e" cm="1">
        <f t="array" aca="1" ref="D472" ca="1">_xll.RiskNormal(170,170*0.282,_xll.RiskTruncateP(0.05,0.95),_xll.RiskName("Diet 6 Soil"),_xll.RiskUnits("ng/kg dry"))</f>
        <v>#NAME?</v>
      </c>
      <c r="E472" s="163">
        <v>1.3</v>
      </c>
      <c r="F472" s="134"/>
      <c r="G472" s="134"/>
      <c r="H472" s="134"/>
      <c r="I472" s="134"/>
      <c r="J472" s="134"/>
      <c r="K472" s="134"/>
      <c r="L472" s="134" t="e" cm="1">
        <f t="array" aca="1" ref="L472" ca="1">_xll.RiskNormal(5.4702*LN(A472)-22.889,(5.4702*LN(A472)-22.889)*0.35,_xll.RiskTruncateP(0.05,0.95),_xll.RiskName("DMI"),_xll.RiskUnits("kg"))</f>
        <v>#NAME?</v>
      </c>
      <c r="M472" s="134" t="e" cm="1">
        <f t="array" aca="1" ref="M472" ca="1">_xll.RiskNormal(0.0243*L472,0.005*L472,_xll.RiskTruncateP(0.05,0.95),_xll.RiskName("Soil Intake"),_xll.RiskUnits("kg"))</f>
        <v>#NAME?</v>
      </c>
      <c r="N472" s="134" t="e">
        <f t="shared" ca="1" si="60"/>
        <v>#NAME?</v>
      </c>
      <c r="O472" s="134">
        <f t="shared" si="61"/>
        <v>0</v>
      </c>
      <c r="P472" s="134" t="e">
        <f t="shared" ca="1" si="58"/>
        <v>#NAME?</v>
      </c>
      <c r="Q472" s="134" t="e">
        <f t="shared" ca="1" si="58"/>
        <v>#NAME?</v>
      </c>
      <c r="R472" s="134" t="e">
        <f t="shared" ca="1" si="58"/>
        <v>#NAME?</v>
      </c>
      <c r="S472" s="134" t="e">
        <f t="shared" ca="1" si="63"/>
        <v>#NAME?</v>
      </c>
      <c r="T472" s="134" t="e" cm="1">
        <f t="array" aca="1" ref="T472" ca="1">U471-(U471*(0.5^(1/_xll.RiskNormal('SW7'!C$2,'SW7'!D$2,_xll.RiskTruncateP(0.05,0.95),_xll.RiskName("Halflife"),_xll.RiskUnits("d")))))</f>
        <v>#NAME?</v>
      </c>
      <c r="U472" s="134" t="e">
        <f t="shared" ca="1" si="62"/>
        <v>#NAME?</v>
      </c>
      <c r="V472" s="137" t="e" cm="1">
        <f t="array" aca="1" ref="V472" ca="1">(U472*_xll.RiskNormal('SW7'!C$3,'SW7'!D$3,_xll.RiskTruncateP(0.05,0.95),_xll.RiskName("PFAS MUSCLE FRAC"))/(B472*_xll.RiskNormal('SW7'!C$4,'SW7'!E$4,_xll.RiskTruncateP(0.05,0.95),_xll.RiskName("MUSCLE BW FRAC"))))/1000</f>
        <v>#NAME?</v>
      </c>
      <c r="W472" s="137" t="e" cm="1">
        <f t="array" aca="1" ref="W472" ca="1">V472/_xll.RiskNormal('SW7'!C$5,'SW7'!D$5,_xll.RiskTruncateP(0.05,0.95),_xll.RiskName("Serum Part"))</f>
        <v>#NAME?</v>
      </c>
    </row>
    <row r="473" spans="1:23" x14ac:dyDescent="0.35">
      <c r="A473" s="133">
        <f t="shared" si="59"/>
        <v>470</v>
      </c>
      <c r="B473" s="134" t="e" cm="1">
        <f t="array" aca="1" ref="B473" ca="1">B472+_xll.RiskNormal(0.5584 + 2*0.001787*A473 -3*0.00000155*A473^2 - 4*0.00000000133*A473^3,0.35*(0.5584 + 2*0.001787*A473 -3*0.00000155*A473^2 - 4*0.00000000133*A473^3),_xll.RiskTruncateP(0.05,0.95),_xll.RiskName("BW Gain"),_xll.RiskUnits("kg"))</f>
        <v>#NAME?</v>
      </c>
      <c r="C473" s="133" t="e" cm="1">
        <f t="array" aca="1" ref="C473" ca="1">_xll.RiskNormal(20,20*0.3941,_xll.RiskTruncateP(0.05,0.95),_xll.RiskName("Diet 6 Feed"),_xll.RiskUnits("ng/kg dry"))</f>
        <v>#NAME?</v>
      </c>
      <c r="D473" s="133" t="e" cm="1">
        <f t="array" aca="1" ref="D473" ca="1">_xll.RiskNormal(170,170*0.282,_xll.RiskTruncateP(0.05,0.95),_xll.RiskName("Diet 6 Soil"),_xll.RiskUnits("ng/kg dry"))</f>
        <v>#NAME?</v>
      </c>
      <c r="E473" s="163">
        <v>1.3</v>
      </c>
      <c r="F473" s="134"/>
      <c r="G473" s="134"/>
      <c r="H473" s="134"/>
      <c r="I473" s="134"/>
      <c r="J473" s="134"/>
      <c r="K473" s="134"/>
      <c r="L473" s="134" t="e" cm="1">
        <f t="array" aca="1" ref="L473" ca="1">_xll.RiskNormal(5.4702*LN(A473)-22.889,(5.4702*LN(A473)-22.889)*0.35,_xll.RiskTruncateP(0.05,0.95),_xll.RiskName("DMI"),_xll.RiskUnits("kg"))</f>
        <v>#NAME?</v>
      </c>
      <c r="M473" s="134" t="e" cm="1">
        <f t="array" aca="1" ref="M473" ca="1">_xll.RiskNormal(0.0243*L473,0.005*L473,_xll.RiskTruncateP(0.05,0.95),_xll.RiskName("Soil Intake"),_xll.RiskUnits("kg"))</f>
        <v>#NAME?</v>
      </c>
      <c r="N473" s="134" t="e">
        <f t="shared" ca="1" si="60"/>
        <v>#NAME?</v>
      </c>
      <c r="O473" s="134">
        <f t="shared" si="61"/>
        <v>0</v>
      </c>
      <c r="P473" s="134" t="e">
        <f t="shared" ca="1" si="58"/>
        <v>#NAME?</v>
      </c>
      <c r="Q473" s="134" t="e">
        <f t="shared" ca="1" si="58"/>
        <v>#NAME?</v>
      </c>
      <c r="R473" s="134" t="e">
        <f t="shared" ca="1" si="58"/>
        <v>#NAME?</v>
      </c>
      <c r="S473" s="134" t="e">
        <f t="shared" ca="1" si="63"/>
        <v>#NAME?</v>
      </c>
      <c r="T473" s="134" t="e" cm="1">
        <f t="array" aca="1" ref="T473" ca="1">U472-(U472*(0.5^(1/_xll.RiskNormal('SW7'!C$2,'SW7'!D$2,_xll.RiskTruncateP(0.05,0.95),_xll.RiskName("Halflife"),_xll.RiskUnits("d")))))</f>
        <v>#NAME?</v>
      </c>
      <c r="U473" s="134" t="e">
        <f t="shared" ca="1" si="62"/>
        <v>#NAME?</v>
      </c>
      <c r="V473" s="137" t="e" cm="1">
        <f t="array" aca="1" ref="V473" ca="1">(U473*_xll.RiskNormal('SW7'!C$3,'SW7'!D$3,_xll.RiskTruncateP(0.05,0.95),_xll.RiskName("PFAS MUSCLE FRAC"))/(B473*_xll.RiskNormal('SW7'!C$4,'SW7'!E$4,_xll.RiskTruncateP(0.05,0.95),_xll.RiskName("MUSCLE BW FRAC"))))/1000</f>
        <v>#NAME?</v>
      </c>
      <c r="W473" s="137" t="e" cm="1">
        <f t="array" aca="1" ref="W473" ca="1">V473/_xll.RiskNormal('SW7'!C$5,'SW7'!D$5,_xll.RiskTruncateP(0.05,0.95),_xll.RiskName("Serum Part"))</f>
        <v>#NAME?</v>
      </c>
    </row>
    <row r="474" spans="1:23" x14ac:dyDescent="0.35">
      <c r="A474" s="133">
        <f t="shared" si="59"/>
        <v>471</v>
      </c>
      <c r="B474" s="134" t="e" cm="1">
        <f t="array" aca="1" ref="B474" ca="1">B473+_xll.RiskNormal(0.5584 + 2*0.001787*A474 -3*0.00000155*A474^2 - 4*0.00000000133*A474^3,0.35*(0.5584 + 2*0.001787*A474 -3*0.00000155*A474^2 - 4*0.00000000133*A474^3),_xll.RiskTruncateP(0.05,0.95),_xll.RiskName("BW Gain"),_xll.RiskUnits("kg"))</f>
        <v>#NAME?</v>
      </c>
      <c r="C474" s="133" t="e" cm="1">
        <f t="array" aca="1" ref="C474" ca="1">_xll.RiskNormal(20,20*0.3941,_xll.RiskTruncateP(0.05,0.95),_xll.RiskName("Diet 6 Feed"),_xll.RiskUnits("ng/kg dry"))</f>
        <v>#NAME?</v>
      </c>
      <c r="D474" s="133" t="e" cm="1">
        <f t="array" aca="1" ref="D474" ca="1">_xll.RiskNormal(170,170*0.282,_xll.RiskTruncateP(0.05,0.95),_xll.RiskName("Diet 6 Soil"),_xll.RiskUnits("ng/kg dry"))</f>
        <v>#NAME?</v>
      </c>
      <c r="E474" s="163">
        <v>1.3</v>
      </c>
      <c r="F474" s="134"/>
      <c r="G474" s="134"/>
      <c r="H474" s="134"/>
      <c r="I474" s="134"/>
      <c r="J474" s="134"/>
      <c r="K474" s="134"/>
      <c r="L474" s="134" t="e" cm="1">
        <f t="array" aca="1" ref="L474" ca="1">_xll.RiskNormal(5.4702*LN(A474)-22.889,(5.4702*LN(A474)-22.889)*0.35,_xll.RiskTruncateP(0.05,0.95),_xll.RiskName("DMI"),_xll.RiskUnits("kg"))</f>
        <v>#NAME?</v>
      </c>
      <c r="M474" s="134" t="e" cm="1">
        <f t="array" aca="1" ref="M474" ca="1">_xll.RiskNormal(0.0243*L474,0.005*L474,_xll.RiskTruncateP(0.05,0.95),_xll.RiskName("Soil Intake"),_xll.RiskUnits("kg"))</f>
        <v>#NAME?</v>
      </c>
      <c r="N474" s="134" t="e">
        <f t="shared" ca="1" si="60"/>
        <v>#NAME?</v>
      </c>
      <c r="O474" s="134">
        <f t="shared" si="61"/>
        <v>0</v>
      </c>
      <c r="P474" s="134" t="e">
        <f t="shared" ca="1" si="58"/>
        <v>#NAME?</v>
      </c>
      <c r="Q474" s="134" t="e">
        <f t="shared" ca="1" si="58"/>
        <v>#NAME?</v>
      </c>
      <c r="R474" s="134" t="e">
        <f t="shared" ca="1" si="58"/>
        <v>#NAME?</v>
      </c>
      <c r="S474" s="134" t="e">
        <f t="shared" ca="1" si="63"/>
        <v>#NAME?</v>
      </c>
      <c r="T474" s="134" t="e" cm="1">
        <f t="array" aca="1" ref="T474" ca="1">U473-(U473*(0.5^(1/_xll.RiskNormal('SW7'!C$2,'SW7'!D$2,_xll.RiskTruncateP(0.05,0.95),_xll.RiskName("Halflife"),_xll.RiskUnits("d")))))</f>
        <v>#NAME?</v>
      </c>
      <c r="U474" s="134" t="e">
        <f t="shared" ca="1" si="62"/>
        <v>#NAME?</v>
      </c>
      <c r="V474" s="137" t="e" cm="1">
        <f t="array" aca="1" ref="V474" ca="1">(U474*_xll.RiskNormal('SW7'!C$3,'SW7'!D$3,_xll.RiskTruncateP(0.05,0.95),_xll.RiskName("PFAS MUSCLE FRAC"))/(B474*_xll.RiskNormal('SW7'!C$4,'SW7'!E$4,_xll.RiskTruncateP(0.05,0.95),_xll.RiskName("MUSCLE BW FRAC"))))/1000</f>
        <v>#NAME?</v>
      </c>
      <c r="W474" s="137" t="e" cm="1">
        <f t="array" aca="1" ref="W474" ca="1">V474/_xll.RiskNormal('SW7'!C$5,'SW7'!D$5,_xll.RiskTruncateP(0.05,0.95),_xll.RiskName("Serum Part"))</f>
        <v>#NAME?</v>
      </c>
    </row>
    <row r="475" spans="1:23" x14ac:dyDescent="0.35">
      <c r="A475" s="133">
        <f t="shared" si="59"/>
        <v>472</v>
      </c>
      <c r="B475" s="134" t="e" cm="1">
        <f t="array" aca="1" ref="B475" ca="1">B474+_xll.RiskNormal(0.5584 + 2*0.001787*A475 -3*0.00000155*A475^2 - 4*0.00000000133*A475^3,0.35*(0.5584 + 2*0.001787*A475 -3*0.00000155*A475^2 - 4*0.00000000133*A475^3),_xll.RiskTruncateP(0.05,0.95),_xll.RiskName("BW Gain"),_xll.RiskUnits("kg"))</f>
        <v>#NAME?</v>
      </c>
      <c r="C475" s="133" t="e" cm="1">
        <f t="array" aca="1" ref="C475" ca="1">_xll.RiskNormal(20,20*0.3941,_xll.RiskTruncateP(0.05,0.95),_xll.RiskName("Diet 6 Feed"),_xll.RiskUnits("ng/kg dry"))</f>
        <v>#NAME?</v>
      </c>
      <c r="D475" s="133" t="e" cm="1">
        <f t="array" aca="1" ref="D475" ca="1">_xll.RiskNormal(170,170*0.282,_xll.RiskTruncateP(0.05,0.95),_xll.RiskName("Diet 6 Soil"),_xll.RiskUnits("ng/kg dry"))</f>
        <v>#NAME?</v>
      </c>
      <c r="E475" s="163">
        <v>1.3</v>
      </c>
      <c r="F475" s="134"/>
      <c r="G475" s="134"/>
      <c r="H475" s="134"/>
      <c r="I475" s="134"/>
      <c r="J475" s="134"/>
      <c r="K475" s="134"/>
      <c r="L475" s="134" t="e" cm="1">
        <f t="array" aca="1" ref="L475" ca="1">_xll.RiskNormal(5.4702*LN(A475)-22.889,(5.4702*LN(A475)-22.889)*0.35,_xll.RiskTruncateP(0.05,0.95),_xll.RiskName("DMI"),_xll.RiskUnits("kg"))</f>
        <v>#NAME?</v>
      </c>
      <c r="M475" s="134" t="e" cm="1">
        <f t="array" aca="1" ref="M475" ca="1">_xll.RiskNormal(0.0243*L475,0.005*L475,_xll.RiskTruncateP(0.05,0.95),_xll.RiskName("Soil Intake"),_xll.RiskUnits("kg"))</f>
        <v>#NAME?</v>
      </c>
      <c r="N475" s="134" t="e">
        <f t="shared" ca="1" si="60"/>
        <v>#NAME?</v>
      </c>
      <c r="O475" s="134">
        <f t="shared" si="61"/>
        <v>0</v>
      </c>
      <c r="P475" s="134" t="e">
        <f t="shared" ca="1" si="58"/>
        <v>#NAME?</v>
      </c>
      <c r="Q475" s="134" t="e">
        <f t="shared" ca="1" si="58"/>
        <v>#NAME?</v>
      </c>
      <c r="R475" s="134" t="e">
        <f t="shared" ca="1" si="58"/>
        <v>#NAME?</v>
      </c>
      <c r="S475" s="134" t="e">
        <f t="shared" ca="1" si="63"/>
        <v>#NAME?</v>
      </c>
      <c r="T475" s="134" t="e" cm="1">
        <f t="array" aca="1" ref="T475" ca="1">U474-(U474*(0.5^(1/_xll.RiskNormal('SW7'!C$2,'SW7'!D$2,_xll.RiskTruncateP(0.05,0.95),_xll.RiskName("Halflife"),_xll.RiskUnits("d")))))</f>
        <v>#NAME?</v>
      </c>
      <c r="U475" s="134" t="e">
        <f t="shared" ca="1" si="62"/>
        <v>#NAME?</v>
      </c>
      <c r="V475" s="137" t="e" cm="1">
        <f t="array" aca="1" ref="V475" ca="1">(U475*_xll.RiskNormal('SW7'!C$3,'SW7'!D$3,_xll.RiskTruncateP(0.05,0.95),_xll.RiskName("PFAS MUSCLE FRAC"))/(B475*_xll.RiskNormal('SW7'!C$4,'SW7'!E$4,_xll.RiskTruncateP(0.05,0.95),_xll.RiskName("MUSCLE BW FRAC"))))/1000</f>
        <v>#NAME?</v>
      </c>
      <c r="W475" s="137" t="e" cm="1">
        <f t="array" aca="1" ref="W475" ca="1">V475/_xll.RiskNormal('SW7'!C$5,'SW7'!D$5,_xll.RiskTruncateP(0.05,0.95),_xll.RiskName("Serum Part"))</f>
        <v>#NAME?</v>
      </c>
    </row>
    <row r="476" spans="1:23" x14ac:dyDescent="0.35">
      <c r="A476" s="133">
        <f t="shared" si="59"/>
        <v>473</v>
      </c>
      <c r="B476" s="134" t="e" cm="1">
        <f t="array" aca="1" ref="B476" ca="1">B475+_xll.RiskNormal(0.5584 + 2*0.001787*A476 -3*0.00000155*A476^2 - 4*0.00000000133*A476^3,0.35*(0.5584 + 2*0.001787*A476 -3*0.00000155*A476^2 - 4*0.00000000133*A476^3),_xll.RiskTruncateP(0.05,0.95),_xll.RiskName("BW Gain"),_xll.RiskUnits("kg"))</f>
        <v>#NAME?</v>
      </c>
      <c r="C476" s="133" t="e" cm="1">
        <f t="array" aca="1" ref="C476" ca="1">_xll.RiskNormal(20,20*0.3941,_xll.RiskTruncateP(0.05,0.95),_xll.RiskName("Diet 6 Feed"),_xll.RiskUnits("ng/kg dry"))</f>
        <v>#NAME?</v>
      </c>
      <c r="D476" s="133" t="e" cm="1">
        <f t="array" aca="1" ref="D476" ca="1">_xll.RiskNormal(170,170*0.282,_xll.RiskTruncateP(0.05,0.95),_xll.RiskName("Diet 6 Soil"),_xll.RiskUnits("ng/kg dry"))</f>
        <v>#NAME?</v>
      </c>
      <c r="E476" s="163">
        <v>1.3</v>
      </c>
      <c r="F476" s="134"/>
      <c r="G476" s="134"/>
      <c r="H476" s="134"/>
      <c r="I476" s="134"/>
      <c r="J476" s="134"/>
      <c r="K476" s="134"/>
      <c r="L476" s="134" t="e" cm="1">
        <f t="array" aca="1" ref="L476" ca="1">_xll.RiskNormal(5.4702*LN(A476)-22.889,(5.4702*LN(A476)-22.889)*0.35,_xll.RiskTruncateP(0.05,0.95),_xll.RiskName("DMI"),_xll.RiskUnits("kg"))</f>
        <v>#NAME?</v>
      </c>
      <c r="M476" s="134" t="e" cm="1">
        <f t="array" aca="1" ref="M476" ca="1">_xll.RiskNormal(0.0243*L476,0.005*L476,_xll.RiskTruncateP(0.05,0.95),_xll.RiskName("Soil Intake"),_xll.RiskUnits("kg"))</f>
        <v>#NAME?</v>
      </c>
      <c r="N476" s="134" t="e">
        <f t="shared" ca="1" si="60"/>
        <v>#NAME?</v>
      </c>
      <c r="O476" s="134">
        <f t="shared" si="61"/>
        <v>0</v>
      </c>
      <c r="P476" s="134" t="e">
        <f t="shared" ca="1" si="58"/>
        <v>#NAME?</v>
      </c>
      <c r="Q476" s="134" t="e">
        <f t="shared" ca="1" si="58"/>
        <v>#NAME?</v>
      </c>
      <c r="R476" s="134" t="e">
        <f t="shared" ca="1" si="58"/>
        <v>#NAME?</v>
      </c>
      <c r="S476" s="134" t="e">
        <f t="shared" ca="1" si="63"/>
        <v>#NAME?</v>
      </c>
      <c r="T476" s="134" t="e" cm="1">
        <f t="array" aca="1" ref="T476" ca="1">U475-(U475*(0.5^(1/_xll.RiskNormal('SW7'!C$2,'SW7'!D$2,_xll.RiskTruncateP(0.05,0.95),_xll.RiskName("Halflife"),_xll.RiskUnits("d")))))</f>
        <v>#NAME?</v>
      </c>
      <c r="U476" s="134" t="e">
        <f t="shared" ca="1" si="62"/>
        <v>#NAME?</v>
      </c>
      <c r="V476" s="137" t="e" cm="1">
        <f t="array" aca="1" ref="V476" ca="1">(U476*_xll.RiskNormal('SW7'!C$3,'SW7'!D$3,_xll.RiskTruncateP(0.05,0.95),_xll.RiskName("PFAS MUSCLE FRAC"))/(B476*_xll.RiskNormal('SW7'!C$4,'SW7'!E$4,_xll.RiskTruncateP(0.05,0.95),_xll.RiskName("MUSCLE BW FRAC"))))/1000</f>
        <v>#NAME?</v>
      </c>
      <c r="W476" s="137" t="e" cm="1">
        <f t="array" aca="1" ref="W476" ca="1">V476/_xll.RiskNormal('SW7'!C$5,'SW7'!D$5,_xll.RiskTruncateP(0.05,0.95),_xll.RiskName("Serum Part"))</f>
        <v>#NAME?</v>
      </c>
    </row>
    <row r="477" spans="1:23" x14ac:dyDescent="0.35">
      <c r="A477" s="133">
        <f t="shared" si="59"/>
        <v>474</v>
      </c>
      <c r="B477" s="134" t="e" cm="1">
        <f t="array" aca="1" ref="B477" ca="1">B476+_xll.RiskNormal(0.5584 + 2*0.001787*A477 -3*0.00000155*A477^2 - 4*0.00000000133*A477^3,0.35*(0.5584 + 2*0.001787*A477 -3*0.00000155*A477^2 - 4*0.00000000133*A477^3),_xll.RiskTruncateP(0.05,0.95),_xll.RiskName("BW Gain"),_xll.RiskUnits("kg"))</f>
        <v>#NAME?</v>
      </c>
      <c r="C477" s="133" t="e" cm="1">
        <f t="array" aca="1" ref="C477" ca="1">_xll.RiskNormal(20,20*0.3941,_xll.RiskTruncateP(0.05,0.95),_xll.RiskName("Diet 6 Feed"),_xll.RiskUnits("ng/kg dry"))</f>
        <v>#NAME?</v>
      </c>
      <c r="D477" s="133" t="e" cm="1">
        <f t="array" aca="1" ref="D477" ca="1">_xll.RiskNormal(170,170*0.282,_xll.RiskTruncateP(0.05,0.95),_xll.RiskName("Diet 6 Soil"),_xll.RiskUnits("ng/kg dry"))</f>
        <v>#NAME?</v>
      </c>
      <c r="E477" s="163">
        <v>1.3</v>
      </c>
      <c r="F477" s="134"/>
      <c r="G477" s="134"/>
      <c r="H477" s="134"/>
      <c r="I477" s="134"/>
      <c r="J477" s="134"/>
      <c r="K477" s="134"/>
      <c r="L477" s="134" t="e" cm="1">
        <f t="array" aca="1" ref="L477" ca="1">_xll.RiskNormal(5.4702*LN(A477)-22.889,(5.4702*LN(A477)-22.889)*0.35,_xll.RiskTruncateP(0.05,0.95),_xll.RiskName("DMI"),_xll.RiskUnits("kg"))</f>
        <v>#NAME?</v>
      </c>
      <c r="M477" s="134" t="e" cm="1">
        <f t="array" aca="1" ref="M477" ca="1">_xll.RiskNormal(0.0243*L477,0.005*L477,_xll.RiskTruncateP(0.05,0.95),_xll.RiskName("Soil Intake"),_xll.RiskUnits("kg"))</f>
        <v>#NAME?</v>
      </c>
      <c r="N477" s="134" t="e">
        <f t="shared" ca="1" si="60"/>
        <v>#NAME?</v>
      </c>
      <c r="O477" s="134">
        <f t="shared" si="61"/>
        <v>0</v>
      </c>
      <c r="P477" s="134" t="e">
        <f t="shared" ca="1" si="58"/>
        <v>#NAME?</v>
      </c>
      <c r="Q477" s="134" t="e">
        <f t="shared" ca="1" si="58"/>
        <v>#NAME?</v>
      </c>
      <c r="R477" s="134" t="e">
        <f t="shared" ca="1" si="58"/>
        <v>#NAME?</v>
      </c>
      <c r="S477" s="134" t="e">
        <f t="shared" ca="1" si="63"/>
        <v>#NAME?</v>
      </c>
      <c r="T477" s="134" t="e" cm="1">
        <f t="array" aca="1" ref="T477" ca="1">U476-(U476*(0.5^(1/_xll.RiskNormal('SW7'!C$2,'SW7'!D$2,_xll.RiskTruncateP(0.05,0.95),_xll.RiskName("Halflife"),_xll.RiskUnits("d")))))</f>
        <v>#NAME?</v>
      </c>
      <c r="U477" s="134" t="e">
        <f t="shared" ca="1" si="62"/>
        <v>#NAME?</v>
      </c>
      <c r="V477" s="137" t="e" cm="1">
        <f t="array" aca="1" ref="V477" ca="1">(U477*_xll.RiskNormal('SW7'!C$3,'SW7'!D$3,_xll.RiskTruncateP(0.05,0.95),_xll.RiskName("PFAS MUSCLE FRAC"))/(B477*_xll.RiskNormal('SW7'!C$4,'SW7'!E$4,_xll.RiskTruncateP(0.05,0.95),_xll.RiskName("MUSCLE BW FRAC"))))/1000</f>
        <v>#NAME?</v>
      </c>
      <c r="W477" s="137" t="e" cm="1">
        <f t="array" aca="1" ref="W477" ca="1">V477/_xll.RiskNormal('SW7'!C$5,'SW7'!D$5,_xll.RiskTruncateP(0.05,0.95),_xll.RiskName("Serum Part"))</f>
        <v>#NAME?</v>
      </c>
    </row>
    <row r="478" spans="1:23" x14ac:dyDescent="0.35">
      <c r="A478" s="133">
        <f t="shared" si="59"/>
        <v>475</v>
      </c>
      <c r="B478" s="134" t="e" cm="1">
        <f t="array" aca="1" ref="B478" ca="1">B477+_xll.RiskNormal(0.5584 + 2*0.001787*A478 -3*0.00000155*A478^2 - 4*0.00000000133*A478^3,0.35*(0.5584 + 2*0.001787*A478 -3*0.00000155*A478^2 - 4*0.00000000133*A478^3),_xll.RiskTruncateP(0.05,0.95),_xll.RiskName("BW Gain"),_xll.RiskUnits("kg"))</f>
        <v>#NAME?</v>
      </c>
      <c r="C478" s="133" t="e" cm="1">
        <f t="array" aca="1" ref="C478" ca="1">_xll.RiskNormal(20,20*0.3941,_xll.RiskTruncateP(0.05,0.95),_xll.RiskName("Diet 6 Feed"),_xll.RiskUnits("ng/kg dry"))</f>
        <v>#NAME?</v>
      </c>
      <c r="D478" s="133" t="e" cm="1">
        <f t="array" aca="1" ref="D478" ca="1">_xll.RiskNormal(170,170*0.282,_xll.RiskTruncateP(0.05,0.95),_xll.RiskName("Diet 6 Soil"),_xll.RiskUnits("ng/kg dry"))</f>
        <v>#NAME?</v>
      </c>
      <c r="E478" s="163">
        <v>1.3</v>
      </c>
      <c r="F478" s="134"/>
      <c r="G478" s="134"/>
      <c r="H478" s="134"/>
      <c r="I478" s="134"/>
      <c r="J478" s="134"/>
      <c r="K478" s="134"/>
      <c r="L478" s="134" t="e" cm="1">
        <f t="array" aca="1" ref="L478" ca="1">_xll.RiskNormal(5.4702*LN(A478)-22.889,(5.4702*LN(A478)-22.889)*0.35,_xll.RiskTruncateP(0.05,0.95),_xll.RiskName("DMI"),_xll.RiskUnits("kg"))</f>
        <v>#NAME?</v>
      </c>
      <c r="M478" s="134" t="e" cm="1">
        <f t="array" aca="1" ref="M478" ca="1">_xll.RiskNormal(0.0243*L478,0.005*L478,_xll.RiskTruncateP(0.05,0.95),_xll.RiskName("Soil Intake"),_xll.RiskUnits("kg"))</f>
        <v>#NAME?</v>
      </c>
      <c r="N478" s="134" t="e">
        <f t="shared" ca="1" si="60"/>
        <v>#NAME?</v>
      </c>
      <c r="O478" s="134">
        <f t="shared" si="61"/>
        <v>0</v>
      </c>
      <c r="P478" s="134" t="e">
        <f t="shared" ca="1" si="58"/>
        <v>#NAME?</v>
      </c>
      <c r="Q478" s="134" t="e">
        <f t="shared" ca="1" si="58"/>
        <v>#NAME?</v>
      </c>
      <c r="R478" s="134" t="e">
        <f t="shared" ca="1" si="58"/>
        <v>#NAME?</v>
      </c>
      <c r="S478" s="134" t="e">
        <f t="shared" ca="1" si="63"/>
        <v>#NAME?</v>
      </c>
      <c r="T478" s="134" t="e" cm="1">
        <f t="array" aca="1" ref="T478" ca="1">U477-(U477*(0.5^(1/_xll.RiskNormal('SW7'!C$2,'SW7'!D$2,_xll.RiskTruncateP(0.05,0.95),_xll.RiskName("Halflife"),_xll.RiskUnits("d")))))</f>
        <v>#NAME?</v>
      </c>
      <c r="U478" s="134" t="e">
        <f t="shared" ca="1" si="62"/>
        <v>#NAME?</v>
      </c>
      <c r="V478" s="137" t="e" cm="1">
        <f t="array" aca="1" ref="V478" ca="1">(U478*_xll.RiskNormal('SW7'!C$3,'SW7'!D$3,_xll.RiskTruncateP(0.05,0.95),_xll.RiskName("PFAS MUSCLE FRAC"))/(B478*_xll.RiskNormal('SW7'!C$4,'SW7'!E$4,_xll.RiskTruncateP(0.05,0.95),_xll.RiskName("MUSCLE BW FRAC"))))/1000</f>
        <v>#NAME?</v>
      </c>
      <c r="W478" s="137" t="e" cm="1">
        <f t="array" aca="1" ref="W478" ca="1">V478/_xll.RiskNormal('SW7'!C$5,'SW7'!D$5,_xll.RiskTruncateP(0.05,0.95),_xll.RiskName("Serum Part"))</f>
        <v>#NAME?</v>
      </c>
    </row>
    <row r="479" spans="1:23" x14ac:dyDescent="0.35">
      <c r="A479" s="133">
        <f t="shared" si="59"/>
        <v>476</v>
      </c>
      <c r="B479" s="134" t="e" cm="1">
        <f t="array" aca="1" ref="B479" ca="1">B478+_xll.RiskNormal(0.5584 + 2*0.001787*A479 -3*0.00000155*A479^2 - 4*0.00000000133*A479^3,0.35*(0.5584 + 2*0.001787*A479 -3*0.00000155*A479^2 - 4*0.00000000133*A479^3),_xll.RiskTruncateP(0.05,0.95),_xll.RiskName("BW Gain"),_xll.RiskUnits("kg"))</f>
        <v>#NAME?</v>
      </c>
      <c r="C479" s="133" t="e" cm="1">
        <f t="array" aca="1" ref="C479" ca="1">_xll.RiskNormal(20,20*0.3941,_xll.RiskTruncateP(0.05,0.95),_xll.RiskName("Diet 6 Feed"),_xll.RiskUnits("ng/kg dry"))</f>
        <v>#NAME?</v>
      </c>
      <c r="D479" s="133" t="e" cm="1">
        <f t="array" aca="1" ref="D479" ca="1">_xll.RiskNormal(170,170*0.282,_xll.RiskTruncateP(0.05,0.95),_xll.RiskName("Diet 6 Soil"),_xll.RiskUnits("ng/kg dry"))</f>
        <v>#NAME?</v>
      </c>
      <c r="E479" s="163">
        <v>1.3</v>
      </c>
      <c r="F479" s="134"/>
      <c r="G479" s="134"/>
      <c r="H479" s="134"/>
      <c r="I479" s="134"/>
      <c r="J479" s="134"/>
      <c r="K479" s="134"/>
      <c r="L479" s="134" t="e" cm="1">
        <f t="array" aca="1" ref="L479" ca="1">_xll.RiskNormal(5.4702*LN(A479)-22.889,(5.4702*LN(A479)-22.889)*0.35,_xll.RiskTruncateP(0.05,0.95),_xll.RiskName("DMI"),_xll.RiskUnits("kg"))</f>
        <v>#NAME?</v>
      </c>
      <c r="M479" s="134" t="e" cm="1">
        <f t="array" aca="1" ref="M479" ca="1">_xll.RiskNormal(0.0243*L479,0.005*L479,_xll.RiskTruncateP(0.05,0.95),_xll.RiskName("Soil Intake"),_xll.RiskUnits("kg"))</f>
        <v>#NAME?</v>
      </c>
      <c r="N479" s="134" t="e">
        <f t="shared" ca="1" si="60"/>
        <v>#NAME?</v>
      </c>
      <c r="O479" s="134">
        <f t="shared" si="61"/>
        <v>0</v>
      </c>
      <c r="P479" s="134" t="e">
        <f t="shared" ca="1" si="58"/>
        <v>#NAME?</v>
      </c>
      <c r="Q479" s="134" t="e">
        <f t="shared" ca="1" si="58"/>
        <v>#NAME?</v>
      </c>
      <c r="R479" s="134" t="e">
        <f t="shared" ca="1" si="58"/>
        <v>#NAME?</v>
      </c>
      <c r="S479" s="134" t="e">
        <f t="shared" ca="1" si="63"/>
        <v>#NAME?</v>
      </c>
      <c r="T479" s="134" t="e" cm="1">
        <f t="array" aca="1" ref="T479" ca="1">U478-(U478*(0.5^(1/_xll.RiskNormal('SW7'!C$2,'SW7'!D$2,_xll.RiskTruncateP(0.05,0.95),_xll.RiskName("Halflife"),_xll.RiskUnits("d")))))</f>
        <v>#NAME?</v>
      </c>
      <c r="U479" s="134" t="e">
        <f t="shared" ca="1" si="62"/>
        <v>#NAME?</v>
      </c>
      <c r="V479" s="137" t="e" cm="1">
        <f t="array" aca="1" ref="V479" ca="1">(U479*_xll.RiskNormal('SW7'!C$3,'SW7'!D$3,_xll.RiskTruncateP(0.05,0.95),_xll.RiskName("PFAS MUSCLE FRAC"))/(B479*_xll.RiskNormal('SW7'!C$4,'SW7'!E$4,_xll.RiskTruncateP(0.05,0.95),_xll.RiskName("MUSCLE BW FRAC"))))/1000</f>
        <v>#NAME?</v>
      </c>
      <c r="W479" s="137" t="e" cm="1">
        <f t="array" aca="1" ref="W479" ca="1">V479/_xll.RiskNormal('SW7'!C$5,'SW7'!D$5,_xll.RiskTruncateP(0.05,0.95),_xll.RiskName("Serum Part"))</f>
        <v>#NAME?</v>
      </c>
    </row>
    <row r="480" spans="1:23" x14ac:dyDescent="0.35">
      <c r="A480" s="133">
        <f t="shared" si="59"/>
        <v>477</v>
      </c>
      <c r="B480" s="134" t="e" cm="1">
        <f t="array" aca="1" ref="B480" ca="1">B479+_xll.RiskNormal(0.5584 + 2*0.001787*A480 -3*0.00000155*A480^2 - 4*0.00000000133*A480^3,0.35*(0.5584 + 2*0.001787*A480 -3*0.00000155*A480^2 - 4*0.00000000133*A480^3),_xll.RiskTruncateP(0.05,0.95),_xll.RiskName("BW Gain"),_xll.RiskUnits("kg"))</f>
        <v>#NAME?</v>
      </c>
      <c r="C480" s="133" t="e" cm="1">
        <f t="array" aca="1" ref="C480" ca="1">_xll.RiskNormal(20,20*0.3941,_xll.RiskTruncateP(0.05,0.95),_xll.RiskName("Diet 6 Feed"),_xll.RiskUnits("ng/kg dry"))</f>
        <v>#NAME?</v>
      </c>
      <c r="D480" s="133" t="e" cm="1">
        <f t="array" aca="1" ref="D480" ca="1">_xll.RiskNormal(170,170*0.282,_xll.RiskTruncateP(0.05,0.95),_xll.RiskName("Diet 6 Soil"),_xll.RiskUnits("ng/kg dry"))</f>
        <v>#NAME?</v>
      </c>
      <c r="E480" s="163">
        <v>1.3</v>
      </c>
      <c r="F480" s="134"/>
      <c r="G480" s="134"/>
      <c r="H480" s="134"/>
      <c r="I480" s="134"/>
      <c r="J480" s="134"/>
      <c r="K480" s="134"/>
      <c r="L480" s="134" t="e" cm="1">
        <f t="array" aca="1" ref="L480" ca="1">_xll.RiskNormal(5.4702*LN(A480)-22.889,(5.4702*LN(A480)-22.889)*0.35,_xll.RiskTruncateP(0.05,0.95),_xll.RiskName("DMI"),_xll.RiskUnits("kg"))</f>
        <v>#NAME?</v>
      </c>
      <c r="M480" s="134" t="e" cm="1">
        <f t="array" aca="1" ref="M480" ca="1">_xll.RiskNormal(0.0243*L480,0.005*L480,_xll.RiskTruncateP(0.05,0.95),_xll.RiskName("Soil Intake"),_xll.RiskUnits("kg"))</f>
        <v>#NAME?</v>
      </c>
      <c r="N480" s="134" t="e">
        <f t="shared" ca="1" si="60"/>
        <v>#NAME?</v>
      </c>
      <c r="O480" s="134">
        <f t="shared" si="61"/>
        <v>0</v>
      </c>
      <c r="P480" s="134" t="e">
        <f t="shared" ca="1" si="58"/>
        <v>#NAME?</v>
      </c>
      <c r="Q480" s="134" t="e">
        <f t="shared" ca="1" si="58"/>
        <v>#NAME?</v>
      </c>
      <c r="R480" s="134" t="e">
        <f t="shared" ca="1" si="58"/>
        <v>#NAME?</v>
      </c>
      <c r="S480" s="134" t="e">
        <f t="shared" ca="1" si="63"/>
        <v>#NAME?</v>
      </c>
      <c r="T480" s="134" t="e" cm="1">
        <f t="array" aca="1" ref="T480" ca="1">U479-(U479*(0.5^(1/_xll.RiskNormal('SW7'!C$2,'SW7'!D$2,_xll.RiskTruncateP(0.05,0.95),_xll.RiskName("Halflife"),_xll.RiskUnits("d")))))</f>
        <v>#NAME?</v>
      </c>
      <c r="U480" s="134" t="e">
        <f t="shared" ca="1" si="62"/>
        <v>#NAME?</v>
      </c>
      <c r="V480" s="137" t="e" cm="1">
        <f t="array" aca="1" ref="V480" ca="1">(U480*_xll.RiskNormal('SW7'!C$3,'SW7'!D$3,_xll.RiskTruncateP(0.05,0.95),_xll.RiskName("PFAS MUSCLE FRAC"))/(B480*_xll.RiskNormal('SW7'!C$4,'SW7'!E$4,_xll.RiskTruncateP(0.05,0.95),_xll.RiskName("MUSCLE BW FRAC"))))/1000</f>
        <v>#NAME?</v>
      </c>
      <c r="W480" s="137" t="e" cm="1">
        <f t="array" aca="1" ref="W480" ca="1">V480/_xll.RiskNormal('SW7'!C$5,'SW7'!D$5,_xll.RiskTruncateP(0.05,0.95),_xll.RiskName("Serum Part"))</f>
        <v>#NAME?</v>
      </c>
    </row>
    <row r="481" spans="1:23" x14ac:dyDescent="0.35">
      <c r="A481" s="133">
        <f t="shared" si="59"/>
        <v>478</v>
      </c>
      <c r="B481" s="134" t="e" cm="1">
        <f t="array" aca="1" ref="B481" ca="1">B480+_xll.RiskNormal(0.5584 + 2*0.001787*A481 -3*0.00000155*A481^2 - 4*0.00000000133*A481^3,0.35*(0.5584 + 2*0.001787*A481 -3*0.00000155*A481^2 - 4*0.00000000133*A481^3),_xll.RiskTruncateP(0.05,0.95),_xll.RiskName("BW Gain"),_xll.RiskUnits("kg"))</f>
        <v>#NAME?</v>
      </c>
      <c r="C481" s="133" t="e" cm="1">
        <f t="array" aca="1" ref="C481" ca="1">_xll.RiskNormal(20,20*0.3941,_xll.RiskTruncateP(0.05,0.95),_xll.RiskName("Diet 6 Feed"),_xll.RiskUnits("ng/kg dry"))</f>
        <v>#NAME?</v>
      </c>
      <c r="D481" s="133" t="e" cm="1">
        <f t="array" aca="1" ref="D481" ca="1">_xll.RiskNormal(170,170*0.282,_xll.RiskTruncateP(0.05,0.95),_xll.RiskName("Diet 6 Soil"),_xll.RiskUnits("ng/kg dry"))</f>
        <v>#NAME?</v>
      </c>
      <c r="E481" s="163">
        <v>1.3</v>
      </c>
      <c r="F481" s="134"/>
      <c r="G481" s="134"/>
      <c r="H481" s="134"/>
      <c r="I481" s="134"/>
      <c r="J481" s="134"/>
      <c r="K481" s="134"/>
      <c r="L481" s="134" t="e" cm="1">
        <f t="array" aca="1" ref="L481" ca="1">_xll.RiskNormal(5.4702*LN(A481)-22.889,(5.4702*LN(A481)-22.889)*0.35,_xll.RiskTruncateP(0.05,0.95),_xll.RiskName("DMI"),_xll.RiskUnits("kg"))</f>
        <v>#NAME?</v>
      </c>
      <c r="M481" s="134" t="e" cm="1">
        <f t="array" aca="1" ref="M481" ca="1">_xll.RiskNormal(0.0243*L481,0.005*L481,_xll.RiskTruncateP(0.05,0.95),_xll.RiskName("Soil Intake"),_xll.RiskUnits("kg"))</f>
        <v>#NAME?</v>
      </c>
      <c r="N481" s="134" t="e">
        <f t="shared" ca="1" si="60"/>
        <v>#NAME?</v>
      </c>
      <c r="O481" s="134">
        <f t="shared" si="61"/>
        <v>0</v>
      </c>
      <c r="P481" s="134" t="e">
        <f t="shared" ca="1" si="58"/>
        <v>#NAME?</v>
      </c>
      <c r="Q481" s="134" t="e">
        <f t="shared" ca="1" si="58"/>
        <v>#NAME?</v>
      </c>
      <c r="R481" s="134" t="e">
        <f t="shared" ca="1" si="58"/>
        <v>#NAME?</v>
      </c>
      <c r="S481" s="134" t="e">
        <f t="shared" ca="1" si="63"/>
        <v>#NAME?</v>
      </c>
      <c r="T481" s="134" t="e" cm="1">
        <f t="array" aca="1" ref="T481" ca="1">U480-(U480*(0.5^(1/_xll.RiskNormal('SW7'!C$2,'SW7'!D$2,_xll.RiskTruncateP(0.05,0.95),_xll.RiskName("Halflife"),_xll.RiskUnits("d")))))</f>
        <v>#NAME?</v>
      </c>
      <c r="U481" s="134" t="e">
        <f t="shared" ca="1" si="62"/>
        <v>#NAME?</v>
      </c>
      <c r="V481" s="137" t="e" cm="1">
        <f t="array" aca="1" ref="V481" ca="1">(U481*_xll.RiskNormal('SW7'!C$3,'SW7'!D$3,_xll.RiskTruncateP(0.05,0.95),_xll.RiskName("PFAS MUSCLE FRAC"))/(B481*_xll.RiskNormal('SW7'!C$4,'SW7'!E$4,_xll.RiskTruncateP(0.05,0.95),_xll.RiskName("MUSCLE BW FRAC"))))/1000</f>
        <v>#NAME?</v>
      </c>
      <c r="W481" s="137" t="e" cm="1">
        <f t="array" aca="1" ref="W481" ca="1">V481/_xll.RiskNormal('SW7'!C$5,'SW7'!D$5,_xll.RiskTruncateP(0.05,0.95),_xll.RiskName("Serum Part"))</f>
        <v>#NAME?</v>
      </c>
    </row>
    <row r="482" spans="1:23" x14ac:dyDescent="0.35">
      <c r="A482" s="133">
        <f t="shared" si="59"/>
        <v>479</v>
      </c>
      <c r="B482" s="134" t="e" cm="1">
        <f t="array" aca="1" ref="B482" ca="1">B481+_xll.RiskNormal(0.5584 + 2*0.001787*A482 -3*0.00000155*A482^2 - 4*0.00000000133*A482^3,0.35*(0.5584 + 2*0.001787*A482 -3*0.00000155*A482^2 - 4*0.00000000133*A482^3),_xll.RiskTruncateP(0.05,0.95),_xll.RiskName("BW Gain"),_xll.RiskUnits("kg"))</f>
        <v>#NAME?</v>
      </c>
      <c r="C482" s="133" t="e" cm="1">
        <f t="array" aca="1" ref="C482" ca="1">_xll.RiskNormal(20,20*0.3941,_xll.RiskTruncateP(0.05,0.95),_xll.RiskName("Diet 6 Feed"),_xll.RiskUnits("ng/kg dry"))</f>
        <v>#NAME?</v>
      </c>
      <c r="D482" s="133" t="e" cm="1">
        <f t="array" aca="1" ref="D482" ca="1">_xll.RiskNormal(170,170*0.282,_xll.RiskTruncateP(0.05,0.95),_xll.RiskName("Diet 6 Soil"),_xll.RiskUnits("ng/kg dry"))</f>
        <v>#NAME?</v>
      </c>
      <c r="E482" s="163">
        <v>1.3</v>
      </c>
      <c r="F482" s="134"/>
      <c r="G482" s="134"/>
      <c r="H482" s="134"/>
      <c r="I482" s="134"/>
      <c r="J482" s="134"/>
      <c r="K482" s="134"/>
      <c r="L482" s="134" t="e" cm="1">
        <f t="array" aca="1" ref="L482" ca="1">_xll.RiskNormal(5.4702*LN(A482)-22.889,(5.4702*LN(A482)-22.889)*0.35,_xll.RiskTruncateP(0.05,0.95),_xll.RiskName("DMI"),_xll.RiskUnits("kg"))</f>
        <v>#NAME?</v>
      </c>
      <c r="M482" s="134" t="e" cm="1">
        <f t="array" aca="1" ref="M482" ca="1">_xll.RiskNormal(0.0243*L482,0.005*L482,_xll.RiskTruncateP(0.05,0.95),_xll.RiskName("Soil Intake"),_xll.RiskUnits("kg"))</f>
        <v>#NAME?</v>
      </c>
      <c r="N482" s="134" t="e">
        <f t="shared" ca="1" si="60"/>
        <v>#NAME?</v>
      </c>
      <c r="O482" s="134">
        <f t="shared" si="61"/>
        <v>0</v>
      </c>
      <c r="P482" s="134" t="e">
        <f t="shared" ref="P482:R545" ca="1" si="64">C482*L482</f>
        <v>#NAME?</v>
      </c>
      <c r="Q482" s="134" t="e">
        <f t="shared" ca="1" si="64"/>
        <v>#NAME?</v>
      </c>
      <c r="R482" s="134" t="e">
        <f t="shared" ca="1" si="64"/>
        <v>#NAME?</v>
      </c>
      <c r="S482" s="134" t="e">
        <f t="shared" ca="1" si="63"/>
        <v>#NAME?</v>
      </c>
      <c r="T482" s="134" t="e" cm="1">
        <f t="array" aca="1" ref="T482" ca="1">U481-(U481*(0.5^(1/_xll.RiskNormal('SW7'!C$2,'SW7'!D$2,_xll.RiskTruncateP(0.05,0.95),_xll.RiskName("Halflife"),_xll.RiskUnits("d")))))</f>
        <v>#NAME?</v>
      </c>
      <c r="U482" s="134" t="e">
        <f t="shared" ca="1" si="62"/>
        <v>#NAME?</v>
      </c>
      <c r="V482" s="137" t="e" cm="1">
        <f t="array" aca="1" ref="V482" ca="1">(U482*_xll.RiskNormal('SW7'!C$3,'SW7'!D$3,_xll.RiskTruncateP(0.05,0.95),_xll.RiskName("PFAS MUSCLE FRAC"))/(B482*_xll.RiskNormal('SW7'!C$4,'SW7'!E$4,_xll.RiskTruncateP(0.05,0.95),_xll.RiskName("MUSCLE BW FRAC"))))/1000</f>
        <v>#NAME?</v>
      </c>
      <c r="W482" s="137" t="e" cm="1">
        <f t="array" aca="1" ref="W482" ca="1">V482/_xll.RiskNormal('SW7'!C$5,'SW7'!D$5,_xll.RiskTruncateP(0.05,0.95),_xll.RiskName("Serum Part"))</f>
        <v>#NAME?</v>
      </c>
    </row>
    <row r="483" spans="1:23" x14ac:dyDescent="0.35">
      <c r="A483" s="133">
        <f t="shared" si="59"/>
        <v>480</v>
      </c>
      <c r="B483" s="134" t="e" cm="1">
        <f t="array" aca="1" ref="B483" ca="1">B482+_xll.RiskNormal(0.5584 + 2*0.001787*A483 -3*0.00000155*A483^2 - 4*0.00000000133*A483^3,0.35*(0.5584 + 2*0.001787*A483 -3*0.00000155*A483^2 - 4*0.00000000133*A483^3),_xll.RiskTruncateP(0.05,0.95),_xll.RiskName("BW Gain"),_xll.RiskUnits("kg"))</f>
        <v>#NAME?</v>
      </c>
      <c r="C483" s="133" t="e" cm="1">
        <f t="array" aca="1" ref="C483" ca="1">_xll.RiskNormal(20,20*0.3941,_xll.RiskTruncateP(0.05,0.95),_xll.RiskName("Diet 6 Feed"),_xll.RiskUnits("ng/kg dry"))</f>
        <v>#NAME?</v>
      </c>
      <c r="D483" s="133" t="e" cm="1">
        <f t="array" aca="1" ref="D483" ca="1">_xll.RiskNormal(170,170*0.282,_xll.RiskTruncateP(0.05,0.95),_xll.RiskName("Diet 6 Soil"),_xll.RiskUnits("ng/kg dry"))</f>
        <v>#NAME?</v>
      </c>
      <c r="E483" s="163">
        <v>1.3</v>
      </c>
      <c r="F483" s="134"/>
      <c r="G483" s="134"/>
      <c r="H483" s="134"/>
      <c r="I483" s="134"/>
      <c r="J483" s="134"/>
      <c r="K483" s="134"/>
      <c r="L483" s="134" t="e" cm="1">
        <f t="array" aca="1" ref="L483" ca="1">_xll.RiskNormal(5.4702*LN(A483)-22.889,(5.4702*LN(A483)-22.889)*0.35,_xll.RiskTruncateP(0.05,0.95),_xll.RiskName("DMI"),_xll.RiskUnits("kg"))</f>
        <v>#NAME?</v>
      </c>
      <c r="M483" s="134" t="e" cm="1">
        <f t="array" aca="1" ref="M483" ca="1">_xll.RiskNormal(0.0243*L483,0.005*L483,_xll.RiskTruncateP(0.05,0.95),_xll.RiskName("Soil Intake"),_xll.RiskUnits("kg"))</f>
        <v>#NAME?</v>
      </c>
      <c r="N483" s="134" t="e">
        <f t="shared" ca="1" si="60"/>
        <v>#NAME?</v>
      </c>
      <c r="O483" s="134">
        <f t="shared" si="61"/>
        <v>0</v>
      </c>
      <c r="P483" s="134" t="e">
        <f t="shared" ca="1" si="64"/>
        <v>#NAME?</v>
      </c>
      <c r="Q483" s="134" t="e">
        <f t="shared" ca="1" si="64"/>
        <v>#NAME?</v>
      </c>
      <c r="R483" s="134" t="e">
        <f t="shared" ca="1" si="64"/>
        <v>#NAME?</v>
      </c>
      <c r="S483" s="134" t="e">
        <f t="shared" ca="1" si="63"/>
        <v>#NAME?</v>
      </c>
      <c r="T483" s="134" t="e" cm="1">
        <f t="array" aca="1" ref="T483" ca="1">U482-(U482*(0.5^(1/_xll.RiskNormal('SW7'!C$2,'SW7'!D$2,_xll.RiskTruncateP(0.05,0.95),_xll.RiskName("Halflife"),_xll.RiskUnits("d")))))</f>
        <v>#NAME?</v>
      </c>
      <c r="U483" s="134" t="e">
        <f t="shared" ca="1" si="62"/>
        <v>#NAME?</v>
      </c>
      <c r="V483" s="137" t="e" cm="1">
        <f t="array" aca="1" ref="V483" ca="1">(U483*_xll.RiskNormal('SW7'!C$3,'SW7'!D$3,_xll.RiskTruncateP(0.05,0.95),_xll.RiskName("PFAS MUSCLE FRAC"))/(B483*_xll.RiskNormal('SW7'!C$4,'SW7'!E$4,_xll.RiskTruncateP(0.05,0.95),_xll.RiskName("MUSCLE BW FRAC"))))/1000</f>
        <v>#NAME?</v>
      </c>
      <c r="W483" s="137" t="e" cm="1">
        <f t="array" aca="1" ref="W483" ca="1">V483/_xll.RiskNormal('SW7'!C$5,'SW7'!D$5,_xll.RiskTruncateP(0.05,0.95),_xll.RiskName("Serum Part"))</f>
        <v>#NAME?</v>
      </c>
    </row>
    <row r="484" spans="1:23" x14ac:dyDescent="0.35">
      <c r="A484" s="133">
        <f t="shared" si="59"/>
        <v>481</v>
      </c>
      <c r="B484" s="134" t="e" cm="1">
        <f t="array" aca="1" ref="B484" ca="1">B483+_xll.RiskNormal(0.5584 + 2*0.001787*A484 -3*0.00000155*A484^2 - 4*0.00000000133*A484^3,0.35*(0.5584 + 2*0.001787*A484 -3*0.00000155*A484^2 - 4*0.00000000133*A484^3),_xll.RiskTruncateP(0.05,0.95),_xll.RiskName("BW Gain"),_xll.RiskUnits("kg"))</f>
        <v>#NAME?</v>
      </c>
      <c r="C484" s="133" t="e" cm="1">
        <f t="array" aca="1" ref="C484" ca="1">_xll.RiskNormal(20,20*0.3941,_xll.RiskTruncateP(0.05,0.95),_xll.RiskName("Diet 6 Feed"),_xll.RiskUnits("ng/kg dry"))</f>
        <v>#NAME?</v>
      </c>
      <c r="D484" s="133" t="e" cm="1">
        <f t="array" aca="1" ref="D484" ca="1">_xll.RiskNormal(170,170*0.282,_xll.RiskTruncateP(0.05,0.95),_xll.RiskName("Diet 6 Soil"),_xll.RiskUnits("ng/kg dry"))</f>
        <v>#NAME?</v>
      </c>
      <c r="E484" s="163">
        <v>1.3</v>
      </c>
      <c r="F484" s="134"/>
      <c r="G484" s="134"/>
      <c r="H484" s="134"/>
      <c r="I484" s="134"/>
      <c r="J484" s="134"/>
      <c r="K484" s="134"/>
      <c r="L484" s="134" t="e" cm="1">
        <f t="array" aca="1" ref="L484" ca="1">_xll.RiskNormal(5.4702*LN(A484)-22.889,(5.4702*LN(A484)-22.889)*0.35,_xll.RiskTruncateP(0.05,0.95),_xll.RiskName("DMI"),_xll.RiskUnits("kg"))</f>
        <v>#NAME?</v>
      </c>
      <c r="M484" s="134" t="e" cm="1">
        <f t="array" aca="1" ref="M484" ca="1">_xll.RiskNormal(0.0243*L484,0.005*L484,_xll.RiskTruncateP(0.05,0.95),_xll.RiskName("Soil Intake"),_xll.RiskUnits("kg"))</f>
        <v>#NAME?</v>
      </c>
      <c r="N484" s="134" t="e">
        <f t="shared" ca="1" si="60"/>
        <v>#NAME?</v>
      </c>
      <c r="O484" s="134">
        <f t="shared" si="61"/>
        <v>0</v>
      </c>
      <c r="P484" s="134" t="e">
        <f t="shared" ca="1" si="64"/>
        <v>#NAME?</v>
      </c>
      <c r="Q484" s="134" t="e">
        <f t="shared" ca="1" si="64"/>
        <v>#NAME?</v>
      </c>
      <c r="R484" s="134" t="e">
        <f t="shared" ca="1" si="64"/>
        <v>#NAME?</v>
      </c>
      <c r="S484" s="134" t="e">
        <f t="shared" ca="1" si="63"/>
        <v>#NAME?</v>
      </c>
      <c r="T484" s="134" t="e" cm="1">
        <f t="array" aca="1" ref="T484" ca="1">U483-(U483*(0.5^(1/_xll.RiskNormal('SW7'!C$2,'SW7'!D$2,_xll.RiskTruncateP(0.05,0.95),_xll.RiskName("Halflife"),_xll.RiskUnits("d")))))</f>
        <v>#NAME?</v>
      </c>
      <c r="U484" s="134" t="e">
        <f t="shared" ca="1" si="62"/>
        <v>#NAME?</v>
      </c>
      <c r="V484" s="137" t="e" cm="1">
        <f t="array" aca="1" ref="V484" ca="1">(U484*_xll.RiskNormal('SW7'!C$3,'SW7'!D$3,_xll.RiskTruncateP(0.05,0.95),_xll.RiskName("PFAS MUSCLE FRAC"))/(B484*_xll.RiskNormal('SW7'!C$4,'SW7'!E$4,_xll.RiskTruncateP(0.05,0.95),_xll.RiskName("MUSCLE BW FRAC"))))/1000</f>
        <v>#NAME?</v>
      </c>
      <c r="W484" s="137" t="e" cm="1">
        <f t="array" aca="1" ref="W484" ca="1">V484/_xll.RiskNormal('SW7'!C$5,'SW7'!D$5,_xll.RiskTruncateP(0.05,0.95),_xll.RiskName("Serum Part"))</f>
        <v>#NAME?</v>
      </c>
    </row>
    <row r="485" spans="1:23" x14ac:dyDescent="0.35">
      <c r="A485" s="133">
        <f t="shared" si="59"/>
        <v>482</v>
      </c>
      <c r="B485" s="134" t="e" cm="1">
        <f t="array" aca="1" ref="B485" ca="1">B484+_xll.RiskNormal(0.5584 + 2*0.001787*A485 -3*0.00000155*A485^2 - 4*0.00000000133*A485^3,0.35*(0.5584 + 2*0.001787*A485 -3*0.00000155*A485^2 - 4*0.00000000133*A485^3),_xll.RiskTruncateP(0.05,0.95),_xll.RiskName("BW Gain"),_xll.RiskUnits("kg"))</f>
        <v>#NAME?</v>
      </c>
      <c r="C485" s="133" t="e" cm="1">
        <f t="array" aca="1" ref="C485" ca="1">_xll.RiskNormal(20,20*0.3941,_xll.RiskTruncateP(0.05,0.95),_xll.RiskName("Diet 6 Feed"),_xll.RiskUnits("ng/kg dry"))</f>
        <v>#NAME?</v>
      </c>
      <c r="D485" s="133" t="e" cm="1">
        <f t="array" aca="1" ref="D485" ca="1">_xll.RiskNormal(170,170*0.282,_xll.RiskTruncateP(0.05,0.95),_xll.RiskName("Diet 6 Soil"),_xll.RiskUnits("ng/kg dry"))</f>
        <v>#NAME?</v>
      </c>
      <c r="E485" s="163">
        <v>1.3</v>
      </c>
      <c r="F485" s="134"/>
      <c r="G485" s="134"/>
      <c r="H485" s="134"/>
      <c r="I485" s="134"/>
      <c r="J485" s="134"/>
      <c r="K485" s="134"/>
      <c r="L485" s="134" t="e" cm="1">
        <f t="array" aca="1" ref="L485" ca="1">_xll.RiskNormal(5.4702*LN(A485)-22.889,(5.4702*LN(A485)-22.889)*0.35,_xll.RiskTruncateP(0.05,0.95),_xll.RiskName("DMI"),_xll.RiskUnits("kg"))</f>
        <v>#NAME?</v>
      </c>
      <c r="M485" s="134" t="e" cm="1">
        <f t="array" aca="1" ref="M485" ca="1">_xll.RiskNormal(0.0243*L485,0.005*L485,_xll.RiskTruncateP(0.05,0.95),_xll.RiskName("Soil Intake"),_xll.RiskUnits("kg"))</f>
        <v>#NAME?</v>
      </c>
      <c r="N485" s="134" t="e">
        <f t="shared" ca="1" si="60"/>
        <v>#NAME?</v>
      </c>
      <c r="O485" s="134">
        <f t="shared" si="61"/>
        <v>0</v>
      </c>
      <c r="P485" s="134" t="e">
        <f t="shared" ca="1" si="64"/>
        <v>#NAME?</v>
      </c>
      <c r="Q485" s="134" t="e">
        <f t="shared" ca="1" si="64"/>
        <v>#NAME?</v>
      </c>
      <c r="R485" s="134" t="e">
        <f t="shared" ca="1" si="64"/>
        <v>#NAME?</v>
      </c>
      <c r="S485" s="134" t="e">
        <f t="shared" ca="1" si="63"/>
        <v>#NAME?</v>
      </c>
      <c r="T485" s="134" t="e" cm="1">
        <f t="array" aca="1" ref="T485" ca="1">U484-(U484*(0.5^(1/_xll.RiskNormal('SW7'!C$2,'SW7'!D$2,_xll.RiskTruncateP(0.05,0.95),_xll.RiskName("Halflife"),_xll.RiskUnits("d")))))</f>
        <v>#NAME?</v>
      </c>
      <c r="U485" s="134" t="e">
        <f t="shared" ca="1" si="62"/>
        <v>#NAME?</v>
      </c>
      <c r="V485" s="137" t="e" cm="1">
        <f t="array" aca="1" ref="V485" ca="1">(U485*_xll.RiskNormal('SW7'!C$3,'SW7'!D$3,_xll.RiskTruncateP(0.05,0.95),_xll.RiskName("PFAS MUSCLE FRAC"))/(B485*_xll.RiskNormal('SW7'!C$4,'SW7'!E$4,_xll.RiskTruncateP(0.05,0.95),_xll.RiskName("MUSCLE BW FRAC"))))/1000</f>
        <v>#NAME?</v>
      </c>
      <c r="W485" s="137" t="e" cm="1">
        <f t="array" aca="1" ref="W485" ca="1">V485/_xll.RiskNormal('SW7'!C$5,'SW7'!D$5,_xll.RiskTruncateP(0.05,0.95),_xll.RiskName("Serum Part"))</f>
        <v>#NAME?</v>
      </c>
    </row>
    <row r="486" spans="1:23" x14ac:dyDescent="0.35">
      <c r="A486" s="133">
        <f t="shared" si="59"/>
        <v>483</v>
      </c>
      <c r="B486" s="134" t="e" cm="1">
        <f t="array" aca="1" ref="B486" ca="1">B485+_xll.RiskNormal(0.5584 + 2*0.001787*A486 -3*0.00000155*A486^2 - 4*0.00000000133*A486^3,0.35*(0.5584 + 2*0.001787*A486 -3*0.00000155*A486^2 - 4*0.00000000133*A486^3),_xll.RiskTruncateP(0.05,0.95),_xll.RiskName("BW Gain"),_xll.RiskUnits("kg"))</f>
        <v>#NAME?</v>
      </c>
      <c r="C486" s="133" t="e" cm="1">
        <f t="array" aca="1" ref="C486" ca="1">_xll.RiskNormal(20,20*0.3941,_xll.RiskTruncateP(0.05,0.95),_xll.RiskName("Diet 6 Feed"),_xll.RiskUnits("ng/kg dry"))</f>
        <v>#NAME?</v>
      </c>
      <c r="D486" s="133" t="e" cm="1">
        <f t="array" aca="1" ref="D486" ca="1">_xll.RiskNormal(170,170*0.282,_xll.RiskTruncateP(0.05,0.95),_xll.RiskName("Diet 6 Soil"),_xll.RiskUnits("ng/kg dry"))</f>
        <v>#NAME?</v>
      </c>
      <c r="E486" s="163">
        <v>1.3</v>
      </c>
      <c r="F486" s="134"/>
      <c r="G486" s="134"/>
      <c r="H486" s="134"/>
      <c r="I486" s="134"/>
      <c r="J486" s="134"/>
      <c r="K486" s="134"/>
      <c r="L486" s="134" t="e" cm="1">
        <f t="array" aca="1" ref="L486" ca="1">_xll.RiskNormal(5.4702*LN(A486)-22.889,(5.4702*LN(A486)-22.889)*0.35,_xll.RiskTruncateP(0.05,0.95),_xll.RiskName("DMI"),_xll.RiskUnits("kg"))</f>
        <v>#NAME?</v>
      </c>
      <c r="M486" s="134" t="e" cm="1">
        <f t="array" aca="1" ref="M486" ca="1">_xll.RiskNormal(0.0243*L486,0.005*L486,_xll.RiskTruncateP(0.05,0.95),_xll.RiskName("Soil Intake"),_xll.RiskUnits("kg"))</f>
        <v>#NAME?</v>
      </c>
      <c r="N486" s="134" t="e">
        <f t="shared" ca="1" si="60"/>
        <v>#NAME?</v>
      </c>
      <c r="O486" s="134">
        <f t="shared" si="61"/>
        <v>0</v>
      </c>
      <c r="P486" s="134" t="e">
        <f t="shared" ca="1" si="64"/>
        <v>#NAME?</v>
      </c>
      <c r="Q486" s="134" t="e">
        <f t="shared" ca="1" si="64"/>
        <v>#NAME?</v>
      </c>
      <c r="R486" s="134" t="e">
        <f t="shared" ca="1" si="64"/>
        <v>#NAME?</v>
      </c>
      <c r="S486" s="134" t="e">
        <f t="shared" ca="1" si="63"/>
        <v>#NAME?</v>
      </c>
      <c r="T486" s="134" t="e" cm="1">
        <f t="array" aca="1" ref="T486" ca="1">U485-(U485*(0.5^(1/_xll.RiskNormal('SW7'!C$2,'SW7'!D$2,_xll.RiskTruncateP(0.05,0.95),_xll.RiskName("Halflife"),_xll.RiskUnits("d")))))</f>
        <v>#NAME?</v>
      </c>
      <c r="U486" s="134" t="e">
        <f t="shared" ca="1" si="62"/>
        <v>#NAME?</v>
      </c>
      <c r="V486" s="137" t="e" cm="1">
        <f t="array" aca="1" ref="V486" ca="1">(U486*_xll.RiskNormal('SW7'!C$3,'SW7'!D$3,_xll.RiskTruncateP(0.05,0.95),_xll.RiskName("PFAS MUSCLE FRAC"))/(B486*_xll.RiskNormal('SW7'!C$4,'SW7'!E$4,_xll.RiskTruncateP(0.05,0.95),_xll.RiskName("MUSCLE BW FRAC"))))/1000</f>
        <v>#NAME?</v>
      </c>
      <c r="W486" s="137" t="e" cm="1">
        <f t="array" aca="1" ref="W486" ca="1">V486/_xll.RiskNormal('SW7'!C$5,'SW7'!D$5,_xll.RiskTruncateP(0.05,0.95),_xll.RiskName("Serum Part"))</f>
        <v>#NAME?</v>
      </c>
    </row>
    <row r="487" spans="1:23" x14ac:dyDescent="0.35">
      <c r="A487" s="133">
        <f t="shared" si="59"/>
        <v>484</v>
      </c>
      <c r="B487" s="134" t="e" cm="1">
        <f t="array" aca="1" ref="B487" ca="1">B486+_xll.RiskNormal(0.5584 + 2*0.001787*A487 -3*0.00000155*A487^2 - 4*0.00000000133*A487^3,0.35*(0.5584 + 2*0.001787*A487 -3*0.00000155*A487^2 - 4*0.00000000133*A487^3),_xll.RiskTruncateP(0.05,0.95),_xll.RiskName("BW Gain"),_xll.RiskUnits("kg"))</f>
        <v>#NAME?</v>
      </c>
      <c r="C487" s="133" t="e" cm="1">
        <f t="array" aca="1" ref="C487" ca="1">_xll.RiskNormal(20,20*0.3941,_xll.RiskTruncateP(0.05,0.95),_xll.RiskName("Diet 6 Feed"),_xll.RiskUnits("ng/kg dry"))</f>
        <v>#NAME?</v>
      </c>
      <c r="D487" s="133" t="e" cm="1">
        <f t="array" aca="1" ref="D487" ca="1">_xll.RiskNormal(170,170*0.282,_xll.RiskTruncateP(0.05,0.95),_xll.RiskName("Diet 6 Soil"),_xll.RiskUnits("ng/kg dry"))</f>
        <v>#NAME?</v>
      </c>
      <c r="E487" s="163">
        <v>1.3</v>
      </c>
      <c r="F487" s="134"/>
      <c r="G487" s="134"/>
      <c r="H487" s="134"/>
      <c r="I487" s="134"/>
      <c r="J487" s="134"/>
      <c r="K487" s="134"/>
      <c r="L487" s="134" t="e" cm="1">
        <f t="array" aca="1" ref="L487" ca="1">_xll.RiskNormal(5.4702*LN(A487)-22.889,(5.4702*LN(A487)-22.889)*0.35,_xll.RiskTruncateP(0.05,0.95),_xll.RiskName("DMI"),_xll.RiskUnits("kg"))</f>
        <v>#NAME?</v>
      </c>
      <c r="M487" s="134" t="e" cm="1">
        <f t="array" aca="1" ref="M487" ca="1">_xll.RiskNormal(0.0243*L487,0.005*L487,_xll.RiskTruncateP(0.05,0.95),_xll.RiskName("Soil Intake"),_xll.RiskUnits("kg"))</f>
        <v>#NAME?</v>
      </c>
      <c r="N487" s="134" t="e">
        <f t="shared" ca="1" si="60"/>
        <v>#NAME?</v>
      </c>
      <c r="O487" s="134">
        <f t="shared" si="61"/>
        <v>0</v>
      </c>
      <c r="P487" s="134" t="e">
        <f t="shared" ca="1" si="64"/>
        <v>#NAME?</v>
      </c>
      <c r="Q487" s="134" t="e">
        <f t="shared" ca="1" si="64"/>
        <v>#NAME?</v>
      </c>
      <c r="R487" s="134" t="e">
        <f t="shared" ca="1" si="64"/>
        <v>#NAME?</v>
      </c>
      <c r="S487" s="134" t="e">
        <f t="shared" ca="1" si="63"/>
        <v>#NAME?</v>
      </c>
      <c r="T487" s="134" t="e" cm="1">
        <f t="array" aca="1" ref="T487" ca="1">U486-(U486*(0.5^(1/_xll.RiskNormal('SW7'!C$2,'SW7'!D$2,_xll.RiskTruncateP(0.05,0.95),_xll.RiskName("Halflife"),_xll.RiskUnits("d")))))</f>
        <v>#NAME?</v>
      </c>
      <c r="U487" s="134" t="e">
        <f t="shared" ca="1" si="62"/>
        <v>#NAME?</v>
      </c>
      <c r="V487" s="137" t="e" cm="1">
        <f t="array" aca="1" ref="V487" ca="1">(U487*_xll.RiskNormal('SW7'!C$3,'SW7'!D$3,_xll.RiskTruncateP(0.05,0.95),_xll.RiskName("PFAS MUSCLE FRAC"))/(B487*_xll.RiskNormal('SW7'!C$4,'SW7'!E$4,_xll.RiskTruncateP(0.05,0.95),_xll.RiskName("MUSCLE BW FRAC"))))/1000</f>
        <v>#NAME?</v>
      </c>
      <c r="W487" s="137" t="e" cm="1">
        <f t="array" aca="1" ref="W487" ca="1">V487/_xll.RiskNormal('SW7'!C$5,'SW7'!D$5,_xll.RiskTruncateP(0.05,0.95),_xll.RiskName("Serum Part"))</f>
        <v>#NAME?</v>
      </c>
    </row>
    <row r="488" spans="1:23" x14ac:dyDescent="0.35">
      <c r="A488" s="133">
        <f t="shared" si="59"/>
        <v>485</v>
      </c>
      <c r="B488" s="134" t="e" cm="1">
        <f t="array" aca="1" ref="B488" ca="1">B487+_xll.RiskNormal(0.5584 + 2*0.001787*A488 -3*0.00000155*A488^2 - 4*0.00000000133*A488^3,0.35*(0.5584 + 2*0.001787*A488 -3*0.00000155*A488^2 - 4*0.00000000133*A488^3),_xll.RiskTruncateP(0.05,0.95),_xll.RiskName("BW Gain"),_xll.RiskUnits("kg"))</f>
        <v>#NAME?</v>
      </c>
      <c r="C488" s="133" t="e" cm="1">
        <f t="array" aca="1" ref="C488" ca="1">_xll.RiskNormal(20,20*0.3941,_xll.RiskTruncateP(0.05,0.95),_xll.RiskName("Diet 6 Feed"),_xll.RiskUnits("ng/kg dry"))</f>
        <v>#NAME?</v>
      </c>
      <c r="D488" s="133" t="e" cm="1">
        <f t="array" aca="1" ref="D488" ca="1">_xll.RiskNormal(170,170*0.282,_xll.RiskTruncateP(0.05,0.95),_xll.RiskName("Diet 6 Soil"),_xll.RiskUnits("ng/kg dry"))</f>
        <v>#NAME?</v>
      </c>
      <c r="E488" s="163">
        <v>1.3</v>
      </c>
      <c r="F488" s="134"/>
      <c r="G488" s="134"/>
      <c r="H488" s="134"/>
      <c r="I488" s="134"/>
      <c r="J488" s="134"/>
      <c r="K488" s="134"/>
      <c r="L488" s="134" t="e" cm="1">
        <f t="array" aca="1" ref="L488" ca="1">_xll.RiskNormal(5.4702*LN(A488)-22.889,(5.4702*LN(A488)-22.889)*0.35,_xll.RiskTruncateP(0.05,0.95),_xll.RiskName("DMI"),_xll.RiskUnits("kg"))</f>
        <v>#NAME?</v>
      </c>
      <c r="M488" s="134" t="e" cm="1">
        <f t="array" aca="1" ref="M488" ca="1">_xll.RiskNormal(0.0243*L488,0.005*L488,_xll.RiskTruncateP(0.05,0.95),_xll.RiskName("Soil Intake"),_xll.RiskUnits("kg"))</f>
        <v>#NAME?</v>
      </c>
      <c r="N488" s="134" t="e">
        <f t="shared" ca="1" si="60"/>
        <v>#NAME?</v>
      </c>
      <c r="O488" s="134">
        <f t="shared" si="61"/>
        <v>0</v>
      </c>
      <c r="P488" s="134" t="e">
        <f t="shared" ca="1" si="64"/>
        <v>#NAME?</v>
      </c>
      <c r="Q488" s="134" t="e">
        <f t="shared" ca="1" si="64"/>
        <v>#NAME?</v>
      </c>
      <c r="R488" s="134" t="e">
        <f t="shared" ca="1" si="64"/>
        <v>#NAME?</v>
      </c>
      <c r="S488" s="134" t="e">
        <f t="shared" ca="1" si="63"/>
        <v>#NAME?</v>
      </c>
      <c r="T488" s="134" t="e" cm="1">
        <f t="array" aca="1" ref="T488" ca="1">U487-(U487*(0.5^(1/_xll.RiskNormal('SW7'!C$2,'SW7'!D$2,_xll.RiskTruncateP(0.05,0.95),_xll.RiskName("Halflife"),_xll.RiskUnits("d")))))</f>
        <v>#NAME?</v>
      </c>
      <c r="U488" s="134" t="e">
        <f t="shared" ca="1" si="62"/>
        <v>#NAME?</v>
      </c>
      <c r="V488" s="137" t="e" cm="1">
        <f t="array" aca="1" ref="V488" ca="1">(U488*_xll.RiskNormal('SW7'!C$3,'SW7'!D$3,_xll.RiskTruncateP(0.05,0.95),_xll.RiskName("PFAS MUSCLE FRAC"))/(B488*_xll.RiskNormal('SW7'!C$4,'SW7'!E$4,_xll.RiskTruncateP(0.05,0.95),_xll.RiskName("MUSCLE BW FRAC"))))/1000</f>
        <v>#NAME?</v>
      </c>
      <c r="W488" s="137" t="e" cm="1">
        <f t="array" aca="1" ref="W488" ca="1">V488/_xll.RiskNormal('SW7'!C$5,'SW7'!D$5,_xll.RiskTruncateP(0.05,0.95),_xll.RiskName("Serum Part"))</f>
        <v>#NAME?</v>
      </c>
    </row>
    <row r="489" spans="1:23" x14ac:dyDescent="0.35">
      <c r="A489" s="133">
        <f t="shared" si="59"/>
        <v>486</v>
      </c>
      <c r="B489" s="134" t="e" cm="1">
        <f t="array" aca="1" ref="B489" ca="1">B488+_xll.RiskNormal(0.5584 + 2*0.001787*A489 -3*0.00000155*A489^2 - 4*0.00000000133*A489^3,0.35*(0.5584 + 2*0.001787*A489 -3*0.00000155*A489^2 - 4*0.00000000133*A489^3),_xll.RiskTruncateP(0.05,0.95),_xll.RiskName("BW Gain"),_xll.RiskUnits("kg"))</f>
        <v>#NAME?</v>
      </c>
      <c r="C489" s="133" t="e" cm="1">
        <f t="array" aca="1" ref="C489" ca="1">_xll.RiskNormal(20,20*0.3941,_xll.RiskTruncateP(0.05,0.95),_xll.RiskName("Diet 6 Feed"),_xll.RiskUnits("ng/kg dry"))</f>
        <v>#NAME?</v>
      </c>
      <c r="D489" s="133" t="e" cm="1">
        <f t="array" aca="1" ref="D489" ca="1">_xll.RiskNormal(170,170*0.282,_xll.RiskTruncateP(0.05,0.95),_xll.RiskName("Diet 6 Soil"),_xll.RiskUnits("ng/kg dry"))</f>
        <v>#NAME?</v>
      </c>
      <c r="E489" s="163">
        <v>1.3</v>
      </c>
      <c r="F489" s="134"/>
      <c r="G489" s="134"/>
      <c r="H489" s="134"/>
      <c r="I489" s="134"/>
      <c r="J489" s="134"/>
      <c r="K489" s="134"/>
      <c r="L489" s="134" t="e" cm="1">
        <f t="array" aca="1" ref="L489" ca="1">_xll.RiskNormal(5.4702*LN(A489)-22.889,(5.4702*LN(A489)-22.889)*0.35,_xll.RiskTruncateP(0.05,0.95),_xll.RiskName("DMI"),_xll.RiskUnits("kg"))</f>
        <v>#NAME?</v>
      </c>
      <c r="M489" s="134" t="e" cm="1">
        <f t="array" aca="1" ref="M489" ca="1">_xll.RiskNormal(0.0243*L489,0.005*L489,_xll.RiskTruncateP(0.05,0.95),_xll.RiskName("Soil Intake"),_xll.RiskUnits("kg"))</f>
        <v>#NAME?</v>
      </c>
      <c r="N489" s="134" t="e">
        <f t="shared" ca="1" si="60"/>
        <v>#NAME?</v>
      </c>
      <c r="O489" s="134">
        <f t="shared" si="61"/>
        <v>0</v>
      </c>
      <c r="P489" s="134" t="e">
        <f t="shared" ca="1" si="64"/>
        <v>#NAME?</v>
      </c>
      <c r="Q489" s="134" t="e">
        <f t="shared" ca="1" si="64"/>
        <v>#NAME?</v>
      </c>
      <c r="R489" s="134" t="e">
        <f t="shared" ca="1" si="64"/>
        <v>#NAME?</v>
      </c>
      <c r="S489" s="134" t="e">
        <f t="shared" ca="1" si="63"/>
        <v>#NAME?</v>
      </c>
      <c r="T489" s="134" t="e" cm="1">
        <f t="array" aca="1" ref="T489" ca="1">U488-(U488*(0.5^(1/_xll.RiskNormal('SW7'!C$2,'SW7'!D$2,_xll.RiskTruncateP(0.05,0.95),_xll.RiskName("Halflife"),_xll.RiskUnits("d")))))</f>
        <v>#NAME?</v>
      </c>
      <c r="U489" s="134" t="e">
        <f t="shared" ca="1" si="62"/>
        <v>#NAME?</v>
      </c>
      <c r="V489" s="137" t="e" cm="1">
        <f t="array" aca="1" ref="V489" ca="1">(U489*_xll.RiskNormal('SW7'!C$3,'SW7'!D$3,_xll.RiskTruncateP(0.05,0.95),_xll.RiskName("PFAS MUSCLE FRAC"))/(B489*_xll.RiskNormal('SW7'!C$4,'SW7'!E$4,_xll.RiskTruncateP(0.05,0.95),_xll.RiskName("MUSCLE BW FRAC"))))/1000</f>
        <v>#NAME?</v>
      </c>
      <c r="W489" s="137" t="e" cm="1">
        <f t="array" aca="1" ref="W489" ca="1">V489/_xll.RiskNormal('SW7'!C$5,'SW7'!D$5,_xll.RiskTruncateP(0.05,0.95),_xll.RiskName("Serum Part"))</f>
        <v>#NAME?</v>
      </c>
    </row>
    <row r="490" spans="1:23" x14ac:dyDescent="0.35">
      <c r="A490" s="133">
        <f t="shared" si="59"/>
        <v>487</v>
      </c>
      <c r="B490" s="134" t="e" cm="1">
        <f t="array" aca="1" ref="B490" ca="1">B489+_xll.RiskNormal(0.5584 + 2*0.001787*A490 -3*0.00000155*A490^2 - 4*0.00000000133*A490^3,0.35*(0.5584 + 2*0.001787*A490 -3*0.00000155*A490^2 - 4*0.00000000133*A490^3),_xll.RiskTruncateP(0.05,0.95),_xll.RiskName("BW Gain"),_xll.RiskUnits("kg"))</f>
        <v>#NAME?</v>
      </c>
      <c r="C490" s="133" t="e" cm="1">
        <f t="array" aca="1" ref="C490" ca="1">_xll.RiskNormal(20,20*0.3941,_xll.RiskTruncateP(0.05,0.95),_xll.RiskName("Diet 6 Feed"),_xll.RiskUnits("ng/kg dry"))</f>
        <v>#NAME?</v>
      </c>
      <c r="D490" s="133" t="e" cm="1">
        <f t="array" aca="1" ref="D490" ca="1">_xll.RiskNormal(170,170*0.282,_xll.RiskTruncateP(0.05,0.95),_xll.RiskName("Diet 6 Soil"),_xll.RiskUnits("ng/kg dry"))</f>
        <v>#NAME?</v>
      </c>
      <c r="E490" s="163">
        <v>1.3</v>
      </c>
      <c r="F490" s="134"/>
      <c r="G490" s="134"/>
      <c r="H490" s="134"/>
      <c r="I490" s="134"/>
      <c r="J490" s="134"/>
      <c r="K490" s="134"/>
      <c r="L490" s="134" t="e" cm="1">
        <f t="array" aca="1" ref="L490" ca="1">_xll.RiskNormal(5.4702*LN(A490)-22.889,(5.4702*LN(A490)-22.889)*0.35,_xll.RiskTruncateP(0.05,0.95),_xll.RiskName("DMI"),_xll.RiskUnits("kg"))</f>
        <v>#NAME?</v>
      </c>
      <c r="M490" s="134" t="e" cm="1">
        <f t="array" aca="1" ref="M490" ca="1">_xll.RiskNormal(0.0243*L490,0.005*L490,_xll.RiskTruncateP(0.05,0.95),_xll.RiskName("Soil Intake"),_xll.RiskUnits("kg"))</f>
        <v>#NAME?</v>
      </c>
      <c r="N490" s="134" t="e">
        <f t="shared" ca="1" si="60"/>
        <v>#NAME?</v>
      </c>
      <c r="O490" s="134">
        <f t="shared" si="61"/>
        <v>0</v>
      </c>
      <c r="P490" s="134" t="e">
        <f t="shared" ca="1" si="64"/>
        <v>#NAME?</v>
      </c>
      <c r="Q490" s="134" t="e">
        <f t="shared" ca="1" si="64"/>
        <v>#NAME?</v>
      </c>
      <c r="R490" s="134" t="e">
        <f t="shared" ca="1" si="64"/>
        <v>#NAME?</v>
      </c>
      <c r="S490" s="134" t="e">
        <f t="shared" ca="1" si="63"/>
        <v>#NAME?</v>
      </c>
      <c r="T490" s="134" t="e" cm="1">
        <f t="array" aca="1" ref="T490" ca="1">U489-(U489*(0.5^(1/_xll.RiskNormal('SW7'!C$2,'SW7'!D$2,_xll.RiskTruncateP(0.05,0.95),_xll.RiskName("Halflife"),_xll.RiskUnits("d")))))</f>
        <v>#NAME?</v>
      </c>
      <c r="U490" s="134" t="e">
        <f t="shared" ca="1" si="62"/>
        <v>#NAME?</v>
      </c>
      <c r="V490" s="137" t="e" cm="1">
        <f t="array" aca="1" ref="V490" ca="1">(U490*_xll.RiskNormal('SW7'!C$3,'SW7'!D$3,_xll.RiskTruncateP(0.05,0.95),_xll.RiskName("PFAS MUSCLE FRAC"))/(B490*_xll.RiskNormal('SW7'!C$4,'SW7'!E$4,_xll.RiskTruncateP(0.05,0.95),_xll.RiskName("MUSCLE BW FRAC"))))/1000</f>
        <v>#NAME?</v>
      </c>
      <c r="W490" s="137" t="e" cm="1">
        <f t="array" aca="1" ref="W490" ca="1">V490/_xll.RiskNormal('SW7'!C$5,'SW7'!D$5,_xll.RiskTruncateP(0.05,0.95),_xll.RiskName("Serum Part"))</f>
        <v>#NAME?</v>
      </c>
    </row>
    <row r="491" spans="1:23" x14ac:dyDescent="0.35">
      <c r="A491" s="133">
        <f t="shared" si="59"/>
        <v>488</v>
      </c>
      <c r="B491" s="134" t="e" cm="1">
        <f t="array" aca="1" ref="B491" ca="1">B490+_xll.RiskNormal(0.5584 + 2*0.001787*A491 -3*0.00000155*A491^2 - 4*0.00000000133*A491^3,0.35*(0.5584 + 2*0.001787*A491 -3*0.00000155*A491^2 - 4*0.00000000133*A491^3),_xll.RiskTruncateP(0.05,0.95),_xll.RiskName("BW Gain"),_xll.RiskUnits("kg"))</f>
        <v>#NAME?</v>
      </c>
      <c r="C491" s="133" t="e" cm="1">
        <f t="array" aca="1" ref="C491" ca="1">_xll.RiskNormal(20,20*0.3941,_xll.RiskTruncateP(0.05,0.95),_xll.RiskName("Diet 6 Feed"),_xll.RiskUnits("ng/kg dry"))</f>
        <v>#NAME?</v>
      </c>
      <c r="D491" s="133" t="e" cm="1">
        <f t="array" aca="1" ref="D491" ca="1">_xll.RiskNormal(170,170*0.282,_xll.RiskTruncateP(0.05,0.95),_xll.RiskName("Diet 6 Soil"),_xll.RiskUnits("ng/kg dry"))</f>
        <v>#NAME?</v>
      </c>
      <c r="E491" s="163">
        <v>1.3</v>
      </c>
      <c r="F491" s="134"/>
      <c r="G491" s="134"/>
      <c r="H491" s="134"/>
      <c r="I491" s="134"/>
      <c r="J491" s="134"/>
      <c r="K491" s="134"/>
      <c r="L491" s="134" t="e" cm="1">
        <f t="array" aca="1" ref="L491" ca="1">_xll.RiskNormal(5.4702*LN(A491)-22.889,(5.4702*LN(A491)-22.889)*0.35,_xll.RiskTruncateP(0.05,0.95),_xll.RiskName("DMI"),_xll.RiskUnits("kg"))</f>
        <v>#NAME?</v>
      </c>
      <c r="M491" s="134" t="e" cm="1">
        <f t="array" aca="1" ref="M491" ca="1">_xll.RiskNormal(0.0243*L491,0.005*L491,_xll.RiskTruncateP(0.05,0.95),_xll.RiskName("Soil Intake"),_xll.RiskUnits("kg"))</f>
        <v>#NAME?</v>
      </c>
      <c r="N491" s="134" t="e">
        <f t="shared" ca="1" si="60"/>
        <v>#NAME?</v>
      </c>
      <c r="O491" s="134">
        <f t="shared" si="61"/>
        <v>0</v>
      </c>
      <c r="P491" s="134" t="e">
        <f t="shared" ca="1" si="64"/>
        <v>#NAME?</v>
      </c>
      <c r="Q491" s="134" t="e">
        <f t="shared" ca="1" si="64"/>
        <v>#NAME?</v>
      </c>
      <c r="R491" s="134" t="e">
        <f t="shared" ca="1" si="64"/>
        <v>#NAME?</v>
      </c>
      <c r="S491" s="134" t="e">
        <f t="shared" ca="1" si="63"/>
        <v>#NAME?</v>
      </c>
      <c r="T491" s="134" t="e" cm="1">
        <f t="array" aca="1" ref="T491" ca="1">U490-(U490*(0.5^(1/_xll.RiskNormal('SW7'!C$2,'SW7'!D$2,_xll.RiskTruncateP(0.05,0.95),_xll.RiskName("Halflife"),_xll.RiskUnits("d")))))</f>
        <v>#NAME?</v>
      </c>
      <c r="U491" s="134" t="e">
        <f t="shared" ca="1" si="62"/>
        <v>#NAME?</v>
      </c>
      <c r="V491" s="137" t="e" cm="1">
        <f t="array" aca="1" ref="V491" ca="1">(U491*_xll.RiskNormal('SW7'!C$3,'SW7'!D$3,_xll.RiskTruncateP(0.05,0.95),_xll.RiskName("PFAS MUSCLE FRAC"))/(B491*_xll.RiskNormal('SW7'!C$4,'SW7'!E$4,_xll.RiskTruncateP(0.05,0.95),_xll.RiskName("MUSCLE BW FRAC"))))/1000</f>
        <v>#NAME?</v>
      </c>
      <c r="W491" s="137" t="e" cm="1">
        <f t="array" aca="1" ref="W491" ca="1">V491/_xll.RiskNormal('SW7'!C$5,'SW7'!D$5,_xll.RiskTruncateP(0.05,0.95),_xll.RiskName("Serum Part"))</f>
        <v>#NAME?</v>
      </c>
    </row>
    <row r="492" spans="1:23" x14ac:dyDescent="0.35">
      <c r="A492" s="133">
        <f t="shared" si="59"/>
        <v>489</v>
      </c>
      <c r="B492" s="134" t="e" cm="1">
        <f t="array" aca="1" ref="B492" ca="1">B491+_xll.RiskNormal(0.5584 + 2*0.001787*A492 -3*0.00000155*A492^2 - 4*0.00000000133*A492^3,0.35*(0.5584 + 2*0.001787*A492 -3*0.00000155*A492^2 - 4*0.00000000133*A492^3),_xll.RiskTruncateP(0.05,0.95),_xll.RiskName("BW Gain"),_xll.RiskUnits("kg"))</f>
        <v>#NAME?</v>
      </c>
      <c r="C492" s="133" t="e" cm="1">
        <f t="array" aca="1" ref="C492" ca="1">_xll.RiskNormal(20,20*0.3941,_xll.RiskTruncateP(0.05,0.95),_xll.RiskName("Diet 6 Feed"),_xll.RiskUnits("ng/kg dry"))</f>
        <v>#NAME?</v>
      </c>
      <c r="D492" s="133" t="e" cm="1">
        <f t="array" aca="1" ref="D492" ca="1">_xll.RiskNormal(170,170*0.282,_xll.RiskTruncateP(0.05,0.95),_xll.RiskName("Diet 6 Soil"),_xll.RiskUnits("ng/kg dry"))</f>
        <v>#NAME?</v>
      </c>
      <c r="E492" s="163">
        <v>1.3</v>
      </c>
      <c r="F492" s="134"/>
      <c r="G492" s="134"/>
      <c r="H492" s="134"/>
      <c r="I492" s="134"/>
      <c r="J492" s="134"/>
      <c r="K492" s="134"/>
      <c r="L492" s="134" t="e" cm="1">
        <f t="array" aca="1" ref="L492" ca="1">_xll.RiskNormal(5.4702*LN(A492)-22.889,(5.4702*LN(A492)-22.889)*0.35,_xll.RiskTruncateP(0.05,0.95),_xll.RiskName("DMI"),_xll.RiskUnits("kg"))</f>
        <v>#NAME?</v>
      </c>
      <c r="M492" s="134" t="e" cm="1">
        <f t="array" aca="1" ref="M492" ca="1">_xll.RiskNormal(0.0243*L492,0.005*L492,_xll.RiskTruncateP(0.05,0.95),_xll.RiskName("Soil Intake"),_xll.RiskUnits("kg"))</f>
        <v>#NAME?</v>
      </c>
      <c r="N492" s="134" t="e">
        <f t="shared" ca="1" si="60"/>
        <v>#NAME?</v>
      </c>
      <c r="O492" s="134">
        <f t="shared" si="61"/>
        <v>0</v>
      </c>
      <c r="P492" s="134" t="e">
        <f t="shared" ca="1" si="64"/>
        <v>#NAME?</v>
      </c>
      <c r="Q492" s="134" t="e">
        <f t="shared" ca="1" si="64"/>
        <v>#NAME?</v>
      </c>
      <c r="R492" s="134" t="e">
        <f t="shared" ca="1" si="64"/>
        <v>#NAME?</v>
      </c>
      <c r="S492" s="134" t="e">
        <f t="shared" ca="1" si="63"/>
        <v>#NAME?</v>
      </c>
      <c r="T492" s="134" t="e" cm="1">
        <f t="array" aca="1" ref="T492" ca="1">U491-(U491*(0.5^(1/_xll.RiskNormal('SW7'!C$2,'SW7'!D$2,_xll.RiskTruncateP(0.05,0.95),_xll.RiskName("Halflife"),_xll.RiskUnits("d")))))</f>
        <v>#NAME?</v>
      </c>
      <c r="U492" s="134" t="e">
        <f t="shared" ca="1" si="62"/>
        <v>#NAME?</v>
      </c>
      <c r="V492" s="137" t="e" cm="1">
        <f t="array" aca="1" ref="V492" ca="1">(U492*_xll.RiskNormal('SW7'!C$3,'SW7'!D$3,_xll.RiskTruncateP(0.05,0.95),_xll.RiskName("PFAS MUSCLE FRAC"))/(B492*_xll.RiskNormal('SW7'!C$4,'SW7'!E$4,_xll.RiskTruncateP(0.05,0.95),_xll.RiskName("MUSCLE BW FRAC"))))/1000</f>
        <v>#NAME?</v>
      </c>
      <c r="W492" s="137" t="e" cm="1">
        <f t="array" aca="1" ref="W492" ca="1">V492/_xll.RiskNormal('SW7'!C$5,'SW7'!D$5,_xll.RiskTruncateP(0.05,0.95),_xll.RiskName("Serum Part"))</f>
        <v>#NAME?</v>
      </c>
    </row>
    <row r="493" spans="1:23" x14ac:dyDescent="0.35">
      <c r="A493" s="133">
        <f t="shared" si="59"/>
        <v>490</v>
      </c>
      <c r="B493" s="134" t="e" cm="1">
        <f t="array" aca="1" ref="B493" ca="1">B492+_xll.RiskNormal(0.5584 + 2*0.001787*A493 -3*0.00000155*A493^2 - 4*0.00000000133*A493^3,0.35*(0.5584 + 2*0.001787*A493 -3*0.00000155*A493^2 - 4*0.00000000133*A493^3),_xll.RiskTruncateP(0.05,0.95),_xll.RiskName("BW Gain"),_xll.RiskUnits("kg"))</f>
        <v>#NAME?</v>
      </c>
      <c r="C493" s="133" t="e" cm="1">
        <f t="array" aca="1" ref="C493" ca="1">_xll.RiskNormal(20,20*0.3941,_xll.RiskTruncateP(0.05,0.95),_xll.RiskName("Diet 6 Feed"),_xll.RiskUnits("ng/kg dry"))</f>
        <v>#NAME?</v>
      </c>
      <c r="D493" s="133" t="e" cm="1">
        <f t="array" aca="1" ref="D493" ca="1">_xll.RiskNormal(170,170*0.282,_xll.RiskTruncateP(0.05,0.95),_xll.RiskName("Diet 6 Soil"),_xll.RiskUnits("ng/kg dry"))</f>
        <v>#NAME?</v>
      </c>
      <c r="E493" s="163">
        <v>1.3</v>
      </c>
      <c r="F493" s="134"/>
      <c r="G493" s="134"/>
      <c r="H493" s="134"/>
      <c r="I493" s="134"/>
      <c r="J493" s="134"/>
      <c r="K493" s="134"/>
      <c r="L493" s="134" t="e" cm="1">
        <f t="array" aca="1" ref="L493" ca="1">_xll.RiskNormal(5.4702*LN(A493)-22.889,(5.4702*LN(A493)-22.889)*0.35,_xll.RiskTruncateP(0.05,0.95),_xll.RiskName("DMI"),_xll.RiskUnits("kg"))</f>
        <v>#NAME?</v>
      </c>
      <c r="M493" s="134" t="e" cm="1">
        <f t="array" aca="1" ref="M493" ca="1">_xll.RiskNormal(0.0243*L493,0.005*L493,_xll.RiskTruncateP(0.05,0.95),_xll.RiskName("Soil Intake"),_xll.RiskUnits("kg"))</f>
        <v>#NAME?</v>
      </c>
      <c r="N493" s="134" t="e">
        <f t="shared" ca="1" si="60"/>
        <v>#NAME?</v>
      </c>
      <c r="O493" s="134">
        <f t="shared" si="61"/>
        <v>0</v>
      </c>
      <c r="P493" s="134" t="e">
        <f t="shared" ca="1" si="64"/>
        <v>#NAME?</v>
      </c>
      <c r="Q493" s="134" t="e">
        <f t="shared" ca="1" si="64"/>
        <v>#NAME?</v>
      </c>
      <c r="R493" s="134" t="e">
        <f t="shared" ca="1" si="64"/>
        <v>#NAME?</v>
      </c>
      <c r="S493" s="134" t="e">
        <f t="shared" ca="1" si="63"/>
        <v>#NAME?</v>
      </c>
      <c r="T493" s="134" t="e" cm="1">
        <f t="array" aca="1" ref="T493" ca="1">U492-(U492*(0.5^(1/_xll.RiskNormal('SW7'!C$2,'SW7'!D$2,_xll.RiskTruncateP(0.05,0.95),_xll.RiskName("Halflife"),_xll.RiskUnits("d")))))</f>
        <v>#NAME?</v>
      </c>
      <c r="U493" s="134" t="e">
        <f t="shared" ca="1" si="62"/>
        <v>#NAME?</v>
      </c>
      <c r="V493" s="137" t="e" cm="1">
        <f t="array" aca="1" ref="V493" ca="1">(U493*_xll.RiskNormal('SW7'!C$3,'SW7'!D$3,_xll.RiskTruncateP(0.05,0.95),_xll.RiskName("PFAS MUSCLE FRAC"))/(B493*_xll.RiskNormal('SW7'!C$4,'SW7'!E$4,_xll.RiskTruncateP(0.05,0.95),_xll.RiskName("MUSCLE BW FRAC"))))/1000</f>
        <v>#NAME?</v>
      </c>
      <c r="W493" s="137" t="e" cm="1">
        <f t="array" aca="1" ref="W493" ca="1">V493/_xll.RiskNormal('SW7'!C$5,'SW7'!D$5,_xll.RiskTruncateP(0.05,0.95),_xll.RiskName("Serum Part"))</f>
        <v>#NAME?</v>
      </c>
    </row>
    <row r="494" spans="1:23" x14ac:dyDescent="0.35">
      <c r="A494" s="133">
        <f t="shared" si="59"/>
        <v>491</v>
      </c>
      <c r="B494" s="134" t="e" cm="1">
        <f t="array" aca="1" ref="B494" ca="1">B493+_xll.RiskNormal(0.5584 + 2*0.001787*A494 -3*0.00000155*A494^2 - 4*0.00000000133*A494^3,0.35*(0.5584 + 2*0.001787*A494 -3*0.00000155*A494^2 - 4*0.00000000133*A494^3),_xll.RiskTruncateP(0.05,0.95),_xll.RiskName("BW Gain"),_xll.RiskUnits("kg"))</f>
        <v>#NAME?</v>
      </c>
      <c r="C494" s="133" t="e" cm="1">
        <f t="array" aca="1" ref="C494" ca="1">_xll.RiskNormal(20,20*0.3941,_xll.RiskTruncateP(0.05,0.95),_xll.RiskName("Diet 6 Feed"),_xll.RiskUnits("ng/kg dry"))</f>
        <v>#NAME?</v>
      </c>
      <c r="D494" s="133" t="e" cm="1">
        <f t="array" aca="1" ref="D494" ca="1">_xll.RiskNormal(170,170*0.282,_xll.RiskTruncateP(0.05,0.95),_xll.RiskName("Diet 6 Soil"),_xll.RiskUnits("ng/kg dry"))</f>
        <v>#NAME?</v>
      </c>
      <c r="E494" s="163">
        <v>1.3</v>
      </c>
      <c r="F494" s="134"/>
      <c r="G494" s="134"/>
      <c r="H494" s="134"/>
      <c r="I494" s="134"/>
      <c r="J494" s="134"/>
      <c r="K494" s="134"/>
      <c r="L494" s="134" t="e" cm="1">
        <f t="array" aca="1" ref="L494" ca="1">_xll.RiskNormal(5.4702*LN(A494)-22.889,(5.4702*LN(A494)-22.889)*0.35,_xll.RiskTruncateP(0.05,0.95),_xll.RiskName("DMI"),_xll.RiskUnits("kg"))</f>
        <v>#NAME?</v>
      </c>
      <c r="M494" s="134" t="e" cm="1">
        <f t="array" aca="1" ref="M494" ca="1">_xll.RiskNormal(0.0243*L494,0.005*L494,_xll.RiskTruncateP(0.05,0.95),_xll.RiskName("Soil Intake"),_xll.RiskUnits("kg"))</f>
        <v>#NAME?</v>
      </c>
      <c r="N494" s="134" t="e">
        <f t="shared" ca="1" si="60"/>
        <v>#NAME?</v>
      </c>
      <c r="O494" s="134">
        <f t="shared" si="61"/>
        <v>0</v>
      </c>
      <c r="P494" s="134" t="e">
        <f t="shared" ca="1" si="64"/>
        <v>#NAME?</v>
      </c>
      <c r="Q494" s="134" t="e">
        <f t="shared" ca="1" si="64"/>
        <v>#NAME?</v>
      </c>
      <c r="R494" s="134" t="e">
        <f t="shared" ca="1" si="64"/>
        <v>#NAME?</v>
      </c>
      <c r="S494" s="134" t="e">
        <f t="shared" ca="1" si="63"/>
        <v>#NAME?</v>
      </c>
      <c r="T494" s="134" t="e" cm="1">
        <f t="array" aca="1" ref="T494" ca="1">U493-(U493*(0.5^(1/_xll.RiskNormal('SW7'!C$2,'SW7'!D$2,_xll.RiskTruncateP(0.05,0.95),_xll.RiskName("Halflife"),_xll.RiskUnits("d")))))</f>
        <v>#NAME?</v>
      </c>
      <c r="U494" s="134" t="e">
        <f t="shared" ca="1" si="62"/>
        <v>#NAME?</v>
      </c>
      <c r="V494" s="137" t="e" cm="1">
        <f t="array" aca="1" ref="V494" ca="1">(U494*_xll.RiskNormal('SW7'!C$3,'SW7'!D$3,_xll.RiskTruncateP(0.05,0.95),_xll.RiskName("PFAS MUSCLE FRAC"))/(B494*_xll.RiskNormal('SW7'!C$4,'SW7'!E$4,_xll.RiskTruncateP(0.05,0.95),_xll.RiskName("MUSCLE BW FRAC"))))/1000</f>
        <v>#NAME?</v>
      </c>
      <c r="W494" s="137" t="e" cm="1">
        <f t="array" aca="1" ref="W494" ca="1">V494/_xll.RiskNormal('SW7'!C$5,'SW7'!D$5,_xll.RiskTruncateP(0.05,0.95),_xll.RiskName("Serum Part"))</f>
        <v>#NAME?</v>
      </c>
    </row>
    <row r="495" spans="1:23" x14ac:dyDescent="0.35">
      <c r="A495" s="133">
        <f t="shared" si="59"/>
        <v>492</v>
      </c>
      <c r="B495" s="134" t="e" cm="1">
        <f t="array" aca="1" ref="B495" ca="1">B494+_xll.RiskNormal(0.5584 + 2*0.001787*A495 -3*0.00000155*A495^2 - 4*0.00000000133*A495^3,0.35*(0.5584 + 2*0.001787*A495 -3*0.00000155*A495^2 - 4*0.00000000133*A495^3),_xll.RiskTruncateP(0.05,0.95),_xll.RiskName("BW Gain"),_xll.RiskUnits("kg"))</f>
        <v>#NAME?</v>
      </c>
      <c r="C495" s="133" t="e" cm="1">
        <f t="array" aca="1" ref="C495" ca="1">_xll.RiskNormal(20,20*0.3941,_xll.RiskTruncateP(0.05,0.95),_xll.RiskName("Diet 6 Feed"),_xll.RiskUnits("ng/kg dry"))</f>
        <v>#NAME?</v>
      </c>
      <c r="D495" s="133" t="e" cm="1">
        <f t="array" aca="1" ref="D495" ca="1">_xll.RiskNormal(170,170*0.282,_xll.RiskTruncateP(0.05,0.95),_xll.RiskName("Diet 6 Soil"),_xll.RiskUnits("ng/kg dry"))</f>
        <v>#NAME?</v>
      </c>
      <c r="E495" s="163">
        <v>1.3</v>
      </c>
      <c r="F495" s="134"/>
      <c r="G495" s="134"/>
      <c r="H495" s="134"/>
      <c r="I495" s="134"/>
      <c r="J495" s="134"/>
      <c r="K495" s="134"/>
      <c r="L495" s="134" t="e" cm="1">
        <f t="array" aca="1" ref="L495" ca="1">_xll.RiskNormal(5.4702*LN(A495)-22.889,(5.4702*LN(A495)-22.889)*0.35,_xll.RiskTruncateP(0.05,0.95),_xll.RiskName("DMI"),_xll.RiskUnits("kg"))</f>
        <v>#NAME?</v>
      </c>
      <c r="M495" s="134" t="e" cm="1">
        <f t="array" aca="1" ref="M495" ca="1">_xll.RiskNormal(0.0243*L495,0.005*L495,_xll.RiskTruncateP(0.05,0.95),_xll.RiskName("Soil Intake"),_xll.RiskUnits("kg"))</f>
        <v>#NAME?</v>
      </c>
      <c r="N495" s="134" t="e">
        <f t="shared" ca="1" si="60"/>
        <v>#NAME?</v>
      </c>
      <c r="O495" s="134">
        <f t="shared" si="61"/>
        <v>0</v>
      </c>
      <c r="P495" s="134" t="e">
        <f t="shared" ca="1" si="64"/>
        <v>#NAME?</v>
      </c>
      <c r="Q495" s="134" t="e">
        <f t="shared" ca="1" si="64"/>
        <v>#NAME?</v>
      </c>
      <c r="R495" s="134" t="e">
        <f t="shared" ca="1" si="64"/>
        <v>#NAME?</v>
      </c>
      <c r="S495" s="134" t="e">
        <f t="shared" ca="1" si="63"/>
        <v>#NAME?</v>
      </c>
      <c r="T495" s="134" t="e" cm="1">
        <f t="array" aca="1" ref="T495" ca="1">U494-(U494*(0.5^(1/_xll.RiskNormal('SW7'!C$2,'SW7'!D$2,_xll.RiskTruncateP(0.05,0.95),_xll.RiskName("Halflife"),_xll.RiskUnits("d")))))</f>
        <v>#NAME?</v>
      </c>
      <c r="U495" s="134" t="e">
        <f t="shared" ca="1" si="62"/>
        <v>#NAME?</v>
      </c>
      <c r="V495" s="137" t="e" cm="1">
        <f t="array" aca="1" ref="V495" ca="1">(U495*_xll.RiskNormal('SW7'!C$3,'SW7'!D$3,_xll.RiskTruncateP(0.05,0.95),_xll.RiskName("PFAS MUSCLE FRAC"))/(B495*_xll.RiskNormal('SW7'!C$4,'SW7'!E$4,_xll.RiskTruncateP(0.05,0.95),_xll.RiskName("MUSCLE BW FRAC"))))/1000</f>
        <v>#NAME?</v>
      </c>
      <c r="W495" s="137" t="e" cm="1">
        <f t="array" aca="1" ref="W495" ca="1">V495/_xll.RiskNormal('SW7'!C$5,'SW7'!D$5,_xll.RiskTruncateP(0.05,0.95),_xll.RiskName("Serum Part"))</f>
        <v>#NAME?</v>
      </c>
    </row>
    <row r="496" spans="1:23" x14ac:dyDescent="0.35">
      <c r="A496" s="133">
        <f t="shared" si="59"/>
        <v>493</v>
      </c>
      <c r="B496" s="134" t="e" cm="1">
        <f t="array" aca="1" ref="B496" ca="1">B495+_xll.RiskNormal(0.5584 + 2*0.001787*A496 -3*0.00000155*A496^2 - 4*0.00000000133*A496^3,0.35*(0.5584 + 2*0.001787*A496 -3*0.00000155*A496^2 - 4*0.00000000133*A496^3),_xll.RiskTruncateP(0.05,0.95),_xll.RiskName("BW Gain"),_xll.RiskUnits("kg"))</f>
        <v>#NAME?</v>
      </c>
      <c r="C496" s="133" t="e" cm="1">
        <f t="array" aca="1" ref="C496" ca="1">_xll.RiskNormal(20,20*0.3941,_xll.RiskTruncateP(0.05,0.95),_xll.RiskName("Diet 6 Feed"),_xll.RiskUnits("ng/kg dry"))</f>
        <v>#NAME?</v>
      </c>
      <c r="D496" s="133" t="e" cm="1">
        <f t="array" aca="1" ref="D496" ca="1">_xll.RiskNormal(170,170*0.282,_xll.RiskTruncateP(0.05,0.95),_xll.RiskName("Diet 6 Soil"),_xll.RiskUnits("ng/kg dry"))</f>
        <v>#NAME?</v>
      </c>
      <c r="E496" s="163">
        <v>1.3</v>
      </c>
      <c r="F496" s="134"/>
      <c r="G496" s="134"/>
      <c r="H496" s="134"/>
      <c r="I496" s="134"/>
      <c r="J496" s="134"/>
      <c r="K496" s="134"/>
      <c r="L496" s="134" t="e" cm="1">
        <f t="array" aca="1" ref="L496" ca="1">_xll.RiskNormal(5.4702*LN(A496)-22.889,(5.4702*LN(A496)-22.889)*0.35,_xll.RiskTruncateP(0.05,0.95),_xll.RiskName("DMI"),_xll.RiskUnits("kg"))</f>
        <v>#NAME?</v>
      </c>
      <c r="M496" s="134" t="e" cm="1">
        <f t="array" aca="1" ref="M496" ca="1">_xll.RiskNormal(0.0243*L496,0.005*L496,_xll.RiskTruncateP(0.05,0.95),_xll.RiskName("Soil Intake"),_xll.RiskUnits("kg"))</f>
        <v>#NAME?</v>
      </c>
      <c r="N496" s="134" t="e">
        <f t="shared" ca="1" si="60"/>
        <v>#NAME?</v>
      </c>
      <c r="O496" s="134">
        <f t="shared" si="61"/>
        <v>0</v>
      </c>
      <c r="P496" s="134" t="e">
        <f t="shared" ca="1" si="64"/>
        <v>#NAME?</v>
      </c>
      <c r="Q496" s="134" t="e">
        <f t="shared" ca="1" si="64"/>
        <v>#NAME?</v>
      </c>
      <c r="R496" s="134" t="e">
        <f t="shared" ca="1" si="64"/>
        <v>#NAME?</v>
      </c>
      <c r="S496" s="134" t="e">
        <f t="shared" ca="1" si="63"/>
        <v>#NAME?</v>
      </c>
      <c r="T496" s="134" t="e" cm="1">
        <f t="array" aca="1" ref="T496" ca="1">U495-(U495*(0.5^(1/_xll.RiskNormal('SW7'!C$2,'SW7'!D$2,_xll.RiskTruncateP(0.05,0.95),_xll.RiskName("Halflife"),_xll.RiskUnits("d")))))</f>
        <v>#NAME?</v>
      </c>
      <c r="U496" s="134" t="e">
        <f t="shared" ca="1" si="62"/>
        <v>#NAME?</v>
      </c>
      <c r="V496" s="137" t="e" cm="1">
        <f t="array" aca="1" ref="V496" ca="1">(U496*_xll.RiskNormal('SW7'!C$3,'SW7'!D$3,_xll.RiskTruncateP(0.05,0.95),_xll.RiskName("PFAS MUSCLE FRAC"))/(B496*_xll.RiskNormal('SW7'!C$4,'SW7'!E$4,_xll.RiskTruncateP(0.05,0.95),_xll.RiskName("MUSCLE BW FRAC"))))/1000</f>
        <v>#NAME?</v>
      </c>
      <c r="W496" s="137" t="e" cm="1">
        <f t="array" aca="1" ref="W496" ca="1">V496/_xll.RiskNormal('SW7'!C$5,'SW7'!D$5,_xll.RiskTruncateP(0.05,0.95),_xll.RiskName("Serum Part"))</f>
        <v>#NAME?</v>
      </c>
    </row>
    <row r="497" spans="1:23" x14ac:dyDescent="0.35">
      <c r="A497" s="133">
        <f t="shared" si="59"/>
        <v>494</v>
      </c>
      <c r="B497" s="134" t="e" cm="1">
        <f t="array" aca="1" ref="B497" ca="1">B496+_xll.RiskNormal(0.5584 + 2*0.001787*A497 -3*0.00000155*A497^2 - 4*0.00000000133*A497^3,0.35*(0.5584 + 2*0.001787*A497 -3*0.00000155*A497^2 - 4*0.00000000133*A497^3),_xll.RiskTruncateP(0.05,0.95),_xll.RiskName("BW Gain"),_xll.RiskUnits("kg"))</f>
        <v>#NAME?</v>
      </c>
      <c r="C497" s="133" t="e" cm="1">
        <f t="array" aca="1" ref="C497" ca="1">_xll.RiskNormal(20,20*0.3941,_xll.RiskTruncateP(0.05,0.95),_xll.RiskName("Diet 6 Feed"),_xll.RiskUnits("ng/kg dry"))</f>
        <v>#NAME?</v>
      </c>
      <c r="D497" s="133" t="e" cm="1">
        <f t="array" aca="1" ref="D497" ca="1">_xll.RiskNormal(170,170*0.282,_xll.RiskTruncateP(0.05,0.95),_xll.RiskName("Diet 6 Soil"),_xll.RiskUnits("ng/kg dry"))</f>
        <v>#NAME?</v>
      </c>
      <c r="E497" s="163">
        <v>1.3</v>
      </c>
      <c r="F497" s="134"/>
      <c r="G497" s="134"/>
      <c r="H497" s="134"/>
      <c r="I497" s="134"/>
      <c r="J497" s="134"/>
      <c r="K497" s="134"/>
      <c r="L497" s="134" t="e" cm="1">
        <f t="array" aca="1" ref="L497" ca="1">_xll.RiskNormal(5.4702*LN(A497)-22.889,(5.4702*LN(A497)-22.889)*0.35,_xll.RiskTruncateP(0.05,0.95),_xll.RiskName("DMI"),_xll.RiskUnits("kg"))</f>
        <v>#NAME?</v>
      </c>
      <c r="M497" s="134" t="e" cm="1">
        <f t="array" aca="1" ref="M497" ca="1">_xll.RiskNormal(0.0243*L497,0.005*L497,_xll.RiskTruncateP(0.05,0.95),_xll.RiskName("Soil Intake"),_xll.RiskUnits("kg"))</f>
        <v>#NAME?</v>
      </c>
      <c r="N497" s="134" t="e">
        <f t="shared" ca="1" si="60"/>
        <v>#NAME?</v>
      </c>
      <c r="O497" s="134">
        <f t="shared" si="61"/>
        <v>0</v>
      </c>
      <c r="P497" s="134" t="e">
        <f t="shared" ca="1" si="64"/>
        <v>#NAME?</v>
      </c>
      <c r="Q497" s="134" t="e">
        <f t="shared" ca="1" si="64"/>
        <v>#NAME?</v>
      </c>
      <c r="R497" s="134" t="e">
        <f t="shared" ca="1" si="64"/>
        <v>#NAME?</v>
      </c>
      <c r="S497" s="134" t="e">
        <f t="shared" ca="1" si="63"/>
        <v>#NAME?</v>
      </c>
      <c r="T497" s="134" t="e" cm="1">
        <f t="array" aca="1" ref="T497" ca="1">U496-(U496*(0.5^(1/_xll.RiskNormal('SW7'!C$2,'SW7'!D$2,_xll.RiskTruncateP(0.05,0.95),_xll.RiskName("Halflife"),_xll.RiskUnits("d")))))</f>
        <v>#NAME?</v>
      </c>
      <c r="U497" s="134" t="e">
        <f t="shared" ca="1" si="62"/>
        <v>#NAME?</v>
      </c>
      <c r="V497" s="137" t="e" cm="1">
        <f t="array" aca="1" ref="V497" ca="1">(U497*_xll.RiskNormal('SW7'!C$3,'SW7'!D$3,_xll.RiskTruncateP(0.05,0.95),_xll.RiskName("PFAS MUSCLE FRAC"))/(B497*_xll.RiskNormal('SW7'!C$4,'SW7'!E$4,_xll.RiskTruncateP(0.05,0.95),_xll.RiskName("MUSCLE BW FRAC"))))/1000</f>
        <v>#NAME?</v>
      </c>
      <c r="W497" s="137" t="e" cm="1">
        <f t="array" aca="1" ref="W497" ca="1">V497/_xll.RiskNormal('SW7'!C$5,'SW7'!D$5,_xll.RiskTruncateP(0.05,0.95),_xll.RiskName("Serum Part"))</f>
        <v>#NAME?</v>
      </c>
    </row>
    <row r="498" spans="1:23" x14ac:dyDescent="0.35">
      <c r="A498" s="133">
        <f t="shared" si="59"/>
        <v>495</v>
      </c>
      <c r="B498" s="134" t="e" cm="1">
        <f t="array" aca="1" ref="B498" ca="1">B497+_xll.RiskNormal(0.5584 + 2*0.001787*A498 -3*0.00000155*A498^2 - 4*0.00000000133*A498^3,0.35*(0.5584 + 2*0.001787*A498 -3*0.00000155*A498^2 - 4*0.00000000133*A498^3),_xll.RiskTruncateP(0.05,0.95),_xll.RiskName("BW Gain"),_xll.RiskUnits("kg"))</f>
        <v>#NAME?</v>
      </c>
      <c r="C498" s="133" t="e" cm="1">
        <f t="array" aca="1" ref="C498" ca="1">_xll.RiskNormal(20,20*0.3941,_xll.RiskTruncateP(0.05,0.95),_xll.RiskName("Diet 6 Feed"),_xll.RiskUnits("ng/kg dry"))</f>
        <v>#NAME?</v>
      </c>
      <c r="D498" s="133" t="e" cm="1">
        <f t="array" aca="1" ref="D498" ca="1">_xll.RiskNormal(170,170*0.282,_xll.RiskTruncateP(0.05,0.95),_xll.RiskName("Diet 6 Soil"),_xll.RiskUnits("ng/kg dry"))</f>
        <v>#NAME?</v>
      </c>
      <c r="E498" s="163">
        <v>1.3</v>
      </c>
      <c r="F498" s="134"/>
      <c r="G498" s="134"/>
      <c r="H498" s="134"/>
      <c r="I498" s="134"/>
      <c r="J498" s="134"/>
      <c r="K498" s="134"/>
      <c r="L498" s="134" t="e" cm="1">
        <f t="array" aca="1" ref="L498" ca="1">_xll.RiskNormal(5.4702*LN(A498)-22.889,(5.4702*LN(A498)-22.889)*0.35,_xll.RiskTruncateP(0.05,0.95),_xll.RiskName("DMI"),_xll.RiskUnits("kg"))</f>
        <v>#NAME?</v>
      </c>
      <c r="M498" s="134" t="e" cm="1">
        <f t="array" aca="1" ref="M498" ca="1">_xll.RiskNormal(0.0243*L498,0.005*L498,_xll.RiskTruncateP(0.05,0.95),_xll.RiskName("Soil Intake"),_xll.RiskUnits("kg"))</f>
        <v>#NAME?</v>
      </c>
      <c r="N498" s="134" t="e">
        <f t="shared" ca="1" si="60"/>
        <v>#NAME?</v>
      </c>
      <c r="O498" s="134">
        <f t="shared" si="61"/>
        <v>0</v>
      </c>
      <c r="P498" s="134" t="e">
        <f t="shared" ca="1" si="64"/>
        <v>#NAME?</v>
      </c>
      <c r="Q498" s="134" t="e">
        <f t="shared" ca="1" si="64"/>
        <v>#NAME?</v>
      </c>
      <c r="R498" s="134" t="e">
        <f t="shared" ca="1" si="64"/>
        <v>#NAME?</v>
      </c>
      <c r="S498" s="134" t="e">
        <f t="shared" ca="1" si="63"/>
        <v>#NAME?</v>
      </c>
      <c r="T498" s="134" t="e" cm="1">
        <f t="array" aca="1" ref="T498" ca="1">U497-(U497*(0.5^(1/_xll.RiskNormal('SW7'!C$2,'SW7'!D$2,_xll.RiskTruncateP(0.05,0.95),_xll.RiskName("Halflife"),_xll.RiskUnits("d")))))</f>
        <v>#NAME?</v>
      </c>
      <c r="U498" s="134" t="e">
        <f t="shared" ca="1" si="62"/>
        <v>#NAME?</v>
      </c>
      <c r="V498" s="137" t="e" cm="1">
        <f t="array" aca="1" ref="V498" ca="1">(U498*_xll.RiskNormal('SW7'!C$3,'SW7'!D$3,_xll.RiskTruncateP(0.05,0.95),_xll.RiskName("PFAS MUSCLE FRAC"))/(B498*_xll.RiskNormal('SW7'!C$4,'SW7'!E$4,_xll.RiskTruncateP(0.05,0.95),_xll.RiskName("MUSCLE BW FRAC"))))/1000</f>
        <v>#NAME?</v>
      </c>
      <c r="W498" s="137" t="e" cm="1">
        <f t="array" aca="1" ref="W498" ca="1">V498/_xll.RiskNormal('SW7'!C$5,'SW7'!D$5,_xll.RiskTruncateP(0.05,0.95),_xll.RiskName("Serum Part"))</f>
        <v>#NAME?</v>
      </c>
    </row>
    <row r="499" spans="1:23" x14ac:dyDescent="0.35">
      <c r="A499" s="133">
        <f t="shared" si="59"/>
        <v>496</v>
      </c>
      <c r="B499" s="134" t="e" cm="1">
        <f t="array" aca="1" ref="B499" ca="1">B498+_xll.RiskNormal(0.5584 + 2*0.001787*A499 -3*0.00000155*A499^2 - 4*0.00000000133*A499^3,0.35*(0.5584 + 2*0.001787*A499 -3*0.00000155*A499^2 - 4*0.00000000133*A499^3),_xll.RiskTruncateP(0.05,0.95),_xll.RiskName("BW Gain"),_xll.RiskUnits("kg"))</f>
        <v>#NAME?</v>
      </c>
      <c r="C499" s="133" t="e" cm="1">
        <f t="array" aca="1" ref="C499" ca="1">_xll.RiskNormal(20,20*0.3941,_xll.RiskTruncateP(0.05,0.95),_xll.RiskName("Diet 6 Feed"),_xll.RiskUnits("ng/kg dry"))</f>
        <v>#NAME?</v>
      </c>
      <c r="D499" s="133" t="e" cm="1">
        <f t="array" aca="1" ref="D499" ca="1">_xll.RiskNormal(170,170*0.282,_xll.RiskTruncateP(0.05,0.95),_xll.RiskName("Diet 6 Soil"),_xll.RiskUnits("ng/kg dry"))</f>
        <v>#NAME?</v>
      </c>
      <c r="E499" s="163">
        <v>1.3</v>
      </c>
      <c r="F499" s="134"/>
      <c r="G499" s="134"/>
      <c r="H499" s="134"/>
      <c r="I499" s="134"/>
      <c r="J499" s="134"/>
      <c r="K499" s="134"/>
      <c r="L499" s="134" t="e" cm="1">
        <f t="array" aca="1" ref="L499" ca="1">_xll.RiskNormal(5.4702*LN(A499)-22.889,(5.4702*LN(A499)-22.889)*0.35,_xll.RiskTruncateP(0.05,0.95),_xll.RiskName("DMI"),_xll.RiskUnits("kg"))</f>
        <v>#NAME?</v>
      </c>
      <c r="M499" s="134" t="e" cm="1">
        <f t="array" aca="1" ref="M499" ca="1">_xll.RiskNormal(0.0243*L499,0.005*L499,_xll.RiskTruncateP(0.05,0.95),_xll.RiskName("Soil Intake"),_xll.RiskUnits("kg"))</f>
        <v>#NAME?</v>
      </c>
      <c r="N499" s="134" t="e">
        <f t="shared" ca="1" si="60"/>
        <v>#NAME?</v>
      </c>
      <c r="O499" s="134">
        <f t="shared" si="61"/>
        <v>0</v>
      </c>
      <c r="P499" s="134" t="e">
        <f t="shared" ca="1" si="64"/>
        <v>#NAME?</v>
      </c>
      <c r="Q499" s="134" t="e">
        <f t="shared" ca="1" si="64"/>
        <v>#NAME?</v>
      </c>
      <c r="R499" s="134" t="e">
        <f t="shared" ca="1" si="64"/>
        <v>#NAME?</v>
      </c>
      <c r="S499" s="134" t="e">
        <f t="shared" ca="1" si="63"/>
        <v>#NAME?</v>
      </c>
      <c r="T499" s="134" t="e" cm="1">
        <f t="array" aca="1" ref="T499" ca="1">U498-(U498*(0.5^(1/_xll.RiskNormal('SW7'!C$2,'SW7'!D$2,_xll.RiskTruncateP(0.05,0.95),_xll.RiskName("Halflife"),_xll.RiskUnits("d")))))</f>
        <v>#NAME?</v>
      </c>
      <c r="U499" s="134" t="e">
        <f t="shared" ca="1" si="62"/>
        <v>#NAME?</v>
      </c>
      <c r="V499" s="137" t="e" cm="1">
        <f t="array" aca="1" ref="V499" ca="1">(U499*_xll.RiskNormal('SW7'!C$3,'SW7'!D$3,_xll.RiskTruncateP(0.05,0.95),_xll.RiskName("PFAS MUSCLE FRAC"))/(B499*_xll.RiskNormal('SW7'!C$4,'SW7'!E$4,_xll.RiskTruncateP(0.05,0.95),_xll.RiskName("MUSCLE BW FRAC"))))/1000</f>
        <v>#NAME?</v>
      </c>
      <c r="W499" s="137" t="e" cm="1">
        <f t="array" aca="1" ref="W499" ca="1">V499/_xll.RiskNormal('SW7'!C$5,'SW7'!D$5,_xll.RiskTruncateP(0.05,0.95),_xll.RiskName("Serum Part"))</f>
        <v>#NAME?</v>
      </c>
    </row>
    <row r="500" spans="1:23" x14ac:dyDescent="0.35">
      <c r="A500" s="133">
        <f t="shared" si="59"/>
        <v>497</v>
      </c>
      <c r="B500" s="134" t="e" cm="1">
        <f t="array" aca="1" ref="B500" ca="1">B499+_xll.RiskNormal(0.5584 + 2*0.001787*A500 -3*0.00000155*A500^2 - 4*0.00000000133*A500^3,0.35*(0.5584 + 2*0.001787*A500 -3*0.00000155*A500^2 - 4*0.00000000133*A500^3),_xll.RiskTruncateP(0.05,0.95),_xll.RiskName("BW Gain"),_xll.RiskUnits("kg"))</f>
        <v>#NAME?</v>
      </c>
      <c r="C500" s="133" t="e" cm="1">
        <f t="array" aca="1" ref="C500" ca="1">_xll.RiskNormal(20,20*0.3941,_xll.RiskTruncateP(0.05,0.95),_xll.RiskName("Diet 6 Feed"),_xll.RiskUnits("ng/kg dry"))</f>
        <v>#NAME?</v>
      </c>
      <c r="D500" s="133" t="e" cm="1">
        <f t="array" aca="1" ref="D500" ca="1">_xll.RiskNormal(170,170*0.282,_xll.RiskTruncateP(0.05,0.95),_xll.RiskName("Diet 6 Soil"),_xll.RiskUnits("ng/kg dry"))</f>
        <v>#NAME?</v>
      </c>
      <c r="E500" s="163">
        <v>1.3</v>
      </c>
      <c r="F500" s="134"/>
      <c r="G500" s="134"/>
      <c r="H500" s="134"/>
      <c r="I500" s="134"/>
      <c r="J500" s="134"/>
      <c r="K500" s="134"/>
      <c r="L500" s="134" t="e" cm="1">
        <f t="array" aca="1" ref="L500" ca="1">_xll.RiskNormal(5.4702*LN(A500)-22.889,(5.4702*LN(A500)-22.889)*0.35,_xll.RiskTruncateP(0.05,0.95),_xll.RiskName("DMI"),_xll.RiskUnits("kg"))</f>
        <v>#NAME?</v>
      </c>
      <c r="M500" s="134" t="e" cm="1">
        <f t="array" aca="1" ref="M500" ca="1">_xll.RiskNormal(0.0243*L500,0.005*L500,_xll.RiskTruncateP(0.05,0.95),_xll.RiskName("Soil Intake"),_xll.RiskUnits("kg"))</f>
        <v>#NAME?</v>
      </c>
      <c r="N500" s="134" t="e">
        <f t="shared" ca="1" si="60"/>
        <v>#NAME?</v>
      </c>
      <c r="O500" s="134">
        <f t="shared" si="61"/>
        <v>0</v>
      </c>
      <c r="P500" s="134" t="e">
        <f t="shared" ca="1" si="64"/>
        <v>#NAME?</v>
      </c>
      <c r="Q500" s="134" t="e">
        <f t="shared" ca="1" si="64"/>
        <v>#NAME?</v>
      </c>
      <c r="R500" s="134" t="e">
        <f t="shared" ca="1" si="64"/>
        <v>#NAME?</v>
      </c>
      <c r="S500" s="134" t="e">
        <f t="shared" ca="1" si="63"/>
        <v>#NAME?</v>
      </c>
      <c r="T500" s="134" t="e" cm="1">
        <f t="array" aca="1" ref="T500" ca="1">U499-(U499*(0.5^(1/_xll.RiskNormal('SW7'!C$2,'SW7'!D$2,_xll.RiskTruncateP(0.05,0.95),_xll.RiskName("Halflife"),_xll.RiskUnits("d")))))</f>
        <v>#NAME?</v>
      </c>
      <c r="U500" s="134" t="e">
        <f t="shared" ca="1" si="62"/>
        <v>#NAME?</v>
      </c>
      <c r="V500" s="137" t="e" cm="1">
        <f t="array" aca="1" ref="V500" ca="1">(U500*_xll.RiskNormal('SW7'!C$3,'SW7'!D$3,_xll.RiskTruncateP(0.05,0.95),_xll.RiskName("PFAS MUSCLE FRAC"))/(B500*_xll.RiskNormal('SW7'!C$4,'SW7'!E$4,_xll.RiskTruncateP(0.05,0.95),_xll.RiskName("MUSCLE BW FRAC"))))/1000</f>
        <v>#NAME?</v>
      </c>
      <c r="W500" s="137" t="e" cm="1">
        <f t="array" aca="1" ref="W500" ca="1">V500/_xll.RiskNormal('SW7'!C$5,'SW7'!D$5,_xll.RiskTruncateP(0.05,0.95),_xll.RiskName("Serum Part"))</f>
        <v>#NAME?</v>
      </c>
    </row>
    <row r="501" spans="1:23" x14ac:dyDescent="0.35">
      <c r="A501" s="133">
        <f t="shared" si="59"/>
        <v>498</v>
      </c>
      <c r="B501" s="134" t="e" cm="1">
        <f t="array" aca="1" ref="B501" ca="1">B500+_xll.RiskNormal(0.5584 + 2*0.001787*A501 -3*0.00000155*A501^2 - 4*0.00000000133*A501^3,0.35*(0.5584 + 2*0.001787*A501 -3*0.00000155*A501^2 - 4*0.00000000133*A501^3),_xll.RiskTruncateP(0.05,0.95),_xll.RiskName("BW Gain"),_xll.RiskUnits("kg"))</f>
        <v>#NAME?</v>
      </c>
      <c r="C501" s="133" t="e" cm="1">
        <f t="array" aca="1" ref="C501" ca="1">_xll.RiskNormal(20,20*0.3941,_xll.RiskTruncateP(0.05,0.95),_xll.RiskName("Diet 6 Feed"),_xll.RiskUnits("ng/kg dry"))</f>
        <v>#NAME?</v>
      </c>
      <c r="D501" s="133" t="e" cm="1">
        <f t="array" aca="1" ref="D501" ca="1">_xll.RiskNormal(170,170*0.282,_xll.RiskTruncateP(0.05,0.95),_xll.RiskName("Diet 6 Soil"),_xll.RiskUnits("ng/kg dry"))</f>
        <v>#NAME?</v>
      </c>
      <c r="E501" s="163">
        <v>1.3</v>
      </c>
      <c r="F501" s="134"/>
      <c r="G501" s="134"/>
      <c r="H501" s="134"/>
      <c r="I501" s="134"/>
      <c r="J501" s="134"/>
      <c r="K501" s="134"/>
      <c r="L501" s="134" t="e" cm="1">
        <f t="array" aca="1" ref="L501" ca="1">_xll.RiskNormal(5.4702*LN(A501)-22.889,(5.4702*LN(A501)-22.889)*0.35,_xll.RiskTruncateP(0.05,0.95),_xll.RiskName("DMI"),_xll.RiskUnits("kg"))</f>
        <v>#NAME?</v>
      </c>
      <c r="M501" s="134" t="e" cm="1">
        <f t="array" aca="1" ref="M501" ca="1">_xll.RiskNormal(0.0243*L501,0.005*L501,_xll.RiskTruncateP(0.05,0.95),_xll.RiskName("Soil Intake"),_xll.RiskUnits("kg"))</f>
        <v>#NAME?</v>
      </c>
      <c r="N501" s="134" t="e">
        <f t="shared" ca="1" si="60"/>
        <v>#NAME?</v>
      </c>
      <c r="O501" s="134">
        <f t="shared" si="61"/>
        <v>0</v>
      </c>
      <c r="P501" s="134" t="e">
        <f t="shared" ca="1" si="64"/>
        <v>#NAME?</v>
      </c>
      <c r="Q501" s="134" t="e">
        <f t="shared" ca="1" si="64"/>
        <v>#NAME?</v>
      </c>
      <c r="R501" s="134" t="e">
        <f t="shared" ca="1" si="64"/>
        <v>#NAME?</v>
      </c>
      <c r="S501" s="134" t="e">
        <f t="shared" ca="1" si="63"/>
        <v>#NAME?</v>
      </c>
      <c r="T501" s="134" t="e" cm="1">
        <f t="array" aca="1" ref="T501" ca="1">U500-(U500*(0.5^(1/_xll.RiskNormal('SW7'!C$2,'SW7'!D$2,_xll.RiskTruncateP(0.05,0.95),_xll.RiskName("Halflife"),_xll.RiskUnits("d")))))</f>
        <v>#NAME?</v>
      </c>
      <c r="U501" s="134" t="e">
        <f t="shared" ca="1" si="62"/>
        <v>#NAME?</v>
      </c>
      <c r="V501" s="137" t="e" cm="1">
        <f t="array" aca="1" ref="V501" ca="1">(U501*_xll.RiskNormal('SW7'!C$3,'SW7'!D$3,_xll.RiskTruncateP(0.05,0.95),_xll.RiskName("PFAS MUSCLE FRAC"))/(B501*_xll.RiskNormal('SW7'!C$4,'SW7'!E$4,_xll.RiskTruncateP(0.05,0.95),_xll.RiskName("MUSCLE BW FRAC"))))/1000</f>
        <v>#NAME?</v>
      </c>
      <c r="W501" s="137" t="e" cm="1">
        <f t="array" aca="1" ref="W501" ca="1">V501/_xll.RiskNormal('SW7'!C$5,'SW7'!D$5,_xll.RiskTruncateP(0.05,0.95),_xll.RiskName("Serum Part"))</f>
        <v>#NAME?</v>
      </c>
    </row>
    <row r="502" spans="1:23" x14ac:dyDescent="0.35">
      <c r="A502" s="133">
        <f t="shared" si="59"/>
        <v>499</v>
      </c>
      <c r="B502" s="134" t="e" cm="1">
        <f t="array" aca="1" ref="B502" ca="1">B501+_xll.RiskNormal(0.5584 + 2*0.001787*A502 -3*0.00000155*A502^2 - 4*0.00000000133*A502^3,0.35*(0.5584 + 2*0.001787*A502 -3*0.00000155*A502^2 - 4*0.00000000133*A502^3),_xll.RiskTruncateP(0.05,0.95),_xll.RiskName("BW Gain"),_xll.RiskUnits("kg"))</f>
        <v>#NAME?</v>
      </c>
      <c r="C502" s="133" t="e" cm="1">
        <f t="array" aca="1" ref="C502" ca="1">_xll.RiskNormal(20,20*0.3941,_xll.RiskTruncateP(0.05,0.95),_xll.RiskName("Diet 6 Feed"),_xll.RiskUnits("ng/kg dry"))</f>
        <v>#NAME?</v>
      </c>
      <c r="D502" s="133" t="e" cm="1">
        <f t="array" aca="1" ref="D502" ca="1">_xll.RiskNormal(170,170*0.282,_xll.RiskTruncateP(0.05,0.95),_xll.RiskName("Diet 6 Soil"),_xll.RiskUnits("ng/kg dry"))</f>
        <v>#NAME?</v>
      </c>
      <c r="E502" s="163">
        <v>1.3</v>
      </c>
      <c r="F502" s="134"/>
      <c r="G502" s="134"/>
      <c r="H502" s="134"/>
      <c r="I502" s="134"/>
      <c r="J502" s="134"/>
      <c r="K502" s="134"/>
      <c r="L502" s="134" t="e" cm="1">
        <f t="array" aca="1" ref="L502" ca="1">_xll.RiskNormal(5.4702*LN(A502)-22.889,(5.4702*LN(A502)-22.889)*0.35,_xll.RiskTruncateP(0.05,0.95),_xll.RiskName("DMI"),_xll.RiskUnits("kg"))</f>
        <v>#NAME?</v>
      </c>
      <c r="M502" s="134" t="e" cm="1">
        <f t="array" aca="1" ref="M502" ca="1">_xll.RiskNormal(0.0243*L502,0.005*L502,_xll.RiskTruncateP(0.05,0.95),_xll.RiskName("Soil Intake"),_xll.RiskUnits("kg"))</f>
        <v>#NAME?</v>
      </c>
      <c r="N502" s="134" t="e">
        <f t="shared" ca="1" si="60"/>
        <v>#NAME?</v>
      </c>
      <c r="O502" s="134">
        <f t="shared" si="61"/>
        <v>0</v>
      </c>
      <c r="P502" s="134" t="e">
        <f t="shared" ca="1" si="64"/>
        <v>#NAME?</v>
      </c>
      <c r="Q502" s="134" t="e">
        <f t="shared" ca="1" si="64"/>
        <v>#NAME?</v>
      </c>
      <c r="R502" s="134" t="e">
        <f t="shared" ca="1" si="64"/>
        <v>#NAME?</v>
      </c>
      <c r="S502" s="134" t="e">
        <f t="shared" ca="1" si="63"/>
        <v>#NAME?</v>
      </c>
      <c r="T502" s="134" t="e" cm="1">
        <f t="array" aca="1" ref="T502" ca="1">U501-(U501*(0.5^(1/_xll.RiskNormal('SW7'!C$2,'SW7'!D$2,_xll.RiskTruncateP(0.05,0.95),_xll.RiskName("Halflife"),_xll.RiskUnits("d")))))</f>
        <v>#NAME?</v>
      </c>
      <c r="U502" s="134" t="e">
        <f t="shared" ca="1" si="62"/>
        <v>#NAME?</v>
      </c>
      <c r="V502" s="137" t="e" cm="1">
        <f t="array" aca="1" ref="V502" ca="1">(U502*_xll.RiskNormal('SW7'!C$3,'SW7'!D$3,_xll.RiskTruncateP(0.05,0.95),_xll.RiskName("PFAS MUSCLE FRAC"))/(B502*_xll.RiskNormal('SW7'!C$4,'SW7'!E$4,_xll.RiskTruncateP(0.05,0.95),_xll.RiskName("MUSCLE BW FRAC"))))/1000</f>
        <v>#NAME?</v>
      </c>
      <c r="W502" s="137" t="e" cm="1">
        <f t="array" aca="1" ref="W502" ca="1">V502/_xll.RiskNormal('SW7'!C$5,'SW7'!D$5,_xll.RiskTruncateP(0.05,0.95),_xll.RiskName("Serum Part"))</f>
        <v>#NAME?</v>
      </c>
    </row>
    <row r="503" spans="1:23" x14ac:dyDescent="0.35">
      <c r="A503" s="133">
        <f t="shared" si="59"/>
        <v>500</v>
      </c>
      <c r="B503" s="134" t="e" cm="1">
        <f t="array" aca="1" ref="B503" ca="1">B502+_xll.RiskNormal(0.5584 + 2*0.001787*A503 -3*0.00000155*A503^2 - 4*0.00000000133*A503^3,0.35*(0.5584 + 2*0.001787*A503 -3*0.00000155*A503^2 - 4*0.00000000133*A503^3),_xll.RiskTruncateP(0.05,0.95),_xll.RiskName("BW Gain"),_xll.RiskUnits("kg"))</f>
        <v>#NAME?</v>
      </c>
      <c r="C503" s="133" t="e" cm="1">
        <f t="array" aca="1" ref="C503" ca="1">_xll.RiskNormal(20,20*0.3941,_xll.RiskTruncateP(0.05,0.95),_xll.RiskName("Diet 6 Feed"),_xll.RiskUnits("ng/kg dry"))</f>
        <v>#NAME?</v>
      </c>
      <c r="D503" s="133" t="e" cm="1">
        <f t="array" aca="1" ref="D503" ca="1">_xll.RiskNormal(170,170*0.282,_xll.RiskTruncateP(0.05,0.95),_xll.RiskName("Diet 6 Soil"),_xll.RiskUnits("ng/kg dry"))</f>
        <v>#NAME?</v>
      </c>
      <c r="E503" s="163">
        <v>1.3</v>
      </c>
      <c r="F503" s="134"/>
      <c r="G503" s="134"/>
      <c r="H503" s="134"/>
      <c r="I503" s="134"/>
      <c r="J503" s="134"/>
      <c r="K503" s="134"/>
      <c r="L503" s="134" t="e" cm="1">
        <f t="array" aca="1" ref="L503" ca="1">_xll.RiskNormal(5.4702*LN(A503)-22.889,(5.4702*LN(A503)-22.889)*0.35,_xll.RiskTruncateP(0.05,0.95),_xll.RiskName("DMI"),_xll.RiskUnits("kg"))</f>
        <v>#NAME?</v>
      </c>
      <c r="M503" s="134" t="e" cm="1">
        <f t="array" aca="1" ref="M503" ca="1">_xll.RiskNormal(0.0243*L503,0.005*L503,_xll.RiskTruncateP(0.05,0.95),_xll.RiskName("Soil Intake"),_xll.RiskUnits("kg"))</f>
        <v>#NAME?</v>
      </c>
      <c r="N503" s="134" t="e">
        <f t="shared" ca="1" si="60"/>
        <v>#NAME?</v>
      </c>
      <c r="O503" s="134">
        <f t="shared" si="61"/>
        <v>0</v>
      </c>
      <c r="P503" s="134" t="e">
        <f t="shared" ca="1" si="64"/>
        <v>#NAME?</v>
      </c>
      <c r="Q503" s="134" t="e">
        <f t="shared" ca="1" si="64"/>
        <v>#NAME?</v>
      </c>
      <c r="R503" s="134" t="e">
        <f t="shared" ca="1" si="64"/>
        <v>#NAME?</v>
      </c>
      <c r="S503" s="134" t="e">
        <f t="shared" ca="1" si="63"/>
        <v>#NAME?</v>
      </c>
      <c r="T503" s="134" t="e" cm="1">
        <f t="array" aca="1" ref="T503" ca="1">U502-(U502*(0.5^(1/_xll.RiskNormal('SW7'!C$2,'SW7'!D$2,_xll.RiskTruncateP(0.05,0.95),_xll.RiskName("Halflife"),_xll.RiskUnits("d")))))</f>
        <v>#NAME?</v>
      </c>
      <c r="U503" s="134" t="e">
        <f t="shared" ca="1" si="62"/>
        <v>#NAME?</v>
      </c>
      <c r="V503" s="137" t="e" cm="1">
        <f t="array" aca="1" ref="V503" ca="1">(U503*_xll.RiskNormal('SW7'!C$3,'SW7'!D$3,_xll.RiskTruncateP(0.05,0.95),_xll.RiskName("PFAS MUSCLE FRAC"))/(B503*_xll.RiskNormal('SW7'!C$4,'SW7'!E$4,_xll.RiskTruncateP(0.05,0.95),_xll.RiskName("MUSCLE BW FRAC"))))/1000</f>
        <v>#NAME?</v>
      </c>
      <c r="W503" s="137" t="e" cm="1">
        <f t="array" aca="1" ref="W503" ca="1">V503/_xll.RiskNormal('SW7'!C$5,'SW7'!D$5,_xll.RiskTruncateP(0.05,0.95),_xll.RiskName("Serum Part"))</f>
        <v>#NAME?</v>
      </c>
    </row>
    <row r="504" spans="1:23" x14ac:dyDescent="0.35">
      <c r="A504" s="133">
        <f t="shared" si="59"/>
        <v>501</v>
      </c>
      <c r="B504" s="134" t="e" cm="1">
        <f t="array" aca="1" ref="B504" ca="1">B503+_xll.RiskNormal(0.5584 + 2*0.001787*A504 -3*0.00000155*A504^2 - 4*0.00000000133*A504^3,0.35*(0.5584 + 2*0.001787*A504 -3*0.00000155*A504^2 - 4*0.00000000133*A504^3),_xll.RiskTruncateP(0.05,0.95),_xll.RiskName("BW Gain"),_xll.RiskUnits("kg"))</f>
        <v>#NAME?</v>
      </c>
      <c r="C504" s="133" t="e" cm="1">
        <f t="array" aca="1" ref="C504" ca="1">_xll.RiskNormal(20,20*0.3941,_xll.RiskTruncateP(0.05,0.95),_xll.RiskName("Diet 6 Feed"),_xll.RiskUnits("ng/kg dry"))</f>
        <v>#NAME?</v>
      </c>
      <c r="D504" s="133" t="e" cm="1">
        <f t="array" aca="1" ref="D504" ca="1">_xll.RiskNormal(170,170*0.282,_xll.RiskTruncateP(0.05,0.95),_xll.RiskName("Diet 6 Soil"),_xll.RiskUnits("ng/kg dry"))</f>
        <v>#NAME?</v>
      </c>
      <c r="E504" s="163">
        <v>1.3</v>
      </c>
      <c r="F504" s="134"/>
      <c r="G504" s="134"/>
      <c r="H504" s="134"/>
      <c r="I504" s="134"/>
      <c r="J504" s="134"/>
      <c r="K504" s="134"/>
      <c r="L504" s="134" t="e" cm="1">
        <f t="array" aca="1" ref="L504" ca="1">_xll.RiskNormal(5.4702*LN(A504)-22.889,(5.4702*LN(A504)-22.889)*0.35,_xll.RiskTruncateP(0.05,0.95),_xll.RiskName("DMI"),_xll.RiskUnits("kg"))</f>
        <v>#NAME?</v>
      </c>
      <c r="M504" s="134" t="e" cm="1">
        <f t="array" aca="1" ref="M504" ca="1">_xll.RiskNormal(0.0243*L504,0.005*L504,_xll.RiskTruncateP(0.05,0.95),_xll.RiskName("Soil Intake"),_xll.RiskUnits("kg"))</f>
        <v>#NAME?</v>
      </c>
      <c r="N504" s="134" t="e">
        <f t="shared" ca="1" si="60"/>
        <v>#NAME?</v>
      </c>
      <c r="O504" s="134">
        <f t="shared" si="61"/>
        <v>0</v>
      </c>
      <c r="P504" s="134" t="e">
        <f t="shared" ca="1" si="64"/>
        <v>#NAME?</v>
      </c>
      <c r="Q504" s="134" t="e">
        <f t="shared" ca="1" si="64"/>
        <v>#NAME?</v>
      </c>
      <c r="R504" s="134" t="e">
        <f t="shared" ca="1" si="64"/>
        <v>#NAME?</v>
      </c>
      <c r="S504" s="134" t="e">
        <f t="shared" ca="1" si="63"/>
        <v>#NAME?</v>
      </c>
      <c r="T504" s="134" t="e" cm="1">
        <f t="array" aca="1" ref="T504" ca="1">U503-(U503*(0.5^(1/_xll.RiskNormal('SW7'!C$2,'SW7'!D$2,_xll.RiskTruncateP(0.05,0.95),_xll.RiskName("Halflife"),_xll.RiskUnits("d")))))</f>
        <v>#NAME?</v>
      </c>
      <c r="U504" s="134" t="e">
        <f t="shared" ca="1" si="62"/>
        <v>#NAME?</v>
      </c>
      <c r="V504" s="137" t="e" cm="1">
        <f t="array" aca="1" ref="V504" ca="1">(U504*_xll.RiskNormal('SW7'!C$3,'SW7'!D$3,_xll.RiskTruncateP(0.05,0.95),_xll.RiskName("PFAS MUSCLE FRAC"))/(B504*_xll.RiskNormal('SW7'!C$4,'SW7'!E$4,_xll.RiskTruncateP(0.05,0.95),_xll.RiskName("MUSCLE BW FRAC"))))/1000</f>
        <v>#NAME?</v>
      </c>
      <c r="W504" s="137" t="e" cm="1">
        <f t="array" aca="1" ref="W504" ca="1">V504/_xll.RiskNormal('SW7'!C$5,'SW7'!D$5,_xll.RiskTruncateP(0.05,0.95),_xll.RiskName("Serum Part"))</f>
        <v>#NAME?</v>
      </c>
    </row>
    <row r="505" spans="1:23" x14ac:dyDescent="0.35">
      <c r="A505" s="133">
        <f t="shared" si="59"/>
        <v>502</v>
      </c>
      <c r="B505" s="134" t="e" cm="1">
        <f t="array" aca="1" ref="B505" ca="1">B504+_xll.RiskNormal(0.5584 + 2*0.001787*A505 -3*0.00000155*A505^2 - 4*0.00000000133*A505^3,0.35*(0.5584 + 2*0.001787*A505 -3*0.00000155*A505^2 - 4*0.00000000133*A505^3),_xll.RiskTruncateP(0.05,0.95),_xll.RiskName("BW Gain"),_xll.RiskUnits("kg"))</f>
        <v>#NAME?</v>
      </c>
      <c r="C505" s="133" t="e" cm="1">
        <f t="array" aca="1" ref="C505" ca="1">_xll.RiskNormal(20,20*0.3941,_xll.RiskTruncateP(0.05,0.95),_xll.RiskName("Diet 6 Feed"),_xll.RiskUnits("ng/kg dry"))</f>
        <v>#NAME?</v>
      </c>
      <c r="D505" s="133" t="e" cm="1">
        <f t="array" aca="1" ref="D505" ca="1">_xll.RiskNormal(170,170*0.282,_xll.RiskTruncateP(0.05,0.95),_xll.RiskName("Diet 6 Soil"),_xll.RiskUnits("ng/kg dry"))</f>
        <v>#NAME?</v>
      </c>
      <c r="E505" s="163">
        <v>1.3</v>
      </c>
      <c r="F505" s="134"/>
      <c r="G505" s="134"/>
      <c r="H505" s="134"/>
      <c r="I505" s="134"/>
      <c r="J505" s="134"/>
      <c r="K505" s="134"/>
      <c r="L505" s="134" t="e" cm="1">
        <f t="array" aca="1" ref="L505" ca="1">_xll.RiskNormal(5.4702*LN(A505)-22.889,(5.4702*LN(A505)-22.889)*0.35,_xll.RiskTruncateP(0.05,0.95),_xll.RiskName("DMI"),_xll.RiskUnits("kg"))</f>
        <v>#NAME?</v>
      </c>
      <c r="M505" s="134" t="e" cm="1">
        <f t="array" aca="1" ref="M505" ca="1">_xll.RiskNormal(0.0243*L505,0.005*L505,_xll.RiskTruncateP(0.05,0.95),_xll.RiskName("Soil Intake"),_xll.RiskUnits("kg"))</f>
        <v>#NAME?</v>
      </c>
      <c r="N505" s="134" t="e">
        <f t="shared" ca="1" si="60"/>
        <v>#NAME?</v>
      </c>
      <c r="O505" s="134">
        <f t="shared" si="61"/>
        <v>0</v>
      </c>
      <c r="P505" s="134" t="e">
        <f t="shared" ca="1" si="64"/>
        <v>#NAME?</v>
      </c>
      <c r="Q505" s="134" t="e">
        <f t="shared" ca="1" si="64"/>
        <v>#NAME?</v>
      </c>
      <c r="R505" s="134" t="e">
        <f t="shared" ca="1" si="64"/>
        <v>#NAME?</v>
      </c>
      <c r="S505" s="134" t="e">
        <f t="shared" ca="1" si="63"/>
        <v>#NAME?</v>
      </c>
      <c r="T505" s="134" t="e" cm="1">
        <f t="array" aca="1" ref="T505" ca="1">U504-(U504*(0.5^(1/_xll.RiskNormal('SW7'!C$2,'SW7'!D$2,_xll.RiskTruncateP(0.05,0.95),_xll.RiskName("Halflife"),_xll.RiskUnits("d")))))</f>
        <v>#NAME?</v>
      </c>
      <c r="U505" s="134" t="e">
        <f t="shared" ca="1" si="62"/>
        <v>#NAME?</v>
      </c>
      <c r="V505" s="137" t="e" cm="1">
        <f t="array" aca="1" ref="V505" ca="1">(U505*_xll.RiskNormal('SW7'!C$3,'SW7'!D$3,_xll.RiskTruncateP(0.05,0.95),_xll.RiskName("PFAS MUSCLE FRAC"))/(B505*_xll.RiskNormal('SW7'!C$4,'SW7'!E$4,_xll.RiskTruncateP(0.05,0.95),_xll.RiskName("MUSCLE BW FRAC"))))/1000</f>
        <v>#NAME?</v>
      </c>
      <c r="W505" s="137" t="e" cm="1">
        <f t="array" aca="1" ref="W505" ca="1">V505/_xll.RiskNormal('SW7'!C$5,'SW7'!D$5,_xll.RiskTruncateP(0.05,0.95),_xll.RiskName("Serum Part"))</f>
        <v>#NAME?</v>
      </c>
    </row>
    <row r="506" spans="1:23" x14ac:dyDescent="0.35">
      <c r="A506" s="133">
        <f t="shared" si="59"/>
        <v>503</v>
      </c>
      <c r="B506" s="134" t="e" cm="1">
        <f t="array" aca="1" ref="B506" ca="1">B505+_xll.RiskNormal(0.5584 + 2*0.001787*A506 -3*0.00000155*A506^2 - 4*0.00000000133*A506^3,0.35*(0.5584 + 2*0.001787*A506 -3*0.00000155*A506^2 - 4*0.00000000133*A506^3),_xll.RiskTruncateP(0.05,0.95),_xll.RiskName("BW Gain"),_xll.RiskUnits("kg"))</f>
        <v>#NAME?</v>
      </c>
      <c r="C506" s="133" t="e" cm="1">
        <f t="array" aca="1" ref="C506" ca="1">_xll.RiskNormal(20,20*0.3941,_xll.RiskTruncateP(0.05,0.95),_xll.RiskName("Diet 6 Feed"),_xll.RiskUnits("ng/kg dry"))</f>
        <v>#NAME?</v>
      </c>
      <c r="D506" s="133" t="e" cm="1">
        <f t="array" aca="1" ref="D506" ca="1">_xll.RiskNormal(170,170*0.282,_xll.RiskTruncateP(0.05,0.95),_xll.RiskName("Diet 6 Soil"),_xll.RiskUnits("ng/kg dry"))</f>
        <v>#NAME?</v>
      </c>
      <c r="E506" s="163">
        <v>1.3</v>
      </c>
      <c r="F506" s="134"/>
      <c r="G506" s="134"/>
      <c r="H506" s="134"/>
      <c r="I506" s="134"/>
      <c r="J506" s="134"/>
      <c r="K506" s="134"/>
      <c r="L506" s="134" t="e" cm="1">
        <f t="array" aca="1" ref="L506" ca="1">_xll.RiskNormal(5.4702*LN(A506)-22.889,(5.4702*LN(A506)-22.889)*0.35,_xll.RiskTruncateP(0.05,0.95),_xll.RiskName("DMI"),_xll.RiskUnits("kg"))</f>
        <v>#NAME?</v>
      </c>
      <c r="M506" s="134" t="e" cm="1">
        <f t="array" aca="1" ref="M506" ca="1">_xll.RiskNormal(0.0243*L506,0.005*L506,_xll.RiskTruncateP(0.05,0.95),_xll.RiskName("Soil Intake"),_xll.RiskUnits("kg"))</f>
        <v>#NAME?</v>
      </c>
      <c r="N506" s="134" t="e">
        <f t="shared" ca="1" si="60"/>
        <v>#NAME?</v>
      </c>
      <c r="O506" s="134">
        <f t="shared" si="61"/>
        <v>0</v>
      </c>
      <c r="P506" s="134" t="e">
        <f t="shared" ca="1" si="64"/>
        <v>#NAME?</v>
      </c>
      <c r="Q506" s="134" t="e">
        <f t="shared" ca="1" si="64"/>
        <v>#NAME?</v>
      </c>
      <c r="R506" s="134" t="e">
        <f t="shared" ca="1" si="64"/>
        <v>#NAME?</v>
      </c>
      <c r="S506" s="134" t="e">
        <f t="shared" ca="1" si="63"/>
        <v>#NAME?</v>
      </c>
      <c r="T506" s="134" t="e" cm="1">
        <f t="array" aca="1" ref="T506" ca="1">U505-(U505*(0.5^(1/_xll.RiskNormal('SW7'!C$2,'SW7'!D$2,_xll.RiskTruncateP(0.05,0.95),_xll.RiskName("Halflife"),_xll.RiskUnits("d")))))</f>
        <v>#NAME?</v>
      </c>
      <c r="U506" s="134" t="e">
        <f t="shared" ca="1" si="62"/>
        <v>#NAME?</v>
      </c>
      <c r="V506" s="137" t="e" cm="1">
        <f t="array" aca="1" ref="V506" ca="1">(U506*_xll.RiskNormal('SW7'!C$3,'SW7'!D$3,_xll.RiskTruncateP(0.05,0.95),_xll.RiskName("PFAS MUSCLE FRAC"))/(B506*_xll.RiskNormal('SW7'!C$4,'SW7'!E$4,_xll.RiskTruncateP(0.05,0.95),_xll.RiskName("MUSCLE BW FRAC"))))/1000</f>
        <v>#NAME?</v>
      </c>
      <c r="W506" s="137" t="e" cm="1">
        <f t="array" aca="1" ref="W506" ca="1">V506/_xll.RiskNormal('SW7'!C$5,'SW7'!D$5,_xll.RiskTruncateP(0.05,0.95),_xll.RiskName("Serum Part"))</f>
        <v>#NAME?</v>
      </c>
    </row>
    <row r="507" spans="1:23" x14ac:dyDescent="0.35">
      <c r="A507" s="133">
        <f t="shared" si="59"/>
        <v>504</v>
      </c>
      <c r="B507" s="134" t="e" cm="1">
        <f t="array" aca="1" ref="B507" ca="1">B506+_xll.RiskNormal(0.5584 + 2*0.001787*A507 -3*0.00000155*A507^2 - 4*0.00000000133*A507^3,0.35*(0.5584 + 2*0.001787*A507 -3*0.00000155*A507^2 - 4*0.00000000133*A507^3),_xll.RiskTruncateP(0.05,0.95),_xll.RiskName("BW Gain"),_xll.RiskUnits("kg"))</f>
        <v>#NAME?</v>
      </c>
      <c r="C507" s="133" t="e" cm="1">
        <f t="array" aca="1" ref="C507" ca="1">_xll.RiskNormal(20,20*0.3941,_xll.RiskTruncateP(0.05,0.95),_xll.RiskName("Diet 6 Feed"),_xll.RiskUnits("ng/kg dry"))</f>
        <v>#NAME?</v>
      </c>
      <c r="D507" s="133" t="e" cm="1">
        <f t="array" aca="1" ref="D507" ca="1">_xll.RiskNormal(170,170*0.282,_xll.RiskTruncateP(0.05,0.95),_xll.RiskName("Diet 6 Soil"),_xll.RiskUnits("ng/kg dry"))</f>
        <v>#NAME?</v>
      </c>
      <c r="E507" s="163">
        <v>1.3</v>
      </c>
      <c r="F507" s="134"/>
      <c r="G507" s="134"/>
      <c r="H507" s="134"/>
      <c r="I507" s="134"/>
      <c r="J507" s="134"/>
      <c r="K507" s="134"/>
      <c r="L507" s="134" t="e" cm="1">
        <f t="array" aca="1" ref="L507" ca="1">_xll.RiskNormal(5.4702*LN(A507)-22.889,(5.4702*LN(A507)-22.889)*0.35,_xll.RiskTruncateP(0.05,0.95),_xll.RiskName("DMI"),_xll.RiskUnits("kg"))</f>
        <v>#NAME?</v>
      </c>
      <c r="M507" s="134" t="e" cm="1">
        <f t="array" aca="1" ref="M507" ca="1">_xll.RiskNormal(0.0243*L507,0.005*L507,_xll.RiskTruncateP(0.05,0.95),_xll.RiskName("Soil Intake"),_xll.RiskUnits("kg"))</f>
        <v>#NAME?</v>
      </c>
      <c r="N507" s="134" t="e">
        <f t="shared" ca="1" si="60"/>
        <v>#NAME?</v>
      </c>
      <c r="O507" s="134">
        <f t="shared" si="61"/>
        <v>0</v>
      </c>
      <c r="P507" s="134" t="e">
        <f t="shared" ca="1" si="64"/>
        <v>#NAME?</v>
      </c>
      <c r="Q507" s="134" t="e">
        <f t="shared" ca="1" si="64"/>
        <v>#NAME?</v>
      </c>
      <c r="R507" s="134" t="e">
        <f t="shared" ca="1" si="64"/>
        <v>#NAME?</v>
      </c>
      <c r="S507" s="134" t="e">
        <f t="shared" ca="1" si="63"/>
        <v>#NAME?</v>
      </c>
      <c r="T507" s="134" t="e" cm="1">
        <f t="array" aca="1" ref="T507" ca="1">U506-(U506*(0.5^(1/_xll.RiskNormal('SW7'!C$2,'SW7'!D$2,_xll.RiskTruncateP(0.05,0.95),_xll.RiskName("Halflife"),_xll.RiskUnits("d")))))</f>
        <v>#NAME?</v>
      </c>
      <c r="U507" s="134" t="e">
        <f t="shared" ca="1" si="62"/>
        <v>#NAME?</v>
      </c>
      <c r="V507" s="137" t="e" cm="1">
        <f t="array" aca="1" ref="V507" ca="1">(U507*_xll.RiskNormal('SW7'!C$3,'SW7'!D$3,_xll.RiskTruncateP(0.05,0.95),_xll.RiskName("PFAS MUSCLE FRAC"))/(B507*_xll.RiskNormal('SW7'!C$4,'SW7'!E$4,_xll.RiskTruncateP(0.05,0.95),_xll.RiskName("MUSCLE BW FRAC"))))/1000</f>
        <v>#NAME?</v>
      </c>
      <c r="W507" s="137" t="e" cm="1">
        <f t="array" aca="1" ref="W507" ca="1">V507/_xll.RiskNormal('SW7'!C$5,'SW7'!D$5,_xll.RiskTruncateP(0.05,0.95),_xll.RiskName("Serum Part"))</f>
        <v>#NAME?</v>
      </c>
    </row>
    <row r="508" spans="1:23" x14ac:dyDescent="0.35">
      <c r="A508" s="133">
        <f t="shared" si="59"/>
        <v>505</v>
      </c>
      <c r="B508" s="134" t="e" cm="1">
        <f t="array" aca="1" ref="B508" ca="1">B507+_xll.RiskNormal(0.5584 + 2*0.001787*A508 -3*0.00000155*A508^2 - 4*0.00000000133*A508^3,0.35*(0.5584 + 2*0.001787*A508 -3*0.00000155*A508^2 - 4*0.00000000133*A508^3),_xll.RiskTruncateP(0.05,0.95),_xll.RiskName("BW Gain"),_xll.RiskUnits("kg"))</f>
        <v>#NAME?</v>
      </c>
      <c r="C508" s="133" t="e" cm="1">
        <f t="array" aca="1" ref="C508" ca="1">_xll.RiskNormal(20,20*0.3941,_xll.RiskTruncateP(0.05,0.95),_xll.RiskName("Diet 6 Feed"),_xll.RiskUnits("ng/kg dry"))</f>
        <v>#NAME?</v>
      </c>
      <c r="D508" s="133" t="e" cm="1">
        <f t="array" aca="1" ref="D508" ca="1">_xll.RiskNormal(170,170*0.282,_xll.RiskTruncateP(0.05,0.95),_xll.RiskName("Diet 6 Soil"),_xll.RiskUnits("ng/kg dry"))</f>
        <v>#NAME?</v>
      </c>
      <c r="E508" s="163">
        <v>1.3</v>
      </c>
      <c r="F508" s="134"/>
      <c r="G508" s="134"/>
      <c r="H508" s="134"/>
      <c r="I508" s="134"/>
      <c r="J508" s="134"/>
      <c r="K508" s="134"/>
      <c r="L508" s="134" t="e" cm="1">
        <f t="array" aca="1" ref="L508" ca="1">_xll.RiskNormal(5.4702*LN(A508)-22.889,(5.4702*LN(A508)-22.889)*0.35,_xll.RiskTruncateP(0.05,0.95),_xll.RiskName("DMI"),_xll.RiskUnits("kg"))</f>
        <v>#NAME?</v>
      </c>
      <c r="M508" s="134" t="e" cm="1">
        <f t="array" aca="1" ref="M508" ca="1">_xll.RiskNormal(0.0243*L508,0.005*L508,_xll.RiskTruncateP(0.05,0.95),_xll.RiskName("Soil Intake"),_xll.RiskUnits("kg"))</f>
        <v>#NAME?</v>
      </c>
      <c r="N508" s="134" t="e">
        <f t="shared" ca="1" si="60"/>
        <v>#NAME?</v>
      </c>
      <c r="O508" s="134">
        <f t="shared" si="61"/>
        <v>0</v>
      </c>
      <c r="P508" s="134" t="e">
        <f t="shared" ca="1" si="64"/>
        <v>#NAME?</v>
      </c>
      <c r="Q508" s="134" t="e">
        <f t="shared" ca="1" si="64"/>
        <v>#NAME?</v>
      </c>
      <c r="R508" s="134" t="e">
        <f t="shared" ca="1" si="64"/>
        <v>#NAME?</v>
      </c>
      <c r="S508" s="134" t="e">
        <f t="shared" ca="1" si="63"/>
        <v>#NAME?</v>
      </c>
      <c r="T508" s="134" t="e" cm="1">
        <f t="array" aca="1" ref="T508" ca="1">U507-(U507*(0.5^(1/_xll.RiskNormal('SW7'!C$2,'SW7'!D$2,_xll.RiskTruncateP(0.05,0.95),_xll.RiskName("Halflife"),_xll.RiskUnits("d")))))</f>
        <v>#NAME?</v>
      </c>
      <c r="U508" s="134" t="e">
        <f t="shared" ca="1" si="62"/>
        <v>#NAME?</v>
      </c>
      <c r="V508" s="137" t="e" cm="1">
        <f t="array" aca="1" ref="V508" ca="1">(U508*_xll.RiskNormal('SW7'!C$3,'SW7'!D$3,_xll.RiskTruncateP(0.05,0.95),_xll.RiskName("PFAS MUSCLE FRAC"))/(B508*_xll.RiskNormal('SW7'!C$4,'SW7'!E$4,_xll.RiskTruncateP(0.05,0.95),_xll.RiskName("MUSCLE BW FRAC"))))/1000</f>
        <v>#NAME?</v>
      </c>
      <c r="W508" s="137" t="e" cm="1">
        <f t="array" aca="1" ref="W508" ca="1">V508/_xll.RiskNormal('SW7'!C$5,'SW7'!D$5,_xll.RiskTruncateP(0.05,0.95),_xll.RiskName("Serum Part"))</f>
        <v>#NAME?</v>
      </c>
    </row>
    <row r="509" spans="1:23" x14ac:dyDescent="0.35">
      <c r="A509" s="133">
        <f t="shared" si="59"/>
        <v>506</v>
      </c>
      <c r="B509" s="134" t="e" cm="1">
        <f t="array" aca="1" ref="B509" ca="1">B508+_xll.RiskNormal(0.5584 + 2*0.001787*A509 -3*0.00000155*A509^2 - 4*0.00000000133*A509^3,0.35*(0.5584 + 2*0.001787*A509 -3*0.00000155*A509^2 - 4*0.00000000133*A509^3),_xll.RiskTruncateP(0.05,0.95),_xll.RiskName("BW Gain"),_xll.RiskUnits("kg"))</f>
        <v>#NAME?</v>
      </c>
      <c r="C509" s="133" t="e" cm="1">
        <f t="array" aca="1" ref="C509" ca="1">_xll.RiskNormal(20,20*0.3941,_xll.RiskTruncateP(0.05,0.95),_xll.RiskName("Diet 6 Feed"),_xll.RiskUnits("ng/kg dry"))</f>
        <v>#NAME?</v>
      </c>
      <c r="D509" s="133" t="e" cm="1">
        <f t="array" aca="1" ref="D509" ca="1">_xll.RiskNormal(170,170*0.282,_xll.RiskTruncateP(0.05,0.95),_xll.RiskName("Diet 6 Soil"),_xll.RiskUnits("ng/kg dry"))</f>
        <v>#NAME?</v>
      </c>
      <c r="E509" s="163">
        <v>1.3</v>
      </c>
      <c r="F509" s="134"/>
      <c r="G509" s="134"/>
      <c r="H509" s="134"/>
      <c r="I509" s="134"/>
      <c r="J509" s="134"/>
      <c r="K509" s="134"/>
      <c r="L509" s="134" t="e" cm="1">
        <f t="array" aca="1" ref="L509" ca="1">_xll.RiskNormal(5.4702*LN(A509)-22.889,(5.4702*LN(A509)-22.889)*0.35,_xll.RiskTruncateP(0.05,0.95),_xll.RiskName("DMI"),_xll.RiskUnits("kg"))</f>
        <v>#NAME?</v>
      </c>
      <c r="M509" s="134" t="e" cm="1">
        <f t="array" aca="1" ref="M509" ca="1">_xll.RiskNormal(0.0243*L509,0.005*L509,_xll.RiskTruncateP(0.05,0.95),_xll.RiskName("Soil Intake"),_xll.RiskUnits("kg"))</f>
        <v>#NAME?</v>
      </c>
      <c r="N509" s="134" t="e">
        <f t="shared" ca="1" si="60"/>
        <v>#NAME?</v>
      </c>
      <c r="O509" s="134">
        <f t="shared" si="61"/>
        <v>0</v>
      </c>
      <c r="P509" s="134" t="e">
        <f t="shared" ca="1" si="64"/>
        <v>#NAME?</v>
      </c>
      <c r="Q509" s="134" t="e">
        <f t="shared" ca="1" si="64"/>
        <v>#NAME?</v>
      </c>
      <c r="R509" s="134" t="e">
        <f t="shared" ca="1" si="64"/>
        <v>#NAME?</v>
      </c>
      <c r="S509" s="134" t="e">
        <f t="shared" ca="1" si="63"/>
        <v>#NAME?</v>
      </c>
      <c r="T509" s="134" t="e" cm="1">
        <f t="array" aca="1" ref="T509" ca="1">U508-(U508*(0.5^(1/_xll.RiskNormal('SW7'!C$2,'SW7'!D$2,_xll.RiskTruncateP(0.05,0.95),_xll.RiskName("Halflife"),_xll.RiskUnits("d")))))</f>
        <v>#NAME?</v>
      </c>
      <c r="U509" s="134" t="e">
        <f t="shared" ca="1" si="62"/>
        <v>#NAME?</v>
      </c>
      <c r="V509" s="137" t="e" cm="1">
        <f t="array" aca="1" ref="V509" ca="1">(U509*_xll.RiskNormal('SW7'!C$3,'SW7'!D$3,_xll.RiskTruncateP(0.05,0.95),_xll.RiskName("PFAS MUSCLE FRAC"))/(B509*_xll.RiskNormal('SW7'!C$4,'SW7'!E$4,_xll.RiskTruncateP(0.05,0.95),_xll.RiskName("MUSCLE BW FRAC"))))/1000</f>
        <v>#NAME?</v>
      </c>
      <c r="W509" s="137" t="e" cm="1">
        <f t="array" aca="1" ref="W509" ca="1">V509/_xll.RiskNormal('SW7'!C$5,'SW7'!D$5,_xll.RiskTruncateP(0.05,0.95),_xll.RiskName("Serum Part"))</f>
        <v>#NAME?</v>
      </c>
    </row>
    <row r="510" spans="1:23" x14ac:dyDescent="0.35">
      <c r="A510" s="133">
        <f t="shared" si="59"/>
        <v>507</v>
      </c>
      <c r="B510" s="134" t="e" cm="1">
        <f t="array" aca="1" ref="B510" ca="1">B509+_xll.RiskNormal(0.5584 + 2*0.001787*A510 -3*0.00000155*A510^2 - 4*0.00000000133*A510^3,0.35*(0.5584 + 2*0.001787*A510 -3*0.00000155*A510^2 - 4*0.00000000133*A510^3),_xll.RiskTruncateP(0.05,0.95),_xll.RiskName("BW Gain"),_xll.RiskUnits("kg"))</f>
        <v>#NAME?</v>
      </c>
      <c r="C510" s="133" t="e" cm="1">
        <f t="array" aca="1" ref="C510" ca="1">_xll.RiskNormal(20,20*0.3941,_xll.RiskTruncateP(0.05,0.95),_xll.RiskName("Diet 6 Feed"),_xll.RiskUnits("ng/kg dry"))</f>
        <v>#NAME?</v>
      </c>
      <c r="D510" s="133" t="e" cm="1">
        <f t="array" aca="1" ref="D510" ca="1">_xll.RiskNormal(170,170*0.282,_xll.RiskTruncateP(0.05,0.95),_xll.RiskName("Diet 6 Soil"),_xll.RiskUnits("ng/kg dry"))</f>
        <v>#NAME?</v>
      </c>
      <c r="E510" s="163">
        <v>1.3</v>
      </c>
      <c r="F510" s="134"/>
      <c r="G510" s="134"/>
      <c r="H510" s="134"/>
      <c r="I510" s="134"/>
      <c r="J510" s="134"/>
      <c r="K510" s="134"/>
      <c r="L510" s="134" t="e" cm="1">
        <f t="array" aca="1" ref="L510" ca="1">_xll.RiskNormal(5.4702*LN(A510)-22.889,(5.4702*LN(A510)-22.889)*0.35,_xll.RiskTruncateP(0.05,0.95),_xll.RiskName("DMI"),_xll.RiskUnits("kg"))</f>
        <v>#NAME?</v>
      </c>
      <c r="M510" s="134" t="e" cm="1">
        <f t="array" aca="1" ref="M510" ca="1">_xll.RiskNormal(0.0243*L510,0.005*L510,_xll.RiskTruncateP(0.05,0.95),_xll.RiskName("Soil Intake"),_xll.RiskUnits("kg"))</f>
        <v>#NAME?</v>
      </c>
      <c r="N510" s="134" t="e">
        <f t="shared" ca="1" si="60"/>
        <v>#NAME?</v>
      </c>
      <c r="O510" s="134">
        <f t="shared" si="61"/>
        <v>0</v>
      </c>
      <c r="P510" s="134" t="e">
        <f t="shared" ca="1" si="64"/>
        <v>#NAME?</v>
      </c>
      <c r="Q510" s="134" t="e">
        <f t="shared" ca="1" si="64"/>
        <v>#NAME?</v>
      </c>
      <c r="R510" s="134" t="e">
        <f t="shared" ca="1" si="64"/>
        <v>#NAME?</v>
      </c>
      <c r="S510" s="134" t="e">
        <f t="shared" ca="1" si="63"/>
        <v>#NAME?</v>
      </c>
      <c r="T510" s="134" t="e" cm="1">
        <f t="array" aca="1" ref="T510" ca="1">U509-(U509*(0.5^(1/_xll.RiskNormal('SW7'!C$2,'SW7'!D$2,_xll.RiskTruncateP(0.05,0.95),_xll.RiskName("Halflife"),_xll.RiskUnits("d")))))</f>
        <v>#NAME?</v>
      </c>
      <c r="U510" s="134" t="e">
        <f t="shared" ca="1" si="62"/>
        <v>#NAME?</v>
      </c>
      <c r="V510" s="137" t="e" cm="1">
        <f t="array" aca="1" ref="V510" ca="1">(U510*_xll.RiskNormal('SW7'!C$3,'SW7'!D$3,_xll.RiskTruncateP(0.05,0.95),_xll.RiskName("PFAS MUSCLE FRAC"))/(B510*_xll.RiskNormal('SW7'!C$4,'SW7'!E$4,_xll.RiskTruncateP(0.05,0.95),_xll.RiskName("MUSCLE BW FRAC"))))/1000</f>
        <v>#NAME?</v>
      </c>
      <c r="W510" s="137" t="e" cm="1">
        <f t="array" aca="1" ref="W510" ca="1">V510/_xll.RiskNormal('SW7'!C$5,'SW7'!D$5,_xll.RiskTruncateP(0.05,0.95),_xll.RiskName("Serum Part"))</f>
        <v>#NAME?</v>
      </c>
    </row>
    <row r="511" spans="1:23" x14ac:dyDescent="0.35">
      <c r="A511" s="133">
        <f t="shared" si="59"/>
        <v>508</v>
      </c>
      <c r="B511" s="134" t="e" cm="1">
        <f t="array" aca="1" ref="B511" ca="1">B510+_xll.RiskNormal(0.5584 + 2*0.001787*A511 -3*0.00000155*A511^2 - 4*0.00000000133*A511^3,0.35*(0.5584 + 2*0.001787*A511 -3*0.00000155*A511^2 - 4*0.00000000133*A511^3),_xll.RiskTruncateP(0.05,0.95),_xll.RiskName("BW Gain"),_xll.RiskUnits("kg"))</f>
        <v>#NAME?</v>
      </c>
      <c r="C511" s="133" t="e" cm="1">
        <f t="array" aca="1" ref="C511" ca="1">_xll.RiskNormal(20,20*0.3941,_xll.RiskTruncateP(0.05,0.95),_xll.RiskName("Diet 6 Feed"),_xll.RiskUnits("ng/kg dry"))</f>
        <v>#NAME?</v>
      </c>
      <c r="D511" s="133" t="e" cm="1">
        <f t="array" aca="1" ref="D511" ca="1">_xll.RiskNormal(170,170*0.282,_xll.RiskTruncateP(0.05,0.95),_xll.RiskName("Diet 6 Soil"),_xll.RiskUnits("ng/kg dry"))</f>
        <v>#NAME?</v>
      </c>
      <c r="E511" s="163">
        <v>1.3</v>
      </c>
      <c r="F511" s="134"/>
      <c r="G511" s="134"/>
      <c r="H511" s="134"/>
      <c r="I511" s="134"/>
      <c r="J511" s="134"/>
      <c r="K511" s="134"/>
      <c r="L511" s="134" t="e" cm="1">
        <f t="array" aca="1" ref="L511" ca="1">_xll.RiskNormal(5.4702*LN(A511)-22.889,(5.4702*LN(A511)-22.889)*0.35,_xll.RiskTruncateP(0.05,0.95),_xll.RiskName("DMI"),_xll.RiskUnits("kg"))</f>
        <v>#NAME?</v>
      </c>
      <c r="M511" s="134" t="e" cm="1">
        <f t="array" aca="1" ref="M511" ca="1">_xll.RiskNormal(0.0243*L511,0.005*L511,_xll.RiskTruncateP(0.05,0.95),_xll.RiskName("Soil Intake"),_xll.RiskUnits("kg"))</f>
        <v>#NAME?</v>
      </c>
      <c r="N511" s="134" t="e">
        <f t="shared" ca="1" si="60"/>
        <v>#NAME?</v>
      </c>
      <c r="O511" s="134">
        <f t="shared" si="61"/>
        <v>0</v>
      </c>
      <c r="P511" s="134" t="e">
        <f t="shared" ca="1" si="64"/>
        <v>#NAME?</v>
      </c>
      <c r="Q511" s="134" t="e">
        <f t="shared" ca="1" si="64"/>
        <v>#NAME?</v>
      </c>
      <c r="R511" s="134" t="e">
        <f t="shared" ca="1" si="64"/>
        <v>#NAME?</v>
      </c>
      <c r="S511" s="134" t="e">
        <f t="shared" ca="1" si="63"/>
        <v>#NAME?</v>
      </c>
      <c r="T511" s="134" t="e" cm="1">
        <f t="array" aca="1" ref="T511" ca="1">U510-(U510*(0.5^(1/_xll.RiskNormal('SW7'!C$2,'SW7'!D$2,_xll.RiskTruncateP(0.05,0.95),_xll.RiskName("Halflife"),_xll.RiskUnits("d")))))</f>
        <v>#NAME?</v>
      </c>
      <c r="U511" s="134" t="e">
        <f t="shared" ca="1" si="62"/>
        <v>#NAME?</v>
      </c>
      <c r="V511" s="137" t="e" cm="1">
        <f t="array" aca="1" ref="V511" ca="1">(U511*_xll.RiskNormal('SW7'!C$3,'SW7'!D$3,_xll.RiskTruncateP(0.05,0.95),_xll.RiskName("PFAS MUSCLE FRAC"))/(B511*_xll.RiskNormal('SW7'!C$4,'SW7'!E$4,_xll.RiskTruncateP(0.05,0.95),_xll.RiskName("MUSCLE BW FRAC"))))/1000</f>
        <v>#NAME?</v>
      </c>
      <c r="W511" s="137" t="e" cm="1">
        <f t="array" aca="1" ref="W511" ca="1">V511/_xll.RiskNormal('SW7'!C$5,'SW7'!D$5,_xll.RiskTruncateP(0.05,0.95),_xll.RiskName("Serum Part"))</f>
        <v>#NAME?</v>
      </c>
    </row>
    <row r="512" spans="1:23" x14ac:dyDescent="0.35">
      <c r="A512" s="133">
        <f t="shared" si="59"/>
        <v>509</v>
      </c>
      <c r="B512" s="134" t="e" cm="1">
        <f t="array" aca="1" ref="B512" ca="1">B511+_xll.RiskNormal(0.5584 + 2*0.001787*A512 -3*0.00000155*A512^2 - 4*0.00000000133*A512^3,0.35*(0.5584 + 2*0.001787*A512 -3*0.00000155*A512^2 - 4*0.00000000133*A512^3),_xll.RiskTruncateP(0.05,0.95),_xll.RiskName("BW Gain"),_xll.RiskUnits("kg"))</f>
        <v>#NAME?</v>
      </c>
      <c r="C512" s="133" t="e" cm="1">
        <f t="array" aca="1" ref="C512" ca="1">_xll.RiskNormal(20,20*0.3941,_xll.RiskTruncateP(0.05,0.95),_xll.RiskName("Diet 6 Feed"),_xll.RiskUnits("ng/kg dry"))</f>
        <v>#NAME?</v>
      </c>
      <c r="D512" s="133" t="e" cm="1">
        <f t="array" aca="1" ref="D512" ca="1">_xll.RiskNormal(170,170*0.282,_xll.RiskTruncateP(0.05,0.95),_xll.RiskName("Diet 6 Soil"),_xll.RiskUnits("ng/kg dry"))</f>
        <v>#NAME?</v>
      </c>
      <c r="E512" s="163">
        <v>1.3</v>
      </c>
      <c r="F512" s="134"/>
      <c r="G512" s="134"/>
      <c r="H512" s="134"/>
      <c r="I512" s="134"/>
      <c r="J512" s="134"/>
      <c r="K512" s="134"/>
      <c r="L512" s="134" t="e" cm="1">
        <f t="array" aca="1" ref="L512" ca="1">_xll.RiskNormal(5.4702*LN(A512)-22.889,(5.4702*LN(A512)-22.889)*0.35,_xll.RiskTruncateP(0.05,0.95),_xll.RiskName("DMI"),_xll.RiskUnits("kg"))</f>
        <v>#NAME?</v>
      </c>
      <c r="M512" s="134" t="e" cm="1">
        <f t="array" aca="1" ref="M512" ca="1">_xll.RiskNormal(0.0243*L512,0.005*L512,_xll.RiskTruncateP(0.05,0.95),_xll.RiskName("Soil Intake"),_xll.RiskUnits("kg"))</f>
        <v>#NAME?</v>
      </c>
      <c r="N512" s="134" t="e">
        <f t="shared" ca="1" si="60"/>
        <v>#NAME?</v>
      </c>
      <c r="O512" s="134">
        <f t="shared" si="61"/>
        <v>0</v>
      </c>
      <c r="P512" s="134" t="e">
        <f t="shared" ca="1" si="64"/>
        <v>#NAME?</v>
      </c>
      <c r="Q512" s="134" t="e">
        <f t="shared" ca="1" si="64"/>
        <v>#NAME?</v>
      </c>
      <c r="R512" s="134" t="e">
        <f t="shared" ca="1" si="64"/>
        <v>#NAME?</v>
      </c>
      <c r="S512" s="134" t="e">
        <f t="shared" ca="1" si="63"/>
        <v>#NAME?</v>
      </c>
      <c r="T512" s="134" t="e" cm="1">
        <f t="array" aca="1" ref="T512" ca="1">U511-(U511*(0.5^(1/_xll.RiskNormal('SW7'!C$2,'SW7'!D$2,_xll.RiskTruncateP(0.05,0.95),_xll.RiskName("Halflife"),_xll.RiskUnits("d")))))</f>
        <v>#NAME?</v>
      </c>
      <c r="U512" s="134" t="e">
        <f t="shared" ca="1" si="62"/>
        <v>#NAME?</v>
      </c>
      <c r="V512" s="137" t="e" cm="1">
        <f t="array" aca="1" ref="V512" ca="1">(U512*_xll.RiskNormal('SW7'!C$3,'SW7'!D$3,_xll.RiskTruncateP(0.05,0.95),_xll.RiskName("PFAS MUSCLE FRAC"))/(B512*_xll.RiskNormal('SW7'!C$4,'SW7'!E$4,_xll.RiskTruncateP(0.05,0.95),_xll.RiskName("MUSCLE BW FRAC"))))/1000</f>
        <v>#NAME?</v>
      </c>
      <c r="W512" s="137" t="e" cm="1">
        <f t="array" aca="1" ref="W512" ca="1">V512/_xll.RiskNormal('SW7'!C$5,'SW7'!D$5,_xll.RiskTruncateP(0.05,0.95),_xll.RiskName("Serum Part"))</f>
        <v>#NAME?</v>
      </c>
    </row>
    <row r="513" spans="1:23" x14ac:dyDescent="0.35">
      <c r="A513" s="133">
        <f t="shared" si="59"/>
        <v>510</v>
      </c>
      <c r="B513" s="134" t="e" cm="1">
        <f t="array" aca="1" ref="B513" ca="1">B512+_xll.RiskNormal(0.5584 + 2*0.001787*A513 -3*0.00000155*A513^2 - 4*0.00000000133*A513^3,0.35*(0.5584 + 2*0.001787*A513 -3*0.00000155*A513^2 - 4*0.00000000133*A513^3),_xll.RiskTruncateP(0.05,0.95),_xll.RiskName("BW Gain"),_xll.RiskUnits("kg"))</f>
        <v>#NAME?</v>
      </c>
      <c r="C513" s="133" t="e" cm="1">
        <f t="array" aca="1" ref="C513" ca="1">_xll.RiskNormal(20,20*0.3941,_xll.RiskTruncateP(0.05,0.95),_xll.RiskName("Diet 6 Feed"),_xll.RiskUnits("ng/kg dry"))</f>
        <v>#NAME?</v>
      </c>
      <c r="D513" s="133" t="e" cm="1">
        <f t="array" aca="1" ref="D513" ca="1">_xll.RiskNormal(170,170*0.282,_xll.RiskTruncateP(0.05,0.95),_xll.RiskName("Diet 6 Soil"),_xll.RiskUnits("ng/kg dry"))</f>
        <v>#NAME?</v>
      </c>
      <c r="E513" s="163">
        <v>1.3</v>
      </c>
      <c r="F513" s="134"/>
      <c r="G513" s="134"/>
      <c r="H513" s="134"/>
      <c r="I513" s="134"/>
      <c r="J513" s="134"/>
      <c r="K513" s="134"/>
      <c r="L513" s="134" t="e" cm="1">
        <f t="array" aca="1" ref="L513" ca="1">_xll.RiskNormal(5.4702*LN(A513)-22.889,(5.4702*LN(A513)-22.889)*0.35,_xll.RiskTruncateP(0.05,0.95),_xll.RiskName("DMI"),_xll.RiskUnits("kg"))</f>
        <v>#NAME?</v>
      </c>
      <c r="M513" s="134" t="e" cm="1">
        <f t="array" aca="1" ref="M513" ca="1">_xll.RiskNormal(0.0243*L513,0.005*L513,_xll.RiskTruncateP(0.05,0.95),_xll.RiskName("Soil Intake"),_xll.RiskUnits("kg"))</f>
        <v>#NAME?</v>
      </c>
      <c r="N513" s="134" t="e">
        <f t="shared" ca="1" si="60"/>
        <v>#NAME?</v>
      </c>
      <c r="O513" s="134">
        <f t="shared" si="61"/>
        <v>0</v>
      </c>
      <c r="P513" s="134" t="e">
        <f t="shared" ca="1" si="64"/>
        <v>#NAME?</v>
      </c>
      <c r="Q513" s="134" t="e">
        <f t="shared" ca="1" si="64"/>
        <v>#NAME?</v>
      </c>
      <c r="R513" s="134" t="e">
        <f t="shared" ca="1" si="64"/>
        <v>#NAME?</v>
      </c>
      <c r="S513" s="134" t="e">
        <f t="shared" ca="1" si="63"/>
        <v>#NAME?</v>
      </c>
      <c r="T513" s="134" t="e" cm="1">
        <f t="array" aca="1" ref="T513" ca="1">U512-(U512*(0.5^(1/_xll.RiskNormal('SW7'!C$2,'SW7'!D$2,_xll.RiskTruncateP(0.05,0.95),_xll.RiskName("Halflife"),_xll.RiskUnits("d")))))</f>
        <v>#NAME?</v>
      </c>
      <c r="U513" s="134" t="e">
        <f t="shared" ca="1" si="62"/>
        <v>#NAME?</v>
      </c>
      <c r="V513" s="137" t="e" cm="1">
        <f t="array" aca="1" ref="V513" ca="1">(U513*_xll.RiskNormal('SW7'!C$3,'SW7'!D$3,_xll.RiskTruncateP(0.05,0.95),_xll.RiskName("PFAS MUSCLE FRAC"))/(B513*_xll.RiskNormal('SW7'!C$4,'SW7'!E$4,_xll.RiskTruncateP(0.05,0.95),_xll.RiskName("MUSCLE BW FRAC"))))/1000</f>
        <v>#NAME?</v>
      </c>
      <c r="W513" s="137" t="e" cm="1">
        <f t="array" aca="1" ref="W513" ca="1">V513/_xll.RiskNormal('SW7'!C$5,'SW7'!D$5,_xll.RiskTruncateP(0.05,0.95),_xll.RiskName("Serum Part"))</f>
        <v>#NAME?</v>
      </c>
    </row>
    <row r="514" spans="1:23" x14ac:dyDescent="0.35">
      <c r="A514" s="133">
        <f t="shared" si="59"/>
        <v>511</v>
      </c>
      <c r="B514" s="134" t="e" cm="1">
        <f t="array" aca="1" ref="B514" ca="1">B513+_xll.RiskNormal(0.5584 + 2*0.001787*A514 -3*0.00000155*A514^2 - 4*0.00000000133*A514^3,0.35*(0.5584 + 2*0.001787*A514 -3*0.00000155*A514^2 - 4*0.00000000133*A514^3),_xll.RiskTruncateP(0.05,0.95),_xll.RiskName("BW Gain"),_xll.RiskUnits("kg"))</f>
        <v>#NAME?</v>
      </c>
      <c r="C514" s="133" t="e" cm="1">
        <f t="array" aca="1" ref="C514" ca="1">_xll.RiskNormal(20,20*0.3941,_xll.RiskTruncateP(0.05,0.95),_xll.RiskName("Diet 6 Feed"),_xll.RiskUnits("ng/kg dry"))</f>
        <v>#NAME?</v>
      </c>
      <c r="D514" s="133" t="e" cm="1">
        <f t="array" aca="1" ref="D514" ca="1">_xll.RiskNormal(170,170*0.282,_xll.RiskTruncateP(0.05,0.95),_xll.RiskName("Diet 6 Soil"),_xll.RiskUnits("ng/kg dry"))</f>
        <v>#NAME?</v>
      </c>
      <c r="E514" s="163">
        <v>1.3</v>
      </c>
      <c r="F514" s="134"/>
      <c r="G514" s="134"/>
      <c r="H514" s="134"/>
      <c r="I514" s="134"/>
      <c r="J514" s="134"/>
      <c r="K514" s="134"/>
      <c r="L514" s="134" t="e" cm="1">
        <f t="array" aca="1" ref="L514" ca="1">_xll.RiskNormal(5.4702*LN(A514)-22.889,(5.4702*LN(A514)-22.889)*0.35,_xll.RiskTruncateP(0.05,0.95),_xll.RiskName("DMI"),_xll.RiskUnits("kg"))</f>
        <v>#NAME?</v>
      </c>
      <c r="M514" s="134" t="e" cm="1">
        <f t="array" aca="1" ref="M514" ca="1">_xll.RiskNormal(0.0243*L514,0.005*L514,_xll.RiskTruncateP(0.05,0.95),_xll.RiskName("Soil Intake"),_xll.RiskUnits("kg"))</f>
        <v>#NAME?</v>
      </c>
      <c r="N514" s="134" t="e">
        <f t="shared" ca="1" si="60"/>
        <v>#NAME?</v>
      </c>
      <c r="O514" s="134">
        <f t="shared" si="61"/>
        <v>0</v>
      </c>
      <c r="P514" s="134" t="e">
        <f t="shared" ca="1" si="64"/>
        <v>#NAME?</v>
      </c>
      <c r="Q514" s="134" t="e">
        <f t="shared" ca="1" si="64"/>
        <v>#NAME?</v>
      </c>
      <c r="R514" s="134" t="e">
        <f t="shared" ca="1" si="64"/>
        <v>#NAME?</v>
      </c>
      <c r="S514" s="134" t="e">
        <f t="shared" ca="1" si="63"/>
        <v>#NAME?</v>
      </c>
      <c r="T514" s="134" t="e" cm="1">
        <f t="array" aca="1" ref="T514" ca="1">U513-(U513*(0.5^(1/_xll.RiskNormal('SW7'!C$2,'SW7'!D$2,_xll.RiskTruncateP(0.05,0.95),_xll.RiskName("Halflife"),_xll.RiskUnits("d")))))</f>
        <v>#NAME?</v>
      </c>
      <c r="U514" s="134" t="e">
        <f t="shared" ca="1" si="62"/>
        <v>#NAME?</v>
      </c>
      <c r="V514" s="137" t="e" cm="1">
        <f t="array" aca="1" ref="V514" ca="1">(U514*_xll.RiskNormal('SW7'!C$3,'SW7'!D$3,_xll.RiskTruncateP(0.05,0.95),_xll.RiskName("PFAS MUSCLE FRAC"))/(B514*_xll.RiskNormal('SW7'!C$4,'SW7'!E$4,_xll.RiskTruncateP(0.05,0.95),_xll.RiskName("MUSCLE BW FRAC"))))/1000</f>
        <v>#NAME?</v>
      </c>
      <c r="W514" s="137" t="e" cm="1">
        <f t="array" aca="1" ref="W514" ca="1">V514/_xll.RiskNormal('SW7'!C$5,'SW7'!D$5,_xll.RiskTruncateP(0.05,0.95),_xll.RiskName("Serum Part"))</f>
        <v>#NAME?</v>
      </c>
    </row>
    <row r="515" spans="1:23" x14ac:dyDescent="0.35">
      <c r="A515" s="133">
        <f t="shared" si="59"/>
        <v>512</v>
      </c>
      <c r="B515" s="134" t="e" cm="1">
        <f t="array" aca="1" ref="B515" ca="1">B514+_xll.RiskNormal(0.5584 + 2*0.001787*A515 -3*0.00000155*A515^2 - 4*0.00000000133*A515^3,0.35*(0.5584 + 2*0.001787*A515 -3*0.00000155*A515^2 - 4*0.00000000133*A515^3),_xll.RiskTruncateP(0.05,0.95),_xll.RiskName("BW Gain"),_xll.RiskUnits("kg"))</f>
        <v>#NAME?</v>
      </c>
      <c r="C515" s="133" t="e" cm="1">
        <f t="array" aca="1" ref="C515" ca="1">_xll.RiskNormal(20,20*0.3941,_xll.RiskTruncateP(0.05,0.95),_xll.RiskName("Diet 6 Feed"),_xll.RiskUnits("ng/kg dry"))</f>
        <v>#NAME?</v>
      </c>
      <c r="D515" s="133" t="e" cm="1">
        <f t="array" aca="1" ref="D515" ca="1">_xll.RiskNormal(170,170*0.282,_xll.RiskTruncateP(0.05,0.95),_xll.RiskName("Diet 6 Soil"),_xll.RiskUnits("ng/kg dry"))</f>
        <v>#NAME?</v>
      </c>
      <c r="E515" s="163">
        <v>1.3</v>
      </c>
      <c r="F515" s="134"/>
      <c r="G515" s="134"/>
      <c r="H515" s="134"/>
      <c r="I515" s="134"/>
      <c r="J515" s="134"/>
      <c r="K515" s="134"/>
      <c r="L515" s="134" t="e" cm="1">
        <f t="array" aca="1" ref="L515" ca="1">_xll.RiskNormal(5.4702*LN(A515)-22.889,(5.4702*LN(A515)-22.889)*0.35,_xll.RiskTruncateP(0.05,0.95),_xll.RiskName("DMI"),_xll.RiskUnits("kg"))</f>
        <v>#NAME?</v>
      </c>
      <c r="M515" s="134" t="e" cm="1">
        <f t="array" aca="1" ref="M515" ca="1">_xll.RiskNormal(0.0243*L515,0.005*L515,_xll.RiskTruncateP(0.05,0.95),_xll.RiskName("Soil Intake"),_xll.RiskUnits("kg"))</f>
        <v>#NAME?</v>
      </c>
      <c r="N515" s="134" t="e">
        <f t="shared" ca="1" si="60"/>
        <v>#NAME?</v>
      </c>
      <c r="O515" s="134">
        <f t="shared" si="61"/>
        <v>0</v>
      </c>
      <c r="P515" s="134" t="e">
        <f t="shared" ca="1" si="64"/>
        <v>#NAME?</v>
      </c>
      <c r="Q515" s="134" t="e">
        <f t="shared" ca="1" si="64"/>
        <v>#NAME?</v>
      </c>
      <c r="R515" s="134" t="e">
        <f t="shared" ca="1" si="64"/>
        <v>#NAME?</v>
      </c>
      <c r="S515" s="134" t="e">
        <f t="shared" ca="1" si="63"/>
        <v>#NAME?</v>
      </c>
      <c r="T515" s="134" t="e" cm="1">
        <f t="array" aca="1" ref="T515" ca="1">U514-(U514*(0.5^(1/_xll.RiskNormal('SW7'!C$2,'SW7'!D$2,_xll.RiskTruncateP(0.05,0.95),_xll.RiskName("Halflife"),_xll.RiskUnits("d")))))</f>
        <v>#NAME?</v>
      </c>
      <c r="U515" s="134" t="e">
        <f t="shared" ca="1" si="62"/>
        <v>#NAME?</v>
      </c>
      <c r="V515" s="137" t="e" cm="1">
        <f t="array" aca="1" ref="V515" ca="1">(U515*_xll.RiskNormal('SW7'!C$3,'SW7'!D$3,_xll.RiskTruncateP(0.05,0.95),_xll.RiskName("PFAS MUSCLE FRAC"))/(B515*_xll.RiskNormal('SW7'!C$4,'SW7'!E$4,_xll.RiskTruncateP(0.05,0.95),_xll.RiskName("MUSCLE BW FRAC"))))/1000</f>
        <v>#NAME?</v>
      </c>
      <c r="W515" s="137" t="e" cm="1">
        <f t="array" aca="1" ref="W515" ca="1">V515/_xll.RiskNormal('SW7'!C$5,'SW7'!D$5,_xll.RiskTruncateP(0.05,0.95),_xll.RiskName("Serum Part"))</f>
        <v>#NAME?</v>
      </c>
    </row>
    <row r="516" spans="1:23" x14ac:dyDescent="0.35">
      <c r="A516" s="133">
        <f t="shared" si="59"/>
        <v>513</v>
      </c>
      <c r="B516" s="134" t="e" cm="1">
        <f t="array" aca="1" ref="B516" ca="1">B515+_xll.RiskNormal(0.5584 + 2*0.001787*A516 -3*0.00000155*A516^2 - 4*0.00000000133*A516^3,0.35*(0.5584 + 2*0.001787*A516 -3*0.00000155*A516^2 - 4*0.00000000133*A516^3),_xll.RiskTruncateP(0.05,0.95),_xll.RiskName("BW Gain"),_xll.RiskUnits("kg"))</f>
        <v>#NAME?</v>
      </c>
      <c r="C516" s="133" t="e" cm="1">
        <f t="array" aca="1" ref="C516" ca="1">_xll.RiskNormal(20,20*0.3941,_xll.RiskTruncateP(0.05,0.95),_xll.RiskName("Diet 6 Feed"),_xll.RiskUnits("ng/kg dry"))</f>
        <v>#NAME?</v>
      </c>
      <c r="D516" s="133" t="e" cm="1">
        <f t="array" aca="1" ref="D516" ca="1">_xll.RiskNormal(170,170*0.282,_xll.RiskTruncateP(0.05,0.95),_xll.RiskName("Diet 6 Soil"),_xll.RiskUnits("ng/kg dry"))</f>
        <v>#NAME?</v>
      </c>
      <c r="E516" s="163">
        <v>1.3</v>
      </c>
      <c r="F516" s="134"/>
      <c r="G516" s="134"/>
      <c r="H516" s="134"/>
      <c r="I516" s="134"/>
      <c r="J516" s="134"/>
      <c r="K516" s="134"/>
      <c r="L516" s="134" t="e" cm="1">
        <f t="array" aca="1" ref="L516" ca="1">_xll.RiskNormal(5.4702*LN(A516)-22.889,(5.4702*LN(A516)-22.889)*0.35,_xll.RiskTruncateP(0.05,0.95),_xll.RiskName("DMI"),_xll.RiskUnits("kg"))</f>
        <v>#NAME?</v>
      </c>
      <c r="M516" s="134" t="e" cm="1">
        <f t="array" aca="1" ref="M516" ca="1">_xll.RiskNormal(0.0243*L516,0.005*L516,_xll.RiskTruncateP(0.05,0.95),_xll.RiskName("Soil Intake"),_xll.RiskUnits("kg"))</f>
        <v>#NAME?</v>
      </c>
      <c r="N516" s="134" t="e">
        <f t="shared" ca="1" si="60"/>
        <v>#NAME?</v>
      </c>
      <c r="O516" s="134">
        <f t="shared" si="61"/>
        <v>0</v>
      </c>
      <c r="P516" s="134" t="e">
        <f t="shared" ca="1" si="64"/>
        <v>#NAME?</v>
      </c>
      <c r="Q516" s="134" t="e">
        <f t="shared" ca="1" si="64"/>
        <v>#NAME?</v>
      </c>
      <c r="R516" s="134" t="e">
        <f t="shared" ca="1" si="64"/>
        <v>#NAME?</v>
      </c>
      <c r="S516" s="134" t="e">
        <f t="shared" ca="1" si="63"/>
        <v>#NAME?</v>
      </c>
      <c r="T516" s="134" t="e" cm="1">
        <f t="array" aca="1" ref="T516" ca="1">U515-(U515*(0.5^(1/_xll.RiskNormal('SW7'!C$2,'SW7'!D$2,_xll.RiskTruncateP(0.05,0.95),_xll.RiskName("Halflife"),_xll.RiskUnits("d")))))</f>
        <v>#NAME?</v>
      </c>
      <c r="U516" s="134" t="e">
        <f t="shared" ca="1" si="62"/>
        <v>#NAME?</v>
      </c>
      <c r="V516" s="137" t="e" cm="1">
        <f t="array" aca="1" ref="V516" ca="1">(U516*_xll.RiskNormal('SW7'!C$3,'SW7'!D$3,_xll.RiskTruncateP(0.05,0.95),_xll.RiskName("PFAS MUSCLE FRAC"))/(B516*_xll.RiskNormal('SW7'!C$4,'SW7'!E$4,_xll.RiskTruncateP(0.05,0.95),_xll.RiskName("MUSCLE BW FRAC"))))/1000</f>
        <v>#NAME?</v>
      </c>
      <c r="W516" s="137" t="e" cm="1">
        <f t="array" aca="1" ref="W516" ca="1">V516/_xll.RiskNormal('SW7'!C$5,'SW7'!D$5,_xll.RiskTruncateP(0.05,0.95),_xll.RiskName("Serum Part"))</f>
        <v>#NAME?</v>
      </c>
    </row>
    <row r="517" spans="1:23" x14ac:dyDescent="0.35">
      <c r="A517" s="133">
        <f t="shared" ref="A517:A580" si="65">A516+1</f>
        <v>514</v>
      </c>
      <c r="B517" s="134" t="e" cm="1">
        <f t="array" aca="1" ref="B517" ca="1">B516+_xll.RiskNormal(0.5584 + 2*0.001787*A517 -3*0.00000155*A517^2 - 4*0.00000000133*A517^3,0.35*(0.5584 + 2*0.001787*A517 -3*0.00000155*A517^2 - 4*0.00000000133*A517^3),_xll.RiskTruncateP(0.05,0.95),_xll.RiskName("BW Gain"),_xll.RiskUnits("kg"))</f>
        <v>#NAME?</v>
      </c>
      <c r="C517" s="133" t="e" cm="1">
        <f t="array" aca="1" ref="C517" ca="1">_xll.RiskNormal(20,20*0.3941,_xll.RiskTruncateP(0.05,0.95),_xll.RiskName("Diet 6 Feed"),_xll.RiskUnits("ng/kg dry"))</f>
        <v>#NAME?</v>
      </c>
      <c r="D517" s="133" t="e" cm="1">
        <f t="array" aca="1" ref="D517" ca="1">_xll.RiskNormal(170,170*0.282,_xll.RiskTruncateP(0.05,0.95),_xll.RiskName("Diet 6 Soil"),_xll.RiskUnits("ng/kg dry"))</f>
        <v>#NAME?</v>
      </c>
      <c r="E517" s="163">
        <v>1.3</v>
      </c>
      <c r="F517" s="134"/>
      <c r="G517" s="134"/>
      <c r="H517" s="134"/>
      <c r="I517" s="134"/>
      <c r="J517" s="134"/>
      <c r="K517" s="134"/>
      <c r="L517" s="134" t="e" cm="1">
        <f t="array" aca="1" ref="L517" ca="1">_xll.RiskNormal(5.4702*LN(A517)-22.889,(5.4702*LN(A517)-22.889)*0.35,_xll.RiskTruncateP(0.05,0.95),_xll.RiskName("DMI"),_xll.RiskUnits("kg"))</f>
        <v>#NAME?</v>
      </c>
      <c r="M517" s="134" t="e" cm="1">
        <f t="array" aca="1" ref="M517" ca="1">_xll.RiskNormal(0.0243*L517,0.005*L517,_xll.RiskTruncateP(0.05,0.95),_xll.RiskName("Soil Intake"),_xll.RiskUnits("kg"))</f>
        <v>#NAME?</v>
      </c>
      <c r="N517" s="134" t="e">
        <f t="shared" ref="N517:N580" ca="1" si="66">4*L517</f>
        <v>#NAME?</v>
      </c>
      <c r="O517" s="134">
        <f t="shared" ref="O517:O580" si="67">J517*K517</f>
        <v>0</v>
      </c>
      <c r="P517" s="134" t="e">
        <f t="shared" ca="1" si="64"/>
        <v>#NAME?</v>
      </c>
      <c r="Q517" s="134" t="e">
        <f t="shared" ca="1" si="64"/>
        <v>#NAME?</v>
      </c>
      <c r="R517" s="134" t="e">
        <f t="shared" ca="1" si="64"/>
        <v>#NAME?</v>
      </c>
      <c r="S517" s="134" t="e">
        <f t="shared" ca="1" si="63"/>
        <v>#NAME?</v>
      </c>
      <c r="T517" s="134" t="e" cm="1">
        <f t="array" aca="1" ref="T517" ca="1">U516-(U516*(0.5^(1/_xll.RiskNormal('SW7'!C$2,'SW7'!D$2,_xll.RiskTruncateP(0.05,0.95),_xll.RiskName("Halflife"),_xll.RiskUnits("d")))))</f>
        <v>#NAME?</v>
      </c>
      <c r="U517" s="134" t="e">
        <f t="shared" ref="U517:U580" ca="1" si="68">U516+S516-T516</f>
        <v>#NAME?</v>
      </c>
      <c r="V517" s="137" t="e" cm="1">
        <f t="array" aca="1" ref="V517" ca="1">(U517*_xll.RiskNormal('SW7'!C$3,'SW7'!D$3,_xll.RiskTruncateP(0.05,0.95),_xll.RiskName("PFAS MUSCLE FRAC"))/(B517*_xll.RiskNormal('SW7'!C$4,'SW7'!E$4,_xll.RiskTruncateP(0.05,0.95),_xll.RiskName("MUSCLE BW FRAC"))))/1000</f>
        <v>#NAME?</v>
      </c>
      <c r="W517" s="137" t="e" cm="1">
        <f t="array" aca="1" ref="W517" ca="1">V517/_xll.RiskNormal('SW7'!C$5,'SW7'!D$5,_xll.RiskTruncateP(0.05,0.95),_xll.RiskName("Serum Part"))</f>
        <v>#NAME?</v>
      </c>
    </row>
    <row r="518" spans="1:23" x14ac:dyDescent="0.35">
      <c r="A518" s="133">
        <f t="shared" si="65"/>
        <v>515</v>
      </c>
      <c r="B518" s="134" t="e" cm="1">
        <f t="array" aca="1" ref="B518" ca="1">B517+_xll.RiskNormal(0.5584 + 2*0.001787*A518 -3*0.00000155*A518^2 - 4*0.00000000133*A518^3,0.35*(0.5584 + 2*0.001787*A518 -3*0.00000155*A518^2 - 4*0.00000000133*A518^3),_xll.RiskTruncateP(0.05,0.95),_xll.RiskName("BW Gain"),_xll.RiskUnits("kg"))</f>
        <v>#NAME?</v>
      </c>
      <c r="C518" s="133" t="e" cm="1">
        <f t="array" aca="1" ref="C518" ca="1">_xll.RiskNormal(20,20*0.3941,_xll.RiskTruncateP(0.05,0.95),_xll.RiskName("Diet 6 Feed"),_xll.RiskUnits("ng/kg dry"))</f>
        <v>#NAME?</v>
      </c>
      <c r="D518" s="133" t="e" cm="1">
        <f t="array" aca="1" ref="D518" ca="1">_xll.RiskNormal(170,170*0.282,_xll.RiskTruncateP(0.05,0.95),_xll.RiskName("Diet 6 Soil"),_xll.RiskUnits("ng/kg dry"))</f>
        <v>#NAME?</v>
      </c>
      <c r="E518" s="163">
        <v>1.3</v>
      </c>
      <c r="F518" s="134"/>
      <c r="G518" s="134"/>
      <c r="H518" s="134"/>
      <c r="I518" s="134"/>
      <c r="J518" s="134"/>
      <c r="K518" s="134"/>
      <c r="L518" s="134" t="e" cm="1">
        <f t="array" aca="1" ref="L518" ca="1">_xll.RiskNormal(5.4702*LN(A518)-22.889,(5.4702*LN(A518)-22.889)*0.35,_xll.RiskTruncateP(0.05,0.95),_xll.RiskName("DMI"),_xll.RiskUnits("kg"))</f>
        <v>#NAME?</v>
      </c>
      <c r="M518" s="134" t="e" cm="1">
        <f t="array" aca="1" ref="M518" ca="1">_xll.RiskNormal(0.0243*L518,0.005*L518,_xll.RiskTruncateP(0.05,0.95),_xll.RiskName("Soil Intake"),_xll.RiskUnits("kg"))</f>
        <v>#NAME?</v>
      </c>
      <c r="N518" s="134" t="e">
        <f t="shared" ca="1" si="66"/>
        <v>#NAME?</v>
      </c>
      <c r="O518" s="134">
        <f t="shared" si="67"/>
        <v>0</v>
      </c>
      <c r="P518" s="134" t="e">
        <f t="shared" ca="1" si="64"/>
        <v>#NAME?</v>
      </c>
      <c r="Q518" s="134" t="e">
        <f t="shared" ca="1" si="64"/>
        <v>#NAME?</v>
      </c>
      <c r="R518" s="134" t="e">
        <f t="shared" ca="1" si="64"/>
        <v>#NAME?</v>
      </c>
      <c r="S518" s="134" t="e">
        <f t="shared" ca="1" si="63"/>
        <v>#NAME?</v>
      </c>
      <c r="T518" s="134" t="e" cm="1">
        <f t="array" aca="1" ref="T518" ca="1">U517-(U517*(0.5^(1/_xll.RiskNormal('SW7'!C$2,'SW7'!D$2,_xll.RiskTruncateP(0.05,0.95),_xll.RiskName("Halflife"),_xll.RiskUnits("d")))))</f>
        <v>#NAME?</v>
      </c>
      <c r="U518" s="134" t="e">
        <f t="shared" ca="1" si="68"/>
        <v>#NAME?</v>
      </c>
      <c r="V518" s="137" t="e" cm="1">
        <f t="array" aca="1" ref="V518" ca="1">(U518*_xll.RiskNormal('SW7'!C$3,'SW7'!D$3,_xll.RiskTruncateP(0.05,0.95),_xll.RiskName("PFAS MUSCLE FRAC"))/(B518*_xll.RiskNormal('SW7'!C$4,'SW7'!E$4,_xll.RiskTruncateP(0.05,0.95),_xll.RiskName("MUSCLE BW FRAC"))))/1000</f>
        <v>#NAME?</v>
      </c>
      <c r="W518" s="137" t="e" cm="1">
        <f t="array" aca="1" ref="W518" ca="1">V518/_xll.RiskNormal('SW7'!C$5,'SW7'!D$5,_xll.RiskTruncateP(0.05,0.95),_xll.RiskName("Serum Part"))</f>
        <v>#NAME?</v>
      </c>
    </row>
    <row r="519" spans="1:23" x14ac:dyDescent="0.35">
      <c r="A519" s="133">
        <f t="shared" si="65"/>
        <v>516</v>
      </c>
      <c r="B519" s="134" t="e" cm="1">
        <f t="array" aca="1" ref="B519" ca="1">B518+_xll.RiskNormal(0.5584 + 2*0.001787*A519 -3*0.00000155*A519^2 - 4*0.00000000133*A519^3,0.35*(0.5584 + 2*0.001787*A519 -3*0.00000155*A519^2 - 4*0.00000000133*A519^3),_xll.RiskTruncateP(0.05,0.95),_xll.RiskName("BW Gain"),_xll.RiskUnits("kg"))</f>
        <v>#NAME?</v>
      </c>
      <c r="C519" s="133" t="e" cm="1">
        <f t="array" aca="1" ref="C519" ca="1">_xll.RiskNormal(20,20*0.3941,_xll.RiskTruncateP(0.05,0.95),_xll.RiskName("Diet 6 Feed"),_xll.RiskUnits("ng/kg dry"))</f>
        <v>#NAME?</v>
      </c>
      <c r="D519" s="133" t="e" cm="1">
        <f t="array" aca="1" ref="D519" ca="1">_xll.RiskNormal(170,170*0.282,_xll.RiskTruncateP(0.05,0.95),_xll.RiskName("Diet 6 Soil"),_xll.RiskUnits("ng/kg dry"))</f>
        <v>#NAME?</v>
      </c>
      <c r="E519" s="163">
        <v>1.3</v>
      </c>
      <c r="F519" s="134"/>
      <c r="G519" s="134"/>
      <c r="H519" s="134"/>
      <c r="I519" s="134"/>
      <c r="J519" s="134"/>
      <c r="K519" s="134"/>
      <c r="L519" s="134" t="e" cm="1">
        <f t="array" aca="1" ref="L519" ca="1">_xll.RiskNormal(5.4702*LN(A519)-22.889,(5.4702*LN(A519)-22.889)*0.35,_xll.RiskTruncateP(0.05,0.95),_xll.RiskName("DMI"),_xll.RiskUnits("kg"))</f>
        <v>#NAME?</v>
      </c>
      <c r="M519" s="134" t="e" cm="1">
        <f t="array" aca="1" ref="M519" ca="1">_xll.RiskNormal(0.0243*L519,0.005*L519,_xll.RiskTruncateP(0.05,0.95),_xll.RiskName("Soil Intake"),_xll.RiskUnits("kg"))</f>
        <v>#NAME?</v>
      </c>
      <c r="N519" s="134" t="e">
        <f t="shared" ca="1" si="66"/>
        <v>#NAME?</v>
      </c>
      <c r="O519" s="134">
        <f t="shared" si="67"/>
        <v>0</v>
      </c>
      <c r="P519" s="134" t="e">
        <f t="shared" ca="1" si="64"/>
        <v>#NAME?</v>
      </c>
      <c r="Q519" s="134" t="e">
        <f t="shared" ca="1" si="64"/>
        <v>#NAME?</v>
      </c>
      <c r="R519" s="134" t="e">
        <f t="shared" ca="1" si="64"/>
        <v>#NAME?</v>
      </c>
      <c r="S519" s="134" t="e">
        <f t="shared" ca="1" si="63"/>
        <v>#NAME?</v>
      </c>
      <c r="T519" s="134" t="e" cm="1">
        <f t="array" aca="1" ref="T519" ca="1">U518-(U518*(0.5^(1/_xll.RiskNormal('SW7'!C$2,'SW7'!D$2,_xll.RiskTruncateP(0.05,0.95),_xll.RiskName("Halflife"),_xll.RiskUnits("d")))))</f>
        <v>#NAME?</v>
      </c>
      <c r="U519" s="134" t="e">
        <f t="shared" ca="1" si="68"/>
        <v>#NAME?</v>
      </c>
      <c r="V519" s="137" t="e" cm="1">
        <f t="array" aca="1" ref="V519" ca="1">(U519*_xll.RiskNormal('SW7'!C$3,'SW7'!D$3,_xll.RiskTruncateP(0.05,0.95),_xll.RiskName("PFAS MUSCLE FRAC"))/(B519*_xll.RiskNormal('SW7'!C$4,'SW7'!E$4,_xll.RiskTruncateP(0.05,0.95),_xll.RiskName("MUSCLE BW FRAC"))))/1000</f>
        <v>#NAME?</v>
      </c>
      <c r="W519" s="137" t="e" cm="1">
        <f t="array" aca="1" ref="W519" ca="1">V519/_xll.RiskNormal('SW7'!C$5,'SW7'!D$5,_xll.RiskTruncateP(0.05,0.95),_xll.RiskName("Serum Part"))</f>
        <v>#NAME?</v>
      </c>
    </row>
    <row r="520" spans="1:23" x14ac:dyDescent="0.35">
      <c r="A520" s="133">
        <f t="shared" si="65"/>
        <v>517</v>
      </c>
      <c r="B520" s="134" t="e" cm="1">
        <f t="array" aca="1" ref="B520" ca="1">B519+_xll.RiskNormal(0.5584 + 2*0.001787*A520 -3*0.00000155*A520^2 - 4*0.00000000133*A520^3,0.35*(0.5584 + 2*0.001787*A520 -3*0.00000155*A520^2 - 4*0.00000000133*A520^3),_xll.RiskTruncateP(0.05,0.95),_xll.RiskName("BW Gain"),_xll.RiskUnits("kg"))</f>
        <v>#NAME?</v>
      </c>
      <c r="C520" s="133" t="e" cm="1">
        <f t="array" aca="1" ref="C520" ca="1">_xll.RiskNormal(20,20*0.3941,_xll.RiskTruncateP(0.05,0.95),_xll.RiskName("Diet 6 Feed"),_xll.RiskUnits("ng/kg dry"))</f>
        <v>#NAME?</v>
      </c>
      <c r="D520" s="133" t="e" cm="1">
        <f t="array" aca="1" ref="D520" ca="1">_xll.RiskNormal(170,170*0.282,_xll.RiskTruncateP(0.05,0.95),_xll.RiskName("Diet 6 Soil"),_xll.RiskUnits("ng/kg dry"))</f>
        <v>#NAME?</v>
      </c>
      <c r="E520" s="163">
        <v>1.3</v>
      </c>
      <c r="F520" s="134"/>
      <c r="G520" s="134"/>
      <c r="H520" s="134"/>
      <c r="I520" s="134"/>
      <c r="J520" s="134"/>
      <c r="K520" s="134"/>
      <c r="L520" s="134" t="e" cm="1">
        <f t="array" aca="1" ref="L520" ca="1">_xll.RiskNormal(5.4702*LN(A520)-22.889,(5.4702*LN(A520)-22.889)*0.35,_xll.RiskTruncateP(0.05,0.95),_xll.RiskName("DMI"),_xll.RiskUnits("kg"))</f>
        <v>#NAME?</v>
      </c>
      <c r="M520" s="134" t="e" cm="1">
        <f t="array" aca="1" ref="M520" ca="1">_xll.RiskNormal(0.0243*L520,0.005*L520,_xll.RiskTruncateP(0.05,0.95),_xll.RiskName("Soil Intake"),_xll.RiskUnits("kg"))</f>
        <v>#NAME?</v>
      </c>
      <c r="N520" s="134" t="e">
        <f t="shared" ca="1" si="66"/>
        <v>#NAME?</v>
      </c>
      <c r="O520" s="134">
        <f t="shared" si="67"/>
        <v>0</v>
      </c>
      <c r="P520" s="134" t="e">
        <f t="shared" ca="1" si="64"/>
        <v>#NAME?</v>
      </c>
      <c r="Q520" s="134" t="e">
        <f t="shared" ca="1" si="64"/>
        <v>#NAME?</v>
      </c>
      <c r="R520" s="134" t="e">
        <f t="shared" ca="1" si="64"/>
        <v>#NAME?</v>
      </c>
      <c r="S520" s="134" t="e">
        <f t="shared" ca="1" si="63"/>
        <v>#NAME?</v>
      </c>
      <c r="T520" s="134" t="e" cm="1">
        <f t="array" aca="1" ref="T520" ca="1">U519-(U519*(0.5^(1/_xll.RiskNormal('SW7'!C$2,'SW7'!D$2,_xll.RiskTruncateP(0.05,0.95),_xll.RiskName("Halflife"),_xll.RiskUnits("d")))))</f>
        <v>#NAME?</v>
      </c>
      <c r="U520" s="134" t="e">
        <f t="shared" ca="1" si="68"/>
        <v>#NAME?</v>
      </c>
      <c r="V520" s="137" t="e" cm="1">
        <f t="array" aca="1" ref="V520" ca="1">(U520*_xll.RiskNormal('SW7'!C$3,'SW7'!D$3,_xll.RiskTruncateP(0.05,0.95),_xll.RiskName("PFAS MUSCLE FRAC"))/(B520*_xll.RiskNormal('SW7'!C$4,'SW7'!E$4,_xll.RiskTruncateP(0.05,0.95),_xll.RiskName("MUSCLE BW FRAC"))))/1000</f>
        <v>#NAME?</v>
      </c>
      <c r="W520" s="137" t="e" cm="1">
        <f t="array" aca="1" ref="W520" ca="1">V520/_xll.RiskNormal('SW7'!C$5,'SW7'!D$5,_xll.RiskTruncateP(0.05,0.95),_xll.RiskName("Serum Part"))</f>
        <v>#NAME?</v>
      </c>
    </row>
    <row r="521" spans="1:23" x14ac:dyDescent="0.35">
      <c r="A521" s="133">
        <f t="shared" si="65"/>
        <v>518</v>
      </c>
      <c r="B521" s="134" t="e" cm="1">
        <f t="array" aca="1" ref="B521" ca="1">B520+_xll.RiskNormal(0.5584 + 2*0.001787*A521 -3*0.00000155*A521^2 - 4*0.00000000133*A521^3,0.35*(0.5584 + 2*0.001787*A521 -3*0.00000155*A521^2 - 4*0.00000000133*A521^3),_xll.RiskTruncateP(0.05,0.95),_xll.RiskName("BW Gain"),_xll.RiskUnits("kg"))</f>
        <v>#NAME?</v>
      </c>
      <c r="C521" s="133" t="e" cm="1">
        <f t="array" aca="1" ref="C521" ca="1">_xll.RiskNormal(20,20*0.3941,_xll.RiskTruncateP(0.05,0.95),_xll.RiskName("Diet 6 Feed"),_xll.RiskUnits("ng/kg dry"))</f>
        <v>#NAME?</v>
      </c>
      <c r="D521" s="133" t="e" cm="1">
        <f t="array" aca="1" ref="D521" ca="1">_xll.RiskNormal(170,170*0.282,_xll.RiskTruncateP(0.05,0.95),_xll.RiskName("Diet 6 Soil"),_xll.RiskUnits("ng/kg dry"))</f>
        <v>#NAME?</v>
      </c>
      <c r="E521" s="163">
        <v>1.3</v>
      </c>
      <c r="F521" s="134"/>
      <c r="G521" s="134"/>
      <c r="H521" s="134"/>
      <c r="I521" s="134"/>
      <c r="J521" s="134"/>
      <c r="K521" s="134"/>
      <c r="L521" s="134" t="e" cm="1">
        <f t="array" aca="1" ref="L521" ca="1">_xll.RiskNormal(5.4702*LN(A521)-22.889,(5.4702*LN(A521)-22.889)*0.35,_xll.RiskTruncateP(0.05,0.95),_xll.RiskName("DMI"),_xll.RiskUnits("kg"))</f>
        <v>#NAME?</v>
      </c>
      <c r="M521" s="134" t="e" cm="1">
        <f t="array" aca="1" ref="M521" ca="1">_xll.RiskNormal(0.0243*L521,0.005*L521,_xll.RiskTruncateP(0.05,0.95),_xll.RiskName("Soil Intake"),_xll.RiskUnits("kg"))</f>
        <v>#NAME?</v>
      </c>
      <c r="N521" s="134" t="e">
        <f t="shared" ca="1" si="66"/>
        <v>#NAME?</v>
      </c>
      <c r="O521" s="134">
        <f t="shared" si="67"/>
        <v>0</v>
      </c>
      <c r="P521" s="134" t="e">
        <f t="shared" ca="1" si="64"/>
        <v>#NAME?</v>
      </c>
      <c r="Q521" s="134" t="e">
        <f t="shared" ca="1" si="64"/>
        <v>#NAME?</v>
      </c>
      <c r="R521" s="134" t="e">
        <f t="shared" ca="1" si="64"/>
        <v>#NAME?</v>
      </c>
      <c r="S521" s="134" t="e">
        <f t="shared" ca="1" si="63"/>
        <v>#NAME?</v>
      </c>
      <c r="T521" s="134" t="e" cm="1">
        <f t="array" aca="1" ref="T521" ca="1">U520-(U520*(0.5^(1/_xll.RiskNormal('SW7'!C$2,'SW7'!D$2,_xll.RiskTruncateP(0.05,0.95),_xll.RiskName("Halflife"),_xll.RiskUnits("d")))))</f>
        <v>#NAME?</v>
      </c>
      <c r="U521" s="134" t="e">
        <f t="shared" ca="1" si="68"/>
        <v>#NAME?</v>
      </c>
      <c r="V521" s="137" t="e" cm="1">
        <f t="array" aca="1" ref="V521" ca="1">(U521*_xll.RiskNormal('SW7'!C$3,'SW7'!D$3,_xll.RiskTruncateP(0.05,0.95),_xll.RiskName("PFAS MUSCLE FRAC"))/(B521*_xll.RiskNormal('SW7'!C$4,'SW7'!E$4,_xll.RiskTruncateP(0.05,0.95),_xll.RiskName("MUSCLE BW FRAC"))))/1000</f>
        <v>#NAME?</v>
      </c>
      <c r="W521" s="137" t="e" cm="1">
        <f t="array" aca="1" ref="W521" ca="1">V521/_xll.RiskNormal('SW7'!C$5,'SW7'!D$5,_xll.RiskTruncateP(0.05,0.95),_xll.RiskName("Serum Part"))</f>
        <v>#NAME?</v>
      </c>
    </row>
    <row r="522" spans="1:23" x14ac:dyDescent="0.35">
      <c r="A522" s="133">
        <f t="shared" si="65"/>
        <v>519</v>
      </c>
      <c r="B522" s="134" t="e" cm="1">
        <f t="array" aca="1" ref="B522" ca="1">B521+_xll.RiskNormal(0.5584 + 2*0.001787*A522 -3*0.00000155*A522^2 - 4*0.00000000133*A522^3,0.35*(0.5584 + 2*0.001787*A522 -3*0.00000155*A522^2 - 4*0.00000000133*A522^3),_xll.RiskTruncateP(0.05,0.95),_xll.RiskName("BW Gain"),_xll.RiskUnits("kg"))</f>
        <v>#NAME?</v>
      </c>
      <c r="C522" s="133" t="e" cm="1">
        <f t="array" aca="1" ref="C522" ca="1">_xll.RiskNormal(20,20*0.3941,_xll.RiskTruncateP(0.05,0.95),_xll.RiskName("Diet 6 Feed"),_xll.RiskUnits("ng/kg dry"))</f>
        <v>#NAME?</v>
      </c>
      <c r="D522" s="133" t="e" cm="1">
        <f t="array" aca="1" ref="D522" ca="1">_xll.RiskNormal(170,170*0.282,_xll.RiskTruncateP(0.05,0.95),_xll.RiskName("Diet 6 Soil"),_xll.RiskUnits("ng/kg dry"))</f>
        <v>#NAME?</v>
      </c>
      <c r="E522" s="163">
        <v>1.3</v>
      </c>
      <c r="F522" s="134"/>
      <c r="G522" s="134"/>
      <c r="H522" s="134"/>
      <c r="I522" s="134"/>
      <c r="J522" s="134"/>
      <c r="K522" s="134"/>
      <c r="L522" s="134" t="e" cm="1">
        <f t="array" aca="1" ref="L522" ca="1">_xll.RiskNormal(5.4702*LN(A522)-22.889,(5.4702*LN(A522)-22.889)*0.35,_xll.RiskTruncateP(0.05,0.95),_xll.RiskName("DMI"),_xll.RiskUnits("kg"))</f>
        <v>#NAME?</v>
      </c>
      <c r="M522" s="134" t="e" cm="1">
        <f t="array" aca="1" ref="M522" ca="1">_xll.RiskNormal(0.0243*L522,0.005*L522,_xll.RiskTruncateP(0.05,0.95),_xll.RiskName("Soil Intake"),_xll.RiskUnits("kg"))</f>
        <v>#NAME?</v>
      </c>
      <c r="N522" s="134" t="e">
        <f t="shared" ca="1" si="66"/>
        <v>#NAME?</v>
      </c>
      <c r="O522" s="134">
        <f t="shared" si="67"/>
        <v>0</v>
      </c>
      <c r="P522" s="134" t="e">
        <f t="shared" ca="1" si="64"/>
        <v>#NAME?</v>
      </c>
      <c r="Q522" s="134" t="e">
        <f t="shared" ca="1" si="64"/>
        <v>#NAME?</v>
      </c>
      <c r="R522" s="134" t="e">
        <f t="shared" ca="1" si="64"/>
        <v>#NAME?</v>
      </c>
      <c r="S522" s="134" t="e">
        <f t="shared" ca="1" si="63"/>
        <v>#NAME?</v>
      </c>
      <c r="T522" s="134" t="e" cm="1">
        <f t="array" aca="1" ref="T522" ca="1">U521-(U521*(0.5^(1/_xll.RiskNormal('SW7'!C$2,'SW7'!D$2,_xll.RiskTruncateP(0.05,0.95),_xll.RiskName("Halflife"),_xll.RiskUnits("d")))))</f>
        <v>#NAME?</v>
      </c>
      <c r="U522" s="134" t="e">
        <f t="shared" ca="1" si="68"/>
        <v>#NAME?</v>
      </c>
      <c r="V522" s="137" t="e" cm="1">
        <f t="array" aca="1" ref="V522" ca="1">(U522*_xll.RiskNormal('SW7'!C$3,'SW7'!D$3,_xll.RiskTruncateP(0.05,0.95),_xll.RiskName("PFAS MUSCLE FRAC"))/(B522*_xll.RiskNormal('SW7'!C$4,'SW7'!E$4,_xll.RiskTruncateP(0.05,0.95),_xll.RiskName("MUSCLE BW FRAC"))))/1000</f>
        <v>#NAME?</v>
      </c>
      <c r="W522" s="137" t="e" cm="1">
        <f t="array" aca="1" ref="W522" ca="1">V522/_xll.RiskNormal('SW7'!C$5,'SW7'!D$5,_xll.RiskTruncateP(0.05,0.95),_xll.RiskName("Serum Part"))</f>
        <v>#NAME?</v>
      </c>
    </row>
    <row r="523" spans="1:23" x14ac:dyDescent="0.35">
      <c r="A523" s="133">
        <f t="shared" si="65"/>
        <v>520</v>
      </c>
      <c r="B523" s="134" t="e" cm="1">
        <f t="array" aca="1" ref="B523" ca="1">B522+_xll.RiskNormal(0.5584 + 2*0.001787*A523 -3*0.00000155*A523^2 - 4*0.00000000133*A523^3,0.35*(0.5584 + 2*0.001787*A523 -3*0.00000155*A523^2 - 4*0.00000000133*A523^3),_xll.RiskTruncateP(0.05,0.95),_xll.RiskName("BW Gain"),_xll.RiskUnits("kg"))</f>
        <v>#NAME?</v>
      </c>
      <c r="C523" s="133" t="e" cm="1">
        <f t="array" aca="1" ref="C523" ca="1">_xll.RiskNormal(20,20*0.3941,_xll.RiskTruncateP(0.05,0.95),_xll.RiskName("Diet 6 Feed"),_xll.RiskUnits("ng/kg dry"))</f>
        <v>#NAME?</v>
      </c>
      <c r="D523" s="133" t="e" cm="1">
        <f t="array" aca="1" ref="D523" ca="1">_xll.RiskNormal(170,170*0.282,_xll.RiskTruncateP(0.05,0.95),_xll.RiskName("Diet 6 Soil"),_xll.RiskUnits("ng/kg dry"))</f>
        <v>#NAME?</v>
      </c>
      <c r="E523" s="163">
        <v>1.3</v>
      </c>
      <c r="F523" s="134"/>
      <c r="G523" s="134"/>
      <c r="H523" s="134"/>
      <c r="I523" s="134"/>
      <c r="J523" s="134"/>
      <c r="K523" s="134"/>
      <c r="L523" s="134" t="e" cm="1">
        <f t="array" aca="1" ref="L523" ca="1">_xll.RiskNormal(5.4702*LN(A523)-22.889,(5.4702*LN(A523)-22.889)*0.35,_xll.RiskTruncateP(0.05,0.95),_xll.RiskName("DMI"),_xll.RiskUnits("kg"))</f>
        <v>#NAME?</v>
      </c>
      <c r="M523" s="134" t="e" cm="1">
        <f t="array" aca="1" ref="M523" ca="1">_xll.RiskNormal(0.0243*L523,0.005*L523,_xll.RiskTruncateP(0.05,0.95),_xll.RiskName("Soil Intake"),_xll.RiskUnits("kg"))</f>
        <v>#NAME?</v>
      </c>
      <c r="N523" s="134" t="e">
        <f t="shared" ca="1" si="66"/>
        <v>#NAME?</v>
      </c>
      <c r="O523" s="134">
        <f t="shared" si="67"/>
        <v>0</v>
      </c>
      <c r="P523" s="134" t="e">
        <f t="shared" ca="1" si="64"/>
        <v>#NAME?</v>
      </c>
      <c r="Q523" s="134" t="e">
        <f t="shared" ca="1" si="64"/>
        <v>#NAME?</v>
      </c>
      <c r="R523" s="134" t="e">
        <f t="shared" ca="1" si="64"/>
        <v>#NAME?</v>
      </c>
      <c r="S523" s="134" t="e">
        <f t="shared" ca="1" si="63"/>
        <v>#NAME?</v>
      </c>
      <c r="T523" s="134" t="e" cm="1">
        <f t="array" aca="1" ref="T523" ca="1">U522-(U522*(0.5^(1/_xll.RiskNormal('SW7'!C$2,'SW7'!D$2,_xll.RiskTruncateP(0.05,0.95),_xll.RiskName("Halflife"),_xll.RiskUnits("d")))))</f>
        <v>#NAME?</v>
      </c>
      <c r="U523" s="134" t="e">
        <f t="shared" ca="1" si="68"/>
        <v>#NAME?</v>
      </c>
      <c r="V523" s="137" t="e" cm="1">
        <f t="array" aca="1" ref="V523" ca="1">(U523*_xll.RiskNormal('SW7'!C$3,'SW7'!D$3,_xll.RiskTruncateP(0.05,0.95),_xll.RiskName("PFAS MUSCLE FRAC"))/(B523*_xll.RiskNormal('SW7'!C$4,'SW7'!E$4,_xll.RiskTruncateP(0.05,0.95),_xll.RiskName("MUSCLE BW FRAC"))))/1000</f>
        <v>#NAME?</v>
      </c>
      <c r="W523" s="137" t="e" cm="1">
        <f t="array" aca="1" ref="W523" ca="1">V523/_xll.RiskNormal('SW7'!C$5,'SW7'!D$5,_xll.RiskTruncateP(0.05,0.95),_xll.RiskName("Serum Part"))</f>
        <v>#NAME?</v>
      </c>
    </row>
    <row r="524" spans="1:23" x14ac:dyDescent="0.35">
      <c r="A524" s="133">
        <f t="shared" si="65"/>
        <v>521</v>
      </c>
      <c r="B524" s="134" t="e" cm="1">
        <f t="array" aca="1" ref="B524" ca="1">B523+_xll.RiskNormal(0.5584 + 2*0.001787*A524 -3*0.00000155*A524^2 - 4*0.00000000133*A524^3,0.35*(0.5584 + 2*0.001787*A524 -3*0.00000155*A524^2 - 4*0.00000000133*A524^3),_xll.RiskTruncateP(0.05,0.95),_xll.RiskName("BW Gain"),_xll.RiskUnits("kg"))</f>
        <v>#NAME?</v>
      </c>
      <c r="C524" s="133" t="e" cm="1">
        <f t="array" aca="1" ref="C524" ca="1">_xll.RiskNormal(20,20*0.3941,_xll.RiskTruncateP(0.05,0.95),_xll.RiskName("Diet 6 Feed"),_xll.RiskUnits("ng/kg dry"))</f>
        <v>#NAME?</v>
      </c>
      <c r="D524" s="133" t="e" cm="1">
        <f t="array" aca="1" ref="D524" ca="1">_xll.RiskNormal(170,170*0.282,_xll.RiskTruncateP(0.05,0.95),_xll.RiskName("Diet 6 Soil"),_xll.RiskUnits("ng/kg dry"))</f>
        <v>#NAME?</v>
      </c>
      <c r="E524" s="163">
        <v>1.3</v>
      </c>
      <c r="F524" s="134"/>
      <c r="G524" s="134"/>
      <c r="H524" s="134"/>
      <c r="I524" s="134"/>
      <c r="J524" s="134"/>
      <c r="K524" s="134"/>
      <c r="L524" s="134" t="e" cm="1">
        <f t="array" aca="1" ref="L524" ca="1">_xll.RiskNormal(5.4702*LN(A524)-22.889,(5.4702*LN(A524)-22.889)*0.35,_xll.RiskTruncateP(0.05,0.95),_xll.RiskName("DMI"),_xll.RiskUnits("kg"))</f>
        <v>#NAME?</v>
      </c>
      <c r="M524" s="134" t="e" cm="1">
        <f t="array" aca="1" ref="M524" ca="1">_xll.RiskNormal(0.0243*L524,0.005*L524,_xll.RiskTruncateP(0.05,0.95),_xll.RiskName("Soil Intake"),_xll.RiskUnits("kg"))</f>
        <v>#NAME?</v>
      </c>
      <c r="N524" s="134" t="e">
        <f t="shared" ca="1" si="66"/>
        <v>#NAME?</v>
      </c>
      <c r="O524" s="134">
        <f t="shared" si="67"/>
        <v>0</v>
      </c>
      <c r="P524" s="134" t="e">
        <f t="shared" ca="1" si="64"/>
        <v>#NAME?</v>
      </c>
      <c r="Q524" s="134" t="e">
        <f t="shared" ca="1" si="64"/>
        <v>#NAME?</v>
      </c>
      <c r="R524" s="134" t="e">
        <f t="shared" ca="1" si="64"/>
        <v>#NAME?</v>
      </c>
      <c r="S524" s="134" t="e">
        <f t="shared" ca="1" si="63"/>
        <v>#NAME?</v>
      </c>
      <c r="T524" s="134" t="e" cm="1">
        <f t="array" aca="1" ref="T524" ca="1">U523-(U523*(0.5^(1/_xll.RiskNormal('SW7'!C$2,'SW7'!D$2,_xll.RiskTruncateP(0.05,0.95),_xll.RiskName("Halflife"),_xll.RiskUnits("d")))))</f>
        <v>#NAME?</v>
      </c>
      <c r="U524" s="134" t="e">
        <f t="shared" ca="1" si="68"/>
        <v>#NAME?</v>
      </c>
      <c r="V524" s="137" t="e" cm="1">
        <f t="array" aca="1" ref="V524" ca="1">(U524*_xll.RiskNormal('SW7'!C$3,'SW7'!D$3,_xll.RiskTruncateP(0.05,0.95),_xll.RiskName("PFAS MUSCLE FRAC"))/(B524*_xll.RiskNormal('SW7'!C$4,'SW7'!E$4,_xll.RiskTruncateP(0.05,0.95),_xll.RiskName("MUSCLE BW FRAC"))))/1000</f>
        <v>#NAME?</v>
      </c>
      <c r="W524" s="137" t="e" cm="1">
        <f t="array" aca="1" ref="W524" ca="1">V524/_xll.RiskNormal('SW7'!C$5,'SW7'!D$5,_xll.RiskTruncateP(0.05,0.95),_xll.RiskName("Serum Part"))</f>
        <v>#NAME?</v>
      </c>
    </row>
    <row r="525" spans="1:23" x14ac:dyDescent="0.35">
      <c r="A525" s="133">
        <f t="shared" si="65"/>
        <v>522</v>
      </c>
      <c r="B525" s="134" t="e" cm="1">
        <f t="array" aca="1" ref="B525" ca="1">B524+_xll.RiskNormal(0.5584 + 2*0.001787*A525 -3*0.00000155*A525^2 - 4*0.00000000133*A525^3,0.35*(0.5584 + 2*0.001787*A525 -3*0.00000155*A525^2 - 4*0.00000000133*A525^3),_xll.RiskTruncateP(0.05,0.95),_xll.RiskName("BW Gain"),_xll.RiskUnits("kg"))</f>
        <v>#NAME?</v>
      </c>
      <c r="C525" s="133" t="e" cm="1">
        <f t="array" aca="1" ref="C525" ca="1">_xll.RiskNormal(20,20*0.3941,_xll.RiskTruncateP(0.05,0.95),_xll.RiskName("Diet 6 Feed"),_xll.RiskUnits("ng/kg dry"))</f>
        <v>#NAME?</v>
      </c>
      <c r="D525" s="133" t="e" cm="1">
        <f t="array" aca="1" ref="D525" ca="1">_xll.RiskNormal(170,170*0.282,_xll.RiskTruncateP(0.05,0.95),_xll.RiskName("Diet 6 Soil"),_xll.RiskUnits("ng/kg dry"))</f>
        <v>#NAME?</v>
      </c>
      <c r="E525" s="163">
        <v>1.3</v>
      </c>
      <c r="F525" s="134"/>
      <c r="G525" s="134"/>
      <c r="H525" s="134"/>
      <c r="I525" s="134"/>
      <c r="J525" s="134"/>
      <c r="K525" s="134"/>
      <c r="L525" s="134" t="e" cm="1">
        <f t="array" aca="1" ref="L525" ca="1">_xll.RiskNormal(5.4702*LN(A525)-22.889,(5.4702*LN(A525)-22.889)*0.35,_xll.RiskTruncateP(0.05,0.95),_xll.RiskName("DMI"),_xll.RiskUnits("kg"))</f>
        <v>#NAME?</v>
      </c>
      <c r="M525" s="134" t="e" cm="1">
        <f t="array" aca="1" ref="M525" ca="1">_xll.RiskNormal(0.0243*L525,0.005*L525,_xll.RiskTruncateP(0.05,0.95),_xll.RiskName("Soil Intake"),_xll.RiskUnits("kg"))</f>
        <v>#NAME?</v>
      </c>
      <c r="N525" s="134" t="e">
        <f t="shared" ca="1" si="66"/>
        <v>#NAME?</v>
      </c>
      <c r="O525" s="134">
        <f t="shared" si="67"/>
        <v>0</v>
      </c>
      <c r="P525" s="134" t="e">
        <f t="shared" ca="1" si="64"/>
        <v>#NAME?</v>
      </c>
      <c r="Q525" s="134" t="e">
        <f t="shared" ca="1" si="64"/>
        <v>#NAME?</v>
      </c>
      <c r="R525" s="134" t="e">
        <f t="shared" ca="1" si="64"/>
        <v>#NAME?</v>
      </c>
      <c r="S525" s="134" t="e">
        <f t="shared" ca="1" si="63"/>
        <v>#NAME?</v>
      </c>
      <c r="T525" s="134" t="e" cm="1">
        <f t="array" aca="1" ref="T525" ca="1">U524-(U524*(0.5^(1/_xll.RiskNormal('SW7'!C$2,'SW7'!D$2,_xll.RiskTruncateP(0.05,0.95),_xll.RiskName("Halflife"),_xll.RiskUnits("d")))))</f>
        <v>#NAME?</v>
      </c>
      <c r="U525" s="134" t="e">
        <f t="shared" ca="1" si="68"/>
        <v>#NAME?</v>
      </c>
      <c r="V525" s="137" t="e" cm="1">
        <f t="array" aca="1" ref="V525" ca="1">(U525*_xll.RiskNormal('SW7'!C$3,'SW7'!D$3,_xll.RiskTruncateP(0.05,0.95),_xll.RiskName("PFAS MUSCLE FRAC"))/(B525*_xll.RiskNormal('SW7'!C$4,'SW7'!E$4,_xll.RiskTruncateP(0.05,0.95),_xll.RiskName("MUSCLE BW FRAC"))))/1000</f>
        <v>#NAME?</v>
      </c>
      <c r="W525" s="137" t="e" cm="1">
        <f t="array" aca="1" ref="W525" ca="1">V525/_xll.RiskNormal('SW7'!C$5,'SW7'!D$5,_xll.RiskTruncateP(0.05,0.95),_xll.RiskName("Serum Part"))</f>
        <v>#NAME?</v>
      </c>
    </row>
    <row r="526" spans="1:23" x14ac:dyDescent="0.35">
      <c r="A526" s="133">
        <f t="shared" si="65"/>
        <v>523</v>
      </c>
      <c r="B526" s="134" t="e" cm="1">
        <f t="array" aca="1" ref="B526" ca="1">B525+_xll.RiskNormal(0.5584 + 2*0.001787*A526 -3*0.00000155*A526^2 - 4*0.00000000133*A526^3,0.35*(0.5584 + 2*0.001787*A526 -3*0.00000155*A526^2 - 4*0.00000000133*A526^3),_xll.RiskTruncateP(0.05,0.95),_xll.RiskName("BW Gain"),_xll.RiskUnits("kg"))</f>
        <v>#NAME?</v>
      </c>
      <c r="C526" s="133" t="e" cm="1">
        <f t="array" aca="1" ref="C526" ca="1">_xll.RiskNormal(20,20*0.3941,_xll.RiskTruncateP(0.05,0.95),_xll.RiskName("Diet 6 Feed"),_xll.RiskUnits("ng/kg dry"))</f>
        <v>#NAME?</v>
      </c>
      <c r="D526" s="133" t="e" cm="1">
        <f t="array" aca="1" ref="D526" ca="1">_xll.RiskNormal(170,170*0.282,_xll.RiskTruncateP(0.05,0.95),_xll.RiskName("Diet 6 Soil"),_xll.RiskUnits("ng/kg dry"))</f>
        <v>#NAME?</v>
      </c>
      <c r="E526" s="163">
        <v>1.3</v>
      </c>
      <c r="F526" s="134"/>
      <c r="G526" s="134"/>
      <c r="H526" s="134"/>
      <c r="I526" s="134"/>
      <c r="J526" s="134"/>
      <c r="K526" s="134"/>
      <c r="L526" s="134" t="e" cm="1">
        <f t="array" aca="1" ref="L526" ca="1">_xll.RiskNormal(5.4702*LN(A526)-22.889,(5.4702*LN(A526)-22.889)*0.35,_xll.RiskTruncateP(0.05,0.95),_xll.RiskName("DMI"),_xll.RiskUnits("kg"))</f>
        <v>#NAME?</v>
      </c>
      <c r="M526" s="134" t="e" cm="1">
        <f t="array" aca="1" ref="M526" ca="1">_xll.RiskNormal(0.0243*L526,0.005*L526,_xll.RiskTruncateP(0.05,0.95),_xll.RiskName("Soil Intake"),_xll.RiskUnits("kg"))</f>
        <v>#NAME?</v>
      </c>
      <c r="N526" s="134" t="e">
        <f t="shared" ca="1" si="66"/>
        <v>#NAME?</v>
      </c>
      <c r="O526" s="134">
        <f t="shared" si="67"/>
        <v>0</v>
      </c>
      <c r="P526" s="134" t="e">
        <f t="shared" ca="1" si="64"/>
        <v>#NAME?</v>
      </c>
      <c r="Q526" s="134" t="e">
        <f t="shared" ca="1" si="64"/>
        <v>#NAME?</v>
      </c>
      <c r="R526" s="134" t="e">
        <f t="shared" ca="1" si="64"/>
        <v>#NAME?</v>
      </c>
      <c r="S526" s="134" t="e">
        <f t="shared" ca="1" si="63"/>
        <v>#NAME?</v>
      </c>
      <c r="T526" s="134" t="e" cm="1">
        <f t="array" aca="1" ref="T526" ca="1">U525-(U525*(0.5^(1/_xll.RiskNormal('SW7'!C$2,'SW7'!D$2,_xll.RiskTruncateP(0.05,0.95),_xll.RiskName("Halflife"),_xll.RiskUnits("d")))))</f>
        <v>#NAME?</v>
      </c>
      <c r="U526" s="134" t="e">
        <f t="shared" ca="1" si="68"/>
        <v>#NAME?</v>
      </c>
      <c r="V526" s="137" t="e" cm="1">
        <f t="array" aca="1" ref="V526" ca="1">(U526*_xll.RiskNormal('SW7'!C$3,'SW7'!D$3,_xll.RiskTruncateP(0.05,0.95),_xll.RiskName("PFAS MUSCLE FRAC"))/(B526*_xll.RiskNormal('SW7'!C$4,'SW7'!E$4,_xll.RiskTruncateP(0.05,0.95),_xll.RiskName("MUSCLE BW FRAC"))))/1000</f>
        <v>#NAME?</v>
      </c>
      <c r="W526" s="137" t="e" cm="1">
        <f t="array" aca="1" ref="W526" ca="1">V526/_xll.RiskNormal('SW7'!C$5,'SW7'!D$5,_xll.RiskTruncateP(0.05,0.95),_xll.RiskName("Serum Part"))</f>
        <v>#NAME?</v>
      </c>
    </row>
    <row r="527" spans="1:23" x14ac:dyDescent="0.35">
      <c r="A527" s="133">
        <f t="shared" si="65"/>
        <v>524</v>
      </c>
      <c r="B527" s="134" t="e" cm="1">
        <f t="array" aca="1" ref="B527" ca="1">B526+_xll.RiskNormal(0.5584 + 2*0.001787*A527 -3*0.00000155*A527^2 - 4*0.00000000133*A527^3,0.35*(0.5584 + 2*0.001787*A527 -3*0.00000155*A527^2 - 4*0.00000000133*A527^3),_xll.RiskTruncateP(0.05,0.95),_xll.RiskName("BW Gain"),_xll.RiskUnits("kg"))</f>
        <v>#NAME?</v>
      </c>
      <c r="C527" s="133" t="e" cm="1">
        <f t="array" aca="1" ref="C527" ca="1">_xll.RiskNormal(20,20*0.3941,_xll.RiskTruncateP(0.05,0.95),_xll.RiskName("Diet 6 Feed"),_xll.RiskUnits("ng/kg dry"))</f>
        <v>#NAME?</v>
      </c>
      <c r="D527" s="133" t="e" cm="1">
        <f t="array" aca="1" ref="D527" ca="1">_xll.RiskNormal(170,170*0.282,_xll.RiskTruncateP(0.05,0.95),_xll.RiskName("Diet 6 Soil"),_xll.RiskUnits("ng/kg dry"))</f>
        <v>#NAME?</v>
      </c>
      <c r="E527" s="163">
        <v>1.3</v>
      </c>
      <c r="F527" s="134"/>
      <c r="G527" s="134"/>
      <c r="H527" s="134"/>
      <c r="I527" s="134"/>
      <c r="J527" s="134"/>
      <c r="K527" s="134"/>
      <c r="L527" s="134" t="e" cm="1">
        <f t="array" aca="1" ref="L527" ca="1">_xll.RiskNormal(5.4702*LN(A527)-22.889,(5.4702*LN(A527)-22.889)*0.35,_xll.RiskTruncateP(0.05,0.95),_xll.RiskName("DMI"),_xll.RiskUnits("kg"))</f>
        <v>#NAME?</v>
      </c>
      <c r="M527" s="134" t="e" cm="1">
        <f t="array" aca="1" ref="M527" ca="1">_xll.RiskNormal(0.0243*L527,0.005*L527,_xll.RiskTruncateP(0.05,0.95),_xll.RiskName("Soil Intake"),_xll.RiskUnits("kg"))</f>
        <v>#NAME?</v>
      </c>
      <c r="N527" s="134" t="e">
        <f t="shared" ca="1" si="66"/>
        <v>#NAME?</v>
      </c>
      <c r="O527" s="134">
        <f t="shared" si="67"/>
        <v>0</v>
      </c>
      <c r="P527" s="134" t="e">
        <f t="shared" ca="1" si="64"/>
        <v>#NAME?</v>
      </c>
      <c r="Q527" s="134" t="e">
        <f t="shared" ca="1" si="64"/>
        <v>#NAME?</v>
      </c>
      <c r="R527" s="134" t="e">
        <f t="shared" ca="1" si="64"/>
        <v>#NAME?</v>
      </c>
      <c r="S527" s="134" t="e">
        <f t="shared" ref="S527:S590" ca="1" si="69">SUM(O527:R527)</f>
        <v>#NAME?</v>
      </c>
      <c r="T527" s="134" t="e" cm="1">
        <f t="array" aca="1" ref="T527" ca="1">U526-(U526*(0.5^(1/_xll.RiskNormal('SW7'!C$2,'SW7'!D$2,_xll.RiskTruncateP(0.05,0.95),_xll.RiskName("Halflife"),_xll.RiskUnits("d")))))</f>
        <v>#NAME?</v>
      </c>
      <c r="U527" s="134" t="e">
        <f t="shared" ca="1" si="68"/>
        <v>#NAME?</v>
      </c>
      <c r="V527" s="137" t="e" cm="1">
        <f t="array" aca="1" ref="V527" ca="1">(U527*_xll.RiskNormal('SW7'!C$3,'SW7'!D$3,_xll.RiskTruncateP(0.05,0.95),_xll.RiskName("PFAS MUSCLE FRAC"))/(B527*_xll.RiskNormal('SW7'!C$4,'SW7'!E$4,_xll.RiskTruncateP(0.05,0.95),_xll.RiskName("MUSCLE BW FRAC"))))/1000</f>
        <v>#NAME?</v>
      </c>
      <c r="W527" s="137" t="e" cm="1">
        <f t="array" aca="1" ref="W527" ca="1">V527/_xll.RiskNormal('SW7'!C$5,'SW7'!D$5,_xll.RiskTruncateP(0.05,0.95),_xll.RiskName("Serum Part"))</f>
        <v>#NAME?</v>
      </c>
    </row>
    <row r="528" spans="1:23" x14ac:dyDescent="0.35">
      <c r="A528" s="133">
        <f t="shared" si="65"/>
        <v>525</v>
      </c>
      <c r="B528" s="134" t="e" cm="1">
        <f t="array" aca="1" ref="B528" ca="1">B527+_xll.RiskNormal(0.5584 + 2*0.001787*A528 -3*0.00000155*A528^2 - 4*0.00000000133*A528^3,0.35*(0.5584 + 2*0.001787*A528 -3*0.00000155*A528^2 - 4*0.00000000133*A528^3),_xll.RiskTruncateP(0.05,0.95),_xll.RiskName("BW Gain"),_xll.RiskUnits("kg"))</f>
        <v>#NAME?</v>
      </c>
      <c r="C528" s="133" t="e" cm="1">
        <f t="array" aca="1" ref="C528" ca="1">_xll.RiskNormal(20,20*0.3941,_xll.RiskTruncateP(0.05,0.95),_xll.RiskName("Diet 6 Feed"),_xll.RiskUnits("ng/kg dry"))</f>
        <v>#NAME?</v>
      </c>
      <c r="D528" s="133" t="e" cm="1">
        <f t="array" aca="1" ref="D528" ca="1">_xll.RiskNormal(170,170*0.282,_xll.RiskTruncateP(0.05,0.95),_xll.RiskName("Diet 6 Soil"),_xll.RiskUnits("ng/kg dry"))</f>
        <v>#NAME?</v>
      </c>
      <c r="E528" s="163">
        <v>1.3</v>
      </c>
      <c r="F528" s="134"/>
      <c r="G528" s="134"/>
      <c r="H528" s="134"/>
      <c r="I528" s="134"/>
      <c r="J528" s="134"/>
      <c r="K528" s="134"/>
      <c r="L528" s="134" t="e" cm="1">
        <f t="array" aca="1" ref="L528" ca="1">_xll.RiskNormal(5.4702*LN(A528)-22.889,(5.4702*LN(A528)-22.889)*0.35,_xll.RiskTruncateP(0.05,0.95),_xll.RiskName("DMI"),_xll.RiskUnits("kg"))</f>
        <v>#NAME?</v>
      </c>
      <c r="M528" s="134" t="e" cm="1">
        <f t="array" aca="1" ref="M528" ca="1">_xll.RiskNormal(0.0243*L528,0.005*L528,_xll.RiskTruncateP(0.05,0.95),_xll.RiskName("Soil Intake"),_xll.RiskUnits("kg"))</f>
        <v>#NAME?</v>
      </c>
      <c r="N528" s="134" t="e">
        <f t="shared" ca="1" si="66"/>
        <v>#NAME?</v>
      </c>
      <c r="O528" s="134">
        <f t="shared" si="67"/>
        <v>0</v>
      </c>
      <c r="P528" s="134" t="e">
        <f t="shared" ca="1" si="64"/>
        <v>#NAME?</v>
      </c>
      <c r="Q528" s="134" t="e">
        <f t="shared" ca="1" si="64"/>
        <v>#NAME?</v>
      </c>
      <c r="R528" s="134" t="e">
        <f t="shared" ca="1" si="64"/>
        <v>#NAME?</v>
      </c>
      <c r="S528" s="134" t="e">
        <f t="shared" ca="1" si="69"/>
        <v>#NAME?</v>
      </c>
      <c r="T528" s="134" t="e" cm="1">
        <f t="array" aca="1" ref="T528" ca="1">U527-(U527*(0.5^(1/_xll.RiskNormal('SW7'!C$2,'SW7'!D$2,_xll.RiskTruncateP(0.05,0.95),_xll.RiskName("Halflife"),_xll.RiskUnits("d")))))</f>
        <v>#NAME?</v>
      </c>
      <c r="U528" s="134" t="e">
        <f t="shared" ca="1" si="68"/>
        <v>#NAME?</v>
      </c>
      <c r="V528" s="137" t="e" cm="1">
        <f t="array" aca="1" ref="V528" ca="1">(U528*_xll.RiskNormal('SW7'!C$3,'SW7'!D$3,_xll.RiskTruncateP(0.05,0.95),_xll.RiskName("PFAS MUSCLE FRAC"))/(B528*_xll.RiskNormal('SW7'!C$4,'SW7'!E$4,_xll.RiskTruncateP(0.05,0.95),_xll.RiskName("MUSCLE BW FRAC"))))/1000</f>
        <v>#NAME?</v>
      </c>
      <c r="W528" s="137" t="e" cm="1">
        <f t="array" aca="1" ref="W528" ca="1">V528/_xll.RiskNormal('SW7'!C$5,'SW7'!D$5,_xll.RiskTruncateP(0.05,0.95),_xll.RiskName("Serum Part"))</f>
        <v>#NAME?</v>
      </c>
    </row>
    <row r="529" spans="1:23" x14ac:dyDescent="0.35">
      <c r="A529" s="133">
        <f t="shared" si="65"/>
        <v>526</v>
      </c>
      <c r="B529" s="134" t="e" cm="1">
        <f t="array" aca="1" ref="B529" ca="1">B528+_xll.RiskNormal(0.5584 + 2*0.001787*A529 -3*0.00000155*A529^2 - 4*0.00000000133*A529^3,0.35*(0.5584 + 2*0.001787*A529 -3*0.00000155*A529^2 - 4*0.00000000133*A529^3),_xll.RiskTruncateP(0.05,0.95),_xll.RiskName("BW Gain"),_xll.RiskUnits("kg"))</f>
        <v>#NAME?</v>
      </c>
      <c r="C529" s="142" t="e" cm="1">
        <f t="array" aca="1" ref="C529" ca="1">_xll.RiskNormal(2800,2800*0.3941,_xll.RiskTruncateP(0.05,0.95),_xll.RiskName("Diet 7 Feed"),_xll.RiskUnits("ng/kg dry"))</f>
        <v>#NAME?</v>
      </c>
      <c r="D529" s="133">
        <v>0</v>
      </c>
      <c r="E529" s="163">
        <v>1.3</v>
      </c>
      <c r="F529" s="134"/>
      <c r="G529" s="134"/>
      <c r="H529" s="134"/>
      <c r="I529" s="134"/>
      <c r="J529" s="134"/>
      <c r="K529" s="134"/>
      <c r="L529" s="134" t="e" cm="1">
        <f t="array" aca="1" ref="L529" ca="1">_xll.RiskNormal(5.4702*LN(A529)-22.889,(5.4702*LN(A529)-22.889)*0.35,_xll.RiskTruncateP(0.05,0.95),_xll.RiskName("DMI"),_xll.RiskUnits("kg"))</f>
        <v>#NAME?</v>
      </c>
      <c r="M529" s="134" t="e" cm="1">
        <f t="array" aca="1" ref="M529" ca="1">_xll.RiskNormal(0.0243*L529,0.005*L529,_xll.RiskTruncateP(0.05,0.95),_xll.RiskName("Soil Intake"),_xll.RiskUnits("kg"))</f>
        <v>#NAME?</v>
      </c>
      <c r="N529" s="134" t="e">
        <f t="shared" ca="1" si="66"/>
        <v>#NAME?</v>
      </c>
      <c r="O529" s="134">
        <f t="shared" si="67"/>
        <v>0</v>
      </c>
      <c r="P529" s="134" t="e">
        <f t="shared" ca="1" si="64"/>
        <v>#NAME?</v>
      </c>
      <c r="Q529" s="134" t="e">
        <f t="shared" ca="1" si="64"/>
        <v>#NAME?</v>
      </c>
      <c r="R529" s="134" t="e">
        <f t="shared" ca="1" si="64"/>
        <v>#NAME?</v>
      </c>
      <c r="S529" s="134" t="e">
        <f t="shared" ca="1" si="69"/>
        <v>#NAME?</v>
      </c>
      <c r="T529" s="134" t="e" cm="1">
        <f t="array" aca="1" ref="T529" ca="1">U528-(U528*(0.5^(1/_xll.RiskNormal('SW7'!C$2,'SW7'!D$2,_xll.RiskTruncateP(0.05,0.95),_xll.RiskName("Halflife"),_xll.RiskUnits("d")))))</f>
        <v>#NAME?</v>
      </c>
      <c r="U529" s="134" t="e">
        <f t="shared" ca="1" si="68"/>
        <v>#NAME?</v>
      </c>
      <c r="V529" s="137" t="e" cm="1">
        <f t="array" aca="1" ref="V529" ca="1">(U529*_xll.RiskNormal('SW7'!C$3,'SW7'!D$3,_xll.RiskTruncateP(0.05,0.95),_xll.RiskName("PFAS MUSCLE FRAC"))/(B529*_xll.RiskNormal('SW7'!C$4,'SW7'!E$4,_xll.RiskTruncateP(0.05,0.95),_xll.RiskName("MUSCLE BW FRAC"))))/1000</f>
        <v>#NAME?</v>
      </c>
      <c r="W529" s="137" t="e" cm="1">
        <f t="array" aca="1" ref="W529" ca="1">V529/_xll.RiskNormal('SW7'!C$5,'SW7'!D$5,_xll.RiskTruncateP(0.05,0.95),_xll.RiskName("Serum Part"))</f>
        <v>#NAME?</v>
      </c>
    </row>
    <row r="530" spans="1:23" x14ac:dyDescent="0.35">
      <c r="A530" s="133">
        <f t="shared" si="65"/>
        <v>527</v>
      </c>
      <c r="B530" s="134" t="e" cm="1">
        <f t="array" aca="1" ref="B530" ca="1">B529+_xll.RiskNormal(0.5584 + 2*0.001787*A530 -3*0.00000155*A530^2 - 4*0.00000000133*A530^3,0.35*(0.5584 + 2*0.001787*A530 -3*0.00000155*A530^2 - 4*0.00000000133*A530^3),_xll.RiskTruncateP(0.05,0.95),_xll.RiskName("BW Gain"),_xll.RiskUnits("kg"))</f>
        <v>#NAME?</v>
      </c>
      <c r="C530" s="142" t="e" cm="1">
        <f t="array" aca="1" ref="C530" ca="1">_xll.RiskNormal(2800,2800*0.3941,_xll.RiskTruncateP(0.05,0.95),_xll.RiskName("Diet 7 Feed"),_xll.RiskUnits("ng/kg dry"))</f>
        <v>#NAME?</v>
      </c>
      <c r="D530" s="133">
        <v>0</v>
      </c>
      <c r="E530" s="163">
        <v>1.3</v>
      </c>
      <c r="F530" s="134"/>
      <c r="G530" s="134"/>
      <c r="H530" s="134"/>
      <c r="I530" s="134"/>
      <c r="J530" s="134"/>
      <c r="K530" s="134"/>
      <c r="L530" s="134" t="e" cm="1">
        <f t="array" aca="1" ref="L530" ca="1">_xll.RiskNormal(5.4702*LN(A530)-22.889,(5.4702*LN(A530)-22.889)*0.35,_xll.RiskTruncateP(0.05,0.95),_xll.RiskName("DMI"),_xll.RiskUnits("kg"))</f>
        <v>#NAME?</v>
      </c>
      <c r="M530" s="134" t="e" cm="1">
        <f t="array" aca="1" ref="M530" ca="1">_xll.RiskNormal(0.0243*L530,0.005*L530,_xll.RiskTruncateP(0.05,0.95),_xll.RiskName("Soil Intake"),_xll.RiskUnits("kg"))</f>
        <v>#NAME?</v>
      </c>
      <c r="N530" s="134" t="e">
        <f t="shared" ca="1" si="66"/>
        <v>#NAME?</v>
      </c>
      <c r="O530" s="134">
        <f t="shared" si="67"/>
        <v>0</v>
      </c>
      <c r="P530" s="134" t="e">
        <f t="shared" ca="1" si="64"/>
        <v>#NAME?</v>
      </c>
      <c r="Q530" s="134" t="e">
        <f t="shared" ca="1" si="64"/>
        <v>#NAME?</v>
      </c>
      <c r="R530" s="134" t="e">
        <f t="shared" ca="1" si="64"/>
        <v>#NAME?</v>
      </c>
      <c r="S530" s="134" t="e">
        <f t="shared" ca="1" si="69"/>
        <v>#NAME?</v>
      </c>
      <c r="T530" s="134" t="e" cm="1">
        <f t="array" aca="1" ref="T530" ca="1">U529-(U529*(0.5^(1/_xll.RiskNormal('SW7'!C$2,'SW7'!D$2,_xll.RiskTruncateP(0.05,0.95),_xll.RiskName("Halflife"),_xll.RiskUnits("d")))))</f>
        <v>#NAME?</v>
      </c>
      <c r="U530" s="134" t="e">
        <f t="shared" ca="1" si="68"/>
        <v>#NAME?</v>
      </c>
      <c r="V530" s="137" t="e" cm="1">
        <f t="array" aca="1" ref="V530" ca="1">(U530*_xll.RiskNormal('SW7'!C$3,'SW7'!D$3,_xll.RiskTruncateP(0.05,0.95),_xll.RiskName("PFAS MUSCLE FRAC"))/(B530*_xll.RiskNormal('SW7'!C$4,'SW7'!E$4,_xll.RiskTruncateP(0.05,0.95),_xll.RiskName("MUSCLE BW FRAC"))))/1000</f>
        <v>#NAME?</v>
      </c>
      <c r="W530" s="137" t="e" cm="1">
        <f t="array" aca="1" ref="W530" ca="1">V530/_xll.RiskNormal('SW7'!C$5,'SW7'!D$5,_xll.RiskTruncateP(0.05,0.95),_xll.RiskName("Serum Part"))</f>
        <v>#NAME?</v>
      </c>
    </row>
    <row r="531" spans="1:23" x14ac:dyDescent="0.35">
      <c r="A531" s="133">
        <f t="shared" si="65"/>
        <v>528</v>
      </c>
      <c r="B531" s="134" t="e" cm="1">
        <f t="array" aca="1" ref="B531" ca="1">B530+_xll.RiskNormal(0.5584 + 2*0.001787*A531 -3*0.00000155*A531^2 - 4*0.00000000133*A531^3,0.35*(0.5584 + 2*0.001787*A531 -3*0.00000155*A531^2 - 4*0.00000000133*A531^3),_xll.RiskTruncateP(0.05,0.95),_xll.RiskName("BW Gain"),_xll.RiskUnits("kg"))</f>
        <v>#NAME?</v>
      </c>
      <c r="C531" s="142" t="e" cm="1">
        <f t="array" aca="1" ref="C531" ca="1">_xll.RiskNormal(2800,2800*0.3941,_xll.RiskTruncateP(0.05,0.95),_xll.RiskName("Diet 7 Feed"),_xll.RiskUnits("ng/kg dry"))</f>
        <v>#NAME?</v>
      </c>
      <c r="D531" s="133">
        <v>0</v>
      </c>
      <c r="E531" s="163">
        <v>1.3</v>
      </c>
      <c r="F531" s="134"/>
      <c r="G531" s="134"/>
      <c r="H531" s="134"/>
      <c r="I531" s="134"/>
      <c r="J531" s="134"/>
      <c r="K531" s="134"/>
      <c r="L531" s="134" t="e" cm="1">
        <f t="array" aca="1" ref="L531" ca="1">_xll.RiskNormal(5.4702*LN(A531)-22.889,(5.4702*LN(A531)-22.889)*0.35,_xll.RiskTruncateP(0.05,0.95),_xll.RiskName("DMI"),_xll.RiskUnits("kg"))</f>
        <v>#NAME?</v>
      </c>
      <c r="M531" s="134" t="e" cm="1">
        <f t="array" aca="1" ref="M531" ca="1">_xll.RiskNormal(0.0243*L531,0.005*L531,_xll.RiskTruncateP(0.05,0.95),_xll.RiskName("Soil Intake"),_xll.RiskUnits("kg"))</f>
        <v>#NAME?</v>
      </c>
      <c r="N531" s="134" t="e">
        <f t="shared" ca="1" si="66"/>
        <v>#NAME?</v>
      </c>
      <c r="O531" s="134">
        <f t="shared" si="67"/>
        <v>0</v>
      </c>
      <c r="P531" s="134" t="e">
        <f t="shared" ca="1" si="64"/>
        <v>#NAME?</v>
      </c>
      <c r="Q531" s="134" t="e">
        <f t="shared" ca="1" si="64"/>
        <v>#NAME?</v>
      </c>
      <c r="R531" s="134" t="e">
        <f t="shared" ca="1" si="64"/>
        <v>#NAME?</v>
      </c>
      <c r="S531" s="134" t="e">
        <f t="shared" ca="1" si="69"/>
        <v>#NAME?</v>
      </c>
      <c r="T531" s="134" t="e" cm="1">
        <f t="array" aca="1" ref="T531" ca="1">U530-(U530*(0.5^(1/_xll.RiskNormal('SW7'!C$2,'SW7'!D$2,_xll.RiskTruncateP(0.05,0.95),_xll.RiskName("Halflife"),_xll.RiskUnits("d")))))</f>
        <v>#NAME?</v>
      </c>
      <c r="U531" s="134" t="e">
        <f t="shared" ca="1" si="68"/>
        <v>#NAME?</v>
      </c>
      <c r="V531" s="137" t="e" cm="1">
        <f t="array" aca="1" ref="V531" ca="1">(U531*_xll.RiskNormal('SW7'!C$3,'SW7'!D$3,_xll.RiskTruncateP(0.05,0.95),_xll.RiskName("PFAS MUSCLE FRAC"))/(B531*_xll.RiskNormal('SW7'!C$4,'SW7'!E$4,_xll.RiskTruncateP(0.05,0.95),_xll.RiskName("MUSCLE BW FRAC"))))/1000</f>
        <v>#NAME?</v>
      </c>
      <c r="W531" s="137" t="e" cm="1">
        <f t="array" aca="1" ref="W531" ca="1">V531/_xll.RiskNormal('SW7'!C$5,'SW7'!D$5,_xll.RiskTruncateP(0.05,0.95),_xll.RiskName("Serum Part"))</f>
        <v>#NAME?</v>
      </c>
    </row>
    <row r="532" spans="1:23" x14ac:dyDescent="0.35">
      <c r="A532" s="133">
        <f t="shared" si="65"/>
        <v>529</v>
      </c>
      <c r="B532" s="134" t="e" cm="1">
        <f t="array" aca="1" ref="B532" ca="1">B531+_xll.RiskNormal(0.5584 + 2*0.001787*A532 -3*0.00000155*A532^2 - 4*0.00000000133*A532^3,0.35*(0.5584 + 2*0.001787*A532 -3*0.00000155*A532^2 - 4*0.00000000133*A532^3),_xll.RiskTruncateP(0.05,0.95),_xll.RiskName("BW Gain"),_xll.RiskUnits("kg"))</f>
        <v>#NAME?</v>
      </c>
      <c r="C532" s="142" t="e" cm="1">
        <f t="array" aca="1" ref="C532" ca="1">_xll.RiskNormal(2800,2800*0.3941,_xll.RiskTruncateP(0.05,0.95),_xll.RiskName("Diet 7 Feed"),_xll.RiskUnits("ng/kg dry"))</f>
        <v>#NAME?</v>
      </c>
      <c r="D532" s="133">
        <v>0</v>
      </c>
      <c r="E532" s="163">
        <v>1.3</v>
      </c>
      <c r="F532" s="134"/>
      <c r="G532" s="134"/>
      <c r="H532" s="134"/>
      <c r="I532" s="134"/>
      <c r="J532" s="134"/>
      <c r="K532" s="134"/>
      <c r="L532" s="134" t="e" cm="1">
        <f t="array" aca="1" ref="L532" ca="1">_xll.RiskNormal(5.4702*LN(A532)-22.889,(5.4702*LN(A532)-22.889)*0.35,_xll.RiskTruncateP(0.05,0.95),_xll.RiskName("DMI"),_xll.RiskUnits("kg"))</f>
        <v>#NAME?</v>
      </c>
      <c r="M532" s="134" t="e" cm="1">
        <f t="array" aca="1" ref="M532" ca="1">_xll.RiskNormal(0.0243*L532,0.005*L532,_xll.RiskTruncateP(0.05,0.95),_xll.RiskName("Soil Intake"),_xll.RiskUnits("kg"))</f>
        <v>#NAME?</v>
      </c>
      <c r="N532" s="134" t="e">
        <f t="shared" ca="1" si="66"/>
        <v>#NAME?</v>
      </c>
      <c r="O532" s="134">
        <f t="shared" si="67"/>
        <v>0</v>
      </c>
      <c r="P532" s="134" t="e">
        <f t="shared" ca="1" si="64"/>
        <v>#NAME?</v>
      </c>
      <c r="Q532" s="134" t="e">
        <f t="shared" ca="1" si="64"/>
        <v>#NAME?</v>
      </c>
      <c r="R532" s="134" t="e">
        <f t="shared" ca="1" si="64"/>
        <v>#NAME?</v>
      </c>
      <c r="S532" s="134" t="e">
        <f t="shared" ca="1" si="69"/>
        <v>#NAME?</v>
      </c>
      <c r="T532" s="134" t="e" cm="1">
        <f t="array" aca="1" ref="T532" ca="1">U531-(U531*(0.5^(1/_xll.RiskNormal('SW7'!C$2,'SW7'!D$2,_xll.RiskTruncateP(0.05,0.95),_xll.RiskName("Halflife"),_xll.RiskUnits("d")))))</f>
        <v>#NAME?</v>
      </c>
      <c r="U532" s="134" t="e">
        <f t="shared" ca="1" si="68"/>
        <v>#NAME?</v>
      </c>
      <c r="V532" s="137" t="e" cm="1">
        <f t="array" aca="1" ref="V532" ca="1">(U532*_xll.RiskNormal('SW7'!C$3,'SW7'!D$3,_xll.RiskTruncateP(0.05,0.95),_xll.RiskName("PFAS MUSCLE FRAC"))/(B532*_xll.RiskNormal('SW7'!C$4,'SW7'!E$4,_xll.RiskTruncateP(0.05,0.95),_xll.RiskName("MUSCLE BW FRAC"))))/1000</f>
        <v>#NAME?</v>
      </c>
      <c r="W532" s="137" t="e" cm="1">
        <f t="array" aca="1" ref="W532" ca="1">V532/_xll.RiskNormal('SW7'!C$5,'SW7'!D$5,_xll.RiskTruncateP(0.05,0.95),_xll.RiskName("Serum Part"))</f>
        <v>#NAME?</v>
      </c>
    </row>
    <row r="533" spans="1:23" x14ac:dyDescent="0.35">
      <c r="A533" s="133">
        <f t="shared" si="65"/>
        <v>530</v>
      </c>
      <c r="B533" s="134" t="e" cm="1">
        <f t="array" aca="1" ref="B533" ca="1">B532+_xll.RiskNormal(0.5584 + 2*0.001787*A533 -3*0.00000155*A533^2 - 4*0.00000000133*A533^3,0.35*(0.5584 + 2*0.001787*A533 -3*0.00000155*A533^2 - 4*0.00000000133*A533^3),_xll.RiskTruncateP(0.05,0.95),_xll.RiskName("BW Gain"),_xll.RiskUnits("kg"))</f>
        <v>#NAME?</v>
      </c>
      <c r="C533" s="142" t="e" cm="1">
        <f t="array" aca="1" ref="C533" ca="1">_xll.RiskNormal(2800,2800*0.3941,_xll.RiskTruncateP(0.05,0.95),_xll.RiskName("Diet 7 Feed"),_xll.RiskUnits("ng/kg dry"))</f>
        <v>#NAME?</v>
      </c>
      <c r="D533" s="133">
        <v>0</v>
      </c>
      <c r="E533" s="163">
        <v>1.3</v>
      </c>
      <c r="F533" s="134"/>
      <c r="G533" s="134"/>
      <c r="H533" s="134"/>
      <c r="I533" s="134"/>
      <c r="J533" s="134"/>
      <c r="K533" s="134"/>
      <c r="L533" s="134" t="e" cm="1">
        <f t="array" aca="1" ref="L533" ca="1">_xll.RiskNormal(5.4702*LN(A533)-22.889,(5.4702*LN(A533)-22.889)*0.35,_xll.RiskTruncateP(0.05,0.95),_xll.RiskName("DMI"),_xll.RiskUnits("kg"))</f>
        <v>#NAME?</v>
      </c>
      <c r="M533" s="134" t="e" cm="1">
        <f t="array" aca="1" ref="M533" ca="1">_xll.RiskNormal(0.0243*L533,0.005*L533,_xll.RiskTruncateP(0.05,0.95),_xll.RiskName("Soil Intake"),_xll.RiskUnits("kg"))</f>
        <v>#NAME?</v>
      </c>
      <c r="N533" s="134" t="e">
        <f t="shared" ca="1" si="66"/>
        <v>#NAME?</v>
      </c>
      <c r="O533" s="134">
        <f t="shared" si="67"/>
        <v>0</v>
      </c>
      <c r="P533" s="134" t="e">
        <f t="shared" ca="1" si="64"/>
        <v>#NAME?</v>
      </c>
      <c r="Q533" s="134" t="e">
        <f t="shared" ca="1" si="64"/>
        <v>#NAME?</v>
      </c>
      <c r="R533" s="134" t="e">
        <f t="shared" ca="1" si="64"/>
        <v>#NAME?</v>
      </c>
      <c r="S533" s="134" t="e">
        <f t="shared" ca="1" si="69"/>
        <v>#NAME?</v>
      </c>
      <c r="T533" s="134" t="e" cm="1">
        <f t="array" aca="1" ref="T533" ca="1">U532-(U532*(0.5^(1/_xll.RiskNormal('SW7'!C$2,'SW7'!D$2,_xll.RiskTruncateP(0.05,0.95),_xll.RiskName("Halflife"),_xll.RiskUnits("d")))))</f>
        <v>#NAME?</v>
      </c>
      <c r="U533" s="134" t="e">
        <f t="shared" ca="1" si="68"/>
        <v>#NAME?</v>
      </c>
      <c r="V533" s="137" t="e" cm="1">
        <f t="array" aca="1" ref="V533" ca="1">(U533*_xll.RiskNormal('SW7'!C$3,'SW7'!D$3,_xll.RiskTruncateP(0.05,0.95),_xll.RiskName("PFAS MUSCLE FRAC"))/(B533*_xll.RiskNormal('SW7'!C$4,'SW7'!E$4,_xll.RiskTruncateP(0.05,0.95),_xll.RiskName("MUSCLE BW FRAC"))))/1000</f>
        <v>#NAME?</v>
      </c>
      <c r="W533" s="137" t="e" cm="1">
        <f t="array" aca="1" ref="W533" ca="1">V533/_xll.RiskNormal('SW7'!C$5,'SW7'!D$5,_xll.RiskTruncateP(0.05,0.95),_xll.RiskName("Serum Part"))</f>
        <v>#NAME?</v>
      </c>
    </row>
    <row r="534" spans="1:23" x14ac:dyDescent="0.35">
      <c r="A534" s="133">
        <f t="shared" si="65"/>
        <v>531</v>
      </c>
      <c r="B534" s="134" t="e" cm="1">
        <f t="array" aca="1" ref="B534" ca="1">B533+_xll.RiskNormal(0.5584 + 2*0.001787*A534 -3*0.00000155*A534^2 - 4*0.00000000133*A534^3,0.35*(0.5584 + 2*0.001787*A534 -3*0.00000155*A534^2 - 4*0.00000000133*A534^3),_xll.RiskTruncateP(0.05,0.95),_xll.RiskName("BW Gain"),_xll.RiskUnits("kg"))</f>
        <v>#NAME?</v>
      </c>
      <c r="C534" s="142" t="e" cm="1">
        <f t="array" aca="1" ref="C534" ca="1">_xll.RiskNormal(2800,2800*0.3941,_xll.RiskTruncateP(0.05,0.95),_xll.RiskName("Diet 7 Feed"),_xll.RiskUnits("ng/kg dry"))</f>
        <v>#NAME?</v>
      </c>
      <c r="D534" s="133">
        <v>0</v>
      </c>
      <c r="E534" s="163">
        <v>1.3</v>
      </c>
      <c r="F534" s="134"/>
      <c r="G534" s="134"/>
      <c r="H534" s="134"/>
      <c r="I534" s="134"/>
      <c r="J534" s="134"/>
      <c r="K534" s="134"/>
      <c r="L534" s="134" t="e" cm="1">
        <f t="array" aca="1" ref="L534" ca="1">_xll.RiskNormal(5.4702*LN(A534)-22.889,(5.4702*LN(A534)-22.889)*0.35,_xll.RiskTruncateP(0.05,0.95),_xll.RiskName("DMI"),_xll.RiskUnits("kg"))</f>
        <v>#NAME?</v>
      </c>
      <c r="M534" s="134" t="e" cm="1">
        <f t="array" aca="1" ref="M534" ca="1">_xll.RiskNormal(0.0243*L534,0.005*L534,_xll.RiskTruncateP(0.05,0.95),_xll.RiskName("Soil Intake"),_xll.RiskUnits("kg"))</f>
        <v>#NAME?</v>
      </c>
      <c r="N534" s="134" t="e">
        <f t="shared" ca="1" si="66"/>
        <v>#NAME?</v>
      </c>
      <c r="O534" s="134">
        <f t="shared" si="67"/>
        <v>0</v>
      </c>
      <c r="P534" s="134" t="e">
        <f t="shared" ca="1" si="64"/>
        <v>#NAME?</v>
      </c>
      <c r="Q534" s="134" t="e">
        <f t="shared" ca="1" si="64"/>
        <v>#NAME?</v>
      </c>
      <c r="R534" s="134" t="e">
        <f t="shared" ca="1" si="64"/>
        <v>#NAME?</v>
      </c>
      <c r="S534" s="134" t="e">
        <f t="shared" ca="1" si="69"/>
        <v>#NAME?</v>
      </c>
      <c r="T534" s="134" t="e" cm="1">
        <f t="array" aca="1" ref="T534" ca="1">U533-(U533*(0.5^(1/_xll.RiskNormal('SW7'!C$2,'SW7'!D$2,_xll.RiskTruncateP(0.05,0.95),_xll.RiskName("Halflife"),_xll.RiskUnits("d")))))</f>
        <v>#NAME?</v>
      </c>
      <c r="U534" s="134" t="e">
        <f t="shared" ca="1" si="68"/>
        <v>#NAME?</v>
      </c>
      <c r="V534" s="137" t="e" cm="1">
        <f t="array" aca="1" ref="V534" ca="1">(U534*_xll.RiskNormal('SW7'!C$3,'SW7'!D$3,_xll.RiskTruncateP(0.05,0.95),_xll.RiskName("PFAS MUSCLE FRAC"))/(B534*_xll.RiskNormal('SW7'!C$4,'SW7'!E$4,_xll.RiskTruncateP(0.05,0.95),_xll.RiskName("MUSCLE BW FRAC"))))/1000</f>
        <v>#NAME?</v>
      </c>
      <c r="W534" s="137" t="e" cm="1">
        <f t="array" aca="1" ref="W534" ca="1">V534/_xll.RiskNormal('SW7'!C$5,'SW7'!D$5,_xll.RiskTruncateP(0.05,0.95),_xll.RiskName("Serum Part"))</f>
        <v>#NAME?</v>
      </c>
    </row>
    <row r="535" spans="1:23" x14ac:dyDescent="0.35">
      <c r="A535" s="133">
        <f t="shared" si="65"/>
        <v>532</v>
      </c>
      <c r="B535" s="134" t="e" cm="1">
        <f t="array" aca="1" ref="B535" ca="1">B534+_xll.RiskNormal(0.5584 + 2*0.001787*A535 -3*0.00000155*A535^2 - 4*0.00000000133*A535^3,0.35*(0.5584 + 2*0.001787*A535 -3*0.00000155*A535^2 - 4*0.00000000133*A535^3),_xll.RiskTruncateP(0.05,0.95),_xll.RiskName("BW Gain"),_xll.RiskUnits("kg"))</f>
        <v>#NAME?</v>
      </c>
      <c r="C535" s="142" t="e" cm="1">
        <f t="array" aca="1" ref="C535" ca="1">_xll.RiskNormal(2800,2800*0.3941,_xll.RiskTruncateP(0.05,0.95),_xll.RiskName("Diet 7 Feed"),_xll.RiskUnits("ng/kg dry"))</f>
        <v>#NAME?</v>
      </c>
      <c r="D535" s="133">
        <v>0</v>
      </c>
      <c r="E535" s="163">
        <v>1.3</v>
      </c>
      <c r="F535" s="134"/>
      <c r="G535" s="134"/>
      <c r="H535" s="134"/>
      <c r="I535" s="134"/>
      <c r="J535" s="134"/>
      <c r="K535" s="134"/>
      <c r="L535" s="134" t="e" cm="1">
        <f t="array" aca="1" ref="L535" ca="1">_xll.RiskNormal(5.4702*LN(A535)-22.889,(5.4702*LN(A535)-22.889)*0.35,_xll.RiskTruncateP(0.05,0.95),_xll.RiskName("DMI"),_xll.RiskUnits("kg"))</f>
        <v>#NAME?</v>
      </c>
      <c r="M535" s="134" t="e" cm="1">
        <f t="array" aca="1" ref="M535" ca="1">_xll.RiskNormal(0.0243*L535,0.005*L535,_xll.RiskTruncateP(0.05,0.95),_xll.RiskName("Soil Intake"),_xll.RiskUnits("kg"))</f>
        <v>#NAME?</v>
      </c>
      <c r="N535" s="134" t="e">
        <f t="shared" ca="1" si="66"/>
        <v>#NAME?</v>
      </c>
      <c r="O535" s="134">
        <f t="shared" si="67"/>
        <v>0</v>
      </c>
      <c r="P535" s="134" t="e">
        <f t="shared" ca="1" si="64"/>
        <v>#NAME?</v>
      </c>
      <c r="Q535" s="134" t="e">
        <f t="shared" ca="1" si="64"/>
        <v>#NAME?</v>
      </c>
      <c r="R535" s="134" t="e">
        <f t="shared" ca="1" si="64"/>
        <v>#NAME?</v>
      </c>
      <c r="S535" s="134" t="e">
        <f t="shared" ca="1" si="69"/>
        <v>#NAME?</v>
      </c>
      <c r="T535" s="134" t="e" cm="1">
        <f t="array" aca="1" ref="T535" ca="1">U534-(U534*(0.5^(1/_xll.RiskNormal('SW7'!C$2,'SW7'!D$2,_xll.RiskTruncateP(0.05,0.95),_xll.RiskName("Halflife"),_xll.RiskUnits("d")))))</f>
        <v>#NAME?</v>
      </c>
      <c r="U535" s="134" t="e">
        <f t="shared" ca="1" si="68"/>
        <v>#NAME?</v>
      </c>
      <c r="V535" s="137" t="e" cm="1">
        <f t="array" aca="1" ref="V535" ca="1">(U535*_xll.RiskNormal('SW7'!C$3,'SW7'!D$3,_xll.RiskTruncateP(0.05,0.95),_xll.RiskName("PFAS MUSCLE FRAC"))/(B535*_xll.RiskNormal('SW7'!C$4,'SW7'!E$4,_xll.RiskTruncateP(0.05,0.95),_xll.RiskName("MUSCLE BW FRAC"))))/1000</f>
        <v>#NAME?</v>
      </c>
      <c r="W535" s="137" t="e" cm="1">
        <f t="array" aca="1" ref="W535" ca="1">V535/_xll.RiskNormal('SW7'!C$5,'SW7'!D$5,_xll.RiskTruncateP(0.05,0.95),_xll.RiskName("Serum Part"))</f>
        <v>#NAME?</v>
      </c>
    </row>
    <row r="536" spans="1:23" x14ac:dyDescent="0.35">
      <c r="A536" s="133">
        <f t="shared" si="65"/>
        <v>533</v>
      </c>
      <c r="B536" s="134" t="e" cm="1">
        <f t="array" aca="1" ref="B536" ca="1">B535+_xll.RiskNormal(0.5584 + 2*0.001787*A536 -3*0.00000155*A536^2 - 4*0.00000000133*A536^3,0.35*(0.5584 + 2*0.001787*A536 -3*0.00000155*A536^2 - 4*0.00000000133*A536^3),_xll.RiskTruncateP(0.05,0.95),_xll.RiskName("BW Gain"),_xll.RiskUnits("kg"))</f>
        <v>#NAME?</v>
      </c>
      <c r="C536" s="142" t="e" cm="1">
        <f t="array" aca="1" ref="C536" ca="1">_xll.RiskNormal(2800,2800*0.3941,_xll.RiskTruncateP(0.05,0.95),_xll.RiskName("Diet 7 Feed"),_xll.RiskUnits("ng/kg dry"))</f>
        <v>#NAME?</v>
      </c>
      <c r="D536" s="133">
        <v>0</v>
      </c>
      <c r="E536" s="163">
        <v>1.3</v>
      </c>
      <c r="F536" s="134"/>
      <c r="G536" s="134"/>
      <c r="H536" s="134"/>
      <c r="I536" s="134"/>
      <c r="J536" s="134"/>
      <c r="K536" s="134"/>
      <c r="L536" s="134" t="e" cm="1">
        <f t="array" aca="1" ref="L536" ca="1">_xll.RiskNormal(5.4702*LN(A536)-22.889,(5.4702*LN(A536)-22.889)*0.35,_xll.RiskTruncateP(0.05,0.95),_xll.RiskName("DMI"),_xll.RiskUnits("kg"))</f>
        <v>#NAME?</v>
      </c>
      <c r="M536" s="134" t="e" cm="1">
        <f t="array" aca="1" ref="M536" ca="1">_xll.RiskNormal(0.0243*L536,0.005*L536,_xll.RiskTruncateP(0.05,0.95),_xll.RiskName("Soil Intake"),_xll.RiskUnits("kg"))</f>
        <v>#NAME?</v>
      </c>
      <c r="N536" s="134" t="e">
        <f t="shared" ca="1" si="66"/>
        <v>#NAME?</v>
      </c>
      <c r="O536" s="134">
        <f t="shared" si="67"/>
        <v>0</v>
      </c>
      <c r="P536" s="134" t="e">
        <f t="shared" ca="1" si="64"/>
        <v>#NAME?</v>
      </c>
      <c r="Q536" s="134" t="e">
        <f t="shared" ca="1" si="64"/>
        <v>#NAME?</v>
      </c>
      <c r="R536" s="134" t="e">
        <f t="shared" ca="1" si="64"/>
        <v>#NAME?</v>
      </c>
      <c r="S536" s="134" t="e">
        <f t="shared" ca="1" si="69"/>
        <v>#NAME?</v>
      </c>
      <c r="T536" s="134" t="e" cm="1">
        <f t="array" aca="1" ref="T536" ca="1">U535-(U535*(0.5^(1/_xll.RiskNormal('SW7'!C$2,'SW7'!D$2,_xll.RiskTruncateP(0.05,0.95),_xll.RiskName("Halflife"),_xll.RiskUnits("d")))))</f>
        <v>#NAME?</v>
      </c>
      <c r="U536" s="134" t="e">
        <f t="shared" ca="1" si="68"/>
        <v>#NAME?</v>
      </c>
      <c r="V536" s="137" t="e" cm="1">
        <f t="array" aca="1" ref="V536" ca="1">(U536*_xll.RiskNormal('SW7'!C$3,'SW7'!D$3,_xll.RiskTruncateP(0.05,0.95),_xll.RiskName("PFAS MUSCLE FRAC"))/(B536*_xll.RiskNormal('SW7'!C$4,'SW7'!E$4,_xll.RiskTruncateP(0.05,0.95),_xll.RiskName("MUSCLE BW FRAC"))))/1000</f>
        <v>#NAME?</v>
      </c>
      <c r="W536" s="137" t="e" cm="1">
        <f t="array" aca="1" ref="W536" ca="1">V536/_xll.RiskNormal('SW7'!C$5,'SW7'!D$5,_xll.RiskTruncateP(0.05,0.95),_xll.RiskName("Serum Part"))</f>
        <v>#NAME?</v>
      </c>
    </row>
    <row r="537" spans="1:23" x14ac:dyDescent="0.35">
      <c r="A537" s="133">
        <f t="shared" si="65"/>
        <v>534</v>
      </c>
      <c r="B537" s="134" t="e" cm="1">
        <f t="array" aca="1" ref="B537" ca="1">B536+_xll.RiskNormal(0.5584 + 2*0.001787*A537 -3*0.00000155*A537^2 - 4*0.00000000133*A537^3,0.35*(0.5584 + 2*0.001787*A537 -3*0.00000155*A537^2 - 4*0.00000000133*A537^3),_xll.RiskTruncateP(0.05,0.95),_xll.RiskName("BW Gain"),_xll.RiskUnits("kg"))</f>
        <v>#NAME?</v>
      </c>
      <c r="C537" s="142" t="e" cm="1">
        <f t="array" aca="1" ref="C537" ca="1">_xll.RiskNormal(2800,2800*0.3941,_xll.RiskTruncateP(0.05,0.95),_xll.RiskName("Diet 7 Feed"),_xll.RiskUnits("ng/kg dry"))</f>
        <v>#NAME?</v>
      </c>
      <c r="D537" s="133">
        <v>0</v>
      </c>
      <c r="E537" s="163">
        <v>1.3</v>
      </c>
      <c r="F537" s="134"/>
      <c r="G537" s="134"/>
      <c r="H537" s="134"/>
      <c r="I537" s="134"/>
      <c r="J537" s="134"/>
      <c r="K537" s="134"/>
      <c r="L537" s="134" t="e" cm="1">
        <f t="array" aca="1" ref="L537" ca="1">_xll.RiskNormal(5.4702*LN(A537)-22.889,(5.4702*LN(A537)-22.889)*0.35,_xll.RiskTruncateP(0.05,0.95),_xll.RiskName("DMI"),_xll.RiskUnits("kg"))</f>
        <v>#NAME?</v>
      </c>
      <c r="M537" s="134" t="e" cm="1">
        <f t="array" aca="1" ref="M537" ca="1">_xll.RiskNormal(0.0243*L537,0.005*L537,_xll.RiskTruncateP(0.05,0.95),_xll.RiskName("Soil Intake"),_xll.RiskUnits("kg"))</f>
        <v>#NAME?</v>
      </c>
      <c r="N537" s="134" t="e">
        <f t="shared" ca="1" si="66"/>
        <v>#NAME?</v>
      </c>
      <c r="O537" s="134">
        <f t="shared" si="67"/>
        <v>0</v>
      </c>
      <c r="P537" s="134" t="e">
        <f t="shared" ca="1" si="64"/>
        <v>#NAME?</v>
      </c>
      <c r="Q537" s="134" t="e">
        <f t="shared" ca="1" si="64"/>
        <v>#NAME?</v>
      </c>
      <c r="R537" s="134" t="e">
        <f t="shared" ca="1" si="64"/>
        <v>#NAME?</v>
      </c>
      <c r="S537" s="134" t="e">
        <f t="shared" ca="1" si="69"/>
        <v>#NAME?</v>
      </c>
      <c r="T537" s="134" t="e" cm="1">
        <f t="array" aca="1" ref="T537" ca="1">U536-(U536*(0.5^(1/_xll.RiskNormal('SW7'!C$2,'SW7'!D$2,_xll.RiskTruncateP(0.05,0.95),_xll.RiskName("Halflife"),_xll.RiskUnits("d")))))</f>
        <v>#NAME?</v>
      </c>
      <c r="U537" s="134" t="e">
        <f t="shared" ca="1" si="68"/>
        <v>#NAME?</v>
      </c>
      <c r="V537" s="137" t="e" cm="1">
        <f t="array" aca="1" ref="V537" ca="1">(U537*_xll.RiskNormal('SW7'!C$3,'SW7'!D$3,_xll.RiskTruncateP(0.05,0.95),_xll.RiskName("PFAS MUSCLE FRAC"))/(B537*_xll.RiskNormal('SW7'!C$4,'SW7'!E$4,_xll.RiskTruncateP(0.05,0.95),_xll.RiskName("MUSCLE BW FRAC"))))/1000</f>
        <v>#NAME?</v>
      </c>
      <c r="W537" s="137" t="e" cm="1">
        <f t="array" aca="1" ref="W537" ca="1">V537/_xll.RiskNormal('SW7'!C$5,'SW7'!D$5,_xll.RiskTruncateP(0.05,0.95),_xll.RiskName("Serum Part"))</f>
        <v>#NAME?</v>
      </c>
    </row>
    <row r="538" spans="1:23" x14ac:dyDescent="0.35">
      <c r="A538" s="133">
        <f t="shared" si="65"/>
        <v>535</v>
      </c>
      <c r="B538" s="134" t="e" cm="1">
        <f t="array" aca="1" ref="B538" ca="1">B537+_xll.RiskNormal(0.5584 + 2*0.001787*A538 -3*0.00000155*A538^2 - 4*0.00000000133*A538^3,0.35*(0.5584 + 2*0.001787*A538 -3*0.00000155*A538^2 - 4*0.00000000133*A538^3),_xll.RiskTruncateP(0.05,0.95),_xll.RiskName("BW Gain"),_xll.RiskUnits("kg"))</f>
        <v>#NAME?</v>
      </c>
      <c r="C538" s="142" t="e" cm="1">
        <f t="array" aca="1" ref="C538" ca="1">_xll.RiskNormal(2800,2800*0.3941,_xll.RiskTruncateP(0.05,0.95),_xll.RiskName("Diet 7 Feed"),_xll.RiskUnits("ng/kg dry"))</f>
        <v>#NAME?</v>
      </c>
      <c r="D538" s="133">
        <v>0</v>
      </c>
      <c r="E538" s="163">
        <v>1.3</v>
      </c>
      <c r="F538" s="134"/>
      <c r="G538" s="134"/>
      <c r="H538" s="134"/>
      <c r="I538" s="134"/>
      <c r="J538" s="134"/>
      <c r="K538" s="134"/>
      <c r="L538" s="134" t="e" cm="1">
        <f t="array" aca="1" ref="L538" ca="1">_xll.RiskNormal(5.4702*LN(A538)-22.889,(5.4702*LN(A538)-22.889)*0.35,_xll.RiskTruncateP(0.05,0.95),_xll.RiskName("DMI"),_xll.RiskUnits("kg"))</f>
        <v>#NAME?</v>
      </c>
      <c r="M538" s="134" t="e" cm="1">
        <f t="array" aca="1" ref="M538" ca="1">_xll.RiskNormal(0.0243*L538,0.005*L538,_xll.RiskTruncateP(0.05,0.95),_xll.RiskName("Soil Intake"),_xll.RiskUnits("kg"))</f>
        <v>#NAME?</v>
      </c>
      <c r="N538" s="134" t="e">
        <f t="shared" ca="1" si="66"/>
        <v>#NAME?</v>
      </c>
      <c r="O538" s="134">
        <f t="shared" si="67"/>
        <v>0</v>
      </c>
      <c r="P538" s="134" t="e">
        <f t="shared" ca="1" si="64"/>
        <v>#NAME?</v>
      </c>
      <c r="Q538" s="134" t="e">
        <f t="shared" ca="1" si="64"/>
        <v>#NAME?</v>
      </c>
      <c r="R538" s="134" t="e">
        <f t="shared" ca="1" si="64"/>
        <v>#NAME?</v>
      </c>
      <c r="S538" s="134" t="e">
        <f t="shared" ca="1" si="69"/>
        <v>#NAME?</v>
      </c>
      <c r="T538" s="134" t="e" cm="1">
        <f t="array" aca="1" ref="T538" ca="1">U537-(U537*(0.5^(1/_xll.RiskNormal('SW7'!C$2,'SW7'!D$2,_xll.RiskTruncateP(0.05,0.95),_xll.RiskName("Halflife"),_xll.RiskUnits("d")))))</f>
        <v>#NAME?</v>
      </c>
      <c r="U538" s="134" t="e">
        <f t="shared" ca="1" si="68"/>
        <v>#NAME?</v>
      </c>
      <c r="V538" s="137" t="e" cm="1">
        <f t="array" aca="1" ref="V538" ca="1">(U538*_xll.RiskNormal('SW7'!C$3,'SW7'!D$3,_xll.RiskTruncateP(0.05,0.95),_xll.RiskName("PFAS MUSCLE FRAC"))/(B538*_xll.RiskNormal('SW7'!C$4,'SW7'!E$4,_xll.RiskTruncateP(0.05,0.95),_xll.RiskName("MUSCLE BW FRAC"))))/1000</f>
        <v>#NAME?</v>
      </c>
      <c r="W538" s="137" t="e" cm="1">
        <f t="array" aca="1" ref="W538" ca="1">V538/_xll.RiskNormal('SW7'!C$5,'SW7'!D$5,_xll.RiskTruncateP(0.05,0.95),_xll.RiskName("Serum Part"))</f>
        <v>#NAME?</v>
      </c>
    </row>
    <row r="539" spans="1:23" x14ac:dyDescent="0.35">
      <c r="A539" s="133">
        <f t="shared" si="65"/>
        <v>536</v>
      </c>
      <c r="B539" s="134" t="e" cm="1">
        <f t="array" aca="1" ref="B539" ca="1">B538+_xll.RiskNormal(0.5584 + 2*0.001787*A539 -3*0.00000155*A539^2 - 4*0.00000000133*A539^3,0.35*(0.5584 + 2*0.001787*A539 -3*0.00000155*A539^2 - 4*0.00000000133*A539^3),_xll.RiskTruncateP(0.05,0.95),_xll.RiskName("BW Gain"),_xll.RiskUnits("kg"))</f>
        <v>#NAME?</v>
      </c>
      <c r="C539" s="142" t="e" cm="1">
        <f t="array" aca="1" ref="C539" ca="1">_xll.RiskNormal(1300,1300*0.3941,_xll.RiskTruncateP(0.05,0.95),_xll.RiskName("Diet 7 Feed"),_xll.RiskUnits("ng/kg dry"))</f>
        <v>#NAME?</v>
      </c>
      <c r="D539" s="133">
        <v>0</v>
      </c>
      <c r="E539" s="163">
        <v>1.3</v>
      </c>
      <c r="F539" s="134"/>
      <c r="G539" s="134"/>
      <c r="H539" s="134"/>
      <c r="I539" s="134"/>
      <c r="J539" s="134"/>
      <c r="K539" s="134"/>
      <c r="L539" s="134" t="e" cm="1">
        <f t="array" aca="1" ref="L539" ca="1">_xll.RiskNormal(5.4702*LN(A539)-22.889,(5.4702*LN(A539)-22.889)*0.35,_xll.RiskTruncateP(0.05,0.95),_xll.RiskName("DMI"),_xll.RiskUnits("kg"))</f>
        <v>#NAME?</v>
      </c>
      <c r="M539" s="134" t="e" cm="1">
        <f t="array" aca="1" ref="M539" ca="1">_xll.RiskNormal(0.0243*L539,0.005*L539,_xll.RiskTruncateP(0.05,0.95),_xll.RiskName("Soil Intake"),_xll.RiskUnits("kg"))</f>
        <v>#NAME?</v>
      </c>
      <c r="N539" s="134" t="e">
        <f t="shared" ca="1" si="66"/>
        <v>#NAME?</v>
      </c>
      <c r="O539" s="134">
        <f t="shared" si="67"/>
        <v>0</v>
      </c>
      <c r="P539" s="134" t="e">
        <f t="shared" ca="1" si="64"/>
        <v>#NAME?</v>
      </c>
      <c r="Q539" s="134" t="e">
        <f t="shared" ca="1" si="64"/>
        <v>#NAME?</v>
      </c>
      <c r="R539" s="134" t="e">
        <f t="shared" ca="1" si="64"/>
        <v>#NAME?</v>
      </c>
      <c r="S539" s="134" t="e">
        <f t="shared" ca="1" si="69"/>
        <v>#NAME?</v>
      </c>
      <c r="T539" s="134" t="e" cm="1">
        <f t="array" aca="1" ref="T539" ca="1">U538-(U538*(0.5^(1/_xll.RiskNormal('SW7'!C$2,'SW7'!D$2,_xll.RiskTruncateP(0.05,0.95),_xll.RiskName("Halflife"),_xll.RiskUnits("d")))))</f>
        <v>#NAME?</v>
      </c>
      <c r="U539" s="134" t="e">
        <f t="shared" ca="1" si="68"/>
        <v>#NAME?</v>
      </c>
      <c r="V539" s="137" t="e" cm="1">
        <f t="array" aca="1" ref="V539" ca="1">(U539*_xll.RiskNormal('SW7'!C$3,'SW7'!D$3,_xll.RiskTruncateP(0.05,0.95),_xll.RiskName("PFAS MUSCLE FRAC"))/(B539*_xll.RiskNormal('SW7'!C$4,'SW7'!E$4,_xll.RiskTruncateP(0.05,0.95),_xll.RiskName("MUSCLE BW FRAC"))))/1000</f>
        <v>#NAME?</v>
      </c>
      <c r="W539" s="137" t="e" cm="1">
        <f t="array" aca="1" ref="W539" ca="1">V539/_xll.RiskNormal('SW7'!C$5,'SW7'!D$5,_xll.RiskTruncateP(0.05,0.95),_xll.RiskName("Serum Part"))</f>
        <v>#NAME?</v>
      </c>
    </row>
    <row r="540" spans="1:23" x14ac:dyDescent="0.35">
      <c r="A540" s="133">
        <f t="shared" si="65"/>
        <v>537</v>
      </c>
      <c r="B540" s="134" t="e" cm="1">
        <f t="array" aca="1" ref="B540" ca="1">B539+_xll.RiskNormal(0.5584 + 2*0.001787*A540 -3*0.00000155*A540^2 - 4*0.00000000133*A540^3,0.35*(0.5584 + 2*0.001787*A540 -3*0.00000155*A540^2 - 4*0.00000000133*A540^3),_xll.RiskTruncateP(0.05,0.95),_xll.RiskName("BW Gain"),_xll.RiskUnits("kg"))</f>
        <v>#NAME?</v>
      </c>
      <c r="C540" s="142" t="e" cm="1">
        <f t="array" aca="1" ref="C540" ca="1">_xll.RiskNormal(1300,1300*0.3941,_xll.RiskTruncateP(0.05,0.95),_xll.RiskName("Diet 7 Feed"),_xll.RiskUnits("ng/kg dry"))</f>
        <v>#NAME?</v>
      </c>
      <c r="D540" s="133">
        <v>0</v>
      </c>
      <c r="E540" s="163">
        <v>1.3</v>
      </c>
      <c r="F540" s="134"/>
      <c r="G540" s="134"/>
      <c r="H540" s="134"/>
      <c r="I540" s="134"/>
      <c r="J540" s="134"/>
      <c r="K540" s="134"/>
      <c r="L540" s="134" t="e" cm="1">
        <f t="array" aca="1" ref="L540" ca="1">_xll.RiskNormal(5.4702*LN(A540)-22.889,(5.4702*LN(A540)-22.889)*0.35,_xll.RiskTruncateP(0.05,0.95),_xll.RiskName("DMI"),_xll.RiskUnits("kg"))</f>
        <v>#NAME?</v>
      </c>
      <c r="M540" s="134" t="e" cm="1">
        <f t="array" aca="1" ref="M540" ca="1">_xll.RiskNormal(0.0243*L540,0.005*L540,_xll.RiskTruncateP(0.05,0.95),_xll.RiskName("Soil Intake"),_xll.RiskUnits("kg"))</f>
        <v>#NAME?</v>
      </c>
      <c r="N540" s="134" t="e">
        <f t="shared" ca="1" si="66"/>
        <v>#NAME?</v>
      </c>
      <c r="O540" s="134">
        <f t="shared" si="67"/>
        <v>0</v>
      </c>
      <c r="P540" s="134" t="e">
        <f t="shared" ca="1" si="64"/>
        <v>#NAME?</v>
      </c>
      <c r="Q540" s="134" t="e">
        <f t="shared" ca="1" si="64"/>
        <v>#NAME?</v>
      </c>
      <c r="R540" s="134" t="e">
        <f t="shared" ca="1" si="64"/>
        <v>#NAME?</v>
      </c>
      <c r="S540" s="134" t="e">
        <f t="shared" ca="1" si="69"/>
        <v>#NAME?</v>
      </c>
      <c r="T540" s="134" t="e" cm="1">
        <f t="array" aca="1" ref="T540" ca="1">U539-(U539*(0.5^(1/_xll.RiskNormal('SW7'!C$2,'SW7'!D$2,_xll.RiskTruncateP(0.05,0.95),_xll.RiskName("Halflife"),_xll.RiskUnits("d")))))</f>
        <v>#NAME?</v>
      </c>
      <c r="U540" s="134" t="e">
        <f t="shared" ca="1" si="68"/>
        <v>#NAME?</v>
      </c>
      <c r="V540" s="137" t="e" cm="1">
        <f t="array" aca="1" ref="V540" ca="1">(U540*_xll.RiskNormal('SW7'!C$3,'SW7'!D$3,_xll.RiskTruncateP(0.05,0.95),_xll.RiskName("PFAS MUSCLE FRAC"))/(B540*_xll.RiskNormal('SW7'!C$4,'SW7'!E$4,_xll.RiskTruncateP(0.05,0.95),_xll.RiskName("MUSCLE BW FRAC"))))/1000</f>
        <v>#NAME?</v>
      </c>
      <c r="W540" s="137" t="e" cm="1">
        <f t="array" aca="1" ref="W540" ca="1">V540/_xll.RiskNormal('SW7'!C$5,'SW7'!D$5,_xll.RiskTruncateP(0.05,0.95),_xll.RiskName("Serum Part"))</f>
        <v>#NAME?</v>
      </c>
    </row>
    <row r="541" spans="1:23" x14ac:dyDescent="0.35">
      <c r="A541" s="133">
        <f t="shared" si="65"/>
        <v>538</v>
      </c>
      <c r="B541" s="134" t="e" cm="1">
        <f t="array" aca="1" ref="B541" ca="1">B540+_xll.RiskNormal(0.5584 + 2*0.001787*A541 -3*0.00000155*A541^2 - 4*0.00000000133*A541^3,0.35*(0.5584 + 2*0.001787*A541 -3*0.00000155*A541^2 - 4*0.00000000133*A541^3),_xll.RiskTruncateP(0.05,0.95),_xll.RiskName("BW Gain"),_xll.RiskUnits("kg"))</f>
        <v>#NAME?</v>
      </c>
      <c r="C541" s="142" t="e" cm="1">
        <f t="array" aca="1" ref="C541" ca="1">_xll.RiskNormal(1300,1300*0.3941,_xll.RiskTruncateP(0.05,0.95),_xll.RiskName("Diet 7 Feed"),_xll.RiskUnits("ng/kg dry"))</f>
        <v>#NAME?</v>
      </c>
      <c r="D541" s="133">
        <v>0</v>
      </c>
      <c r="E541" s="163">
        <v>1.3</v>
      </c>
      <c r="F541" s="134"/>
      <c r="G541" s="134"/>
      <c r="H541" s="134"/>
      <c r="I541" s="134"/>
      <c r="J541" s="134"/>
      <c r="K541" s="134"/>
      <c r="L541" s="134" t="e" cm="1">
        <f t="array" aca="1" ref="L541" ca="1">_xll.RiskNormal(5.4702*LN(A541)-22.889,(5.4702*LN(A541)-22.889)*0.35,_xll.RiskTruncateP(0.05,0.95),_xll.RiskName("DMI"),_xll.RiskUnits("kg"))</f>
        <v>#NAME?</v>
      </c>
      <c r="M541" s="134" t="e" cm="1">
        <f t="array" aca="1" ref="M541" ca="1">_xll.RiskNormal(0.0243*L541,0.005*L541,_xll.RiskTruncateP(0.05,0.95),_xll.RiskName("Soil Intake"),_xll.RiskUnits("kg"))</f>
        <v>#NAME?</v>
      </c>
      <c r="N541" s="134" t="e">
        <f t="shared" ca="1" si="66"/>
        <v>#NAME?</v>
      </c>
      <c r="O541" s="134">
        <f t="shared" si="67"/>
        <v>0</v>
      </c>
      <c r="P541" s="134" t="e">
        <f t="shared" ca="1" si="64"/>
        <v>#NAME?</v>
      </c>
      <c r="Q541" s="134" t="e">
        <f t="shared" ca="1" si="64"/>
        <v>#NAME?</v>
      </c>
      <c r="R541" s="134" t="e">
        <f t="shared" ca="1" si="64"/>
        <v>#NAME?</v>
      </c>
      <c r="S541" s="134" t="e">
        <f t="shared" ca="1" si="69"/>
        <v>#NAME?</v>
      </c>
      <c r="T541" s="134" t="e" cm="1">
        <f t="array" aca="1" ref="T541" ca="1">U540-(U540*(0.5^(1/_xll.RiskNormal('SW7'!C$2,'SW7'!D$2,_xll.RiskTruncateP(0.05,0.95),_xll.RiskName("Halflife"),_xll.RiskUnits("d")))))</f>
        <v>#NAME?</v>
      </c>
      <c r="U541" s="134" t="e">
        <f t="shared" ca="1" si="68"/>
        <v>#NAME?</v>
      </c>
      <c r="V541" s="137" t="e" cm="1">
        <f t="array" aca="1" ref="V541" ca="1">(U541*_xll.RiskNormal('SW7'!C$3,'SW7'!D$3,_xll.RiskTruncateP(0.05,0.95),_xll.RiskName("PFAS MUSCLE FRAC"))/(B541*_xll.RiskNormal('SW7'!C$4,'SW7'!E$4,_xll.RiskTruncateP(0.05,0.95),_xll.RiskName("MUSCLE BW FRAC"))))/1000</f>
        <v>#NAME?</v>
      </c>
      <c r="W541" s="137" t="e" cm="1">
        <f t="array" aca="1" ref="W541" ca="1">V541/_xll.RiskNormal('SW7'!C$5,'SW7'!D$5,_xll.RiskTruncateP(0.05,0.95),_xll.RiskName("Serum Part"))</f>
        <v>#NAME?</v>
      </c>
    </row>
    <row r="542" spans="1:23" x14ac:dyDescent="0.35">
      <c r="A542" s="133">
        <f t="shared" si="65"/>
        <v>539</v>
      </c>
      <c r="B542" s="134" t="e" cm="1">
        <f t="array" aca="1" ref="B542" ca="1">B541+_xll.RiskNormal(0.5584 + 2*0.001787*A542 -3*0.00000155*A542^2 - 4*0.00000000133*A542^3,0.35*(0.5584 + 2*0.001787*A542 -3*0.00000155*A542^2 - 4*0.00000000133*A542^3),_xll.RiskTruncateP(0.05,0.95),_xll.RiskName("BW Gain"),_xll.RiskUnits("kg"))</f>
        <v>#NAME?</v>
      </c>
      <c r="C542" s="142" t="e" cm="1">
        <f t="array" aca="1" ref="C542" ca="1">_xll.RiskNormal(1300,1300*0.3941,_xll.RiskTruncateP(0.05,0.95),_xll.RiskName("Diet 7 Feed"),_xll.RiskUnits("ng/kg dry"))</f>
        <v>#NAME?</v>
      </c>
      <c r="D542" s="133">
        <v>0</v>
      </c>
      <c r="E542" s="163">
        <v>1.3</v>
      </c>
      <c r="F542" s="134"/>
      <c r="G542" s="134"/>
      <c r="H542" s="134"/>
      <c r="I542" s="134"/>
      <c r="J542" s="134"/>
      <c r="K542" s="134"/>
      <c r="L542" s="134" t="e" cm="1">
        <f t="array" aca="1" ref="L542" ca="1">_xll.RiskNormal(5.4702*LN(A542)-22.889,(5.4702*LN(A542)-22.889)*0.35,_xll.RiskTruncateP(0.05,0.95),_xll.RiskName("DMI"),_xll.RiskUnits("kg"))</f>
        <v>#NAME?</v>
      </c>
      <c r="M542" s="134" t="e" cm="1">
        <f t="array" aca="1" ref="M542" ca="1">_xll.RiskNormal(0.0243*L542,0.005*L542,_xll.RiskTruncateP(0.05,0.95),_xll.RiskName("Soil Intake"),_xll.RiskUnits("kg"))</f>
        <v>#NAME?</v>
      </c>
      <c r="N542" s="134" t="e">
        <f t="shared" ca="1" si="66"/>
        <v>#NAME?</v>
      </c>
      <c r="O542" s="134">
        <f t="shared" si="67"/>
        <v>0</v>
      </c>
      <c r="P542" s="134" t="e">
        <f t="shared" ca="1" si="64"/>
        <v>#NAME?</v>
      </c>
      <c r="Q542" s="134" t="e">
        <f t="shared" ca="1" si="64"/>
        <v>#NAME?</v>
      </c>
      <c r="R542" s="134" t="e">
        <f t="shared" ca="1" si="64"/>
        <v>#NAME?</v>
      </c>
      <c r="S542" s="134" t="e">
        <f t="shared" ca="1" si="69"/>
        <v>#NAME?</v>
      </c>
      <c r="T542" s="134" t="e" cm="1">
        <f t="array" aca="1" ref="T542" ca="1">U541-(U541*(0.5^(1/_xll.RiskNormal('SW7'!C$2,'SW7'!D$2,_xll.RiskTruncateP(0.05,0.95),_xll.RiskName("Halflife"),_xll.RiskUnits("d")))))</f>
        <v>#NAME?</v>
      </c>
      <c r="U542" s="134" t="e">
        <f t="shared" ca="1" si="68"/>
        <v>#NAME?</v>
      </c>
      <c r="V542" s="137" t="e" cm="1">
        <f t="array" aca="1" ref="V542" ca="1">(U542*_xll.RiskNormal('SW7'!C$3,'SW7'!D$3,_xll.RiskTruncateP(0.05,0.95),_xll.RiskName("PFAS MUSCLE FRAC"))/(B542*_xll.RiskNormal('SW7'!C$4,'SW7'!E$4,_xll.RiskTruncateP(0.05,0.95),_xll.RiskName("MUSCLE BW FRAC"))))/1000</f>
        <v>#NAME?</v>
      </c>
      <c r="W542" s="137" t="e" cm="1">
        <f t="array" aca="1" ref="W542" ca="1">V542/_xll.RiskNormal('SW7'!C$5,'SW7'!D$5,_xll.RiskTruncateP(0.05,0.95),_xll.RiskName("Serum Part"))</f>
        <v>#NAME?</v>
      </c>
    </row>
    <row r="543" spans="1:23" x14ac:dyDescent="0.35">
      <c r="A543" s="133">
        <f t="shared" si="65"/>
        <v>540</v>
      </c>
      <c r="B543" s="134" t="e" cm="1">
        <f t="array" aca="1" ref="B543" ca="1">B542+_xll.RiskNormal(0.32,0.112,_xll.RiskTruncateP(0.05,0.95),_xll.RiskName("BW Gain 2"),_xll.RiskUnits("kg"))</f>
        <v>#NAME?</v>
      </c>
      <c r="C543" s="142" t="e" cm="1">
        <f t="array" aca="1" ref="C543" ca="1">_xll.RiskNormal(1300,1300*0.3941,_xll.RiskTruncateP(0.05,0.95),_xll.RiskName("Diet 7 Feed"),_xll.RiskUnits("ng/kg dry"))</f>
        <v>#NAME?</v>
      </c>
      <c r="D543" s="133">
        <v>0</v>
      </c>
      <c r="E543" s="163">
        <v>1.3</v>
      </c>
      <c r="F543" s="134"/>
      <c r="G543" s="134"/>
      <c r="H543" s="134"/>
      <c r="I543" s="134"/>
      <c r="J543" s="134"/>
      <c r="K543" s="134"/>
      <c r="L543" s="134" t="e" cm="1">
        <f t="array" aca="1" ref="L543" ca="1">_xll.RiskNormal(5.4702*LN(A543)-22.889,(5.4702*LN(A543)-22.889)*0.35,_xll.RiskTruncateP(0.05,0.95),_xll.RiskName("DMI"),_xll.RiskUnits("kg"))</f>
        <v>#NAME?</v>
      </c>
      <c r="M543" s="134" t="e" cm="1">
        <f t="array" aca="1" ref="M543" ca="1">_xll.RiskNormal(0.0243*L543,0.005*L543,_xll.RiskTruncateP(0.05,0.95),_xll.RiskName("Soil Intake"),_xll.RiskUnits("kg"))</f>
        <v>#NAME?</v>
      </c>
      <c r="N543" s="134" t="e">
        <f t="shared" ca="1" si="66"/>
        <v>#NAME?</v>
      </c>
      <c r="O543" s="134">
        <f t="shared" si="67"/>
        <v>0</v>
      </c>
      <c r="P543" s="134" t="e">
        <f t="shared" ca="1" si="64"/>
        <v>#NAME?</v>
      </c>
      <c r="Q543" s="134" t="e">
        <f t="shared" ca="1" si="64"/>
        <v>#NAME?</v>
      </c>
      <c r="R543" s="134" t="e">
        <f t="shared" ca="1" si="64"/>
        <v>#NAME?</v>
      </c>
      <c r="S543" s="134" t="e">
        <f t="shared" ca="1" si="69"/>
        <v>#NAME?</v>
      </c>
      <c r="T543" s="134" t="e" cm="1">
        <f t="array" aca="1" ref="T543" ca="1">U542-(U542*(0.5^(1/_xll.RiskNormal('SW7'!C$2,'SW7'!D$2,_xll.RiskTruncateP(0.05,0.95),_xll.RiskName("Halflife"),_xll.RiskUnits("d")))))</f>
        <v>#NAME?</v>
      </c>
      <c r="U543" s="134" t="e">
        <f t="shared" ca="1" si="68"/>
        <v>#NAME?</v>
      </c>
      <c r="V543" s="137" t="e" cm="1">
        <f t="array" aca="1" ref="V543" ca="1">(U543*_xll.RiskNormal('SW7'!C$3,'SW7'!D$3,_xll.RiskTruncateP(0.05,0.95),_xll.RiskName("PFAS MUSCLE FRAC"))/(B543*_xll.RiskNormal('SW7'!C$4,'SW7'!E$4,_xll.RiskTruncateP(0.05,0.95),_xll.RiskName("MUSCLE BW FRAC"))))/1000</f>
        <v>#NAME?</v>
      </c>
      <c r="W543" s="137" t="e" cm="1">
        <f t="array" aca="1" ref="W543" ca="1">V543/_xll.RiskNormal('SW7'!C$5,'SW7'!D$5,_xll.RiskTruncateP(0.05,0.95),_xll.RiskName("Serum Part"))</f>
        <v>#NAME?</v>
      </c>
    </row>
    <row r="544" spans="1:23" x14ac:dyDescent="0.35">
      <c r="A544" s="133">
        <f t="shared" si="65"/>
        <v>541</v>
      </c>
      <c r="B544" s="134" t="e" cm="1">
        <f t="array" aca="1" ref="B544" ca="1">B543+_xll.RiskNormal(0.32,0.112,_xll.RiskTruncateP(0.05,0.95),_xll.RiskName("BW Gain 2"),_xll.RiskUnits("kg"))</f>
        <v>#NAME?</v>
      </c>
      <c r="C544" s="142" t="e" cm="1">
        <f t="array" aca="1" ref="C544" ca="1">_xll.RiskNormal(2800,2800*0.3941,_xll.RiskTruncateP(0.05,0.95),_xll.RiskName("Diet 7 Feed"),_xll.RiskUnits("ng/kg dry"))</f>
        <v>#NAME?</v>
      </c>
      <c r="D544" s="133">
        <v>0</v>
      </c>
      <c r="E544" s="163">
        <v>1.3</v>
      </c>
      <c r="F544" s="134"/>
      <c r="G544" s="134"/>
      <c r="H544" s="134"/>
      <c r="I544" s="134"/>
      <c r="J544" s="134"/>
      <c r="K544" s="134"/>
      <c r="L544" s="134" t="e" cm="1">
        <f t="array" aca="1" ref="L544" ca="1">_xll.RiskNormal(5.4702*LN(A544)-22.889,(5.4702*LN(A544)-22.889)*0.35,_xll.RiskTruncateP(0.05,0.95),_xll.RiskName("DMI"),_xll.RiskUnits("kg"))</f>
        <v>#NAME?</v>
      </c>
      <c r="M544" s="134" t="e" cm="1">
        <f t="array" aca="1" ref="M544" ca="1">_xll.RiskNormal(0.0243*L544,0.005*L544,_xll.RiskTruncateP(0.05,0.95),_xll.RiskName("Soil Intake"),_xll.RiskUnits("kg"))</f>
        <v>#NAME?</v>
      </c>
      <c r="N544" s="134" t="e">
        <f t="shared" ca="1" si="66"/>
        <v>#NAME?</v>
      </c>
      <c r="O544" s="134">
        <f t="shared" si="67"/>
        <v>0</v>
      </c>
      <c r="P544" s="134" t="e">
        <f t="shared" ca="1" si="64"/>
        <v>#NAME?</v>
      </c>
      <c r="Q544" s="134" t="e">
        <f t="shared" ca="1" si="64"/>
        <v>#NAME?</v>
      </c>
      <c r="R544" s="134" t="e">
        <f t="shared" ca="1" si="64"/>
        <v>#NAME?</v>
      </c>
      <c r="S544" s="134" t="e">
        <f t="shared" ca="1" si="69"/>
        <v>#NAME?</v>
      </c>
      <c r="T544" s="134" t="e" cm="1">
        <f t="array" aca="1" ref="T544" ca="1">U543-(U543*(0.5^(1/_xll.RiskNormal('SW7'!C$2,'SW7'!D$2,_xll.RiskTruncateP(0.05,0.95),_xll.RiskName("Halflife"),_xll.RiskUnits("d")))))</f>
        <v>#NAME?</v>
      </c>
      <c r="U544" s="134" t="e">
        <f t="shared" ca="1" si="68"/>
        <v>#NAME?</v>
      </c>
      <c r="V544" s="137" t="e" cm="1">
        <f t="array" aca="1" ref="V544" ca="1">(U544*_xll.RiskNormal('SW7'!C$3,'SW7'!D$3,_xll.RiskTruncateP(0.05,0.95),_xll.RiskName("PFAS MUSCLE FRAC"))/(B544*_xll.RiskNormal('SW7'!C$4,'SW7'!E$4,_xll.RiskTruncateP(0.05,0.95),_xll.RiskName("MUSCLE BW FRAC"))))/1000</f>
        <v>#NAME?</v>
      </c>
      <c r="W544" s="137" t="e" cm="1">
        <f t="array" aca="1" ref="W544" ca="1">V544/_xll.RiskNormal('SW7'!C$5,'SW7'!D$5,_xll.RiskTruncateP(0.05,0.95),_xll.RiskName("Serum Part"))</f>
        <v>#NAME?</v>
      </c>
    </row>
    <row r="545" spans="1:23" x14ac:dyDescent="0.35">
      <c r="A545" s="133">
        <f t="shared" si="65"/>
        <v>542</v>
      </c>
      <c r="B545" s="134" t="e" cm="1">
        <f t="array" aca="1" ref="B545" ca="1">B544+_xll.RiskNormal(0.32,0.112,_xll.RiskTruncateP(0.05,0.95),_xll.RiskName("BW Gain 2"),_xll.RiskUnits("kg"))</f>
        <v>#NAME?</v>
      </c>
      <c r="C545" s="142" t="e" cm="1">
        <f t="array" aca="1" ref="C545" ca="1">_xll.RiskNormal(2800,2800*0.3941,_xll.RiskTruncateP(0.05,0.95),_xll.RiskName("Diet 7 Feed"),_xll.RiskUnits("ng/kg dry"))</f>
        <v>#NAME?</v>
      </c>
      <c r="D545" s="133">
        <v>0</v>
      </c>
      <c r="E545" s="163">
        <v>1.3</v>
      </c>
      <c r="F545" s="134"/>
      <c r="G545" s="134"/>
      <c r="H545" s="134"/>
      <c r="I545" s="134"/>
      <c r="J545" s="134"/>
      <c r="K545" s="134"/>
      <c r="L545" s="134" t="e" cm="1">
        <f t="array" aca="1" ref="L545" ca="1">_xll.RiskNormal(5.4702*LN(A545)-22.889,(5.4702*LN(A545)-22.889)*0.35,_xll.RiskTruncateP(0.05,0.95),_xll.RiskName("DMI"),_xll.RiskUnits("kg"))</f>
        <v>#NAME?</v>
      </c>
      <c r="M545" s="134" t="e" cm="1">
        <f t="array" aca="1" ref="M545" ca="1">_xll.RiskNormal(0.0243*L545,0.005*L545,_xll.RiskTruncateP(0.05,0.95),_xll.RiskName("Soil Intake"),_xll.RiskUnits("kg"))</f>
        <v>#NAME?</v>
      </c>
      <c r="N545" s="134" t="e">
        <f t="shared" ca="1" si="66"/>
        <v>#NAME?</v>
      </c>
      <c r="O545" s="134">
        <f t="shared" si="67"/>
        <v>0</v>
      </c>
      <c r="P545" s="134" t="e">
        <f t="shared" ca="1" si="64"/>
        <v>#NAME?</v>
      </c>
      <c r="Q545" s="134" t="e">
        <f t="shared" ca="1" si="64"/>
        <v>#NAME?</v>
      </c>
      <c r="R545" s="134" t="e">
        <f t="shared" ca="1" si="64"/>
        <v>#NAME?</v>
      </c>
      <c r="S545" s="134" t="e">
        <f t="shared" ca="1" si="69"/>
        <v>#NAME?</v>
      </c>
      <c r="T545" s="134" t="e" cm="1">
        <f t="array" aca="1" ref="T545" ca="1">U544-(U544*(0.5^(1/_xll.RiskNormal('SW7'!C$2,'SW7'!D$2,_xll.RiskTruncateP(0.05,0.95),_xll.RiskName("Halflife"),_xll.RiskUnits("d")))))</f>
        <v>#NAME?</v>
      </c>
      <c r="U545" s="134" t="e">
        <f t="shared" ca="1" si="68"/>
        <v>#NAME?</v>
      </c>
      <c r="V545" s="137" t="e" cm="1">
        <f t="array" aca="1" ref="V545" ca="1">(U545*_xll.RiskNormal('SW7'!C$3,'SW7'!D$3,_xll.RiskTruncateP(0.05,0.95),_xll.RiskName("PFAS MUSCLE FRAC"))/(B545*_xll.RiskNormal('SW7'!C$4,'SW7'!E$4,_xll.RiskTruncateP(0.05,0.95),_xll.RiskName("MUSCLE BW FRAC"))))/1000</f>
        <v>#NAME?</v>
      </c>
      <c r="W545" s="137" t="e" cm="1">
        <f t="array" aca="1" ref="W545" ca="1">V545/_xll.RiskNormal('SW7'!C$5,'SW7'!D$5,_xll.RiskTruncateP(0.05,0.95),_xll.RiskName("Serum Part"))</f>
        <v>#NAME?</v>
      </c>
    </row>
    <row r="546" spans="1:23" x14ac:dyDescent="0.35">
      <c r="A546" s="133">
        <f t="shared" si="65"/>
        <v>543</v>
      </c>
      <c r="B546" s="134" t="e" cm="1">
        <f t="array" aca="1" ref="B546" ca="1">B545+_xll.RiskNormal(0.32,0.112,_xll.RiskTruncateP(0.05,0.95),_xll.RiskName("BW Gain 2"),_xll.RiskUnits("kg"))</f>
        <v>#NAME?</v>
      </c>
      <c r="C546" s="142" t="e" cm="1">
        <f t="array" aca="1" ref="C546" ca="1">_xll.RiskNormal(2800,2800*0.3941,_xll.RiskTruncateP(0.05,0.95),_xll.RiskName("Diet 7 Feed"),_xll.RiskUnits("ng/kg dry"))</f>
        <v>#NAME?</v>
      </c>
      <c r="D546" s="133">
        <v>0</v>
      </c>
      <c r="E546" s="163">
        <v>1.3</v>
      </c>
      <c r="F546" s="134"/>
      <c r="G546" s="134"/>
      <c r="H546" s="134"/>
      <c r="I546" s="134"/>
      <c r="J546" s="134"/>
      <c r="K546" s="134"/>
      <c r="L546" s="134" t="e" cm="1">
        <f t="array" aca="1" ref="L546" ca="1">_xll.RiskNormal(5.4702*LN(A546)-22.889,(5.4702*LN(A546)-22.889)*0.35,_xll.RiskTruncateP(0.05,0.95),_xll.RiskName("DMI"),_xll.RiskUnits("kg"))</f>
        <v>#NAME?</v>
      </c>
      <c r="M546" s="134" t="e" cm="1">
        <f t="array" aca="1" ref="M546" ca="1">_xll.RiskNormal(0.0243*L546,0.005*L546,_xll.RiskTruncateP(0.05,0.95),_xll.RiskName("Soil Intake"),_xll.RiskUnits("kg"))</f>
        <v>#NAME?</v>
      </c>
      <c r="N546" s="134" t="e">
        <f t="shared" ca="1" si="66"/>
        <v>#NAME?</v>
      </c>
      <c r="O546" s="134">
        <f t="shared" si="67"/>
        <v>0</v>
      </c>
      <c r="P546" s="134" t="e">
        <f t="shared" ref="P546:P609" ca="1" si="70">C546*L546</f>
        <v>#NAME?</v>
      </c>
      <c r="Q546" s="134" t="e">
        <f t="shared" ref="Q546:R609" ca="1" si="71">D546*M546</f>
        <v>#NAME?</v>
      </c>
      <c r="R546" s="134" t="e">
        <f t="shared" ca="1" si="71"/>
        <v>#NAME?</v>
      </c>
      <c r="S546" s="134" t="e">
        <f t="shared" ca="1" si="69"/>
        <v>#NAME?</v>
      </c>
      <c r="T546" s="134" t="e" cm="1">
        <f t="array" aca="1" ref="T546" ca="1">U545-(U545*(0.5^(1/_xll.RiskNormal('SW7'!C$2,'SW7'!D$2,_xll.RiskTruncateP(0.05,0.95),_xll.RiskName("Halflife"),_xll.RiskUnits("d")))))</f>
        <v>#NAME?</v>
      </c>
      <c r="U546" s="134" t="e">
        <f t="shared" ca="1" si="68"/>
        <v>#NAME?</v>
      </c>
      <c r="V546" s="137" t="e" cm="1">
        <f t="array" aca="1" ref="V546" ca="1">(U546*_xll.RiskNormal('SW7'!C$3,'SW7'!D$3,_xll.RiskTruncateP(0.05,0.95),_xll.RiskName("PFAS MUSCLE FRAC"))/(B546*_xll.RiskNormal('SW7'!C$4,'SW7'!E$4,_xll.RiskTruncateP(0.05,0.95),_xll.RiskName("MUSCLE BW FRAC"))))/1000</f>
        <v>#NAME?</v>
      </c>
      <c r="W546" s="137" t="e" cm="1">
        <f t="array" aca="1" ref="W546" ca="1">V546/_xll.RiskNormal('SW7'!C$5,'SW7'!D$5,_xll.RiskTruncateP(0.05,0.95),_xll.RiskName("Serum Part"))</f>
        <v>#NAME?</v>
      </c>
    </row>
    <row r="547" spans="1:23" x14ac:dyDescent="0.35">
      <c r="A547" s="133">
        <f t="shared" si="65"/>
        <v>544</v>
      </c>
      <c r="B547" s="134" t="e" cm="1">
        <f t="array" aca="1" ref="B547" ca="1">B546+_xll.RiskNormal(0.32,0.112,_xll.RiskTruncateP(0.05,0.95),_xll.RiskName("BW Gain 2"),_xll.RiskUnits("kg"))</f>
        <v>#NAME?</v>
      </c>
      <c r="C547" s="142" t="e" cm="1">
        <f t="array" aca="1" ref="C547" ca="1">_xll.RiskNormal(2800,2800*0.3941,_xll.RiskTruncateP(0.05,0.95),_xll.RiskName("Diet 7 Feed"),_xll.RiskUnits("ng/kg dry"))</f>
        <v>#NAME?</v>
      </c>
      <c r="D547" s="133">
        <v>0</v>
      </c>
      <c r="E547" s="163">
        <v>1.3</v>
      </c>
      <c r="F547" s="134"/>
      <c r="G547" s="134"/>
      <c r="H547" s="134"/>
      <c r="I547" s="134"/>
      <c r="J547" s="134"/>
      <c r="K547" s="134"/>
      <c r="L547" s="134" t="e" cm="1">
        <f t="array" aca="1" ref="L547" ca="1">_xll.RiskNormal(5.4702*LN(A547)-22.889,(5.4702*LN(A547)-22.889)*0.35,_xll.RiskTruncateP(0.05,0.95),_xll.RiskName("DMI"),_xll.RiskUnits("kg"))</f>
        <v>#NAME?</v>
      </c>
      <c r="M547" s="134" t="e" cm="1">
        <f t="array" aca="1" ref="M547" ca="1">_xll.RiskNormal(0.0243*L547,0.005*L547,_xll.RiskTruncateP(0.05,0.95),_xll.RiskName("Soil Intake"),_xll.RiskUnits("kg"))</f>
        <v>#NAME?</v>
      </c>
      <c r="N547" s="134" t="e">
        <f t="shared" ca="1" si="66"/>
        <v>#NAME?</v>
      </c>
      <c r="O547" s="134">
        <f t="shared" si="67"/>
        <v>0</v>
      </c>
      <c r="P547" s="134" t="e">
        <f t="shared" ca="1" si="70"/>
        <v>#NAME?</v>
      </c>
      <c r="Q547" s="134" t="e">
        <f t="shared" ca="1" si="71"/>
        <v>#NAME?</v>
      </c>
      <c r="R547" s="134" t="e">
        <f t="shared" ca="1" si="71"/>
        <v>#NAME?</v>
      </c>
      <c r="S547" s="134" t="e">
        <f t="shared" ca="1" si="69"/>
        <v>#NAME?</v>
      </c>
      <c r="T547" s="134" t="e" cm="1">
        <f t="array" aca="1" ref="T547" ca="1">U546-(U546*(0.5^(1/_xll.RiskNormal('SW7'!C$2,'SW7'!D$2,_xll.RiskTruncateP(0.05,0.95),_xll.RiskName("Halflife"),_xll.RiskUnits("d")))))</f>
        <v>#NAME?</v>
      </c>
      <c r="U547" s="134" t="e">
        <f t="shared" ca="1" si="68"/>
        <v>#NAME?</v>
      </c>
      <c r="V547" s="137" t="e" cm="1">
        <f t="array" aca="1" ref="V547" ca="1">(U547*_xll.RiskNormal('SW7'!C$3,'SW7'!D$3,_xll.RiskTruncateP(0.05,0.95),_xll.RiskName("PFAS MUSCLE FRAC"))/(B547*_xll.RiskNormal('SW7'!C$4,'SW7'!E$4,_xll.RiskTruncateP(0.05,0.95),_xll.RiskName("MUSCLE BW FRAC"))))/1000</f>
        <v>#NAME?</v>
      </c>
      <c r="W547" s="137" t="e" cm="1">
        <f t="array" aca="1" ref="W547" ca="1">V547/_xll.RiskNormal('SW7'!C$5,'SW7'!D$5,_xll.RiskTruncateP(0.05,0.95),_xll.RiskName("Serum Part"))</f>
        <v>#NAME?</v>
      </c>
    </row>
    <row r="548" spans="1:23" x14ac:dyDescent="0.35">
      <c r="A548" s="133">
        <f t="shared" si="65"/>
        <v>545</v>
      </c>
      <c r="B548" s="134" t="e" cm="1">
        <f t="array" aca="1" ref="B548" ca="1">B547+_xll.RiskNormal(0.32,0.112,_xll.RiskTruncateP(0.05,0.95),_xll.RiskName("BW Gain 2"),_xll.RiskUnits("kg"))</f>
        <v>#NAME?</v>
      </c>
      <c r="C548" s="142" t="e" cm="1">
        <f t="array" aca="1" ref="C548" ca="1">_xll.RiskNormal(2800,2800*0.3941,_xll.RiskTruncateP(0.05,0.95),_xll.RiskName("Diet 7 Feed"),_xll.RiskUnits("ng/kg dry"))</f>
        <v>#NAME?</v>
      </c>
      <c r="D548" s="133">
        <v>0</v>
      </c>
      <c r="E548" s="163">
        <v>1.3</v>
      </c>
      <c r="F548" s="134"/>
      <c r="G548" s="134"/>
      <c r="H548" s="134"/>
      <c r="I548" s="134"/>
      <c r="J548" s="134"/>
      <c r="K548" s="134"/>
      <c r="L548" s="134" t="e" cm="1">
        <f t="array" aca="1" ref="L548" ca="1">_xll.RiskNormal(5.4702*LN(A548)-22.889,(5.4702*LN(A548)-22.889)*0.35,_xll.RiskTruncateP(0.05,0.95),_xll.RiskName("DMI"),_xll.RiskUnits("kg"))</f>
        <v>#NAME?</v>
      </c>
      <c r="M548" s="134" t="e" cm="1">
        <f t="array" aca="1" ref="M548" ca="1">_xll.RiskNormal(0.0243*L548,0.005*L548,_xll.RiskTruncateP(0.05,0.95),_xll.RiskName("Soil Intake"),_xll.RiskUnits("kg"))</f>
        <v>#NAME?</v>
      </c>
      <c r="N548" s="134" t="e">
        <f t="shared" ca="1" si="66"/>
        <v>#NAME?</v>
      </c>
      <c r="O548" s="134">
        <f t="shared" si="67"/>
        <v>0</v>
      </c>
      <c r="P548" s="134" t="e">
        <f t="shared" ca="1" si="70"/>
        <v>#NAME?</v>
      </c>
      <c r="Q548" s="134" t="e">
        <f t="shared" ca="1" si="71"/>
        <v>#NAME?</v>
      </c>
      <c r="R548" s="134" t="e">
        <f t="shared" ca="1" si="71"/>
        <v>#NAME?</v>
      </c>
      <c r="S548" s="134" t="e">
        <f t="shared" ca="1" si="69"/>
        <v>#NAME?</v>
      </c>
      <c r="T548" s="134" t="e" cm="1">
        <f t="array" aca="1" ref="T548" ca="1">U547-(U547*(0.5^(1/_xll.RiskNormal('SW7'!C$2,'SW7'!D$2,_xll.RiskTruncateP(0.05,0.95),_xll.RiskName("Halflife"),_xll.RiskUnits("d")))))</f>
        <v>#NAME?</v>
      </c>
      <c r="U548" s="134" t="e">
        <f t="shared" ca="1" si="68"/>
        <v>#NAME?</v>
      </c>
      <c r="V548" s="137" t="e" cm="1">
        <f t="array" aca="1" ref="V548" ca="1">(U548*_xll.RiskNormal('SW7'!C$3,'SW7'!D$3,_xll.RiskTruncateP(0.05,0.95),_xll.RiskName("PFAS MUSCLE FRAC"))/(B548*_xll.RiskNormal('SW7'!C$4,'SW7'!E$4,_xll.RiskTruncateP(0.05,0.95),_xll.RiskName("MUSCLE BW FRAC"))))/1000</f>
        <v>#NAME?</v>
      </c>
      <c r="W548" s="137" t="e" cm="1">
        <f t="array" aca="1" ref="W548" ca="1">V548/_xll.RiskNormal('SW7'!C$5,'SW7'!D$5,_xll.RiskTruncateP(0.05,0.95),_xll.RiskName("Serum Part"))</f>
        <v>#NAME?</v>
      </c>
    </row>
    <row r="549" spans="1:23" x14ac:dyDescent="0.35">
      <c r="A549" s="133">
        <f t="shared" si="65"/>
        <v>546</v>
      </c>
      <c r="B549" s="134" t="e" cm="1">
        <f t="array" aca="1" ref="B549" ca="1">B548+_xll.RiskNormal(0.32,0.112,_xll.RiskTruncateP(0.05,0.95),_xll.RiskName("BW Gain 2"),_xll.RiskUnits("kg"))</f>
        <v>#NAME?</v>
      </c>
      <c r="C549" s="142" t="e" cm="1">
        <f t="array" aca="1" ref="C549" ca="1">_xll.RiskNormal(2800,2800*0.3941,_xll.RiskTruncateP(0.05,0.95),_xll.RiskName("Diet 7 Feed"),_xll.RiskUnits("ng/kg dry"))</f>
        <v>#NAME?</v>
      </c>
      <c r="D549" s="133">
        <v>0</v>
      </c>
      <c r="E549" s="163">
        <v>1.3</v>
      </c>
      <c r="F549" s="134"/>
      <c r="G549" s="134"/>
      <c r="H549" s="134"/>
      <c r="I549" s="134"/>
      <c r="J549" s="134"/>
      <c r="K549" s="134"/>
      <c r="L549" s="134" t="e" cm="1">
        <f t="array" aca="1" ref="L549" ca="1">_xll.RiskNormal(5.4702*LN(A549)-22.889,(5.4702*LN(A549)-22.889)*0.35,_xll.RiskTruncateP(0.05,0.95),_xll.RiskName("DMI"),_xll.RiskUnits("kg"))</f>
        <v>#NAME?</v>
      </c>
      <c r="M549" s="134" t="e" cm="1">
        <f t="array" aca="1" ref="M549" ca="1">_xll.RiskNormal(0.0243*L549,0.005*L549,_xll.RiskTruncateP(0.05,0.95),_xll.RiskName("Soil Intake"),_xll.RiskUnits("kg"))</f>
        <v>#NAME?</v>
      </c>
      <c r="N549" s="134" t="e">
        <f t="shared" ca="1" si="66"/>
        <v>#NAME?</v>
      </c>
      <c r="O549" s="134">
        <f t="shared" si="67"/>
        <v>0</v>
      </c>
      <c r="P549" s="134" t="e">
        <f t="shared" ca="1" si="70"/>
        <v>#NAME?</v>
      </c>
      <c r="Q549" s="134" t="e">
        <f t="shared" ca="1" si="71"/>
        <v>#NAME?</v>
      </c>
      <c r="R549" s="134" t="e">
        <f t="shared" ca="1" si="71"/>
        <v>#NAME?</v>
      </c>
      <c r="S549" s="134" t="e">
        <f t="shared" ca="1" si="69"/>
        <v>#NAME?</v>
      </c>
      <c r="T549" s="134" t="e" cm="1">
        <f t="array" aca="1" ref="T549" ca="1">U548-(U548*(0.5^(1/_xll.RiskNormal('SW7'!C$2,'SW7'!D$2,_xll.RiskTruncateP(0.05,0.95),_xll.RiskName("Halflife"),_xll.RiskUnits("d")))))</f>
        <v>#NAME?</v>
      </c>
      <c r="U549" s="134" t="e">
        <f t="shared" ca="1" si="68"/>
        <v>#NAME?</v>
      </c>
      <c r="V549" s="137" t="e" cm="1">
        <f t="array" aca="1" ref="V549" ca="1">(U549*_xll.RiskNormal('SW7'!C$3,'SW7'!D$3,_xll.RiskTruncateP(0.05,0.95),_xll.RiskName("PFAS MUSCLE FRAC"))/(B549*_xll.RiskNormal('SW7'!C$4,'SW7'!E$4,_xll.RiskTruncateP(0.05,0.95),_xll.RiskName("MUSCLE BW FRAC"))))/1000</f>
        <v>#NAME?</v>
      </c>
      <c r="W549" s="137" t="e" cm="1">
        <f t="array" aca="1" ref="W549" ca="1">V549/_xll.RiskNormal('SW7'!C$5,'SW7'!D$5,_xll.RiskTruncateP(0.05,0.95),_xll.RiskName("Serum Part"))</f>
        <v>#NAME?</v>
      </c>
    </row>
    <row r="550" spans="1:23" x14ac:dyDescent="0.35">
      <c r="A550" s="133">
        <f t="shared" si="65"/>
        <v>547</v>
      </c>
      <c r="B550" s="134" t="e" cm="1">
        <f t="array" aca="1" ref="B550" ca="1">B549+_xll.RiskNormal(0.32,0.112,_xll.RiskTruncateP(0.05,0.95),_xll.RiskName("BW Gain 2"),_xll.RiskUnits("kg"))</f>
        <v>#NAME?</v>
      </c>
      <c r="C550" s="142" t="e" cm="1">
        <f t="array" aca="1" ref="C550" ca="1">_xll.RiskNormal(2800,2800*0.3941,_xll.RiskTruncateP(0.05,0.95),_xll.RiskName("Diet 7 Feed"),_xll.RiskUnits("ng/kg dry"))</f>
        <v>#NAME?</v>
      </c>
      <c r="D550" s="133">
        <v>0</v>
      </c>
      <c r="E550" s="163">
        <v>1.3</v>
      </c>
      <c r="F550" s="134"/>
      <c r="G550" s="134"/>
      <c r="H550" s="134"/>
      <c r="I550" s="134"/>
      <c r="J550" s="134"/>
      <c r="K550" s="134"/>
      <c r="L550" s="134" t="e" cm="1">
        <f t="array" aca="1" ref="L550" ca="1">_xll.RiskNormal(5.4702*LN(A550)-22.889,(5.4702*LN(A550)-22.889)*0.35,_xll.RiskTruncateP(0.05,0.95),_xll.RiskName("DMI"),_xll.RiskUnits("kg"))</f>
        <v>#NAME?</v>
      </c>
      <c r="M550" s="134" t="e" cm="1">
        <f t="array" aca="1" ref="M550" ca="1">_xll.RiskNormal(0.0243*L550,0.005*L550,_xll.RiskTruncateP(0.05,0.95),_xll.RiskName("Soil Intake"),_xll.RiskUnits("kg"))</f>
        <v>#NAME?</v>
      </c>
      <c r="N550" s="134" t="e">
        <f t="shared" ca="1" si="66"/>
        <v>#NAME?</v>
      </c>
      <c r="O550" s="134">
        <f t="shared" si="67"/>
        <v>0</v>
      </c>
      <c r="P550" s="134" t="e">
        <f t="shared" ca="1" si="70"/>
        <v>#NAME?</v>
      </c>
      <c r="Q550" s="134" t="e">
        <f t="shared" ca="1" si="71"/>
        <v>#NAME?</v>
      </c>
      <c r="R550" s="134" t="e">
        <f t="shared" ca="1" si="71"/>
        <v>#NAME?</v>
      </c>
      <c r="S550" s="134" t="e">
        <f t="shared" ca="1" si="69"/>
        <v>#NAME?</v>
      </c>
      <c r="T550" s="134" t="e" cm="1">
        <f t="array" aca="1" ref="T550" ca="1">U549-(U549*(0.5^(1/_xll.RiskNormal('SW7'!C$2,'SW7'!D$2,_xll.RiskTruncateP(0.05,0.95),_xll.RiskName("Halflife"),_xll.RiskUnits("d")))))</f>
        <v>#NAME?</v>
      </c>
      <c r="U550" s="134" t="e">
        <f t="shared" ca="1" si="68"/>
        <v>#NAME?</v>
      </c>
      <c r="V550" s="137" t="e" cm="1">
        <f t="array" aca="1" ref="V550" ca="1">(U550*_xll.RiskNormal('SW7'!C$3,'SW7'!D$3,_xll.RiskTruncateP(0.05,0.95),_xll.RiskName("PFAS MUSCLE FRAC"))/(B550*_xll.RiskNormal('SW7'!C$4,'SW7'!E$4,_xll.RiskTruncateP(0.05,0.95),_xll.RiskName("MUSCLE BW FRAC"))))/1000</f>
        <v>#NAME?</v>
      </c>
      <c r="W550" s="137" t="e" cm="1">
        <f t="array" aca="1" ref="W550" ca="1">V550/_xll.RiskNormal('SW7'!C$5,'SW7'!D$5,_xll.RiskTruncateP(0.05,0.95),_xll.RiskName("Serum Part"))</f>
        <v>#NAME?</v>
      </c>
    </row>
    <row r="551" spans="1:23" x14ac:dyDescent="0.35">
      <c r="A551" s="133">
        <f t="shared" si="65"/>
        <v>548</v>
      </c>
      <c r="B551" s="134" t="e" cm="1">
        <f t="array" aca="1" ref="B551" ca="1">B550+_xll.RiskNormal(0.32,0.112,_xll.RiskTruncateP(0.05,0.95),_xll.RiskName("BW Gain 2"),_xll.RiskUnits("kg"))</f>
        <v>#NAME?</v>
      </c>
      <c r="C551" s="142" t="e" cm="1">
        <f t="array" aca="1" ref="C551" ca="1">_xll.RiskNormal(2800,2800*0.3941,_xll.RiskTruncateP(0.05,0.95),_xll.RiskName("Diet 7 Feed"),_xll.RiskUnits("ng/kg dry"))</f>
        <v>#NAME?</v>
      </c>
      <c r="D551" s="133">
        <v>0</v>
      </c>
      <c r="E551" s="163">
        <v>1.3</v>
      </c>
      <c r="F551" s="134"/>
      <c r="G551" s="134"/>
      <c r="H551" s="134"/>
      <c r="I551" s="134"/>
      <c r="J551" s="134"/>
      <c r="K551" s="134"/>
      <c r="L551" s="134" t="e" cm="1">
        <f t="array" aca="1" ref="L551" ca="1">_xll.RiskNormal(5.4702*LN(A551)-22.889,(5.4702*LN(A551)-22.889)*0.35,_xll.RiskTruncateP(0.05,0.95),_xll.RiskName("DMI"),_xll.RiskUnits("kg"))</f>
        <v>#NAME?</v>
      </c>
      <c r="M551" s="134" t="e" cm="1">
        <f t="array" aca="1" ref="M551" ca="1">_xll.RiskNormal(0.0243*L551,0.005*L551,_xll.RiskTruncateP(0.05,0.95),_xll.RiskName("Soil Intake"),_xll.RiskUnits("kg"))</f>
        <v>#NAME?</v>
      </c>
      <c r="N551" s="134" t="e">
        <f t="shared" ca="1" si="66"/>
        <v>#NAME?</v>
      </c>
      <c r="O551" s="134">
        <f t="shared" si="67"/>
        <v>0</v>
      </c>
      <c r="P551" s="134" t="e">
        <f t="shared" ca="1" si="70"/>
        <v>#NAME?</v>
      </c>
      <c r="Q551" s="134" t="e">
        <f t="shared" ca="1" si="71"/>
        <v>#NAME?</v>
      </c>
      <c r="R551" s="134" t="e">
        <f t="shared" ca="1" si="71"/>
        <v>#NAME?</v>
      </c>
      <c r="S551" s="134" t="e">
        <f t="shared" ca="1" si="69"/>
        <v>#NAME?</v>
      </c>
      <c r="T551" s="134" t="e" cm="1">
        <f t="array" aca="1" ref="T551" ca="1">U550-(U550*(0.5^(1/_xll.RiskNormal('SW7'!C$2,'SW7'!D$2,_xll.RiskTruncateP(0.05,0.95),_xll.RiskName("Halflife"),_xll.RiskUnits("d")))))</f>
        <v>#NAME?</v>
      </c>
      <c r="U551" s="134" t="e">
        <f t="shared" ca="1" si="68"/>
        <v>#NAME?</v>
      </c>
      <c r="V551" s="137" t="e" cm="1">
        <f t="array" aca="1" ref="V551" ca="1">(U551*_xll.RiskNormal('SW7'!C$3,'SW7'!D$3,_xll.RiskTruncateP(0.05,0.95),_xll.RiskName("PFAS MUSCLE FRAC"))/(B551*_xll.RiskNormal('SW7'!C$4,'SW7'!E$4,_xll.RiskTruncateP(0.05,0.95),_xll.RiskName("MUSCLE BW FRAC"))))/1000</f>
        <v>#NAME?</v>
      </c>
      <c r="W551" s="137" t="e" cm="1">
        <f t="array" aca="1" ref="W551" ca="1">V551/_xll.RiskNormal('SW7'!C$5,'SW7'!D$5,_xll.RiskTruncateP(0.05,0.95),_xll.RiskName("Serum Part"))</f>
        <v>#NAME?</v>
      </c>
    </row>
    <row r="552" spans="1:23" x14ac:dyDescent="0.35">
      <c r="A552" s="133">
        <f t="shared" si="65"/>
        <v>549</v>
      </c>
      <c r="B552" s="134" t="e" cm="1">
        <f t="array" aca="1" ref="B552" ca="1">B551+_xll.RiskNormal(0.32,0.112,_xll.RiskTruncateP(0.05,0.95),_xll.RiskName("BW Gain 2"),_xll.RiskUnits("kg"))</f>
        <v>#NAME?</v>
      </c>
      <c r="C552" s="142" t="e" cm="1">
        <f t="array" aca="1" ref="C552" ca="1">_xll.RiskNormal(2800,2800*0.3941,_xll.RiskTruncateP(0.05,0.95),_xll.RiskName("Diet 7 Feed"),_xll.RiskUnits("ng/kg dry"))</f>
        <v>#NAME?</v>
      </c>
      <c r="D552" s="133">
        <v>0</v>
      </c>
      <c r="E552" s="163">
        <v>1.3</v>
      </c>
      <c r="F552" s="134"/>
      <c r="G552" s="134"/>
      <c r="H552" s="134"/>
      <c r="I552" s="134"/>
      <c r="J552" s="134"/>
      <c r="K552" s="134"/>
      <c r="L552" s="134" t="e" cm="1">
        <f t="array" aca="1" ref="L552" ca="1">_xll.RiskNormal(5.4702*LN(A552)-22.889,(5.4702*LN(A552)-22.889)*0.35,_xll.RiskTruncateP(0.05,0.95),_xll.RiskName("DMI"),_xll.RiskUnits("kg"))</f>
        <v>#NAME?</v>
      </c>
      <c r="M552" s="134" t="e" cm="1">
        <f t="array" aca="1" ref="M552" ca="1">_xll.RiskNormal(0.0243*L552,0.005*L552,_xll.RiskTruncateP(0.05,0.95),_xll.RiskName("Soil Intake"),_xll.RiskUnits("kg"))</f>
        <v>#NAME?</v>
      </c>
      <c r="N552" s="134" t="e">
        <f t="shared" ca="1" si="66"/>
        <v>#NAME?</v>
      </c>
      <c r="O552" s="134">
        <f t="shared" si="67"/>
        <v>0</v>
      </c>
      <c r="P552" s="134" t="e">
        <f t="shared" ca="1" si="70"/>
        <v>#NAME?</v>
      </c>
      <c r="Q552" s="134" t="e">
        <f t="shared" ca="1" si="71"/>
        <v>#NAME?</v>
      </c>
      <c r="R552" s="134" t="e">
        <f t="shared" ca="1" si="71"/>
        <v>#NAME?</v>
      </c>
      <c r="S552" s="134" t="e">
        <f t="shared" ca="1" si="69"/>
        <v>#NAME?</v>
      </c>
      <c r="T552" s="134" t="e" cm="1">
        <f t="array" aca="1" ref="T552" ca="1">U551-(U551*(0.5^(1/_xll.RiskNormal('SW7'!C$2,'SW7'!D$2,_xll.RiskTruncateP(0.05,0.95),_xll.RiskName("Halflife"),_xll.RiskUnits("d")))))</f>
        <v>#NAME?</v>
      </c>
      <c r="U552" s="134" t="e">
        <f t="shared" ca="1" si="68"/>
        <v>#NAME?</v>
      </c>
      <c r="V552" s="137" t="e" cm="1">
        <f t="array" aca="1" ref="V552" ca="1">(U552*_xll.RiskNormal('SW7'!C$3,'SW7'!D$3,_xll.RiskTruncateP(0.05,0.95),_xll.RiskName("PFAS MUSCLE FRAC"))/(B552*_xll.RiskNormal('SW7'!C$4,'SW7'!E$4,_xll.RiskTruncateP(0.05,0.95),_xll.RiskName("MUSCLE BW FRAC"))))/1000</f>
        <v>#NAME?</v>
      </c>
      <c r="W552" s="137" t="e" cm="1">
        <f t="array" aca="1" ref="W552" ca="1">V552/_xll.RiskNormal('SW7'!C$5,'SW7'!D$5,_xll.RiskTruncateP(0.05,0.95),_xll.RiskName("Serum Part"))</f>
        <v>#NAME?</v>
      </c>
    </row>
    <row r="553" spans="1:23" x14ac:dyDescent="0.35">
      <c r="A553" s="133">
        <f t="shared" si="65"/>
        <v>550</v>
      </c>
      <c r="B553" s="134" t="e" cm="1">
        <f t="array" aca="1" ref="B553" ca="1">B552+_xll.RiskNormal(0.32,0.112,_xll.RiskTruncateP(0.05,0.95),_xll.RiskName("BW Gain 2"),_xll.RiskUnits("kg"))</f>
        <v>#NAME?</v>
      </c>
      <c r="C553" s="142" t="e" cm="1">
        <f t="array" aca="1" ref="C553" ca="1">_xll.RiskNormal(2800,2800*0.3941,_xll.RiskTruncateP(0.05,0.95),_xll.RiskName("Diet 7 Feed"),_xll.RiskUnits("ng/kg dry"))</f>
        <v>#NAME?</v>
      </c>
      <c r="D553" s="133">
        <v>0</v>
      </c>
      <c r="E553" s="163">
        <v>1.3</v>
      </c>
      <c r="F553" s="134"/>
      <c r="G553" s="134"/>
      <c r="H553" s="134"/>
      <c r="I553" s="134"/>
      <c r="J553" s="134"/>
      <c r="K553" s="134"/>
      <c r="L553" s="134" t="e" cm="1">
        <f t="array" aca="1" ref="L553" ca="1">_xll.RiskNormal(5.4702*LN(A553)-22.889,(5.4702*LN(A553)-22.889)*0.35,_xll.RiskTruncateP(0.05,0.95),_xll.RiskName("DMI"),_xll.RiskUnits("kg"))</f>
        <v>#NAME?</v>
      </c>
      <c r="M553" s="134" t="e" cm="1">
        <f t="array" aca="1" ref="M553" ca="1">_xll.RiskNormal(0.0243*L553,0.005*L553,_xll.RiskTruncateP(0.05,0.95),_xll.RiskName("Soil Intake"),_xll.RiskUnits("kg"))</f>
        <v>#NAME?</v>
      </c>
      <c r="N553" s="134" t="e">
        <f t="shared" ca="1" si="66"/>
        <v>#NAME?</v>
      </c>
      <c r="O553" s="134">
        <f t="shared" si="67"/>
        <v>0</v>
      </c>
      <c r="P553" s="134" t="e">
        <f t="shared" ca="1" si="70"/>
        <v>#NAME?</v>
      </c>
      <c r="Q553" s="134" t="e">
        <f t="shared" ca="1" si="71"/>
        <v>#NAME?</v>
      </c>
      <c r="R553" s="134" t="e">
        <f t="shared" ca="1" si="71"/>
        <v>#NAME?</v>
      </c>
      <c r="S553" s="134" t="e">
        <f t="shared" ca="1" si="69"/>
        <v>#NAME?</v>
      </c>
      <c r="T553" s="134" t="e" cm="1">
        <f t="array" aca="1" ref="T553" ca="1">U552-(U552*(0.5^(1/_xll.RiskNormal('SW7'!C$2,'SW7'!D$2,_xll.RiskTruncateP(0.05,0.95),_xll.RiskName("Halflife"),_xll.RiskUnits("d")))))</f>
        <v>#NAME?</v>
      </c>
      <c r="U553" s="134" t="e">
        <f t="shared" ca="1" si="68"/>
        <v>#NAME?</v>
      </c>
      <c r="V553" s="137" t="e" cm="1">
        <f t="array" aca="1" ref="V553" ca="1">(U553*_xll.RiskNormal('SW7'!C$3,'SW7'!D$3,_xll.RiskTruncateP(0.05,0.95),_xll.RiskName("PFAS MUSCLE FRAC"))/(B553*_xll.RiskNormal('SW7'!C$4,'SW7'!E$4,_xll.RiskTruncateP(0.05,0.95),_xll.RiskName("MUSCLE BW FRAC"))))/1000</f>
        <v>#NAME?</v>
      </c>
      <c r="W553" s="137" t="e" cm="1">
        <f t="array" aca="1" ref="W553" ca="1">V553/_xll.RiskNormal('SW7'!C$5,'SW7'!D$5,_xll.RiskTruncateP(0.05,0.95),_xll.RiskName("Serum Part"))</f>
        <v>#NAME?</v>
      </c>
    </row>
    <row r="554" spans="1:23" x14ac:dyDescent="0.35">
      <c r="A554" s="133">
        <f t="shared" si="65"/>
        <v>551</v>
      </c>
      <c r="B554" s="134" t="e" cm="1">
        <f t="array" aca="1" ref="B554" ca="1">B553+_xll.RiskNormal(0.32,0.112,_xll.RiskTruncateP(0.05,0.95),_xll.RiskName("BW Gain 2"),_xll.RiskUnits("kg"))</f>
        <v>#NAME?</v>
      </c>
      <c r="C554" s="142" t="e" cm="1">
        <f t="array" aca="1" ref="C554" ca="1">_xll.RiskNormal(2800,2800*0.3941,_xll.RiskTruncateP(0.05,0.95),_xll.RiskName("Diet 7 Feed"),_xll.RiskUnits("ng/kg dry"))</f>
        <v>#NAME?</v>
      </c>
      <c r="D554" s="133">
        <v>0</v>
      </c>
      <c r="E554" s="163">
        <v>1.3</v>
      </c>
      <c r="F554" s="134"/>
      <c r="G554" s="134"/>
      <c r="H554" s="134"/>
      <c r="I554" s="134"/>
      <c r="J554" s="134"/>
      <c r="K554" s="134"/>
      <c r="L554" s="134" t="e" cm="1">
        <f t="array" aca="1" ref="L554" ca="1">_xll.RiskNormal(5.4702*LN(A554)-22.889,(5.4702*LN(A554)-22.889)*0.35,_xll.RiskTruncateP(0.05,0.95),_xll.RiskName("DMI"),_xll.RiskUnits("kg"))</f>
        <v>#NAME?</v>
      </c>
      <c r="M554" s="134" t="e" cm="1">
        <f t="array" aca="1" ref="M554" ca="1">_xll.RiskNormal(0.0243*L554,0.005*L554,_xll.RiskTruncateP(0.05,0.95),_xll.RiskName("Soil Intake"),_xll.RiskUnits("kg"))</f>
        <v>#NAME?</v>
      </c>
      <c r="N554" s="134" t="e">
        <f t="shared" ca="1" si="66"/>
        <v>#NAME?</v>
      </c>
      <c r="O554" s="134">
        <f t="shared" si="67"/>
        <v>0</v>
      </c>
      <c r="P554" s="134" t="e">
        <f t="shared" ca="1" si="70"/>
        <v>#NAME?</v>
      </c>
      <c r="Q554" s="134" t="e">
        <f t="shared" ca="1" si="71"/>
        <v>#NAME?</v>
      </c>
      <c r="R554" s="134" t="e">
        <f t="shared" ca="1" si="71"/>
        <v>#NAME?</v>
      </c>
      <c r="S554" s="134" t="e">
        <f t="shared" ca="1" si="69"/>
        <v>#NAME?</v>
      </c>
      <c r="T554" s="134" t="e" cm="1">
        <f t="array" aca="1" ref="T554" ca="1">U553-(U553*(0.5^(1/_xll.RiskNormal('SW7'!C$2,'SW7'!D$2,_xll.RiskTruncateP(0.05,0.95),_xll.RiskName("Halflife"),_xll.RiskUnits("d")))))</f>
        <v>#NAME?</v>
      </c>
      <c r="U554" s="134" t="e">
        <f t="shared" ca="1" si="68"/>
        <v>#NAME?</v>
      </c>
      <c r="V554" s="137" t="e" cm="1">
        <f t="array" aca="1" ref="V554" ca="1">(U554*_xll.RiskNormal('SW7'!C$3,'SW7'!D$3,_xll.RiskTruncateP(0.05,0.95),_xll.RiskName("PFAS MUSCLE FRAC"))/(B554*_xll.RiskNormal('SW7'!C$4,'SW7'!E$4,_xll.RiskTruncateP(0.05,0.95),_xll.RiskName("MUSCLE BW FRAC"))))/1000</f>
        <v>#NAME?</v>
      </c>
      <c r="W554" s="137" t="e" cm="1">
        <f t="array" aca="1" ref="W554" ca="1">V554/_xll.RiskNormal('SW7'!C$5,'SW7'!D$5,_xll.RiskTruncateP(0.05,0.95),_xll.RiskName("Serum Part"))</f>
        <v>#NAME?</v>
      </c>
    </row>
    <row r="555" spans="1:23" x14ac:dyDescent="0.35">
      <c r="A555" s="133">
        <f t="shared" si="65"/>
        <v>552</v>
      </c>
      <c r="B555" s="134" t="e" cm="1">
        <f t="array" aca="1" ref="B555" ca="1">B554+_xll.RiskNormal(0.32,0.112,_xll.RiskTruncateP(0.05,0.95),_xll.RiskName("BW Gain 2"),_xll.RiskUnits("kg"))</f>
        <v>#NAME?</v>
      </c>
      <c r="C555" s="142" t="e" cm="1">
        <f t="array" aca="1" ref="C555" ca="1">_xll.RiskNormal(2800,2800*0.3941,_xll.RiskTruncateP(0.05,0.95),_xll.RiskName("Diet 7 Feed"),_xll.RiskUnits("ng/kg dry"))</f>
        <v>#NAME?</v>
      </c>
      <c r="D555" s="133">
        <v>0</v>
      </c>
      <c r="E555" s="163">
        <v>1.3</v>
      </c>
      <c r="F555" s="134"/>
      <c r="G555" s="134"/>
      <c r="H555" s="134"/>
      <c r="I555" s="134"/>
      <c r="J555" s="134"/>
      <c r="K555" s="134"/>
      <c r="L555" s="134" t="e" cm="1">
        <f t="array" aca="1" ref="L555" ca="1">_xll.RiskNormal(5.4702*LN(A555)-22.889,(5.4702*LN(A555)-22.889)*0.35,_xll.RiskTruncateP(0.05,0.95),_xll.RiskName("DMI"),_xll.RiskUnits("kg"))</f>
        <v>#NAME?</v>
      </c>
      <c r="M555" s="134" t="e" cm="1">
        <f t="array" aca="1" ref="M555" ca="1">_xll.RiskNormal(0.0243*L555,0.005*L555,_xll.RiskTruncateP(0.05,0.95),_xll.RiskName("Soil Intake"),_xll.RiskUnits("kg"))</f>
        <v>#NAME?</v>
      </c>
      <c r="N555" s="134" t="e">
        <f t="shared" ca="1" si="66"/>
        <v>#NAME?</v>
      </c>
      <c r="O555" s="134">
        <f t="shared" si="67"/>
        <v>0</v>
      </c>
      <c r="P555" s="134" t="e">
        <f t="shared" ca="1" si="70"/>
        <v>#NAME?</v>
      </c>
      <c r="Q555" s="134" t="e">
        <f t="shared" ca="1" si="71"/>
        <v>#NAME?</v>
      </c>
      <c r="R555" s="134" t="e">
        <f t="shared" ca="1" si="71"/>
        <v>#NAME?</v>
      </c>
      <c r="S555" s="134" t="e">
        <f t="shared" ca="1" si="69"/>
        <v>#NAME?</v>
      </c>
      <c r="T555" s="134" t="e" cm="1">
        <f t="array" aca="1" ref="T555" ca="1">U554-(U554*(0.5^(1/_xll.RiskNormal('SW7'!C$2,'SW7'!D$2,_xll.RiskTruncateP(0.05,0.95),_xll.RiskName("Halflife"),_xll.RiskUnits("d")))))</f>
        <v>#NAME?</v>
      </c>
      <c r="U555" s="134" t="e">
        <f t="shared" ca="1" si="68"/>
        <v>#NAME?</v>
      </c>
      <c r="V555" s="137" t="e" cm="1">
        <f t="array" aca="1" ref="V555" ca="1">(U555*_xll.RiskNormal('SW7'!C$3,'SW7'!D$3,_xll.RiskTruncateP(0.05,0.95),_xll.RiskName("PFAS MUSCLE FRAC"))/(B555*_xll.RiskNormal('SW7'!C$4,'SW7'!E$4,_xll.RiskTruncateP(0.05,0.95),_xll.RiskName("MUSCLE BW FRAC"))))/1000</f>
        <v>#NAME?</v>
      </c>
      <c r="W555" s="137" t="e" cm="1">
        <f t="array" aca="1" ref="W555" ca="1">V555/_xll.RiskNormal('SW7'!C$5,'SW7'!D$5,_xll.RiskTruncateP(0.05,0.95),_xll.RiskName("Serum Part"))</f>
        <v>#NAME?</v>
      </c>
    </row>
    <row r="556" spans="1:23" x14ac:dyDescent="0.35">
      <c r="A556" s="133">
        <f t="shared" si="65"/>
        <v>553</v>
      </c>
      <c r="B556" s="134" t="e" cm="1">
        <f t="array" aca="1" ref="B556" ca="1">B555+_xll.RiskNormal(0.32,0.112,_xll.RiskTruncateP(0.05,0.95),_xll.RiskName("BW Gain 2"),_xll.RiskUnits("kg"))</f>
        <v>#NAME?</v>
      </c>
      <c r="C556" s="142" t="e" cm="1">
        <f t="array" aca="1" ref="C556" ca="1">_xll.RiskNormal(2800,2800*0.3941,_xll.RiskTruncateP(0.05,0.95),_xll.RiskName("Diet 7 Feed"),_xll.RiskUnits("ng/kg dry"))</f>
        <v>#NAME?</v>
      </c>
      <c r="D556" s="133">
        <v>0</v>
      </c>
      <c r="E556" s="163">
        <v>1.3</v>
      </c>
      <c r="F556" s="134"/>
      <c r="G556" s="134"/>
      <c r="H556" s="134"/>
      <c r="I556" s="134"/>
      <c r="J556" s="134"/>
      <c r="K556" s="134"/>
      <c r="L556" s="134" t="e" cm="1">
        <f t="array" aca="1" ref="L556" ca="1">_xll.RiskNormal(5.4702*LN(A556)-22.889,(5.4702*LN(A556)-22.889)*0.35,_xll.RiskTruncateP(0.05,0.95),_xll.RiskName("DMI"),_xll.RiskUnits("kg"))</f>
        <v>#NAME?</v>
      </c>
      <c r="M556" s="134" t="e" cm="1">
        <f t="array" aca="1" ref="M556" ca="1">_xll.RiskNormal(0.0243*L556,0.005*L556,_xll.RiskTruncateP(0.05,0.95),_xll.RiskName("Soil Intake"),_xll.RiskUnits("kg"))</f>
        <v>#NAME?</v>
      </c>
      <c r="N556" s="134" t="e">
        <f t="shared" ca="1" si="66"/>
        <v>#NAME?</v>
      </c>
      <c r="O556" s="134">
        <f t="shared" si="67"/>
        <v>0</v>
      </c>
      <c r="P556" s="134" t="e">
        <f t="shared" ca="1" si="70"/>
        <v>#NAME?</v>
      </c>
      <c r="Q556" s="134" t="e">
        <f t="shared" ca="1" si="71"/>
        <v>#NAME?</v>
      </c>
      <c r="R556" s="134" t="e">
        <f t="shared" ca="1" si="71"/>
        <v>#NAME?</v>
      </c>
      <c r="S556" s="134" t="e">
        <f t="shared" ca="1" si="69"/>
        <v>#NAME?</v>
      </c>
      <c r="T556" s="134" t="e" cm="1">
        <f t="array" aca="1" ref="T556" ca="1">U555-(U555*(0.5^(1/_xll.RiskNormal('SW7'!C$2,'SW7'!D$2,_xll.RiskTruncateP(0.05,0.95),_xll.RiskName("Halflife"),_xll.RiskUnits("d")))))</f>
        <v>#NAME?</v>
      </c>
      <c r="U556" s="134" t="e">
        <f t="shared" ca="1" si="68"/>
        <v>#NAME?</v>
      </c>
      <c r="V556" s="137" t="e" cm="1">
        <f t="array" aca="1" ref="V556" ca="1">(U556*_xll.RiskNormal('SW7'!C$3,'SW7'!D$3,_xll.RiskTruncateP(0.05,0.95),_xll.RiskName("PFAS MUSCLE FRAC"))/(B556*_xll.RiskNormal('SW7'!C$4,'SW7'!E$4,_xll.RiskTruncateP(0.05,0.95),_xll.RiskName("MUSCLE BW FRAC"))))/1000</f>
        <v>#NAME?</v>
      </c>
      <c r="W556" s="137" t="e" cm="1">
        <f t="array" aca="1" ref="W556" ca="1">V556/_xll.RiskNormal('SW7'!C$5,'SW7'!D$5,_xll.RiskTruncateP(0.05,0.95),_xll.RiskName("Serum Part"))</f>
        <v>#NAME?</v>
      </c>
    </row>
    <row r="557" spans="1:23" x14ac:dyDescent="0.35">
      <c r="A557" s="133">
        <f t="shared" si="65"/>
        <v>554</v>
      </c>
      <c r="B557" s="134" t="e" cm="1">
        <f t="array" aca="1" ref="B557" ca="1">B556+_xll.RiskNormal(0.32,0.112,_xll.RiskTruncateP(0.05,0.95),_xll.RiskName("BW Gain 2"),_xll.RiskUnits("kg"))</f>
        <v>#NAME?</v>
      </c>
      <c r="C557" s="142" t="e" cm="1">
        <f t="array" aca="1" ref="C557" ca="1">_xll.RiskNormal(2800,2800*0.3941,_xll.RiskTruncateP(0.05,0.95),_xll.RiskName("Diet 7 Feed"),_xll.RiskUnits("ng/kg dry"))</f>
        <v>#NAME?</v>
      </c>
      <c r="D557" s="133">
        <v>0</v>
      </c>
      <c r="E557" s="163">
        <v>1.3</v>
      </c>
      <c r="F557" s="134"/>
      <c r="G557" s="134"/>
      <c r="H557" s="134"/>
      <c r="I557" s="134"/>
      <c r="J557" s="134"/>
      <c r="K557" s="134"/>
      <c r="L557" s="134" t="e" cm="1">
        <f t="array" aca="1" ref="L557" ca="1">_xll.RiskNormal(5.4702*LN(A557)-22.889,(5.4702*LN(A557)-22.889)*0.35,_xll.RiskTruncateP(0.05,0.95),_xll.RiskName("DMI"),_xll.RiskUnits("kg"))</f>
        <v>#NAME?</v>
      </c>
      <c r="M557" s="134" t="e" cm="1">
        <f t="array" aca="1" ref="M557" ca="1">_xll.RiskNormal(0.0243*L557,0.005*L557,_xll.RiskTruncateP(0.05,0.95),_xll.RiskName("Soil Intake"),_xll.RiskUnits("kg"))</f>
        <v>#NAME?</v>
      </c>
      <c r="N557" s="134" t="e">
        <f t="shared" ca="1" si="66"/>
        <v>#NAME?</v>
      </c>
      <c r="O557" s="134">
        <f t="shared" si="67"/>
        <v>0</v>
      </c>
      <c r="P557" s="134" t="e">
        <f t="shared" ca="1" si="70"/>
        <v>#NAME?</v>
      </c>
      <c r="Q557" s="134" t="e">
        <f t="shared" ca="1" si="71"/>
        <v>#NAME?</v>
      </c>
      <c r="R557" s="134" t="e">
        <f t="shared" ca="1" si="71"/>
        <v>#NAME?</v>
      </c>
      <c r="S557" s="134" t="e">
        <f t="shared" ca="1" si="69"/>
        <v>#NAME?</v>
      </c>
      <c r="T557" s="134" t="e" cm="1">
        <f t="array" aca="1" ref="T557" ca="1">U556-(U556*(0.5^(1/_xll.RiskNormal('SW7'!C$2,'SW7'!D$2,_xll.RiskTruncateP(0.05,0.95),_xll.RiskName("Halflife"),_xll.RiskUnits("d")))))</f>
        <v>#NAME?</v>
      </c>
      <c r="U557" s="134" t="e">
        <f t="shared" ca="1" si="68"/>
        <v>#NAME?</v>
      </c>
      <c r="V557" s="137" t="e" cm="1">
        <f t="array" aca="1" ref="V557" ca="1">(U557*_xll.RiskNormal('SW7'!C$3,'SW7'!D$3,_xll.RiskTruncateP(0.05,0.95),_xll.RiskName("PFAS MUSCLE FRAC"))/(B557*_xll.RiskNormal('SW7'!C$4,'SW7'!E$4,_xll.RiskTruncateP(0.05,0.95),_xll.RiskName("MUSCLE BW FRAC"))))/1000</f>
        <v>#NAME?</v>
      </c>
      <c r="W557" s="137" t="e" cm="1">
        <f t="array" aca="1" ref="W557" ca="1">V557/_xll.RiskNormal('SW7'!C$5,'SW7'!D$5,_xll.RiskTruncateP(0.05,0.95),_xll.RiskName("Serum Part"))</f>
        <v>#NAME?</v>
      </c>
    </row>
    <row r="558" spans="1:23" x14ac:dyDescent="0.35">
      <c r="A558" s="133">
        <f t="shared" si="65"/>
        <v>555</v>
      </c>
      <c r="B558" s="134" t="e" cm="1">
        <f t="array" aca="1" ref="B558" ca="1">B557+_xll.RiskNormal(0.32,0.112,_xll.RiskTruncateP(0.05,0.95),_xll.RiskName("BW Gain 2"),_xll.RiskUnits("kg"))</f>
        <v>#NAME?</v>
      </c>
      <c r="C558" s="142" t="e" cm="1">
        <f t="array" aca="1" ref="C558" ca="1">_xll.RiskNormal(2800,2800*0.3941,_xll.RiskTruncateP(0.05,0.95),_xll.RiskName("Diet 7 Feed"),_xll.RiskUnits("ng/kg dry"))</f>
        <v>#NAME?</v>
      </c>
      <c r="D558" s="133">
        <v>0</v>
      </c>
      <c r="E558" s="163">
        <v>1.3</v>
      </c>
      <c r="F558" s="134"/>
      <c r="G558" s="134"/>
      <c r="H558" s="134"/>
      <c r="I558" s="134"/>
      <c r="J558" s="134"/>
      <c r="K558" s="134"/>
      <c r="L558" s="134" t="e" cm="1">
        <f t="array" aca="1" ref="L558" ca="1">_xll.RiskNormal(5.4702*LN(A558)-22.889,(5.4702*LN(A558)-22.889)*0.35,_xll.RiskTruncateP(0.05,0.95),_xll.RiskName("DMI"),_xll.RiskUnits("kg"))</f>
        <v>#NAME?</v>
      </c>
      <c r="M558" s="134" t="e" cm="1">
        <f t="array" aca="1" ref="M558" ca="1">_xll.RiskNormal(0.0243*L558,0.005*L558,_xll.RiskTruncateP(0.05,0.95),_xll.RiskName("Soil Intake"),_xll.RiskUnits("kg"))</f>
        <v>#NAME?</v>
      </c>
      <c r="N558" s="134" t="e">
        <f t="shared" ca="1" si="66"/>
        <v>#NAME?</v>
      </c>
      <c r="O558" s="134">
        <f t="shared" si="67"/>
        <v>0</v>
      </c>
      <c r="P558" s="134" t="e">
        <f t="shared" ca="1" si="70"/>
        <v>#NAME?</v>
      </c>
      <c r="Q558" s="134" t="e">
        <f t="shared" ca="1" si="71"/>
        <v>#NAME?</v>
      </c>
      <c r="R558" s="134" t="e">
        <f t="shared" ca="1" si="71"/>
        <v>#NAME?</v>
      </c>
      <c r="S558" s="134" t="e">
        <f t="shared" ca="1" si="69"/>
        <v>#NAME?</v>
      </c>
      <c r="T558" s="134" t="e" cm="1">
        <f t="array" aca="1" ref="T558" ca="1">U557-(U557*(0.5^(1/_xll.RiskNormal('SW7'!C$2,'SW7'!D$2,_xll.RiskTruncateP(0.05,0.95),_xll.RiskName("Halflife"),_xll.RiskUnits("d")))))</f>
        <v>#NAME?</v>
      </c>
      <c r="U558" s="134" t="e">
        <f t="shared" ca="1" si="68"/>
        <v>#NAME?</v>
      </c>
      <c r="V558" s="137" t="e" cm="1">
        <f t="array" aca="1" ref="V558" ca="1">(U558*_xll.RiskNormal('SW7'!C$3,'SW7'!D$3,_xll.RiskTruncateP(0.05,0.95),_xll.RiskName("PFAS MUSCLE FRAC"))/(B558*_xll.RiskNormal('SW7'!C$4,'SW7'!E$4,_xll.RiskTruncateP(0.05,0.95),_xll.RiskName("MUSCLE BW FRAC"))))/1000</f>
        <v>#NAME?</v>
      </c>
      <c r="W558" s="137" t="e" cm="1">
        <f t="array" aca="1" ref="W558" ca="1">V558/_xll.RiskNormal('SW7'!C$5,'SW7'!D$5,_xll.RiskTruncateP(0.05,0.95),_xll.RiskName("Serum Part"))</f>
        <v>#NAME?</v>
      </c>
    </row>
    <row r="559" spans="1:23" x14ac:dyDescent="0.35">
      <c r="A559" s="133">
        <f t="shared" si="65"/>
        <v>556</v>
      </c>
      <c r="B559" s="134" t="e" cm="1">
        <f t="array" aca="1" ref="B559" ca="1">B558+_xll.RiskNormal(0.32,0.112,_xll.RiskTruncateP(0.05,0.95),_xll.RiskName("BW Gain 2"),_xll.RiskUnits("kg"))</f>
        <v>#NAME?</v>
      </c>
      <c r="C559" s="142" t="e" cm="1">
        <f t="array" aca="1" ref="C559" ca="1">_xll.RiskNormal(2800,2800*0.3941,_xll.RiskTruncateP(0.05,0.95),_xll.RiskName("Diet 7 Feed"),_xll.RiskUnits("ng/kg dry"))</f>
        <v>#NAME?</v>
      </c>
      <c r="D559" s="133">
        <v>0</v>
      </c>
      <c r="E559" s="163">
        <v>1.3</v>
      </c>
      <c r="F559" s="134"/>
      <c r="G559" s="134"/>
      <c r="H559" s="134"/>
      <c r="I559" s="134"/>
      <c r="J559" s="134"/>
      <c r="K559" s="134"/>
      <c r="L559" s="134" t="e" cm="1">
        <f t="array" aca="1" ref="L559" ca="1">_xll.RiskNormal(5.4702*LN(A559)-22.889,(5.4702*LN(A559)-22.889)*0.35,_xll.RiskTruncateP(0.05,0.95),_xll.RiskName("DMI"),_xll.RiskUnits("kg"))</f>
        <v>#NAME?</v>
      </c>
      <c r="M559" s="134" t="e" cm="1">
        <f t="array" aca="1" ref="M559" ca="1">_xll.RiskNormal(0.0243*L559,0.005*L559,_xll.RiskTruncateP(0.05,0.95),_xll.RiskName("Soil Intake"),_xll.RiskUnits("kg"))</f>
        <v>#NAME?</v>
      </c>
      <c r="N559" s="134" t="e">
        <f t="shared" ca="1" si="66"/>
        <v>#NAME?</v>
      </c>
      <c r="O559" s="134">
        <f t="shared" si="67"/>
        <v>0</v>
      </c>
      <c r="P559" s="134" t="e">
        <f t="shared" ca="1" si="70"/>
        <v>#NAME?</v>
      </c>
      <c r="Q559" s="134" t="e">
        <f t="shared" ca="1" si="71"/>
        <v>#NAME?</v>
      </c>
      <c r="R559" s="134" t="e">
        <f t="shared" ca="1" si="71"/>
        <v>#NAME?</v>
      </c>
      <c r="S559" s="134" t="e">
        <f t="shared" ca="1" si="69"/>
        <v>#NAME?</v>
      </c>
      <c r="T559" s="134" t="e" cm="1">
        <f t="array" aca="1" ref="T559" ca="1">U558-(U558*(0.5^(1/_xll.RiskNormal('SW7'!C$2,'SW7'!D$2,_xll.RiskTruncateP(0.05,0.95),_xll.RiskName("Halflife"),_xll.RiskUnits("d")))))</f>
        <v>#NAME?</v>
      </c>
      <c r="U559" s="134" t="e">
        <f t="shared" ca="1" si="68"/>
        <v>#NAME?</v>
      </c>
      <c r="V559" s="137" t="e" cm="1">
        <f t="array" aca="1" ref="V559" ca="1">(U559*_xll.RiskNormal('SW7'!C$3,'SW7'!D$3,_xll.RiskTruncateP(0.05,0.95),_xll.RiskName("PFAS MUSCLE FRAC"))/(B559*_xll.RiskNormal('SW7'!C$4,'SW7'!E$4,_xll.RiskTruncateP(0.05,0.95),_xll.RiskName("MUSCLE BW FRAC"))))/1000</f>
        <v>#NAME?</v>
      </c>
      <c r="W559" s="137" t="e" cm="1">
        <f t="array" aca="1" ref="W559" ca="1">V559/_xll.RiskNormal('SW7'!C$5,'SW7'!D$5,_xll.RiskTruncateP(0.05,0.95),_xll.RiskName("Serum Part"))</f>
        <v>#NAME?</v>
      </c>
    </row>
    <row r="560" spans="1:23" x14ac:dyDescent="0.35">
      <c r="A560" s="133">
        <f t="shared" si="65"/>
        <v>557</v>
      </c>
      <c r="B560" s="134" t="e" cm="1">
        <f t="array" aca="1" ref="B560" ca="1">B559+_xll.RiskNormal(0.32,0.112,_xll.RiskTruncateP(0.05,0.95),_xll.RiskName("BW Gain 2"),_xll.RiskUnits("kg"))</f>
        <v>#NAME?</v>
      </c>
      <c r="C560" s="142" t="e" cm="1">
        <f t="array" aca="1" ref="C560" ca="1">_xll.RiskNormal(2800,2800*0.3941,_xll.RiskTruncateP(0.05,0.95),_xll.RiskName("Diet 7 Feed"),_xll.RiskUnits("ng/kg dry"))</f>
        <v>#NAME?</v>
      </c>
      <c r="D560" s="133">
        <v>0</v>
      </c>
      <c r="E560" s="163">
        <v>1.3</v>
      </c>
      <c r="F560" s="134"/>
      <c r="G560" s="134"/>
      <c r="H560" s="134"/>
      <c r="I560" s="134"/>
      <c r="J560" s="134"/>
      <c r="K560" s="134"/>
      <c r="L560" s="134" t="e" cm="1">
        <f t="array" aca="1" ref="L560" ca="1">_xll.RiskNormal(5.4702*LN(A560)-22.889,(5.4702*LN(A560)-22.889)*0.35,_xll.RiskTruncateP(0.05,0.95),_xll.RiskName("DMI"),_xll.RiskUnits("kg"))</f>
        <v>#NAME?</v>
      </c>
      <c r="M560" s="134" t="e" cm="1">
        <f t="array" aca="1" ref="M560" ca="1">_xll.RiskNormal(0.0243*L560,0.005*L560,_xll.RiskTruncateP(0.05,0.95),_xll.RiskName("Soil Intake"),_xll.RiskUnits("kg"))</f>
        <v>#NAME?</v>
      </c>
      <c r="N560" s="134" t="e">
        <f t="shared" ca="1" si="66"/>
        <v>#NAME?</v>
      </c>
      <c r="O560" s="134">
        <f t="shared" si="67"/>
        <v>0</v>
      </c>
      <c r="P560" s="134" t="e">
        <f t="shared" ca="1" si="70"/>
        <v>#NAME?</v>
      </c>
      <c r="Q560" s="134" t="e">
        <f t="shared" ca="1" si="71"/>
        <v>#NAME?</v>
      </c>
      <c r="R560" s="134" t="e">
        <f t="shared" ca="1" si="71"/>
        <v>#NAME?</v>
      </c>
      <c r="S560" s="134" t="e">
        <f t="shared" ca="1" si="69"/>
        <v>#NAME?</v>
      </c>
      <c r="T560" s="134" t="e" cm="1">
        <f t="array" aca="1" ref="T560" ca="1">U559-(U559*(0.5^(1/_xll.RiskNormal('SW7'!C$2,'SW7'!D$2,_xll.RiskTruncateP(0.05,0.95),_xll.RiskName("Halflife"),_xll.RiskUnits("d")))))</f>
        <v>#NAME?</v>
      </c>
      <c r="U560" s="134" t="e">
        <f t="shared" ca="1" si="68"/>
        <v>#NAME?</v>
      </c>
      <c r="V560" s="137" t="e" cm="1">
        <f t="array" aca="1" ref="V560" ca="1">(U560*_xll.RiskNormal('SW7'!C$3,'SW7'!D$3,_xll.RiskTruncateP(0.05,0.95),_xll.RiskName("PFAS MUSCLE FRAC"))/(B560*_xll.RiskNormal('SW7'!C$4,'SW7'!E$4,_xll.RiskTruncateP(0.05,0.95),_xll.RiskName("MUSCLE BW FRAC"))))/1000</f>
        <v>#NAME?</v>
      </c>
      <c r="W560" s="137" t="e" cm="1">
        <f t="array" aca="1" ref="W560" ca="1">V560/_xll.RiskNormal('SW7'!C$5,'SW7'!D$5,_xll.RiskTruncateP(0.05,0.95),_xll.RiskName("Serum Part"))</f>
        <v>#NAME?</v>
      </c>
    </row>
    <row r="561" spans="1:23" x14ac:dyDescent="0.35">
      <c r="A561" s="133">
        <f t="shared" si="65"/>
        <v>558</v>
      </c>
      <c r="B561" s="134" t="e" cm="1">
        <f t="array" aca="1" ref="B561" ca="1">B560+_xll.RiskNormal(0.32,0.112,_xll.RiskTruncateP(0.05,0.95),_xll.RiskName("BW Gain 2"),_xll.RiskUnits("kg"))</f>
        <v>#NAME?</v>
      </c>
      <c r="C561" s="142" t="e" cm="1">
        <f t="array" aca="1" ref="C561" ca="1">_xll.RiskNormal(2800,2800*0.3941,_xll.RiskTruncateP(0.05,0.95),_xll.RiskName("Diet 7 Feed"),_xll.RiskUnits("ng/kg dry"))</f>
        <v>#NAME?</v>
      </c>
      <c r="D561" s="133">
        <v>0</v>
      </c>
      <c r="E561" s="163">
        <v>1.3</v>
      </c>
      <c r="F561" s="134"/>
      <c r="G561" s="134"/>
      <c r="H561" s="134"/>
      <c r="I561" s="134"/>
      <c r="J561" s="134"/>
      <c r="K561" s="134"/>
      <c r="L561" s="134" t="e" cm="1">
        <f t="array" aca="1" ref="L561" ca="1">_xll.RiskNormal(5.4702*LN(A561)-22.889,(5.4702*LN(A561)-22.889)*0.35,_xll.RiskTruncateP(0.05,0.95),_xll.RiskName("DMI"),_xll.RiskUnits("kg"))</f>
        <v>#NAME?</v>
      </c>
      <c r="M561" s="134" t="e" cm="1">
        <f t="array" aca="1" ref="M561" ca="1">_xll.RiskNormal(0.0243*L561,0.005*L561,_xll.RiskTruncateP(0.05,0.95),_xll.RiskName("Soil Intake"),_xll.RiskUnits("kg"))</f>
        <v>#NAME?</v>
      </c>
      <c r="N561" s="134" t="e">
        <f t="shared" ca="1" si="66"/>
        <v>#NAME?</v>
      </c>
      <c r="O561" s="134">
        <f t="shared" si="67"/>
        <v>0</v>
      </c>
      <c r="P561" s="134" t="e">
        <f t="shared" ca="1" si="70"/>
        <v>#NAME?</v>
      </c>
      <c r="Q561" s="134" t="e">
        <f t="shared" ca="1" si="71"/>
        <v>#NAME?</v>
      </c>
      <c r="R561" s="134" t="e">
        <f t="shared" ca="1" si="71"/>
        <v>#NAME?</v>
      </c>
      <c r="S561" s="134" t="e">
        <f t="shared" ca="1" si="69"/>
        <v>#NAME?</v>
      </c>
      <c r="T561" s="134" t="e" cm="1">
        <f t="array" aca="1" ref="T561" ca="1">U560-(U560*(0.5^(1/_xll.RiskNormal('SW7'!C$2,'SW7'!D$2,_xll.RiskTruncateP(0.05,0.95),_xll.RiskName("Halflife"),_xll.RiskUnits("d")))))</f>
        <v>#NAME?</v>
      </c>
      <c r="U561" s="134" t="e">
        <f t="shared" ca="1" si="68"/>
        <v>#NAME?</v>
      </c>
      <c r="V561" s="137" t="e" cm="1">
        <f t="array" aca="1" ref="V561" ca="1">(U561*_xll.RiskNormal('SW7'!C$3,'SW7'!D$3,_xll.RiskTruncateP(0.05,0.95),_xll.RiskName("PFAS MUSCLE FRAC"))/(B561*_xll.RiskNormal('SW7'!C$4,'SW7'!E$4,_xll.RiskTruncateP(0.05,0.95),_xll.RiskName("MUSCLE BW FRAC"))))/1000</f>
        <v>#NAME?</v>
      </c>
      <c r="W561" s="137" t="e" cm="1">
        <f t="array" aca="1" ref="W561" ca="1">V561/_xll.RiskNormal('SW7'!C$5,'SW7'!D$5,_xll.RiskTruncateP(0.05,0.95),_xll.RiskName("Serum Part"))</f>
        <v>#NAME?</v>
      </c>
    </row>
    <row r="562" spans="1:23" x14ac:dyDescent="0.35">
      <c r="A562" s="133">
        <f t="shared" si="65"/>
        <v>559</v>
      </c>
      <c r="B562" s="134" t="e" cm="1">
        <f t="array" aca="1" ref="B562" ca="1">B561+_xll.RiskNormal(0.32,0.112,_xll.RiskTruncateP(0.05,0.95),_xll.RiskName("BW Gain 2"),_xll.RiskUnits("kg"))</f>
        <v>#NAME?</v>
      </c>
      <c r="C562" s="142" t="e" cm="1">
        <f t="array" aca="1" ref="C562" ca="1">_xll.RiskNormal(2800,2800*0.3941,_xll.RiskTruncateP(0.05,0.95),_xll.RiskName("Diet 7 Feed"),_xll.RiskUnits("ng/kg dry"))</f>
        <v>#NAME?</v>
      </c>
      <c r="D562" s="133">
        <v>0</v>
      </c>
      <c r="E562" s="163">
        <v>1.3</v>
      </c>
      <c r="F562" s="134"/>
      <c r="G562" s="134"/>
      <c r="H562" s="134"/>
      <c r="I562" s="134"/>
      <c r="J562" s="134"/>
      <c r="K562" s="134"/>
      <c r="L562" s="134" t="e" cm="1">
        <f t="array" aca="1" ref="L562" ca="1">_xll.RiskNormal(5.4702*LN(A562)-22.889,(5.4702*LN(A562)-22.889)*0.35,_xll.RiskTruncateP(0.05,0.95),_xll.RiskName("DMI"),_xll.RiskUnits("kg"))</f>
        <v>#NAME?</v>
      </c>
      <c r="M562" s="134" t="e" cm="1">
        <f t="array" aca="1" ref="M562" ca="1">_xll.RiskNormal(0.0243*L562,0.005*L562,_xll.RiskTruncateP(0.05,0.95),_xll.RiskName("Soil Intake"),_xll.RiskUnits("kg"))</f>
        <v>#NAME?</v>
      </c>
      <c r="N562" s="134" t="e">
        <f t="shared" ca="1" si="66"/>
        <v>#NAME?</v>
      </c>
      <c r="O562" s="134">
        <f t="shared" si="67"/>
        <v>0</v>
      </c>
      <c r="P562" s="134" t="e">
        <f t="shared" ca="1" si="70"/>
        <v>#NAME?</v>
      </c>
      <c r="Q562" s="134" t="e">
        <f t="shared" ca="1" si="71"/>
        <v>#NAME?</v>
      </c>
      <c r="R562" s="134" t="e">
        <f t="shared" ca="1" si="71"/>
        <v>#NAME?</v>
      </c>
      <c r="S562" s="134" t="e">
        <f t="shared" ca="1" si="69"/>
        <v>#NAME?</v>
      </c>
      <c r="T562" s="134" t="e" cm="1">
        <f t="array" aca="1" ref="T562" ca="1">U561-(U561*(0.5^(1/_xll.RiskNormal('SW7'!C$2,'SW7'!D$2,_xll.RiskTruncateP(0.05,0.95),_xll.RiskName("Halflife"),_xll.RiskUnits("d")))))</f>
        <v>#NAME?</v>
      </c>
      <c r="U562" s="134" t="e">
        <f t="shared" ca="1" si="68"/>
        <v>#NAME?</v>
      </c>
      <c r="V562" s="137" t="e" cm="1">
        <f t="array" aca="1" ref="V562" ca="1">(U562*_xll.RiskNormal('SW7'!C$3,'SW7'!D$3,_xll.RiskTruncateP(0.05,0.95),_xll.RiskName("PFAS MUSCLE FRAC"))/(B562*_xll.RiskNormal('SW7'!C$4,'SW7'!E$4,_xll.RiskTruncateP(0.05,0.95),_xll.RiskName("MUSCLE BW FRAC"))))/1000</f>
        <v>#NAME?</v>
      </c>
      <c r="W562" s="137" t="e" cm="1">
        <f t="array" aca="1" ref="W562" ca="1">V562/_xll.RiskNormal('SW7'!C$5,'SW7'!D$5,_xll.RiskTruncateP(0.05,0.95),_xll.RiskName("Serum Part"))</f>
        <v>#NAME?</v>
      </c>
    </row>
    <row r="563" spans="1:23" x14ac:dyDescent="0.35">
      <c r="A563" s="133">
        <f t="shared" si="65"/>
        <v>560</v>
      </c>
      <c r="B563" s="134" t="e" cm="1">
        <f t="array" aca="1" ref="B563" ca="1">B562+_xll.RiskNormal(0.32,0.112,_xll.RiskTruncateP(0.05,0.95),_xll.RiskName("BW Gain 2"),_xll.RiskUnits("kg"))</f>
        <v>#NAME?</v>
      </c>
      <c r="C563" s="142" t="e" cm="1">
        <f t="array" aca="1" ref="C563" ca="1">_xll.RiskNormal(2800,2800*0.3941,_xll.RiskTruncateP(0.05,0.95),_xll.RiskName("Diet 7 Feed"),_xll.RiskUnits("ng/kg dry"))</f>
        <v>#NAME?</v>
      </c>
      <c r="D563" s="133">
        <v>0</v>
      </c>
      <c r="E563" s="163">
        <v>1.3</v>
      </c>
      <c r="F563" s="134"/>
      <c r="G563" s="134"/>
      <c r="H563" s="134"/>
      <c r="I563" s="134"/>
      <c r="J563" s="134"/>
      <c r="K563" s="134"/>
      <c r="L563" s="134" t="e" cm="1">
        <f t="array" aca="1" ref="L563" ca="1">_xll.RiskNormal(5.4702*LN(A563)-22.889,(5.4702*LN(A563)-22.889)*0.35,_xll.RiskTruncateP(0.05,0.95),_xll.RiskName("DMI"),_xll.RiskUnits("kg"))</f>
        <v>#NAME?</v>
      </c>
      <c r="M563" s="134" t="e" cm="1">
        <f t="array" aca="1" ref="M563" ca="1">_xll.RiskNormal(0.0243*L563,0.005*L563,_xll.RiskTruncateP(0.05,0.95),_xll.RiskName("Soil Intake"),_xll.RiskUnits("kg"))</f>
        <v>#NAME?</v>
      </c>
      <c r="N563" s="134" t="e">
        <f t="shared" ca="1" si="66"/>
        <v>#NAME?</v>
      </c>
      <c r="O563" s="134">
        <f t="shared" si="67"/>
        <v>0</v>
      </c>
      <c r="P563" s="134" t="e">
        <f t="shared" ca="1" si="70"/>
        <v>#NAME?</v>
      </c>
      <c r="Q563" s="134" t="e">
        <f t="shared" ca="1" si="71"/>
        <v>#NAME?</v>
      </c>
      <c r="R563" s="134" t="e">
        <f t="shared" ca="1" si="71"/>
        <v>#NAME?</v>
      </c>
      <c r="S563" s="134" t="e">
        <f t="shared" ca="1" si="69"/>
        <v>#NAME?</v>
      </c>
      <c r="T563" s="134" t="e" cm="1">
        <f t="array" aca="1" ref="T563" ca="1">U562-(U562*(0.5^(1/_xll.RiskNormal('SW7'!C$2,'SW7'!D$2,_xll.RiskTruncateP(0.05,0.95),_xll.RiskName("Halflife"),_xll.RiskUnits("d")))))</f>
        <v>#NAME?</v>
      </c>
      <c r="U563" s="134" t="e">
        <f t="shared" ca="1" si="68"/>
        <v>#NAME?</v>
      </c>
      <c r="V563" s="137" t="e" cm="1">
        <f t="array" aca="1" ref="V563" ca="1">(U563*_xll.RiskNormal('SW7'!C$3,'SW7'!D$3,_xll.RiskTruncateP(0.05,0.95),_xll.RiskName("PFAS MUSCLE FRAC"))/(B563*_xll.RiskNormal('SW7'!C$4,'SW7'!E$4,_xll.RiskTruncateP(0.05,0.95),_xll.RiskName("MUSCLE BW FRAC"))))/1000</f>
        <v>#NAME?</v>
      </c>
      <c r="W563" s="137" t="e" cm="1">
        <f t="array" aca="1" ref="W563" ca="1">V563/_xll.RiskNormal('SW7'!C$5,'SW7'!D$5,_xll.RiskTruncateP(0.05,0.95),_xll.RiskName("Serum Part"))</f>
        <v>#NAME?</v>
      </c>
    </row>
    <row r="564" spans="1:23" x14ac:dyDescent="0.35">
      <c r="A564" s="133">
        <f t="shared" si="65"/>
        <v>561</v>
      </c>
      <c r="B564" s="134" t="e" cm="1">
        <f t="array" aca="1" ref="B564" ca="1">B563+_xll.RiskNormal(0.32,0.112,_xll.RiskTruncateP(0.05,0.95),_xll.RiskName("BW Gain 2"),_xll.RiskUnits("kg"))</f>
        <v>#NAME?</v>
      </c>
      <c r="C564" s="142" t="e" cm="1">
        <f t="array" aca="1" ref="C564" ca="1">_xll.RiskNormal(2800,2800*0.3941,_xll.RiskTruncateP(0.05,0.95),_xll.RiskName("Diet 7 Feed"),_xll.RiskUnits("ng/kg dry"))</f>
        <v>#NAME?</v>
      </c>
      <c r="D564" s="133">
        <v>0</v>
      </c>
      <c r="E564" s="163">
        <v>1.3</v>
      </c>
      <c r="F564" s="134"/>
      <c r="G564" s="134"/>
      <c r="H564" s="134"/>
      <c r="I564" s="134"/>
      <c r="J564" s="134"/>
      <c r="K564" s="134"/>
      <c r="L564" s="134" t="e" cm="1">
        <f t="array" aca="1" ref="L564" ca="1">_xll.RiskNormal(5.4702*LN(A564)-22.889,(5.4702*LN(A564)-22.889)*0.35,_xll.RiskTruncateP(0.05,0.95),_xll.RiskName("DMI"),_xll.RiskUnits("kg"))</f>
        <v>#NAME?</v>
      </c>
      <c r="M564" s="134" t="e" cm="1">
        <f t="array" aca="1" ref="M564" ca="1">_xll.RiskNormal(0.0243*L564,0.005*L564,_xll.RiskTruncateP(0.05,0.95),_xll.RiskName("Soil Intake"),_xll.RiskUnits("kg"))</f>
        <v>#NAME?</v>
      </c>
      <c r="N564" s="134" t="e">
        <f t="shared" ca="1" si="66"/>
        <v>#NAME?</v>
      </c>
      <c r="O564" s="134">
        <f t="shared" si="67"/>
        <v>0</v>
      </c>
      <c r="P564" s="134" t="e">
        <f t="shared" ca="1" si="70"/>
        <v>#NAME?</v>
      </c>
      <c r="Q564" s="134" t="e">
        <f t="shared" ca="1" si="71"/>
        <v>#NAME?</v>
      </c>
      <c r="R564" s="134" t="e">
        <f t="shared" ca="1" si="71"/>
        <v>#NAME?</v>
      </c>
      <c r="S564" s="134" t="e">
        <f t="shared" ca="1" si="69"/>
        <v>#NAME?</v>
      </c>
      <c r="T564" s="134" t="e" cm="1">
        <f t="array" aca="1" ref="T564" ca="1">U563-(U563*(0.5^(1/_xll.RiskNormal('SW7'!C$2,'SW7'!D$2,_xll.RiskTruncateP(0.05,0.95),_xll.RiskName("Halflife"),_xll.RiskUnits("d")))))</f>
        <v>#NAME?</v>
      </c>
      <c r="U564" s="134" t="e">
        <f t="shared" ca="1" si="68"/>
        <v>#NAME?</v>
      </c>
      <c r="V564" s="137" t="e" cm="1">
        <f t="array" aca="1" ref="V564" ca="1">(U564*_xll.RiskNormal('SW7'!C$3,'SW7'!D$3,_xll.RiskTruncateP(0.05,0.95),_xll.RiskName("PFAS MUSCLE FRAC"))/(B564*_xll.RiskNormal('SW7'!C$4,'SW7'!E$4,_xll.RiskTruncateP(0.05,0.95),_xll.RiskName("MUSCLE BW FRAC"))))/1000</f>
        <v>#NAME?</v>
      </c>
      <c r="W564" s="137" t="e" cm="1">
        <f t="array" aca="1" ref="W564" ca="1">V564/_xll.RiskNormal('SW7'!C$5,'SW7'!D$5,_xll.RiskTruncateP(0.05,0.95),_xll.RiskName("Serum Part"))</f>
        <v>#NAME?</v>
      </c>
    </row>
    <row r="565" spans="1:23" x14ac:dyDescent="0.35">
      <c r="A565" s="133">
        <f t="shared" si="65"/>
        <v>562</v>
      </c>
      <c r="B565" s="134" t="e" cm="1">
        <f t="array" aca="1" ref="B565" ca="1">B564+_xll.RiskNormal(0.32,0.112,_xll.RiskTruncateP(0.05,0.95),_xll.RiskName("BW Gain 2"),_xll.RiskUnits("kg"))</f>
        <v>#NAME?</v>
      </c>
      <c r="C565" s="142" t="e" cm="1">
        <f t="array" aca="1" ref="C565" ca="1">_xll.RiskNormal(2800,2800*0.3941,_xll.RiskTruncateP(0.05,0.95),_xll.RiskName("Diet 7 Feed"),_xll.RiskUnits("ng/kg dry"))</f>
        <v>#NAME?</v>
      </c>
      <c r="D565" s="133">
        <v>0</v>
      </c>
      <c r="E565" s="163">
        <v>1.3</v>
      </c>
      <c r="F565" s="134"/>
      <c r="G565" s="134"/>
      <c r="H565" s="134"/>
      <c r="I565" s="134"/>
      <c r="J565" s="134"/>
      <c r="K565" s="134"/>
      <c r="L565" s="134" t="e" cm="1">
        <f t="array" aca="1" ref="L565" ca="1">_xll.RiskNormal(5.4702*LN(A565)-22.889,(5.4702*LN(A565)-22.889)*0.35,_xll.RiskTruncateP(0.05,0.95),_xll.RiskName("DMI"),_xll.RiskUnits("kg"))</f>
        <v>#NAME?</v>
      </c>
      <c r="M565" s="134" t="e" cm="1">
        <f t="array" aca="1" ref="M565" ca="1">_xll.RiskNormal(0.0243*L565,0.005*L565,_xll.RiskTruncateP(0.05,0.95),_xll.RiskName("Soil Intake"),_xll.RiskUnits("kg"))</f>
        <v>#NAME?</v>
      </c>
      <c r="N565" s="134" t="e">
        <f t="shared" ca="1" si="66"/>
        <v>#NAME?</v>
      </c>
      <c r="O565" s="134">
        <f t="shared" si="67"/>
        <v>0</v>
      </c>
      <c r="P565" s="134" t="e">
        <f t="shared" ca="1" si="70"/>
        <v>#NAME?</v>
      </c>
      <c r="Q565" s="134" t="e">
        <f t="shared" ca="1" si="71"/>
        <v>#NAME?</v>
      </c>
      <c r="R565" s="134" t="e">
        <f t="shared" ca="1" si="71"/>
        <v>#NAME?</v>
      </c>
      <c r="S565" s="134" t="e">
        <f t="shared" ca="1" si="69"/>
        <v>#NAME?</v>
      </c>
      <c r="T565" s="134" t="e" cm="1">
        <f t="array" aca="1" ref="T565" ca="1">U564-(U564*(0.5^(1/_xll.RiskNormal('SW7'!C$2,'SW7'!D$2,_xll.RiskTruncateP(0.05,0.95),_xll.RiskName("Halflife"),_xll.RiskUnits("d")))))</f>
        <v>#NAME?</v>
      </c>
      <c r="U565" s="134" t="e">
        <f t="shared" ca="1" si="68"/>
        <v>#NAME?</v>
      </c>
      <c r="V565" s="137" t="e" cm="1">
        <f t="array" aca="1" ref="V565" ca="1">(U565*_xll.RiskNormal('SW7'!C$3,'SW7'!D$3,_xll.RiskTruncateP(0.05,0.95),_xll.RiskName("PFAS MUSCLE FRAC"))/(B565*_xll.RiskNormal('SW7'!C$4,'SW7'!E$4,_xll.RiskTruncateP(0.05,0.95),_xll.RiskName("MUSCLE BW FRAC"))))/1000</f>
        <v>#NAME?</v>
      </c>
      <c r="W565" s="137" t="e" cm="1">
        <f t="array" aca="1" ref="W565" ca="1">V565/_xll.RiskNormal('SW7'!C$5,'SW7'!D$5,_xll.RiskTruncateP(0.05,0.95),_xll.RiskName("Serum Part"))</f>
        <v>#NAME?</v>
      </c>
    </row>
    <row r="566" spans="1:23" x14ac:dyDescent="0.35">
      <c r="A566" s="133">
        <f t="shared" si="65"/>
        <v>563</v>
      </c>
      <c r="B566" s="134" t="e" cm="1">
        <f t="array" aca="1" ref="B566" ca="1">B565+_xll.RiskNormal(0.32,0.112,_xll.RiskTruncateP(0.05,0.95),_xll.RiskName("BW Gain 2"),_xll.RiskUnits("kg"))</f>
        <v>#NAME?</v>
      </c>
      <c r="C566" s="142" t="e" cm="1">
        <f t="array" aca="1" ref="C566" ca="1">_xll.RiskNormal(2800,2800*0.3941,_xll.RiskTruncateP(0.05,0.95),_xll.RiskName("Diet 7 Feed"),_xll.RiskUnits("ng/kg dry"))</f>
        <v>#NAME?</v>
      </c>
      <c r="D566" s="133">
        <v>0</v>
      </c>
      <c r="E566" s="163">
        <v>1.3</v>
      </c>
      <c r="F566" s="134"/>
      <c r="G566" s="134"/>
      <c r="H566" s="134"/>
      <c r="I566" s="134"/>
      <c r="J566" s="134"/>
      <c r="K566" s="134"/>
      <c r="L566" s="134" t="e" cm="1">
        <f t="array" aca="1" ref="L566" ca="1">_xll.RiskNormal(5.4702*LN(A566)-22.889,(5.4702*LN(A566)-22.889)*0.35,_xll.RiskTruncateP(0.05,0.95),_xll.RiskName("DMI"),_xll.RiskUnits("kg"))</f>
        <v>#NAME?</v>
      </c>
      <c r="M566" s="134" t="e" cm="1">
        <f t="array" aca="1" ref="M566" ca="1">_xll.RiskNormal(0.0243*L566,0.005*L566,_xll.RiskTruncateP(0.05,0.95),_xll.RiskName("Soil Intake"),_xll.RiskUnits("kg"))</f>
        <v>#NAME?</v>
      </c>
      <c r="N566" s="134" t="e">
        <f t="shared" ca="1" si="66"/>
        <v>#NAME?</v>
      </c>
      <c r="O566" s="134">
        <f t="shared" si="67"/>
        <v>0</v>
      </c>
      <c r="P566" s="134" t="e">
        <f t="shared" ca="1" si="70"/>
        <v>#NAME?</v>
      </c>
      <c r="Q566" s="134" t="e">
        <f t="shared" ca="1" si="71"/>
        <v>#NAME?</v>
      </c>
      <c r="R566" s="134" t="e">
        <f t="shared" ca="1" si="71"/>
        <v>#NAME?</v>
      </c>
      <c r="S566" s="134" t="e">
        <f t="shared" ca="1" si="69"/>
        <v>#NAME?</v>
      </c>
      <c r="T566" s="134" t="e" cm="1">
        <f t="array" aca="1" ref="T566" ca="1">U565-(U565*(0.5^(1/_xll.RiskNormal('SW7'!C$2,'SW7'!D$2,_xll.RiskTruncateP(0.05,0.95),_xll.RiskName("Halflife"),_xll.RiskUnits("d")))))</f>
        <v>#NAME?</v>
      </c>
      <c r="U566" s="134" t="e">
        <f t="shared" ca="1" si="68"/>
        <v>#NAME?</v>
      </c>
      <c r="V566" s="137" t="e" cm="1">
        <f t="array" aca="1" ref="V566" ca="1">(U566*_xll.RiskNormal('SW7'!C$3,'SW7'!D$3,_xll.RiskTruncateP(0.05,0.95),_xll.RiskName("PFAS MUSCLE FRAC"))/(B566*_xll.RiskNormal('SW7'!C$4,'SW7'!E$4,_xll.RiskTruncateP(0.05,0.95),_xll.RiskName("MUSCLE BW FRAC"))))/1000</f>
        <v>#NAME?</v>
      </c>
      <c r="W566" s="137" t="e" cm="1">
        <f t="array" aca="1" ref="W566" ca="1">V566/_xll.RiskNormal('SW7'!C$5,'SW7'!D$5,_xll.RiskTruncateP(0.05,0.95),_xll.RiskName("Serum Part"))</f>
        <v>#NAME?</v>
      </c>
    </row>
    <row r="567" spans="1:23" x14ac:dyDescent="0.35">
      <c r="A567" s="133">
        <f t="shared" si="65"/>
        <v>564</v>
      </c>
      <c r="B567" s="134" t="e" cm="1">
        <f t="array" aca="1" ref="B567" ca="1">B566+_xll.RiskNormal(0.32,0.112,_xll.RiskTruncateP(0.05,0.95),_xll.RiskName("BW Gain 2"),_xll.RiskUnits("kg"))</f>
        <v>#NAME?</v>
      </c>
      <c r="C567" s="142" t="e" cm="1">
        <f t="array" aca="1" ref="C567" ca="1">_xll.RiskNormal(2800,2800*0.3941,_xll.RiskTruncateP(0.05,0.95),_xll.RiskName("Diet 7 Feed"),_xll.RiskUnits("ng/kg dry"))</f>
        <v>#NAME?</v>
      </c>
      <c r="D567" s="133">
        <v>0</v>
      </c>
      <c r="E567" s="163">
        <v>1.3</v>
      </c>
      <c r="F567" s="134"/>
      <c r="G567" s="134"/>
      <c r="H567" s="134"/>
      <c r="I567" s="134"/>
      <c r="J567" s="134"/>
      <c r="K567" s="134"/>
      <c r="L567" s="134" t="e" cm="1">
        <f t="array" aca="1" ref="L567" ca="1">_xll.RiskNormal(5.4702*LN(A567)-22.889,(5.4702*LN(A567)-22.889)*0.35,_xll.RiskTruncateP(0.05,0.95),_xll.RiskName("DMI"),_xll.RiskUnits("kg"))</f>
        <v>#NAME?</v>
      </c>
      <c r="M567" s="134" t="e" cm="1">
        <f t="array" aca="1" ref="M567" ca="1">_xll.RiskNormal(0.0243*L567,0.005*L567,_xll.RiskTruncateP(0.05,0.95),_xll.RiskName("Soil Intake"),_xll.RiskUnits("kg"))</f>
        <v>#NAME?</v>
      </c>
      <c r="N567" s="134" t="e">
        <f t="shared" ca="1" si="66"/>
        <v>#NAME?</v>
      </c>
      <c r="O567" s="134">
        <f t="shared" si="67"/>
        <v>0</v>
      </c>
      <c r="P567" s="134" t="e">
        <f t="shared" ca="1" si="70"/>
        <v>#NAME?</v>
      </c>
      <c r="Q567" s="134" t="e">
        <f t="shared" ca="1" si="71"/>
        <v>#NAME?</v>
      </c>
      <c r="R567" s="134" t="e">
        <f t="shared" ca="1" si="71"/>
        <v>#NAME?</v>
      </c>
      <c r="S567" s="134" t="e">
        <f t="shared" ca="1" si="69"/>
        <v>#NAME?</v>
      </c>
      <c r="T567" s="134" t="e" cm="1">
        <f t="array" aca="1" ref="T567" ca="1">U566-(U566*(0.5^(1/_xll.RiskNormal('SW7'!C$2,'SW7'!D$2,_xll.RiskTruncateP(0.05,0.95),_xll.RiskName("Halflife"),_xll.RiskUnits("d")))))</f>
        <v>#NAME?</v>
      </c>
      <c r="U567" s="134" t="e">
        <f t="shared" ca="1" si="68"/>
        <v>#NAME?</v>
      </c>
      <c r="V567" s="137" t="e" cm="1">
        <f t="array" aca="1" ref="V567" ca="1">(U567*_xll.RiskNormal('SW7'!C$3,'SW7'!D$3,_xll.RiskTruncateP(0.05,0.95),_xll.RiskName("PFAS MUSCLE FRAC"))/(B567*_xll.RiskNormal('SW7'!C$4,'SW7'!E$4,_xll.RiskTruncateP(0.05,0.95),_xll.RiskName("MUSCLE BW FRAC"))))/1000</f>
        <v>#NAME?</v>
      </c>
      <c r="W567" s="137" t="e" cm="1">
        <f t="array" aca="1" ref="W567" ca="1">V567/_xll.RiskNormal('SW7'!C$5,'SW7'!D$5,_xll.RiskTruncateP(0.05,0.95),_xll.RiskName("Serum Part"))</f>
        <v>#NAME?</v>
      </c>
    </row>
    <row r="568" spans="1:23" x14ac:dyDescent="0.35">
      <c r="A568" s="133">
        <f t="shared" si="65"/>
        <v>565</v>
      </c>
      <c r="B568" s="134" t="e" cm="1">
        <f t="array" aca="1" ref="B568" ca="1">B567+_xll.RiskNormal(0.32,0.112,_xll.RiskTruncateP(0.05,0.95),_xll.RiskName("BW Gain 2"),_xll.RiskUnits("kg"))</f>
        <v>#NAME?</v>
      </c>
      <c r="C568" s="142" t="e" cm="1">
        <f t="array" aca="1" ref="C568" ca="1">_xll.RiskNormal(2800,2800*0.3941,_xll.RiskTruncateP(0.05,0.95),_xll.RiskName("Diet 7 Feed"),_xll.RiskUnits("ng/kg dry"))</f>
        <v>#NAME?</v>
      </c>
      <c r="D568" s="133">
        <v>0</v>
      </c>
      <c r="E568" s="163">
        <v>1.3</v>
      </c>
      <c r="F568" s="134"/>
      <c r="G568" s="134"/>
      <c r="H568" s="134"/>
      <c r="I568" s="134"/>
      <c r="J568" s="134"/>
      <c r="K568" s="134"/>
      <c r="L568" s="134" t="e" cm="1">
        <f t="array" aca="1" ref="L568" ca="1">_xll.RiskNormal(5.4702*LN(A568)-22.889,(5.4702*LN(A568)-22.889)*0.35,_xll.RiskTruncateP(0.05,0.95),_xll.RiskName("DMI"),_xll.RiskUnits("kg"))</f>
        <v>#NAME?</v>
      </c>
      <c r="M568" s="134" t="e" cm="1">
        <f t="array" aca="1" ref="M568" ca="1">_xll.RiskNormal(0.0243*L568,0.005*L568,_xll.RiskTruncateP(0.05,0.95),_xll.RiskName("Soil Intake"),_xll.RiskUnits("kg"))</f>
        <v>#NAME?</v>
      </c>
      <c r="N568" s="134" t="e">
        <f t="shared" ca="1" si="66"/>
        <v>#NAME?</v>
      </c>
      <c r="O568" s="134">
        <f t="shared" si="67"/>
        <v>0</v>
      </c>
      <c r="P568" s="134" t="e">
        <f t="shared" ca="1" si="70"/>
        <v>#NAME?</v>
      </c>
      <c r="Q568" s="134" t="e">
        <f t="shared" ca="1" si="71"/>
        <v>#NAME?</v>
      </c>
      <c r="R568" s="134" t="e">
        <f t="shared" ca="1" si="71"/>
        <v>#NAME?</v>
      </c>
      <c r="S568" s="134" t="e">
        <f t="shared" ca="1" si="69"/>
        <v>#NAME?</v>
      </c>
      <c r="T568" s="134" t="e" cm="1">
        <f t="array" aca="1" ref="T568" ca="1">U567-(U567*(0.5^(1/_xll.RiskNormal('SW7'!C$2,'SW7'!D$2,_xll.RiskTruncateP(0.05,0.95),_xll.RiskName("Halflife"),_xll.RiskUnits("d")))))</f>
        <v>#NAME?</v>
      </c>
      <c r="U568" s="134" t="e">
        <f t="shared" ca="1" si="68"/>
        <v>#NAME?</v>
      </c>
      <c r="V568" s="137" t="e" cm="1">
        <f t="array" aca="1" ref="V568" ca="1">(U568*_xll.RiskNormal('SW7'!C$3,'SW7'!D$3,_xll.RiskTruncateP(0.05,0.95),_xll.RiskName("PFAS MUSCLE FRAC"))/(B568*_xll.RiskNormal('SW7'!C$4,'SW7'!E$4,_xll.RiskTruncateP(0.05,0.95),_xll.RiskName("MUSCLE BW FRAC"))))/1000</f>
        <v>#NAME?</v>
      </c>
      <c r="W568" s="137" t="e" cm="1">
        <f t="array" aca="1" ref="W568" ca="1">V568/_xll.RiskNormal('SW7'!C$5,'SW7'!D$5,_xll.RiskTruncateP(0.05,0.95),_xll.RiskName("Serum Part"))</f>
        <v>#NAME?</v>
      </c>
    </row>
    <row r="569" spans="1:23" x14ac:dyDescent="0.35">
      <c r="A569" s="133">
        <f t="shared" si="65"/>
        <v>566</v>
      </c>
      <c r="B569" s="134" t="e" cm="1">
        <f t="array" aca="1" ref="B569" ca="1">B568+_xll.RiskNormal(0.32,0.112,_xll.RiskTruncateP(0.05,0.95),_xll.RiskName("BW Gain 2"),_xll.RiskUnits("kg"))</f>
        <v>#NAME?</v>
      </c>
      <c r="C569" s="142" t="e" cm="1">
        <f t="array" aca="1" ref="C569" ca="1">_xll.RiskNormal(1300,1300*0.3941,_xll.RiskTruncateP(0.05,0.95),_xll.RiskName("Diet 7 Feed"),_xll.RiskUnits("ng/kg dry"))</f>
        <v>#NAME?</v>
      </c>
      <c r="D569" s="133">
        <v>0</v>
      </c>
      <c r="E569" s="163">
        <v>1.3</v>
      </c>
      <c r="F569" s="134"/>
      <c r="G569" s="134"/>
      <c r="H569" s="134"/>
      <c r="I569" s="134"/>
      <c r="J569" s="134"/>
      <c r="K569" s="134"/>
      <c r="L569" s="134" t="e" cm="1">
        <f t="array" aca="1" ref="L569" ca="1">_xll.RiskNormal(5.4702*LN(A569)-22.889,(5.4702*LN(A569)-22.889)*0.35,_xll.RiskTruncateP(0.05,0.95),_xll.RiskName("DMI"),_xll.RiskUnits("kg"))</f>
        <v>#NAME?</v>
      </c>
      <c r="M569" s="134" t="e" cm="1">
        <f t="array" aca="1" ref="M569" ca="1">_xll.RiskNormal(0.0243*L569,0.005*L569,_xll.RiskTruncateP(0.05,0.95),_xll.RiskName("Soil Intake"),_xll.RiskUnits("kg"))</f>
        <v>#NAME?</v>
      </c>
      <c r="N569" s="134" t="e">
        <f t="shared" ca="1" si="66"/>
        <v>#NAME?</v>
      </c>
      <c r="O569" s="134">
        <f t="shared" si="67"/>
        <v>0</v>
      </c>
      <c r="P569" s="134" t="e">
        <f t="shared" ca="1" si="70"/>
        <v>#NAME?</v>
      </c>
      <c r="Q569" s="134" t="e">
        <f t="shared" ca="1" si="71"/>
        <v>#NAME?</v>
      </c>
      <c r="R569" s="134" t="e">
        <f t="shared" ca="1" si="71"/>
        <v>#NAME?</v>
      </c>
      <c r="S569" s="134" t="e">
        <f t="shared" ca="1" si="69"/>
        <v>#NAME?</v>
      </c>
      <c r="T569" s="134" t="e" cm="1">
        <f t="array" aca="1" ref="T569" ca="1">U568-(U568*(0.5^(1/_xll.RiskNormal('SW7'!C$2,'SW7'!D$2,_xll.RiskTruncateP(0.05,0.95),_xll.RiskName("Halflife"),_xll.RiskUnits("d")))))</f>
        <v>#NAME?</v>
      </c>
      <c r="U569" s="134" t="e">
        <f t="shared" ca="1" si="68"/>
        <v>#NAME?</v>
      </c>
      <c r="V569" s="137" t="e" cm="1">
        <f t="array" aca="1" ref="V569" ca="1">(U569*_xll.RiskNormal('SW7'!C$3,'SW7'!D$3,_xll.RiskTruncateP(0.05,0.95),_xll.RiskName("PFAS MUSCLE FRAC"))/(B569*_xll.RiskNormal('SW7'!C$4,'SW7'!E$4,_xll.RiskTruncateP(0.05,0.95),_xll.RiskName("MUSCLE BW FRAC"))))/1000</f>
        <v>#NAME?</v>
      </c>
      <c r="W569" s="137" t="e" cm="1">
        <f t="array" aca="1" ref="W569" ca="1">V569/_xll.RiskNormal('SW7'!C$5,'SW7'!D$5,_xll.RiskTruncateP(0.05,0.95),_xll.RiskName("Serum Part"))</f>
        <v>#NAME?</v>
      </c>
    </row>
    <row r="570" spans="1:23" x14ac:dyDescent="0.35">
      <c r="A570" s="133">
        <f t="shared" si="65"/>
        <v>567</v>
      </c>
      <c r="B570" s="134" t="e" cm="1">
        <f t="array" aca="1" ref="B570" ca="1">B569+_xll.RiskNormal(0.32,0.112,_xll.RiskTruncateP(0.05,0.95),_xll.RiskName("BW Gain 2"),_xll.RiskUnits("kg"))</f>
        <v>#NAME?</v>
      </c>
      <c r="C570" s="142" t="e" cm="1">
        <f t="array" aca="1" ref="C570" ca="1">_xll.RiskNormal(1300,1300*0.3941,_xll.RiskTruncateP(0.05,0.95),_xll.RiskName("Diet 7 Feed"),_xll.RiskUnits("ng/kg dry"))</f>
        <v>#NAME?</v>
      </c>
      <c r="D570" s="133">
        <v>0</v>
      </c>
      <c r="E570" s="163">
        <v>1.3</v>
      </c>
      <c r="F570" s="134"/>
      <c r="G570" s="134"/>
      <c r="H570" s="134"/>
      <c r="I570" s="134"/>
      <c r="J570" s="134"/>
      <c r="K570" s="134"/>
      <c r="L570" s="134" t="e" cm="1">
        <f t="array" aca="1" ref="L570" ca="1">_xll.RiskNormal(5.4702*LN(A570)-22.889,(5.4702*LN(A570)-22.889)*0.35,_xll.RiskTruncateP(0.05,0.95),_xll.RiskName("DMI"),_xll.RiskUnits("kg"))</f>
        <v>#NAME?</v>
      </c>
      <c r="M570" s="134" t="e" cm="1">
        <f t="array" aca="1" ref="M570" ca="1">_xll.RiskNormal(0.0243*L570,0.005*L570,_xll.RiskTruncateP(0.05,0.95),_xll.RiskName("Soil Intake"),_xll.RiskUnits("kg"))</f>
        <v>#NAME?</v>
      </c>
      <c r="N570" s="134" t="e">
        <f t="shared" ca="1" si="66"/>
        <v>#NAME?</v>
      </c>
      <c r="O570" s="134">
        <f t="shared" si="67"/>
        <v>0</v>
      </c>
      <c r="P570" s="134" t="e">
        <f t="shared" ca="1" si="70"/>
        <v>#NAME?</v>
      </c>
      <c r="Q570" s="134" t="e">
        <f t="shared" ca="1" si="71"/>
        <v>#NAME?</v>
      </c>
      <c r="R570" s="134" t="e">
        <f t="shared" ca="1" si="71"/>
        <v>#NAME?</v>
      </c>
      <c r="S570" s="134" t="e">
        <f t="shared" ca="1" si="69"/>
        <v>#NAME?</v>
      </c>
      <c r="T570" s="134" t="e" cm="1">
        <f t="array" aca="1" ref="T570" ca="1">U569-(U569*(0.5^(1/_xll.RiskNormal('SW7'!C$2,'SW7'!D$2,_xll.RiskTruncateP(0.05,0.95),_xll.RiskName("Halflife"),_xll.RiskUnits("d")))))</f>
        <v>#NAME?</v>
      </c>
      <c r="U570" s="134" t="e">
        <f t="shared" ca="1" si="68"/>
        <v>#NAME?</v>
      </c>
      <c r="V570" s="137" t="e" cm="1">
        <f t="array" aca="1" ref="V570" ca="1">(U570*_xll.RiskNormal('SW7'!C$3,'SW7'!D$3,_xll.RiskTruncateP(0.05,0.95),_xll.RiskName("PFAS MUSCLE FRAC"))/(B570*_xll.RiskNormal('SW7'!C$4,'SW7'!E$4,_xll.RiskTruncateP(0.05,0.95),_xll.RiskName("MUSCLE BW FRAC"))))/1000</f>
        <v>#NAME?</v>
      </c>
      <c r="W570" s="137" t="e" cm="1">
        <f t="array" aca="1" ref="W570" ca="1">V570/_xll.RiskNormal('SW7'!C$5,'SW7'!D$5,_xll.RiskTruncateP(0.05,0.95),_xll.RiskName("Serum Part"))</f>
        <v>#NAME?</v>
      </c>
    </row>
    <row r="571" spans="1:23" x14ac:dyDescent="0.35">
      <c r="A571" s="133">
        <f t="shared" si="65"/>
        <v>568</v>
      </c>
      <c r="B571" s="134" t="e" cm="1">
        <f t="array" aca="1" ref="B571" ca="1">B570+_xll.RiskNormal(0.32,0.112,_xll.RiskTruncateP(0.05,0.95),_xll.RiskName("BW Gain 2"),_xll.RiskUnits("kg"))</f>
        <v>#NAME?</v>
      </c>
      <c r="C571" s="142" t="e" cm="1">
        <f t="array" aca="1" ref="C571" ca="1">_xll.RiskNormal(1300,1300*0.3941,_xll.RiskTruncateP(0.05,0.95),_xll.RiskName("Diet 7 Feed"),_xll.RiskUnits("ng/kg dry"))</f>
        <v>#NAME?</v>
      </c>
      <c r="D571" s="133">
        <v>0</v>
      </c>
      <c r="E571" s="163">
        <v>1.3</v>
      </c>
      <c r="F571" s="134"/>
      <c r="G571" s="134"/>
      <c r="H571" s="134"/>
      <c r="I571" s="134"/>
      <c r="J571" s="134"/>
      <c r="K571" s="134"/>
      <c r="L571" s="134" t="e" cm="1">
        <f t="array" aca="1" ref="L571" ca="1">_xll.RiskNormal(5.4702*LN(A571)-22.889,(5.4702*LN(A571)-22.889)*0.35,_xll.RiskTruncateP(0.05,0.95),_xll.RiskName("DMI"),_xll.RiskUnits("kg"))</f>
        <v>#NAME?</v>
      </c>
      <c r="M571" s="134" t="e" cm="1">
        <f t="array" aca="1" ref="M571" ca="1">_xll.RiskNormal(0.0243*L571,0.005*L571,_xll.RiskTruncateP(0.05,0.95),_xll.RiskName("Soil Intake"),_xll.RiskUnits("kg"))</f>
        <v>#NAME?</v>
      </c>
      <c r="N571" s="134" t="e">
        <f t="shared" ca="1" si="66"/>
        <v>#NAME?</v>
      </c>
      <c r="O571" s="134">
        <f t="shared" si="67"/>
        <v>0</v>
      </c>
      <c r="P571" s="134" t="e">
        <f t="shared" ca="1" si="70"/>
        <v>#NAME?</v>
      </c>
      <c r="Q571" s="134" t="e">
        <f t="shared" ca="1" si="71"/>
        <v>#NAME?</v>
      </c>
      <c r="R571" s="134" t="e">
        <f t="shared" ca="1" si="71"/>
        <v>#NAME?</v>
      </c>
      <c r="S571" s="134" t="e">
        <f t="shared" ca="1" si="69"/>
        <v>#NAME?</v>
      </c>
      <c r="T571" s="134" t="e" cm="1">
        <f t="array" aca="1" ref="T571" ca="1">U570-(U570*(0.5^(1/_xll.RiskNormal('SW7'!C$2,'SW7'!D$2,_xll.RiskTruncateP(0.05,0.95),_xll.RiskName("Halflife"),_xll.RiskUnits("d")))))</f>
        <v>#NAME?</v>
      </c>
      <c r="U571" s="134" t="e">
        <f t="shared" ca="1" si="68"/>
        <v>#NAME?</v>
      </c>
      <c r="V571" s="137" t="e" cm="1">
        <f t="array" aca="1" ref="V571" ca="1">(U571*_xll.RiskNormal('SW7'!C$3,'SW7'!D$3,_xll.RiskTruncateP(0.05,0.95),_xll.RiskName("PFAS MUSCLE FRAC"))/(B571*_xll.RiskNormal('SW7'!C$4,'SW7'!E$4,_xll.RiskTruncateP(0.05,0.95),_xll.RiskName("MUSCLE BW FRAC"))))/1000</f>
        <v>#NAME?</v>
      </c>
      <c r="W571" s="137" t="e" cm="1">
        <f t="array" aca="1" ref="W571" ca="1">V571/_xll.RiskNormal('SW7'!C$5,'SW7'!D$5,_xll.RiskTruncateP(0.05,0.95),_xll.RiskName("Serum Part"))</f>
        <v>#NAME?</v>
      </c>
    </row>
    <row r="572" spans="1:23" x14ac:dyDescent="0.35">
      <c r="A572" s="133">
        <f t="shared" si="65"/>
        <v>569</v>
      </c>
      <c r="B572" s="134" t="e" cm="1">
        <f t="array" aca="1" ref="B572" ca="1">B571+_xll.RiskNormal(0.32,0.112,_xll.RiskTruncateP(0.05,0.95),_xll.RiskName("BW Gain 2"),_xll.RiskUnits("kg"))</f>
        <v>#NAME?</v>
      </c>
      <c r="C572" s="142" t="e" cm="1">
        <f t="array" aca="1" ref="C572" ca="1">_xll.RiskNormal(1300,1300*0.3941,_xll.RiskTruncateP(0.05,0.95),_xll.RiskName("Diet 7 Feed"),_xll.RiskUnits("ng/kg dry"))</f>
        <v>#NAME?</v>
      </c>
      <c r="D572" s="133">
        <v>0</v>
      </c>
      <c r="E572" s="163">
        <v>1.3</v>
      </c>
      <c r="F572" s="134"/>
      <c r="G572" s="134"/>
      <c r="H572" s="134"/>
      <c r="I572" s="134"/>
      <c r="J572" s="134"/>
      <c r="K572" s="134"/>
      <c r="L572" s="134" t="e" cm="1">
        <f t="array" aca="1" ref="L572" ca="1">_xll.RiskNormal(5.4702*LN(A572)-22.889,(5.4702*LN(A572)-22.889)*0.35,_xll.RiskTruncateP(0.05,0.95),_xll.RiskName("DMI"),_xll.RiskUnits("kg"))</f>
        <v>#NAME?</v>
      </c>
      <c r="M572" s="134" t="e" cm="1">
        <f t="array" aca="1" ref="M572" ca="1">_xll.RiskNormal(0.0243*L572,0.005*L572,_xll.RiskTruncateP(0.05,0.95),_xll.RiskName("Soil Intake"),_xll.RiskUnits("kg"))</f>
        <v>#NAME?</v>
      </c>
      <c r="N572" s="134" t="e">
        <f t="shared" ca="1" si="66"/>
        <v>#NAME?</v>
      </c>
      <c r="O572" s="134">
        <f t="shared" si="67"/>
        <v>0</v>
      </c>
      <c r="P572" s="134" t="e">
        <f t="shared" ca="1" si="70"/>
        <v>#NAME?</v>
      </c>
      <c r="Q572" s="134" t="e">
        <f t="shared" ca="1" si="71"/>
        <v>#NAME?</v>
      </c>
      <c r="R572" s="134" t="e">
        <f t="shared" ca="1" si="71"/>
        <v>#NAME?</v>
      </c>
      <c r="S572" s="134" t="e">
        <f t="shared" ca="1" si="69"/>
        <v>#NAME?</v>
      </c>
      <c r="T572" s="134" t="e" cm="1">
        <f t="array" aca="1" ref="T572" ca="1">U571-(U571*(0.5^(1/_xll.RiskNormal('SW7'!C$2,'SW7'!D$2,_xll.RiskTruncateP(0.05,0.95),_xll.RiskName("Halflife"),_xll.RiskUnits("d")))))</f>
        <v>#NAME?</v>
      </c>
      <c r="U572" s="134" t="e">
        <f t="shared" ca="1" si="68"/>
        <v>#NAME?</v>
      </c>
      <c r="V572" s="137" t="e" cm="1">
        <f t="array" aca="1" ref="V572" ca="1">(U572*_xll.RiskNormal('SW7'!C$3,'SW7'!D$3,_xll.RiskTruncateP(0.05,0.95),_xll.RiskName("PFAS MUSCLE FRAC"))/(B572*_xll.RiskNormal('SW7'!C$4,'SW7'!E$4,_xll.RiskTruncateP(0.05,0.95),_xll.RiskName("MUSCLE BW FRAC"))))/1000</f>
        <v>#NAME?</v>
      </c>
      <c r="W572" s="137" t="e" cm="1">
        <f t="array" aca="1" ref="W572" ca="1">V572/_xll.RiskNormal('SW7'!C$5,'SW7'!D$5,_xll.RiskTruncateP(0.05,0.95),_xll.RiskName("Serum Part"))</f>
        <v>#NAME?</v>
      </c>
    </row>
    <row r="573" spans="1:23" x14ac:dyDescent="0.35">
      <c r="A573" s="133">
        <f t="shared" si="65"/>
        <v>570</v>
      </c>
      <c r="B573" s="134" t="e" cm="1">
        <f t="array" aca="1" ref="B573" ca="1">B572+_xll.RiskNormal(0.32,0.112,_xll.RiskTruncateP(0.05,0.95),_xll.RiskName("BW Gain 2"),_xll.RiskUnits("kg"))</f>
        <v>#NAME?</v>
      </c>
      <c r="C573" s="142" t="e" cm="1">
        <f t="array" aca="1" ref="C573" ca="1">_xll.RiskNormal(1300,1300*0.3941,_xll.RiskTruncateP(0.05,0.95),_xll.RiskName("Diet 7 Feed"),_xll.RiskUnits("ng/kg dry"))</f>
        <v>#NAME?</v>
      </c>
      <c r="D573" s="133">
        <v>0</v>
      </c>
      <c r="E573" s="163">
        <v>1.3</v>
      </c>
      <c r="F573" s="134"/>
      <c r="G573" s="134"/>
      <c r="H573" s="134"/>
      <c r="I573" s="134"/>
      <c r="J573" s="134"/>
      <c r="K573" s="134"/>
      <c r="L573" s="134" t="e" cm="1">
        <f t="array" aca="1" ref="L573" ca="1">_xll.RiskNormal(5.4702*LN(A573)-22.889,(5.4702*LN(A573)-22.889)*0.35,_xll.RiskTruncateP(0.05,0.95),_xll.RiskName("DMI"),_xll.RiskUnits("kg"))</f>
        <v>#NAME?</v>
      </c>
      <c r="M573" s="134" t="e" cm="1">
        <f t="array" aca="1" ref="M573" ca="1">_xll.RiskNormal(0.0243*L573,0.005*L573,_xll.RiskTruncateP(0.05,0.95),_xll.RiskName("Soil Intake"),_xll.RiskUnits("kg"))</f>
        <v>#NAME?</v>
      </c>
      <c r="N573" s="134" t="e">
        <f t="shared" ca="1" si="66"/>
        <v>#NAME?</v>
      </c>
      <c r="O573" s="134">
        <f t="shared" si="67"/>
        <v>0</v>
      </c>
      <c r="P573" s="134" t="e">
        <f t="shared" ca="1" si="70"/>
        <v>#NAME?</v>
      </c>
      <c r="Q573" s="134" t="e">
        <f t="shared" ca="1" si="71"/>
        <v>#NAME?</v>
      </c>
      <c r="R573" s="134" t="e">
        <f t="shared" ca="1" si="71"/>
        <v>#NAME?</v>
      </c>
      <c r="S573" s="134" t="e">
        <f t="shared" ca="1" si="69"/>
        <v>#NAME?</v>
      </c>
      <c r="T573" s="134" t="e" cm="1">
        <f t="array" aca="1" ref="T573" ca="1">U572-(U572*(0.5^(1/_xll.RiskNormal('SW7'!C$2,'SW7'!D$2,_xll.RiskTruncateP(0.05,0.95),_xll.RiskName("Halflife"),_xll.RiskUnits("d")))))</f>
        <v>#NAME?</v>
      </c>
      <c r="U573" s="134" t="e">
        <f t="shared" ca="1" si="68"/>
        <v>#NAME?</v>
      </c>
      <c r="V573" s="137" t="e" cm="1">
        <f t="array" aca="1" ref="V573" ca="1">(U573*_xll.RiskNormal('SW7'!C$3,'SW7'!D$3,_xll.RiskTruncateP(0.05,0.95),_xll.RiskName("PFAS MUSCLE FRAC"))/(B573*_xll.RiskNormal('SW7'!C$4,'SW7'!E$4,_xll.RiskTruncateP(0.05,0.95),_xll.RiskName("MUSCLE BW FRAC"))))/1000</f>
        <v>#NAME?</v>
      </c>
      <c r="W573" s="137" t="e" cm="1">
        <f t="array" aca="1" ref="W573" ca="1">V573/_xll.RiskNormal('SW7'!C$5,'SW7'!D$5,_xll.RiskTruncateP(0.05,0.95),_xll.RiskName("Serum Part"))</f>
        <v>#NAME?</v>
      </c>
    </row>
    <row r="574" spans="1:23" x14ac:dyDescent="0.35">
      <c r="A574" s="133">
        <f t="shared" si="65"/>
        <v>571</v>
      </c>
      <c r="B574" s="134" t="e" cm="1">
        <f t="array" aca="1" ref="B574" ca="1">B573+_xll.RiskNormal(0.32,0.112,_xll.RiskTruncateP(0.05,0.95),_xll.RiskName("BW Gain 2"),_xll.RiskUnits("kg"))</f>
        <v>#NAME?</v>
      </c>
      <c r="C574" s="142" t="e" cm="1">
        <f t="array" aca="1" ref="C574" ca="1">_xll.RiskNormal(1300,1300*0.3941,_xll.RiskTruncateP(0.05,0.95),_xll.RiskName("Diet 7 Feed"),_xll.RiskUnits("ng/kg dry"))</f>
        <v>#NAME?</v>
      </c>
      <c r="D574" s="133">
        <v>0</v>
      </c>
      <c r="E574" s="163">
        <v>1.3</v>
      </c>
      <c r="F574" s="134"/>
      <c r="G574" s="134"/>
      <c r="H574" s="134"/>
      <c r="I574" s="134"/>
      <c r="J574" s="134"/>
      <c r="K574" s="134"/>
      <c r="L574" s="134" t="e" cm="1">
        <f t="array" aca="1" ref="L574" ca="1">_xll.RiskNormal(5.4702*LN(A574)-22.889,(5.4702*LN(A574)-22.889)*0.35,_xll.RiskTruncateP(0.05,0.95),_xll.RiskName("DMI"),_xll.RiskUnits("kg"))</f>
        <v>#NAME?</v>
      </c>
      <c r="M574" s="134" t="e" cm="1">
        <f t="array" aca="1" ref="M574" ca="1">_xll.RiskNormal(0.0243*L574,0.005*L574,_xll.RiskTruncateP(0.05,0.95),_xll.RiskName("Soil Intake"),_xll.RiskUnits("kg"))</f>
        <v>#NAME?</v>
      </c>
      <c r="N574" s="134" t="e">
        <f t="shared" ca="1" si="66"/>
        <v>#NAME?</v>
      </c>
      <c r="O574" s="134">
        <f t="shared" si="67"/>
        <v>0</v>
      </c>
      <c r="P574" s="134" t="e">
        <f t="shared" ca="1" si="70"/>
        <v>#NAME?</v>
      </c>
      <c r="Q574" s="134" t="e">
        <f t="shared" ca="1" si="71"/>
        <v>#NAME?</v>
      </c>
      <c r="R574" s="134" t="e">
        <f t="shared" ca="1" si="71"/>
        <v>#NAME?</v>
      </c>
      <c r="S574" s="134" t="e">
        <f t="shared" ca="1" si="69"/>
        <v>#NAME?</v>
      </c>
      <c r="T574" s="134" t="e" cm="1">
        <f t="array" aca="1" ref="T574" ca="1">U573-(U573*(0.5^(1/_xll.RiskNormal('SW7'!C$2,'SW7'!D$2,_xll.RiskTruncateP(0.05,0.95),_xll.RiskName("Halflife"),_xll.RiskUnits("d")))))</f>
        <v>#NAME?</v>
      </c>
      <c r="U574" s="134" t="e">
        <f t="shared" ca="1" si="68"/>
        <v>#NAME?</v>
      </c>
      <c r="V574" s="137" t="e" cm="1">
        <f t="array" aca="1" ref="V574" ca="1">(U574*_xll.RiskNormal('SW7'!C$3,'SW7'!D$3,_xll.RiskTruncateP(0.05,0.95),_xll.RiskName("PFAS MUSCLE FRAC"))/(B574*_xll.RiskNormal('SW7'!C$4,'SW7'!E$4,_xll.RiskTruncateP(0.05,0.95),_xll.RiskName("MUSCLE BW FRAC"))))/1000</f>
        <v>#NAME?</v>
      </c>
      <c r="W574" s="137" t="e" cm="1">
        <f t="array" aca="1" ref="W574" ca="1">V574/_xll.RiskNormal('SW7'!C$5,'SW7'!D$5,_xll.RiskTruncateP(0.05,0.95),_xll.RiskName("Serum Part"))</f>
        <v>#NAME?</v>
      </c>
    </row>
    <row r="575" spans="1:23" x14ac:dyDescent="0.35">
      <c r="A575" s="133">
        <f t="shared" si="65"/>
        <v>572</v>
      </c>
      <c r="B575" s="134" t="e" cm="1">
        <f t="array" aca="1" ref="B575" ca="1">B574+_xll.RiskNormal(0.32,0.112,_xll.RiskTruncateP(0.05,0.95),_xll.RiskName("BW Gain 2"),_xll.RiskUnits("kg"))</f>
        <v>#NAME?</v>
      </c>
      <c r="C575" s="142" t="e" cm="1">
        <f t="array" aca="1" ref="C575" ca="1">_xll.RiskNormal(1300,1300*0.3941,_xll.RiskTruncateP(0.05,0.95),_xll.RiskName("Diet 7 Feed"),_xll.RiskUnits("ng/kg dry"))</f>
        <v>#NAME?</v>
      </c>
      <c r="D575" s="133">
        <v>0</v>
      </c>
      <c r="E575" s="163">
        <v>1.3</v>
      </c>
      <c r="F575" s="134"/>
      <c r="G575" s="134"/>
      <c r="H575" s="134"/>
      <c r="I575" s="134"/>
      <c r="J575" s="134"/>
      <c r="K575" s="134"/>
      <c r="L575" s="134" t="e" cm="1">
        <f t="array" aca="1" ref="L575" ca="1">_xll.RiskNormal(5.4702*LN(A575)-22.889,(5.4702*LN(A575)-22.889)*0.35,_xll.RiskTruncateP(0.05,0.95),_xll.RiskName("DMI"),_xll.RiskUnits("kg"))</f>
        <v>#NAME?</v>
      </c>
      <c r="M575" s="134" t="e" cm="1">
        <f t="array" aca="1" ref="M575" ca="1">_xll.RiskNormal(0.0243*L575,0.005*L575,_xll.RiskTruncateP(0.05,0.95),_xll.RiskName("Soil Intake"),_xll.RiskUnits("kg"))</f>
        <v>#NAME?</v>
      </c>
      <c r="N575" s="134" t="e">
        <f t="shared" ca="1" si="66"/>
        <v>#NAME?</v>
      </c>
      <c r="O575" s="134">
        <f t="shared" si="67"/>
        <v>0</v>
      </c>
      <c r="P575" s="134" t="e">
        <f t="shared" ca="1" si="70"/>
        <v>#NAME?</v>
      </c>
      <c r="Q575" s="134" t="e">
        <f t="shared" ca="1" si="71"/>
        <v>#NAME?</v>
      </c>
      <c r="R575" s="134" t="e">
        <f t="shared" ca="1" si="71"/>
        <v>#NAME?</v>
      </c>
      <c r="S575" s="134" t="e">
        <f t="shared" ca="1" si="69"/>
        <v>#NAME?</v>
      </c>
      <c r="T575" s="134" t="e" cm="1">
        <f t="array" aca="1" ref="T575" ca="1">U574-(U574*(0.5^(1/_xll.RiskNormal('SW7'!C$2,'SW7'!D$2,_xll.RiskTruncateP(0.05,0.95),_xll.RiskName("Halflife"),_xll.RiskUnits("d")))))</f>
        <v>#NAME?</v>
      </c>
      <c r="U575" s="134" t="e">
        <f t="shared" ca="1" si="68"/>
        <v>#NAME?</v>
      </c>
      <c r="V575" s="137" t="e" cm="1">
        <f t="array" aca="1" ref="V575" ca="1">(U575*_xll.RiskNormal('SW7'!C$3,'SW7'!D$3,_xll.RiskTruncateP(0.05,0.95),_xll.RiskName("PFAS MUSCLE FRAC"))/(B575*_xll.RiskNormal('SW7'!C$4,'SW7'!E$4,_xll.RiskTruncateP(0.05,0.95),_xll.RiskName("MUSCLE BW FRAC"))))/1000</f>
        <v>#NAME?</v>
      </c>
      <c r="W575" s="137" t="e" cm="1">
        <f t="array" aca="1" ref="W575" ca="1">V575/_xll.RiskNormal('SW7'!C$5,'SW7'!D$5,_xll.RiskTruncateP(0.05,0.95),_xll.RiskName("Serum Part"))</f>
        <v>#NAME?</v>
      </c>
    </row>
    <row r="576" spans="1:23" x14ac:dyDescent="0.35">
      <c r="A576" s="133">
        <f t="shared" si="65"/>
        <v>573</v>
      </c>
      <c r="B576" s="134" t="e" cm="1">
        <f t="array" aca="1" ref="B576" ca="1">B575+_xll.RiskNormal(0.32,0.112,_xll.RiskTruncateP(0.05,0.95),_xll.RiskName("BW Gain 2"),_xll.RiskUnits("kg"))</f>
        <v>#NAME?</v>
      </c>
      <c r="C576" s="142" t="e" cm="1">
        <f t="array" aca="1" ref="C576" ca="1">_xll.RiskNormal(1300,1300*0.3941,_xll.RiskTruncateP(0.05,0.95),_xll.RiskName("Diet 7 Feed"),_xll.RiskUnits("ng/kg dry"))</f>
        <v>#NAME?</v>
      </c>
      <c r="D576" s="133">
        <v>0</v>
      </c>
      <c r="E576" s="163">
        <v>1.3</v>
      </c>
      <c r="F576" s="134"/>
      <c r="G576" s="134"/>
      <c r="H576" s="134"/>
      <c r="I576" s="134"/>
      <c r="J576" s="134"/>
      <c r="K576" s="134"/>
      <c r="L576" s="134" t="e" cm="1">
        <f t="array" aca="1" ref="L576" ca="1">_xll.RiskNormal(5.4702*LN(A576)-22.889,(5.4702*LN(A576)-22.889)*0.35,_xll.RiskTruncateP(0.05,0.95),_xll.RiskName("DMI"),_xll.RiskUnits("kg"))</f>
        <v>#NAME?</v>
      </c>
      <c r="M576" s="134" t="e" cm="1">
        <f t="array" aca="1" ref="M576" ca="1">_xll.RiskNormal(0.0243*L576,0.005*L576,_xll.RiskTruncateP(0.05,0.95),_xll.RiskName("Soil Intake"),_xll.RiskUnits("kg"))</f>
        <v>#NAME?</v>
      </c>
      <c r="N576" s="134" t="e">
        <f t="shared" ca="1" si="66"/>
        <v>#NAME?</v>
      </c>
      <c r="O576" s="134">
        <f t="shared" si="67"/>
        <v>0</v>
      </c>
      <c r="P576" s="134" t="e">
        <f t="shared" ca="1" si="70"/>
        <v>#NAME?</v>
      </c>
      <c r="Q576" s="134" t="e">
        <f t="shared" ca="1" si="71"/>
        <v>#NAME?</v>
      </c>
      <c r="R576" s="134" t="e">
        <f t="shared" ca="1" si="71"/>
        <v>#NAME?</v>
      </c>
      <c r="S576" s="134" t="e">
        <f t="shared" ca="1" si="69"/>
        <v>#NAME?</v>
      </c>
      <c r="T576" s="134" t="e" cm="1">
        <f t="array" aca="1" ref="T576" ca="1">U575-(U575*(0.5^(1/_xll.RiskNormal('SW7'!C$2,'SW7'!D$2,_xll.RiskTruncateP(0.05,0.95),_xll.RiskName("Halflife"),_xll.RiskUnits("d")))))</f>
        <v>#NAME?</v>
      </c>
      <c r="U576" s="134" t="e">
        <f t="shared" ca="1" si="68"/>
        <v>#NAME?</v>
      </c>
      <c r="V576" s="137" t="e" cm="1">
        <f t="array" aca="1" ref="V576" ca="1">(U576*_xll.RiskNormal('SW7'!C$3,'SW7'!D$3,_xll.RiskTruncateP(0.05,0.95),_xll.RiskName("PFAS MUSCLE FRAC"))/(B576*_xll.RiskNormal('SW7'!C$4,'SW7'!E$4,_xll.RiskTruncateP(0.05,0.95),_xll.RiskName("MUSCLE BW FRAC"))))/1000</f>
        <v>#NAME?</v>
      </c>
      <c r="W576" s="137" t="e" cm="1">
        <f t="array" aca="1" ref="W576" ca="1">V576/_xll.RiskNormal('SW7'!C$5,'SW7'!D$5,_xll.RiskTruncateP(0.05,0.95),_xll.RiskName("Serum Part"))</f>
        <v>#NAME?</v>
      </c>
    </row>
    <row r="577" spans="1:23" x14ac:dyDescent="0.35">
      <c r="A577" s="133">
        <f t="shared" si="65"/>
        <v>574</v>
      </c>
      <c r="B577" s="134" t="e" cm="1">
        <f t="array" aca="1" ref="B577" ca="1">B576+_xll.RiskNormal(0.32,0.112,_xll.RiskTruncateP(0.05,0.95),_xll.RiskName("BW Gain 2"),_xll.RiskUnits("kg"))</f>
        <v>#NAME?</v>
      </c>
      <c r="C577" s="142" t="e" cm="1">
        <f t="array" aca="1" ref="C577" ca="1">_xll.RiskNormal(1300,1300*0.3941,_xll.RiskTruncateP(0.05,0.95),_xll.RiskName("Diet 7 Feed"),_xll.RiskUnits("ng/kg dry"))</f>
        <v>#NAME?</v>
      </c>
      <c r="D577" s="133">
        <v>0</v>
      </c>
      <c r="E577" s="163">
        <v>1.3</v>
      </c>
      <c r="F577" s="134"/>
      <c r="G577" s="134"/>
      <c r="H577" s="134"/>
      <c r="I577" s="134"/>
      <c r="J577" s="134"/>
      <c r="K577" s="134"/>
      <c r="L577" s="134" t="e" cm="1">
        <f t="array" aca="1" ref="L577" ca="1">_xll.RiskNormal(5.4702*LN(A577)-22.889,(5.4702*LN(A577)-22.889)*0.35,_xll.RiskTruncateP(0.05,0.95),_xll.RiskName("DMI"),_xll.RiskUnits("kg"))</f>
        <v>#NAME?</v>
      </c>
      <c r="M577" s="134" t="e" cm="1">
        <f t="array" aca="1" ref="M577" ca="1">_xll.RiskNormal(0.0243*L577,0.005*L577,_xll.RiskTruncateP(0.05,0.95),_xll.RiskName("Soil Intake"),_xll.RiskUnits("kg"))</f>
        <v>#NAME?</v>
      </c>
      <c r="N577" s="134" t="e">
        <f t="shared" ca="1" si="66"/>
        <v>#NAME?</v>
      </c>
      <c r="O577" s="134">
        <f t="shared" si="67"/>
        <v>0</v>
      </c>
      <c r="P577" s="134" t="e">
        <f t="shared" ca="1" si="70"/>
        <v>#NAME?</v>
      </c>
      <c r="Q577" s="134" t="e">
        <f t="shared" ca="1" si="71"/>
        <v>#NAME?</v>
      </c>
      <c r="R577" s="134" t="e">
        <f t="shared" ca="1" si="71"/>
        <v>#NAME?</v>
      </c>
      <c r="S577" s="134" t="e">
        <f t="shared" ca="1" si="69"/>
        <v>#NAME?</v>
      </c>
      <c r="T577" s="134" t="e" cm="1">
        <f t="array" aca="1" ref="T577" ca="1">U576-(U576*(0.5^(1/_xll.RiskNormal('SW7'!C$2,'SW7'!D$2,_xll.RiskTruncateP(0.05,0.95),_xll.RiskName("Halflife"),_xll.RiskUnits("d")))))</f>
        <v>#NAME?</v>
      </c>
      <c r="U577" s="134" t="e">
        <f t="shared" ca="1" si="68"/>
        <v>#NAME?</v>
      </c>
      <c r="V577" s="137" t="e" cm="1">
        <f t="array" aca="1" ref="V577" ca="1">(U577*_xll.RiskNormal('SW7'!C$3,'SW7'!D$3,_xll.RiskTruncateP(0.05,0.95),_xll.RiskName("PFAS MUSCLE FRAC"))/(B577*_xll.RiskNormal('SW7'!C$4,'SW7'!E$4,_xll.RiskTruncateP(0.05,0.95),_xll.RiskName("MUSCLE BW FRAC"))))/1000</f>
        <v>#NAME?</v>
      </c>
      <c r="W577" s="137" t="e" cm="1">
        <f t="array" aca="1" ref="W577" ca="1">V577/_xll.RiskNormal('SW7'!C$5,'SW7'!D$5,_xll.RiskTruncateP(0.05,0.95),_xll.RiskName("Serum Part"))</f>
        <v>#NAME?</v>
      </c>
    </row>
    <row r="578" spans="1:23" x14ac:dyDescent="0.35">
      <c r="A578" s="133">
        <f t="shared" si="65"/>
        <v>575</v>
      </c>
      <c r="B578" s="134" t="e" cm="1">
        <f t="array" aca="1" ref="B578" ca="1">B577+_xll.RiskNormal(0.32,0.112,_xll.RiskTruncateP(0.05,0.95),_xll.RiskName("BW Gain 2"),_xll.RiskUnits("kg"))</f>
        <v>#NAME?</v>
      </c>
      <c r="C578" s="142" t="e" cm="1">
        <f t="array" aca="1" ref="C578" ca="1">_xll.RiskNormal(1300,1300*0.3941,_xll.RiskTruncateP(0.05,0.95),_xll.RiskName("Diet 7 Feed"),_xll.RiskUnits("ng/kg dry"))</f>
        <v>#NAME?</v>
      </c>
      <c r="D578" s="133">
        <v>0</v>
      </c>
      <c r="E578" s="163">
        <v>1.3</v>
      </c>
      <c r="F578" s="134"/>
      <c r="G578" s="134"/>
      <c r="H578" s="134"/>
      <c r="I578" s="134"/>
      <c r="J578" s="134"/>
      <c r="K578" s="134"/>
      <c r="L578" s="134" t="e" cm="1">
        <f t="array" aca="1" ref="L578" ca="1">_xll.RiskNormal(5.4702*LN(A578)-22.889,(5.4702*LN(A578)-22.889)*0.35,_xll.RiskTruncateP(0.05,0.95),_xll.RiskName("DMI"),_xll.RiskUnits("kg"))</f>
        <v>#NAME?</v>
      </c>
      <c r="M578" s="134" t="e" cm="1">
        <f t="array" aca="1" ref="M578" ca="1">_xll.RiskNormal(0.0243*L578,0.005*L578,_xll.RiskTruncateP(0.05,0.95),_xll.RiskName("Soil Intake"),_xll.RiskUnits("kg"))</f>
        <v>#NAME?</v>
      </c>
      <c r="N578" s="134" t="e">
        <f t="shared" ca="1" si="66"/>
        <v>#NAME?</v>
      </c>
      <c r="O578" s="134">
        <f t="shared" si="67"/>
        <v>0</v>
      </c>
      <c r="P578" s="134" t="e">
        <f t="shared" ca="1" si="70"/>
        <v>#NAME?</v>
      </c>
      <c r="Q578" s="134" t="e">
        <f t="shared" ca="1" si="71"/>
        <v>#NAME?</v>
      </c>
      <c r="R578" s="134" t="e">
        <f t="shared" ca="1" si="71"/>
        <v>#NAME?</v>
      </c>
      <c r="S578" s="134" t="e">
        <f t="shared" ca="1" si="69"/>
        <v>#NAME?</v>
      </c>
      <c r="T578" s="134" t="e" cm="1">
        <f t="array" aca="1" ref="T578" ca="1">U577-(U577*(0.5^(1/_xll.RiskNormal('SW7'!C$2,'SW7'!D$2,_xll.RiskTruncateP(0.05,0.95),_xll.RiskName("Halflife"),_xll.RiskUnits("d")))))</f>
        <v>#NAME?</v>
      </c>
      <c r="U578" s="134" t="e">
        <f t="shared" ca="1" si="68"/>
        <v>#NAME?</v>
      </c>
      <c r="V578" s="137" t="e" cm="1">
        <f t="array" aca="1" ref="V578" ca="1">(U578*_xll.RiskNormal('SW7'!C$3,'SW7'!D$3,_xll.RiskTruncateP(0.05,0.95),_xll.RiskName("PFAS MUSCLE FRAC"))/(B578*_xll.RiskNormal('SW7'!C$4,'SW7'!E$4,_xll.RiskTruncateP(0.05,0.95),_xll.RiskName("MUSCLE BW FRAC"))))/1000</f>
        <v>#NAME?</v>
      </c>
      <c r="W578" s="137" t="e" cm="1">
        <f t="array" aca="1" ref="W578" ca="1">V578/_xll.RiskNormal('SW7'!C$5,'SW7'!D$5,_xll.RiskTruncateP(0.05,0.95),_xll.RiskName("Serum Part"))</f>
        <v>#NAME?</v>
      </c>
    </row>
    <row r="579" spans="1:23" x14ac:dyDescent="0.35">
      <c r="A579" s="133">
        <f t="shared" si="65"/>
        <v>576</v>
      </c>
      <c r="B579" s="134" t="e" cm="1">
        <f t="array" aca="1" ref="B579" ca="1">B578+_xll.RiskNormal(0.32,0.112,_xll.RiskTruncateP(0.05,0.95),_xll.RiskName("BW Gain 2"),_xll.RiskUnits("kg"))</f>
        <v>#NAME?</v>
      </c>
      <c r="C579" s="142" t="e" cm="1">
        <f t="array" aca="1" ref="C579" ca="1">_xll.RiskNormal(1300,1300*0.3941,_xll.RiskTruncateP(0.05,0.95),_xll.RiskName("Diet 7 Feed"),_xll.RiskUnits("ng/kg dry"))</f>
        <v>#NAME?</v>
      </c>
      <c r="D579" s="133">
        <v>0</v>
      </c>
      <c r="E579" s="163">
        <v>1.3</v>
      </c>
      <c r="F579" s="134"/>
      <c r="G579" s="134"/>
      <c r="H579" s="134"/>
      <c r="I579" s="134"/>
      <c r="J579" s="134"/>
      <c r="K579" s="134"/>
      <c r="L579" s="134" t="e" cm="1">
        <f t="array" aca="1" ref="L579" ca="1">_xll.RiskNormal(5.4702*LN(A579)-22.889,(5.4702*LN(A579)-22.889)*0.35,_xll.RiskTruncateP(0.05,0.95),_xll.RiskName("DMI"),_xll.RiskUnits("kg"))</f>
        <v>#NAME?</v>
      </c>
      <c r="M579" s="134" t="e" cm="1">
        <f t="array" aca="1" ref="M579" ca="1">_xll.RiskNormal(0.0243*L579,0.005*L579,_xll.RiskTruncateP(0.05,0.95),_xll.RiskName("Soil Intake"),_xll.RiskUnits("kg"))</f>
        <v>#NAME?</v>
      </c>
      <c r="N579" s="134" t="e">
        <f t="shared" ca="1" si="66"/>
        <v>#NAME?</v>
      </c>
      <c r="O579" s="134">
        <f t="shared" si="67"/>
        <v>0</v>
      </c>
      <c r="P579" s="134" t="e">
        <f t="shared" ca="1" si="70"/>
        <v>#NAME?</v>
      </c>
      <c r="Q579" s="134" t="e">
        <f t="shared" ca="1" si="71"/>
        <v>#NAME?</v>
      </c>
      <c r="R579" s="134" t="e">
        <f t="shared" ca="1" si="71"/>
        <v>#NAME?</v>
      </c>
      <c r="S579" s="134" t="e">
        <f t="shared" ca="1" si="69"/>
        <v>#NAME?</v>
      </c>
      <c r="T579" s="134" t="e" cm="1">
        <f t="array" aca="1" ref="T579" ca="1">U578-(U578*(0.5^(1/_xll.RiskNormal('SW7'!C$2,'SW7'!D$2,_xll.RiskTruncateP(0.05,0.95),_xll.RiskName("Halflife"),_xll.RiskUnits("d")))))</f>
        <v>#NAME?</v>
      </c>
      <c r="U579" s="134" t="e">
        <f t="shared" ca="1" si="68"/>
        <v>#NAME?</v>
      </c>
      <c r="V579" s="137" t="e" cm="1">
        <f t="array" aca="1" ref="V579" ca="1">(U579*_xll.RiskNormal('SW7'!C$3,'SW7'!D$3,_xll.RiskTruncateP(0.05,0.95),_xll.RiskName("PFAS MUSCLE FRAC"))/(B579*_xll.RiskNormal('SW7'!C$4,'SW7'!E$4,_xll.RiskTruncateP(0.05,0.95),_xll.RiskName("MUSCLE BW FRAC"))))/1000</f>
        <v>#NAME?</v>
      </c>
      <c r="W579" s="137" t="e" cm="1">
        <f t="array" aca="1" ref="W579" ca="1">V579/_xll.RiskNormal('SW7'!C$5,'SW7'!D$5,_xll.RiskTruncateP(0.05,0.95),_xll.RiskName("Serum Part"))</f>
        <v>#NAME?</v>
      </c>
    </row>
    <row r="580" spans="1:23" x14ac:dyDescent="0.35">
      <c r="A580" s="133">
        <f t="shared" si="65"/>
        <v>577</v>
      </c>
      <c r="B580" s="134" t="e" cm="1">
        <f t="array" aca="1" ref="B580" ca="1">B579+_xll.RiskNormal(0.32,0.112,_xll.RiskTruncateP(0.05,0.95),_xll.RiskName("BW Gain 2"),_xll.RiskUnits("kg"))</f>
        <v>#NAME?</v>
      </c>
      <c r="C580" s="142" t="e" cm="1">
        <f t="array" aca="1" ref="C580" ca="1">_xll.RiskNormal(1300,1300*0.3941,_xll.RiskTruncateP(0.05,0.95),_xll.RiskName("Diet 7 Feed"),_xll.RiskUnits("ng/kg dry"))</f>
        <v>#NAME?</v>
      </c>
      <c r="D580" s="133">
        <v>0</v>
      </c>
      <c r="E580" s="163">
        <v>1.3</v>
      </c>
      <c r="F580" s="134"/>
      <c r="G580" s="134"/>
      <c r="H580" s="134"/>
      <c r="I580" s="134"/>
      <c r="J580" s="134"/>
      <c r="K580" s="134"/>
      <c r="L580" s="134" t="e" cm="1">
        <f t="array" aca="1" ref="L580" ca="1">_xll.RiskNormal(5.4702*LN(A580)-22.889,(5.4702*LN(A580)-22.889)*0.35,_xll.RiskTruncateP(0.05,0.95),_xll.RiskName("DMI"),_xll.RiskUnits("kg"))</f>
        <v>#NAME?</v>
      </c>
      <c r="M580" s="134" t="e" cm="1">
        <f t="array" aca="1" ref="M580" ca="1">_xll.RiskNormal(0.0243*L580,0.005*L580,_xll.RiskTruncateP(0.05,0.95),_xll.RiskName("Soil Intake"),_xll.RiskUnits("kg"))</f>
        <v>#NAME?</v>
      </c>
      <c r="N580" s="134" t="e">
        <f t="shared" ca="1" si="66"/>
        <v>#NAME?</v>
      </c>
      <c r="O580" s="134">
        <f t="shared" si="67"/>
        <v>0</v>
      </c>
      <c r="P580" s="134" t="e">
        <f t="shared" ca="1" si="70"/>
        <v>#NAME?</v>
      </c>
      <c r="Q580" s="134" t="e">
        <f t="shared" ca="1" si="71"/>
        <v>#NAME?</v>
      </c>
      <c r="R580" s="134" t="e">
        <f t="shared" ca="1" si="71"/>
        <v>#NAME?</v>
      </c>
      <c r="S580" s="134" t="e">
        <f t="shared" ca="1" si="69"/>
        <v>#NAME?</v>
      </c>
      <c r="T580" s="134" t="e" cm="1">
        <f t="array" aca="1" ref="T580" ca="1">U579-(U579*(0.5^(1/_xll.RiskNormal('SW7'!C$2,'SW7'!D$2,_xll.RiskTruncateP(0.05,0.95),_xll.RiskName("Halflife"),_xll.RiskUnits("d")))))</f>
        <v>#NAME?</v>
      </c>
      <c r="U580" s="134" t="e">
        <f t="shared" ca="1" si="68"/>
        <v>#NAME?</v>
      </c>
      <c r="V580" s="137" t="e" cm="1">
        <f t="array" aca="1" ref="V580" ca="1">(U580*_xll.RiskNormal('SW7'!C$3,'SW7'!D$3,_xll.RiskTruncateP(0.05,0.95),_xll.RiskName("PFAS MUSCLE FRAC"))/(B580*_xll.RiskNormal('SW7'!C$4,'SW7'!E$4,_xll.RiskTruncateP(0.05,0.95),_xll.RiskName("MUSCLE BW FRAC"))))/1000</f>
        <v>#NAME?</v>
      </c>
      <c r="W580" s="137" t="e" cm="1">
        <f t="array" aca="1" ref="W580" ca="1">V580/_xll.RiskNormal('SW7'!C$5,'SW7'!D$5,_xll.RiskTruncateP(0.05,0.95),_xll.RiskName("Serum Part"))</f>
        <v>#NAME?</v>
      </c>
    </row>
    <row r="581" spans="1:23" x14ac:dyDescent="0.35">
      <c r="A581" s="133">
        <f t="shared" ref="A581:A644" si="72">A580+1</f>
        <v>578</v>
      </c>
      <c r="B581" s="134" t="e" cm="1">
        <f t="array" aca="1" ref="B581" ca="1">B580+_xll.RiskNormal(0.32,0.112,_xll.RiskTruncateP(0.05,0.95),_xll.RiskName("BW Gain 2"),_xll.RiskUnits("kg"))</f>
        <v>#NAME?</v>
      </c>
      <c r="C581" s="142" t="e" cm="1">
        <f t="array" aca="1" ref="C581" ca="1">_xll.RiskNormal(1300,1300*0.3941,_xll.RiskTruncateP(0.05,0.95),_xll.RiskName("Diet 7 Feed"),_xll.RiskUnits("ng/kg dry"))</f>
        <v>#NAME?</v>
      </c>
      <c r="D581" s="133">
        <v>0</v>
      </c>
      <c r="E581" s="163">
        <v>1.3</v>
      </c>
      <c r="F581" s="134"/>
      <c r="G581" s="134"/>
      <c r="H581" s="134"/>
      <c r="I581" s="134"/>
      <c r="J581" s="134"/>
      <c r="K581" s="134"/>
      <c r="L581" s="134" t="e" cm="1">
        <f t="array" aca="1" ref="L581" ca="1">_xll.RiskNormal(5.4702*LN(A581)-22.889,(5.4702*LN(A581)-22.889)*0.35,_xll.RiskTruncateP(0.05,0.95),_xll.RiskName("DMI"),_xll.RiskUnits("kg"))</f>
        <v>#NAME?</v>
      </c>
      <c r="M581" s="134" t="e" cm="1">
        <f t="array" aca="1" ref="M581" ca="1">_xll.RiskNormal(0.0243*L581,0.005*L581,_xll.RiskTruncateP(0.05,0.95),_xll.RiskName("Soil Intake"),_xll.RiskUnits("kg"))</f>
        <v>#NAME?</v>
      </c>
      <c r="N581" s="134" t="e">
        <f t="shared" ref="N581:N644" ca="1" si="73">4*L581</f>
        <v>#NAME?</v>
      </c>
      <c r="O581" s="134">
        <f t="shared" ref="O581:O644" si="74">J581*K581</f>
        <v>0</v>
      </c>
      <c r="P581" s="134" t="e">
        <f t="shared" ca="1" si="70"/>
        <v>#NAME?</v>
      </c>
      <c r="Q581" s="134" t="e">
        <f t="shared" ca="1" si="71"/>
        <v>#NAME?</v>
      </c>
      <c r="R581" s="134" t="e">
        <f t="shared" ca="1" si="71"/>
        <v>#NAME?</v>
      </c>
      <c r="S581" s="134" t="e">
        <f t="shared" ca="1" si="69"/>
        <v>#NAME?</v>
      </c>
      <c r="T581" s="134" t="e" cm="1">
        <f t="array" aca="1" ref="T581" ca="1">U580-(U580*(0.5^(1/_xll.RiskNormal('SW7'!C$2,'SW7'!D$2,_xll.RiskTruncateP(0.05,0.95),_xll.RiskName("Halflife"),_xll.RiskUnits("d")))))</f>
        <v>#NAME?</v>
      </c>
      <c r="U581" s="134" t="e">
        <f t="shared" ref="U581:U644" ca="1" si="75">U580+S580-T580</f>
        <v>#NAME?</v>
      </c>
      <c r="V581" s="137" t="e" cm="1">
        <f t="array" aca="1" ref="V581" ca="1">(U581*_xll.RiskNormal('SW7'!C$3,'SW7'!D$3,_xll.RiskTruncateP(0.05,0.95),_xll.RiskName("PFAS MUSCLE FRAC"))/(B581*_xll.RiskNormal('SW7'!C$4,'SW7'!E$4,_xll.RiskTruncateP(0.05,0.95),_xll.RiskName("MUSCLE BW FRAC"))))/1000</f>
        <v>#NAME?</v>
      </c>
      <c r="W581" s="137" t="e" cm="1">
        <f t="array" aca="1" ref="W581" ca="1">V581/_xll.RiskNormal('SW7'!C$5,'SW7'!D$5,_xll.RiskTruncateP(0.05,0.95),_xll.RiskName("Serum Part"))</f>
        <v>#NAME?</v>
      </c>
    </row>
    <row r="582" spans="1:23" x14ac:dyDescent="0.35">
      <c r="A582" s="133">
        <f t="shared" si="72"/>
        <v>579</v>
      </c>
      <c r="B582" s="134" t="e" cm="1">
        <f t="array" aca="1" ref="B582" ca="1">B581+_xll.RiskNormal(0.32,0.112,_xll.RiskTruncateP(0.05,0.95),_xll.RiskName("BW Gain 2"),_xll.RiskUnits("kg"))</f>
        <v>#NAME?</v>
      </c>
      <c r="C582" s="142" t="e" cm="1">
        <f t="array" aca="1" ref="C582" ca="1">_xll.RiskNormal(1300,1300*0.3941,_xll.RiskTruncateP(0.05,0.95),_xll.RiskName("Diet 7 Feed"),_xll.RiskUnits("ng/kg dry"))</f>
        <v>#NAME?</v>
      </c>
      <c r="D582" s="133">
        <v>0</v>
      </c>
      <c r="E582" s="163">
        <v>1.3</v>
      </c>
      <c r="F582" s="134"/>
      <c r="G582" s="134"/>
      <c r="H582" s="134"/>
      <c r="I582" s="134"/>
      <c r="J582" s="134"/>
      <c r="K582" s="134"/>
      <c r="L582" s="134" t="e" cm="1">
        <f t="array" aca="1" ref="L582" ca="1">_xll.RiskNormal(5.4702*LN(A582)-22.889,(5.4702*LN(A582)-22.889)*0.35,_xll.RiskTruncateP(0.05,0.95),_xll.RiskName("DMI"),_xll.RiskUnits("kg"))</f>
        <v>#NAME?</v>
      </c>
      <c r="M582" s="134" t="e" cm="1">
        <f t="array" aca="1" ref="M582" ca="1">_xll.RiskNormal(0.0243*L582,0.005*L582,_xll.RiskTruncateP(0.05,0.95),_xll.RiskName("Soil Intake"),_xll.RiskUnits("kg"))</f>
        <v>#NAME?</v>
      </c>
      <c r="N582" s="134" t="e">
        <f t="shared" ca="1" si="73"/>
        <v>#NAME?</v>
      </c>
      <c r="O582" s="134">
        <f t="shared" si="74"/>
        <v>0</v>
      </c>
      <c r="P582" s="134" t="e">
        <f t="shared" ca="1" si="70"/>
        <v>#NAME?</v>
      </c>
      <c r="Q582" s="134" t="e">
        <f t="shared" ca="1" si="71"/>
        <v>#NAME?</v>
      </c>
      <c r="R582" s="134" t="e">
        <f t="shared" ca="1" si="71"/>
        <v>#NAME?</v>
      </c>
      <c r="S582" s="134" t="e">
        <f t="shared" ca="1" si="69"/>
        <v>#NAME?</v>
      </c>
      <c r="T582" s="134" t="e" cm="1">
        <f t="array" aca="1" ref="T582" ca="1">U581-(U581*(0.5^(1/_xll.RiskNormal('SW7'!C$2,'SW7'!D$2,_xll.RiskTruncateP(0.05,0.95),_xll.RiskName("Halflife"),_xll.RiskUnits("d")))))</f>
        <v>#NAME?</v>
      </c>
      <c r="U582" s="134" t="e">
        <f t="shared" ca="1" si="75"/>
        <v>#NAME?</v>
      </c>
      <c r="V582" s="137" t="e" cm="1">
        <f t="array" aca="1" ref="V582" ca="1">(U582*_xll.RiskNormal('SW7'!C$3,'SW7'!D$3,_xll.RiskTruncateP(0.05,0.95),_xll.RiskName("PFAS MUSCLE FRAC"))/(B582*_xll.RiskNormal('SW7'!C$4,'SW7'!E$4,_xll.RiskTruncateP(0.05,0.95),_xll.RiskName("MUSCLE BW FRAC"))))/1000</f>
        <v>#NAME?</v>
      </c>
      <c r="W582" s="137" t="e" cm="1">
        <f t="array" aca="1" ref="W582" ca="1">V582/_xll.RiskNormal('SW7'!C$5,'SW7'!D$5,_xll.RiskTruncateP(0.05,0.95),_xll.RiskName("Serum Part"))</f>
        <v>#NAME?</v>
      </c>
    </row>
    <row r="583" spans="1:23" x14ac:dyDescent="0.35">
      <c r="A583" s="133">
        <f t="shared" si="72"/>
        <v>580</v>
      </c>
      <c r="B583" s="134" t="e" cm="1">
        <f t="array" aca="1" ref="B583" ca="1">B582+_xll.RiskNormal(0.32,0.112,_xll.RiskTruncateP(0.05,0.95),_xll.RiskName("BW Gain 2"),_xll.RiskUnits("kg"))</f>
        <v>#NAME?</v>
      </c>
      <c r="C583" s="142" t="e" cm="1">
        <f t="array" aca="1" ref="C583" ca="1">_xll.RiskNormal(1300,1300*0.3941,_xll.RiskTruncateP(0.05,0.95),_xll.RiskName("Diet 7 Feed"),_xll.RiskUnits("ng/kg dry"))</f>
        <v>#NAME?</v>
      </c>
      <c r="D583" s="133">
        <v>0</v>
      </c>
      <c r="E583" s="163">
        <v>1.3</v>
      </c>
      <c r="F583" s="134"/>
      <c r="G583" s="134"/>
      <c r="H583" s="134"/>
      <c r="I583" s="134"/>
      <c r="J583" s="134"/>
      <c r="K583" s="134"/>
      <c r="L583" s="134" t="e" cm="1">
        <f t="array" aca="1" ref="L583" ca="1">_xll.RiskNormal(5.4702*LN(A583)-22.889,(5.4702*LN(A583)-22.889)*0.35,_xll.RiskTruncateP(0.05,0.95),_xll.RiskName("DMI"),_xll.RiskUnits("kg"))</f>
        <v>#NAME?</v>
      </c>
      <c r="M583" s="134" t="e" cm="1">
        <f t="array" aca="1" ref="M583" ca="1">_xll.RiskNormal(0.0243*L583,0.005*L583,_xll.RiskTruncateP(0.05,0.95),_xll.RiskName("Soil Intake"),_xll.RiskUnits("kg"))</f>
        <v>#NAME?</v>
      </c>
      <c r="N583" s="134" t="e">
        <f t="shared" ca="1" si="73"/>
        <v>#NAME?</v>
      </c>
      <c r="O583" s="134">
        <f t="shared" si="74"/>
        <v>0</v>
      </c>
      <c r="P583" s="134" t="e">
        <f t="shared" ca="1" si="70"/>
        <v>#NAME?</v>
      </c>
      <c r="Q583" s="134" t="e">
        <f t="shared" ca="1" si="71"/>
        <v>#NAME?</v>
      </c>
      <c r="R583" s="134" t="e">
        <f t="shared" ca="1" si="71"/>
        <v>#NAME?</v>
      </c>
      <c r="S583" s="134" t="e">
        <f t="shared" ca="1" si="69"/>
        <v>#NAME?</v>
      </c>
      <c r="T583" s="134" t="e" cm="1">
        <f t="array" aca="1" ref="T583" ca="1">U582-(U582*(0.5^(1/_xll.RiskNormal('SW7'!C$2,'SW7'!D$2,_xll.RiskTruncateP(0.05,0.95),_xll.RiskName("Halflife"),_xll.RiskUnits("d")))))</f>
        <v>#NAME?</v>
      </c>
      <c r="U583" s="134" t="e">
        <f t="shared" ca="1" si="75"/>
        <v>#NAME?</v>
      </c>
      <c r="V583" s="137" t="e" cm="1">
        <f t="array" aca="1" ref="V583" ca="1">(U583*_xll.RiskNormal('SW7'!C$3,'SW7'!D$3,_xll.RiskTruncateP(0.05,0.95),_xll.RiskName("PFAS MUSCLE FRAC"))/(B583*_xll.RiskNormal('SW7'!C$4,'SW7'!E$4,_xll.RiskTruncateP(0.05,0.95),_xll.RiskName("MUSCLE BW FRAC"))))/1000</f>
        <v>#NAME?</v>
      </c>
      <c r="W583" s="137" t="e" cm="1">
        <f t="array" aca="1" ref="W583" ca="1">V583/_xll.RiskNormal('SW7'!C$5,'SW7'!D$5,_xll.RiskTruncateP(0.05,0.95),_xll.RiskName("Serum Part"))</f>
        <v>#NAME?</v>
      </c>
    </row>
    <row r="584" spans="1:23" x14ac:dyDescent="0.35">
      <c r="A584" s="133">
        <f t="shared" si="72"/>
        <v>581</v>
      </c>
      <c r="B584" s="134" t="e" cm="1">
        <f t="array" aca="1" ref="B584" ca="1">B583+_xll.RiskNormal(0.32,0.112,_xll.RiskTruncateP(0.05,0.95),_xll.RiskName("BW Gain 2"),_xll.RiskUnits("kg"))</f>
        <v>#NAME?</v>
      </c>
      <c r="C584" s="142" t="e" cm="1">
        <f t="array" aca="1" ref="C584" ca="1">_xll.RiskNormal(2800,2800*0.3941,_xll.RiskTruncateP(0.05,0.95),_xll.RiskName("Diet 7 Feed"),_xll.RiskUnits("ng/kg dry"))</f>
        <v>#NAME?</v>
      </c>
      <c r="D584" s="133">
        <v>0</v>
      </c>
      <c r="E584" s="163">
        <v>1.3</v>
      </c>
      <c r="F584" s="134"/>
      <c r="G584" s="134"/>
      <c r="H584" s="134"/>
      <c r="I584" s="134"/>
      <c r="J584" s="134"/>
      <c r="K584" s="134"/>
      <c r="L584" s="134" t="e" cm="1">
        <f t="array" aca="1" ref="L584" ca="1">_xll.RiskNormal(5.4702*LN(A584)-22.889,(5.4702*LN(A584)-22.889)*0.35,_xll.RiskTruncateP(0.05,0.95),_xll.RiskName("DMI"),_xll.RiskUnits("kg"))</f>
        <v>#NAME?</v>
      </c>
      <c r="M584" s="134" t="e" cm="1">
        <f t="array" aca="1" ref="M584" ca="1">_xll.RiskNormal(0.0243*L584,0.005*L584,_xll.RiskTruncateP(0.05,0.95),_xll.RiskName("Soil Intake"),_xll.RiskUnits("kg"))</f>
        <v>#NAME?</v>
      </c>
      <c r="N584" s="134" t="e">
        <f t="shared" ca="1" si="73"/>
        <v>#NAME?</v>
      </c>
      <c r="O584" s="134">
        <f t="shared" si="74"/>
        <v>0</v>
      </c>
      <c r="P584" s="134" t="e">
        <f t="shared" ca="1" si="70"/>
        <v>#NAME?</v>
      </c>
      <c r="Q584" s="134" t="e">
        <f t="shared" ca="1" si="71"/>
        <v>#NAME?</v>
      </c>
      <c r="R584" s="134" t="e">
        <f t="shared" ca="1" si="71"/>
        <v>#NAME?</v>
      </c>
      <c r="S584" s="134" t="e">
        <f t="shared" ca="1" si="69"/>
        <v>#NAME?</v>
      </c>
      <c r="T584" s="134" t="e" cm="1">
        <f t="array" aca="1" ref="T584" ca="1">U583-(U583*(0.5^(1/_xll.RiskNormal('SW7'!C$2,'SW7'!D$2,_xll.RiskTruncateP(0.05,0.95),_xll.RiskName("Halflife"),_xll.RiskUnits("d")))))</f>
        <v>#NAME?</v>
      </c>
      <c r="U584" s="134" t="e">
        <f t="shared" ca="1" si="75"/>
        <v>#NAME?</v>
      </c>
      <c r="V584" s="137" t="e" cm="1">
        <f t="array" aca="1" ref="V584" ca="1">(U584*_xll.RiskNormal('SW7'!C$3,'SW7'!D$3,_xll.RiskTruncateP(0.05,0.95),_xll.RiskName("PFAS MUSCLE FRAC"))/(B584*_xll.RiskNormal('SW7'!C$4,'SW7'!E$4,_xll.RiskTruncateP(0.05,0.95),_xll.RiskName("MUSCLE BW FRAC"))))/1000</f>
        <v>#NAME?</v>
      </c>
      <c r="W584" s="137" t="e" cm="1">
        <f t="array" aca="1" ref="W584" ca="1">V584/_xll.RiskNormal('SW7'!C$5,'SW7'!D$5,_xll.RiskTruncateP(0.05,0.95),_xll.RiskName("Serum Part"))</f>
        <v>#NAME?</v>
      </c>
    </row>
    <row r="585" spans="1:23" x14ac:dyDescent="0.35">
      <c r="A585" s="133">
        <f t="shared" si="72"/>
        <v>582</v>
      </c>
      <c r="B585" s="134" t="e" cm="1">
        <f t="array" aca="1" ref="B585" ca="1">B584+_xll.RiskNormal(0.32,0.112,_xll.RiskTruncateP(0.05,0.95),_xll.RiskName("BW Gain 2"),_xll.RiskUnits("kg"))</f>
        <v>#NAME?</v>
      </c>
      <c r="C585" s="142" t="e" cm="1">
        <f t="array" aca="1" ref="C585" ca="1">_xll.RiskNormal(2800,2800*0.3941,_xll.RiskTruncateP(0.05,0.95),_xll.RiskName("Diet 7 Feed"),_xll.RiskUnits("ng/kg dry"))</f>
        <v>#NAME?</v>
      </c>
      <c r="D585" s="133">
        <v>0</v>
      </c>
      <c r="E585" s="163">
        <v>1.3</v>
      </c>
      <c r="F585" s="134"/>
      <c r="G585" s="134"/>
      <c r="H585" s="134"/>
      <c r="I585" s="134"/>
      <c r="J585" s="134"/>
      <c r="K585" s="134"/>
      <c r="L585" s="134" t="e" cm="1">
        <f t="array" aca="1" ref="L585" ca="1">_xll.RiskNormal(5.4702*LN(A585)-22.889,(5.4702*LN(A585)-22.889)*0.35,_xll.RiskTruncateP(0.05,0.95),_xll.RiskName("DMI"),_xll.RiskUnits("kg"))</f>
        <v>#NAME?</v>
      </c>
      <c r="M585" s="134" t="e" cm="1">
        <f t="array" aca="1" ref="M585" ca="1">_xll.RiskNormal(0.0243*L585,0.005*L585,_xll.RiskTruncateP(0.05,0.95),_xll.RiskName("Soil Intake"),_xll.RiskUnits("kg"))</f>
        <v>#NAME?</v>
      </c>
      <c r="N585" s="134" t="e">
        <f t="shared" ca="1" si="73"/>
        <v>#NAME?</v>
      </c>
      <c r="O585" s="134">
        <f t="shared" si="74"/>
        <v>0</v>
      </c>
      <c r="P585" s="134" t="e">
        <f t="shared" ca="1" si="70"/>
        <v>#NAME?</v>
      </c>
      <c r="Q585" s="134" t="e">
        <f t="shared" ca="1" si="71"/>
        <v>#NAME?</v>
      </c>
      <c r="R585" s="134" t="e">
        <f t="shared" ca="1" si="71"/>
        <v>#NAME?</v>
      </c>
      <c r="S585" s="134" t="e">
        <f t="shared" ca="1" si="69"/>
        <v>#NAME?</v>
      </c>
      <c r="T585" s="134" t="e" cm="1">
        <f t="array" aca="1" ref="T585" ca="1">U584-(U584*(0.5^(1/_xll.RiskNormal('SW7'!C$2,'SW7'!D$2,_xll.RiskTruncateP(0.05,0.95),_xll.RiskName("Halflife"),_xll.RiskUnits("d")))))</f>
        <v>#NAME?</v>
      </c>
      <c r="U585" s="134" t="e">
        <f t="shared" ca="1" si="75"/>
        <v>#NAME?</v>
      </c>
      <c r="V585" s="137" t="e" cm="1">
        <f t="array" aca="1" ref="V585" ca="1">(U585*_xll.RiskNormal('SW7'!C$3,'SW7'!D$3,_xll.RiskTruncateP(0.05,0.95),_xll.RiskName("PFAS MUSCLE FRAC"))/(B585*_xll.RiskNormal('SW7'!C$4,'SW7'!E$4,_xll.RiskTruncateP(0.05,0.95),_xll.RiskName("MUSCLE BW FRAC"))))/1000</f>
        <v>#NAME?</v>
      </c>
      <c r="W585" s="137" t="e" cm="1">
        <f t="array" aca="1" ref="W585" ca="1">V585/_xll.RiskNormal('SW7'!C$5,'SW7'!D$5,_xll.RiskTruncateP(0.05,0.95),_xll.RiskName("Serum Part"))</f>
        <v>#NAME?</v>
      </c>
    </row>
    <row r="586" spans="1:23" x14ac:dyDescent="0.35">
      <c r="A586" s="133">
        <f t="shared" si="72"/>
        <v>583</v>
      </c>
      <c r="B586" s="134" t="e" cm="1">
        <f t="array" aca="1" ref="B586" ca="1">B585+_xll.RiskNormal(0.32,0.112,_xll.RiskTruncateP(0.05,0.95),_xll.RiskName("BW Gain 2"),_xll.RiskUnits("kg"))</f>
        <v>#NAME?</v>
      </c>
      <c r="C586" s="142" t="e" cm="1">
        <f t="array" aca="1" ref="C586" ca="1">_xll.RiskNormal(2800,2800*0.3941,_xll.RiskTruncateP(0.05,0.95),_xll.RiskName("Diet 7 Feed"),_xll.RiskUnits("ng/kg dry"))</f>
        <v>#NAME?</v>
      </c>
      <c r="D586" s="133">
        <v>0</v>
      </c>
      <c r="E586" s="163">
        <v>1.3</v>
      </c>
      <c r="F586" s="134"/>
      <c r="G586" s="134"/>
      <c r="H586" s="134"/>
      <c r="I586" s="134"/>
      <c r="J586" s="134"/>
      <c r="K586" s="134"/>
      <c r="L586" s="134" t="e" cm="1">
        <f t="array" aca="1" ref="L586" ca="1">_xll.RiskNormal(5.4702*LN(A586)-22.889,(5.4702*LN(A586)-22.889)*0.35,_xll.RiskTruncateP(0.05,0.95),_xll.RiskName("DMI"),_xll.RiskUnits("kg"))</f>
        <v>#NAME?</v>
      </c>
      <c r="M586" s="134" t="e" cm="1">
        <f t="array" aca="1" ref="M586" ca="1">_xll.RiskNormal(0.0243*L586,0.005*L586,_xll.RiskTruncateP(0.05,0.95),_xll.RiskName("Soil Intake"),_xll.RiskUnits("kg"))</f>
        <v>#NAME?</v>
      </c>
      <c r="N586" s="134" t="e">
        <f t="shared" ca="1" si="73"/>
        <v>#NAME?</v>
      </c>
      <c r="O586" s="134">
        <f t="shared" si="74"/>
        <v>0</v>
      </c>
      <c r="P586" s="134" t="e">
        <f t="shared" ca="1" si="70"/>
        <v>#NAME?</v>
      </c>
      <c r="Q586" s="134" t="e">
        <f t="shared" ca="1" si="71"/>
        <v>#NAME?</v>
      </c>
      <c r="R586" s="134" t="e">
        <f t="shared" ca="1" si="71"/>
        <v>#NAME?</v>
      </c>
      <c r="S586" s="134" t="e">
        <f t="shared" ca="1" si="69"/>
        <v>#NAME?</v>
      </c>
      <c r="T586" s="134" t="e" cm="1">
        <f t="array" aca="1" ref="T586" ca="1">U585-(U585*(0.5^(1/_xll.RiskNormal('SW7'!C$2,'SW7'!D$2,_xll.RiskTruncateP(0.05,0.95),_xll.RiskName("Halflife"),_xll.RiskUnits("d")))))</f>
        <v>#NAME?</v>
      </c>
      <c r="U586" s="134" t="e">
        <f t="shared" ca="1" si="75"/>
        <v>#NAME?</v>
      </c>
      <c r="V586" s="137" t="e" cm="1">
        <f t="array" aca="1" ref="V586" ca="1">(U586*_xll.RiskNormal('SW7'!C$3,'SW7'!D$3,_xll.RiskTruncateP(0.05,0.95),_xll.RiskName("PFAS MUSCLE FRAC"))/(B586*_xll.RiskNormal('SW7'!C$4,'SW7'!E$4,_xll.RiskTruncateP(0.05,0.95),_xll.RiskName("MUSCLE BW FRAC"))))/1000</f>
        <v>#NAME?</v>
      </c>
      <c r="W586" s="137" t="e" cm="1">
        <f t="array" aca="1" ref="W586" ca="1">V586/_xll.RiskNormal('SW7'!C$5,'SW7'!D$5,_xll.RiskTruncateP(0.05,0.95),_xll.RiskName("Serum Part"))</f>
        <v>#NAME?</v>
      </c>
    </row>
    <row r="587" spans="1:23" x14ac:dyDescent="0.35">
      <c r="A587" s="133">
        <f t="shared" si="72"/>
        <v>584</v>
      </c>
      <c r="B587" s="134" t="e" cm="1">
        <f t="array" aca="1" ref="B587" ca="1">B586+_xll.RiskNormal(0.32,0.112,_xll.RiskTruncateP(0.05,0.95),_xll.RiskName("BW Gain 2"),_xll.RiskUnits("kg"))</f>
        <v>#NAME?</v>
      </c>
      <c r="C587" s="142" t="e" cm="1">
        <f t="array" aca="1" ref="C587" ca="1">_xll.RiskNormal(2800,2800*0.3941,_xll.RiskTruncateP(0.05,0.95),_xll.RiskName("Diet 7 Feed"),_xll.RiskUnits("ng/kg dry"))</f>
        <v>#NAME?</v>
      </c>
      <c r="D587" s="133">
        <v>0</v>
      </c>
      <c r="E587" s="163">
        <v>1.3</v>
      </c>
      <c r="F587" s="134"/>
      <c r="G587" s="134"/>
      <c r="H587" s="134"/>
      <c r="I587" s="134"/>
      <c r="J587" s="134"/>
      <c r="K587" s="134"/>
      <c r="L587" s="134" t="e" cm="1">
        <f t="array" aca="1" ref="L587" ca="1">_xll.RiskNormal(5.4702*LN(A587)-22.889,(5.4702*LN(A587)-22.889)*0.35,_xll.RiskTruncateP(0.05,0.95),_xll.RiskName("DMI"),_xll.RiskUnits("kg"))</f>
        <v>#NAME?</v>
      </c>
      <c r="M587" s="134" t="e" cm="1">
        <f t="array" aca="1" ref="M587" ca="1">_xll.RiskNormal(0.0243*L587,0.005*L587,_xll.RiskTruncateP(0.05,0.95),_xll.RiskName("Soil Intake"),_xll.RiskUnits("kg"))</f>
        <v>#NAME?</v>
      </c>
      <c r="N587" s="134" t="e">
        <f t="shared" ca="1" si="73"/>
        <v>#NAME?</v>
      </c>
      <c r="O587" s="134">
        <f t="shared" si="74"/>
        <v>0</v>
      </c>
      <c r="P587" s="134" t="e">
        <f t="shared" ca="1" si="70"/>
        <v>#NAME?</v>
      </c>
      <c r="Q587" s="134" t="e">
        <f t="shared" ca="1" si="71"/>
        <v>#NAME?</v>
      </c>
      <c r="R587" s="134" t="e">
        <f t="shared" ca="1" si="71"/>
        <v>#NAME?</v>
      </c>
      <c r="S587" s="134" t="e">
        <f t="shared" ca="1" si="69"/>
        <v>#NAME?</v>
      </c>
      <c r="T587" s="134" t="e" cm="1">
        <f t="array" aca="1" ref="T587" ca="1">U586-(U586*(0.5^(1/_xll.RiskNormal('SW7'!C$2,'SW7'!D$2,_xll.RiskTruncateP(0.05,0.95),_xll.RiskName("Halflife"),_xll.RiskUnits("d")))))</f>
        <v>#NAME?</v>
      </c>
      <c r="U587" s="134" t="e">
        <f t="shared" ca="1" si="75"/>
        <v>#NAME?</v>
      </c>
      <c r="V587" s="137" t="e" cm="1">
        <f t="array" aca="1" ref="V587" ca="1">(U587*_xll.RiskNormal('SW7'!C$3,'SW7'!D$3,_xll.RiskTruncateP(0.05,0.95),_xll.RiskName("PFAS MUSCLE FRAC"))/(B587*_xll.RiskNormal('SW7'!C$4,'SW7'!E$4,_xll.RiskTruncateP(0.05,0.95),_xll.RiskName("MUSCLE BW FRAC"))))/1000</f>
        <v>#NAME?</v>
      </c>
      <c r="W587" s="137" t="e" cm="1">
        <f t="array" aca="1" ref="W587" ca="1">V587/_xll.RiskNormal('SW7'!C$5,'SW7'!D$5,_xll.RiskTruncateP(0.05,0.95),_xll.RiskName("Serum Part"))</f>
        <v>#NAME?</v>
      </c>
    </row>
    <row r="588" spans="1:23" x14ac:dyDescent="0.35">
      <c r="A588" s="133">
        <f t="shared" si="72"/>
        <v>585</v>
      </c>
      <c r="B588" s="134" t="e" cm="1">
        <f t="array" aca="1" ref="B588" ca="1">B587+_xll.RiskNormal(0.32,0.112,_xll.RiskTruncateP(0.05,0.95),_xll.RiskName("BW Gain 2"),_xll.RiskUnits("kg"))</f>
        <v>#NAME?</v>
      </c>
      <c r="C588" s="142" t="e" cm="1">
        <f t="array" aca="1" ref="C588" ca="1">_xll.RiskNormal(2800,2800*0.3941,_xll.RiskTruncateP(0.05,0.95),_xll.RiskName("Diet 7 Feed"),_xll.RiskUnits("ng/kg dry"))</f>
        <v>#NAME?</v>
      </c>
      <c r="D588" s="133">
        <v>0</v>
      </c>
      <c r="E588" s="163">
        <v>1.3</v>
      </c>
      <c r="F588" s="134"/>
      <c r="G588" s="134"/>
      <c r="H588" s="134"/>
      <c r="I588" s="134"/>
      <c r="J588" s="134"/>
      <c r="K588" s="134"/>
      <c r="L588" s="134" t="e" cm="1">
        <f t="array" aca="1" ref="L588" ca="1">_xll.RiskNormal(5.4702*LN(A588)-22.889,(5.4702*LN(A588)-22.889)*0.35,_xll.RiskTruncateP(0.05,0.95),_xll.RiskName("DMI"),_xll.RiskUnits("kg"))</f>
        <v>#NAME?</v>
      </c>
      <c r="M588" s="134" t="e" cm="1">
        <f t="array" aca="1" ref="M588" ca="1">_xll.RiskNormal(0.0243*L588,0.005*L588,_xll.RiskTruncateP(0.05,0.95),_xll.RiskName("Soil Intake"),_xll.RiskUnits("kg"))</f>
        <v>#NAME?</v>
      </c>
      <c r="N588" s="134" t="e">
        <f t="shared" ca="1" si="73"/>
        <v>#NAME?</v>
      </c>
      <c r="O588" s="134">
        <f t="shared" si="74"/>
        <v>0</v>
      </c>
      <c r="P588" s="134" t="e">
        <f t="shared" ca="1" si="70"/>
        <v>#NAME?</v>
      </c>
      <c r="Q588" s="134" t="e">
        <f t="shared" ca="1" si="71"/>
        <v>#NAME?</v>
      </c>
      <c r="R588" s="134" t="e">
        <f t="shared" ca="1" si="71"/>
        <v>#NAME?</v>
      </c>
      <c r="S588" s="134" t="e">
        <f t="shared" ca="1" si="69"/>
        <v>#NAME?</v>
      </c>
      <c r="T588" s="134" t="e" cm="1">
        <f t="array" aca="1" ref="T588" ca="1">U587-(U587*(0.5^(1/_xll.RiskNormal('SW7'!C$2,'SW7'!D$2,_xll.RiskTruncateP(0.05,0.95),_xll.RiskName("Halflife"),_xll.RiskUnits("d")))))</f>
        <v>#NAME?</v>
      </c>
      <c r="U588" s="134" t="e">
        <f t="shared" ca="1" si="75"/>
        <v>#NAME?</v>
      </c>
      <c r="V588" s="137" t="e" cm="1">
        <f t="array" aca="1" ref="V588" ca="1">(U588*_xll.RiskNormal('SW7'!C$3,'SW7'!D$3,_xll.RiskTruncateP(0.05,0.95),_xll.RiskName("PFAS MUSCLE FRAC"))/(B588*_xll.RiskNormal('SW7'!C$4,'SW7'!E$4,_xll.RiskTruncateP(0.05,0.95),_xll.RiskName("MUSCLE BW FRAC"))))/1000</f>
        <v>#NAME?</v>
      </c>
      <c r="W588" s="137" t="e" cm="1">
        <f t="array" aca="1" ref="W588" ca="1">V588/_xll.RiskNormal('SW7'!C$5,'SW7'!D$5,_xll.RiskTruncateP(0.05,0.95),_xll.RiskName("Serum Part"))</f>
        <v>#NAME?</v>
      </c>
    </row>
    <row r="589" spans="1:23" x14ac:dyDescent="0.35">
      <c r="A589" s="133">
        <f t="shared" si="72"/>
        <v>586</v>
      </c>
      <c r="B589" s="134" t="e" cm="1">
        <f t="array" aca="1" ref="B589" ca="1">B588+_xll.RiskNormal(0.32,0.112,_xll.RiskTruncateP(0.05,0.95),_xll.RiskName("BW Gain 2"),_xll.RiskUnits("kg"))</f>
        <v>#NAME?</v>
      </c>
      <c r="C589" s="142" t="e" cm="1">
        <f t="array" aca="1" ref="C589" ca="1">_xll.RiskNormal(1300,1300*0.3941,_xll.RiskTruncateP(0.05,0.95),_xll.RiskName("Diet 7 Feed"),_xll.RiskUnits("ng/kg dry"))</f>
        <v>#NAME?</v>
      </c>
      <c r="D589" s="133">
        <v>0</v>
      </c>
      <c r="E589" s="163">
        <v>1.3</v>
      </c>
      <c r="F589" s="134"/>
      <c r="G589" s="134"/>
      <c r="H589" s="134"/>
      <c r="I589" s="134"/>
      <c r="J589" s="134"/>
      <c r="K589" s="134"/>
      <c r="L589" s="134" t="e" cm="1">
        <f t="array" aca="1" ref="L589" ca="1">_xll.RiskNormal(5.4702*LN(A589)-22.889,(5.4702*LN(A589)-22.889)*0.35,_xll.RiskTruncateP(0.05,0.95),_xll.RiskName("DMI"),_xll.RiskUnits("kg"))</f>
        <v>#NAME?</v>
      </c>
      <c r="M589" s="134" t="e" cm="1">
        <f t="array" aca="1" ref="M589" ca="1">_xll.RiskNormal(0.0243*L589,0.005*L589,_xll.RiskTruncateP(0.05,0.95),_xll.RiskName("Soil Intake"),_xll.RiskUnits("kg"))</f>
        <v>#NAME?</v>
      </c>
      <c r="N589" s="134" t="e">
        <f t="shared" ca="1" si="73"/>
        <v>#NAME?</v>
      </c>
      <c r="O589" s="134">
        <f t="shared" si="74"/>
        <v>0</v>
      </c>
      <c r="P589" s="134" t="e">
        <f t="shared" ca="1" si="70"/>
        <v>#NAME?</v>
      </c>
      <c r="Q589" s="134" t="e">
        <f t="shared" ca="1" si="71"/>
        <v>#NAME?</v>
      </c>
      <c r="R589" s="134" t="e">
        <f t="shared" ca="1" si="71"/>
        <v>#NAME?</v>
      </c>
      <c r="S589" s="134" t="e">
        <f t="shared" ca="1" si="69"/>
        <v>#NAME?</v>
      </c>
      <c r="T589" s="134" t="e" cm="1">
        <f t="array" aca="1" ref="T589" ca="1">U588-(U588*(0.5^(1/_xll.RiskNormal('SW7'!C$2,'SW7'!D$2,_xll.RiskTruncateP(0.05,0.95),_xll.RiskName("Halflife"),_xll.RiskUnits("d")))))</f>
        <v>#NAME?</v>
      </c>
      <c r="U589" s="134" t="e">
        <f t="shared" ca="1" si="75"/>
        <v>#NAME?</v>
      </c>
      <c r="V589" s="137" t="e" cm="1">
        <f t="array" aca="1" ref="V589" ca="1">(U589*_xll.RiskNormal('SW7'!C$3,'SW7'!D$3,_xll.RiskTruncateP(0.05,0.95),_xll.RiskName("PFAS MUSCLE FRAC"))/(B589*_xll.RiskNormal('SW7'!C$4,'SW7'!E$4,_xll.RiskTruncateP(0.05,0.95),_xll.RiskName("MUSCLE BW FRAC"))))/1000</f>
        <v>#NAME?</v>
      </c>
      <c r="W589" s="137" t="e" cm="1">
        <f t="array" aca="1" ref="W589" ca="1">V589/_xll.RiskNormal('SW7'!C$5,'SW7'!D$5,_xll.RiskTruncateP(0.05,0.95),_xll.RiskName("Serum Part"))</f>
        <v>#NAME?</v>
      </c>
    </row>
    <row r="590" spans="1:23" x14ac:dyDescent="0.35">
      <c r="A590" s="133">
        <f t="shared" si="72"/>
        <v>587</v>
      </c>
      <c r="B590" s="134" t="e" cm="1">
        <f t="array" aca="1" ref="B590" ca="1">B589+_xll.RiskNormal(0.32,0.112,_xll.RiskTruncateP(0.05,0.95),_xll.RiskName("BW Gain 2"),_xll.RiskUnits("kg"))</f>
        <v>#NAME?</v>
      </c>
      <c r="C590" s="142" t="e" cm="1">
        <f t="array" aca="1" ref="C590" ca="1">_xll.RiskNormal(1300,1300*0.3941,_xll.RiskTruncateP(0.05,0.95),_xll.RiskName("Diet 7 Feed"),_xll.RiskUnits("ng/kg dry"))</f>
        <v>#NAME?</v>
      </c>
      <c r="D590" s="133">
        <v>0</v>
      </c>
      <c r="E590" s="163">
        <v>1.3</v>
      </c>
      <c r="F590" s="134"/>
      <c r="G590" s="134"/>
      <c r="H590" s="134"/>
      <c r="I590" s="134"/>
      <c r="J590" s="134"/>
      <c r="K590" s="134"/>
      <c r="L590" s="134" t="e" cm="1">
        <f t="array" aca="1" ref="L590" ca="1">_xll.RiskNormal(5.4702*LN(A590)-22.889,(5.4702*LN(A590)-22.889)*0.35,_xll.RiskTruncateP(0.05,0.95),_xll.RiskName("DMI"),_xll.RiskUnits("kg"))</f>
        <v>#NAME?</v>
      </c>
      <c r="M590" s="134" t="e" cm="1">
        <f t="array" aca="1" ref="M590" ca="1">_xll.RiskNormal(0.0243*L590,0.005*L590,_xll.RiskTruncateP(0.05,0.95),_xll.RiskName("Soil Intake"),_xll.RiskUnits("kg"))</f>
        <v>#NAME?</v>
      </c>
      <c r="N590" s="134" t="e">
        <f t="shared" ca="1" si="73"/>
        <v>#NAME?</v>
      </c>
      <c r="O590" s="134">
        <f t="shared" si="74"/>
        <v>0</v>
      </c>
      <c r="P590" s="134" t="e">
        <f t="shared" ca="1" si="70"/>
        <v>#NAME?</v>
      </c>
      <c r="Q590" s="134" t="e">
        <f t="shared" ca="1" si="71"/>
        <v>#NAME?</v>
      </c>
      <c r="R590" s="134" t="e">
        <f t="shared" ca="1" si="71"/>
        <v>#NAME?</v>
      </c>
      <c r="S590" s="134" t="e">
        <f t="shared" ca="1" si="69"/>
        <v>#NAME?</v>
      </c>
      <c r="T590" s="134" t="e" cm="1">
        <f t="array" aca="1" ref="T590" ca="1">U589-(U589*(0.5^(1/_xll.RiskNormal('SW7'!C$2,'SW7'!D$2,_xll.RiskTruncateP(0.05,0.95),_xll.RiskName("Halflife"),_xll.RiskUnits("d")))))</f>
        <v>#NAME?</v>
      </c>
      <c r="U590" s="134" t="e">
        <f t="shared" ca="1" si="75"/>
        <v>#NAME?</v>
      </c>
      <c r="V590" s="137" t="e" cm="1">
        <f t="array" aca="1" ref="V590" ca="1">(U590*_xll.RiskNormal('SW7'!C$3,'SW7'!D$3,_xll.RiskTruncateP(0.05,0.95),_xll.RiskName("PFAS MUSCLE FRAC"))/(B590*_xll.RiskNormal('SW7'!C$4,'SW7'!E$4,_xll.RiskTruncateP(0.05,0.95),_xll.RiskName("MUSCLE BW FRAC"))))/1000</f>
        <v>#NAME?</v>
      </c>
      <c r="W590" s="137" t="e" cm="1">
        <f t="array" aca="1" ref="W590" ca="1">V590/_xll.RiskNormal('SW7'!C$5,'SW7'!D$5,_xll.RiskTruncateP(0.05,0.95),_xll.RiskName("Serum Part"))</f>
        <v>#NAME?</v>
      </c>
    </row>
    <row r="591" spans="1:23" x14ac:dyDescent="0.35">
      <c r="A591" s="133">
        <f t="shared" si="72"/>
        <v>588</v>
      </c>
      <c r="B591" s="134" t="e" cm="1">
        <f t="array" aca="1" ref="B591" ca="1">B590+_xll.RiskNormal(0.32,0.112,_xll.RiskTruncateP(0.05,0.95),_xll.RiskName("BW Gain 2"),_xll.RiskUnits("kg"))</f>
        <v>#NAME?</v>
      </c>
      <c r="C591" s="142" t="e" cm="1">
        <f t="array" aca="1" ref="C591" ca="1">_xll.RiskNormal(1300,1300*0.3941,_xll.RiskTruncateP(0.05,0.95),_xll.RiskName("Diet 7 Feed"),_xll.RiskUnits("ng/kg dry"))</f>
        <v>#NAME?</v>
      </c>
      <c r="D591" s="133">
        <v>0</v>
      </c>
      <c r="E591" s="163">
        <v>1.3</v>
      </c>
      <c r="F591" s="134"/>
      <c r="G591" s="134"/>
      <c r="H591" s="134"/>
      <c r="I591" s="134"/>
      <c r="J591" s="134"/>
      <c r="K591" s="134"/>
      <c r="L591" s="134" t="e" cm="1">
        <f t="array" aca="1" ref="L591" ca="1">_xll.RiskNormal(5.4702*LN(A591)-22.889,(5.4702*LN(A591)-22.889)*0.35,_xll.RiskTruncateP(0.05,0.95),_xll.RiskName("DMI"),_xll.RiskUnits("kg"))</f>
        <v>#NAME?</v>
      </c>
      <c r="M591" s="134" t="e" cm="1">
        <f t="array" aca="1" ref="M591" ca="1">_xll.RiskNormal(0.0243*L591,0.005*L591,_xll.RiskTruncateP(0.05,0.95),_xll.RiskName("Soil Intake"),_xll.RiskUnits("kg"))</f>
        <v>#NAME?</v>
      </c>
      <c r="N591" s="134" t="e">
        <f t="shared" ca="1" si="73"/>
        <v>#NAME?</v>
      </c>
      <c r="O591" s="134">
        <f t="shared" si="74"/>
        <v>0</v>
      </c>
      <c r="P591" s="134" t="e">
        <f t="shared" ca="1" si="70"/>
        <v>#NAME?</v>
      </c>
      <c r="Q591" s="134" t="e">
        <f t="shared" ca="1" si="71"/>
        <v>#NAME?</v>
      </c>
      <c r="R591" s="134" t="e">
        <f t="shared" ca="1" si="71"/>
        <v>#NAME?</v>
      </c>
      <c r="S591" s="134" t="e">
        <f t="shared" ref="S591:S654" ca="1" si="76">SUM(O591:R591)</f>
        <v>#NAME?</v>
      </c>
      <c r="T591" s="134" t="e" cm="1">
        <f t="array" aca="1" ref="T591" ca="1">U590-(U590*(0.5^(1/_xll.RiskNormal('SW7'!C$2,'SW7'!D$2,_xll.RiskTruncateP(0.05,0.95),_xll.RiskName("Halflife"),_xll.RiskUnits("d")))))</f>
        <v>#NAME?</v>
      </c>
      <c r="U591" s="134" t="e">
        <f t="shared" ca="1" si="75"/>
        <v>#NAME?</v>
      </c>
      <c r="V591" s="137" t="e" cm="1">
        <f t="array" aca="1" ref="V591" ca="1">(U591*_xll.RiskNormal('SW7'!C$3,'SW7'!D$3,_xll.RiskTruncateP(0.05,0.95),_xll.RiskName("PFAS MUSCLE FRAC"))/(B591*_xll.RiskNormal('SW7'!C$4,'SW7'!E$4,_xll.RiskTruncateP(0.05,0.95),_xll.RiskName("MUSCLE BW FRAC"))))/1000</f>
        <v>#NAME?</v>
      </c>
      <c r="W591" s="137" t="e" cm="1">
        <f t="array" aca="1" ref="W591" ca="1">V591/_xll.RiskNormal('SW7'!C$5,'SW7'!D$5,_xll.RiskTruncateP(0.05,0.95),_xll.RiskName("Serum Part"))</f>
        <v>#NAME?</v>
      </c>
    </row>
    <row r="592" spans="1:23" x14ac:dyDescent="0.35">
      <c r="A592" s="133">
        <f t="shared" si="72"/>
        <v>589</v>
      </c>
      <c r="B592" s="134" t="e" cm="1">
        <f t="array" aca="1" ref="B592" ca="1">B591+_xll.RiskNormal(0.32,0.112,_xll.RiskTruncateP(0.05,0.95),_xll.RiskName("BW Gain 2"),_xll.RiskUnits("kg"))</f>
        <v>#NAME?</v>
      </c>
      <c r="C592" s="142" t="e" cm="1">
        <f t="array" aca="1" ref="C592" ca="1">_xll.RiskNormal(1300,1300*0.3941,_xll.RiskTruncateP(0.05,0.95),_xll.RiskName("Diet 7 Feed"),_xll.RiskUnits("ng/kg dry"))</f>
        <v>#NAME?</v>
      </c>
      <c r="D592" s="133">
        <v>0</v>
      </c>
      <c r="E592" s="163">
        <v>1.3</v>
      </c>
      <c r="F592" s="134"/>
      <c r="G592" s="134"/>
      <c r="H592" s="134"/>
      <c r="I592" s="134"/>
      <c r="J592" s="134"/>
      <c r="K592" s="134"/>
      <c r="L592" s="134" t="e" cm="1">
        <f t="array" aca="1" ref="L592" ca="1">_xll.RiskNormal(5.4702*LN(A592)-22.889,(5.4702*LN(A592)-22.889)*0.35,_xll.RiskTruncateP(0.05,0.95),_xll.RiskName("DMI"),_xll.RiskUnits("kg"))</f>
        <v>#NAME?</v>
      </c>
      <c r="M592" s="134" t="e" cm="1">
        <f t="array" aca="1" ref="M592" ca="1">_xll.RiskNormal(0.0243*L592,0.005*L592,_xll.RiskTruncateP(0.05,0.95),_xll.RiskName("Soil Intake"),_xll.RiskUnits("kg"))</f>
        <v>#NAME?</v>
      </c>
      <c r="N592" s="134" t="e">
        <f t="shared" ca="1" si="73"/>
        <v>#NAME?</v>
      </c>
      <c r="O592" s="134">
        <f t="shared" si="74"/>
        <v>0</v>
      </c>
      <c r="P592" s="134" t="e">
        <f t="shared" ca="1" si="70"/>
        <v>#NAME?</v>
      </c>
      <c r="Q592" s="134" t="e">
        <f t="shared" ca="1" si="71"/>
        <v>#NAME?</v>
      </c>
      <c r="R592" s="134" t="e">
        <f t="shared" ca="1" si="71"/>
        <v>#NAME?</v>
      </c>
      <c r="S592" s="134" t="e">
        <f t="shared" ca="1" si="76"/>
        <v>#NAME?</v>
      </c>
      <c r="T592" s="134" t="e" cm="1">
        <f t="array" aca="1" ref="T592" ca="1">U591-(U591*(0.5^(1/_xll.RiskNormal('SW7'!C$2,'SW7'!D$2,_xll.RiskTruncateP(0.05,0.95),_xll.RiskName("Halflife"),_xll.RiskUnits("d")))))</f>
        <v>#NAME?</v>
      </c>
      <c r="U592" s="134" t="e">
        <f t="shared" ca="1" si="75"/>
        <v>#NAME?</v>
      </c>
      <c r="V592" s="137" t="e" cm="1">
        <f t="array" aca="1" ref="V592" ca="1">(U592*_xll.RiskNormal('SW7'!C$3,'SW7'!D$3,_xll.RiskTruncateP(0.05,0.95),_xll.RiskName("PFAS MUSCLE FRAC"))/(B592*_xll.RiskNormal('SW7'!C$4,'SW7'!E$4,_xll.RiskTruncateP(0.05,0.95),_xll.RiskName("MUSCLE BW FRAC"))))/1000</f>
        <v>#NAME?</v>
      </c>
      <c r="W592" s="137" t="e" cm="1">
        <f t="array" aca="1" ref="W592" ca="1">V592/_xll.RiskNormal('SW7'!C$5,'SW7'!D$5,_xll.RiskTruncateP(0.05,0.95),_xll.RiskName("Serum Part"))</f>
        <v>#NAME?</v>
      </c>
    </row>
    <row r="593" spans="1:23" x14ac:dyDescent="0.35">
      <c r="A593" s="133">
        <f t="shared" si="72"/>
        <v>590</v>
      </c>
      <c r="B593" s="134" t="e" cm="1">
        <f t="array" aca="1" ref="B593" ca="1">B592+_xll.RiskNormal(0.32,0.112,_xll.RiskTruncateP(0.05,0.95),_xll.RiskName("BW Gain 2"),_xll.RiskUnits("kg"))</f>
        <v>#NAME?</v>
      </c>
      <c r="C593" s="142" t="e" cm="1">
        <f t="array" aca="1" ref="C593" ca="1">_xll.RiskNormal(1300,1300*0.3941,_xll.RiskTruncateP(0.05,0.95),_xll.RiskName("Diet 7 Feed"),_xll.RiskUnits("ng/kg dry"))</f>
        <v>#NAME?</v>
      </c>
      <c r="D593" s="133">
        <v>0</v>
      </c>
      <c r="E593" s="163">
        <v>1.3</v>
      </c>
      <c r="F593" s="134"/>
      <c r="G593" s="134"/>
      <c r="H593" s="134"/>
      <c r="I593" s="134"/>
      <c r="J593" s="134"/>
      <c r="K593" s="134"/>
      <c r="L593" s="134" t="e" cm="1">
        <f t="array" aca="1" ref="L593" ca="1">_xll.RiskNormal(5.4702*LN(A593)-22.889,(5.4702*LN(A593)-22.889)*0.35,_xll.RiskTruncateP(0.05,0.95),_xll.RiskName("DMI"),_xll.RiskUnits("kg"))</f>
        <v>#NAME?</v>
      </c>
      <c r="M593" s="134" t="e" cm="1">
        <f t="array" aca="1" ref="M593" ca="1">_xll.RiskNormal(0.0243*L593,0.005*L593,_xll.RiskTruncateP(0.05,0.95),_xll.RiskName("Soil Intake"),_xll.RiskUnits("kg"))</f>
        <v>#NAME?</v>
      </c>
      <c r="N593" s="134" t="e">
        <f t="shared" ca="1" si="73"/>
        <v>#NAME?</v>
      </c>
      <c r="O593" s="134">
        <f t="shared" si="74"/>
        <v>0</v>
      </c>
      <c r="P593" s="134" t="e">
        <f t="shared" ca="1" si="70"/>
        <v>#NAME?</v>
      </c>
      <c r="Q593" s="134" t="e">
        <f t="shared" ca="1" si="71"/>
        <v>#NAME?</v>
      </c>
      <c r="R593" s="134" t="e">
        <f t="shared" ca="1" si="71"/>
        <v>#NAME?</v>
      </c>
      <c r="S593" s="134" t="e">
        <f t="shared" ca="1" si="76"/>
        <v>#NAME?</v>
      </c>
      <c r="T593" s="134" t="e" cm="1">
        <f t="array" aca="1" ref="T593" ca="1">U592-(U592*(0.5^(1/_xll.RiskNormal('SW7'!C$2,'SW7'!D$2,_xll.RiskTruncateP(0.05,0.95),_xll.RiskName("Halflife"),_xll.RiskUnits("d")))))</f>
        <v>#NAME?</v>
      </c>
      <c r="U593" s="134" t="e">
        <f t="shared" ca="1" si="75"/>
        <v>#NAME?</v>
      </c>
      <c r="V593" s="137" t="e" cm="1">
        <f t="array" aca="1" ref="V593" ca="1">(U593*_xll.RiskNormal('SW7'!C$3,'SW7'!D$3,_xll.RiskTruncateP(0.05,0.95),_xll.RiskName("PFAS MUSCLE FRAC"))/(B593*_xll.RiskNormal('SW7'!C$4,'SW7'!E$4,_xll.RiskTruncateP(0.05,0.95),_xll.RiskName("MUSCLE BW FRAC"))))/1000</f>
        <v>#NAME?</v>
      </c>
      <c r="W593" s="137" t="e" cm="1">
        <f t="array" aca="1" ref="W593" ca="1">V593/_xll.RiskNormal('SW7'!C$5,'SW7'!D$5,_xll.RiskTruncateP(0.05,0.95),_xll.RiskName("Serum Part"))</f>
        <v>#NAME?</v>
      </c>
    </row>
    <row r="594" spans="1:23" x14ac:dyDescent="0.35">
      <c r="A594" s="133">
        <f t="shared" si="72"/>
        <v>591</v>
      </c>
      <c r="B594" s="134" t="e" cm="1">
        <f t="array" aca="1" ref="B594" ca="1">B593+_xll.RiskNormal(0.32,0.112,_xll.RiskTruncateP(0.05,0.95),_xll.RiskName("BW Gain 2"),_xll.RiskUnits("kg"))</f>
        <v>#NAME?</v>
      </c>
      <c r="C594" s="142" t="e" cm="1">
        <f t="array" aca="1" ref="C594" ca="1">_xll.RiskNormal(1300,1300*0.3941,_xll.RiskTruncateP(0.05,0.95),_xll.RiskName("Diet 7 Feed"),_xll.RiskUnits("ng/kg dry"))</f>
        <v>#NAME?</v>
      </c>
      <c r="D594" s="133">
        <v>0</v>
      </c>
      <c r="E594" s="163">
        <v>1.3</v>
      </c>
      <c r="F594" s="134"/>
      <c r="G594" s="134"/>
      <c r="H594" s="134"/>
      <c r="I594" s="134"/>
      <c r="J594" s="134"/>
      <c r="K594" s="134"/>
      <c r="L594" s="134" t="e" cm="1">
        <f t="array" aca="1" ref="L594" ca="1">_xll.RiskNormal(5.4702*LN(A594)-22.889,(5.4702*LN(A594)-22.889)*0.35,_xll.RiskTruncateP(0.05,0.95),_xll.RiskName("DMI"),_xll.RiskUnits("kg"))</f>
        <v>#NAME?</v>
      </c>
      <c r="M594" s="134" t="e" cm="1">
        <f t="array" aca="1" ref="M594" ca="1">_xll.RiskNormal(0.0243*L594,0.005*L594,_xll.RiskTruncateP(0.05,0.95),_xll.RiskName("Soil Intake"),_xll.RiskUnits("kg"))</f>
        <v>#NAME?</v>
      </c>
      <c r="N594" s="134" t="e">
        <f t="shared" ca="1" si="73"/>
        <v>#NAME?</v>
      </c>
      <c r="O594" s="134">
        <f t="shared" si="74"/>
        <v>0</v>
      </c>
      <c r="P594" s="134" t="e">
        <f t="shared" ca="1" si="70"/>
        <v>#NAME?</v>
      </c>
      <c r="Q594" s="134" t="e">
        <f t="shared" ca="1" si="71"/>
        <v>#NAME?</v>
      </c>
      <c r="R594" s="134" t="e">
        <f t="shared" ca="1" si="71"/>
        <v>#NAME?</v>
      </c>
      <c r="S594" s="134" t="e">
        <f t="shared" ca="1" si="76"/>
        <v>#NAME?</v>
      </c>
      <c r="T594" s="134" t="e" cm="1">
        <f t="array" aca="1" ref="T594" ca="1">U593-(U593*(0.5^(1/_xll.RiskNormal('SW7'!C$2,'SW7'!D$2,_xll.RiskTruncateP(0.05,0.95),_xll.RiskName("Halflife"),_xll.RiskUnits("d")))))</f>
        <v>#NAME?</v>
      </c>
      <c r="U594" s="134" t="e">
        <f t="shared" ca="1" si="75"/>
        <v>#NAME?</v>
      </c>
      <c r="V594" s="137" t="e" cm="1">
        <f t="array" aca="1" ref="V594" ca="1">(U594*_xll.RiskNormal('SW7'!C$3,'SW7'!D$3,_xll.RiskTruncateP(0.05,0.95),_xll.RiskName("PFAS MUSCLE FRAC"))/(B594*_xll.RiskNormal('SW7'!C$4,'SW7'!E$4,_xll.RiskTruncateP(0.05,0.95),_xll.RiskName("MUSCLE BW FRAC"))))/1000</f>
        <v>#NAME?</v>
      </c>
      <c r="W594" s="137" t="e" cm="1">
        <f t="array" aca="1" ref="W594" ca="1">V594/_xll.RiskNormal('SW7'!C$5,'SW7'!D$5,_xll.RiskTruncateP(0.05,0.95),_xll.RiskName("Serum Part"))</f>
        <v>#NAME?</v>
      </c>
    </row>
    <row r="595" spans="1:23" x14ac:dyDescent="0.35">
      <c r="A595" s="133">
        <f t="shared" si="72"/>
        <v>592</v>
      </c>
      <c r="B595" s="134" t="e" cm="1">
        <f t="array" aca="1" ref="B595" ca="1">B594+_xll.RiskNormal(0.32,0.112,_xll.RiskTruncateP(0.05,0.95),_xll.RiskName("BW Gain 2"),_xll.RiskUnits("kg"))</f>
        <v>#NAME?</v>
      </c>
      <c r="C595" s="142" t="e" cm="1">
        <f t="array" aca="1" ref="C595" ca="1">_xll.RiskNormal(1300,1300*0.3941,_xll.RiskTruncateP(0.05,0.95),_xll.RiskName("Diet 7 Feed"),_xll.RiskUnits("ng/kg dry"))</f>
        <v>#NAME?</v>
      </c>
      <c r="D595" s="133">
        <v>0</v>
      </c>
      <c r="E595" s="163">
        <v>1.3</v>
      </c>
      <c r="F595" s="134"/>
      <c r="G595" s="134"/>
      <c r="H595" s="134"/>
      <c r="I595" s="134"/>
      <c r="J595" s="134"/>
      <c r="K595" s="134"/>
      <c r="L595" s="134" t="e" cm="1">
        <f t="array" aca="1" ref="L595" ca="1">_xll.RiskNormal(5.4702*LN(A595)-22.889,(5.4702*LN(A595)-22.889)*0.35,_xll.RiskTruncateP(0.05,0.95),_xll.RiskName("DMI"),_xll.RiskUnits("kg"))</f>
        <v>#NAME?</v>
      </c>
      <c r="M595" s="134" t="e" cm="1">
        <f t="array" aca="1" ref="M595" ca="1">_xll.RiskNormal(0.0243*L595,0.005*L595,_xll.RiskTruncateP(0.05,0.95),_xll.RiskName("Soil Intake"),_xll.RiskUnits("kg"))</f>
        <v>#NAME?</v>
      </c>
      <c r="N595" s="134" t="e">
        <f t="shared" ca="1" si="73"/>
        <v>#NAME?</v>
      </c>
      <c r="O595" s="134">
        <f t="shared" si="74"/>
        <v>0</v>
      </c>
      <c r="P595" s="134" t="e">
        <f t="shared" ca="1" si="70"/>
        <v>#NAME?</v>
      </c>
      <c r="Q595" s="134" t="e">
        <f t="shared" ca="1" si="71"/>
        <v>#NAME?</v>
      </c>
      <c r="R595" s="134" t="e">
        <f t="shared" ca="1" si="71"/>
        <v>#NAME?</v>
      </c>
      <c r="S595" s="134" t="e">
        <f t="shared" ca="1" si="76"/>
        <v>#NAME?</v>
      </c>
      <c r="T595" s="134" t="e" cm="1">
        <f t="array" aca="1" ref="T595" ca="1">U594-(U594*(0.5^(1/_xll.RiskNormal('SW7'!C$2,'SW7'!D$2,_xll.RiskTruncateP(0.05,0.95),_xll.RiskName("Halflife"),_xll.RiskUnits("d")))))</f>
        <v>#NAME?</v>
      </c>
      <c r="U595" s="134" t="e">
        <f t="shared" ca="1" si="75"/>
        <v>#NAME?</v>
      </c>
      <c r="V595" s="137" t="e" cm="1">
        <f t="array" aca="1" ref="V595" ca="1">(U595*_xll.RiskNormal('SW7'!C$3,'SW7'!D$3,_xll.RiskTruncateP(0.05,0.95),_xll.RiskName("PFAS MUSCLE FRAC"))/(B595*_xll.RiskNormal('SW7'!C$4,'SW7'!E$4,_xll.RiskTruncateP(0.05,0.95),_xll.RiskName("MUSCLE BW FRAC"))))/1000</f>
        <v>#NAME?</v>
      </c>
      <c r="W595" s="137" t="e" cm="1">
        <f t="array" aca="1" ref="W595" ca="1">V595/_xll.RiskNormal('SW7'!C$5,'SW7'!D$5,_xll.RiskTruncateP(0.05,0.95),_xll.RiskName("Serum Part"))</f>
        <v>#NAME?</v>
      </c>
    </row>
    <row r="596" spans="1:23" x14ac:dyDescent="0.35">
      <c r="A596" s="133">
        <f t="shared" si="72"/>
        <v>593</v>
      </c>
      <c r="B596" s="134" t="e" cm="1">
        <f t="array" aca="1" ref="B596" ca="1">B595+_xll.RiskNormal(0.32,0.112,_xll.RiskTruncateP(0.05,0.95),_xll.RiskName("BW Gain 2"),_xll.RiskUnits("kg"))</f>
        <v>#NAME?</v>
      </c>
      <c r="C596" s="142" t="e" cm="1">
        <f t="array" aca="1" ref="C596" ca="1">_xll.RiskNormal(1300,1300*0.3941,_xll.RiskTruncateP(0.05,0.95),_xll.RiskName("Diet 7 Feed"),_xll.RiskUnits("ng/kg dry"))</f>
        <v>#NAME?</v>
      </c>
      <c r="D596" s="133">
        <v>0</v>
      </c>
      <c r="E596" s="163">
        <v>1.3</v>
      </c>
      <c r="F596" s="134"/>
      <c r="G596" s="134"/>
      <c r="H596" s="134"/>
      <c r="I596" s="134"/>
      <c r="J596" s="134"/>
      <c r="K596" s="134"/>
      <c r="L596" s="134" t="e" cm="1">
        <f t="array" aca="1" ref="L596" ca="1">_xll.RiskNormal(5.4702*LN(A596)-22.889,(5.4702*LN(A596)-22.889)*0.35,_xll.RiskTruncateP(0.05,0.95),_xll.RiskName("DMI"),_xll.RiskUnits("kg"))</f>
        <v>#NAME?</v>
      </c>
      <c r="M596" s="134" t="e" cm="1">
        <f t="array" aca="1" ref="M596" ca="1">_xll.RiskNormal(0.0243*L596,0.005*L596,_xll.RiskTruncateP(0.05,0.95),_xll.RiskName("Soil Intake"),_xll.RiskUnits("kg"))</f>
        <v>#NAME?</v>
      </c>
      <c r="N596" s="134" t="e">
        <f t="shared" ca="1" si="73"/>
        <v>#NAME?</v>
      </c>
      <c r="O596" s="134">
        <f t="shared" si="74"/>
        <v>0</v>
      </c>
      <c r="P596" s="134" t="e">
        <f t="shared" ca="1" si="70"/>
        <v>#NAME?</v>
      </c>
      <c r="Q596" s="134" t="e">
        <f t="shared" ca="1" si="71"/>
        <v>#NAME?</v>
      </c>
      <c r="R596" s="134" t="e">
        <f t="shared" ca="1" si="71"/>
        <v>#NAME?</v>
      </c>
      <c r="S596" s="134" t="e">
        <f t="shared" ca="1" si="76"/>
        <v>#NAME?</v>
      </c>
      <c r="T596" s="134" t="e" cm="1">
        <f t="array" aca="1" ref="T596" ca="1">U595-(U595*(0.5^(1/_xll.RiskNormal('SW7'!C$2,'SW7'!D$2,_xll.RiskTruncateP(0.05,0.95),_xll.RiskName("Halflife"),_xll.RiskUnits("d")))))</f>
        <v>#NAME?</v>
      </c>
      <c r="U596" s="134" t="e">
        <f t="shared" ca="1" si="75"/>
        <v>#NAME?</v>
      </c>
      <c r="V596" s="137" t="e" cm="1">
        <f t="array" aca="1" ref="V596" ca="1">(U596*_xll.RiskNormal('SW7'!C$3,'SW7'!D$3,_xll.RiskTruncateP(0.05,0.95),_xll.RiskName("PFAS MUSCLE FRAC"))/(B596*_xll.RiskNormal('SW7'!C$4,'SW7'!E$4,_xll.RiskTruncateP(0.05,0.95),_xll.RiskName("MUSCLE BW FRAC"))))/1000</f>
        <v>#NAME?</v>
      </c>
      <c r="W596" s="137" t="e" cm="1">
        <f t="array" aca="1" ref="W596" ca="1">V596/_xll.RiskNormal('SW7'!C$5,'SW7'!D$5,_xll.RiskTruncateP(0.05,0.95),_xll.RiskName("Serum Part"))</f>
        <v>#NAME?</v>
      </c>
    </row>
    <row r="597" spans="1:23" x14ac:dyDescent="0.35">
      <c r="A597" s="133">
        <f t="shared" si="72"/>
        <v>594</v>
      </c>
      <c r="B597" s="134" t="e" cm="1">
        <f t="array" aca="1" ref="B597" ca="1">B596+_xll.RiskNormal(0.32,0.112,_xll.RiskTruncateP(0.05,0.95),_xll.RiskName("BW Gain 2"),_xll.RiskUnits("kg"))</f>
        <v>#NAME?</v>
      </c>
      <c r="C597" s="142" t="e" cm="1">
        <f t="array" aca="1" ref="C597" ca="1">_xll.RiskNormal(1300,1300*0.3941,_xll.RiskTruncateP(0.05,0.95),_xll.RiskName("Diet 7 Feed"),_xll.RiskUnits("ng/kg dry"))</f>
        <v>#NAME?</v>
      </c>
      <c r="D597" s="133">
        <v>0</v>
      </c>
      <c r="E597" s="163">
        <v>1.3</v>
      </c>
      <c r="F597" s="134"/>
      <c r="G597" s="134"/>
      <c r="H597" s="134"/>
      <c r="I597" s="134"/>
      <c r="J597" s="134"/>
      <c r="K597" s="134"/>
      <c r="L597" s="134" t="e" cm="1">
        <f t="array" aca="1" ref="L597" ca="1">_xll.RiskNormal(5.4702*LN(A597)-22.889,(5.4702*LN(A597)-22.889)*0.35,_xll.RiskTruncateP(0.05,0.95),_xll.RiskName("DMI"),_xll.RiskUnits("kg"))</f>
        <v>#NAME?</v>
      </c>
      <c r="M597" s="134" t="e" cm="1">
        <f t="array" aca="1" ref="M597" ca="1">_xll.RiskNormal(0.0243*L597,0.005*L597,_xll.RiskTruncateP(0.05,0.95),_xll.RiskName("Soil Intake"),_xll.RiskUnits("kg"))</f>
        <v>#NAME?</v>
      </c>
      <c r="N597" s="134" t="e">
        <f t="shared" ca="1" si="73"/>
        <v>#NAME?</v>
      </c>
      <c r="O597" s="134">
        <f t="shared" si="74"/>
        <v>0</v>
      </c>
      <c r="P597" s="134" t="e">
        <f t="shared" ca="1" si="70"/>
        <v>#NAME?</v>
      </c>
      <c r="Q597" s="134" t="e">
        <f t="shared" ca="1" si="71"/>
        <v>#NAME?</v>
      </c>
      <c r="R597" s="134" t="e">
        <f t="shared" ca="1" si="71"/>
        <v>#NAME?</v>
      </c>
      <c r="S597" s="134" t="e">
        <f t="shared" ca="1" si="76"/>
        <v>#NAME?</v>
      </c>
      <c r="T597" s="134" t="e" cm="1">
        <f t="array" aca="1" ref="T597" ca="1">U596-(U596*(0.5^(1/_xll.RiskNormal('SW7'!C$2,'SW7'!D$2,_xll.RiskTruncateP(0.05,0.95),_xll.RiskName("Halflife"),_xll.RiskUnits("d")))))</f>
        <v>#NAME?</v>
      </c>
      <c r="U597" s="134" t="e">
        <f t="shared" ca="1" si="75"/>
        <v>#NAME?</v>
      </c>
      <c r="V597" s="137" t="e" cm="1">
        <f t="array" aca="1" ref="V597" ca="1">(U597*_xll.RiskNormal('SW7'!C$3,'SW7'!D$3,_xll.RiskTruncateP(0.05,0.95),_xll.RiskName("PFAS MUSCLE FRAC"))/(B597*_xll.RiskNormal('SW7'!C$4,'SW7'!E$4,_xll.RiskTruncateP(0.05,0.95),_xll.RiskName("MUSCLE BW FRAC"))))/1000</f>
        <v>#NAME?</v>
      </c>
      <c r="W597" s="137" t="e" cm="1">
        <f t="array" aca="1" ref="W597" ca="1">V597/_xll.RiskNormal('SW7'!C$5,'SW7'!D$5,_xll.RiskTruncateP(0.05,0.95),_xll.RiskName("Serum Part"))</f>
        <v>#NAME?</v>
      </c>
    </row>
    <row r="598" spans="1:23" x14ac:dyDescent="0.35">
      <c r="A598" s="133">
        <f t="shared" si="72"/>
        <v>595</v>
      </c>
      <c r="B598" s="134" t="e" cm="1">
        <f t="array" aca="1" ref="B598" ca="1">B597+_xll.RiskNormal(0.32,0.112,_xll.RiskTruncateP(0.05,0.95),_xll.RiskName("BW Gain 2"),_xll.RiskUnits("kg"))</f>
        <v>#NAME?</v>
      </c>
      <c r="C598" s="142" t="e" cm="1">
        <f t="array" aca="1" ref="C598" ca="1">_xll.RiskNormal(1300,1300*0.3941,_xll.RiskTruncateP(0.05,0.95),_xll.RiskName("Diet 7 Feed"),_xll.RiskUnits("ng/kg dry"))</f>
        <v>#NAME?</v>
      </c>
      <c r="D598" s="133">
        <v>0</v>
      </c>
      <c r="E598" s="163">
        <v>1.3</v>
      </c>
      <c r="F598" s="134"/>
      <c r="G598" s="134"/>
      <c r="H598" s="134"/>
      <c r="I598" s="134"/>
      <c r="J598" s="134"/>
      <c r="K598" s="134"/>
      <c r="L598" s="134" t="e" cm="1">
        <f t="array" aca="1" ref="L598" ca="1">_xll.RiskNormal(5.4702*LN(A598)-22.889,(5.4702*LN(A598)-22.889)*0.35,_xll.RiskTruncateP(0.05,0.95),_xll.RiskName("DMI"),_xll.RiskUnits("kg"))</f>
        <v>#NAME?</v>
      </c>
      <c r="M598" s="134" t="e" cm="1">
        <f t="array" aca="1" ref="M598" ca="1">_xll.RiskNormal(0.0243*L598,0.005*L598,_xll.RiskTruncateP(0.05,0.95),_xll.RiskName("Soil Intake"),_xll.RiskUnits("kg"))</f>
        <v>#NAME?</v>
      </c>
      <c r="N598" s="134" t="e">
        <f t="shared" ca="1" si="73"/>
        <v>#NAME?</v>
      </c>
      <c r="O598" s="134">
        <f t="shared" si="74"/>
        <v>0</v>
      </c>
      <c r="P598" s="134" t="e">
        <f t="shared" ca="1" si="70"/>
        <v>#NAME?</v>
      </c>
      <c r="Q598" s="134" t="e">
        <f t="shared" ca="1" si="71"/>
        <v>#NAME?</v>
      </c>
      <c r="R598" s="134" t="e">
        <f t="shared" ca="1" si="71"/>
        <v>#NAME?</v>
      </c>
      <c r="S598" s="134" t="e">
        <f t="shared" ca="1" si="76"/>
        <v>#NAME?</v>
      </c>
      <c r="T598" s="134" t="e" cm="1">
        <f t="array" aca="1" ref="T598" ca="1">U597-(U597*(0.5^(1/_xll.RiskNormal('SW7'!C$2,'SW7'!D$2,_xll.RiskTruncateP(0.05,0.95),_xll.RiskName("Halflife"),_xll.RiskUnits("d")))))</f>
        <v>#NAME?</v>
      </c>
      <c r="U598" s="134" t="e">
        <f t="shared" ca="1" si="75"/>
        <v>#NAME?</v>
      </c>
      <c r="V598" s="137" t="e" cm="1">
        <f t="array" aca="1" ref="V598" ca="1">(U598*_xll.RiskNormal('SW7'!C$3,'SW7'!D$3,_xll.RiskTruncateP(0.05,0.95),_xll.RiskName("PFAS MUSCLE FRAC"))/(B598*_xll.RiskNormal('SW7'!C$4,'SW7'!E$4,_xll.RiskTruncateP(0.05,0.95),_xll.RiskName("MUSCLE BW FRAC"))))/1000</f>
        <v>#NAME?</v>
      </c>
      <c r="W598" s="137" t="e" cm="1">
        <f t="array" aca="1" ref="W598" ca="1">V598/_xll.RiskNormal('SW7'!C$5,'SW7'!D$5,_xll.RiskTruncateP(0.05,0.95),_xll.RiskName("Serum Part"))</f>
        <v>#NAME?</v>
      </c>
    </row>
    <row r="599" spans="1:23" x14ac:dyDescent="0.35">
      <c r="A599" s="133">
        <f t="shared" si="72"/>
        <v>596</v>
      </c>
      <c r="B599" s="134" t="e" cm="1">
        <f t="array" aca="1" ref="B599" ca="1">B598+_xll.RiskNormal(0.32,0.112,_xll.RiskTruncateP(0.05,0.95),_xll.RiskName("BW Gain 2"),_xll.RiskUnits("kg"))</f>
        <v>#NAME?</v>
      </c>
      <c r="C599" s="142" t="e" cm="1">
        <f t="array" aca="1" ref="C599" ca="1">_xll.RiskNormal(1300,1300*0.3941,_xll.RiskTruncateP(0.05,0.95),_xll.RiskName("Diet 7 Feed"),_xll.RiskUnits("ng/kg dry"))</f>
        <v>#NAME?</v>
      </c>
      <c r="D599" s="133">
        <v>0</v>
      </c>
      <c r="E599" s="163">
        <v>1.3</v>
      </c>
      <c r="F599" s="134"/>
      <c r="G599" s="134"/>
      <c r="H599" s="134"/>
      <c r="I599" s="134"/>
      <c r="J599" s="134"/>
      <c r="K599" s="134"/>
      <c r="L599" s="134" t="e" cm="1">
        <f t="array" aca="1" ref="L599" ca="1">_xll.RiskNormal(5.4702*LN(A599)-22.889,(5.4702*LN(A599)-22.889)*0.35,_xll.RiskTruncateP(0.05,0.95),_xll.RiskName("DMI"),_xll.RiskUnits("kg"))</f>
        <v>#NAME?</v>
      </c>
      <c r="M599" s="134" t="e" cm="1">
        <f t="array" aca="1" ref="M599" ca="1">_xll.RiskNormal(0.0243*L599,0.005*L599,_xll.RiskTruncateP(0.05,0.95),_xll.RiskName("Soil Intake"),_xll.RiskUnits("kg"))</f>
        <v>#NAME?</v>
      </c>
      <c r="N599" s="134" t="e">
        <f t="shared" ca="1" si="73"/>
        <v>#NAME?</v>
      </c>
      <c r="O599" s="134">
        <f t="shared" si="74"/>
        <v>0</v>
      </c>
      <c r="P599" s="134" t="e">
        <f t="shared" ca="1" si="70"/>
        <v>#NAME?</v>
      </c>
      <c r="Q599" s="134" t="e">
        <f t="shared" ca="1" si="71"/>
        <v>#NAME?</v>
      </c>
      <c r="R599" s="134" t="e">
        <f t="shared" ca="1" si="71"/>
        <v>#NAME?</v>
      </c>
      <c r="S599" s="134" t="e">
        <f t="shared" ca="1" si="76"/>
        <v>#NAME?</v>
      </c>
      <c r="T599" s="134" t="e" cm="1">
        <f t="array" aca="1" ref="T599" ca="1">U598-(U598*(0.5^(1/_xll.RiskNormal('SW7'!C$2,'SW7'!D$2,_xll.RiskTruncateP(0.05,0.95),_xll.RiskName("Halflife"),_xll.RiskUnits("d")))))</f>
        <v>#NAME?</v>
      </c>
      <c r="U599" s="134" t="e">
        <f t="shared" ca="1" si="75"/>
        <v>#NAME?</v>
      </c>
      <c r="V599" s="137" t="e" cm="1">
        <f t="array" aca="1" ref="V599" ca="1">(U599*_xll.RiskNormal('SW7'!C$3,'SW7'!D$3,_xll.RiskTruncateP(0.05,0.95),_xll.RiskName("PFAS MUSCLE FRAC"))/(B599*_xll.RiskNormal('SW7'!C$4,'SW7'!E$4,_xll.RiskTruncateP(0.05,0.95),_xll.RiskName("MUSCLE BW FRAC"))))/1000</f>
        <v>#NAME?</v>
      </c>
      <c r="W599" s="137" t="e" cm="1">
        <f t="array" aca="1" ref="W599" ca="1">V599/_xll.RiskNormal('SW7'!C$5,'SW7'!D$5,_xll.RiskTruncateP(0.05,0.95),_xll.RiskName("Serum Part"))</f>
        <v>#NAME?</v>
      </c>
    </row>
    <row r="600" spans="1:23" x14ac:dyDescent="0.35">
      <c r="A600" s="133">
        <f t="shared" si="72"/>
        <v>597</v>
      </c>
      <c r="B600" s="134" t="e" cm="1">
        <f t="array" aca="1" ref="B600" ca="1">B599+_xll.RiskNormal(0.32,0.112,_xll.RiskTruncateP(0.05,0.95),_xll.RiskName("BW Gain 2"),_xll.RiskUnits("kg"))</f>
        <v>#NAME?</v>
      </c>
      <c r="C600" s="142" t="e" cm="1">
        <f t="array" aca="1" ref="C600" ca="1">_xll.RiskNormal(1300,1300*0.3941,_xll.RiskTruncateP(0.05,0.95),_xll.RiskName("Diet 7 Feed"),_xll.RiskUnits("ng/kg dry"))</f>
        <v>#NAME?</v>
      </c>
      <c r="D600" s="133">
        <v>0</v>
      </c>
      <c r="E600" s="163">
        <v>1.3</v>
      </c>
      <c r="F600" s="134"/>
      <c r="G600" s="134"/>
      <c r="H600" s="134"/>
      <c r="I600" s="134"/>
      <c r="J600" s="134"/>
      <c r="K600" s="134"/>
      <c r="L600" s="134" t="e" cm="1">
        <f t="array" aca="1" ref="L600" ca="1">_xll.RiskNormal(5.4702*LN(A600)-22.889,(5.4702*LN(A600)-22.889)*0.35,_xll.RiskTruncateP(0.05,0.95),_xll.RiskName("DMI"),_xll.RiskUnits("kg"))</f>
        <v>#NAME?</v>
      </c>
      <c r="M600" s="134" t="e" cm="1">
        <f t="array" aca="1" ref="M600" ca="1">_xll.RiskNormal(0.0243*L600,0.005*L600,_xll.RiskTruncateP(0.05,0.95),_xll.RiskName("Soil Intake"),_xll.RiskUnits("kg"))</f>
        <v>#NAME?</v>
      </c>
      <c r="N600" s="134" t="e">
        <f t="shared" ca="1" si="73"/>
        <v>#NAME?</v>
      </c>
      <c r="O600" s="134">
        <f t="shared" si="74"/>
        <v>0</v>
      </c>
      <c r="P600" s="134" t="e">
        <f t="shared" ca="1" si="70"/>
        <v>#NAME?</v>
      </c>
      <c r="Q600" s="134" t="e">
        <f t="shared" ca="1" si="71"/>
        <v>#NAME?</v>
      </c>
      <c r="R600" s="134" t="e">
        <f t="shared" ca="1" si="71"/>
        <v>#NAME?</v>
      </c>
      <c r="S600" s="134" t="e">
        <f t="shared" ca="1" si="76"/>
        <v>#NAME?</v>
      </c>
      <c r="T600" s="134" t="e" cm="1">
        <f t="array" aca="1" ref="T600" ca="1">U599-(U599*(0.5^(1/_xll.RiskNormal('SW7'!C$2,'SW7'!D$2,_xll.RiskTruncateP(0.05,0.95),_xll.RiskName("Halflife"),_xll.RiskUnits("d")))))</f>
        <v>#NAME?</v>
      </c>
      <c r="U600" s="134" t="e">
        <f t="shared" ca="1" si="75"/>
        <v>#NAME?</v>
      </c>
      <c r="V600" s="137" t="e" cm="1">
        <f t="array" aca="1" ref="V600" ca="1">(U600*_xll.RiskNormal('SW7'!C$3,'SW7'!D$3,_xll.RiskTruncateP(0.05,0.95),_xll.RiskName("PFAS MUSCLE FRAC"))/(B600*_xll.RiskNormal('SW7'!C$4,'SW7'!E$4,_xll.RiskTruncateP(0.05,0.95),_xll.RiskName("MUSCLE BW FRAC"))))/1000</f>
        <v>#NAME?</v>
      </c>
      <c r="W600" s="137" t="e" cm="1">
        <f t="array" aca="1" ref="W600" ca="1">V600/_xll.RiskNormal('SW7'!C$5,'SW7'!D$5,_xll.RiskTruncateP(0.05,0.95),_xll.RiskName("Serum Part"))</f>
        <v>#NAME?</v>
      </c>
    </row>
    <row r="601" spans="1:23" x14ac:dyDescent="0.35">
      <c r="A601" s="133">
        <f t="shared" si="72"/>
        <v>598</v>
      </c>
      <c r="B601" s="134" t="e" cm="1">
        <f t="array" aca="1" ref="B601" ca="1">B600+_xll.RiskNormal(0.32,0.112,_xll.RiskTruncateP(0.05,0.95),_xll.RiskName("BW Gain 2"),_xll.RiskUnits("kg"))</f>
        <v>#NAME?</v>
      </c>
      <c r="C601" s="142" t="e" cm="1">
        <f t="array" aca="1" ref="C601" ca="1">_xll.RiskNormal(1300,1300*0.3941,_xll.RiskTruncateP(0.05,0.95),_xll.RiskName("Diet 7 Feed"),_xll.RiskUnits("ng/kg dry"))</f>
        <v>#NAME?</v>
      </c>
      <c r="D601" s="133">
        <v>0</v>
      </c>
      <c r="E601" s="163">
        <v>1.3</v>
      </c>
      <c r="F601" s="134"/>
      <c r="G601" s="134"/>
      <c r="H601" s="134"/>
      <c r="I601" s="134"/>
      <c r="J601" s="134"/>
      <c r="K601" s="134"/>
      <c r="L601" s="134" t="e" cm="1">
        <f t="array" aca="1" ref="L601" ca="1">_xll.RiskNormal(5.4702*LN(A601)-22.889,(5.4702*LN(A601)-22.889)*0.35,_xll.RiskTruncateP(0.05,0.95),_xll.RiskName("DMI"),_xll.RiskUnits("kg"))</f>
        <v>#NAME?</v>
      </c>
      <c r="M601" s="134" t="e" cm="1">
        <f t="array" aca="1" ref="M601" ca="1">_xll.RiskNormal(0.0243*L601,0.005*L601,_xll.RiskTruncateP(0.05,0.95),_xll.RiskName("Soil Intake"),_xll.RiskUnits("kg"))</f>
        <v>#NAME?</v>
      </c>
      <c r="N601" s="134" t="e">
        <f t="shared" ca="1" si="73"/>
        <v>#NAME?</v>
      </c>
      <c r="O601" s="134">
        <f t="shared" si="74"/>
        <v>0</v>
      </c>
      <c r="P601" s="134" t="e">
        <f t="shared" ca="1" si="70"/>
        <v>#NAME?</v>
      </c>
      <c r="Q601" s="134" t="e">
        <f t="shared" ca="1" si="71"/>
        <v>#NAME?</v>
      </c>
      <c r="R601" s="134" t="e">
        <f t="shared" ca="1" si="71"/>
        <v>#NAME?</v>
      </c>
      <c r="S601" s="134" t="e">
        <f t="shared" ca="1" si="76"/>
        <v>#NAME?</v>
      </c>
      <c r="T601" s="134" t="e" cm="1">
        <f t="array" aca="1" ref="T601" ca="1">U600-(U600*(0.5^(1/_xll.RiskNormal('SW7'!C$2,'SW7'!D$2,_xll.RiskTruncateP(0.05,0.95),_xll.RiskName("Halflife"),_xll.RiskUnits("d")))))</f>
        <v>#NAME?</v>
      </c>
      <c r="U601" s="134" t="e">
        <f t="shared" ca="1" si="75"/>
        <v>#NAME?</v>
      </c>
      <c r="V601" s="137" t="e" cm="1">
        <f t="array" aca="1" ref="V601" ca="1">(U601*_xll.RiskNormal('SW7'!C$3,'SW7'!D$3,_xll.RiskTruncateP(0.05,0.95),_xll.RiskName("PFAS MUSCLE FRAC"))/(B601*_xll.RiskNormal('SW7'!C$4,'SW7'!E$4,_xll.RiskTruncateP(0.05,0.95),_xll.RiskName("MUSCLE BW FRAC"))))/1000</f>
        <v>#NAME?</v>
      </c>
      <c r="W601" s="137" t="e" cm="1">
        <f t="array" aca="1" ref="W601" ca="1">V601/_xll.RiskNormal('SW7'!C$5,'SW7'!D$5,_xll.RiskTruncateP(0.05,0.95),_xll.RiskName("Serum Part"))</f>
        <v>#NAME?</v>
      </c>
    </row>
    <row r="602" spans="1:23" x14ac:dyDescent="0.35">
      <c r="A602" s="133">
        <f t="shared" si="72"/>
        <v>599</v>
      </c>
      <c r="B602" s="134" t="e" cm="1">
        <f t="array" aca="1" ref="B602" ca="1">B601+_xll.RiskNormal(0.32,0.112,_xll.RiskTruncateP(0.05,0.95),_xll.RiskName("BW Gain 2"),_xll.RiskUnits("kg"))</f>
        <v>#NAME?</v>
      </c>
      <c r="C602" s="142" t="e" cm="1">
        <f t="array" aca="1" ref="C602" ca="1">_xll.RiskNormal(1300,1300*0.3941,_xll.RiskTruncateP(0.05,0.95),_xll.RiskName("Diet 7 Feed"),_xll.RiskUnits("ng/kg dry"))</f>
        <v>#NAME?</v>
      </c>
      <c r="D602" s="133">
        <v>0</v>
      </c>
      <c r="E602" s="163">
        <v>1.3</v>
      </c>
      <c r="F602" s="134"/>
      <c r="G602" s="134"/>
      <c r="H602" s="134"/>
      <c r="I602" s="134"/>
      <c r="J602" s="134"/>
      <c r="K602" s="134"/>
      <c r="L602" s="134" t="e" cm="1">
        <f t="array" aca="1" ref="L602" ca="1">_xll.RiskNormal(5.4702*LN(A602)-22.889,(5.4702*LN(A602)-22.889)*0.35,_xll.RiskTruncateP(0.05,0.95),_xll.RiskName("DMI"),_xll.RiskUnits("kg"))</f>
        <v>#NAME?</v>
      </c>
      <c r="M602" s="134" t="e" cm="1">
        <f t="array" aca="1" ref="M602" ca="1">_xll.RiskNormal(0.0243*L602,0.005*L602,_xll.RiskTruncateP(0.05,0.95),_xll.RiskName("Soil Intake"),_xll.RiskUnits("kg"))</f>
        <v>#NAME?</v>
      </c>
      <c r="N602" s="134" t="e">
        <f t="shared" ca="1" si="73"/>
        <v>#NAME?</v>
      </c>
      <c r="O602" s="134">
        <f t="shared" si="74"/>
        <v>0</v>
      </c>
      <c r="P602" s="134" t="e">
        <f t="shared" ca="1" si="70"/>
        <v>#NAME?</v>
      </c>
      <c r="Q602" s="134" t="e">
        <f t="shared" ca="1" si="71"/>
        <v>#NAME?</v>
      </c>
      <c r="R602" s="134" t="e">
        <f t="shared" ca="1" si="71"/>
        <v>#NAME?</v>
      </c>
      <c r="S602" s="134" t="e">
        <f t="shared" ca="1" si="76"/>
        <v>#NAME?</v>
      </c>
      <c r="T602" s="134" t="e" cm="1">
        <f t="array" aca="1" ref="T602" ca="1">U601-(U601*(0.5^(1/_xll.RiskNormal('SW7'!C$2,'SW7'!D$2,_xll.RiskTruncateP(0.05,0.95),_xll.RiskName("Halflife"),_xll.RiskUnits("d")))))</f>
        <v>#NAME?</v>
      </c>
      <c r="U602" s="134" t="e">
        <f t="shared" ca="1" si="75"/>
        <v>#NAME?</v>
      </c>
      <c r="V602" s="137" t="e" cm="1">
        <f t="array" aca="1" ref="V602" ca="1">(U602*_xll.RiskNormal('SW7'!C$3,'SW7'!D$3,_xll.RiskTruncateP(0.05,0.95),_xll.RiskName("PFAS MUSCLE FRAC"))/(B602*_xll.RiskNormal('SW7'!C$4,'SW7'!E$4,_xll.RiskTruncateP(0.05,0.95),_xll.RiskName("MUSCLE BW FRAC"))))/1000</f>
        <v>#NAME?</v>
      </c>
      <c r="W602" s="137" t="e" cm="1">
        <f t="array" aca="1" ref="W602" ca="1">V602/_xll.RiskNormal('SW7'!C$5,'SW7'!D$5,_xll.RiskTruncateP(0.05,0.95),_xll.RiskName("Serum Part"))</f>
        <v>#NAME?</v>
      </c>
    </row>
    <row r="603" spans="1:23" x14ac:dyDescent="0.35">
      <c r="A603" s="133">
        <f t="shared" si="72"/>
        <v>600</v>
      </c>
      <c r="B603" s="134" t="e" cm="1">
        <f t="array" aca="1" ref="B603" ca="1">B602+_xll.RiskNormal(0.32,0.112,_xll.RiskTruncateP(0.05,0.95),_xll.RiskName("BW Gain 2"),_xll.RiskUnits("kg"))</f>
        <v>#NAME?</v>
      </c>
      <c r="C603" s="142" t="e" cm="1">
        <f t="array" aca="1" ref="C603" ca="1">_xll.RiskNormal(1300,1300*0.3941,_xll.RiskTruncateP(0.05,0.95),_xll.RiskName("Diet 7 Feed"),_xll.RiskUnits("ng/kg dry"))</f>
        <v>#NAME?</v>
      </c>
      <c r="D603" s="133">
        <v>0</v>
      </c>
      <c r="E603" s="163">
        <v>1.3</v>
      </c>
      <c r="F603" s="134"/>
      <c r="G603" s="134"/>
      <c r="H603" s="134"/>
      <c r="I603" s="134"/>
      <c r="J603" s="134"/>
      <c r="K603" s="134"/>
      <c r="L603" s="134" t="e" cm="1">
        <f t="array" aca="1" ref="L603" ca="1">_xll.RiskNormal(5.4702*LN(A603)-22.889,(5.4702*LN(A603)-22.889)*0.35,_xll.RiskTruncateP(0.05,0.95),_xll.RiskName("DMI"),_xll.RiskUnits("kg"))</f>
        <v>#NAME?</v>
      </c>
      <c r="M603" s="134" t="e" cm="1">
        <f t="array" aca="1" ref="M603" ca="1">_xll.RiskNormal(0.0243*L603,0.005*L603,_xll.RiskTruncateP(0.05,0.95),_xll.RiskName("Soil Intake"),_xll.RiskUnits("kg"))</f>
        <v>#NAME?</v>
      </c>
      <c r="N603" s="134" t="e">
        <f t="shared" ca="1" si="73"/>
        <v>#NAME?</v>
      </c>
      <c r="O603" s="134">
        <f t="shared" si="74"/>
        <v>0</v>
      </c>
      <c r="P603" s="134" t="e">
        <f t="shared" ca="1" si="70"/>
        <v>#NAME?</v>
      </c>
      <c r="Q603" s="134" t="e">
        <f t="shared" ca="1" si="71"/>
        <v>#NAME?</v>
      </c>
      <c r="R603" s="134" t="e">
        <f t="shared" ca="1" si="71"/>
        <v>#NAME?</v>
      </c>
      <c r="S603" s="134" t="e">
        <f t="shared" ca="1" si="76"/>
        <v>#NAME?</v>
      </c>
      <c r="T603" s="134" t="e" cm="1">
        <f t="array" aca="1" ref="T603" ca="1">U602-(U602*(0.5^(1/_xll.RiskNormal('SW7'!C$2,'SW7'!D$2,_xll.RiskTruncateP(0.05,0.95),_xll.RiskName("Halflife"),_xll.RiskUnits("d")))))</f>
        <v>#NAME?</v>
      </c>
      <c r="U603" s="134" t="e">
        <f t="shared" ca="1" si="75"/>
        <v>#NAME?</v>
      </c>
      <c r="V603" s="137" t="e" cm="1">
        <f t="array" aca="1" ref="V603" ca="1">(U603*_xll.RiskNormal('SW7'!C$3,'SW7'!D$3,_xll.RiskTruncateP(0.05,0.95),_xll.RiskName("PFAS MUSCLE FRAC"))/(B603*_xll.RiskNormal('SW7'!C$4,'SW7'!E$4,_xll.RiskTruncateP(0.05,0.95),_xll.RiskName("MUSCLE BW FRAC"))))/1000</f>
        <v>#NAME?</v>
      </c>
      <c r="W603" s="137" t="e" cm="1">
        <f t="array" aca="1" ref="W603" ca="1">V603/_xll.RiskNormal('SW7'!C$5,'SW7'!D$5,_xll.RiskTruncateP(0.05,0.95),_xll.RiskName("Serum Part"))</f>
        <v>#NAME?</v>
      </c>
    </row>
    <row r="604" spans="1:23" x14ac:dyDescent="0.35">
      <c r="A604" s="133">
        <f t="shared" si="72"/>
        <v>601</v>
      </c>
      <c r="B604" s="134" t="e" cm="1">
        <f t="array" aca="1" ref="B604" ca="1">B603+_xll.RiskNormal(0.32,0.112,_xll.RiskTruncateP(0.05,0.95),_xll.RiskName("BW Gain 2"),_xll.RiskUnits("kg"))</f>
        <v>#NAME?</v>
      </c>
      <c r="C604" s="133">
        <v>0</v>
      </c>
      <c r="D604" s="133">
        <v>0</v>
      </c>
      <c r="E604" s="163">
        <v>1.3</v>
      </c>
      <c r="F604" s="134"/>
      <c r="G604" s="134"/>
      <c r="H604" s="134"/>
      <c r="I604" s="134"/>
      <c r="J604" s="134"/>
      <c r="K604" s="134"/>
      <c r="L604" s="134" t="e" cm="1">
        <f t="array" aca="1" ref="L604" ca="1">_xll.RiskNormal(5.4702*LN(A604)-22.889,(5.4702*LN(A604)-22.889)*0.35,_xll.RiskTruncateP(0.05,0.95),_xll.RiskName("DMI"),_xll.RiskUnits("kg"))</f>
        <v>#NAME?</v>
      </c>
      <c r="M604" s="134" t="e" cm="1">
        <f t="array" aca="1" ref="M604" ca="1">_xll.RiskNormal(0.0243*L604,0.005*L604,_xll.RiskTruncateP(0.05,0.95),_xll.RiskName("Soil Intake"),_xll.RiskUnits("kg"))</f>
        <v>#NAME?</v>
      </c>
      <c r="N604" s="134" t="e">
        <f t="shared" ca="1" si="73"/>
        <v>#NAME?</v>
      </c>
      <c r="O604" s="134">
        <f t="shared" si="74"/>
        <v>0</v>
      </c>
      <c r="P604" s="134" t="e">
        <f t="shared" ca="1" si="70"/>
        <v>#NAME?</v>
      </c>
      <c r="Q604" s="134" t="e">
        <f t="shared" ca="1" si="71"/>
        <v>#NAME?</v>
      </c>
      <c r="R604" s="134" t="e">
        <f t="shared" ca="1" si="71"/>
        <v>#NAME?</v>
      </c>
      <c r="S604" s="134" t="e">
        <f t="shared" ca="1" si="76"/>
        <v>#NAME?</v>
      </c>
      <c r="T604" s="134" t="e" cm="1">
        <f t="array" aca="1" ref="T604" ca="1">U603-(U603*(0.5^(1/_xll.RiskNormal('SW7'!C$2,'SW7'!D$2,_xll.RiskTruncateP(0.05,0.95),_xll.RiskName("Halflife"),_xll.RiskUnits("d")))))</f>
        <v>#NAME?</v>
      </c>
      <c r="U604" s="134" t="e">
        <f t="shared" ca="1" si="75"/>
        <v>#NAME?</v>
      </c>
      <c r="V604" s="137" t="e" cm="1">
        <f t="array" aca="1" ref="V604" ca="1">(U604*_xll.RiskNormal('SW7'!C$3,'SW7'!D$3,_xll.RiskTruncateP(0.05,0.95),_xll.RiskName("PFAS MUSCLE FRAC"))/(B604*_xll.RiskNormal('SW7'!C$4,'SW7'!E$4,_xll.RiskTruncateP(0.05,0.95),_xll.RiskName("MUSCLE BW FRAC"))))/1000</f>
        <v>#NAME?</v>
      </c>
      <c r="W604" s="137" t="e" cm="1">
        <f t="array" aca="1" ref="W604" ca="1">V604/_xll.RiskNormal('SW7'!C$5,'SW7'!D$5,_xll.RiskTruncateP(0.05,0.95),_xll.RiskName("Serum Part"))</f>
        <v>#NAME?</v>
      </c>
    </row>
    <row r="605" spans="1:23" x14ac:dyDescent="0.35">
      <c r="A605" s="133">
        <f t="shared" si="72"/>
        <v>602</v>
      </c>
      <c r="B605" s="134" t="e" cm="1">
        <f t="array" aca="1" ref="B605" ca="1">B604+_xll.RiskNormal(0.32,0.112,_xll.RiskTruncateP(0.05,0.95),_xll.RiskName("BW Gain 2"),_xll.RiskUnits("kg"))</f>
        <v>#NAME?</v>
      </c>
      <c r="C605" s="133">
        <v>0</v>
      </c>
      <c r="D605" s="133">
        <v>0</v>
      </c>
      <c r="E605" s="163">
        <v>1.3</v>
      </c>
      <c r="F605" s="134"/>
      <c r="G605" s="134"/>
      <c r="H605" s="134"/>
      <c r="I605" s="134"/>
      <c r="J605" s="134"/>
      <c r="K605" s="134"/>
      <c r="L605" s="134" t="e" cm="1">
        <f t="array" aca="1" ref="L605" ca="1">_xll.RiskNormal(5.4702*LN(A605)-22.889,(5.4702*LN(A605)-22.889)*0.35,_xll.RiskTruncateP(0.05,0.95),_xll.RiskName("DMI"),_xll.RiskUnits("kg"))</f>
        <v>#NAME?</v>
      </c>
      <c r="M605" s="134" t="e" cm="1">
        <f t="array" aca="1" ref="M605" ca="1">_xll.RiskNormal(0.0243*L605,0.005*L605,_xll.RiskTruncateP(0.05,0.95),_xll.RiskName("Soil Intake"),_xll.RiskUnits("kg"))</f>
        <v>#NAME?</v>
      </c>
      <c r="N605" s="134" t="e">
        <f t="shared" ca="1" si="73"/>
        <v>#NAME?</v>
      </c>
      <c r="O605" s="134">
        <f t="shared" si="74"/>
        <v>0</v>
      </c>
      <c r="P605" s="134" t="e">
        <f t="shared" ca="1" si="70"/>
        <v>#NAME?</v>
      </c>
      <c r="Q605" s="134" t="e">
        <f t="shared" ca="1" si="71"/>
        <v>#NAME?</v>
      </c>
      <c r="R605" s="134" t="e">
        <f t="shared" ca="1" si="71"/>
        <v>#NAME?</v>
      </c>
      <c r="S605" s="134" t="e">
        <f t="shared" ca="1" si="76"/>
        <v>#NAME?</v>
      </c>
      <c r="T605" s="134" t="e" cm="1">
        <f t="array" aca="1" ref="T605" ca="1">U604-(U604*(0.5^(1/_xll.RiskNormal('SW7'!C$2,'SW7'!D$2,_xll.RiskTruncateP(0.05,0.95),_xll.RiskName("Halflife"),_xll.RiskUnits("d")))))</f>
        <v>#NAME?</v>
      </c>
      <c r="U605" s="134" t="e">
        <f t="shared" ca="1" si="75"/>
        <v>#NAME?</v>
      </c>
      <c r="V605" s="137" t="e" cm="1">
        <f t="array" aca="1" ref="V605" ca="1">(U605*_xll.RiskNormal('SW7'!C$3,'SW7'!D$3,_xll.RiskTruncateP(0.05,0.95),_xll.RiskName("PFAS MUSCLE FRAC"))/(B605*_xll.RiskNormal('SW7'!C$4,'SW7'!E$4,_xll.RiskTruncateP(0.05,0.95),_xll.RiskName("MUSCLE BW FRAC"))))/1000</f>
        <v>#NAME?</v>
      </c>
      <c r="W605" s="137" t="e" cm="1">
        <f t="array" aca="1" ref="W605" ca="1">V605/_xll.RiskNormal('SW7'!C$5,'SW7'!D$5,_xll.RiskTruncateP(0.05,0.95),_xll.RiskName("Serum Part"))</f>
        <v>#NAME?</v>
      </c>
    </row>
    <row r="606" spans="1:23" x14ac:dyDescent="0.35">
      <c r="A606" s="133">
        <f t="shared" si="72"/>
        <v>603</v>
      </c>
      <c r="B606" s="134" t="e" cm="1">
        <f t="array" aca="1" ref="B606" ca="1">B605+_xll.RiskNormal(0.32,0.112,_xll.RiskTruncateP(0.05,0.95),_xll.RiskName("BW Gain 2"),_xll.RiskUnits("kg"))</f>
        <v>#NAME?</v>
      </c>
      <c r="C606" s="133">
        <v>0</v>
      </c>
      <c r="D606" s="133">
        <v>0</v>
      </c>
      <c r="E606" s="163">
        <v>1.3</v>
      </c>
      <c r="F606" s="134"/>
      <c r="G606" s="134"/>
      <c r="H606" s="134"/>
      <c r="I606" s="134"/>
      <c r="J606" s="134"/>
      <c r="K606" s="134"/>
      <c r="L606" s="134" t="e" cm="1">
        <f t="array" aca="1" ref="L606" ca="1">_xll.RiskNormal(5.4702*LN(A606)-22.889,(5.4702*LN(A606)-22.889)*0.35,_xll.RiskTruncateP(0.05,0.95),_xll.RiskName("DMI"),_xll.RiskUnits("kg"))</f>
        <v>#NAME?</v>
      </c>
      <c r="M606" s="134" t="e" cm="1">
        <f t="array" aca="1" ref="M606" ca="1">_xll.RiskNormal(0.0243*L606,0.005*L606,_xll.RiskTruncateP(0.05,0.95),_xll.RiskName("Soil Intake"),_xll.RiskUnits("kg"))</f>
        <v>#NAME?</v>
      </c>
      <c r="N606" s="134" t="e">
        <f t="shared" ca="1" si="73"/>
        <v>#NAME?</v>
      </c>
      <c r="O606" s="134">
        <f t="shared" si="74"/>
        <v>0</v>
      </c>
      <c r="P606" s="134" t="e">
        <f t="shared" ca="1" si="70"/>
        <v>#NAME?</v>
      </c>
      <c r="Q606" s="134" t="e">
        <f t="shared" ca="1" si="71"/>
        <v>#NAME?</v>
      </c>
      <c r="R606" s="134" t="e">
        <f t="shared" ca="1" si="71"/>
        <v>#NAME?</v>
      </c>
      <c r="S606" s="134" t="e">
        <f t="shared" ca="1" si="76"/>
        <v>#NAME?</v>
      </c>
      <c r="T606" s="134" t="e" cm="1">
        <f t="array" aca="1" ref="T606" ca="1">U605-(U605*(0.5^(1/_xll.RiskNormal('SW7'!C$2,'SW7'!D$2,_xll.RiskTruncateP(0.05,0.95),_xll.RiskName("Halflife"),_xll.RiskUnits("d")))))</f>
        <v>#NAME?</v>
      </c>
      <c r="U606" s="134" t="e">
        <f t="shared" ca="1" si="75"/>
        <v>#NAME?</v>
      </c>
      <c r="V606" s="137" t="e" cm="1">
        <f t="array" aca="1" ref="V606" ca="1">(U606*_xll.RiskNormal('SW7'!C$3,'SW7'!D$3,_xll.RiskTruncateP(0.05,0.95),_xll.RiskName("PFAS MUSCLE FRAC"))/(B606*_xll.RiskNormal('SW7'!C$4,'SW7'!E$4,_xll.RiskTruncateP(0.05,0.95),_xll.RiskName("MUSCLE BW FRAC"))))/1000</f>
        <v>#NAME?</v>
      </c>
      <c r="W606" s="137" t="e" cm="1">
        <f t="array" aca="1" ref="W606" ca="1">V606/_xll.RiskNormal('SW7'!C$5,'SW7'!D$5,_xll.RiskTruncateP(0.05,0.95),_xll.RiskName("Serum Part"))</f>
        <v>#NAME?</v>
      </c>
    </row>
    <row r="607" spans="1:23" x14ac:dyDescent="0.35">
      <c r="A607" s="133">
        <f t="shared" si="72"/>
        <v>604</v>
      </c>
      <c r="B607" s="134" t="e" cm="1">
        <f t="array" aca="1" ref="B607" ca="1">B606+_xll.RiskNormal(0.32,0.112,_xll.RiskTruncateP(0.05,0.95),_xll.RiskName("BW Gain 2"),_xll.RiskUnits("kg"))</f>
        <v>#NAME?</v>
      </c>
      <c r="C607" s="133">
        <v>0</v>
      </c>
      <c r="D607" s="133">
        <v>0</v>
      </c>
      <c r="E607" s="163">
        <v>1.3</v>
      </c>
      <c r="F607" s="134"/>
      <c r="G607" s="134"/>
      <c r="H607" s="134"/>
      <c r="I607" s="134"/>
      <c r="J607" s="134"/>
      <c r="K607" s="134"/>
      <c r="L607" s="134" t="e" cm="1">
        <f t="array" aca="1" ref="L607" ca="1">_xll.RiskNormal(5.4702*LN(A607)-22.889,(5.4702*LN(A607)-22.889)*0.35,_xll.RiskTruncateP(0.05,0.95),_xll.RiskName("DMI"),_xll.RiskUnits("kg"))</f>
        <v>#NAME?</v>
      </c>
      <c r="M607" s="134" t="e" cm="1">
        <f t="array" aca="1" ref="M607" ca="1">_xll.RiskNormal(0.0243*L607,0.005*L607,_xll.RiskTruncateP(0.05,0.95),_xll.RiskName("Soil Intake"),_xll.RiskUnits("kg"))</f>
        <v>#NAME?</v>
      </c>
      <c r="N607" s="134" t="e">
        <f t="shared" ca="1" si="73"/>
        <v>#NAME?</v>
      </c>
      <c r="O607" s="134">
        <f t="shared" si="74"/>
        <v>0</v>
      </c>
      <c r="P607" s="134" t="e">
        <f t="shared" ca="1" si="70"/>
        <v>#NAME?</v>
      </c>
      <c r="Q607" s="134" t="e">
        <f t="shared" ca="1" si="71"/>
        <v>#NAME?</v>
      </c>
      <c r="R607" s="134" t="e">
        <f t="shared" ca="1" si="71"/>
        <v>#NAME?</v>
      </c>
      <c r="S607" s="134" t="e">
        <f t="shared" ca="1" si="76"/>
        <v>#NAME?</v>
      </c>
      <c r="T607" s="134" t="e" cm="1">
        <f t="array" aca="1" ref="T607" ca="1">U606-(U606*(0.5^(1/_xll.RiskNormal('SW7'!C$2,'SW7'!D$2,_xll.RiskTruncateP(0.05,0.95),_xll.RiskName("Halflife"),_xll.RiskUnits("d")))))</f>
        <v>#NAME?</v>
      </c>
      <c r="U607" s="134" t="e">
        <f t="shared" ca="1" si="75"/>
        <v>#NAME?</v>
      </c>
      <c r="V607" s="137" t="e" cm="1">
        <f t="array" aca="1" ref="V607" ca="1">(U607*_xll.RiskNormal('SW7'!C$3,'SW7'!D$3,_xll.RiskTruncateP(0.05,0.95),_xll.RiskName("PFAS MUSCLE FRAC"))/(B607*_xll.RiskNormal('SW7'!C$4,'SW7'!E$4,_xll.RiskTruncateP(0.05,0.95),_xll.RiskName("MUSCLE BW FRAC"))))/1000</f>
        <v>#NAME?</v>
      </c>
      <c r="W607" s="137" t="e" cm="1">
        <f t="array" aca="1" ref="W607" ca="1">V607/_xll.RiskNormal('SW7'!C$5,'SW7'!D$5,_xll.RiskTruncateP(0.05,0.95),_xll.RiskName("Serum Part"))</f>
        <v>#NAME?</v>
      </c>
    </row>
    <row r="608" spans="1:23" x14ac:dyDescent="0.35">
      <c r="A608" s="133">
        <f t="shared" si="72"/>
        <v>605</v>
      </c>
      <c r="B608" s="134" t="e" cm="1">
        <f t="array" aca="1" ref="B608" ca="1">B607+_xll.RiskNormal(0.32,0.112,_xll.RiskTruncateP(0.05,0.95),_xll.RiskName("BW Gain 2"),_xll.RiskUnits("kg"))</f>
        <v>#NAME?</v>
      </c>
      <c r="C608" s="133">
        <v>0</v>
      </c>
      <c r="D608" s="133">
        <v>0</v>
      </c>
      <c r="E608" s="163">
        <v>1.3</v>
      </c>
      <c r="F608" s="134"/>
      <c r="G608" s="134"/>
      <c r="H608" s="134"/>
      <c r="I608" s="134"/>
      <c r="J608" s="134"/>
      <c r="K608" s="134"/>
      <c r="L608" s="134" t="e" cm="1">
        <f t="array" aca="1" ref="L608" ca="1">_xll.RiskNormal(5.4702*LN(A608)-22.889,(5.4702*LN(A608)-22.889)*0.35,_xll.RiskTruncateP(0.05,0.95),_xll.RiskName("DMI"),_xll.RiskUnits("kg"))</f>
        <v>#NAME?</v>
      </c>
      <c r="M608" s="134" t="e" cm="1">
        <f t="array" aca="1" ref="M608" ca="1">_xll.RiskNormal(0.0243*L608,0.005*L608,_xll.RiskTruncateP(0.05,0.95),_xll.RiskName("Soil Intake"),_xll.RiskUnits("kg"))</f>
        <v>#NAME?</v>
      </c>
      <c r="N608" s="134" t="e">
        <f t="shared" ca="1" si="73"/>
        <v>#NAME?</v>
      </c>
      <c r="O608" s="134">
        <f t="shared" si="74"/>
        <v>0</v>
      </c>
      <c r="P608" s="134" t="e">
        <f t="shared" ca="1" si="70"/>
        <v>#NAME?</v>
      </c>
      <c r="Q608" s="134" t="e">
        <f t="shared" ca="1" si="71"/>
        <v>#NAME?</v>
      </c>
      <c r="R608" s="134" t="e">
        <f t="shared" ca="1" si="71"/>
        <v>#NAME?</v>
      </c>
      <c r="S608" s="134" t="e">
        <f t="shared" ca="1" si="76"/>
        <v>#NAME?</v>
      </c>
      <c r="T608" s="134" t="e" cm="1">
        <f t="array" aca="1" ref="T608" ca="1">U607-(U607*(0.5^(1/_xll.RiskNormal('SW7'!C$2,'SW7'!D$2,_xll.RiskTruncateP(0.05,0.95),_xll.RiskName("Halflife"),_xll.RiskUnits("d")))))</f>
        <v>#NAME?</v>
      </c>
      <c r="U608" s="134" t="e">
        <f t="shared" ca="1" si="75"/>
        <v>#NAME?</v>
      </c>
      <c r="V608" s="137" t="e" cm="1">
        <f t="array" aca="1" ref="V608" ca="1">(U608*_xll.RiskNormal('SW7'!C$3,'SW7'!D$3,_xll.RiskTruncateP(0.05,0.95),_xll.RiskName("PFAS MUSCLE FRAC"))/(B608*_xll.RiskNormal('SW7'!C$4,'SW7'!E$4,_xll.RiskTruncateP(0.05,0.95),_xll.RiskName("MUSCLE BW FRAC"))))/1000</f>
        <v>#NAME?</v>
      </c>
      <c r="W608" s="137" t="e" cm="1">
        <f t="array" aca="1" ref="W608" ca="1">V608/_xll.RiskNormal('SW7'!C$5,'SW7'!D$5,_xll.RiskTruncateP(0.05,0.95),_xll.RiskName("Serum Part"))</f>
        <v>#NAME?</v>
      </c>
    </row>
    <row r="609" spans="1:23" x14ac:dyDescent="0.35">
      <c r="A609" s="133">
        <f t="shared" si="72"/>
        <v>606</v>
      </c>
      <c r="B609" s="134" t="e" cm="1">
        <f t="array" aca="1" ref="B609" ca="1">B608+_xll.RiskNormal(0.32,0.112,_xll.RiskTruncateP(0.05,0.95),_xll.RiskName("BW Gain 2"),_xll.RiskUnits("kg"))</f>
        <v>#NAME?</v>
      </c>
      <c r="C609" s="133">
        <v>0</v>
      </c>
      <c r="D609" s="133">
        <v>0</v>
      </c>
      <c r="E609" s="163">
        <v>1.3</v>
      </c>
      <c r="F609" s="134"/>
      <c r="G609" s="134"/>
      <c r="H609" s="134"/>
      <c r="I609" s="134"/>
      <c r="J609" s="134"/>
      <c r="K609" s="134"/>
      <c r="L609" s="134" t="e" cm="1">
        <f t="array" aca="1" ref="L609" ca="1">_xll.RiskNormal(5.4702*LN(A609)-22.889,(5.4702*LN(A609)-22.889)*0.35,_xll.RiskTruncateP(0.05,0.95),_xll.RiskName("DMI"),_xll.RiskUnits("kg"))</f>
        <v>#NAME?</v>
      </c>
      <c r="M609" s="134" t="e" cm="1">
        <f t="array" aca="1" ref="M609" ca="1">_xll.RiskNormal(0.0243*L609,0.005*L609,_xll.RiskTruncateP(0.05,0.95),_xll.RiskName("Soil Intake"),_xll.RiskUnits("kg"))</f>
        <v>#NAME?</v>
      </c>
      <c r="N609" s="134" t="e">
        <f t="shared" ca="1" si="73"/>
        <v>#NAME?</v>
      </c>
      <c r="O609" s="134">
        <f t="shared" si="74"/>
        <v>0</v>
      </c>
      <c r="P609" s="134" t="e">
        <f t="shared" ca="1" si="70"/>
        <v>#NAME?</v>
      </c>
      <c r="Q609" s="134" t="e">
        <f t="shared" ca="1" si="71"/>
        <v>#NAME?</v>
      </c>
      <c r="R609" s="134" t="e">
        <f t="shared" ca="1" si="71"/>
        <v>#NAME?</v>
      </c>
      <c r="S609" s="134" t="e">
        <f t="shared" ca="1" si="76"/>
        <v>#NAME?</v>
      </c>
      <c r="T609" s="134" t="e" cm="1">
        <f t="array" aca="1" ref="T609" ca="1">U608-(U608*(0.5^(1/_xll.RiskNormal('SW7'!C$2,'SW7'!D$2,_xll.RiskTruncateP(0.05,0.95),_xll.RiskName("Halflife"),_xll.RiskUnits("d")))))</f>
        <v>#NAME?</v>
      </c>
      <c r="U609" s="134" t="e">
        <f t="shared" ca="1" si="75"/>
        <v>#NAME?</v>
      </c>
      <c r="V609" s="137" t="e" cm="1">
        <f t="array" aca="1" ref="V609" ca="1">(U609*_xll.RiskNormal('SW7'!C$3,'SW7'!D$3,_xll.RiskTruncateP(0.05,0.95),_xll.RiskName("PFAS MUSCLE FRAC"))/(B609*_xll.RiskNormal('SW7'!C$4,'SW7'!E$4,_xll.RiskTruncateP(0.05,0.95),_xll.RiskName("MUSCLE BW FRAC"))))/1000</f>
        <v>#NAME?</v>
      </c>
      <c r="W609" s="137" t="e" cm="1">
        <f t="array" aca="1" ref="W609" ca="1">V609/_xll.RiskNormal('SW7'!C$5,'SW7'!D$5,_xll.RiskTruncateP(0.05,0.95),_xll.RiskName("Serum Part"))</f>
        <v>#NAME?</v>
      </c>
    </row>
    <row r="610" spans="1:23" x14ac:dyDescent="0.35">
      <c r="A610" s="133">
        <f t="shared" si="72"/>
        <v>607</v>
      </c>
      <c r="B610" s="134" t="e" cm="1">
        <f t="array" aca="1" ref="B610" ca="1">B609+_xll.RiskNormal(0.32,0.112,_xll.RiskTruncateP(0.05,0.95),_xll.RiskName("BW Gain 2"),_xll.RiskUnits("kg"))</f>
        <v>#NAME?</v>
      </c>
      <c r="C610" s="133">
        <v>0</v>
      </c>
      <c r="D610" s="133">
        <v>0</v>
      </c>
      <c r="E610" s="163">
        <v>1.3</v>
      </c>
      <c r="F610" s="134"/>
      <c r="G610" s="134"/>
      <c r="H610" s="134"/>
      <c r="I610" s="134"/>
      <c r="J610" s="134"/>
      <c r="K610" s="134"/>
      <c r="L610" s="134" t="e" cm="1">
        <f t="array" aca="1" ref="L610" ca="1">_xll.RiskNormal(5.4702*LN(A610)-22.889,(5.4702*LN(A610)-22.889)*0.35,_xll.RiskTruncateP(0.05,0.95),_xll.RiskName("DMI"),_xll.RiskUnits("kg"))</f>
        <v>#NAME?</v>
      </c>
      <c r="M610" s="134" t="e" cm="1">
        <f t="array" aca="1" ref="M610" ca="1">_xll.RiskNormal(0.0243*L610,0.005*L610,_xll.RiskTruncateP(0.05,0.95),_xll.RiskName("Soil Intake"),_xll.RiskUnits("kg"))</f>
        <v>#NAME?</v>
      </c>
      <c r="N610" s="134" t="e">
        <f t="shared" ca="1" si="73"/>
        <v>#NAME?</v>
      </c>
      <c r="O610" s="134">
        <f t="shared" si="74"/>
        <v>0</v>
      </c>
      <c r="P610" s="134" t="e">
        <f t="shared" ref="P610:P673" ca="1" si="77">C610*L610</f>
        <v>#NAME?</v>
      </c>
      <c r="Q610" s="134" t="e">
        <f t="shared" ref="Q610:R673" ca="1" si="78">D610*M610</f>
        <v>#NAME?</v>
      </c>
      <c r="R610" s="134" t="e">
        <f t="shared" ca="1" si="78"/>
        <v>#NAME?</v>
      </c>
      <c r="S610" s="134" t="e">
        <f t="shared" ca="1" si="76"/>
        <v>#NAME?</v>
      </c>
      <c r="T610" s="134" t="e" cm="1">
        <f t="array" aca="1" ref="T610" ca="1">U609-(U609*(0.5^(1/_xll.RiskNormal('SW7'!C$2,'SW7'!D$2,_xll.RiskTruncateP(0.05,0.95),_xll.RiskName("Halflife"),_xll.RiskUnits("d")))))</f>
        <v>#NAME?</v>
      </c>
      <c r="U610" s="134" t="e">
        <f t="shared" ca="1" si="75"/>
        <v>#NAME?</v>
      </c>
      <c r="V610" s="137" t="e" cm="1">
        <f t="array" aca="1" ref="V610" ca="1">(U610*_xll.RiskNormal('SW7'!C$3,'SW7'!D$3,_xll.RiskTruncateP(0.05,0.95),_xll.RiskName("PFAS MUSCLE FRAC"))/(B610*_xll.RiskNormal('SW7'!C$4,'SW7'!E$4,_xll.RiskTruncateP(0.05,0.95),_xll.RiskName("MUSCLE BW FRAC"))))/1000</f>
        <v>#NAME?</v>
      </c>
      <c r="W610" s="137" t="e" cm="1">
        <f t="array" aca="1" ref="W610" ca="1">V610/_xll.RiskNormal('SW7'!C$5,'SW7'!D$5,_xll.RiskTruncateP(0.05,0.95),_xll.RiskName("Serum Part"))</f>
        <v>#NAME?</v>
      </c>
    </row>
    <row r="611" spans="1:23" x14ac:dyDescent="0.35">
      <c r="A611" s="133">
        <f t="shared" si="72"/>
        <v>608</v>
      </c>
      <c r="B611" s="134" t="e" cm="1">
        <f t="array" aca="1" ref="B611" ca="1">B610+_xll.RiskNormal(0.32,0.112,_xll.RiskTruncateP(0.05,0.95),_xll.RiskName("BW Gain 2"),_xll.RiskUnits("kg"))</f>
        <v>#NAME?</v>
      </c>
      <c r="C611" s="133">
        <v>0</v>
      </c>
      <c r="D611" s="133">
        <v>0</v>
      </c>
      <c r="E611" s="163">
        <v>1.3</v>
      </c>
      <c r="F611" s="134"/>
      <c r="G611" s="134"/>
      <c r="H611" s="134"/>
      <c r="I611" s="134"/>
      <c r="J611" s="134"/>
      <c r="K611" s="134"/>
      <c r="L611" s="134" t="e" cm="1">
        <f t="array" aca="1" ref="L611" ca="1">_xll.RiskNormal(5.4702*LN(A611)-22.889,(5.4702*LN(A611)-22.889)*0.35,_xll.RiskTruncateP(0.05,0.95),_xll.RiskName("DMI"),_xll.RiskUnits("kg"))</f>
        <v>#NAME?</v>
      </c>
      <c r="M611" s="134" t="e" cm="1">
        <f t="array" aca="1" ref="M611" ca="1">_xll.RiskNormal(0.0243*L611,0.005*L611,_xll.RiskTruncateP(0.05,0.95),_xll.RiskName("Soil Intake"),_xll.RiskUnits("kg"))</f>
        <v>#NAME?</v>
      </c>
      <c r="N611" s="134" t="e">
        <f t="shared" ca="1" si="73"/>
        <v>#NAME?</v>
      </c>
      <c r="O611" s="134">
        <f t="shared" si="74"/>
        <v>0</v>
      </c>
      <c r="P611" s="134" t="e">
        <f t="shared" ca="1" si="77"/>
        <v>#NAME?</v>
      </c>
      <c r="Q611" s="134" t="e">
        <f t="shared" ca="1" si="78"/>
        <v>#NAME?</v>
      </c>
      <c r="R611" s="134" t="e">
        <f t="shared" ca="1" si="78"/>
        <v>#NAME?</v>
      </c>
      <c r="S611" s="134" t="e">
        <f t="shared" ca="1" si="76"/>
        <v>#NAME?</v>
      </c>
      <c r="T611" s="134" t="e" cm="1">
        <f t="array" aca="1" ref="T611" ca="1">U610-(U610*(0.5^(1/_xll.RiskNormal('SW7'!C$2,'SW7'!D$2,_xll.RiskTruncateP(0.05,0.95),_xll.RiskName("Halflife"),_xll.RiskUnits("d")))))</f>
        <v>#NAME?</v>
      </c>
      <c r="U611" s="134" t="e">
        <f t="shared" ca="1" si="75"/>
        <v>#NAME?</v>
      </c>
      <c r="V611" s="137" t="e" cm="1">
        <f t="array" aca="1" ref="V611" ca="1">(U611*_xll.RiskNormal('SW7'!C$3,'SW7'!D$3,_xll.RiskTruncateP(0.05,0.95),_xll.RiskName("PFAS MUSCLE FRAC"))/(B611*_xll.RiskNormal('SW7'!C$4,'SW7'!E$4,_xll.RiskTruncateP(0.05,0.95),_xll.RiskName("MUSCLE BW FRAC"))))/1000</f>
        <v>#NAME?</v>
      </c>
      <c r="W611" s="137" t="e" cm="1">
        <f t="array" aca="1" ref="W611" ca="1">V611/_xll.RiskNormal('SW7'!C$5,'SW7'!D$5,_xll.RiskTruncateP(0.05,0.95),_xll.RiskName("Serum Part"))</f>
        <v>#NAME?</v>
      </c>
    </row>
    <row r="612" spans="1:23" x14ac:dyDescent="0.35">
      <c r="A612" s="133">
        <f t="shared" si="72"/>
        <v>609</v>
      </c>
      <c r="B612" s="134" t="e" cm="1">
        <f t="array" aca="1" ref="B612" ca="1">B611+_xll.RiskNormal(0.32,0.112,_xll.RiskTruncateP(0.05,0.95),_xll.RiskName("BW Gain 2"),_xll.RiskUnits("kg"))</f>
        <v>#NAME?</v>
      </c>
      <c r="C612" s="133">
        <v>0</v>
      </c>
      <c r="D612" s="133">
        <v>0</v>
      </c>
      <c r="E612" s="163">
        <v>1.3</v>
      </c>
      <c r="F612" s="134"/>
      <c r="G612" s="134"/>
      <c r="H612" s="134"/>
      <c r="I612" s="134"/>
      <c r="J612" s="134"/>
      <c r="K612" s="134"/>
      <c r="L612" s="134" t="e" cm="1">
        <f t="array" aca="1" ref="L612" ca="1">_xll.RiskNormal(5.4702*LN(A612)-22.889,(5.4702*LN(A612)-22.889)*0.35,_xll.RiskTruncateP(0.05,0.95),_xll.RiskName("DMI"),_xll.RiskUnits("kg"))</f>
        <v>#NAME?</v>
      </c>
      <c r="M612" s="134" t="e" cm="1">
        <f t="array" aca="1" ref="M612" ca="1">_xll.RiskNormal(0.0243*L612,0.005*L612,_xll.RiskTruncateP(0.05,0.95),_xll.RiskName("Soil Intake"),_xll.RiskUnits("kg"))</f>
        <v>#NAME?</v>
      </c>
      <c r="N612" s="134" t="e">
        <f t="shared" ca="1" si="73"/>
        <v>#NAME?</v>
      </c>
      <c r="O612" s="134">
        <f t="shared" si="74"/>
        <v>0</v>
      </c>
      <c r="P612" s="134" t="e">
        <f t="shared" ca="1" si="77"/>
        <v>#NAME?</v>
      </c>
      <c r="Q612" s="134" t="e">
        <f t="shared" ca="1" si="78"/>
        <v>#NAME?</v>
      </c>
      <c r="R612" s="134" t="e">
        <f t="shared" ca="1" si="78"/>
        <v>#NAME?</v>
      </c>
      <c r="S612" s="134" t="e">
        <f t="shared" ca="1" si="76"/>
        <v>#NAME?</v>
      </c>
      <c r="T612" s="134" t="e" cm="1">
        <f t="array" aca="1" ref="T612" ca="1">U611-(U611*(0.5^(1/_xll.RiskNormal('SW7'!C$2,'SW7'!D$2,_xll.RiskTruncateP(0.05,0.95),_xll.RiskName("Halflife"),_xll.RiskUnits("d")))))</f>
        <v>#NAME?</v>
      </c>
      <c r="U612" s="134" t="e">
        <f t="shared" ca="1" si="75"/>
        <v>#NAME?</v>
      </c>
      <c r="V612" s="137" t="e" cm="1">
        <f t="array" aca="1" ref="V612" ca="1">(U612*_xll.RiskNormal('SW7'!C$3,'SW7'!D$3,_xll.RiskTruncateP(0.05,0.95),_xll.RiskName("PFAS MUSCLE FRAC"))/(B612*_xll.RiskNormal('SW7'!C$4,'SW7'!E$4,_xll.RiskTruncateP(0.05,0.95),_xll.RiskName("MUSCLE BW FRAC"))))/1000</f>
        <v>#NAME?</v>
      </c>
      <c r="W612" s="137" t="e" cm="1">
        <f t="array" aca="1" ref="W612" ca="1">V612/_xll.RiskNormal('SW7'!C$5,'SW7'!D$5,_xll.RiskTruncateP(0.05,0.95),_xll.RiskName("Serum Part"))</f>
        <v>#NAME?</v>
      </c>
    </row>
    <row r="613" spans="1:23" x14ac:dyDescent="0.35">
      <c r="A613" s="133">
        <f t="shared" si="72"/>
        <v>610</v>
      </c>
      <c r="B613" s="134" t="e" cm="1">
        <f t="array" aca="1" ref="B613" ca="1">B612+_xll.RiskNormal(0.32,0.112,_xll.RiskTruncateP(0.05,0.95),_xll.RiskName("BW Gain 2"),_xll.RiskUnits("kg"))</f>
        <v>#NAME?</v>
      </c>
      <c r="C613" s="133">
        <v>0</v>
      </c>
      <c r="D613" s="133">
        <v>0</v>
      </c>
      <c r="E613" s="163">
        <v>1.3</v>
      </c>
      <c r="F613" s="134"/>
      <c r="G613" s="134"/>
      <c r="H613" s="134"/>
      <c r="I613" s="134"/>
      <c r="J613" s="134"/>
      <c r="K613" s="134"/>
      <c r="L613" s="134" t="e" cm="1">
        <f t="array" aca="1" ref="L613" ca="1">_xll.RiskNormal(5.4702*LN(A613)-22.889,(5.4702*LN(A613)-22.889)*0.35,_xll.RiskTruncateP(0.05,0.95),_xll.RiskName("DMI"),_xll.RiskUnits("kg"))</f>
        <v>#NAME?</v>
      </c>
      <c r="M613" s="134" t="e" cm="1">
        <f t="array" aca="1" ref="M613" ca="1">_xll.RiskNormal(0.0243*L613,0.005*L613,_xll.RiskTruncateP(0.05,0.95),_xll.RiskName("Soil Intake"),_xll.RiskUnits("kg"))</f>
        <v>#NAME?</v>
      </c>
      <c r="N613" s="134" t="e">
        <f t="shared" ca="1" si="73"/>
        <v>#NAME?</v>
      </c>
      <c r="O613" s="134">
        <f t="shared" si="74"/>
        <v>0</v>
      </c>
      <c r="P613" s="134" t="e">
        <f t="shared" ca="1" si="77"/>
        <v>#NAME?</v>
      </c>
      <c r="Q613" s="134" t="e">
        <f t="shared" ca="1" si="78"/>
        <v>#NAME?</v>
      </c>
      <c r="R613" s="134" t="e">
        <f t="shared" ca="1" si="78"/>
        <v>#NAME?</v>
      </c>
      <c r="S613" s="134" t="e">
        <f t="shared" ca="1" si="76"/>
        <v>#NAME?</v>
      </c>
      <c r="T613" s="134" t="e" cm="1">
        <f t="array" aca="1" ref="T613" ca="1">U612-(U612*(0.5^(1/_xll.RiskNormal('SW7'!C$2,'SW7'!D$2,_xll.RiskTruncateP(0.05,0.95),_xll.RiskName("Halflife"),_xll.RiskUnits("d")))))</f>
        <v>#NAME?</v>
      </c>
      <c r="U613" s="134" t="e">
        <f t="shared" ca="1" si="75"/>
        <v>#NAME?</v>
      </c>
      <c r="V613" s="137" t="e" cm="1">
        <f t="array" aca="1" ref="V613" ca="1">(U613*_xll.RiskNormal('SW7'!C$3,'SW7'!D$3,_xll.RiskTruncateP(0.05,0.95),_xll.RiskName("PFAS MUSCLE FRAC"))/(B613*_xll.RiskNormal('SW7'!C$4,'SW7'!E$4,_xll.RiskTruncateP(0.05,0.95),_xll.RiskName("MUSCLE BW FRAC"))))/1000</f>
        <v>#NAME?</v>
      </c>
      <c r="W613" s="137" t="e" cm="1">
        <f t="array" aca="1" ref="W613" ca="1">V613/_xll.RiskNormal('SW7'!C$5,'SW7'!D$5,_xll.RiskTruncateP(0.05,0.95),_xll.RiskName("Serum Part"))</f>
        <v>#NAME?</v>
      </c>
    </row>
    <row r="614" spans="1:23" x14ac:dyDescent="0.35">
      <c r="A614" s="133">
        <f t="shared" si="72"/>
        <v>611</v>
      </c>
      <c r="B614" s="134" t="e" cm="1">
        <f t="array" aca="1" ref="B614" ca="1">B613+_xll.RiskNormal(0.32,0.112,_xll.RiskTruncateP(0.05,0.95),_xll.RiskName("BW Gain 2"),_xll.RiskUnits("kg"))</f>
        <v>#NAME?</v>
      </c>
      <c r="C614" s="133">
        <v>0</v>
      </c>
      <c r="D614" s="133">
        <v>0</v>
      </c>
      <c r="E614" s="163">
        <v>1.3</v>
      </c>
      <c r="F614" s="134"/>
      <c r="G614" s="134"/>
      <c r="H614" s="134"/>
      <c r="I614" s="134"/>
      <c r="J614" s="134"/>
      <c r="K614" s="134"/>
      <c r="L614" s="134" t="e" cm="1">
        <f t="array" aca="1" ref="L614" ca="1">_xll.RiskNormal(5.4702*LN(A614)-22.889,(5.4702*LN(A614)-22.889)*0.35,_xll.RiskTruncateP(0.05,0.95),_xll.RiskName("DMI"),_xll.RiskUnits("kg"))</f>
        <v>#NAME?</v>
      </c>
      <c r="M614" s="134" t="e" cm="1">
        <f t="array" aca="1" ref="M614" ca="1">_xll.RiskNormal(0.0243*L614,0.005*L614,_xll.RiskTruncateP(0.05,0.95),_xll.RiskName("Soil Intake"),_xll.RiskUnits("kg"))</f>
        <v>#NAME?</v>
      </c>
      <c r="N614" s="134" t="e">
        <f t="shared" ca="1" si="73"/>
        <v>#NAME?</v>
      </c>
      <c r="O614" s="134">
        <f t="shared" si="74"/>
        <v>0</v>
      </c>
      <c r="P614" s="134" t="e">
        <f t="shared" ca="1" si="77"/>
        <v>#NAME?</v>
      </c>
      <c r="Q614" s="134" t="e">
        <f t="shared" ca="1" si="78"/>
        <v>#NAME?</v>
      </c>
      <c r="R614" s="134" t="e">
        <f t="shared" ca="1" si="78"/>
        <v>#NAME?</v>
      </c>
      <c r="S614" s="134" t="e">
        <f t="shared" ca="1" si="76"/>
        <v>#NAME?</v>
      </c>
      <c r="T614" s="134" t="e" cm="1">
        <f t="array" aca="1" ref="T614" ca="1">U613-(U613*(0.5^(1/_xll.RiskNormal('SW7'!C$2,'SW7'!D$2,_xll.RiskTruncateP(0.05,0.95),_xll.RiskName("Halflife"),_xll.RiskUnits("d")))))</f>
        <v>#NAME?</v>
      </c>
      <c r="U614" s="134" t="e">
        <f t="shared" ca="1" si="75"/>
        <v>#NAME?</v>
      </c>
      <c r="V614" s="137" t="e" cm="1">
        <f t="array" aca="1" ref="V614" ca="1">(U614*_xll.RiskNormal('SW7'!C$3,'SW7'!D$3,_xll.RiskTruncateP(0.05,0.95),_xll.RiskName("PFAS MUSCLE FRAC"))/(B614*_xll.RiskNormal('SW7'!C$4,'SW7'!E$4,_xll.RiskTruncateP(0.05,0.95),_xll.RiskName("MUSCLE BW FRAC"))))/1000</f>
        <v>#NAME?</v>
      </c>
      <c r="W614" s="137" t="e" cm="1">
        <f t="array" aca="1" ref="W614" ca="1">V614/_xll.RiskNormal('SW7'!C$5,'SW7'!D$5,_xll.RiskTruncateP(0.05,0.95),_xll.RiskName("Serum Part"))</f>
        <v>#NAME?</v>
      </c>
    </row>
    <row r="615" spans="1:23" x14ac:dyDescent="0.35">
      <c r="A615" s="133">
        <f t="shared" si="72"/>
        <v>612</v>
      </c>
      <c r="B615" s="134" t="e" cm="1">
        <f t="array" aca="1" ref="B615" ca="1">B614+_xll.RiskNormal(0.32,0.112,_xll.RiskTruncateP(0.05,0.95),_xll.RiskName("BW Gain 2"),_xll.RiskUnits("kg"))</f>
        <v>#NAME?</v>
      </c>
      <c r="C615" s="133">
        <v>0</v>
      </c>
      <c r="D615" s="133">
        <v>0</v>
      </c>
      <c r="E615" s="163">
        <v>1.3</v>
      </c>
      <c r="F615" s="134"/>
      <c r="G615" s="134"/>
      <c r="H615" s="134"/>
      <c r="I615" s="134"/>
      <c r="J615" s="134"/>
      <c r="K615" s="134"/>
      <c r="L615" s="134" t="e" cm="1">
        <f t="array" aca="1" ref="L615" ca="1">_xll.RiskNormal(5.4702*LN(A615)-22.889,(5.4702*LN(A615)-22.889)*0.35,_xll.RiskTruncateP(0.05,0.95),_xll.RiskName("DMI"),_xll.RiskUnits("kg"))</f>
        <v>#NAME?</v>
      </c>
      <c r="M615" s="134" t="e" cm="1">
        <f t="array" aca="1" ref="M615" ca="1">_xll.RiskNormal(0.0243*L615,0.005*L615,_xll.RiskTruncateP(0.05,0.95),_xll.RiskName("Soil Intake"),_xll.RiskUnits("kg"))</f>
        <v>#NAME?</v>
      </c>
      <c r="N615" s="134" t="e">
        <f t="shared" ca="1" si="73"/>
        <v>#NAME?</v>
      </c>
      <c r="O615" s="134">
        <f t="shared" si="74"/>
        <v>0</v>
      </c>
      <c r="P615" s="134" t="e">
        <f t="shared" ca="1" si="77"/>
        <v>#NAME?</v>
      </c>
      <c r="Q615" s="134" t="e">
        <f t="shared" ca="1" si="78"/>
        <v>#NAME?</v>
      </c>
      <c r="R615" s="134" t="e">
        <f t="shared" ca="1" si="78"/>
        <v>#NAME?</v>
      </c>
      <c r="S615" s="134" t="e">
        <f t="shared" ca="1" si="76"/>
        <v>#NAME?</v>
      </c>
      <c r="T615" s="134" t="e" cm="1">
        <f t="array" aca="1" ref="T615" ca="1">U614-(U614*(0.5^(1/_xll.RiskNormal('SW7'!C$2,'SW7'!D$2,_xll.RiskTruncateP(0.05,0.95),_xll.RiskName("Halflife"),_xll.RiskUnits("d")))))</f>
        <v>#NAME?</v>
      </c>
      <c r="U615" s="134" t="e">
        <f t="shared" ca="1" si="75"/>
        <v>#NAME?</v>
      </c>
      <c r="V615" s="137" t="e" cm="1">
        <f t="array" aca="1" ref="V615" ca="1">(U615*_xll.RiskNormal('SW7'!C$3,'SW7'!D$3,_xll.RiskTruncateP(0.05,0.95),_xll.RiskName("PFAS MUSCLE FRAC"))/(B615*_xll.RiskNormal('SW7'!C$4,'SW7'!E$4,_xll.RiskTruncateP(0.05,0.95),_xll.RiskName("MUSCLE BW FRAC"))))/1000</f>
        <v>#NAME?</v>
      </c>
      <c r="W615" s="137" t="e" cm="1">
        <f t="array" aca="1" ref="W615" ca="1">V615/_xll.RiskNormal('SW7'!C$5,'SW7'!D$5,_xll.RiskTruncateP(0.05,0.95),_xll.RiskName("Serum Part"))</f>
        <v>#NAME?</v>
      </c>
    </row>
    <row r="616" spans="1:23" x14ac:dyDescent="0.35">
      <c r="A616" s="133">
        <f t="shared" si="72"/>
        <v>613</v>
      </c>
      <c r="B616" s="134" t="e" cm="1">
        <f t="array" aca="1" ref="B616" ca="1">B615+_xll.RiskNormal(0.32,0.112,_xll.RiskTruncateP(0.05,0.95),_xll.RiskName("BW Gain 2"),_xll.RiskUnits("kg"))</f>
        <v>#NAME?</v>
      </c>
      <c r="C616" s="133">
        <v>0</v>
      </c>
      <c r="D616" s="133">
        <v>0</v>
      </c>
      <c r="E616" s="163">
        <v>1.3</v>
      </c>
      <c r="F616" s="134"/>
      <c r="G616" s="134"/>
      <c r="H616" s="134"/>
      <c r="I616" s="134"/>
      <c r="J616" s="134"/>
      <c r="K616" s="134"/>
      <c r="L616" s="134" t="e" cm="1">
        <f t="array" aca="1" ref="L616" ca="1">_xll.RiskNormal(5.4702*LN(A616)-22.889,(5.4702*LN(A616)-22.889)*0.35,_xll.RiskTruncateP(0.05,0.95),_xll.RiskName("DMI"),_xll.RiskUnits("kg"))</f>
        <v>#NAME?</v>
      </c>
      <c r="M616" s="134" t="e" cm="1">
        <f t="array" aca="1" ref="M616" ca="1">_xll.RiskNormal(0.0243*L616,0.005*L616,_xll.RiskTruncateP(0.05,0.95),_xll.RiskName("Soil Intake"),_xll.RiskUnits("kg"))</f>
        <v>#NAME?</v>
      </c>
      <c r="N616" s="134" t="e">
        <f t="shared" ca="1" si="73"/>
        <v>#NAME?</v>
      </c>
      <c r="O616" s="134">
        <f t="shared" si="74"/>
        <v>0</v>
      </c>
      <c r="P616" s="134" t="e">
        <f t="shared" ca="1" si="77"/>
        <v>#NAME?</v>
      </c>
      <c r="Q616" s="134" t="e">
        <f t="shared" ca="1" si="78"/>
        <v>#NAME?</v>
      </c>
      <c r="R616" s="134" t="e">
        <f t="shared" ca="1" si="78"/>
        <v>#NAME?</v>
      </c>
      <c r="S616" s="134" t="e">
        <f t="shared" ca="1" si="76"/>
        <v>#NAME?</v>
      </c>
      <c r="T616" s="134" t="e" cm="1">
        <f t="array" aca="1" ref="T616" ca="1">U615-(U615*(0.5^(1/_xll.RiskNormal('SW7'!C$2,'SW7'!D$2,_xll.RiskTruncateP(0.05,0.95),_xll.RiskName("Halflife"),_xll.RiskUnits("d")))))</f>
        <v>#NAME?</v>
      </c>
      <c r="U616" s="134" t="e">
        <f t="shared" ca="1" si="75"/>
        <v>#NAME?</v>
      </c>
      <c r="V616" s="137" t="e" cm="1">
        <f t="array" aca="1" ref="V616" ca="1">(U616*_xll.RiskNormal('SW7'!C$3,'SW7'!D$3,_xll.RiskTruncateP(0.05,0.95),_xll.RiskName("PFAS MUSCLE FRAC"))/(B616*_xll.RiskNormal('SW7'!C$4,'SW7'!E$4,_xll.RiskTruncateP(0.05,0.95),_xll.RiskName("MUSCLE BW FRAC"))))/1000</f>
        <v>#NAME?</v>
      </c>
      <c r="W616" s="137" t="e" cm="1">
        <f t="array" aca="1" ref="W616" ca="1">V616/_xll.RiskNormal('SW7'!C$5,'SW7'!D$5,_xll.RiskTruncateP(0.05,0.95),_xll.RiskName("Serum Part"))</f>
        <v>#NAME?</v>
      </c>
    </row>
    <row r="617" spans="1:23" x14ac:dyDescent="0.35">
      <c r="A617" s="133">
        <f t="shared" si="72"/>
        <v>614</v>
      </c>
      <c r="B617" s="134" t="e" cm="1">
        <f t="array" aca="1" ref="B617" ca="1">B616+_xll.RiskNormal(0.32,0.112,_xll.RiskTruncateP(0.05,0.95),_xll.RiskName("BW Gain 2"),_xll.RiskUnits("kg"))</f>
        <v>#NAME?</v>
      </c>
      <c r="C617" s="133">
        <v>0</v>
      </c>
      <c r="D617" s="133">
        <v>0</v>
      </c>
      <c r="E617" s="163">
        <v>1.3</v>
      </c>
      <c r="F617" s="134"/>
      <c r="G617" s="134"/>
      <c r="H617" s="134"/>
      <c r="I617" s="134"/>
      <c r="J617" s="134"/>
      <c r="K617" s="134"/>
      <c r="L617" s="134" t="e" cm="1">
        <f t="array" aca="1" ref="L617" ca="1">_xll.RiskNormal(5.4702*LN(A617)-22.889,(5.4702*LN(A617)-22.889)*0.35,_xll.RiskTruncateP(0.05,0.95),_xll.RiskName("DMI"),_xll.RiskUnits("kg"))</f>
        <v>#NAME?</v>
      </c>
      <c r="M617" s="134" t="e" cm="1">
        <f t="array" aca="1" ref="M617" ca="1">_xll.RiskNormal(0.0243*L617,0.005*L617,_xll.RiskTruncateP(0.05,0.95),_xll.RiskName("Soil Intake"),_xll.RiskUnits("kg"))</f>
        <v>#NAME?</v>
      </c>
      <c r="N617" s="134" t="e">
        <f t="shared" ca="1" si="73"/>
        <v>#NAME?</v>
      </c>
      <c r="O617" s="134">
        <f t="shared" si="74"/>
        <v>0</v>
      </c>
      <c r="P617" s="134" t="e">
        <f t="shared" ca="1" si="77"/>
        <v>#NAME?</v>
      </c>
      <c r="Q617" s="134" t="e">
        <f t="shared" ca="1" si="78"/>
        <v>#NAME?</v>
      </c>
      <c r="R617" s="134" t="e">
        <f t="shared" ca="1" si="78"/>
        <v>#NAME?</v>
      </c>
      <c r="S617" s="134" t="e">
        <f t="shared" ca="1" si="76"/>
        <v>#NAME?</v>
      </c>
      <c r="T617" s="134" t="e" cm="1">
        <f t="array" aca="1" ref="T617" ca="1">U616-(U616*(0.5^(1/_xll.RiskNormal('SW7'!C$2,'SW7'!D$2,_xll.RiskTruncateP(0.05,0.95),_xll.RiskName("Halflife"),_xll.RiskUnits("d")))))</f>
        <v>#NAME?</v>
      </c>
      <c r="U617" s="134" t="e">
        <f t="shared" ca="1" si="75"/>
        <v>#NAME?</v>
      </c>
      <c r="V617" s="137" t="e" cm="1">
        <f t="array" aca="1" ref="V617" ca="1">(U617*_xll.RiskNormal('SW7'!C$3,'SW7'!D$3,_xll.RiskTruncateP(0.05,0.95),_xll.RiskName("PFAS MUSCLE FRAC"))/(B617*_xll.RiskNormal('SW7'!C$4,'SW7'!E$4,_xll.RiskTruncateP(0.05,0.95),_xll.RiskName("MUSCLE BW FRAC"))))/1000</f>
        <v>#NAME?</v>
      </c>
      <c r="W617" s="137" t="e" cm="1">
        <f t="array" aca="1" ref="W617" ca="1">V617/_xll.RiskNormal('SW7'!C$5,'SW7'!D$5,_xll.RiskTruncateP(0.05,0.95),_xll.RiskName("Serum Part"))</f>
        <v>#NAME?</v>
      </c>
    </row>
    <row r="618" spans="1:23" x14ac:dyDescent="0.35">
      <c r="A618" s="133">
        <f t="shared" si="72"/>
        <v>615</v>
      </c>
      <c r="B618" s="134" t="e" cm="1">
        <f t="array" aca="1" ref="B618" ca="1">B617+_xll.RiskNormal(0.32,0.112,_xll.RiskTruncateP(0.05,0.95),_xll.RiskName("BW Gain 2"),_xll.RiskUnits("kg"))</f>
        <v>#NAME?</v>
      </c>
      <c r="C618" s="133">
        <v>0</v>
      </c>
      <c r="D618" s="133">
        <v>0</v>
      </c>
      <c r="E618" s="163">
        <v>1.3</v>
      </c>
      <c r="F618" s="134"/>
      <c r="G618" s="134"/>
      <c r="H618" s="134"/>
      <c r="I618" s="134"/>
      <c r="J618" s="134"/>
      <c r="K618" s="134"/>
      <c r="L618" s="134" t="e" cm="1">
        <f t="array" aca="1" ref="L618" ca="1">_xll.RiskNormal(5.4702*LN(A618)-22.889,(5.4702*LN(A618)-22.889)*0.35,_xll.RiskTruncateP(0.05,0.95),_xll.RiskName("DMI"),_xll.RiskUnits("kg"))</f>
        <v>#NAME?</v>
      </c>
      <c r="M618" s="134" t="e" cm="1">
        <f t="array" aca="1" ref="M618" ca="1">_xll.RiskNormal(0.0243*L618,0.005*L618,_xll.RiskTruncateP(0.05,0.95),_xll.RiskName("Soil Intake"),_xll.RiskUnits("kg"))</f>
        <v>#NAME?</v>
      </c>
      <c r="N618" s="134" t="e">
        <f t="shared" ca="1" si="73"/>
        <v>#NAME?</v>
      </c>
      <c r="O618" s="134">
        <f t="shared" si="74"/>
        <v>0</v>
      </c>
      <c r="P618" s="134" t="e">
        <f t="shared" ca="1" si="77"/>
        <v>#NAME?</v>
      </c>
      <c r="Q618" s="134" t="e">
        <f t="shared" ca="1" si="78"/>
        <v>#NAME?</v>
      </c>
      <c r="R618" s="134" t="e">
        <f t="shared" ca="1" si="78"/>
        <v>#NAME?</v>
      </c>
      <c r="S618" s="134" t="e">
        <f t="shared" ca="1" si="76"/>
        <v>#NAME?</v>
      </c>
      <c r="T618" s="134" t="e" cm="1">
        <f t="array" aca="1" ref="T618" ca="1">U617-(U617*(0.5^(1/_xll.RiskNormal('SW7'!C$2,'SW7'!D$2,_xll.RiskTruncateP(0.05,0.95),_xll.RiskName("Halflife"),_xll.RiskUnits("d")))))</f>
        <v>#NAME?</v>
      </c>
      <c r="U618" s="134" t="e">
        <f t="shared" ca="1" si="75"/>
        <v>#NAME?</v>
      </c>
      <c r="V618" s="137" t="e" cm="1">
        <f t="array" aca="1" ref="V618" ca="1">(U618*_xll.RiskNormal('SW7'!C$3,'SW7'!D$3,_xll.RiskTruncateP(0.05,0.95),_xll.RiskName("PFAS MUSCLE FRAC"))/(B618*_xll.RiskNormal('SW7'!C$4,'SW7'!E$4,_xll.RiskTruncateP(0.05,0.95),_xll.RiskName("MUSCLE BW FRAC"))))/1000</f>
        <v>#NAME?</v>
      </c>
      <c r="W618" s="137" t="e" cm="1">
        <f t="array" aca="1" ref="W618" ca="1">V618/_xll.RiskNormal('SW7'!C$5,'SW7'!D$5,_xll.RiskTruncateP(0.05,0.95),_xll.RiskName("Serum Part"))</f>
        <v>#NAME?</v>
      </c>
    </row>
    <row r="619" spans="1:23" x14ac:dyDescent="0.35">
      <c r="A619" s="133">
        <f t="shared" si="72"/>
        <v>616</v>
      </c>
      <c r="B619" s="134" t="e" cm="1">
        <f t="array" aca="1" ref="B619" ca="1">B618+_xll.RiskNormal(0.32,0.112,_xll.RiskTruncateP(0.05,0.95),_xll.RiskName("BW Gain 2"),_xll.RiskUnits("kg"))</f>
        <v>#NAME?</v>
      </c>
      <c r="C619" s="133">
        <v>0</v>
      </c>
      <c r="D619" s="133">
        <v>0</v>
      </c>
      <c r="E619" s="163">
        <v>1.3</v>
      </c>
      <c r="F619" s="134"/>
      <c r="G619" s="134"/>
      <c r="H619" s="134"/>
      <c r="I619" s="134"/>
      <c r="J619" s="134"/>
      <c r="K619" s="134"/>
      <c r="L619" s="134" t="e" cm="1">
        <f t="array" aca="1" ref="L619" ca="1">_xll.RiskNormal(5.4702*LN(A619)-22.889,(5.4702*LN(A619)-22.889)*0.35,_xll.RiskTruncateP(0.05,0.95),_xll.RiskName("DMI"),_xll.RiskUnits("kg"))</f>
        <v>#NAME?</v>
      </c>
      <c r="M619" s="134" t="e" cm="1">
        <f t="array" aca="1" ref="M619" ca="1">_xll.RiskNormal(0.0243*L619,0.005*L619,_xll.RiskTruncateP(0.05,0.95),_xll.RiskName("Soil Intake"),_xll.RiskUnits("kg"))</f>
        <v>#NAME?</v>
      </c>
      <c r="N619" s="134" t="e">
        <f t="shared" ca="1" si="73"/>
        <v>#NAME?</v>
      </c>
      <c r="O619" s="134">
        <f t="shared" si="74"/>
        <v>0</v>
      </c>
      <c r="P619" s="134" t="e">
        <f t="shared" ca="1" si="77"/>
        <v>#NAME?</v>
      </c>
      <c r="Q619" s="134" t="e">
        <f t="shared" ca="1" si="78"/>
        <v>#NAME?</v>
      </c>
      <c r="R619" s="134" t="e">
        <f t="shared" ca="1" si="78"/>
        <v>#NAME?</v>
      </c>
      <c r="S619" s="134" t="e">
        <f t="shared" ca="1" si="76"/>
        <v>#NAME?</v>
      </c>
      <c r="T619" s="134" t="e" cm="1">
        <f t="array" aca="1" ref="T619" ca="1">U618-(U618*(0.5^(1/_xll.RiskNormal('SW7'!C$2,'SW7'!D$2,_xll.RiskTruncateP(0.05,0.95),_xll.RiskName("Halflife"),_xll.RiskUnits("d")))))</f>
        <v>#NAME?</v>
      </c>
      <c r="U619" s="134" t="e">
        <f t="shared" ca="1" si="75"/>
        <v>#NAME?</v>
      </c>
      <c r="V619" s="137" t="e" cm="1">
        <f t="array" aca="1" ref="V619" ca="1">(U619*_xll.RiskNormal('SW7'!C$3,'SW7'!D$3,_xll.RiskTruncateP(0.05,0.95),_xll.RiskName("PFAS MUSCLE FRAC"))/(B619*_xll.RiskNormal('SW7'!C$4,'SW7'!E$4,_xll.RiskTruncateP(0.05,0.95),_xll.RiskName("MUSCLE BW FRAC"))))/1000</f>
        <v>#NAME?</v>
      </c>
      <c r="W619" s="137" t="e" cm="1">
        <f t="array" aca="1" ref="W619" ca="1">V619/_xll.RiskNormal('SW7'!C$5,'SW7'!D$5,_xll.RiskTruncateP(0.05,0.95),_xll.RiskName("Serum Part"))</f>
        <v>#NAME?</v>
      </c>
    </row>
    <row r="620" spans="1:23" x14ac:dyDescent="0.35">
      <c r="A620" s="133">
        <f t="shared" si="72"/>
        <v>617</v>
      </c>
      <c r="B620" s="134" t="e" cm="1">
        <f t="array" aca="1" ref="B620" ca="1">B619+_xll.RiskNormal(0.32,0.112,_xll.RiskTruncateP(0.05,0.95),_xll.RiskName("BW Gain 2"),_xll.RiskUnits("kg"))</f>
        <v>#NAME?</v>
      </c>
      <c r="C620" s="133">
        <v>0</v>
      </c>
      <c r="D620" s="133">
        <v>0</v>
      </c>
      <c r="E620" s="163">
        <v>1.3</v>
      </c>
      <c r="F620" s="134"/>
      <c r="G620" s="134"/>
      <c r="H620" s="134"/>
      <c r="I620" s="134"/>
      <c r="J620" s="134"/>
      <c r="K620" s="134"/>
      <c r="L620" s="134" t="e" cm="1">
        <f t="array" aca="1" ref="L620" ca="1">_xll.RiskNormal(5.4702*LN(A620)-22.889,(5.4702*LN(A620)-22.889)*0.35,_xll.RiskTruncateP(0.05,0.95),_xll.RiskName("DMI"),_xll.RiskUnits("kg"))</f>
        <v>#NAME?</v>
      </c>
      <c r="M620" s="134" t="e" cm="1">
        <f t="array" aca="1" ref="M620" ca="1">_xll.RiskNormal(0.0243*L620,0.005*L620,_xll.RiskTruncateP(0.05,0.95),_xll.RiskName("Soil Intake"),_xll.RiskUnits("kg"))</f>
        <v>#NAME?</v>
      </c>
      <c r="N620" s="134" t="e">
        <f t="shared" ca="1" si="73"/>
        <v>#NAME?</v>
      </c>
      <c r="O620" s="134">
        <f t="shared" si="74"/>
        <v>0</v>
      </c>
      <c r="P620" s="134" t="e">
        <f t="shared" ca="1" si="77"/>
        <v>#NAME?</v>
      </c>
      <c r="Q620" s="134" t="e">
        <f t="shared" ca="1" si="78"/>
        <v>#NAME?</v>
      </c>
      <c r="R620" s="134" t="e">
        <f t="shared" ca="1" si="78"/>
        <v>#NAME?</v>
      </c>
      <c r="S620" s="134" t="e">
        <f t="shared" ca="1" si="76"/>
        <v>#NAME?</v>
      </c>
      <c r="T620" s="134" t="e" cm="1">
        <f t="array" aca="1" ref="T620" ca="1">U619-(U619*(0.5^(1/_xll.RiskNormal('SW7'!C$2,'SW7'!D$2,_xll.RiskTruncateP(0.05,0.95),_xll.RiskName("Halflife"),_xll.RiskUnits("d")))))</f>
        <v>#NAME?</v>
      </c>
      <c r="U620" s="134" t="e">
        <f t="shared" ca="1" si="75"/>
        <v>#NAME?</v>
      </c>
      <c r="V620" s="137" t="e" cm="1">
        <f t="array" aca="1" ref="V620" ca="1">(U620*_xll.RiskNormal('SW7'!C$3,'SW7'!D$3,_xll.RiskTruncateP(0.05,0.95),_xll.RiskName("PFAS MUSCLE FRAC"))/(B620*_xll.RiskNormal('SW7'!C$4,'SW7'!E$4,_xll.RiskTruncateP(0.05,0.95),_xll.RiskName("MUSCLE BW FRAC"))))/1000</f>
        <v>#NAME?</v>
      </c>
      <c r="W620" s="137" t="e" cm="1">
        <f t="array" aca="1" ref="W620" ca="1">V620/_xll.RiskNormal('SW7'!C$5,'SW7'!D$5,_xll.RiskTruncateP(0.05,0.95),_xll.RiskName("Serum Part"))</f>
        <v>#NAME?</v>
      </c>
    </row>
    <row r="621" spans="1:23" x14ac:dyDescent="0.35">
      <c r="A621" s="133">
        <f t="shared" si="72"/>
        <v>618</v>
      </c>
      <c r="B621" s="134" t="e" cm="1">
        <f t="array" aca="1" ref="B621" ca="1">B620+_xll.RiskNormal(0.32,0.112,_xll.RiskTruncateP(0.05,0.95),_xll.RiskName("BW Gain 2"),_xll.RiskUnits("kg"))</f>
        <v>#NAME?</v>
      </c>
      <c r="C621" s="133">
        <v>0</v>
      </c>
      <c r="D621" s="133">
        <v>0</v>
      </c>
      <c r="E621" s="163">
        <v>1.3</v>
      </c>
      <c r="F621" s="134"/>
      <c r="G621" s="134"/>
      <c r="H621" s="134"/>
      <c r="I621" s="134"/>
      <c r="J621" s="134"/>
      <c r="K621" s="134"/>
      <c r="L621" s="134" t="e" cm="1">
        <f t="array" aca="1" ref="L621" ca="1">_xll.RiskNormal(5.4702*LN(A621)-22.889,(5.4702*LN(A621)-22.889)*0.35,_xll.RiskTruncateP(0.05,0.95),_xll.RiskName("DMI"),_xll.RiskUnits("kg"))</f>
        <v>#NAME?</v>
      </c>
      <c r="M621" s="134" t="e" cm="1">
        <f t="array" aca="1" ref="M621" ca="1">_xll.RiskNormal(0.0243*L621,0.005*L621,_xll.RiskTruncateP(0.05,0.95),_xll.RiskName("Soil Intake"),_xll.RiskUnits("kg"))</f>
        <v>#NAME?</v>
      </c>
      <c r="N621" s="134" t="e">
        <f t="shared" ca="1" si="73"/>
        <v>#NAME?</v>
      </c>
      <c r="O621" s="134">
        <f t="shared" si="74"/>
        <v>0</v>
      </c>
      <c r="P621" s="134" t="e">
        <f t="shared" ca="1" si="77"/>
        <v>#NAME?</v>
      </c>
      <c r="Q621" s="134" t="e">
        <f t="shared" ca="1" si="78"/>
        <v>#NAME?</v>
      </c>
      <c r="R621" s="134" t="e">
        <f t="shared" ca="1" si="78"/>
        <v>#NAME?</v>
      </c>
      <c r="S621" s="134" t="e">
        <f t="shared" ca="1" si="76"/>
        <v>#NAME?</v>
      </c>
      <c r="T621" s="134" t="e" cm="1">
        <f t="array" aca="1" ref="T621" ca="1">U620-(U620*(0.5^(1/_xll.RiskNormal('SW7'!C$2,'SW7'!D$2,_xll.RiskTruncateP(0.05,0.95),_xll.RiskName("Halflife"),_xll.RiskUnits("d")))))</f>
        <v>#NAME?</v>
      </c>
      <c r="U621" s="134" t="e">
        <f t="shared" ca="1" si="75"/>
        <v>#NAME?</v>
      </c>
      <c r="V621" s="137" t="e" cm="1">
        <f t="array" aca="1" ref="V621" ca="1">(U621*_xll.RiskNormal('SW7'!C$3,'SW7'!D$3,_xll.RiskTruncateP(0.05,0.95),_xll.RiskName("PFAS MUSCLE FRAC"))/(B621*_xll.RiskNormal('SW7'!C$4,'SW7'!E$4,_xll.RiskTruncateP(0.05,0.95),_xll.RiskName("MUSCLE BW FRAC"))))/1000</f>
        <v>#NAME?</v>
      </c>
      <c r="W621" s="137" t="e" cm="1">
        <f t="array" aca="1" ref="W621" ca="1">V621/_xll.RiskNormal('SW7'!C$5,'SW7'!D$5,_xll.RiskTruncateP(0.05,0.95),_xll.RiskName("Serum Part"))</f>
        <v>#NAME?</v>
      </c>
    </row>
    <row r="622" spans="1:23" x14ac:dyDescent="0.35">
      <c r="A622" s="133">
        <f t="shared" si="72"/>
        <v>619</v>
      </c>
      <c r="B622" s="134" t="e" cm="1">
        <f t="array" aca="1" ref="B622" ca="1">B621+_xll.RiskNormal(0.32,0.112,_xll.RiskTruncateP(0.05,0.95),_xll.RiskName("BW Gain 2"),_xll.RiskUnits("kg"))</f>
        <v>#NAME?</v>
      </c>
      <c r="C622" s="133">
        <v>0</v>
      </c>
      <c r="D622" s="133">
        <v>0</v>
      </c>
      <c r="E622" s="163">
        <v>1.3</v>
      </c>
      <c r="F622" s="134"/>
      <c r="G622" s="134"/>
      <c r="H622" s="134"/>
      <c r="I622" s="134"/>
      <c r="J622" s="134"/>
      <c r="K622" s="134"/>
      <c r="L622" s="134" t="e" cm="1">
        <f t="array" aca="1" ref="L622" ca="1">_xll.RiskNormal(5.4702*LN(A622)-22.889,(5.4702*LN(A622)-22.889)*0.35,_xll.RiskTruncateP(0.05,0.95),_xll.RiskName("DMI"),_xll.RiskUnits("kg"))</f>
        <v>#NAME?</v>
      </c>
      <c r="M622" s="134" t="e" cm="1">
        <f t="array" aca="1" ref="M622" ca="1">_xll.RiskNormal(0.0243*L622,0.005*L622,_xll.RiskTruncateP(0.05,0.95),_xll.RiskName("Soil Intake"),_xll.RiskUnits("kg"))</f>
        <v>#NAME?</v>
      </c>
      <c r="N622" s="134" t="e">
        <f t="shared" ca="1" si="73"/>
        <v>#NAME?</v>
      </c>
      <c r="O622" s="134">
        <f t="shared" si="74"/>
        <v>0</v>
      </c>
      <c r="P622" s="134" t="e">
        <f t="shared" ca="1" si="77"/>
        <v>#NAME?</v>
      </c>
      <c r="Q622" s="134" t="e">
        <f t="shared" ca="1" si="78"/>
        <v>#NAME?</v>
      </c>
      <c r="R622" s="134" t="e">
        <f t="shared" ca="1" si="78"/>
        <v>#NAME?</v>
      </c>
      <c r="S622" s="134" t="e">
        <f t="shared" ca="1" si="76"/>
        <v>#NAME?</v>
      </c>
      <c r="T622" s="134" t="e" cm="1">
        <f t="array" aca="1" ref="T622" ca="1">U621-(U621*(0.5^(1/_xll.RiskNormal('SW7'!C$2,'SW7'!D$2,_xll.RiskTruncateP(0.05,0.95),_xll.RiskName("Halflife"),_xll.RiskUnits("d")))))</f>
        <v>#NAME?</v>
      </c>
      <c r="U622" s="134" t="e">
        <f t="shared" ca="1" si="75"/>
        <v>#NAME?</v>
      </c>
      <c r="V622" s="137" t="e" cm="1">
        <f t="array" aca="1" ref="V622" ca="1">(U622*_xll.RiskNormal('SW7'!C$3,'SW7'!D$3,_xll.RiskTruncateP(0.05,0.95),_xll.RiskName("PFAS MUSCLE FRAC"))/(B622*_xll.RiskNormal('SW7'!C$4,'SW7'!E$4,_xll.RiskTruncateP(0.05,0.95),_xll.RiskName("MUSCLE BW FRAC"))))/1000</f>
        <v>#NAME?</v>
      </c>
      <c r="W622" s="137" t="e" cm="1">
        <f t="array" aca="1" ref="W622" ca="1">V622/_xll.RiskNormal('SW7'!C$5,'SW7'!D$5,_xll.RiskTruncateP(0.05,0.95),_xll.RiskName("Serum Part"))</f>
        <v>#NAME?</v>
      </c>
    </row>
    <row r="623" spans="1:23" x14ac:dyDescent="0.35">
      <c r="A623" s="133">
        <f t="shared" si="72"/>
        <v>620</v>
      </c>
      <c r="B623" s="134" t="e" cm="1">
        <f t="array" aca="1" ref="B623" ca="1">B622+_xll.RiskNormal(0.32,0.112,_xll.RiskTruncateP(0.05,0.95),_xll.RiskName("BW Gain 2"),_xll.RiskUnits("kg"))</f>
        <v>#NAME?</v>
      </c>
      <c r="C623" s="133">
        <v>0</v>
      </c>
      <c r="D623" s="133">
        <v>0</v>
      </c>
      <c r="E623" s="163">
        <v>1.3</v>
      </c>
      <c r="F623" s="134"/>
      <c r="G623" s="134"/>
      <c r="H623" s="134"/>
      <c r="I623" s="134"/>
      <c r="J623" s="134"/>
      <c r="K623" s="134"/>
      <c r="L623" s="134" t="e" cm="1">
        <f t="array" aca="1" ref="L623" ca="1">_xll.RiskNormal(5.4702*LN(A623)-22.889,(5.4702*LN(A623)-22.889)*0.35,_xll.RiskTruncateP(0.05,0.95),_xll.RiskName("DMI"),_xll.RiskUnits("kg"))</f>
        <v>#NAME?</v>
      </c>
      <c r="M623" s="134" t="e" cm="1">
        <f t="array" aca="1" ref="M623" ca="1">_xll.RiskNormal(0.0243*L623,0.005*L623,_xll.RiskTruncateP(0.05,0.95),_xll.RiskName("Soil Intake"),_xll.RiskUnits("kg"))</f>
        <v>#NAME?</v>
      </c>
      <c r="N623" s="134" t="e">
        <f t="shared" ca="1" si="73"/>
        <v>#NAME?</v>
      </c>
      <c r="O623" s="134">
        <f t="shared" si="74"/>
        <v>0</v>
      </c>
      <c r="P623" s="134" t="e">
        <f t="shared" ca="1" si="77"/>
        <v>#NAME?</v>
      </c>
      <c r="Q623" s="134" t="e">
        <f t="shared" ca="1" si="78"/>
        <v>#NAME?</v>
      </c>
      <c r="R623" s="134" t="e">
        <f t="shared" ca="1" si="78"/>
        <v>#NAME?</v>
      </c>
      <c r="S623" s="134" t="e">
        <f t="shared" ca="1" si="76"/>
        <v>#NAME?</v>
      </c>
      <c r="T623" s="134" t="e" cm="1">
        <f t="array" aca="1" ref="T623" ca="1">U622-(U622*(0.5^(1/_xll.RiskNormal('SW7'!C$2,'SW7'!D$2,_xll.RiskTruncateP(0.05,0.95),_xll.RiskName("Halflife"),_xll.RiskUnits("d")))))</f>
        <v>#NAME?</v>
      </c>
      <c r="U623" s="134" t="e">
        <f t="shared" ca="1" si="75"/>
        <v>#NAME?</v>
      </c>
      <c r="V623" s="137" t="e" cm="1">
        <f t="array" aca="1" ref="V623" ca="1">(U623*_xll.RiskNormal('SW7'!C$3,'SW7'!D$3,_xll.RiskTruncateP(0.05,0.95),_xll.RiskName("PFAS MUSCLE FRAC"))/(B623*_xll.RiskNormal('SW7'!C$4,'SW7'!E$4,_xll.RiskTruncateP(0.05,0.95),_xll.RiskName("MUSCLE BW FRAC"))))/1000</f>
        <v>#NAME?</v>
      </c>
      <c r="W623" s="137" t="e" cm="1">
        <f t="array" aca="1" ref="W623" ca="1">V623/_xll.RiskNormal('SW7'!C$5,'SW7'!D$5,_xll.RiskTruncateP(0.05,0.95),_xll.RiskName("Serum Part"))</f>
        <v>#NAME?</v>
      </c>
    </row>
    <row r="624" spans="1:23" x14ac:dyDescent="0.35">
      <c r="A624" s="133">
        <f t="shared" si="72"/>
        <v>621</v>
      </c>
      <c r="B624" s="134" t="e" cm="1">
        <f t="array" aca="1" ref="B624" ca="1">B623+_xll.RiskNormal(0.32,0.112,_xll.RiskTruncateP(0.05,0.95),_xll.RiskName("BW Gain 2"),_xll.RiskUnits("kg"))</f>
        <v>#NAME?</v>
      </c>
      <c r="C624" s="133">
        <v>0</v>
      </c>
      <c r="D624" s="133">
        <v>0</v>
      </c>
      <c r="E624" s="163">
        <v>1.3</v>
      </c>
      <c r="F624" s="134"/>
      <c r="G624" s="134"/>
      <c r="H624" s="134"/>
      <c r="I624" s="134"/>
      <c r="J624" s="134"/>
      <c r="K624" s="134"/>
      <c r="L624" s="134" t="e" cm="1">
        <f t="array" aca="1" ref="L624" ca="1">_xll.RiskNormal(5.4702*LN(A624)-22.889,(5.4702*LN(A624)-22.889)*0.35,_xll.RiskTruncateP(0.05,0.95),_xll.RiskName("DMI"),_xll.RiskUnits("kg"))</f>
        <v>#NAME?</v>
      </c>
      <c r="M624" s="134" t="e" cm="1">
        <f t="array" aca="1" ref="M624" ca="1">_xll.RiskNormal(0.0243*L624,0.005*L624,_xll.RiskTruncateP(0.05,0.95),_xll.RiskName("Soil Intake"),_xll.RiskUnits("kg"))</f>
        <v>#NAME?</v>
      </c>
      <c r="N624" s="134" t="e">
        <f t="shared" ca="1" si="73"/>
        <v>#NAME?</v>
      </c>
      <c r="O624" s="134">
        <f t="shared" si="74"/>
        <v>0</v>
      </c>
      <c r="P624" s="134" t="e">
        <f t="shared" ca="1" si="77"/>
        <v>#NAME?</v>
      </c>
      <c r="Q624" s="134" t="e">
        <f t="shared" ca="1" si="78"/>
        <v>#NAME?</v>
      </c>
      <c r="R624" s="134" t="e">
        <f t="shared" ca="1" si="78"/>
        <v>#NAME?</v>
      </c>
      <c r="S624" s="134" t="e">
        <f t="shared" ca="1" si="76"/>
        <v>#NAME?</v>
      </c>
      <c r="T624" s="134" t="e" cm="1">
        <f t="array" aca="1" ref="T624" ca="1">U623-(U623*(0.5^(1/_xll.RiskNormal('SW7'!C$2,'SW7'!D$2,_xll.RiskTruncateP(0.05,0.95),_xll.RiskName("Halflife"),_xll.RiskUnits("d")))))</f>
        <v>#NAME?</v>
      </c>
      <c r="U624" s="134" t="e">
        <f t="shared" ca="1" si="75"/>
        <v>#NAME?</v>
      </c>
      <c r="V624" s="137" t="e" cm="1">
        <f t="array" aca="1" ref="V624" ca="1">(U624*_xll.RiskNormal('SW7'!C$3,'SW7'!D$3,_xll.RiskTruncateP(0.05,0.95),_xll.RiskName("PFAS MUSCLE FRAC"))/(B624*_xll.RiskNormal('SW7'!C$4,'SW7'!E$4,_xll.RiskTruncateP(0.05,0.95),_xll.RiskName("MUSCLE BW FRAC"))))/1000</f>
        <v>#NAME?</v>
      </c>
      <c r="W624" s="137" t="e" cm="1">
        <f t="array" aca="1" ref="W624" ca="1">V624/_xll.RiskNormal('SW7'!C$5,'SW7'!D$5,_xll.RiskTruncateP(0.05,0.95),_xll.RiskName("Serum Part"))</f>
        <v>#NAME?</v>
      </c>
    </row>
    <row r="625" spans="1:23" x14ac:dyDescent="0.35">
      <c r="A625" s="133">
        <f t="shared" si="72"/>
        <v>622</v>
      </c>
      <c r="B625" s="134" t="e" cm="1">
        <f t="array" aca="1" ref="B625" ca="1">B624+_xll.RiskNormal(0.32,0.112,_xll.RiskTruncateP(0.05,0.95),_xll.RiskName("BW Gain 2"),_xll.RiskUnits("kg"))</f>
        <v>#NAME?</v>
      </c>
      <c r="C625" s="133">
        <v>0</v>
      </c>
      <c r="D625" s="133">
        <v>0</v>
      </c>
      <c r="E625" s="163">
        <v>1.3</v>
      </c>
      <c r="F625" s="134"/>
      <c r="G625" s="134"/>
      <c r="H625" s="134"/>
      <c r="I625" s="134"/>
      <c r="J625" s="134"/>
      <c r="K625" s="134"/>
      <c r="L625" s="134" t="e" cm="1">
        <f t="array" aca="1" ref="L625" ca="1">_xll.RiskNormal(5.4702*LN(A625)-22.889,(5.4702*LN(A625)-22.889)*0.35,_xll.RiskTruncateP(0.05,0.95),_xll.RiskName("DMI"),_xll.RiskUnits("kg"))</f>
        <v>#NAME?</v>
      </c>
      <c r="M625" s="134" t="e" cm="1">
        <f t="array" aca="1" ref="M625" ca="1">_xll.RiskNormal(0.0243*L625,0.005*L625,_xll.RiskTruncateP(0.05,0.95),_xll.RiskName("Soil Intake"),_xll.RiskUnits("kg"))</f>
        <v>#NAME?</v>
      </c>
      <c r="N625" s="134" t="e">
        <f t="shared" ca="1" si="73"/>
        <v>#NAME?</v>
      </c>
      <c r="O625" s="134">
        <f t="shared" si="74"/>
        <v>0</v>
      </c>
      <c r="P625" s="134" t="e">
        <f t="shared" ca="1" si="77"/>
        <v>#NAME?</v>
      </c>
      <c r="Q625" s="134" t="e">
        <f t="shared" ca="1" si="78"/>
        <v>#NAME?</v>
      </c>
      <c r="R625" s="134" t="e">
        <f t="shared" ca="1" si="78"/>
        <v>#NAME?</v>
      </c>
      <c r="S625" s="134" t="e">
        <f t="shared" ca="1" si="76"/>
        <v>#NAME?</v>
      </c>
      <c r="T625" s="134" t="e" cm="1">
        <f t="array" aca="1" ref="T625" ca="1">U624-(U624*(0.5^(1/_xll.RiskNormal('SW7'!C$2,'SW7'!D$2,_xll.RiskTruncateP(0.05,0.95),_xll.RiskName("Halflife"),_xll.RiskUnits("d")))))</f>
        <v>#NAME?</v>
      </c>
      <c r="U625" s="134" t="e">
        <f t="shared" ca="1" si="75"/>
        <v>#NAME?</v>
      </c>
      <c r="V625" s="137" t="e" cm="1">
        <f t="array" aca="1" ref="V625" ca="1">(U625*_xll.RiskNormal('SW7'!C$3,'SW7'!D$3,_xll.RiskTruncateP(0.05,0.95),_xll.RiskName("PFAS MUSCLE FRAC"))/(B625*_xll.RiskNormal('SW7'!C$4,'SW7'!E$4,_xll.RiskTruncateP(0.05,0.95),_xll.RiskName("MUSCLE BW FRAC"))))/1000</f>
        <v>#NAME?</v>
      </c>
      <c r="W625" s="137" t="e" cm="1">
        <f t="array" aca="1" ref="W625" ca="1">V625/_xll.RiskNormal('SW7'!C$5,'SW7'!D$5,_xll.RiskTruncateP(0.05,0.95),_xll.RiskName("Serum Part"))</f>
        <v>#NAME?</v>
      </c>
    </row>
    <row r="626" spans="1:23" x14ac:dyDescent="0.35">
      <c r="A626" s="133">
        <f t="shared" si="72"/>
        <v>623</v>
      </c>
      <c r="B626" s="134" t="e" cm="1">
        <f t="array" aca="1" ref="B626" ca="1">B625+_xll.RiskNormal(0.32,0.112,_xll.RiskTruncateP(0.05,0.95),_xll.RiskName("BW Gain 2"),_xll.RiskUnits("kg"))</f>
        <v>#NAME?</v>
      </c>
      <c r="C626" s="133">
        <v>0</v>
      </c>
      <c r="D626" s="133">
        <v>0</v>
      </c>
      <c r="E626" s="163">
        <v>1.3</v>
      </c>
      <c r="F626" s="134"/>
      <c r="G626" s="134"/>
      <c r="H626" s="134"/>
      <c r="I626" s="134"/>
      <c r="J626" s="134"/>
      <c r="K626" s="134"/>
      <c r="L626" s="134" t="e" cm="1">
        <f t="array" aca="1" ref="L626" ca="1">_xll.RiskNormal(5.4702*LN(A626)-22.889,(5.4702*LN(A626)-22.889)*0.35,_xll.RiskTruncateP(0.05,0.95),_xll.RiskName("DMI"),_xll.RiskUnits("kg"))</f>
        <v>#NAME?</v>
      </c>
      <c r="M626" s="134" t="e" cm="1">
        <f t="array" aca="1" ref="M626" ca="1">_xll.RiskNormal(0.0243*L626,0.005*L626,_xll.RiskTruncateP(0.05,0.95),_xll.RiskName("Soil Intake"),_xll.RiskUnits("kg"))</f>
        <v>#NAME?</v>
      </c>
      <c r="N626" s="134" t="e">
        <f t="shared" ca="1" si="73"/>
        <v>#NAME?</v>
      </c>
      <c r="O626" s="134">
        <f t="shared" si="74"/>
        <v>0</v>
      </c>
      <c r="P626" s="134" t="e">
        <f t="shared" ca="1" si="77"/>
        <v>#NAME?</v>
      </c>
      <c r="Q626" s="134" t="e">
        <f t="shared" ca="1" si="78"/>
        <v>#NAME?</v>
      </c>
      <c r="R626" s="134" t="e">
        <f t="shared" ca="1" si="78"/>
        <v>#NAME?</v>
      </c>
      <c r="S626" s="134" t="e">
        <f t="shared" ca="1" si="76"/>
        <v>#NAME?</v>
      </c>
      <c r="T626" s="134" t="e" cm="1">
        <f t="array" aca="1" ref="T626" ca="1">U625-(U625*(0.5^(1/_xll.RiskNormal('SW7'!C$2,'SW7'!D$2,_xll.RiskTruncateP(0.05,0.95),_xll.RiskName("Halflife"),_xll.RiskUnits("d")))))</f>
        <v>#NAME?</v>
      </c>
      <c r="U626" s="134" t="e">
        <f t="shared" ca="1" si="75"/>
        <v>#NAME?</v>
      </c>
      <c r="V626" s="137" t="e" cm="1">
        <f t="array" aca="1" ref="V626" ca="1">(U626*_xll.RiskNormal('SW7'!C$3,'SW7'!D$3,_xll.RiskTruncateP(0.05,0.95),_xll.RiskName("PFAS MUSCLE FRAC"))/(B626*_xll.RiskNormal('SW7'!C$4,'SW7'!E$4,_xll.RiskTruncateP(0.05,0.95),_xll.RiskName("MUSCLE BW FRAC"))))/1000</f>
        <v>#NAME?</v>
      </c>
      <c r="W626" s="137" t="e" cm="1">
        <f t="array" aca="1" ref="W626" ca="1">V626/_xll.RiskNormal('SW7'!C$5,'SW7'!D$5,_xll.RiskTruncateP(0.05,0.95),_xll.RiskName("Serum Part"))</f>
        <v>#NAME?</v>
      </c>
    </row>
    <row r="627" spans="1:23" x14ac:dyDescent="0.35">
      <c r="A627" s="133">
        <f t="shared" si="72"/>
        <v>624</v>
      </c>
      <c r="B627" s="134" t="e" cm="1">
        <f t="array" aca="1" ref="B627" ca="1">B626+_xll.RiskNormal(0.32,0.112,_xll.RiskTruncateP(0.05,0.95),_xll.RiskName("BW Gain 2"),_xll.RiskUnits("kg"))</f>
        <v>#NAME?</v>
      </c>
      <c r="C627" s="133">
        <v>0</v>
      </c>
      <c r="D627" s="133">
        <v>0</v>
      </c>
      <c r="E627" s="163">
        <v>1.3</v>
      </c>
      <c r="F627" s="134"/>
      <c r="G627" s="134"/>
      <c r="H627" s="134"/>
      <c r="I627" s="134"/>
      <c r="J627" s="134"/>
      <c r="K627" s="134"/>
      <c r="L627" s="134" t="e" cm="1">
        <f t="array" aca="1" ref="L627" ca="1">_xll.RiskNormal(5.4702*LN(A627)-22.889,(5.4702*LN(A627)-22.889)*0.35,_xll.RiskTruncateP(0.05,0.95),_xll.RiskName("DMI"),_xll.RiskUnits("kg"))</f>
        <v>#NAME?</v>
      </c>
      <c r="M627" s="134" t="e" cm="1">
        <f t="array" aca="1" ref="M627" ca="1">_xll.RiskNormal(0.0243*L627,0.005*L627,_xll.RiskTruncateP(0.05,0.95),_xll.RiskName("Soil Intake"),_xll.RiskUnits("kg"))</f>
        <v>#NAME?</v>
      </c>
      <c r="N627" s="134" t="e">
        <f t="shared" ca="1" si="73"/>
        <v>#NAME?</v>
      </c>
      <c r="O627" s="134">
        <f t="shared" si="74"/>
        <v>0</v>
      </c>
      <c r="P627" s="134" t="e">
        <f t="shared" ca="1" si="77"/>
        <v>#NAME?</v>
      </c>
      <c r="Q627" s="134" t="e">
        <f t="shared" ca="1" si="78"/>
        <v>#NAME?</v>
      </c>
      <c r="R627" s="134" t="e">
        <f t="shared" ca="1" si="78"/>
        <v>#NAME?</v>
      </c>
      <c r="S627" s="134" t="e">
        <f t="shared" ca="1" si="76"/>
        <v>#NAME?</v>
      </c>
      <c r="T627" s="134" t="e" cm="1">
        <f t="array" aca="1" ref="T627" ca="1">U626-(U626*(0.5^(1/_xll.RiskNormal('SW7'!C$2,'SW7'!D$2,_xll.RiskTruncateP(0.05,0.95),_xll.RiskName("Halflife"),_xll.RiskUnits("d")))))</f>
        <v>#NAME?</v>
      </c>
      <c r="U627" s="134" t="e">
        <f t="shared" ca="1" si="75"/>
        <v>#NAME?</v>
      </c>
      <c r="V627" s="137" t="e" cm="1">
        <f t="array" aca="1" ref="V627" ca="1">(U627*_xll.RiskNormal('SW7'!C$3,'SW7'!D$3,_xll.RiskTruncateP(0.05,0.95),_xll.RiskName("PFAS MUSCLE FRAC"))/(B627*_xll.RiskNormal('SW7'!C$4,'SW7'!E$4,_xll.RiskTruncateP(0.05,0.95),_xll.RiskName("MUSCLE BW FRAC"))))/1000</f>
        <v>#NAME?</v>
      </c>
      <c r="W627" s="137" t="e" cm="1">
        <f t="array" aca="1" ref="W627" ca="1">V627/_xll.RiskNormal('SW7'!C$5,'SW7'!D$5,_xll.RiskTruncateP(0.05,0.95),_xll.RiskName("Serum Part"))</f>
        <v>#NAME?</v>
      </c>
    </row>
    <row r="628" spans="1:23" x14ac:dyDescent="0.35">
      <c r="A628" s="133">
        <f t="shared" si="72"/>
        <v>625</v>
      </c>
      <c r="B628" s="134" t="e" cm="1">
        <f t="array" aca="1" ref="B628" ca="1">B627+_xll.RiskNormal(0.32,0.112,_xll.RiskTruncateP(0.05,0.95),_xll.RiskName("BW Gain 2"),_xll.RiskUnits("kg"))</f>
        <v>#NAME?</v>
      </c>
      <c r="C628" s="133">
        <v>0</v>
      </c>
      <c r="D628" s="133">
        <v>0</v>
      </c>
      <c r="E628" s="163">
        <v>1.3</v>
      </c>
      <c r="F628" s="134"/>
      <c r="G628" s="134"/>
      <c r="H628" s="134"/>
      <c r="I628" s="134"/>
      <c r="J628" s="134"/>
      <c r="K628" s="134"/>
      <c r="L628" s="134" t="e" cm="1">
        <f t="array" aca="1" ref="L628" ca="1">_xll.RiskNormal(5.4702*LN(A628)-22.889,(5.4702*LN(A628)-22.889)*0.35,_xll.RiskTruncateP(0.05,0.95),_xll.RiskName("DMI"),_xll.RiskUnits("kg"))</f>
        <v>#NAME?</v>
      </c>
      <c r="M628" s="134" t="e" cm="1">
        <f t="array" aca="1" ref="M628" ca="1">_xll.RiskNormal(0.0243*L628,0.005*L628,_xll.RiskTruncateP(0.05,0.95),_xll.RiskName("Soil Intake"),_xll.RiskUnits("kg"))</f>
        <v>#NAME?</v>
      </c>
      <c r="N628" s="134" t="e">
        <f t="shared" ca="1" si="73"/>
        <v>#NAME?</v>
      </c>
      <c r="O628" s="134">
        <f t="shared" si="74"/>
        <v>0</v>
      </c>
      <c r="P628" s="134" t="e">
        <f t="shared" ca="1" si="77"/>
        <v>#NAME?</v>
      </c>
      <c r="Q628" s="134" t="e">
        <f t="shared" ca="1" si="78"/>
        <v>#NAME?</v>
      </c>
      <c r="R628" s="134" t="e">
        <f t="shared" ca="1" si="78"/>
        <v>#NAME?</v>
      </c>
      <c r="S628" s="134" t="e">
        <f t="shared" ca="1" si="76"/>
        <v>#NAME?</v>
      </c>
      <c r="T628" s="134" t="e" cm="1">
        <f t="array" aca="1" ref="T628" ca="1">U627-(U627*(0.5^(1/_xll.RiskNormal('SW7'!C$2,'SW7'!D$2,_xll.RiskTruncateP(0.05,0.95),_xll.RiskName("Halflife"),_xll.RiskUnits("d")))))</f>
        <v>#NAME?</v>
      </c>
      <c r="U628" s="134" t="e">
        <f t="shared" ca="1" si="75"/>
        <v>#NAME?</v>
      </c>
      <c r="V628" s="137" t="e" cm="1">
        <f t="array" aca="1" ref="V628" ca="1">(U628*_xll.RiskNormal('SW7'!C$3,'SW7'!D$3,_xll.RiskTruncateP(0.05,0.95),_xll.RiskName("PFAS MUSCLE FRAC"))/(B628*_xll.RiskNormal('SW7'!C$4,'SW7'!E$4,_xll.RiskTruncateP(0.05,0.95),_xll.RiskName("MUSCLE BW FRAC"))))/1000</f>
        <v>#NAME?</v>
      </c>
      <c r="W628" s="137" t="e" cm="1">
        <f t="array" aca="1" ref="W628" ca="1">V628/_xll.RiskNormal('SW7'!C$5,'SW7'!D$5,_xll.RiskTruncateP(0.05,0.95),_xll.RiskName("Serum Part"))</f>
        <v>#NAME?</v>
      </c>
    </row>
    <row r="629" spans="1:23" x14ac:dyDescent="0.35">
      <c r="A629" s="133">
        <f t="shared" si="72"/>
        <v>626</v>
      </c>
      <c r="B629" s="134" t="e" cm="1">
        <f t="array" aca="1" ref="B629" ca="1">B628+_xll.RiskNormal(0.32,0.112,_xll.RiskTruncateP(0.05,0.95),_xll.RiskName("BW Gain 2"),_xll.RiskUnits("kg"))</f>
        <v>#NAME?</v>
      </c>
      <c r="C629" s="133">
        <v>0</v>
      </c>
      <c r="D629" s="133">
        <v>0</v>
      </c>
      <c r="E629" s="163">
        <v>1.3</v>
      </c>
      <c r="F629" s="134"/>
      <c r="G629" s="134"/>
      <c r="H629" s="134"/>
      <c r="I629" s="134"/>
      <c r="J629" s="134"/>
      <c r="K629" s="134"/>
      <c r="L629" s="134" t="e" cm="1">
        <f t="array" aca="1" ref="L629" ca="1">_xll.RiskNormal(5.4702*LN(A629)-22.889,(5.4702*LN(A629)-22.889)*0.35,_xll.RiskTruncateP(0.05,0.95),_xll.RiskName("DMI"),_xll.RiskUnits("kg"))</f>
        <v>#NAME?</v>
      </c>
      <c r="M629" s="134" t="e" cm="1">
        <f t="array" aca="1" ref="M629" ca="1">_xll.RiskNormal(0.0243*L629,0.005*L629,_xll.RiskTruncateP(0.05,0.95),_xll.RiskName("Soil Intake"),_xll.RiskUnits("kg"))</f>
        <v>#NAME?</v>
      </c>
      <c r="N629" s="134" t="e">
        <f t="shared" ca="1" si="73"/>
        <v>#NAME?</v>
      </c>
      <c r="O629" s="134">
        <f t="shared" si="74"/>
        <v>0</v>
      </c>
      <c r="P629" s="134" t="e">
        <f t="shared" ca="1" si="77"/>
        <v>#NAME?</v>
      </c>
      <c r="Q629" s="134" t="e">
        <f t="shared" ca="1" si="78"/>
        <v>#NAME?</v>
      </c>
      <c r="R629" s="134" t="e">
        <f t="shared" ca="1" si="78"/>
        <v>#NAME?</v>
      </c>
      <c r="S629" s="134" t="e">
        <f t="shared" ca="1" si="76"/>
        <v>#NAME?</v>
      </c>
      <c r="T629" s="134" t="e" cm="1">
        <f t="array" aca="1" ref="T629" ca="1">U628-(U628*(0.5^(1/_xll.RiskNormal('SW7'!C$2,'SW7'!D$2,_xll.RiskTruncateP(0.05,0.95),_xll.RiskName("Halflife"),_xll.RiskUnits("d")))))</f>
        <v>#NAME?</v>
      </c>
      <c r="U629" s="134" t="e">
        <f t="shared" ca="1" si="75"/>
        <v>#NAME?</v>
      </c>
      <c r="V629" s="137" t="e" cm="1">
        <f t="array" aca="1" ref="V629" ca="1">(U629*_xll.RiskNormal('SW7'!C$3,'SW7'!D$3,_xll.RiskTruncateP(0.05,0.95),_xll.RiskName("PFAS MUSCLE FRAC"))/(B629*_xll.RiskNormal('SW7'!C$4,'SW7'!E$4,_xll.RiskTruncateP(0.05,0.95),_xll.RiskName("MUSCLE BW FRAC"))))/1000</f>
        <v>#NAME?</v>
      </c>
      <c r="W629" s="137" t="e" cm="1">
        <f t="array" aca="1" ref="W629" ca="1">V629/_xll.RiskNormal('SW7'!C$5,'SW7'!D$5,_xll.RiskTruncateP(0.05,0.95),_xll.RiskName("Serum Part"))</f>
        <v>#NAME?</v>
      </c>
    </row>
    <row r="630" spans="1:23" x14ac:dyDescent="0.35">
      <c r="A630" s="133">
        <f t="shared" si="72"/>
        <v>627</v>
      </c>
      <c r="B630" s="134" t="e" cm="1">
        <f t="array" aca="1" ref="B630" ca="1">B629+_xll.RiskNormal(0.32,0.112,_xll.RiskTruncateP(0.05,0.95),_xll.RiskName("BW Gain 2"),_xll.RiskUnits("kg"))</f>
        <v>#NAME?</v>
      </c>
      <c r="C630" s="133">
        <v>0</v>
      </c>
      <c r="D630" s="133">
        <v>0</v>
      </c>
      <c r="E630" s="163">
        <v>1.3</v>
      </c>
      <c r="F630" s="134"/>
      <c r="G630" s="134"/>
      <c r="H630" s="134"/>
      <c r="I630" s="134"/>
      <c r="J630" s="134"/>
      <c r="K630" s="134"/>
      <c r="L630" s="134" t="e" cm="1">
        <f t="array" aca="1" ref="L630" ca="1">_xll.RiskNormal(5.4702*LN(A630)-22.889,(5.4702*LN(A630)-22.889)*0.35,_xll.RiskTruncateP(0.05,0.95),_xll.RiskName("DMI"),_xll.RiskUnits("kg"))</f>
        <v>#NAME?</v>
      </c>
      <c r="M630" s="134" t="e" cm="1">
        <f t="array" aca="1" ref="M630" ca="1">_xll.RiskNormal(0.0243*L630,0.005*L630,_xll.RiskTruncateP(0.05,0.95),_xll.RiskName("Soil Intake"),_xll.RiskUnits("kg"))</f>
        <v>#NAME?</v>
      </c>
      <c r="N630" s="134" t="e">
        <f t="shared" ca="1" si="73"/>
        <v>#NAME?</v>
      </c>
      <c r="O630" s="134">
        <f t="shared" si="74"/>
        <v>0</v>
      </c>
      <c r="P630" s="134" t="e">
        <f t="shared" ca="1" si="77"/>
        <v>#NAME?</v>
      </c>
      <c r="Q630" s="134" t="e">
        <f t="shared" ca="1" si="78"/>
        <v>#NAME?</v>
      </c>
      <c r="R630" s="134" t="e">
        <f t="shared" ca="1" si="78"/>
        <v>#NAME?</v>
      </c>
      <c r="S630" s="134" t="e">
        <f t="shared" ca="1" si="76"/>
        <v>#NAME?</v>
      </c>
      <c r="T630" s="134" t="e" cm="1">
        <f t="array" aca="1" ref="T630" ca="1">U629-(U629*(0.5^(1/_xll.RiskNormal('SW7'!C$2,'SW7'!D$2,_xll.RiskTruncateP(0.05,0.95),_xll.RiskName("Halflife"),_xll.RiskUnits("d")))))</f>
        <v>#NAME?</v>
      </c>
      <c r="U630" s="134" t="e">
        <f t="shared" ca="1" si="75"/>
        <v>#NAME?</v>
      </c>
      <c r="V630" s="137" t="e" cm="1">
        <f t="array" aca="1" ref="V630" ca="1">(U630*_xll.RiskNormal('SW7'!C$3,'SW7'!D$3,_xll.RiskTruncateP(0.05,0.95),_xll.RiskName("PFAS MUSCLE FRAC"))/(B630*_xll.RiskNormal('SW7'!C$4,'SW7'!E$4,_xll.RiskTruncateP(0.05,0.95),_xll.RiskName("MUSCLE BW FRAC"))))/1000</f>
        <v>#NAME?</v>
      </c>
      <c r="W630" s="137" t="e" cm="1">
        <f t="array" aca="1" ref="W630" ca="1">V630/_xll.RiskNormal('SW7'!C$5,'SW7'!D$5,_xll.RiskTruncateP(0.05,0.95),_xll.RiskName("Serum Part"))</f>
        <v>#NAME?</v>
      </c>
    </row>
    <row r="631" spans="1:23" x14ac:dyDescent="0.35">
      <c r="A631" s="133">
        <f t="shared" si="72"/>
        <v>628</v>
      </c>
      <c r="B631" s="134" t="e" cm="1">
        <f t="array" aca="1" ref="B631" ca="1">B630+_xll.RiskNormal(0.32,0.112,_xll.RiskTruncateP(0.05,0.95),_xll.RiskName("BW Gain 2"),_xll.RiskUnits("kg"))</f>
        <v>#NAME?</v>
      </c>
      <c r="C631" s="133">
        <v>0</v>
      </c>
      <c r="D631" s="133">
        <v>0</v>
      </c>
      <c r="E631" s="163">
        <v>1.3</v>
      </c>
      <c r="F631" s="134"/>
      <c r="G631" s="134"/>
      <c r="H631" s="134"/>
      <c r="I631" s="134"/>
      <c r="J631" s="134"/>
      <c r="K631" s="134"/>
      <c r="L631" s="134" t="e" cm="1">
        <f t="array" aca="1" ref="L631" ca="1">_xll.RiskNormal(5.4702*LN(A631)-22.889,(5.4702*LN(A631)-22.889)*0.35,_xll.RiskTruncateP(0.05,0.95),_xll.RiskName("DMI"),_xll.RiskUnits("kg"))</f>
        <v>#NAME?</v>
      </c>
      <c r="M631" s="134" t="e" cm="1">
        <f t="array" aca="1" ref="M631" ca="1">_xll.RiskNormal(0.0243*L631,0.005*L631,_xll.RiskTruncateP(0.05,0.95),_xll.RiskName("Soil Intake"),_xll.RiskUnits("kg"))</f>
        <v>#NAME?</v>
      </c>
      <c r="N631" s="134" t="e">
        <f t="shared" ca="1" si="73"/>
        <v>#NAME?</v>
      </c>
      <c r="O631" s="134">
        <f t="shared" si="74"/>
        <v>0</v>
      </c>
      <c r="P631" s="134" t="e">
        <f t="shared" ca="1" si="77"/>
        <v>#NAME?</v>
      </c>
      <c r="Q631" s="134" t="e">
        <f t="shared" ca="1" si="78"/>
        <v>#NAME?</v>
      </c>
      <c r="R631" s="134" t="e">
        <f t="shared" ca="1" si="78"/>
        <v>#NAME?</v>
      </c>
      <c r="S631" s="134" t="e">
        <f t="shared" ca="1" si="76"/>
        <v>#NAME?</v>
      </c>
      <c r="T631" s="134" t="e" cm="1">
        <f t="array" aca="1" ref="T631" ca="1">U630-(U630*(0.5^(1/_xll.RiskNormal('SW7'!C$2,'SW7'!D$2,_xll.RiskTruncateP(0.05,0.95),_xll.RiskName("Halflife"),_xll.RiskUnits("d")))))</f>
        <v>#NAME?</v>
      </c>
      <c r="U631" s="134" t="e">
        <f t="shared" ca="1" si="75"/>
        <v>#NAME?</v>
      </c>
      <c r="V631" s="137" t="e" cm="1">
        <f t="array" aca="1" ref="V631" ca="1">(U631*_xll.RiskNormal('SW7'!C$3,'SW7'!D$3,_xll.RiskTruncateP(0.05,0.95),_xll.RiskName("PFAS MUSCLE FRAC"))/(B631*_xll.RiskNormal('SW7'!C$4,'SW7'!E$4,_xll.RiskTruncateP(0.05,0.95),_xll.RiskName("MUSCLE BW FRAC"))))/1000</f>
        <v>#NAME?</v>
      </c>
      <c r="W631" s="137" t="e" cm="1">
        <f t="array" aca="1" ref="W631" ca="1">V631/_xll.RiskNormal('SW7'!C$5,'SW7'!D$5,_xll.RiskTruncateP(0.05,0.95),_xll.RiskName("Serum Part"))</f>
        <v>#NAME?</v>
      </c>
    </row>
    <row r="632" spans="1:23" x14ac:dyDescent="0.35">
      <c r="A632" s="133">
        <f t="shared" si="72"/>
        <v>629</v>
      </c>
      <c r="B632" s="134" t="e" cm="1">
        <f t="array" aca="1" ref="B632" ca="1">B631+_xll.RiskNormal(0.32,0.112,_xll.RiskTruncateP(0.05,0.95),_xll.RiskName("BW Gain 2"),_xll.RiskUnits("kg"))</f>
        <v>#NAME?</v>
      </c>
      <c r="C632" s="133">
        <v>0</v>
      </c>
      <c r="D632" s="133">
        <v>0</v>
      </c>
      <c r="E632" s="163">
        <v>1.3</v>
      </c>
      <c r="F632" s="134"/>
      <c r="G632" s="134"/>
      <c r="H632" s="134"/>
      <c r="I632" s="134"/>
      <c r="J632" s="134"/>
      <c r="K632" s="134"/>
      <c r="L632" s="134" t="e" cm="1">
        <f t="array" aca="1" ref="L632" ca="1">_xll.RiskNormal(5.4702*LN(A632)-22.889,(5.4702*LN(A632)-22.889)*0.35,_xll.RiskTruncateP(0.05,0.95),_xll.RiskName("DMI"),_xll.RiskUnits("kg"))</f>
        <v>#NAME?</v>
      </c>
      <c r="M632" s="134" t="e" cm="1">
        <f t="array" aca="1" ref="M632" ca="1">_xll.RiskNormal(0.0243*L632,0.005*L632,_xll.RiskTruncateP(0.05,0.95),_xll.RiskName("Soil Intake"),_xll.RiskUnits("kg"))</f>
        <v>#NAME?</v>
      </c>
      <c r="N632" s="134" t="e">
        <f t="shared" ca="1" si="73"/>
        <v>#NAME?</v>
      </c>
      <c r="O632" s="134">
        <f t="shared" si="74"/>
        <v>0</v>
      </c>
      <c r="P632" s="134" t="e">
        <f t="shared" ca="1" si="77"/>
        <v>#NAME?</v>
      </c>
      <c r="Q632" s="134" t="e">
        <f t="shared" ca="1" si="78"/>
        <v>#NAME?</v>
      </c>
      <c r="R632" s="134" t="e">
        <f t="shared" ca="1" si="78"/>
        <v>#NAME?</v>
      </c>
      <c r="S632" s="134" t="e">
        <f t="shared" ca="1" si="76"/>
        <v>#NAME?</v>
      </c>
      <c r="T632" s="134" t="e" cm="1">
        <f t="array" aca="1" ref="T632" ca="1">U631-(U631*(0.5^(1/_xll.RiskNormal('SW7'!C$2,'SW7'!D$2,_xll.RiskTruncateP(0.05,0.95),_xll.RiskName("Halflife"),_xll.RiskUnits("d")))))</f>
        <v>#NAME?</v>
      </c>
      <c r="U632" s="134" t="e">
        <f t="shared" ca="1" si="75"/>
        <v>#NAME?</v>
      </c>
      <c r="V632" s="137" t="e" cm="1">
        <f t="array" aca="1" ref="V632" ca="1">(U632*_xll.RiskNormal('SW7'!C$3,'SW7'!D$3,_xll.RiskTruncateP(0.05,0.95),_xll.RiskName("PFAS MUSCLE FRAC"))/(B632*_xll.RiskNormal('SW7'!C$4,'SW7'!E$4,_xll.RiskTruncateP(0.05,0.95),_xll.RiskName("MUSCLE BW FRAC"))))/1000</f>
        <v>#NAME?</v>
      </c>
      <c r="W632" s="137" t="e" cm="1">
        <f t="array" aca="1" ref="W632" ca="1">V632/_xll.RiskNormal('SW7'!C$5,'SW7'!D$5,_xll.RiskTruncateP(0.05,0.95),_xll.RiskName("Serum Part"))</f>
        <v>#NAME?</v>
      </c>
    </row>
    <row r="633" spans="1:23" x14ac:dyDescent="0.35">
      <c r="A633" s="133">
        <f t="shared" si="72"/>
        <v>630</v>
      </c>
      <c r="B633" s="134" t="e" cm="1">
        <f t="array" aca="1" ref="B633" ca="1">B632+_xll.RiskNormal(0.32,0.112,_xll.RiskTruncateP(0.05,0.95),_xll.RiskName("BW Gain 2"),_xll.RiskUnits("kg"))</f>
        <v>#NAME?</v>
      </c>
      <c r="C633" s="133">
        <v>0</v>
      </c>
      <c r="D633" s="133">
        <v>0</v>
      </c>
      <c r="E633" s="163">
        <v>1.3</v>
      </c>
      <c r="F633" s="134"/>
      <c r="G633" s="134"/>
      <c r="H633" s="134"/>
      <c r="I633" s="134"/>
      <c r="J633" s="134"/>
      <c r="K633" s="134"/>
      <c r="L633" s="134" t="e" cm="1">
        <f t="array" aca="1" ref="L633" ca="1">_xll.RiskNormal(5.4702*LN(A633)-22.889,(5.4702*LN(A633)-22.889)*0.35,_xll.RiskTruncateP(0.05,0.95),_xll.RiskName("DMI"),_xll.RiskUnits("kg"))</f>
        <v>#NAME?</v>
      </c>
      <c r="M633" s="134" t="e" cm="1">
        <f t="array" aca="1" ref="M633" ca="1">_xll.RiskNormal(0.0243*L633,0.005*L633,_xll.RiskTruncateP(0.05,0.95),_xll.RiskName("Soil Intake"),_xll.RiskUnits("kg"))</f>
        <v>#NAME?</v>
      </c>
      <c r="N633" s="134" t="e">
        <f t="shared" ca="1" si="73"/>
        <v>#NAME?</v>
      </c>
      <c r="O633" s="134">
        <f t="shared" si="74"/>
        <v>0</v>
      </c>
      <c r="P633" s="134" t="e">
        <f t="shared" ca="1" si="77"/>
        <v>#NAME?</v>
      </c>
      <c r="Q633" s="134" t="e">
        <f t="shared" ca="1" si="78"/>
        <v>#NAME?</v>
      </c>
      <c r="R633" s="134" t="e">
        <f t="shared" ca="1" si="78"/>
        <v>#NAME?</v>
      </c>
      <c r="S633" s="134" t="e">
        <f t="shared" ca="1" si="76"/>
        <v>#NAME?</v>
      </c>
      <c r="T633" s="134" t="e" cm="1">
        <f t="array" aca="1" ref="T633" ca="1">U632-(U632*(0.5^(1/_xll.RiskNormal('SW7'!C$2,'SW7'!D$2,_xll.RiskTruncateP(0.05,0.95),_xll.RiskName("Halflife"),_xll.RiskUnits("d")))))</f>
        <v>#NAME?</v>
      </c>
      <c r="U633" s="134" t="e">
        <f t="shared" ca="1" si="75"/>
        <v>#NAME?</v>
      </c>
      <c r="V633" s="137" t="e" cm="1">
        <f t="array" aca="1" ref="V633" ca="1">(U633*_xll.RiskNormal('SW7'!C$3,'SW7'!D$3,_xll.RiskTruncateP(0.05,0.95),_xll.RiskName("PFAS MUSCLE FRAC"))/(B633*_xll.RiskNormal('SW7'!C$4,'SW7'!E$4,_xll.RiskTruncateP(0.05,0.95),_xll.RiskName("MUSCLE BW FRAC"))))/1000</f>
        <v>#NAME?</v>
      </c>
      <c r="W633" s="137" t="e" cm="1">
        <f t="array" aca="1" ref="W633" ca="1">V633/_xll.RiskNormal('SW7'!C$5,'SW7'!D$5,_xll.RiskTruncateP(0.05,0.95),_xll.RiskName("Serum Part"))</f>
        <v>#NAME?</v>
      </c>
    </row>
    <row r="634" spans="1:23" x14ac:dyDescent="0.35">
      <c r="A634" s="133">
        <f t="shared" si="72"/>
        <v>631</v>
      </c>
      <c r="B634" s="134" t="e" cm="1">
        <f t="array" aca="1" ref="B634" ca="1">B633+_xll.RiskNormal(0.32,0.112,_xll.RiskTruncateP(0.05,0.95),_xll.RiskName("BW Gain 2"),_xll.RiskUnits("kg"))</f>
        <v>#NAME?</v>
      </c>
      <c r="C634" s="133">
        <v>0</v>
      </c>
      <c r="D634" s="133">
        <v>0</v>
      </c>
      <c r="E634" s="163">
        <v>0</v>
      </c>
      <c r="F634" s="134"/>
      <c r="G634" s="134"/>
      <c r="H634" s="134"/>
      <c r="I634" s="134"/>
      <c r="J634" s="134"/>
      <c r="K634" s="134"/>
      <c r="L634" s="134" t="e" cm="1">
        <f t="array" aca="1" ref="L634" ca="1">_xll.RiskNormal(5.4702*LN(A634)-22.889,(5.4702*LN(A634)-22.889)*0.35,_xll.RiskTruncateP(0.05,0.95),_xll.RiskName("DMI"),_xll.RiskUnits("kg"))</f>
        <v>#NAME?</v>
      </c>
      <c r="M634" s="134" t="e" cm="1">
        <f t="array" aca="1" ref="M634" ca="1">_xll.RiskNormal(0.0243*L634,0.005*L634,_xll.RiskTruncateP(0.05,0.95),_xll.RiskName("Soil Intake"),_xll.RiskUnits("kg"))</f>
        <v>#NAME?</v>
      </c>
      <c r="N634" s="134" t="e">
        <f t="shared" ca="1" si="73"/>
        <v>#NAME?</v>
      </c>
      <c r="O634" s="134">
        <f t="shared" si="74"/>
        <v>0</v>
      </c>
      <c r="P634" s="134" t="e">
        <f t="shared" ca="1" si="77"/>
        <v>#NAME?</v>
      </c>
      <c r="Q634" s="134" t="e">
        <f t="shared" ca="1" si="78"/>
        <v>#NAME?</v>
      </c>
      <c r="R634" s="134" t="e">
        <f t="shared" ca="1" si="78"/>
        <v>#NAME?</v>
      </c>
      <c r="S634" s="134" t="e">
        <f t="shared" ca="1" si="76"/>
        <v>#NAME?</v>
      </c>
      <c r="T634" s="134" t="e" cm="1">
        <f t="array" aca="1" ref="T634" ca="1">U633-(U633*(0.5^(1/_xll.RiskNormal('SW7'!C$2,'SW7'!D$2,_xll.RiskTruncateP(0.05,0.95),_xll.RiskName("Halflife"),_xll.RiskUnits("d")))))</f>
        <v>#NAME?</v>
      </c>
      <c r="U634" s="134" t="e">
        <f t="shared" ca="1" si="75"/>
        <v>#NAME?</v>
      </c>
      <c r="V634" s="137" t="e" cm="1">
        <f t="array" aca="1" ref="V634" ca="1">(U634*_xll.RiskNormal('SW7'!C$3,'SW7'!D$3,_xll.RiskTruncateP(0.05,0.95),_xll.RiskName("PFAS MUSCLE FRAC"))/(B634*_xll.RiskNormal('SW7'!C$4,'SW7'!E$4,_xll.RiskTruncateP(0.05,0.95),_xll.RiskName("MUSCLE BW FRAC"))))/1000</f>
        <v>#NAME?</v>
      </c>
      <c r="W634" s="137" t="e" cm="1">
        <f t="array" aca="1" ref="W634" ca="1">V634/_xll.RiskNormal('SW7'!C$5,'SW7'!D$5,_xll.RiskTruncateP(0.05,0.95),_xll.RiskName("Serum Part"))</f>
        <v>#NAME?</v>
      </c>
    </row>
    <row r="635" spans="1:23" x14ac:dyDescent="0.35">
      <c r="A635" s="133">
        <f t="shared" si="72"/>
        <v>632</v>
      </c>
      <c r="B635" s="134" t="e" cm="1">
        <f t="array" aca="1" ref="B635" ca="1">B634+_xll.RiskNormal(0.32,0.112,_xll.RiskTruncateP(0.05,0.95),_xll.RiskName("BW Gain 2"),_xll.RiskUnits("kg"))</f>
        <v>#NAME?</v>
      </c>
      <c r="C635" s="133">
        <v>0</v>
      </c>
      <c r="D635" s="133">
        <v>0</v>
      </c>
      <c r="E635" s="163">
        <v>0</v>
      </c>
      <c r="F635" s="134"/>
      <c r="G635" s="134"/>
      <c r="H635" s="134"/>
      <c r="I635" s="134"/>
      <c r="J635" s="134"/>
      <c r="K635" s="134"/>
      <c r="L635" s="134" t="e" cm="1">
        <f t="array" aca="1" ref="L635" ca="1">_xll.RiskNormal(5.4702*LN(A635)-22.889,(5.4702*LN(A635)-22.889)*0.35,_xll.RiskTruncateP(0.05,0.95),_xll.RiskName("DMI"),_xll.RiskUnits("kg"))</f>
        <v>#NAME?</v>
      </c>
      <c r="M635" s="134" t="e" cm="1">
        <f t="array" aca="1" ref="M635" ca="1">_xll.RiskNormal(0.0243*L635,0.005*L635,_xll.RiskTruncateP(0.05,0.95),_xll.RiskName("Soil Intake"),_xll.RiskUnits("kg"))</f>
        <v>#NAME?</v>
      </c>
      <c r="N635" s="134" t="e">
        <f t="shared" ca="1" si="73"/>
        <v>#NAME?</v>
      </c>
      <c r="O635" s="134">
        <f t="shared" si="74"/>
        <v>0</v>
      </c>
      <c r="P635" s="134" t="e">
        <f t="shared" ca="1" si="77"/>
        <v>#NAME?</v>
      </c>
      <c r="Q635" s="134" t="e">
        <f t="shared" ca="1" si="78"/>
        <v>#NAME?</v>
      </c>
      <c r="R635" s="134" t="e">
        <f t="shared" ca="1" si="78"/>
        <v>#NAME?</v>
      </c>
      <c r="S635" s="134" t="e">
        <f t="shared" ca="1" si="76"/>
        <v>#NAME?</v>
      </c>
      <c r="T635" s="134" t="e" cm="1">
        <f t="array" aca="1" ref="T635" ca="1">U634-(U634*(0.5^(1/_xll.RiskNormal('SW7'!C$2,'SW7'!D$2,_xll.RiskTruncateP(0.05,0.95),_xll.RiskName("Halflife"),_xll.RiskUnits("d")))))</f>
        <v>#NAME?</v>
      </c>
      <c r="U635" s="134" t="e">
        <f t="shared" ca="1" si="75"/>
        <v>#NAME?</v>
      </c>
      <c r="V635" s="137" t="e" cm="1">
        <f t="array" aca="1" ref="V635" ca="1">(U635*_xll.RiskNormal('SW7'!C$3,'SW7'!D$3,_xll.RiskTruncateP(0.05,0.95),_xll.RiskName("PFAS MUSCLE FRAC"))/(B635*_xll.RiskNormal('SW7'!C$4,'SW7'!E$4,_xll.RiskTruncateP(0.05,0.95),_xll.RiskName("MUSCLE BW FRAC"))))/1000</f>
        <v>#NAME?</v>
      </c>
      <c r="W635" s="137" t="e" cm="1">
        <f t="array" aca="1" ref="W635" ca="1">V635/_xll.RiskNormal('SW7'!C$5,'SW7'!D$5,_xll.RiskTruncateP(0.05,0.95),_xll.RiskName("Serum Part"))</f>
        <v>#NAME?</v>
      </c>
    </row>
    <row r="636" spans="1:23" x14ac:dyDescent="0.35">
      <c r="A636" s="133">
        <f t="shared" si="72"/>
        <v>633</v>
      </c>
      <c r="B636" s="134" t="e" cm="1">
        <f t="array" aca="1" ref="B636" ca="1">B635+_xll.RiskNormal(0.32,0.112,_xll.RiskTruncateP(0.05,0.95),_xll.RiskName("BW Gain 2"),_xll.RiskUnits("kg"))</f>
        <v>#NAME?</v>
      </c>
      <c r="C636" s="133">
        <v>0</v>
      </c>
      <c r="D636" s="133">
        <v>0</v>
      </c>
      <c r="E636" s="163">
        <v>0</v>
      </c>
      <c r="F636" s="134"/>
      <c r="G636" s="134"/>
      <c r="H636" s="134"/>
      <c r="I636" s="134"/>
      <c r="J636" s="134"/>
      <c r="K636" s="134"/>
      <c r="L636" s="134" t="e" cm="1">
        <f t="array" aca="1" ref="L636" ca="1">_xll.RiskNormal(5.4702*LN(A636)-22.889,(5.4702*LN(A636)-22.889)*0.35,_xll.RiskTruncateP(0.05,0.95),_xll.RiskName("DMI"),_xll.RiskUnits("kg"))</f>
        <v>#NAME?</v>
      </c>
      <c r="M636" s="134" t="e" cm="1">
        <f t="array" aca="1" ref="M636" ca="1">_xll.RiskNormal(0.0243*L636,0.005*L636,_xll.RiskTruncateP(0.05,0.95),_xll.RiskName("Soil Intake"),_xll.RiskUnits("kg"))</f>
        <v>#NAME?</v>
      </c>
      <c r="N636" s="134" t="e">
        <f t="shared" ca="1" si="73"/>
        <v>#NAME?</v>
      </c>
      <c r="O636" s="134">
        <f t="shared" si="74"/>
        <v>0</v>
      </c>
      <c r="P636" s="134" t="e">
        <f t="shared" ca="1" si="77"/>
        <v>#NAME?</v>
      </c>
      <c r="Q636" s="134" t="e">
        <f t="shared" ca="1" si="78"/>
        <v>#NAME?</v>
      </c>
      <c r="R636" s="134" t="e">
        <f t="shared" ca="1" si="78"/>
        <v>#NAME?</v>
      </c>
      <c r="S636" s="134" t="e">
        <f t="shared" ca="1" si="76"/>
        <v>#NAME?</v>
      </c>
      <c r="T636" s="134" t="e" cm="1">
        <f t="array" aca="1" ref="T636" ca="1">U635-(U635*(0.5^(1/_xll.RiskNormal('SW7'!C$2,'SW7'!D$2,_xll.RiskTruncateP(0.05,0.95),_xll.RiskName("Halflife"),_xll.RiskUnits("d")))))</f>
        <v>#NAME?</v>
      </c>
      <c r="U636" s="134" t="e">
        <f t="shared" ca="1" si="75"/>
        <v>#NAME?</v>
      </c>
      <c r="V636" s="137" t="e" cm="1">
        <f t="array" aca="1" ref="V636" ca="1">(U636*_xll.RiskNormal('SW7'!C$3,'SW7'!D$3,_xll.RiskTruncateP(0.05,0.95),_xll.RiskName("PFAS MUSCLE FRAC"))/(B636*_xll.RiskNormal('SW7'!C$4,'SW7'!E$4,_xll.RiskTruncateP(0.05,0.95),_xll.RiskName("MUSCLE BW FRAC"))))/1000</f>
        <v>#NAME?</v>
      </c>
      <c r="W636" s="137" t="e" cm="1">
        <f t="array" aca="1" ref="W636" ca="1">V636/_xll.RiskNormal('SW7'!C$5,'SW7'!D$5,_xll.RiskTruncateP(0.05,0.95),_xll.RiskName("Serum Part"))</f>
        <v>#NAME?</v>
      </c>
    </row>
    <row r="637" spans="1:23" x14ac:dyDescent="0.35">
      <c r="A637" s="133">
        <f t="shared" si="72"/>
        <v>634</v>
      </c>
      <c r="B637" s="134" t="e" cm="1">
        <f t="array" aca="1" ref="B637" ca="1">B636+_xll.RiskNormal(0.32,0.112,_xll.RiskTruncateP(0.05,0.95),_xll.RiskName("BW Gain 2"),_xll.RiskUnits("kg"))</f>
        <v>#NAME?</v>
      </c>
      <c r="C637" s="133">
        <v>0</v>
      </c>
      <c r="D637" s="133">
        <v>0</v>
      </c>
      <c r="E637" s="163">
        <v>0</v>
      </c>
      <c r="F637" s="134"/>
      <c r="G637" s="134"/>
      <c r="H637" s="134"/>
      <c r="I637" s="134"/>
      <c r="J637" s="134"/>
      <c r="K637" s="134"/>
      <c r="L637" s="134" t="e" cm="1">
        <f t="array" aca="1" ref="L637" ca="1">_xll.RiskNormal(5.4702*LN(A637)-22.889,(5.4702*LN(A637)-22.889)*0.35,_xll.RiskTruncateP(0.05,0.95),_xll.RiskName("DMI"),_xll.RiskUnits("kg"))</f>
        <v>#NAME?</v>
      </c>
      <c r="M637" s="134" t="e" cm="1">
        <f t="array" aca="1" ref="M637" ca="1">_xll.RiskNormal(0.0243*L637,0.005*L637,_xll.RiskTruncateP(0.05,0.95),_xll.RiskName("Soil Intake"),_xll.RiskUnits("kg"))</f>
        <v>#NAME?</v>
      </c>
      <c r="N637" s="134" t="e">
        <f t="shared" ca="1" si="73"/>
        <v>#NAME?</v>
      </c>
      <c r="O637" s="134">
        <f t="shared" si="74"/>
        <v>0</v>
      </c>
      <c r="P637" s="134" t="e">
        <f t="shared" ca="1" si="77"/>
        <v>#NAME?</v>
      </c>
      <c r="Q637" s="134" t="e">
        <f t="shared" ca="1" si="78"/>
        <v>#NAME?</v>
      </c>
      <c r="R637" s="134" t="e">
        <f t="shared" ca="1" si="78"/>
        <v>#NAME?</v>
      </c>
      <c r="S637" s="134" t="e">
        <f t="shared" ca="1" si="76"/>
        <v>#NAME?</v>
      </c>
      <c r="T637" s="134" t="e" cm="1">
        <f t="array" aca="1" ref="T637" ca="1">U636-(U636*(0.5^(1/_xll.RiskNormal('SW7'!C$2,'SW7'!D$2,_xll.RiskTruncateP(0.05,0.95),_xll.RiskName("Halflife"),_xll.RiskUnits("d")))))</f>
        <v>#NAME?</v>
      </c>
      <c r="U637" s="134" t="e">
        <f t="shared" ca="1" si="75"/>
        <v>#NAME?</v>
      </c>
      <c r="V637" s="137" t="e" cm="1">
        <f t="array" aca="1" ref="V637" ca="1">(U637*_xll.RiskNormal('SW7'!C$3,'SW7'!D$3,_xll.RiskTruncateP(0.05,0.95),_xll.RiskName("PFAS MUSCLE FRAC"))/(B637*_xll.RiskNormal('SW7'!C$4,'SW7'!E$4,_xll.RiskTruncateP(0.05,0.95),_xll.RiskName("MUSCLE BW FRAC"))))/1000</f>
        <v>#NAME?</v>
      </c>
      <c r="W637" s="137" t="e" cm="1">
        <f t="array" aca="1" ref="W637" ca="1">V637/_xll.RiskNormal('SW7'!C$5,'SW7'!D$5,_xll.RiskTruncateP(0.05,0.95),_xll.RiskName("Serum Part"))</f>
        <v>#NAME?</v>
      </c>
    </row>
    <row r="638" spans="1:23" x14ac:dyDescent="0.35">
      <c r="A638" s="133">
        <f t="shared" si="72"/>
        <v>635</v>
      </c>
      <c r="B638" s="134" t="e" cm="1">
        <f t="array" aca="1" ref="B638" ca="1">B637+_xll.RiskNormal(0.32,0.112,_xll.RiskTruncateP(0.05,0.95),_xll.RiskName("BW Gain 2"),_xll.RiskUnits("kg"))</f>
        <v>#NAME?</v>
      </c>
      <c r="C638" s="133">
        <v>0</v>
      </c>
      <c r="D638" s="133">
        <v>0</v>
      </c>
      <c r="E638" s="163">
        <v>0</v>
      </c>
      <c r="F638" s="134"/>
      <c r="G638" s="134"/>
      <c r="H638" s="134"/>
      <c r="I638" s="134"/>
      <c r="J638" s="134"/>
      <c r="K638" s="134"/>
      <c r="L638" s="134" t="e" cm="1">
        <f t="array" aca="1" ref="L638" ca="1">_xll.RiskNormal(5.4702*LN(A638)-22.889,(5.4702*LN(A638)-22.889)*0.35,_xll.RiskTruncateP(0.05,0.95),_xll.RiskName("DMI"),_xll.RiskUnits("kg"))</f>
        <v>#NAME?</v>
      </c>
      <c r="M638" s="134" t="e" cm="1">
        <f t="array" aca="1" ref="M638" ca="1">_xll.RiskNormal(0.0243*L638,0.005*L638,_xll.RiskTruncateP(0.05,0.95),_xll.RiskName("Soil Intake"),_xll.RiskUnits("kg"))</f>
        <v>#NAME?</v>
      </c>
      <c r="N638" s="134" t="e">
        <f t="shared" ca="1" si="73"/>
        <v>#NAME?</v>
      </c>
      <c r="O638" s="134">
        <f t="shared" si="74"/>
        <v>0</v>
      </c>
      <c r="P638" s="134" t="e">
        <f t="shared" ca="1" si="77"/>
        <v>#NAME?</v>
      </c>
      <c r="Q638" s="134" t="e">
        <f t="shared" ca="1" si="78"/>
        <v>#NAME?</v>
      </c>
      <c r="R638" s="134" t="e">
        <f t="shared" ca="1" si="78"/>
        <v>#NAME?</v>
      </c>
      <c r="S638" s="134" t="e">
        <f t="shared" ca="1" si="76"/>
        <v>#NAME?</v>
      </c>
      <c r="T638" s="134" t="e" cm="1">
        <f t="array" aca="1" ref="T638" ca="1">U637-(U637*(0.5^(1/_xll.RiskNormal('SW7'!C$2,'SW7'!D$2,_xll.RiskTruncateP(0.05,0.95),_xll.RiskName("Halflife"),_xll.RiskUnits("d")))))</f>
        <v>#NAME?</v>
      </c>
      <c r="U638" s="134" t="e">
        <f t="shared" ca="1" si="75"/>
        <v>#NAME?</v>
      </c>
      <c r="V638" s="137" t="e" cm="1">
        <f t="array" aca="1" ref="V638" ca="1">(U638*_xll.RiskNormal('SW7'!C$3,'SW7'!D$3,_xll.RiskTruncateP(0.05,0.95),_xll.RiskName("PFAS MUSCLE FRAC"))/(B638*_xll.RiskNormal('SW7'!C$4,'SW7'!E$4,_xll.RiskTruncateP(0.05,0.95),_xll.RiskName("MUSCLE BW FRAC"))))/1000</f>
        <v>#NAME?</v>
      </c>
      <c r="W638" s="137" t="e" cm="1">
        <f t="array" aca="1" ref="W638" ca="1">V638/_xll.RiskNormal('SW7'!C$5,'SW7'!D$5,_xll.RiskTruncateP(0.05,0.95),_xll.RiskName("Serum Part"))</f>
        <v>#NAME?</v>
      </c>
    </row>
    <row r="639" spans="1:23" x14ac:dyDescent="0.35">
      <c r="A639" s="133">
        <f t="shared" si="72"/>
        <v>636</v>
      </c>
      <c r="B639" s="134" t="e" cm="1">
        <f t="array" aca="1" ref="B639" ca="1">B638+_xll.RiskNormal(0.32,0.112,_xll.RiskTruncateP(0.05,0.95),_xll.RiskName("BW Gain 2"),_xll.RiskUnits("kg"))</f>
        <v>#NAME?</v>
      </c>
      <c r="C639" s="133">
        <v>0</v>
      </c>
      <c r="D639" s="133">
        <v>0</v>
      </c>
      <c r="E639" s="163">
        <v>0</v>
      </c>
      <c r="F639" s="134"/>
      <c r="G639" s="134"/>
      <c r="H639" s="134"/>
      <c r="I639" s="134"/>
      <c r="J639" s="134"/>
      <c r="K639" s="134"/>
      <c r="L639" s="134" t="e" cm="1">
        <f t="array" aca="1" ref="L639" ca="1">_xll.RiskNormal(5.4702*LN(A639)-22.889,(5.4702*LN(A639)-22.889)*0.35,_xll.RiskTruncateP(0.05,0.95),_xll.RiskName("DMI"),_xll.RiskUnits("kg"))</f>
        <v>#NAME?</v>
      </c>
      <c r="M639" s="134" t="e" cm="1">
        <f t="array" aca="1" ref="M639" ca="1">_xll.RiskNormal(0.0243*L639,0.005*L639,_xll.RiskTruncateP(0.05,0.95),_xll.RiskName("Soil Intake"),_xll.RiskUnits("kg"))</f>
        <v>#NAME?</v>
      </c>
      <c r="N639" s="134" t="e">
        <f t="shared" ca="1" si="73"/>
        <v>#NAME?</v>
      </c>
      <c r="O639" s="134">
        <f t="shared" si="74"/>
        <v>0</v>
      </c>
      <c r="P639" s="134" t="e">
        <f t="shared" ca="1" si="77"/>
        <v>#NAME?</v>
      </c>
      <c r="Q639" s="134" t="e">
        <f t="shared" ca="1" si="78"/>
        <v>#NAME?</v>
      </c>
      <c r="R639" s="134" t="e">
        <f t="shared" ca="1" si="78"/>
        <v>#NAME?</v>
      </c>
      <c r="S639" s="134" t="e">
        <f t="shared" ca="1" si="76"/>
        <v>#NAME?</v>
      </c>
      <c r="T639" s="134" t="e" cm="1">
        <f t="array" aca="1" ref="T639" ca="1">U638-(U638*(0.5^(1/_xll.RiskNormal('SW7'!C$2,'SW7'!D$2,_xll.RiskTruncateP(0.05,0.95),_xll.RiskName("Halflife"),_xll.RiskUnits("d")))))</f>
        <v>#NAME?</v>
      </c>
      <c r="U639" s="134" t="e">
        <f t="shared" ca="1" si="75"/>
        <v>#NAME?</v>
      </c>
      <c r="V639" s="137" t="e" cm="1">
        <f t="array" aca="1" ref="V639" ca="1">(U639*_xll.RiskNormal('SW7'!C$3,'SW7'!D$3,_xll.RiskTruncateP(0.05,0.95),_xll.RiskName("PFAS MUSCLE FRAC"))/(B639*_xll.RiskNormal('SW7'!C$4,'SW7'!E$4,_xll.RiskTruncateP(0.05,0.95),_xll.RiskName("MUSCLE BW FRAC"))))/1000</f>
        <v>#NAME?</v>
      </c>
      <c r="W639" s="137" t="e" cm="1">
        <f t="array" aca="1" ref="W639" ca="1">V639/_xll.RiskNormal('SW7'!C$5,'SW7'!D$5,_xll.RiskTruncateP(0.05,0.95),_xll.RiskName("Serum Part"))</f>
        <v>#NAME?</v>
      </c>
    </row>
    <row r="640" spans="1:23" x14ac:dyDescent="0.35">
      <c r="A640" s="133">
        <f t="shared" si="72"/>
        <v>637</v>
      </c>
      <c r="B640" s="134" t="e" cm="1">
        <f t="array" aca="1" ref="B640" ca="1">B639+_xll.RiskNormal(0.32,0.112,_xll.RiskTruncateP(0.05,0.95),_xll.RiskName("BW Gain 2"),_xll.RiskUnits("kg"))</f>
        <v>#NAME?</v>
      </c>
      <c r="C640" s="133">
        <v>0</v>
      </c>
      <c r="D640" s="133">
        <v>0</v>
      </c>
      <c r="E640" s="163">
        <v>0</v>
      </c>
      <c r="F640" s="134"/>
      <c r="G640" s="134"/>
      <c r="H640" s="134"/>
      <c r="I640" s="134"/>
      <c r="J640" s="134"/>
      <c r="K640" s="134"/>
      <c r="L640" s="134" t="e" cm="1">
        <f t="array" aca="1" ref="L640" ca="1">_xll.RiskNormal(5.4702*LN(A640)-22.889,(5.4702*LN(A640)-22.889)*0.35,_xll.RiskTruncateP(0.05,0.95),_xll.RiskName("DMI"),_xll.RiskUnits("kg"))</f>
        <v>#NAME?</v>
      </c>
      <c r="M640" s="134" t="e" cm="1">
        <f t="array" aca="1" ref="M640" ca="1">_xll.RiskNormal(0.0243*L640,0.005*L640,_xll.RiskTruncateP(0.05,0.95),_xll.RiskName("Soil Intake"),_xll.RiskUnits("kg"))</f>
        <v>#NAME?</v>
      </c>
      <c r="N640" s="134" t="e">
        <f t="shared" ca="1" si="73"/>
        <v>#NAME?</v>
      </c>
      <c r="O640" s="134">
        <f t="shared" si="74"/>
        <v>0</v>
      </c>
      <c r="P640" s="134" t="e">
        <f t="shared" ca="1" si="77"/>
        <v>#NAME?</v>
      </c>
      <c r="Q640" s="134" t="e">
        <f t="shared" ca="1" si="78"/>
        <v>#NAME?</v>
      </c>
      <c r="R640" s="134" t="e">
        <f t="shared" ca="1" si="78"/>
        <v>#NAME?</v>
      </c>
      <c r="S640" s="134" t="e">
        <f t="shared" ca="1" si="76"/>
        <v>#NAME?</v>
      </c>
      <c r="T640" s="134" t="e" cm="1">
        <f t="array" aca="1" ref="T640" ca="1">U639-(U639*(0.5^(1/_xll.RiskNormal('SW7'!C$2,'SW7'!D$2,_xll.RiskTruncateP(0.05,0.95),_xll.RiskName("Halflife"),_xll.RiskUnits("d")))))</f>
        <v>#NAME?</v>
      </c>
      <c r="U640" s="134" t="e">
        <f t="shared" ca="1" si="75"/>
        <v>#NAME?</v>
      </c>
      <c r="V640" s="137" t="e" cm="1">
        <f t="array" aca="1" ref="V640" ca="1">(U640*_xll.RiskNormal('SW7'!C$3,'SW7'!D$3,_xll.RiskTruncateP(0.05,0.95),_xll.RiskName("PFAS MUSCLE FRAC"))/(B640*_xll.RiskNormal('SW7'!C$4,'SW7'!E$4,_xll.RiskTruncateP(0.05,0.95),_xll.RiskName("MUSCLE BW FRAC"))))/1000</f>
        <v>#NAME?</v>
      </c>
      <c r="W640" s="137" t="e" cm="1">
        <f t="array" aca="1" ref="W640" ca="1">V640/_xll.RiskNormal('SW7'!C$5,'SW7'!D$5,_xll.RiskTruncateP(0.05,0.95),_xll.RiskName("Serum Part"))</f>
        <v>#NAME?</v>
      </c>
    </row>
    <row r="641" spans="1:23" x14ac:dyDescent="0.35">
      <c r="A641" s="133">
        <f t="shared" si="72"/>
        <v>638</v>
      </c>
      <c r="B641" s="134" t="e" cm="1">
        <f t="array" aca="1" ref="B641" ca="1">B640+_xll.RiskNormal(0.32,0.112,_xll.RiskTruncateP(0.05,0.95),_xll.RiskName("BW Gain 2"),_xll.RiskUnits("kg"))</f>
        <v>#NAME?</v>
      </c>
      <c r="C641" s="133">
        <v>0</v>
      </c>
      <c r="D641" s="133">
        <v>0</v>
      </c>
      <c r="E641" s="163">
        <v>0</v>
      </c>
      <c r="F641" s="134"/>
      <c r="G641" s="134"/>
      <c r="H641" s="134"/>
      <c r="I641" s="134"/>
      <c r="J641" s="134"/>
      <c r="K641" s="134"/>
      <c r="L641" s="134" t="e" cm="1">
        <f t="array" aca="1" ref="L641" ca="1">_xll.RiskNormal(5.4702*LN(A641)-22.889,(5.4702*LN(A641)-22.889)*0.35,_xll.RiskTruncateP(0.05,0.95),_xll.RiskName("DMI"),_xll.RiskUnits("kg"))</f>
        <v>#NAME?</v>
      </c>
      <c r="M641" s="134" t="e" cm="1">
        <f t="array" aca="1" ref="M641" ca="1">_xll.RiskNormal(0.0243*L641,0.005*L641,_xll.RiskTruncateP(0.05,0.95),_xll.RiskName("Soil Intake"),_xll.RiskUnits("kg"))</f>
        <v>#NAME?</v>
      </c>
      <c r="N641" s="134" t="e">
        <f t="shared" ca="1" si="73"/>
        <v>#NAME?</v>
      </c>
      <c r="O641" s="134">
        <f t="shared" si="74"/>
        <v>0</v>
      </c>
      <c r="P641" s="134" t="e">
        <f t="shared" ca="1" si="77"/>
        <v>#NAME?</v>
      </c>
      <c r="Q641" s="134" t="e">
        <f t="shared" ca="1" si="78"/>
        <v>#NAME?</v>
      </c>
      <c r="R641" s="134" t="e">
        <f t="shared" ca="1" si="78"/>
        <v>#NAME?</v>
      </c>
      <c r="S641" s="134" t="e">
        <f t="shared" ca="1" si="76"/>
        <v>#NAME?</v>
      </c>
      <c r="T641" s="134" t="e" cm="1">
        <f t="array" aca="1" ref="T641" ca="1">U640-(U640*(0.5^(1/_xll.RiskNormal('SW7'!C$2,'SW7'!D$2,_xll.RiskTruncateP(0.05,0.95),_xll.RiskName("Halflife"),_xll.RiskUnits("d")))))</f>
        <v>#NAME?</v>
      </c>
      <c r="U641" s="134" t="e">
        <f t="shared" ca="1" si="75"/>
        <v>#NAME?</v>
      </c>
      <c r="V641" s="137" t="e" cm="1">
        <f t="array" aca="1" ref="V641" ca="1">(U641*_xll.RiskNormal('SW7'!C$3,'SW7'!D$3,_xll.RiskTruncateP(0.05,0.95),_xll.RiskName("PFAS MUSCLE FRAC"))/(B641*_xll.RiskNormal('SW7'!C$4,'SW7'!E$4,_xll.RiskTruncateP(0.05,0.95),_xll.RiskName("MUSCLE BW FRAC"))))/1000</f>
        <v>#NAME?</v>
      </c>
      <c r="W641" s="137" t="e" cm="1">
        <f t="array" aca="1" ref="W641" ca="1">V641/_xll.RiskNormal('SW7'!C$5,'SW7'!D$5,_xll.RiskTruncateP(0.05,0.95),_xll.RiskName("Serum Part"))</f>
        <v>#NAME?</v>
      </c>
    </row>
    <row r="642" spans="1:23" x14ac:dyDescent="0.35">
      <c r="A642" s="133">
        <f t="shared" si="72"/>
        <v>639</v>
      </c>
      <c r="B642" s="134" t="e" cm="1">
        <f t="array" aca="1" ref="B642" ca="1">B641+_xll.RiskNormal(0.32,0.112,_xll.RiskTruncateP(0.05,0.95),_xll.RiskName("BW Gain 2"),_xll.RiskUnits("kg"))</f>
        <v>#NAME?</v>
      </c>
      <c r="C642" s="133">
        <v>0</v>
      </c>
      <c r="D642" s="133">
        <v>0</v>
      </c>
      <c r="E642" s="163">
        <v>0</v>
      </c>
      <c r="F642" s="134"/>
      <c r="G642" s="134"/>
      <c r="H642" s="134"/>
      <c r="I642" s="134"/>
      <c r="J642" s="134"/>
      <c r="K642" s="134"/>
      <c r="L642" s="134" t="e" cm="1">
        <f t="array" aca="1" ref="L642" ca="1">_xll.RiskNormal(5.4702*LN(A642)-22.889,(5.4702*LN(A642)-22.889)*0.35,_xll.RiskTruncateP(0.05,0.95),_xll.RiskName("DMI"),_xll.RiskUnits("kg"))</f>
        <v>#NAME?</v>
      </c>
      <c r="M642" s="134" t="e" cm="1">
        <f t="array" aca="1" ref="M642" ca="1">_xll.RiskNormal(0.0243*L642,0.005*L642,_xll.RiskTruncateP(0.05,0.95),_xll.RiskName("Soil Intake"),_xll.RiskUnits("kg"))</f>
        <v>#NAME?</v>
      </c>
      <c r="N642" s="134" t="e">
        <f t="shared" ca="1" si="73"/>
        <v>#NAME?</v>
      </c>
      <c r="O642" s="134">
        <f t="shared" si="74"/>
        <v>0</v>
      </c>
      <c r="P642" s="134" t="e">
        <f t="shared" ca="1" si="77"/>
        <v>#NAME?</v>
      </c>
      <c r="Q642" s="134" t="e">
        <f t="shared" ca="1" si="78"/>
        <v>#NAME?</v>
      </c>
      <c r="R642" s="134" t="e">
        <f t="shared" ca="1" si="78"/>
        <v>#NAME?</v>
      </c>
      <c r="S642" s="134" t="e">
        <f t="shared" ca="1" si="76"/>
        <v>#NAME?</v>
      </c>
      <c r="T642" s="134" t="e" cm="1">
        <f t="array" aca="1" ref="T642" ca="1">U641-(U641*(0.5^(1/_xll.RiskNormal('SW7'!C$2,'SW7'!D$2,_xll.RiskTruncateP(0.05,0.95),_xll.RiskName("Halflife"),_xll.RiskUnits("d")))))</f>
        <v>#NAME?</v>
      </c>
      <c r="U642" s="134" t="e">
        <f t="shared" ca="1" si="75"/>
        <v>#NAME?</v>
      </c>
      <c r="V642" s="137" t="e" cm="1">
        <f t="array" aca="1" ref="V642" ca="1">(U642*_xll.RiskNormal('SW7'!C$3,'SW7'!D$3,_xll.RiskTruncateP(0.05,0.95),_xll.RiskName("PFAS MUSCLE FRAC"))/(B642*_xll.RiskNormal('SW7'!C$4,'SW7'!E$4,_xll.RiskTruncateP(0.05,0.95),_xll.RiskName("MUSCLE BW FRAC"))))/1000</f>
        <v>#NAME?</v>
      </c>
      <c r="W642" s="137" t="e" cm="1">
        <f t="array" aca="1" ref="W642" ca="1">V642/_xll.RiskNormal('SW7'!C$5,'SW7'!D$5,_xll.RiskTruncateP(0.05,0.95),_xll.RiskName("Serum Part"))</f>
        <v>#NAME?</v>
      </c>
    </row>
    <row r="643" spans="1:23" x14ac:dyDescent="0.35">
      <c r="A643" s="133">
        <f t="shared" si="72"/>
        <v>640</v>
      </c>
      <c r="B643" s="134" t="e" cm="1">
        <f t="array" aca="1" ref="B643" ca="1">B642+_xll.RiskNormal(0.32,0.112,_xll.RiskTruncateP(0.05,0.95),_xll.RiskName("BW Gain 2"),_xll.RiskUnits("kg"))</f>
        <v>#NAME?</v>
      </c>
      <c r="C643" s="133">
        <v>0</v>
      </c>
      <c r="D643" s="133">
        <v>0</v>
      </c>
      <c r="E643" s="163">
        <v>0</v>
      </c>
      <c r="F643" s="134"/>
      <c r="G643" s="134"/>
      <c r="H643" s="134"/>
      <c r="I643" s="134"/>
      <c r="J643" s="134"/>
      <c r="K643" s="134"/>
      <c r="L643" s="134" t="e" cm="1">
        <f t="array" aca="1" ref="L643" ca="1">_xll.RiskNormal(5.4702*LN(A643)-22.889,(5.4702*LN(A643)-22.889)*0.35,_xll.RiskTruncateP(0.05,0.95),_xll.RiskName("DMI"),_xll.RiskUnits("kg"))</f>
        <v>#NAME?</v>
      </c>
      <c r="M643" s="134" t="e" cm="1">
        <f t="array" aca="1" ref="M643" ca="1">_xll.RiskNormal(0.0243*L643,0.005*L643,_xll.RiskTruncateP(0.05,0.95),_xll.RiskName("Soil Intake"),_xll.RiskUnits("kg"))</f>
        <v>#NAME?</v>
      </c>
      <c r="N643" s="134" t="e">
        <f t="shared" ca="1" si="73"/>
        <v>#NAME?</v>
      </c>
      <c r="O643" s="134">
        <f t="shared" si="74"/>
        <v>0</v>
      </c>
      <c r="P643" s="134" t="e">
        <f t="shared" ca="1" si="77"/>
        <v>#NAME?</v>
      </c>
      <c r="Q643" s="134" t="e">
        <f t="shared" ca="1" si="78"/>
        <v>#NAME?</v>
      </c>
      <c r="R643" s="134" t="e">
        <f t="shared" ca="1" si="78"/>
        <v>#NAME?</v>
      </c>
      <c r="S643" s="134" t="e">
        <f t="shared" ca="1" si="76"/>
        <v>#NAME?</v>
      </c>
      <c r="T643" s="134" t="e" cm="1">
        <f t="array" aca="1" ref="T643" ca="1">U642-(U642*(0.5^(1/_xll.RiskNormal('SW7'!C$2,'SW7'!D$2,_xll.RiskTruncateP(0.05,0.95),_xll.RiskName("Halflife"),_xll.RiskUnits("d")))))</f>
        <v>#NAME?</v>
      </c>
      <c r="U643" s="134" t="e">
        <f t="shared" ca="1" si="75"/>
        <v>#NAME?</v>
      </c>
      <c r="V643" s="137" t="e" cm="1">
        <f t="array" aca="1" ref="V643" ca="1">(U643*_xll.RiskNormal('SW7'!C$3,'SW7'!D$3,_xll.RiskTruncateP(0.05,0.95),_xll.RiskName("PFAS MUSCLE FRAC"))/(B643*_xll.RiskNormal('SW7'!C$4,'SW7'!E$4,_xll.RiskTruncateP(0.05,0.95),_xll.RiskName("MUSCLE BW FRAC"))))/1000</f>
        <v>#NAME?</v>
      </c>
      <c r="W643" s="137" t="e" cm="1">
        <f t="array" aca="1" ref="W643" ca="1">V643/_xll.RiskNormal('SW7'!C$5,'SW7'!D$5,_xll.RiskTruncateP(0.05,0.95),_xll.RiskName("Serum Part"))</f>
        <v>#NAME?</v>
      </c>
    </row>
    <row r="644" spans="1:23" x14ac:dyDescent="0.35">
      <c r="A644" s="133">
        <f t="shared" si="72"/>
        <v>641</v>
      </c>
      <c r="B644" s="134" t="e" cm="1">
        <f t="array" aca="1" ref="B644" ca="1">B643+_xll.RiskNormal(0.32,0.112,_xll.RiskTruncateP(0.05,0.95),_xll.RiskName("BW Gain 2"),_xll.RiskUnits("kg"))</f>
        <v>#NAME?</v>
      </c>
      <c r="C644" s="133">
        <v>0</v>
      </c>
      <c r="D644" s="133">
        <v>0</v>
      </c>
      <c r="E644" s="163">
        <v>0</v>
      </c>
      <c r="F644" s="134"/>
      <c r="G644" s="134"/>
      <c r="H644" s="134"/>
      <c r="I644" s="134"/>
      <c r="J644" s="134"/>
      <c r="K644" s="134"/>
      <c r="L644" s="134" t="e" cm="1">
        <f t="array" aca="1" ref="L644" ca="1">_xll.RiskNormal(5.4702*LN(A644)-22.889,(5.4702*LN(A644)-22.889)*0.35,_xll.RiskTruncateP(0.05,0.95),_xll.RiskName("DMI"),_xll.RiskUnits("kg"))</f>
        <v>#NAME?</v>
      </c>
      <c r="M644" s="134" t="e" cm="1">
        <f t="array" aca="1" ref="M644" ca="1">_xll.RiskNormal(0.0243*L644,0.005*L644,_xll.RiskTruncateP(0.05,0.95),_xll.RiskName("Soil Intake"),_xll.RiskUnits("kg"))</f>
        <v>#NAME?</v>
      </c>
      <c r="N644" s="134" t="e">
        <f t="shared" ca="1" si="73"/>
        <v>#NAME?</v>
      </c>
      <c r="O644" s="134">
        <f t="shared" si="74"/>
        <v>0</v>
      </c>
      <c r="P644" s="134" t="e">
        <f t="shared" ca="1" si="77"/>
        <v>#NAME?</v>
      </c>
      <c r="Q644" s="134" t="e">
        <f t="shared" ca="1" si="78"/>
        <v>#NAME?</v>
      </c>
      <c r="R644" s="134" t="e">
        <f t="shared" ca="1" si="78"/>
        <v>#NAME?</v>
      </c>
      <c r="S644" s="134" t="e">
        <f t="shared" ca="1" si="76"/>
        <v>#NAME?</v>
      </c>
      <c r="T644" s="134" t="e" cm="1">
        <f t="array" aca="1" ref="T644" ca="1">U643-(U643*(0.5^(1/_xll.RiskNormal('SW7'!C$2,'SW7'!D$2,_xll.RiskTruncateP(0.05,0.95),_xll.RiskName("Halflife"),_xll.RiskUnits("d")))))</f>
        <v>#NAME?</v>
      </c>
      <c r="U644" s="134" t="e">
        <f t="shared" ca="1" si="75"/>
        <v>#NAME?</v>
      </c>
      <c r="V644" s="137" t="e" cm="1">
        <f t="array" aca="1" ref="V644" ca="1">(U644*_xll.RiskNormal('SW7'!C$3,'SW7'!D$3,_xll.RiskTruncateP(0.05,0.95),_xll.RiskName("PFAS MUSCLE FRAC"))/(B644*_xll.RiskNormal('SW7'!C$4,'SW7'!E$4,_xll.RiskTruncateP(0.05,0.95),_xll.RiskName("MUSCLE BW FRAC"))))/1000</f>
        <v>#NAME?</v>
      </c>
      <c r="W644" s="137" t="e" cm="1">
        <f t="array" aca="1" ref="W644" ca="1">V644/_xll.RiskNormal('SW7'!C$5,'SW7'!D$5,_xll.RiskTruncateP(0.05,0.95),_xll.RiskName("Serum Part"))</f>
        <v>#NAME?</v>
      </c>
    </row>
    <row r="645" spans="1:23" x14ac:dyDescent="0.35">
      <c r="A645" s="133">
        <f t="shared" ref="A645:A738" si="79">A644+1</f>
        <v>642</v>
      </c>
      <c r="B645" s="134" t="e" cm="1">
        <f t="array" aca="1" ref="B645" ca="1">B644+_xll.RiskNormal(0.32,0.112,_xll.RiskTruncateP(0.05,0.95),_xll.RiskName("BW Gain 2"),_xll.RiskUnits("kg"))</f>
        <v>#NAME?</v>
      </c>
      <c r="C645" s="133">
        <v>0</v>
      </c>
      <c r="D645" s="133">
        <v>0</v>
      </c>
      <c r="E645" s="163">
        <v>0</v>
      </c>
      <c r="F645" s="134"/>
      <c r="G645" s="134"/>
      <c r="H645" s="134"/>
      <c r="I645" s="134"/>
      <c r="J645" s="134"/>
      <c r="K645" s="134"/>
      <c r="L645" s="134" t="e" cm="1">
        <f t="array" aca="1" ref="L645" ca="1">_xll.RiskNormal(5.4702*LN(A645)-22.889,(5.4702*LN(A645)-22.889)*0.35,_xll.RiskTruncateP(0.05,0.95),_xll.RiskName("DMI"),_xll.RiskUnits("kg"))</f>
        <v>#NAME?</v>
      </c>
      <c r="M645" s="134" t="e" cm="1">
        <f t="array" aca="1" ref="M645" ca="1">_xll.RiskNormal(0.0243*L645,0.005*L645,_xll.RiskTruncateP(0.05,0.95),_xll.RiskName("Soil Intake"),_xll.RiskUnits("kg"))</f>
        <v>#NAME?</v>
      </c>
      <c r="N645" s="134" t="e">
        <f t="shared" ref="N645:N678" ca="1" si="80">4*L645</f>
        <v>#NAME?</v>
      </c>
      <c r="O645" s="134">
        <f t="shared" ref="O645:O678" si="81">J645*K645</f>
        <v>0</v>
      </c>
      <c r="P645" s="134" t="e">
        <f t="shared" ca="1" si="77"/>
        <v>#NAME?</v>
      </c>
      <c r="Q645" s="134" t="e">
        <f t="shared" ca="1" si="78"/>
        <v>#NAME?</v>
      </c>
      <c r="R645" s="134" t="e">
        <f t="shared" ca="1" si="78"/>
        <v>#NAME?</v>
      </c>
      <c r="S645" s="134" t="e">
        <f t="shared" ca="1" si="76"/>
        <v>#NAME?</v>
      </c>
      <c r="T645" s="134" t="e" cm="1">
        <f t="array" aca="1" ref="T645" ca="1">U644-(U644*(0.5^(1/_xll.RiskNormal('SW7'!C$2,'SW7'!D$2,_xll.RiskTruncateP(0.05,0.95),_xll.RiskName("Halflife"),_xll.RiskUnits("d")))))</f>
        <v>#NAME?</v>
      </c>
      <c r="U645" s="134" t="e">
        <f t="shared" ref="U645:U708" ca="1" si="82">U644+S644-T644</f>
        <v>#NAME?</v>
      </c>
      <c r="V645" s="137" t="e" cm="1">
        <f t="array" aca="1" ref="V645" ca="1">(U645*_xll.RiskNormal('SW7'!C$3,'SW7'!D$3,_xll.RiskTruncateP(0.05,0.95),_xll.RiskName("PFAS MUSCLE FRAC"))/(B645*_xll.RiskNormal('SW7'!C$4,'SW7'!E$4,_xll.RiskTruncateP(0.05,0.95),_xll.RiskName("MUSCLE BW FRAC"))))/1000</f>
        <v>#NAME?</v>
      </c>
      <c r="W645" s="137" t="e" cm="1">
        <f t="array" aca="1" ref="W645" ca="1">V645/_xll.RiskNormal('SW7'!C$5,'SW7'!D$5,_xll.RiskTruncateP(0.05,0.95),_xll.RiskName("Serum Part"))</f>
        <v>#NAME?</v>
      </c>
    </row>
    <row r="646" spans="1:23" x14ac:dyDescent="0.35">
      <c r="A646" s="133">
        <f t="shared" si="79"/>
        <v>643</v>
      </c>
      <c r="B646" s="134" t="e" cm="1">
        <f t="array" aca="1" ref="B646" ca="1">B645+_xll.RiskNormal(0.32,0.112,_xll.RiskTruncateP(0.05,0.95),_xll.RiskName("BW Gain 2"),_xll.RiskUnits("kg"))</f>
        <v>#NAME?</v>
      </c>
      <c r="C646" s="133">
        <v>0</v>
      </c>
      <c r="D646" s="133">
        <v>0</v>
      </c>
      <c r="E646" s="163">
        <v>0</v>
      </c>
      <c r="F646" s="134"/>
      <c r="G646" s="134"/>
      <c r="H646" s="134"/>
      <c r="I646" s="134"/>
      <c r="J646" s="134"/>
      <c r="K646" s="134"/>
      <c r="L646" s="134" t="e" cm="1">
        <f t="array" aca="1" ref="L646" ca="1">_xll.RiskNormal(5.4702*LN(A646)-22.889,(5.4702*LN(A646)-22.889)*0.35,_xll.RiskTruncateP(0.05,0.95),_xll.RiskName("DMI"),_xll.RiskUnits("kg"))</f>
        <v>#NAME?</v>
      </c>
      <c r="M646" s="134" t="e" cm="1">
        <f t="array" aca="1" ref="M646" ca="1">_xll.RiskNormal(0.0243*L646,0.005*L646,_xll.RiskTruncateP(0.05,0.95),_xll.RiskName("Soil Intake"),_xll.RiskUnits("kg"))</f>
        <v>#NAME?</v>
      </c>
      <c r="N646" s="134" t="e">
        <f t="shared" ca="1" si="80"/>
        <v>#NAME?</v>
      </c>
      <c r="O646" s="134">
        <f t="shared" si="81"/>
        <v>0</v>
      </c>
      <c r="P646" s="134" t="e">
        <f t="shared" ca="1" si="77"/>
        <v>#NAME?</v>
      </c>
      <c r="Q646" s="134" t="e">
        <f t="shared" ca="1" si="78"/>
        <v>#NAME?</v>
      </c>
      <c r="R646" s="134" t="e">
        <f t="shared" ca="1" si="78"/>
        <v>#NAME?</v>
      </c>
      <c r="S646" s="134" t="e">
        <f t="shared" ca="1" si="76"/>
        <v>#NAME?</v>
      </c>
      <c r="T646" s="134" t="e" cm="1">
        <f t="array" aca="1" ref="T646" ca="1">U645-(U645*(0.5^(1/_xll.RiskNormal('SW7'!C$2,'SW7'!D$2,_xll.RiskTruncateP(0.05,0.95),_xll.RiskName("Halflife"),_xll.RiskUnits("d")))))</f>
        <v>#NAME?</v>
      </c>
      <c r="U646" s="134" t="e">
        <f t="shared" ca="1" si="82"/>
        <v>#NAME?</v>
      </c>
      <c r="V646" s="137" t="e" cm="1">
        <f t="array" aca="1" ref="V646" ca="1">(U646*_xll.RiskNormal('SW7'!C$3,'SW7'!D$3,_xll.RiskTruncateP(0.05,0.95),_xll.RiskName("PFAS MUSCLE FRAC"))/(B646*_xll.RiskNormal('SW7'!C$4,'SW7'!E$4,_xll.RiskTruncateP(0.05,0.95),_xll.RiskName("MUSCLE BW FRAC"))))/1000</f>
        <v>#NAME?</v>
      </c>
      <c r="W646" s="137" t="e" cm="1">
        <f t="array" aca="1" ref="W646" ca="1">V646/_xll.RiskNormal('SW7'!C$5,'SW7'!D$5,_xll.RiskTruncateP(0.05,0.95),_xll.RiskName("Serum Part"))</f>
        <v>#NAME?</v>
      </c>
    </row>
    <row r="647" spans="1:23" x14ac:dyDescent="0.35">
      <c r="A647" s="133">
        <f t="shared" si="79"/>
        <v>644</v>
      </c>
      <c r="B647" s="134" t="e" cm="1">
        <f t="array" aca="1" ref="B647" ca="1">B646+_xll.RiskNormal(0.32,0.112,_xll.RiskTruncateP(0.05,0.95),_xll.RiskName("BW Gain 2"),_xll.RiskUnits("kg"))</f>
        <v>#NAME?</v>
      </c>
      <c r="C647" s="133">
        <v>0</v>
      </c>
      <c r="D647" s="133">
        <v>0</v>
      </c>
      <c r="E647" s="163">
        <v>0</v>
      </c>
      <c r="F647" s="134"/>
      <c r="G647" s="134"/>
      <c r="H647" s="134"/>
      <c r="I647" s="134"/>
      <c r="J647" s="134"/>
      <c r="K647" s="134"/>
      <c r="L647" s="134" t="e" cm="1">
        <f t="array" aca="1" ref="L647" ca="1">_xll.RiskNormal(5.4702*LN(A647)-22.889,(5.4702*LN(A647)-22.889)*0.35,_xll.RiskTruncateP(0.05,0.95),_xll.RiskName("DMI"),_xll.RiskUnits("kg"))</f>
        <v>#NAME?</v>
      </c>
      <c r="M647" s="134" t="e" cm="1">
        <f t="array" aca="1" ref="M647" ca="1">_xll.RiskNormal(0.0243*L647,0.005*L647,_xll.RiskTruncateP(0.05,0.95),_xll.RiskName("Soil Intake"),_xll.RiskUnits("kg"))</f>
        <v>#NAME?</v>
      </c>
      <c r="N647" s="134" t="e">
        <f t="shared" ca="1" si="80"/>
        <v>#NAME?</v>
      </c>
      <c r="O647" s="134">
        <f t="shared" si="81"/>
        <v>0</v>
      </c>
      <c r="P647" s="134" t="e">
        <f t="shared" ca="1" si="77"/>
        <v>#NAME?</v>
      </c>
      <c r="Q647" s="134" t="e">
        <f t="shared" ca="1" si="78"/>
        <v>#NAME?</v>
      </c>
      <c r="R647" s="134" t="e">
        <f t="shared" ca="1" si="78"/>
        <v>#NAME?</v>
      </c>
      <c r="S647" s="134" t="e">
        <f t="shared" ca="1" si="76"/>
        <v>#NAME?</v>
      </c>
      <c r="T647" s="134" t="e" cm="1">
        <f t="array" aca="1" ref="T647" ca="1">U646-(U646*(0.5^(1/_xll.RiskNormal('SW7'!C$2,'SW7'!D$2,_xll.RiskTruncateP(0.05,0.95),_xll.RiskName("Halflife"),_xll.RiskUnits("d")))))</f>
        <v>#NAME?</v>
      </c>
      <c r="U647" s="134" t="e">
        <f t="shared" ca="1" si="82"/>
        <v>#NAME?</v>
      </c>
      <c r="V647" s="137" t="e" cm="1">
        <f t="array" aca="1" ref="V647" ca="1">(U647*_xll.RiskNormal('SW7'!C$3,'SW7'!D$3,_xll.RiskTruncateP(0.05,0.95),_xll.RiskName("PFAS MUSCLE FRAC"))/(B647*_xll.RiskNormal('SW7'!C$4,'SW7'!E$4,_xll.RiskTruncateP(0.05,0.95),_xll.RiskName("MUSCLE BW FRAC"))))/1000</f>
        <v>#NAME?</v>
      </c>
      <c r="W647" s="137" t="e" cm="1">
        <f t="array" aca="1" ref="W647" ca="1">V647/_xll.RiskNormal('SW7'!C$5,'SW7'!D$5,_xll.RiskTruncateP(0.05,0.95),_xll.RiskName("Serum Part"))</f>
        <v>#NAME?</v>
      </c>
    </row>
    <row r="648" spans="1:23" x14ac:dyDescent="0.35">
      <c r="A648" s="133">
        <f t="shared" si="79"/>
        <v>645</v>
      </c>
      <c r="B648" s="134" t="e" cm="1">
        <f t="array" aca="1" ref="B648" ca="1">B647+_xll.RiskNormal(0.32,0.112,_xll.RiskTruncateP(0.05,0.95),_xll.RiskName("BW Gain 2"),_xll.RiskUnits("kg"))</f>
        <v>#NAME?</v>
      </c>
      <c r="C648" s="133">
        <v>0</v>
      </c>
      <c r="D648" s="133">
        <v>0</v>
      </c>
      <c r="E648" s="163">
        <v>0</v>
      </c>
      <c r="F648" s="134"/>
      <c r="G648" s="134"/>
      <c r="H648" s="134"/>
      <c r="I648" s="134"/>
      <c r="J648" s="134"/>
      <c r="K648" s="134"/>
      <c r="L648" s="134" t="e" cm="1">
        <f t="array" aca="1" ref="L648" ca="1">_xll.RiskNormal(5.4702*LN(A648)-22.889,(5.4702*LN(A648)-22.889)*0.35,_xll.RiskTruncateP(0.05,0.95),_xll.RiskName("DMI"),_xll.RiskUnits("kg"))</f>
        <v>#NAME?</v>
      </c>
      <c r="M648" s="134" t="e" cm="1">
        <f t="array" aca="1" ref="M648" ca="1">_xll.RiskNormal(0.0243*L648,0.005*L648,_xll.RiskTruncateP(0.05,0.95),_xll.RiskName("Soil Intake"),_xll.RiskUnits("kg"))</f>
        <v>#NAME?</v>
      </c>
      <c r="N648" s="134" t="e">
        <f t="shared" ca="1" si="80"/>
        <v>#NAME?</v>
      </c>
      <c r="O648" s="134">
        <f t="shared" si="81"/>
        <v>0</v>
      </c>
      <c r="P648" s="134" t="e">
        <f t="shared" ca="1" si="77"/>
        <v>#NAME?</v>
      </c>
      <c r="Q648" s="134" t="e">
        <f t="shared" ca="1" si="78"/>
        <v>#NAME?</v>
      </c>
      <c r="R648" s="134" t="e">
        <f t="shared" ca="1" si="78"/>
        <v>#NAME?</v>
      </c>
      <c r="S648" s="134" t="e">
        <f t="shared" ca="1" si="76"/>
        <v>#NAME?</v>
      </c>
      <c r="T648" s="134" t="e" cm="1">
        <f t="array" aca="1" ref="T648" ca="1">U647-(U647*(0.5^(1/_xll.RiskNormal('SW7'!C$2,'SW7'!D$2,_xll.RiskTruncateP(0.05,0.95),_xll.RiskName("Halflife"),_xll.RiskUnits("d")))))</f>
        <v>#NAME?</v>
      </c>
      <c r="U648" s="134" t="e">
        <f t="shared" ca="1" si="82"/>
        <v>#NAME?</v>
      </c>
      <c r="V648" s="137" t="e" cm="1">
        <f t="array" aca="1" ref="V648" ca="1">(U648*_xll.RiskNormal('SW7'!C$3,'SW7'!D$3,_xll.RiskTruncateP(0.05,0.95),_xll.RiskName("PFAS MUSCLE FRAC"))/(B648*_xll.RiskNormal('SW7'!C$4,'SW7'!E$4,_xll.RiskTruncateP(0.05,0.95),_xll.RiskName("MUSCLE BW FRAC"))))/1000</f>
        <v>#NAME?</v>
      </c>
      <c r="W648" s="137" t="e" cm="1">
        <f t="array" aca="1" ref="W648" ca="1">V648/_xll.RiskNormal('SW7'!C$5,'SW7'!D$5,_xll.RiskTruncateP(0.05,0.95),_xll.RiskName("Serum Part"))</f>
        <v>#NAME?</v>
      </c>
    </row>
    <row r="649" spans="1:23" x14ac:dyDescent="0.35">
      <c r="A649" s="133">
        <f t="shared" si="79"/>
        <v>646</v>
      </c>
      <c r="B649" s="134" t="e" cm="1">
        <f t="array" aca="1" ref="B649" ca="1">B648+_xll.RiskNormal(0.32,0.112,_xll.RiskTruncateP(0.05,0.95),_xll.RiskName("BW Gain 2"),_xll.RiskUnits("kg"))</f>
        <v>#NAME?</v>
      </c>
      <c r="C649" s="133">
        <v>0</v>
      </c>
      <c r="D649" s="133">
        <v>0</v>
      </c>
      <c r="E649" s="163">
        <v>0</v>
      </c>
      <c r="F649" s="134"/>
      <c r="G649" s="134"/>
      <c r="H649" s="134"/>
      <c r="I649" s="134"/>
      <c r="J649" s="134"/>
      <c r="K649" s="134"/>
      <c r="L649" s="134" t="e" cm="1">
        <f t="array" aca="1" ref="L649" ca="1">_xll.RiskNormal(5.4702*LN(A649)-22.889,(5.4702*LN(A649)-22.889)*0.35,_xll.RiskTruncateP(0.05,0.95),_xll.RiskName("DMI"),_xll.RiskUnits("kg"))</f>
        <v>#NAME?</v>
      </c>
      <c r="M649" s="134" t="e" cm="1">
        <f t="array" aca="1" ref="M649" ca="1">_xll.RiskNormal(0.0243*L649,0.005*L649,_xll.RiskTruncateP(0.05,0.95),_xll.RiskName("Soil Intake"),_xll.RiskUnits("kg"))</f>
        <v>#NAME?</v>
      </c>
      <c r="N649" s="134" t="e">
        <f t="shared" ca="1" si="80"/>
        <v>#NAME?</v>
      </c>
      <c r="O649" s="134">
        <f t="shared" si="81"/>
        <v>0</v>
      </c>
      <c r="P649" s="134" t="e">
        <f t="shared" ca="1" si="77"/>
        <v>#NAME?</v>
      </c>
      <c r="Q649" s="134" t="e">
        <f t="shared" ca="1" si="78"/>
        <v>#NAME?</v>
      </c>
      <c r="R649" s="134" t="e">
        <f t="shared" ca="1" si="78"/>
        <v>#NAME?</v>
      </c>
      <c r="S649" s="134" t="e">
        <f t="shared" ca="1" si="76"/>
        <v>#NAME?</v>
      </c>
      <c r="T649" s="134" t="e" cm="1">
        <f t="array" aca="1" ref="T649" ca="1">U648-(U648*(0.5^(1/_xll.RiskNormal('SW7'!C$2,'SW7'!D$2,_xll.RiskTruncateP(0.05,0.95),_xll.RiskName("Halflife"),_xll.RiskUnits("d")))))</f>
        <v>#NAME?</v>
      </c>
      <c r="U649" s="134" t="e">
        <f t="shared" ca="1" si="82"/>
        <v>#NAME?</v>
      </c>
      <c r="V649" s="137" t="e" cm="1">
        <f t="array" aca="1" ref="V649" ca="1">(U649*_xll.RiskNormal('SW7'!C$3,'SW7'!D$3,_xll.RiskTruncateP(0.05,0.95),_xll.RiskName("PFAS MUSCLE FRAC"))/(B649*_xll.RiskNormal('SW7'!C$4,'SW7'!E$4,_xll.RiskTruncateP(0.05,0.95),_xll.RiskName("MUSCLE BW FRAC"))))/1000</f>
        <v>#NAME?</v>
      </c>
      <c r="W649" s="137" t="e" cm="1">
        <f t="array" aca="1" ref="W649" ca="1">V649/_xll.RiskNormal('SW7'!C$5,'SW7'!D$5,_xll.RiskTruncateP(0.05,0.95),_xll.RiskName("Serum Part"))</f>
        <v>#NAME?</v>
      </c>
    </row>
    <row r="650" spans="1:23" x14ac:dyDescent="0.35">
      <c r="A650" s="133">
        <f t="shared" si="79"/>
        <v>647</v>
      </c>
      <c r="B650" s="134" t="e" cm="1">
        <f t="array" aca="1" ref="B650" ca="1">B649+_xll.RiskNormal(0.32,0.112,_xll.RiskTruncateP(0.05,0.95),_xll.RiskName("BW Gain 2"),_xll.RiskUnits("kg"))</f>
        <v>#NAME?</v>
      </c>
      <c r="C650" s="133">
        <v>0</v>
      </c>
      <c r="D650" s="133">
        <v>0</v>
      </c>
      <c r="E650" s="163">
        <v>0</v>
      </c>
      <c r="F650" s="134"/>
      <c r="G650" s="134"/>
      <c r="H650" s="134"/>
      <c r="I650" s="134"/>
      <c r="J650" s="134"/>
      <c r="K650" s="134"/>
      <c r="L650" s="134" t="e" cm="1">
        <f t="array" aca="1" ref="L650" ca="1">_xll.RiskNormal(5.4702*LN(A650)-22.889,(5.4702*LN(A650)-22.889)*0.35,_xll.RiskTruncateP(0.05,0.95),_xll.RiskName("DMI"),_xll.RiskUnits("kg"))</f>
        <v>#NAME?</v>
      </c>
      <c r="M650" s="134" t="e" cm="1">
        <f t="array" aca="1" ref="M650" ca="1">_xll.RiskNormal(0.0243*L650,0.005*L650,_xll.RiskTruncateP(0.05,0.95),_xll.RiskName("Soil Intake"),_xll.RiskUnits("kg"))</f>
        <v>#NAME?</v>
      </c>
      <c r="N650" s="134" t="e">
        <f t="shared" ca="1" si="80"/>
        <v>#NAME?</v>
      </c>
      <c r="O650" s="134">
        <f t="shared" si="81"/>
        <v>0</v>
      </c>
      <c r="P650" s="134" t="e">
        <f t="shared" ca="1" si="77"/>
        <v>#NAME?</v>
      </c>
      <c r="Q650" s="134" t="e">
        <f t="shared" ca="1" si="78"/>
        <v>#NAME?</v>
      </c>
      <c r="R650" s="134" t="e">
        <f t="shared" ca="1" si="78"/>
        <v>#NAME?</v>
      </c>
      <c r="S650" s="134" t="e">
        <f t="shared" ca="1" si="76"/>
        <v>#NAME?</v>
      </c>
      <c r="T650" s="134" t="e" cm="1">
        <f t="array" aca="1" ref="T650" ca="1">U649-(U649*(0.5^(1/_xll.RiskNormal('SW7'!C$2,'SW7'!D$2,_xll.RiskTruncateP(0.05,0.95),_xll.RiskName("Halflife"),_xll.RiskUnits("d")))))</f>
        <v>#NAME?</v>
      </c>
      <c r="U650" s="134" t="e">
        <f t="shared" ca="1" si="82"/>
        <v>#NAME?</v>
      </c>
      <c r="V650" s="137" t="e" cm="1">
        <f t="array" aca="1" ref="V650" ca="1">(U650*_xll.RiskNormal('SW7'!C$3,'SW7'!D$3,_xll.RiskTruncateP(0.05,0.95),_xll.RiskName("PFAS MUSCLE FRAC"))/(B650*_xll.RiskNormal('SW7'!C$4,'SW7'!E$4,_xll.RiskTruncateP(0.05,0.95),_xll.RiskName("MUSCLE BW FRAC"))))/1000</f>
        <v>#NAME?</v>
      </c>
      <c r="W650" s="137" t="e" cm="1">
        <f t="array" aca="1" ref="W650" ca="1">V650/_xll.RiskNormal('SW7'!C$5,'SW7'!D$5,_xll.RiskTruncateP(0.05,0.95),_xll.RiskName("Serum Part"))</f>
        <v>#NAME?</v>
      </c>
    </row>
    <row r="651" spans="1:23" x14ac:dyDescent="0.35">
      <c r="A651" s="133">
        <f t="shared" si="79"/>
        <v>648</v>
      </c>
      <c r="B651" s="134" t="e" cm="1">
        <f t="array" aca="1" ref="B651" ca="1">B650+_xll.RiskNormal(0.32,0.112,_xll.RiskTruncateP(0.05,0.95),_xll.RiskName("BW Gain 2"),_xll.RiskUnits("kg"))</f>
        <v>#NAME?</v>
      </c>
      <c r="C651" s="133">
        <v>0</v>
      </c>
      <c r="D651" s="133">
        <v>0</v>
      </c>
      <c r="E651" s="163">
        <v>0</v>
      </c>
      <c r="F651" s="134"/>
      <c r="G651" s="134"/>
      <c r="H651" s="134"/>
      <c r="I651" s="134"/>
      <c r="J651" s="134"/>
      <c r="K651" s="134"/>
      <c r="L651" s="134" t="e" cm="1">
        <f t="array" aca="1" ref="L651" ca="1">_xll.RiskNormal(5.4702*LN(A651)-22.889,(5.4702*LN(A651)-22.889)*0.35,_xll.RiskTruncateP(0.05,0.95),_xll.RiskName("DMI"),_xll.RiskUnits("kg"))</f>
        <v>#NAME?</v>
      </c>
      <c r="M651" s="134" t="e" cm="1">
        <f t="array" aca="1" ref="M651" ca="1">_xll.RiskNormal(0.0243*L651,0.005*L651,_xll.RiskTruncateP(0.05,0.95),_xll.RiskName("Soil Intake"),_xll.RiskUnits("kg"))</f>
        <v>#NAME?</v>
      </c>
      <c r="N651" s="134" t="e">
        <f t="shared" ca="1" si="80"/>
        <v>#NAME?</v>
      </c>
      <c r="O651" s="134">
        <f t="shared" si="81"/>
        <v>0</v>
      </c>
      <c r="P651" s="134" t="e">
        <f t="shared" ca="1" si="77"/>
        <v>#NAME?</v>
      </c>
      <c r="Q651" s="134" t="e">
        <f t="shared" ca="1" si="78"/>
        <v>#NAME?</v>
      </c>
      <c r="R651" s="134" t="e">
        <f t="shared" ca="1" si="78"/>
        <v>#NAME?</v>
      </c>
      <c r="S651" s="134" t="e">
        <f t="shared" ca="1" si="76"/>
        <v>#NAME?</v>
      </c>
      <c r="T651" s="134" t="e" cm="1">
        <f t="array" aca="1" ref="T651" ca="1">U650-(U650*(0.5^(1/_xll.RiskNormal('SW7'!C$2,'SW7'!D$2,_xll.RiskTruncateP(0.05,0.95),_xll.RiskName("Halflife"),_xll.RiskUnits("d")))))</f>
        <v>#NAME?</v>
      </c>
      <c r="U651" s="134" t="e">
        <f t="shared" ca="1" si="82"/>
        <v>#NAME?</v>
      </c>
      <c r="V651" s="137" t="e" cm="1">
        <f t="array" aca="1" ref="V651" ca="1">(U651*_xll.RiskNormal('SW7'!C$3,'SW7'!D$3,_xll.RiskTruncateP(0.05,0.95),_xll.RiskName("PFAS MUSCLE FRAC"))/(B651*_xll.RiskNormal('SW7'!C$4,'SW7'!E$4,_xll.RiskTruncateP(0.05,0.95),_xll.RiskName("MUSCLE BW FRAC"))))/1000</f>
        <v>#NAME?</v>
      </c>
      <c r="W651" s="137" t="e" cm="1">
        <f t="array" aca="1" ref="W651" ca="1">V651/_xll.RiskNormal('SW7'!C$5,'SW7'!D$5,_xll.RiskTruncateP(0.05,0.95),_xll.RiskName("Serum Part"))</f>
        <v>#NAME?</v>
      </c>
    </row>
    <row r="652" spans="1:23" x14ac:dyDescent="0.35">
      <c r="A652" s="133">
        <f t="shared" si="79"/>
        <v>649</v>
      </c>
      <c r="B652" s="134" t="e" cm="1">
        <f t="array" aca="1" ref="B652" ca="1">B651+_xll.RiskNormal(0.32,0.112,_xll.RiskTruncateP(0.05,0.95),_xll.RiskName("BW Gain 2"),_xll.RiskUnits("kg"))</f>
        <v>#NAME?</v>
      </c>
      <c r="C652" s="133">
        <v>0</v>
      </c>
      <c r="D652" s="133">
        <v>0</v>
      </c>
      <c r="E652" s="163">
        <v>0</v>
      </c>
      <c r="F652" s="134"/>
      <c r="G652" s="134"/>
      <c r="H652" s="134"/>
      <c r="I652" s="134"/>
      <c r="J652" s="134"/>
      <c r="K652" s="134"/>
      <c r="L652" s="134" t="e" cm="1">
        <f t="array" aca="1" ref="L652" ca="1">_xll.RiskNormal(5.4702*LN(A652)-22.889,(5.4702*LN(A652)-22.889)*0.35,_xll.RiskTruncateP(0.05,0.95),_xll.RiskName("DMI"),_xll.RiskUnits("kg"))</f>
        <v>#NAME?</v>
      </c>
      <c r="M652" s="134" t="e" cm="1">
        <f t="array" aca="1" ref="M652" ca="1">_xll.RiskNormal(0.0243*L652,0.005*L652,_xll.RiskTruncateP(0.05,0.95),_xll.RiskName("Soil Intake"),_xll.RiskUnits("kg"))</f>
        <v>#NAME?</v>
      </c>
      <c r="N652" s="134" t="e">
        <f t="shared" ca="1" si="80"/>
        <v>#NAME?</v>
      </c>
      <c r="O652" s="134">
        <f t="shared" si="81"/>
        <v>0</v>
      </c>
      <c r="P652" s="134" t="e">
        <f t="shared" ca="1" si="77"/>
        <v>#NAME?</v>
      </c>
      <c r="Q652" s="134" t="e">
        <f t="shared" ca="1" si="78"/>
        <v>#NAME?</v>
      </c>
      <c r="R652" s="134" t="e">
        <f t="shared" ca="1" si="78"/>
        <v>#NAME?</v>
      </c>
      <c r="S652" s="134" t="e">
        <f t="shared" ca="1" si="76"/>
        <v>#NAME?</v>
      </c>
      <c r="T652" s="134" t="e" cm="1">
        <f t="array" aca="1" ref="T652" ca="1">U651-(U651*(0.5^(1/_xll.RiskNormal('SW7'!C$2,'SW7'!D$2,_xll.RiskTruncateP(0.05,0.95),_xll.RiskName("Halflife"),_xll.RiskUnits("d")))))</f>
        <v>#NAME?</v>
      </c>
      <c r="U652" s="134" t="e">
        <f t="shared" ca="1" si="82"/>
        <v>#NAME?</v>
      </c>
      <c r="V652" s="137" t="e" cm="1">
        <f t="array" aca="1" ref="V652" ca="1">(U652*_xll.RiskNormal('SW7'!C$3,'SW7'!D$3,_xll.RiskTruncateP(0.05,0.95),_xll.RiskName("PFAS MUSCLE FRAC"))/(B652*_xll.RiskNormal('SW7'!C$4,'SW7'!E$4,_xll.RiskTruncateP(0.05,0.95),_xll.RiskName("MUSCLE BW FRAC"))))/1000</f>
        <v>#NAME?</v>
      </c>
      <c r="W652" s="137" t="e" cm="1">
        <f t="array" aca="1" ref="W652" ca="1">V652/_xll.RiskNormal('SW7'!C$5,'SW7'!D$5,_xll.RiskTruncateP(0.05,0.95),_xll.RiskName("Serum Part"))</f>
        <v>#NAME?</v>
      </c>
    </row>
    <row r="653" spans="1:23" x14ac:dyDescent="0.35">
      <c r="A653" s="133">
        <f t="shared" si="79"/>
        <v>650</v>
      </c>
      <c r="B653" s="134" t="e" cm="1">
        <f t="array" aca="1" ref="B653" ca="1">B652+_xll.RiskNormal(0.32,0.112,_xll.RiskTruncateP(0.05,0.95),_xll.RiskName("BW Gain 2"),_xll.RiskUnits("kg"))</f>
        <v>#NAME?</v>
      </c>
      <c r="C653" s="133">
        <v>0</v>
      </c>
      <c r="D653" s="133">
        <v>0</v>
      </c>
      <c r="E653" s="163">
        <v>0</v>
      </c>
      <c r="F653" s="134"/>
      <c r="G653" s="134"/>
      <c r="H653" s="134"/>
      <c r="I653" s="134"/>
      <c r="J653" s="134"/>
      <c r="K653" s="134"/>
      <c r="L653" s="134" t="e" cm="1">
        <f t="array" aca="1" ref="L653" ca="1">_xll.RiskNormal(5.4702*LN(A653)-22.889,(5.4702*LN(A653)-22.889)*0.35,_xll.RiskTruncateP(0.05,0.95),_xll.RiskName("DMI"),_xll.RiskUnits("kg"))</f>
        <v>#NAME?</v>
      </c>
      <c r="M653" s="134" t="e" cm="1">
        <f t="array" aca="1" ref="M653" ca="1">_xll.RiskNormal(0.0243*L653,0.005*L653,_xll.RiskTruncateP(0.05,0.95),_xll.RiskName("Soil Intake"),_xll.RiskUnits("kg"))</f>
        <v>#NAME?</v>
      </c>
      <c r="N653" s="134" t="e">
        <f t="shared" ca="1" si="80"/>
        <v>#NAME?</v>
      </c>
      <c r="O653" s="134">
        <f t="shared" si="81"/>
        <v>0</v>
      </c>
      <c r="P653" s="134" t="e">
        <f t="shared" ca="1" si="77"/>
        <v>#NAME?</v>
      </c>
      <c r="Q653" s="134" t="e">
        <f t="shared" ca="1" si="78"/>
        <v>#NAME?</v>
      </c>
      <c r="R653" s="134" t="e">
        <f t="shared" ca="1" si="78"/>
        <v>#NAME?</v>
      </c>
      <c r="S653" s="134" t="e">
        <f t="shared" ca="1" si="76"/>
        <v>#NAME?</v>
      </c>
      <c r="T653" s="134" t="e" cm="1">
        <f t="array" aca="1" ref="T653" ca="1">U652-(U652*(0.5^(1/_xll.RiskNormal('SW7'!C$2,'SW7'!D$2,_xll.RiskTruncateP(0.05,0.95),_xll.RiskName("Halflife"),_xll.RiskUnits("d")))))</f>
        <v>#NAME?</v>
      </c>
      <c r="U653" s="134" t="e">
        <f t="shared" ca="1" si="82"/>
        <v>#NAME?</v>
      </c>
      <c r="V653" s="137" t="e" cm="1">
        <f t="array" aca="1" ref="V653" ca="1">(U653*_xll.RiskNormal('SW7'!C$3,'SW7'!D$3,_xll.RiskTruncateP(0.05,0.95),_xll.RiskName("PFAS MUSCLE FRAC"))/(B653*_xll.RiskNormal('SW7'!C$4,'SW7'!E$4,_xll.RiskTruncateP(0.05,0.95),_xll.RiskName("MUSCLE BW FRAC"))))/1000</f>
        <v>#NAME?</v>
      </c>
      <c r="W653" s="137" t="e" cm="1">
        <f t="array" aca="1" ref="W653" ca="1">V653/_xll.RiskNormal('SW7'!C$5,'SW7'!D$5,_xll.RiskTruncateP(0.05,0.95),_xll.RiskName("Serum Part"))</f>
        <v>#NAME?</v>
      </c>
    </row>
    <row r="654" spans="1:23" x14ac:dyDescent="0.35">
      <c r="A654" s="133">
        <f t="shared" si="79"/>
        <v>651</v>
      </c>
      <c r="B654" s="134" t="e" cm="1">
        <f t="array" aca="1" ref="B654" ca="1">B653+_xll.RiskNormal(0.32,0.112,_xll.RiskTruncateP(0.05,0.95),_xll.RiskName("BW Gain 2"),_xll.RiskUnits("kg"))</f>
        <v>#NAME?</v>
      </c>
      <c r="C654" s="133">
        <v>0</v>
      </c>
      <c r="D654" s="133">
        <v>0</v>
      </c>
      <c r="E654" s="163">
        <v>0</v>
      </c>
      <c r="F654" s="134"/>
      <c r="G654" s="134"/>
      <c r="H654" s="134"/>
      <c r="I654" s="134"/>
      <c r="J654" s="134"/>
      <c r="K654" s="134"/>
      <c r="L654" s="134" t="e" cm="1">
        <f t="array" aca="1" ref="L654" ca="1">_xll.RiskNormal(5.4702*LN(A654)-22.889,(5.4702*LN(A654)-22.889)*0.35,_xll.RiskTruncateP(0.05,0.95),_xll.RiskName("DMI"),_xll.RiskUnits("kg"))</f>
        <v>#NAME?</v>
      </c>
      <c r="M654" s="134" t="e" cm="1">
        <f t="array" aca="1" ref="M654" ca="1">_xll.RiskNormal(0.0243*L654,0.005*L654,_xll.RiskTruncateP(0.05,0.95),_xll.RiskName("Soil Intake"),_xll.RiskUnits("kg"))</f>
        <v>#NAME?</v>
      </c>
      <c r="N654" s="134" t="e">
        <f t="shared" ca="1" si="80"/>
        <v>#NAME?</v>
      </c>
      <c r="O654" s="134">
        <f t="shared" si="81"/>
        <v>0</v>
      </c>
      <c r="P654" s="134" t="e">
        <f t="shared" ca="1" si="77"/>
        <v>#NAME?</v>
      </c>
      <c r="Q654" s="134" t="e">
        <f t="shared" ca="1" si="78"/>
        <v>#NAME?</v>
      </c>
      <c r="R654" s="134" t="e">
        <f t="shared" ca="1" si="78"/>
        <v>#NAME?</v>
      </c>
      <c r="S654" s="134" t="e">
        <f t="shared" ca="1" si="76"/>
        <v>#NAME?</v>
      </c>
      <c r="T654" s="134" t="e" cm="1">
        <f t="array" aca="1" ref="T654" ca="1">U653-(U653*(0.5^(1/_xll.RiskNormal('SW7'!C$2,'SW7'!D$2,_xll.RiskTruncateP(0.05,0.95),_xll.RiskName("Halflife"),_xll.RiskUnits("d")))))</f>
        <v>#NAME?</v>
      </c>
      <c r="U654" s="134" t="e">
        <f t="shared" ca="1" si="82"/>
        <v>#NAME?</v>
      </c>
      <c r="V654" s="137" t="e" cm="1">
        <f t="array" aca="1" ref="V654" ca="1">(U654*_xll.RiskNormal('SW7'!C$3,'SW7'!D$3,_xll.RiskTruncateP(0.05,0.95),_xll.RiskName("PFAS MUSCLE FRAC"))/(B654*_xll.RiskNormal('SW7'!C$4,'SW7'!E$4,_xll.RiskTruncateP(0.05,0.95),_xll.RiskName("MUSCLE BW FRAC"))))/1000</f>
        <v>#NAME?</v>
      </c>
      <c r="W654" s="137" t="e" cm="1">
        <f t="array" aca="1" ref="W654" ca="1">V654/_xll.RiskNormal('SW7'!C$5,'SW7'!D$5,_xll.RiskTruncateP(0.05,0.95),_xll.RiskName("Serum Part"))</f>
        <v>#NAME?</v>
      </c>
    </row>
    <row r="655" spans="1:23" x14ac:dyDescent="0.35">
      <c r="A655" s="133">
        <f t="shared" si="79"/>
        <v>652</v>
      </c>
      <c r="B655" s="134" t="e" cm="1">
        <f t="array" aca="1" ref="B655" ca="1">B654+_xll.RiskNormal(0.32,0.112,_xll.RiskTruncateP(0.05,0.95),_xll.RiskName("BW Gain 2"),_xll.RiskUnits("kg"))</f>
        <v>#NAME?</v>
      </c>
      <c r="C655" s="133">
        <v>0</v>
      </c>
      <c r="D655" s="133">
        <v>0</v>
      </c>
      <c r="E655" s="163">
        <v>0</v>
      </c>
      <c r="F655" s="134"/>
      <c r="G655" s="134"/>
      <c r="H655" s="134"/>
      <c r="I655" s="134"/>
      <c r="J655" s="134"/>
      <c r="K655" s="134"/>
      <c r="L655" s="134" t="e" cm="1">
        <f t="array" aca="1" ref="L655" ca="1">_xll.RiskNormal(5.4702*LN(A655)-22.889,(5.4702*LN(A655)-22.889)*0.35,_xll.RiskTruncateP(0.05,0.95),_xll.RiskName("DMI"),_xll.RiskUnits("kg"))</f>
        <v>#NAME?</v>
      </c>
      <c r="M655" s="134" t="e" cm="1">
        <f t="array" aca="1" ref="M655" ca="1">_xll.RiskNormal(0.0243*L655,0.005*L655,_xll.RiskTruncateP(0.05,0.95),_xll.RiskName("Soil Intake"),_xll.RiskUnits("kg"))</f>
        <v>#NAME?</v>
      </c>
      <c r="N655" s="134" t="e">
        <f t="shared" ca="1" si="80"/>
        <v>#NAME?</v>
      </c>
      <c r="O655" s="134">
        <f t="shared" si="81"/>
        <v>0</v>
      </c>
      <c r="P655" s="134" t="e">
        <f t="shared" ca="1" si="77"/>
        <v>#NAME?</v>
      </c>
      <c r="Q655" s="134" t="e">
        <f t="shared" ca="1" si="78"/>
        <v>#NAME?</v>
      </c>
      <c r="R655" s="134" t="e">
        <f t="shared" ca="1" si="78"/>
        <v>#NAME?</v>
      </c>
      <c r="S655" s="134" t="e">
        <f t="shared" ref="S655:S718" ca="1" si="83">SUM(O655:R655)</f>
        <v>#NAME?</v>
      </c>
      <c r="T655" s="134" t="e" cm="1">
        <f t="array" aca="1" ref="T655" ca="1">U654-(U654*(0.5^(1/_xll.RiskNormal('SW7'!C$2,'SW7'!D$2,_xll.RiskTruncateP(0.05,0.95),_xll.RiskName("Halflife"),_xll.RiskUnits("d")))))</f>
        <v>#NAME?</v>
      </c>
      <c r="U655" s="134" t="e">
        <f t="shared" ca="1" si="82"/>
        <v>#NAME?</v>
      </c>
      <c r="V655" s="137" t="e" cm="1">
        <f t="array" aca="1" ref="V655" ca="1">(U655*_xll.RiskNormal('SW7'!C$3,'SW7'!D$3,_xll.RiskTruncateP(0.05,0.95),_xll.RiskName("PFAS MUSCLE FRAC"))/(B655*_xll.RiskNormal('SW7'!C$4,'SW7'!E$4,_xll.RiskTruncateP(0.05,0.95),_xll.RiskName("MUSCLE BW FRAC"))))/1000</f>
        <v>#NAME?</v>
      </c>
      <c r="W655" s="137" t="e" cm="1">
        <f t="array" aca="1" ref="W655" ca="1">V655/_xll.RiskNormal('SW7'!C$5,'SW7'!D$5,_xll.RiskTruncateP(0.05,0.95),_xll.RiskName("Serum Part"))</f>
        <v>#NAME?</v>
      </c>
    </row>
    <row r="656" spans="1:23" x14ac:dyDescent="0.35">
      <c r="A656" s="133">
        <f t="shared" si="79"/>
        <v>653</v>
      </c>
      <c r="B656" s="134" t="e" cm="1">
        <f t="array" aca="1" ref="B656" ca="1">B655+_xll.RiskNormal(0.32,0.112,_xll.RiskTruncateP(0.05,0.95),_xll.RiskName("BW Gain 2"),_xll.RiskUnits("kg"))</f>
        <v>#NAME?</v>
      </c>
      <c r="C656" s="133">
        <v>0</v>
      </c>
      <c r="D656" s="133">
        <v>0</v>
      </c>
      <c r="E656" s="163">
        <v>0</v>
      </c>
      <c r="F656" s="134"/>
      <c r="G656" s="134"/>
      <c r="H656" s="134"/>
      <c r="I656" s="134"/>
      <c r="J656" s="134"/>
      <c r="K656" s="134"/>
      <c r="L656" s="134" t="e" cm="1">
        <f t="array" aca="1" ref="L656" ca="1">_xll.RiskNormal(5.4702*LN(A656)-22.889,(5.4702*LN(A656)-22.889)*0.35,_xll.RiskTruncateP(0.05,0.95),_xll.RiskName("DMI"),_xll.RiskUnits("kg"))</f>
        <v>#NAME?</v>
      </c>
      <c r="M656" s="134" t="e" cm="1">
        <f t="array" aca="1" ref="M656" ca="1">_xll.RiskNormal(0.0243*L656,0.005*L656,_xll.RiskTruncateP(0.05,0.95),_xll.RiskName("Soil Intake"),_xll.RiskUnits("kg"))</f>
        <v>#NAME?</v>
      </c>
      <c r="N656" s="134" t="e">
        <f t="shared" ca="1" si="80"/>
        <v>#NAME?</v>
      </c>
      <c r="O656" s="134">
        <f t="shared" si="81"/>
        <v>0</v>
      </c>
      <c r="P656" s="134" t="e">
        <f t="shared" ca="1" si="77"/>
        <v>#NAME?</v>
      </c>
      <c r="Q656" s="134" t="e">
        <f t="shared" ca="1" si="78"/>
        <v>#NAME?</v>
      </c>
      <c r="R656" s="134" t="e">
        <f t="shared" ca="1" si="78"/>
        <v>#NAME?</v>
      </c>
      <c r="S656" s="134" t="e">
        <f t="shared" ca="1" si="83"/>
        <v>#NAME?</v>
      </c>
      <c r="T656" s="134" t="e" cm="1">
        <f t="array" aca="1" ref="T656" ca="1">U655-(U655*(0.5^(1/_xll.RiskNormal('SW7'!C$2,'SW7'!D$2,_xll.RiskTruncateP(0.05,0.95),_xll.RiskName("Halflife"),_xll.RiskUnits("d")))))</f>
        <v>#NAME?</v>
      </c>
      <c r="U656" s="134" t="e">
        <f t="shared" ca="1" si="82"/>
        <v>#NAME?</v>
      </c>
      <c r="V656" s="137" t="e" cm="1">
        <f t="array" aca="1" ref="V656" ca="1">(U656*_xll.RiskNormal('SW7'!C$3,'SW7'!D$3,_xll.RiskTruncateP(0.05,0.95),_xll.RiskName("PFAS MUSCLE FRAC"))/(B656*_xll.RiskNormal('SW7'!C$4,'SW7'!E$4,_xll.RiskTruncateP(0.05,0.95),_xll.RiskName("MUSCLE BW FRAC"))))/1000</f>
        <v>#NAME?</v>
      </c>
      <c r="W656" s="137" t="e" cm="1">
        <f t="array" aca="1" ref="W656" ca="1">V656/_xll.RiskNormal('SW7'!C$5,'SW7'!D$5,_xll.RiskTruncateP(0.05,0.95),_xll.RiskName("Serum Part"))</f>
        <v>#NAME?</v>
      </c>
    </row>
    <row r="657" spans="1:24" x14ac:dyDescent="0.35">
      <c r="A657" s="133">
        <f t="shared" si="79"/>
        <v>654</v>
      </c>
      <c r="B657" s="134" t="e" cm="1">
        <f t="array" aca="1" ref="B657" ca="1">B656+_xll.RiskNormal(0.32,0.112,_xll.RiskTruncateP(0.05,0.95),_xll.RiskName("BW Gain 2"),_xll.RiskUnits("kg"))</f>
        <v>#NAME?</v>
      </c>
      <c r="C657" s="133">
        <v>0</v>
      </c>
      <c r="D657" s="133">
        <v>0</v>
      </c>
      <c r="E657" s="163">
        <v>0</v>
      </c>
      <c r="F657" s="134"/>
      <c r="G657" s="134"/>
      <c r="H657" s="134"/>
      <c r="I657" s="134"/>
      <c r="J657" s="134"/>
      <c r="K657" s="134"/>
      <c r="L657" s="134" t="e" cm="1">
        <f t="array" aca="1" ref="L657" ca="1">_xll.RiskNormal(5.4702*LN(A657)-22.889,(5.4702*LN(A657)-22.889)*0.35,_xll.RiskTruncateP(0.05,0.95),_xll.RiskName("DMI"),_xll.RiskUnits("kg"))</f>
        <v>#NAME?</v>
      </c>
      <c r="M657" s="134" t="e" cm="1">
        <f t="array" aca="1" ref="M657" ca="1">_xll.RiskNormal(0.0243*L657,0.005*L657,_xll.RiskTruncateP(0.05,0.95),_xll.RiskName("Soil Intake"),_xll.RiskUnits("kg"))</f>
        <v>#NAME?</v>
      </c>
      <c r="N657" s="134" t="e">
        <f t="shared" ca="1" si="80"/>
        <v>#NAME?</v>
      </c>
      <c r="O657" s="134">
        <f t="shared" si="81"/>
        <v>0</v>
      </c>
      <c r="P657" s="134" t="e">
        <f t="shared" ca="1" si="77"/>
        <v>#NAME?</v>
      </c>
      <c r="Q657" s="134" t="e">
        <f t="shared" ca="1" si="78"/>
        <v>#NAME?</v>
      </c>
      <c r="R657" s="134" t="e">
        <f t="shared" ca="1" si="78"/>
        <v>#NAME?</v>
      </c>
      <c r="S657" s="134" t="e">
        <f t="shared" ca="1" si="83"/>
        <v>#NAME?</v>
      </c>
      <c r="T657" s="134" t="e" cm="1">
        <f t="array" aca="1" ref="T657" ca="1">U656-(U656*(0.5^(1/_xll.RiskNormal('SW7'!C$2,'SW7'!D$2,_xll.RiskTruncateP(0.05,0.95),_xll.RiskName("Halflife"),_xll.RiskUnits("d")))))</f>
        <v>#NAME?</v>
      </c>
      <c r="U657" s="134" t="e">
        <f t="shared" ca="1" si="82"/>
        <v>#NAME?</v>
      </c>
      <c r="V657" s="137" t="e" cm="1">
        <f t="array" aca="1" ref="V657" ca="1">(U657*_xll.RiskNormal('SW7'!C$3,'SW7'!D$3,_xll.RiskTruncateP(0.05,0.95),_xll.RiskName("PFAS MUSCLE FRAC"))/(B657*_xll.RiskNormal('SW7'!C$4,'SW7'!E$4,_xll.RiskTruncateP(0.05,0.95),_xll.RiskName("MUSCLE BW FRAC"))))/1000</f>
        <v>#NAME?</v>
      </c>
      <c r="W657" s="137" t="e" cm="1">
        <f t="array" aca="1" ref="W657" ca="1">V657/_xll.RiskNormal('SW7'!C$5,'SW7'!D$5,_xll.RiskTruncateP(0.05,0.95),_xll.RiskName("Serum Part"))</f>
        <v>#NAME?</v>
      </c>
    </row>
    <row r="658" spans="1:24" x14ac:dyDescent="0.35">
      <c r="A658" s="133">
        <f t="shared" si="79"/>
        <v>655</v>
      </c>
      <c r="B658" s="134" t="e" cm="1">
        <f t="array" aca="1" ref="B658" ca="1">B657+_xll.RiskNormal(0.32,0.112,_xll.RiskTruncateP(0.05,0.95),_xll.RiskName("BW Gain 2"),_xll.RiskUnits("kg"))</f>
        <v>#NAME?</v>
      </c>
      <c r="C658" s="133">
        <v>0</v>
      </c>
      <c r="D658" s="133">
        <v>0</v>
      </c>
      <c r="E658" s="163">
        <v>0</v>
      </c>
      <c r="F658" s="134"/>
      <c r="G658" s="134"/>
      <c r="H658" s="134"/>
      <c r="I658" s="134"/>
      <c r="J658" s="134"/>
      <c r="K658" s="134"/>
      <c r="L658" s="134" t="e" cm="1">
        <f t="array" aca="1" ref="L658" ca="1">_xll.RiskNormal(5.4702*LN(A658)-22.889,(5.4702*LN(A658)-22.889)*0.35,_xll.RiskTruncateP(0.05,0.95),_xll.RiskName("DMI"),_xll.RiskUnits("kg"))</f>
        <v>#NAME?</v>
      </c>
      <c r="M658" s="134" t="e" cm="1">
        <f t="array" aca="1" ref="M658" ca="1">_xll.RiskNormal(0.0243*L658,0.005*L658,_xll.RiskTruncateP(0.05,0.95),_xll.RiskName("Soil Intake"),_xll.RiskUnits("kg"))</f>
        <v>#NAME?</v>
      </c>
      <c r="N658" s="134" t="e">
        <f t="shared" ca="1" si="80"/>
        <v>#NAME?</v>
      </c>
      <c r="O658" s="134">
        <f t="shared" si="81"/>
        <v>0</v>
      </c>
      <c r="P658" s="134" t="e">
        <f t="shared" ca="1" si="77"/>
        <v>#NAME?</v>
      </c>
      <c r="Q658" s="134" t="e">
        <f t="shared" ca="1" si="78"/>
        <v>#NAME?</v>
      </c>
      <c r="R658" s="134" t="e">
        <f t="shared" ca="1" si="78"/>
        <v>#NAME?</v>
      </c>
      <c r="S658" s="134" t="e">
        <f t="shared" ca="1" si="83"/>
        <v>#NAME?</v>
      </c>
      <c r="T658" s="134" t="e" cm="1">
        <f t="array" aca="1" ref="T658" ca="1">U657-(U657*(0.5^(1/_xll.RiskNormal('SW7'!C$2,'SW7'!D$2,_xll.RiskTruncateP(0.05,0.95),_xll.RiskName("Halflife"),_xll.RiskUnits("d")))))</f>
        <v>#NAME?</v>
      </c>
      <c r="U658" s="134" t="e">
        <f t="shared" ca="1" si="82"/>
        <v>#NAME?</v>
      </c>
      <c r="V658" s="137" t="e" cm="1">
        <f t="array" aca="1" ref="V658" ca="1">_xll.RiskOutput("Day655_Muscle")+(U658*_xll.RiskNormal('SW7'!C$3,'SW7'!D$3,_xll.RiskTruncateP(0.05,0.95),_xll.RiskName("PFAS MUSCLE FRAC"))/(B658*_xll.RiskNormal('SW7'!C$4,'SW7'!E$4,_xll.RiskTruncateP(0.05,0.95),_xll.RiskName("MUSCLE BW FRAC"))))/1000</f>
        <v>#NAME?</v>
      </c>
      <c r="W658" s="137" t="e" cm="1">
        <f t="array" aca="1" ref="W658" ca="1">_xll.RiskOutput("Day655_Serum")+V658/_xll.RiskNormal('SW7'!C$5,'SW7'!D$5,_xll.RiskTruncateP(0.05,0.95),_xll.RiskName("Serum Part"))</f>
        <v>#NAME?</v>
      </c>
    </row>
    <row r="659" spans="1:24" x14ac:dyDescent="0.35">
      <c r="A659" s="133">
        <f t="shared" si="79"/>
        <v>656</v>
      </c>
      <c r="B659" s="134" t="e" cm="1">
        <f t="array" aca="1" ref="B659" ca="1">B658+_xll.RiskNormal(0.32,0.112,_xll.RiskTruncateP(0.05,0.95),_xll.RiskName("BW Gain 2"),_xll.RiskUnits("kg"))</f>
        <v>#NAME?</v>
      </c>
      <c r="C659" s="133">
        <v>0</v>
      </c>
      <c r="D659" s="133">
        <v>0</v>
      </c>
      <c r="E659" s="163">
        <v>0</v>
      </c>
      <c r="F659" s="134"/>
      <c r="G659" s="134"/>
      <c r="H659" s="134"/>
      <c r="I659" s="134"/>
      <c r="J659" s="134"/>
      <c r="K659" s="134"/>
      <c r="L659" s="134" t="e" cm="1">
        <f t="array" aca="1" ref="L659" ca="1">_xll.RiskNormal(5.4702*LN(A659)-22.889,(5.4702*LN(A659)-22.889)*0.35,_xll.RiskTruncateP(0.05,0.95),_xll.RiskName("DMI"),_xll.RiskUnits("kg"))</f>
        <v>#NAME?</v>
      </c>
      <c r="M659" s="134" t="e" cm="1">
        <f t="array" aca="1" ref="M659" ca="1">_xll.RiskNormal(0.0243*L659,0.005*L659,_xll.RiskTruncateP(0.05,0.95),_xll.RiskName("Soil Intake"),_xll.RiskUnits("kg"))</f>
        <v>#NAME?</v>
      </c>
      <c r="N659" s="134" t="e">
        <f t="shared" ca="1" si="80"/>
        <v>#NAME?</v>
      </c>
      <c r="O659" s="134">
        <f t="shared" si="81"/>
        <v>0</v>
      </c>
      <c r="P659" s="134" t="e">
        <f t="shared" ca="1" si="77"/>
        <v>#NAME?</v>
      </c>
      <c r="Q659" s="134" t="e">
        <f t="shared" ca="1" si="78"/>
        <v>#NAME?</v>
      </c>
      <c r="R659" s="134" t="e">
        <f t="shared" ca="1" si="78"/>
        <v>#NAME?</v>
      </c>
      <c r="S659" s="134" t="e">
        <f t="shared" ca="1" si="83"/>
        <v>#NAME?</v>
      </c>
      <c r="T659" s="134" t="e" cm="1">
        <f t="array" aca="1" ref="T659" ca="1">U658-(U658*(0.5^(1/_xll.RiskNormal('SW7'!C$2,'SW7'!D$2,_xll.RiskTruncateP(0.05,0.95),_xll.RiskName("Halflife"),_xll.RiskUnits("d")))))</f>
        <v>#NAME?</v>
      </c>
      <c r="U659" s="134" t="e">
        <f t="shared" ca="1" si="82"/>
        <v>#NAME?</v>
      </c>
      <c r="V659" s="137" t="e" cm="1">
        <f t="array" aca="1" ref="V659" ca="1">(U659*_xll.RiskNormal('SW7'!C$3,'SW7'!D$3,_xll.RiskTruncateP(0.05,0.95),_xll.RiskName("PFAS MUSCLE FRAC"))/(B659*_xll.RiskNormal('SW7'!C$4,'SW7'!E$4,_xll.RiskTruncateP(0.05,0.95),_xll.RiskName("MUSCLE BW FRAC"))))/1000</f>
        <v>#NAME?</v>
      </c>
      <c r="W659" s="137" t="e" cm="1">
        <f t="array" aca="1" ref="W659" ca="1">V659/_xll.RiskNormal('SW7'!C$5,'SW7'!D$5,_xll.RiskTruncateP(0.05,0.95),_xll.RiskName("Serum Part"))</f>
        <v>#NAME?</v>
      </c>
    </row>
    <row r="660" spans="1:24" x14ac:dyDescent="0.35">
      <c r="A660" s="133">
        <f t="shared" si="79"/>
        <v>657</v>
      </c>
      <c r="B660" s="134" t="e" cm="1">
        <f t="array" aca="1" ref="B660" ca="1">B659+_xll.RiskNormal(0.32,0.112,_xll.RiskTruncateP(0.05,0.95),_xll.RiskName("BW Gain 2"),_xll.RiskUnits("kg"))</f>
        <v>#NAME?</v>
      </c>
      <c r="C660" s="133">
        <v>0</v>
      </c>
      <c r="D660" s="133">
        <v>0</v>
      </c>
      <c r="E660" s="163">
        <v>0</v>
      </c>
      <c r="F660" s="134"/>
      <c r="G660" s="134"/>
      <c r="H660" s="134"/>
      <c r="I660" s="134"/>
      <c r="J660" s="134"/>
      <c r="K660" s="134"/>
      <c r="L660" s="134" t="e" cm="1">
        <f t="array" aca="1" ref="L660" ca="1">_xll.RiskNormal(5.4702*LN(A660)-22.889,(5.4702*LN(A660)-22.889)*0.35,_xll.RiskTruncateP(0.05,0.95),_xll.RiskName("DMI"),_xll.RiskUnits("kg"))</f>
        <v>#NAME?</v>
      </c>
      <c r="M660" s="134" t="e" cm="1">
        <f t="array" aca="1" ref="M660" ca="1">_xll.RiskNormal(0.0243*L660,0.005*L660,_xll.RiskTruncateP(0.05,0.95),_xll.RiskName("Soil Intake"),_xll.RiskUnits("kg"))</f>
        <v>#NAME?</v>
      </c>
      <c r="N660" s="134" t="e">
        <f t="shared" ca="1" si="80"/>
        <v>#NAME?</v>
      </c>
      <c r="O660" s="134">
        <f t="shared" si="81"/>
        <v>0</v>
      </c>
      <c r="P660" s="134" t="e">
        <f t="shared" ca="1" si="77"/>
        <v>#NAME?</v>
      </c>
      <c r="Q660" s="134" t="e">
        <f t="shared" ca="1" si="78"/>
        <v>#NAME?</v>
      </c>
      <c r="R660" s="134" t="e">
        <f t="shared" ca="1" si="78"/>
        <v>#NAME?</v>
      </c>
      <c r="S660" s="134" t="e">
        <f t="shared" ca="1" si="83"/>
        <v>#NAME?</v>
      </c>
      <c r="T660" s="134" t="e" cm="1">
        <f t="array" aca="1" ref="T660" ca="1">U659-(U659*(0.5^(1/_xll.RiskNormal('SW7'!C$2,'SW7'!D$2,_xll.RiskTruncateP(0.05,0.95),_xll.RiskName("Halflife"),_xll.RiskUnits("d")))))</f>
        <v>#NAME?</v>
      </c>
      <c r="U660" s="134" t="e">
        <f t="shared" ca="1" si="82"/>
        <v>#NAME?</v>
      </c>
      <c r="V660" s="137" t="e" cm="1">
        <f t="array" aca="1" ref="V660" ca="1">(U660*_xll.RiskNormal('SW7'!C$3,'SW7'!D$3,_xll.RiskTruncateP(0.05,0.95),_xll.RiskName("PFAS MUSCLE FRAC"))/(B660*_xll.RiskNormal('SW7'!C$4,'SW7'!E$4,_xll.RiskTruncateP(0.05,0.95),_xll.RiskName("MUSCLE BW FRAC"))))/1000</f>
        <v>#NAME?</v>
      </c>
      <c r="W660" s="137" t="e" cm="1">
        <f t="array" aca="1" ref="W660" ca="1">V660/_xll.RiskNormal('SW7'!C$5,'SW7'!D$5,_xll.RiskTruncateP(0.05,0.95),_xll.RiskName("Serum Part"))</f>
        <v>#NAME?</v>
      </c>
    </row>
    <row r="661" spans="1:24" x14ac:dyDescent="0.35">
      <c r="A661" s="133">
        <f t="shared" si="79"/>
        <v>658</v>
      </c>
      <c r="B661" s="134" t="e" cm="1">
        <f t="array" aca="1" ref="B661" ca="1">B660+_xll.RiskNormal(0.32,0.112,_xll.RiskTruncateP(0.05,0.95),_xll.RiskName("BW Gain 2"),_xll.RiskUnits("kg"))</f>
        <v>#NAME?</v>
      </c>
      <c r="C661" s="133">
        <v>0</v>
      </c>
      <c r="D661" s="133">
        <v>0</v>
      </c>
      <c r="E661" s="163">
        <v>0</v>
      </c>
      <c r="F661" s="134"/>
      <c r="G661" s="134"/>
      <c r="H661" s="134"/>
      <c r="I661" s="134"/>
      <c r="J661" s="134"/>
      <c r="K661" s="134"/>
      <c r="L661" s="134" t="e" cm="1">
        <f t="array" aca="1" ref="L661" ca="1">_xll.RiskNormal(5.4702*LN(A661)-22.889,(5.4702*LN(A661)-22.889)*0.35,_xll.RiskTruncateP(0.05,0.95),_xll.RiskName("DMI"),_xll.RiskUnits("kg"))</f>
        <v>#NAME?</v>
      </c>
      <c r="M661" s="134" t="e" cm="1">
        <f t="array" aca="1" ref="M661" ca="1">_xll.RiskNormal(0.0243*L661,0.005*L661,_xll.RiskTruncateP(0.05,0.95),_xll.RiskName("Soil Intake"),_xll.RiskUnits("kg"))</f>
        <v>#NAME?</v>
      </c>
      <c r="N661" s="134" t="e">
        <f t="shared" ca="1" si="80"/>
        <v>#NAME?</v>
      </c>
      <c r="O661" s="134">
        <f t="shared" si="81"/>
        <v>0</v>
      </c>
      <c r="P661" s="134" t="e">
        <f t="shared" ca="1" si="77"/>
        <v>#NAME?</v>
      </c>
      <c r="Q661" s="134" t="e">
        <f t="shared" ca="1" si="78"/>
        <v>#NAME?</v>
      </c>
      <c r="R661" s="134" t="e">
        <f t="shared" ca="1" si="78"/>
        <v>#NAME?</v>
      </c>
      <c r="S661" s="134" t="e">
        <f t="shared" ca="1" si="83"/>
        <v>#NAME?</v>
      </c>
      <c r="T661" s="134" t="e" cm="1">
        <f t="array" aca="1" ref="T661" ca="1">U660-(U660*(0.5^(1/_xll.RiskNormal('SW7'!C$2,'SW7'!D$2,_xll.RiskTruncateP(0.05,0.95),_xll.RiskName("Halflife"),_xll.RiskUnits("d")))))</f>
        <v>#NAME?</v>
      </c>
      <c r="U661" s="134" t="e">
        <f t="shared" ca="1" si="82"/>
        <v>#NAME?</v>
      </c>
      <c r="V661" s="137" t="e" cm="1">
        <f t="array" aca="1" ref="V661" ca="1">(U661*_xll.RiskNormal('SW7'!C$3,'SW7'!D$3,_xll.RiskTruncateP(0.05,0.95),_xll.RiskName("PFAS MUSCLE FRAC"))/(B661*_xll.RiskNormal('SW7'!C$4,'SW7'!E$4,_xll.RiskTruncateP(0.05,0.95),_xll.RiskName("MUSCLE BW FRAC"))))/1000</f>
        <v>#NAME?</v>
      </c>
      <c r="W661" s="137" t="e" cm="1">
        <f t="array" aca="1" ref="W661" ca="1">V661/_xll.RiskNormal('SW7'!C$5,'SW7'!D$5,_xll.RiskTruncateP(0.05,0.95),_xll.RiskName("Serum Part"))</f>
        <v>#NAME?</v>
      </c>
    </row>
    <row r="662" spans="1:24" x14ac:dyDescent="0.35">
      <c r="A662" s="133">
        <f t="shared" si="79"/>
        <v>659</v>
      </c>
      <c r="B662" s="134" t="e" cm="1">
        <f t="array" aca="1" ref="B662" ca="1">B661+_xll.RiskNormal(0.32,0.112,_xll.RiskTruncateP(0.05,0.95),_xll.RiskName("BW Gain 2"),_xll.RiskUnits("kg"))</f>
        <v>#NAME?</v>
      </c>
      <c r="C662" s="133">
        <v>0</v>
      </c>
      <c r="D662" s="133">
        <v>0</v>
      </c>
      <c r="E662" s="163">
        <v>0</v>
      </c>
      <c r="F662" s="134"/>
      <c r="G662" s="134"/>
      <c r="H662" s="134"/>
      <c r="I662" s="134"/>
      <c r="J662" s="134"/>
      <c r="K662" s="134"/>
      <c r="L662" s="134" t="e" cm="1">
        <f t="array" aca="1" ref="L662" ca="1">_xll.RiskNormal(5.4702*LN(A662)-22.889,(5.4702*LN(A662)-22.889)*0.35,_xll.RiskTruncateP(0.05,0.95),_xll.RiskName("DMI"),_xll.RiskUnits("kg"))</f>
        <v>#NAME?</v>
      </c>
      <c r="M662" s="134" t="e" cm="1">
        <f t="array" aca="1" ref="M662" ca="1">_xll.RiskNormal(0.0243*L662,0.005*L662,_xll.RiskTruncateP(0.05,0.95),_xll.RiskName("Soil Intake"),_xll.RiskUnits("kg"))</f>
        <v>#NAME?</v>
      </c>
      <c r="N662" s="134" t="e">
        <f t="shared" ca="1" si="80"/>
        <v>#NAME?</v>
      </c>
      <c r="O662" s="134">
        <f t="shared" si="81"/>
        <v>0</v>
      </c>
      <c r="P662" s="134" t="e">
        <f t="shared" ca="1" si="77"/>
        <v>#NAME?</v>
      </c>
      <c r="Q662" s="134" t="e">
        <f t="shared" ca="1" si="78"/>
        <v>#NAME?</v>
      </c>
      <c r="R662" s="134" t="e">
        <f t="shared" ca="1" si="78"/>
        <v>#NAME?</v>
      </c>
      <c r="S662" s="134" t="e">
        <f t="shared" ca="1" si="83"/>
        <v>#NAME?</v>
      </c>
      <c r="T662" s="134" t="e" cm="1">
        <f t="array" aca="1" ref="T662" ca="1">U661-(U661*(0.5^(1/_xll.RiskNormal('SW7'!C$2,'SW7'!D$2,_xll.RiskTruncateP(0.05,0.95),_xll.RiskName("Halflife"),_xll.RiskUnits("d")))))</f>
        <v>#NAME?</v>
      </c>
      <c r="U662" s="134" t="e">
        <f t="shared" ca="1" si="82"/>
        <v>#NAME?</v>
      </c>
      <c r="V662" s="137" t="e" cm="1">
        <f t="array" aca="1" ref="V662" ca="1">(U662*_xll.RiskNormal('SW7'!C$3,'SW7'!D$3,_xll.RiskTruncateP(0.05,0.95),_xll.RiskName("PFAS MUSCLE FRAC"))/(B662*_xll.RiskNormal('SW7'!C$4,'SW7'!E$4,_xll.RiskTruncateP(0.05,0.95),_xll.RiskName("MUSCLE BW FRAC"))))/1000</f>
        <v>#NAME?</v>
      </c>
      <c r="W662" s="137" t="e" cm="1">
        <f t="array" aca="1" ref="W662" ca="1">V662/_xll.RiskNormal('SW7'!C$5,'SW7'!D$5,_xll.RiskTruncateP(0.05,0.95),_xll.RiskName("Serum Part"))</f>
        <v>#NAME?</v>
      </c>
    </row>
    <row r="663" spans="1:24" x14ac:dyDescent="0.35">
      <c r="A663" s="133">
        <f t="shared" si="79"/>
        <v>660</v>
      </c>
      <c r="B663" s="134" t="e" cm="1">
        <f t="array" aca="1" ref="B663" ca="1">B662+_xll.RiskNormal(0.32,0.112,_xll.RiskTruncateP(0.05,0.95),_xll.RiskName("BW Gain 2"),_xll.RiskUnits("kg"))</f>
        <v>#NAME?</v>
      </c>
      <c r="C663" s="133">
        <v>0</v>
      </c>
      <c r="D663" s="133">
        <v>0</v>
      </c>
      <c r="E663" s="163">
        <v>0</v>
      </c>
      <c r="F663" s="134"/>
      <c r="G663" s="134"/>
      <c r="H663" s="134"/>
      <c r="I663" s="134"/>
      <c r="J663" s="134"/>
      <c r="K663" s="134"/>
      <c r="L663" s="134" t="e" cm="1">
        <f t="array" aca="1" ref="L663" ca="1">_xll.RiskNormal(5.4702*LN(A663)-22.889,(5.4702*LN(A663)-22.889)*0.35,_xll.RiskTruncateP(0.05,0.95),_xll.RiskName("DMI"),_xll.RiskUnits("kg"))</f>
        <v>#NAME?</v>
      </c>
      <c r="M663" s="134" t="e" cm="1">
        <f t="array" aca="1" ref="M663" ca="1">_xll.RiskNormal(0.0243*L663,0.005*L663,_xll.RiskTruncateP(0.05,0.95),_xll.RiskName("Soil Intake"),_xll.RiskUnits("kg"))</f>
        <v>#NAME?</v>
      </c>
      <c r="N663" s="134" t="e">
        <f t="shared" ca="1" si="80"/>
        <v>#NAME?</v>
      </c>
      <c r="O663" s="134">
        <f t="shared" si="81"/>
        <v>0</v>
      </c>
      <c r="P663" s="134" t="e">
        <f t="shared" ca="1" si="77"/>
        <v>#NAME?</v>
      </c>
      <c r="Q663" s="134" t="e">
        <f t="shared" ca="1" si="78"/>
        <v>#NAME?</v>
      </c>
      <c r="R663" s="134" t="e">
        <f t="shared" ca="1" si="78"/>
        <v>#NAME?</v>
      </c>
      <c r="S663" s="134" t="e">
        <f t="shared" ca="1" si="83"/>
        <v>#NAME?</v>
      </c>
      <c r="T663" s="134" t="e" cm="1">
        <f t="array" aca="1" ref="T663" ca="1">U662-(U662*(0.5^(1/_xll.RiskNormal('SW7'!C$2,'SW7'!D$2,_xll.RiskTruncateP(0.05,0.95),_xll.RiskName("Halflife"),_xll.RiskUnits("d")))))</f>
        <v>#NAME?</v>
      </c>
      <c r="U663" s="134" t="e">
        <f t="shared" ca="1" si="82"/>
        <v>#NAME?</v>
      </c>
      <c r="V663" s="137" t="e" cm="1">
        <f t="array" aca="1" ref="V663" ca="1">(U663*_xll.RiskNormal('SW7'!C$3,'SW7'!D$3,_xll.RiskTruncateP(0.05,0.95),_xll.RiskName("PFAS MUSCLE FRAC"))/(B663*_xll.RiskNormal('SW7'!C$4,'SW7'!E$4,_xll.RiskTruncateP(0.05,0.95),_xll.RiskName("MUSCLE BW FRAC"))))/1000</f>
        <v>#NAME?</v>
      </c>
      <c r="W663" s="137" t="e" cm="1">
        <f t="array" aca="1" ref="W663" ca="1">V663/_xll.RiskNormal('SW7'!C$5,'SW7'!D$5,_xll.RiskTruncateP(0.05,0.95),_xll.RiskName("Serum Part"))</f>
        <v>#NAME?</v>
      </c>
      <c r="X663" s="130"/>
    </row>
    <row r="664" spans="1:24" x14ac:dyDescent="0.35">
      <c r="A664" s="133">
        <f t="shared" si="79"/>
        <v>661</v>
      </c>
      <c r="B664" s="134" t="e" cm="1">
        <f t="array" aca="1" ref="B664" ca="1">B663+_xll.RiskNormal(0.32,0.112,_xll.RiskTruncateP(0.05,0.95),_xll.RiskName("BW Gain 2"),_xll.RiskUnits("kg"))</f>
        <v>#NAME?</v>
      </c>
      <c r="C664" s="133">
        <v>0</v>
      </c>
      <c r="D664" s="133">
        <v>0</v>
      </c>
      <c r="E664" s="163">
        <v>0</v>
      </c>
      <c r="F664" s="134"/>
      <c r="G664" s="134"/>
      <c r="H664" s="134"/>
      <c r="I664" s="134"/>
      <c r="J664" s="134"/>
      <c r="K664" s="134"/>
      <c r="L664" s="134" t="e" cm="1">
        <f t="array" aca="1" ref="L664" ca="1">_xll.RiskNormal(5.4702*LN(A664)-22.889,(5.4702*LN(A664)-22.889)*0.35,_xll.RiskTruncateP(0.05,0.95),_xll.RiskName("DMI"),_xll.RiskUnits("kg"))</f>
        <v>#NAME?</v>
      </c>
      <c r="M664" s="134" t="e" cm="1">
        <f t="array" aca="1" ref="M664" ca="1">_xll.RiskNormal(0.0243*L664,0.005*L664,_xll.RiskTruncateP(0.05,0.95),_xll.RiskName("Soil Intake"),_xll.RiskUnits("kg"))</f>
        <v>#NAME?</v>
      </c>
      <c r="N664" s="134" t="e">
        <f t="shared" ca="1" si="80"/>
        <v>#NAME?</v>
      </c>
      <c r="O664" s="134">
        <f t="shared" si="81"/>
        <v>0</v>
      </c>
      <c r="P664" s="134" t="e">
        <f t="shared" ca="1" si="77"/>
        <v>#NAME?</v>
      </c>
      <c r="Q664" s="134" t="e">
        <f t="shared" ca="1" si="78"/>
        <v>#NAME?</v>
      </c>
      <c r="R664" s="134" t="e">
        <f t="shared" ca="1" si="78"/>
        <v>#NAME?</v>
      </c>
      <c r="S664" s="134" t="e">
        <f t="shared" ca="1" si="83"/>
        <v>#NAME?</v>
      </c>
      <c r="T664" s="134" t="e" cm="1">
        <f t="array" aca="1" ref="T664" ca="1">U663-(U663*(0.5^(1/_xll.RiskNormal('SW7'!C$2,'SW7'!D$2,_xll.RiskTruncateP(0.05,0.95),_xll.RiskName("Halflife"),_xll.RiskUnits("d")))))</f>
        <v>#NAME?</v>
      </c>
      <c r="U664" s="134" t="e">
        <f t="shared" ca="1" si="82"/>
        <v>#NAME?</v>
      </c>
      <c r="V664" s="137" t="e" cm="1">
        <f t="array" aca="1" ref="V664" ca="1">(U664*_xll.RiskNormal('SW7'!C$3,'SW7'!D$3,_xll.RiskTruncateP(0.05,0.95),_xll.RiskName("PFAS MUSCLE FRAC"))/(B664*_xll.RiskNormal('SW7'!C$4,'SW7'!E$4,_xll.RiskTruncateP(0.05,0.95),_xll.RiskName("MUSCLE BW FRAC"))))/1000</f>
        <v>#NAME?</v>
      </c>
      <c r="W664" s="137" t="e" cm="1">
        <f t="array" aca="1" ref="W664" ca="1">V664/_xll.RiskNormal('SW7'!C$5,'SW7'!D$5,_xll.RiskTruncateP(0.05,0.95),_xll.RiskName("Serum Part"))</f>
        <v>#NAME?</v>
      </c>
      <c r="X664" s="130"/>
    </row>
    <row r="665" spans="1:24" x14ac:dyDescent="0.35">
      <c r="A665" s="133">
        <f t="shared" si="79"/>
        <v>662</v>
      </c>
      <c r="B665" s="134" t="e" cm="1">
        <f t="array" aca="1" ref="B665" ca="1">B664+_xll.RiskNormal(0.32,0.112,_xll.RiskTruncateP(0.05,0.95),_xll.RiskName("BW Gain 2"),_xll.RiskUnits("kg"))</f>
        <v>#NAME?</v>
      </c>
      <c r="C665" s="133">
        <v>0</v>
      </c>
      <c r="D665" s="133">
        <v>0</v>
      </c>
      <c r="E665" s="163">
        <v>0</v>
      </c>
      <c r="F665" s="134"/>
      <c r="G665" s="134"/>
      <c r="H665" s="134"/>
      <c r="I665" s="134"/>
      <c r="J665" s="134"/>
      <c r="K665" s="134"/>
      <c r="L665" s="134" t="e" cm="1">
        <f t="array" aca="1" ref="L665" ca="1">_xll.RiskNormal(5.4702*LN(A665)-22.889,(5.4702*LN(A665)-22.889)*0.35,_xll.RiskTruncateP(0.05,0.95),_xll.RiskName("DMI"),_xll.RiskUnits("kg"))</f>
        <v>#NAME?</v>
      </c>
      <c r="M665" s="134" t="e" cm="1">
        <f t="array" aca="1" ref="M665" ca="1">_xll.RiskNormal(0.0243*L665,0.005*L665,_xll.RiskTruncateP(0.05,0.95),_xll.RiskName("Soil Intake"),_xll.RiskUnits("kg"))</f>
        <v>#NAME?</v>
      </c>
      <c r="N665" s="134" t="e">
        <f t="shared" ca="1" si="80"/>
        <v>#NAME?</v>
      </c>
      <c r="O665" s="134">
        <f t="shared" si="81"/>
        <v>0</v>
      </c>
      <c r="P665" s="134" t="e">
        <f t="shared" ca="1" si="77"/>
        <v>#NAME?</v>
      </c>
      <c r="Q665" s="134" t="e">
        <f t="shared" ca="1" si="78"/>
        <v>#NAME?</v>
      </c>
      <c r="R665" s="134" t="e">
        <f t="shared" ca="1" si="78"/>
        <v>#NAME?</v>
      </c>
      <c r="S665" s="134" t="e">
        <f t="shared" ca="1" si="83"/>
        <v>#NAME?</v>
      </c>
      <c r="T665" s="134" t="e" cm="1">
        <f t="array" aca="1" ref="T665" ca="1">U664-(U664*(0.5^(1/_xll.RiskNormal('SW7'!C$2,'SW7'!D$2,_xll.RiskTruncateP(0.05,0.95),_xll.RiskName("Halflife"),_xll.RiskUnits("d")))))</f>
        <v>#NAME?</v>
      </c>
      <c r="U665" s="134" t="e">
        <f t="shared" ca="1" si="82"/>
        <v>#NAME?</v>
      </c>
      <c r="V665" s="137" t="e" cm="1">
        <f t="array" aca="1" ref="V665" ca="1">(U665*_xll.RiskNormal('SW7'!C$3,'SW7'!D$3,_xll.RiskTruncateP(0.05,0.95),_xll.RiskName("PFAS MUSCLE FRAC"))/(B665*_xll.RiskNormal('SW7'!C$4,'SW7'!E$4,_xll.RiskTruncateP(0.05,0.95),_xll.RiskName("MUSCLE BW FRAC"))))/1000</f>
        <v>#NAME?</v>
      </c>
      <c r="W665" s="137" t="e" cm="1">
        <f t="array" aca="1" ref="W665" ca="1">V665/_xll.RiskNormal('SW7'!C$5,'SW7'!D$5,_xll.RiskTruncateP(0.05,0.95),_xll.RiskName("Serum Part"))</f>
        <v>#NAME?</v>
      </c>
      <c r="X665" s="130"/>
    </row>
    <row r="666" spans="1:24" x14ac:dyDescent="0.35">
      <c r="A666" s="133">
        <f t="shared" si="79"/>
        <v>663</v>
      </c>
      <c r="B666" s="134" t="e" cm="1">
        <f t="array" aca="1" ref="B666" ca="1">B665+_xll.RiskNormal(0.32,0.112,_xll.RiskTruncateP(0.05,0.95),_xll.RiskName("BW Gain 2"),_xll.RiskUnits("kg"))</f>
        <v>#NAME?</v>
      </c>
      <c r="C666" s="133">
        <v>0</v>
      </c>
      <c r="D666" s="133">
        <v>0</v>
      </c>
      <c r="E666" s="163">
        <v>0</v>
      </c>
      <c r="F666" s="134"/>
      <c r="G666" s="134"/>
      <c r="H666" s="134"/>
      <c r="I666" s="134"/>
      <c r="J666" s="134"/>
      <c r="K666" s="134"/>
      <c r="L666" s="134" t="e" cm="1">
        <f t="array" aca="1" ref="L666" ca="1">_xll.RiskNormal(5.4702*LN(A666)-22.889,(5.4702*LN(A666)-22.889)*0.35,_xll.RiskTruncateP(0.05,0.95),_xll.RiskName("DMI"),_xll.RiskUnits("kg"))</f>
        <v>#NAME?</v>
      </c>
      <c r="M666" s="134" t="e" cm="1">
        <f t="array" aca="1" ref="M666" ca="1">_xll.RiskNormal(0.0243*L666,0.005*L666,_xll.RiskTruncateP(0.05,0.95),_xll.RiskName("Soil Intake"),_xll.RiskUnits("kg"))</f>
        <v>#NAME?</v>
      </c>
      <c r="N666" s="134" t="e">
        <f t="shared" ca="1" si="80"/>
        <v>#NAME?</v>
      </c>
      <c r="O666" s="134">
        <f t="shared" si="81"/>
        <v>0</v>
      </c>
      <c r="P666" s="134" t="e">
        <f t="shared" ca="1" si="77"/>
        <v>#NAME?</v>
      </c>
      <c r="Q666" s="134" t="e">
        <f t="shared" ca="1" si="78"/>
        <v>#NAME?</v>
      </c>
      <c r="R666" s="134" t="e">
        <f t="shared" ca="1" si="78"/>
        <v>#NAME?</v>
      </c>
      <c r="S666" s="134" t="e">
        <f t="shared" ca="1" si="83"/>
        <v>#NAME?</v>
      </c>
      <c r="T666" s="134" t="e" cm="1">
        <f t="array" aca="1" ref="T666" ca="1">U665-(U665*(0.5^(1/_xll.RiskNormal('SW7'!C$2,'SW7'!D$2,_xll.RiskTruncateP(0.05,0.95),_xll.RiskName("Halflife"),_xll.RiskUnits("d")))))</f>
        <v>#NAME?</v>
      </c>
      <c r="U666" s="134" t="e">
        <f t="shared" ca="1" si="82"/>
        <v>#NAME?</v>
      </c>
      <c r="V666" s="137" t="e" cm="1">
        <f t="array" aca="1" ref="V666" ca="1">(U666*_xll.RiskNormal('SW7'!C$3,'SW7'!D$3,_xll.RiskTruncateP(0.05,0.95),_xll.RiskName("PFAS MUSCLE FRAC"))/(B666*_xll.RiskNormal('SW7'!C$4,'SW7'!E$4,_xll.RiskTruncateP(0.05,0.95),_xll.RiskName("MUSCLE BW FRAC"))))/1000</f>
        <v>#NAME?</v>
      </c>
      <c r="W666" s="137" t="e" cm="1">
        <f t="array" aca="1" ref="W666" ca="1">V666/_xll.RiskNormal('SW7'!C$5,'SW7'!D$5,_xll.RiskTruncateP(0.05,0.95),_xll.RiskName("Serum Part"))</f>
        <v>#NAME?</v>
      </c>
      <c r="X666" s="130"/>
    </row>
    <row r="667" spans="1:24" x14ac:dyDescent="0.35">
      <c r="A667" s="133">
        <f t="shared" si="79"/>
        <v>664</v>
      </c>
      <c r="B667" s="134" t="e" cm="1">
        <f t="array" aca="1" ref="B667" ca="1">B666+_xll.RiskNormal(0.32,0.112,_xll.RiskTruncateP(0.05,0.95),_xll.RiskName("BW Gain 2"),_xll.RiskUnits("kg"))</f>
        <v>#NAME?</v>
      </c>
      <c r="C667" s="133">
        <v>0</v>
      </c>
      <c r="D667" s="133">
        <v>0</v>
      </c>
      <c r="E667" s="163">
        <v>0</v>
      </c>
      <c r="F667" s="134"/>
      <c r="G667" s="134"/>
      <c r="H667" s="134"/>
      <c r="I667" s="134"/>
      <c r="J667" s="134"/>
      <c r="K667" s="134"/>
      <c r="L667" s="134" t="e" cm="1">
        <f t="array" aca="1" ref="L667" ca="1">_xll.RiskNormal(5.4702*LN(A667)-22.889,(5.4702*LN(A667)-22.889)*0.35,_xll.RiskTruncateP(0.05,0.95),_xll.RiskName("DMI"),_xll.RiskUnits("kg"))</f>
        <v>#NAME?</v>
      </c>
      <c r="M667" s="134" t="e" cm="1">
        <f t="array" aca="1" ref="M667" ca="1">_xll.RiskNormal(0.0243*L667,0.005*L667,_xll.RiskTruncateP(0.05,0.95),_xll.RiskName("Soil Intake"),_xll.RiskUnits("kg"))</f>
        <v>#NAME?</v>
      </c>
      <c r="N667" s="134" t="e">
        <f t="shared" ca="1" si="80"/>
        <v>#NAME?</v>
      </c>
      <c r="O667" s="134">
        <f t="shared" si="81"/>
        <v>0</v>
      </c>
      <c r="P667" s="134" t="e">
        <f t="shared" ca="1" si="77"/>
        <v>#NAME?</v>
      </c>
      <c r="Q667" s="134" t="e">
        <f t="shared" ca="1" si="78"/>
        <v>#NAME?</v>
      </c>
      <c r="R667" s="134" t="e">
        <f t="shared" ca="1" si="78"/>
        <v>#NAME?</v>
      </c>
      <c r="S667" s="134" t="e">
        <f t="shared" ca="1" si="83"/>
        <v>#NAME?</v>
      </c>
      <c r="T667" s="134" t="e" cm="1">
        <f t="array" aca="1" ref="T667" ca="1">U666-(U666*(0.5^(1/_xll.RiskNormal('SW7'!C$2,'SW7'!D$2,_xll.RiskTruncateP(0.05,0.95),_xll.RiskName("Halflife"),_xll.RiskUnits("d")))))</f>
        <v>#NAME?</v>
      </c>
      <c r="U667" s="134" t="e">
        <f t="shared" ca="1" si="82"/>
        <v>#NAME?</v>
      </c>
      <c r="V667" s="137" t="e" cm="1">
        <f t="array" aca="1" ref="V667" ca="1">(U667*_xll.RiskNormal('SW7'!C$3,'SW7'!D$3,_xll.RiskTruncateP(0.05,0.95),_xll.RiskName("PFAS MUSCLE FRAC"))/(B667*_xll.RiskNormal('SW7'!C$4,'SW7'!E$4,_xll.RiskTruncateP(0.05,0.95),_xll.RiskName("MUSCLE BW FRAC"))))/1000</f>
        <v>#NAME?</v>
      </c>
      <c r="W667" s="137" t="e" cm="1">
        <f t="array" aca="1" ref="W667" ca="1">V667/_xll.RiskNormal('SW7'!C$5,'SW7'!D$5,_xll.RiskTruncateP(0.05,0.95),_xll.RiskName("Serum Part"))</f>
        <v>#NAME?</v>
      </c>
      <c r="X667" s="130"/>
    </row>
    <row r="668" spans="1:24" x14ac:dyDescent="0.35">
      <c r="A668" s="133">
        <f t="shared" si="79"/>
        <v>665</v>
      </c>
      <c r="B668" s="134" t="e" cm="1">
        <f t="array" aca="1" ref="B668" ca="1">B667+_xll.RiskNormal(0.32,0.112,_xll.RiskTruncateP(0.05,0.95),_xll.RiskName("BW Gain 2"),_xll.RiskUnits("kg"))</f>
        <v>#NAME?</v>
      </c>
      <c r="C668" s="133">
        <v>0</v>
      </c>
      <c r="D668" s="133">
        <v>0</v>
      </c>
      <c r="E668" s="163">
        <v>0</v>
      </c>
      <c r="F668" s="134"/>
      <c r="G668" s="134"/>
      <c r="H668" s="134"/>
      <c r="I668" s="134"/>
      <c r="J668" s="134"/>
      <c r="K668" s="134"/>
      <c r="L668" s="134" t="e" cm="1">
        <f t="array" aca="1" ref="L668" ca="1">_xll.RiskNormal(5.4702*LN(A668)-22.889,(5.4702*LN(A668)-22.889)*0.35,_xll.RiskTruncateP(0.05,0.95),_xll.RiskName("DMI"),_xll.RiskUnits("kg"))</f>
        <v>#NAME?</v>
      </c>
      <c r="M668" s="134" t="e" cm="1">
        <f t="array" aca="1" ref="M668" ca="1">_xll.RiskNormal(0.0243*L668,0.005*L668,_xll.RiskTruncateP(0.05,0.95),_xll.RiskName("Soil Intake"),_xll.RiskUnits("kg"))</f>
        <v>#NAME?</v>
      </c>
      <c r="N668" s="134" t="e">
        <f t="shared" ca="1" si="80"/>
        <v>#NAME?</v>
      </c>
      <c r="O668" s="134">
        <f t="shared" si="81"/>
        <v>0</v>
      </c>
      <c r="P668" s="134" t="e">
        <f t="shared" ca="1" si="77"/>
        <v>#NAME?</v>
      </c>
      <c r="Q668" s="134" t="e">
        <f t="shared" ca="1" si="78"/>
        <v>#NAME?</v>
      </c>
      <c r="R668" s="134" t="e">
        <f t="shared" ca="1" si="78"/>
        <v>#NAME?</v>
      </c>
      <c r="S668" s="134" t="e">
        <f t="shared" ca="1" si="83"/>
        <v>#NAME?</v>
      </c>
      <c r="T668" s="134" t="e" cm="1">
        <f t="array" aca="1" ref="T668" ca="1">U667-(U667*(0.5^(1/_xll.RiskNormal('SW7'!C$2,'SW7'!D$2,_xll.RiskTruncateP(0.05,0.95),_xll.RiskName("Halflife"),_xll.RiskUnits("d")))))</f>
        <v>#NAME?</v>
      </c>
      <c r="U668" s="134" t="e">
        <f t="shared" ca="1" si="82"/>
        <v>#NAME?</v>
      </c>
      <c r="V668" s="137" t="e" cm="1">
        <f t="array" aca="1" ref="V668" ca="1">(U668*_xll.RiskNormal('SW7'!C$3,'SW7'!D$3,_xll.RiskTruncateP(0.05,0.95),_xll.RiskName("PFAS MUSCLE FRAC"))/(B668*_xll.RiskNormal('SW7'!C$4,'SW7'!E$4,_xll.RiskTruncateP(0.05,0.95),_xll.RiskName("MUSCLE BW FRAC"))))/1000</f>
        <v>#NAME?</v>
      </c>
      <c r="W668" s="137" t="e" cm="1">
        <f t="array" aca="1" ref="W668" ca="1">V668/_xll.RiskNormal('SW7'!C$5,'SW7'!D$5,_xll.RiskTruncateP(0.05,0.95),_xll.RiskName("Serum Part"))</f>
        <v>#NAME?</v>
      </c>
      <c r="X668" s="130"/>
    </row>
    <row r="669" spans="1:24" x14ac:dyDescent="0.35">
      <c r="A669" s="133">
        <f t="shared" si="79"/>
        <v>666</v>
      </c>
      <c r="B669" s="134" t="e" cm="1">
        <f t="array" aca="1" ref="B669" ca="1">B668+_xll.RiskNormal(0.32,0.112,_xll.RiskTruncateP(0.05,0.95),_xll.RiskName("BW Gain 2"),_xll.RiskUnits("kg"))</f>
        <v>#NAME?</v>
      </c>
      <c r="C669" s="133">
        <v>0</v>
      </c>
      <c r="D669" s="133">
        <v>0</v>
      </c>
      <c r="E669" s="163">
        <v>0</v>
      </c>
      <c r="F669" s="134"/>
      <c r="G669" s="134"/>
      <c r="H669" s="134"/>
      <c r="I669" s="134"/>
      <c r="J669" s="134"/>
      <c r="K669" s="134"/>
      <c r="L669" s="134" t="e" cm="1">
        <f t="array" aca="1" ref="L669" ca="1">_xll.RiskNormal(5.4702*LN(A669)-22.889,(5.4702*LN(A669)-22.889)*0.35,_xll.RiskTruncateP(0.05,0.95),_xll.RiskName("DMI"),_xll.RiskUnits("kg"))</f>
        <v>#NAME?</v>
      </c>
      <c r="M669" s="134" t="e" cm="1">
        <f t="array" aca="1" ref="M669" ca="1">_xll.RiskNormal(0.0243*L669,0.005*L669,_xll.RiskTruncateP(0.05,0.95),_xll.RiskName("Soil Intake"),_xll.RiskUnits("kg"))</f>
        <v>#NAME?</v>
      </c>
      <c r="N669" s="134" t="e">
        <f t="shared" ca="1" si="80"/>
        <v>#NAME?</v>
      </c>
      <c r="O669" s="134">
        <f t="shared" si="81"/>
        <v>0</v>
      </c>
      <c r="P669" s="134" t="e">
        <f t="shared" ca="1" si="77"/>
        <v>#NAME?</v>
      </c>
      <c r="Q669" s="134" t="e">
        <f t="shared" ca="1" si="78"/>
        <v>#NAME?</v>
      </c>
      <c r="R669" s="134" t="e">
        <f t="shared" ca="1" si="78"/>
        <v>#NAME?</v>
      </c>
      <c r="S669" s="134" t="e">
        <f t="shared" ca="1" si="83"/>
        <v>#NAME?</v>
      </c>
      <c r="T669" s="134" t="e" cm="1">
        <f t="array" aca="1" ref="T669" ca="1">U668-(U668*(0.5^(1/_xll.RiskNormal('SW7'!C$2,'SW7'!D$2,_xll.RiskTruncateP(0.05,0.95),_xll.RiskName("Halflife"),_xll.RiskUnits("d")))))</f>
        <v>#NAME?</v>
      </c>
      <c r="U669" s="134" t="e">
        <f t="shared" ca="1" si="82"/>
        <v>#NAME?</v>
      </c>
      <c r="V669" s="137" t="e" cm="1">
        <f t="array" aca="1" ref="V669" ca="1">(U669*_xll.RiskNormal('SW7'!C$3,'SW7'!D$3,_xll.RiskTruncateP(0.05,0.95),_xll.RiskName("PFAS MUSCLE FRAC"))/(B669*_xll.RiskNormal('SW7'!C$4,'SW7'!E$4,_xll.RiskTruncateP(0.05,0.95),_xll.RiskName("MUSCLE BW FRAC"))))/1000</f>
        <v>#NAME?</v>
      </c>
      <c r="W669" s="137" t="e" cm="1">
        <f t="array" aca="1" ref="W669" ca="1">_xll.RiskOutput("Day666_Serum")+V669/_xll.RiskNormal('SW7'!C$5,'SW7'!D$5,_xll.RiskTruncateP(0.05,0.95),_xll.RiskName("Serum Part"))</f>
        <v>#NAME?</v>
      </c>
      <c r="X669" s="130"/>
    </row>
    <row r="670" spans="1:24" x14ac:dyDescent="0.35">
      <c r="A670" s="133">
        <f t="shared" si="79"/>
        <v>667</v>
      </c>
      <c r="B670" s="134" t="e" cm="1">
        <f t="array" aca="1" ref="B670" ca="1">B669+_xll.RiskNormal(0.32,0.112,_xll.RiskTruncateP(0.05,0.95),_xll.RiskName("BW Gain 2"),_xll.RiskUnits("kg"))</f>
        <v>#NAME?</v>
      </c>
      <c r="C670" s="133">
        <v>0</v>
      </c>
      <c r="D670" s="133">
        <v>0</v>
      </c>
      <c r="E670" s="163">
        <v>0</v>
      </c>
      <c r="F670" s="134"/>
      <c r="G670" s="134"/>
      <c r="H670" s="134"/>
      <c r="I670" s="134"/>
      <c r="J670" s="134"/>
      <c r="K670" s="134"/>
      <c r="L670" s="134" t="e" cm="1">
        <f t="array" aca="1" ref="L670" ca="1">_xll.RiskNormal(5.4702*LN(A670)-22.889,(5.4702*LN(A670)-22.889)*0.35,_xll.RiskTruncateP(0.05,0.95),_xll.RiskName("DMI"),_xll.RiskUnits("kg"))</f>
        <v>#NAME?</v>
      </c>
      <c r="M670" s="134" t="e" cm="1">
        <f t="array" aca="1" ref="M670" ca="1">_xll.RiskNormal(0.0243*L670,0.005*L670,_xll.RiskTruncateP(0.05,0.95),_xll.RiskName("Soil Intake"),_xll.RiskUnits("kg"))</f>
        <v>#NAME?</v>
      </c>
      <c r="N670" s="134" t="e">
        <f t="shared" ca="1" si="80"/>
        <v>#NAME?</v>
      </c>
      <c r="O670" s="134">
        <f t="shared" si="81"/>
        <v>0</v>
      </c>
      <c r="P670" s="134" t="e">
        <f t="shared" ca="1" si="77"/>
        <v>#NAME?</v>
      </c>
      <c r="Q670" s="134" t="e">
        <f t="shared" ca="1" si="78"/>
        <v>#NAME?</v>
      </c>
      <c r="R670" s="134" t="e">
        <f t="shared" ca="1" si="78"/>
        <v>#NAME?</v>
      </c>
      <c r="S670" s="134" t="e">
        <f t="shared" ca="1" si="83"/>
        <v>#NAME?</v>
      </c>
      <c r="T670" s="134" t="e" cm="1">
        <f t="array" aca="1" ref="T670" ca="1">U669-(U669*(0.5^(1/_xll.RiskNormal('SW7'!C$2,'SW7'!D$2,_xll.RiskTruncateP(0.05,0.95),_xll.RiskName("Halflife"),_xll.RiskUnits("d")))))</f>
        <v>#NAME?</v>
      </c>
      <c r="U670" s="134" t="e">
        <f t="shared" ca="1" si="82"/>
        <v>#NAME?</v>
      </c>
      <c r="V670" s="137" t="e" cm="1">
        <f t="array" aca="1" ref="V670" ca="1">(U670*_xll.RiskNormal('SW7'!C$3,'SW7'!D$3,_xll.RiskTruncateP(0.05,0.95),_xll.RiskName("PFAS MUSCLE FRAC"))/(B670*_xll.RiskNormal('SW7'!C$4,'SW7'!E$4,_xll.RiskTruncateP(0.05,0.95),_xll.RiskName("MUSCLE BW FRAC"))))/1000</f>
        <v>#NAME?</v>
      </c>
      <c r="W670" s="137" t="e" cm="1">
        <f t="array" aca="1" ref="W670" ca="1">V670/_xll.RiskNormal('SW7'!C$5,'SW7'!D$5,_xll.RiskTruncateP(0.05,0.95),_xll.RiskName("Serum Part"))</f>
        <v>#NAME?</v>
      </c>
      <c r="X670" s="130"/>
    </row>
    <row r="671" spans="1:24" x14ac:dyDescent="0.35">
      <c r="A671" s="133">
        <f t="shared" si="79"/>
        <v>668</v>
      </c>
      <c r="B671" s="134" t="e" cm="1">
        <f t="array" aca="1" ref="B671" ca="1">B670+_xll.RiskNormal(0.32,0.112,_xll.RiskTruncateP(0.05,0.95),_xll.RiskName("BW Gain 2"),_xll.RiskUnits("kg"))</f>
        <v>#NAME?</v>
      </c>
      <c r="C671" s="133">
        <v>0</v>
      </c>
      <c r="D671" s="133">
        <v>0</v>
      </c>
      <c r="E671" s="163">
        <v>0</v>
      </c>
      <c r="F671" s="134"/>
      <c r="G671" s="134"/>
      <c r="H671" s="134"/>
      <c r="I671" s="134"/>
      <c r="J671" s="134"/>
      <c r="K671" s="134"/>
      <c r="L671" s="134" t="e" cm="1">
        <f t="array" aca="1" ref="L671" ca="1">_xll.RiskNormal(5.4702*LN(A671)-22.889,(5.4702*LN(A671)-22.889)*0.35,_xll.RiskTruncateP(0.05,0.95),_xll.RiskName("DMI"),_xll.RiskUnits("kg"))</f>
        <v>#NAME?</v>
      </c>
      <c r="M671" s="134" t="e" cm="1">
        <f t="array" aca="1" ref="M671" ca="1">_xll.RiskNormal(0.0243*L671,0.005*L671,_xll.RiskTruncateP(0.05,0.95),_xll.RiskName("Soil Intake"),_xll.RiskUnits("kg"))</f>
        <v>#NAME?</v>
      </c>
      <c r="N671" s="134" t="e">
        <f t="shared" ca="1" si="80"/>
        <v>#NAME?</v>
      </c>
      <c r="O671" s="134">
        <f t="shared" si="81"/>
        <v>0</v>
      </c>
      <c r="P671" s="134" t="e">
        <f t="shared" ca="1" si="77"/>
        <v>#NAME?</v>
      </c>
      <c r="Q671" s="134" t="e">
        <f t="shared" ca="1" si="78"/>
        <v>#NAME?</v>
      </c>
      <c r="R671" s="134" t="e">
        <f t="shared" ca="1" si="78"/>
        <v>#NAME?</v>
      </c>
      <c r="S671" s="134" t="e">
        <f t="shared" ca="1" si="83"/>
        <v>#NAME?</v>
      </c>
      <c r="T671" s="134" t="e" cm="1">
        <f t="array" aca="1" ref="T671" ca="1">U670-(U670*(0.5^(1/_xll.RiskNormal('SW7'!C$2,'SW7'!D$2,_xll.RiskTruncateP(0.05,0.95),_xll.RiskName("Halflife"),_xll.RiskUnits("d")))))</f>
        <v>#NAME?</v>
      </c>
      <c r="U671" s="134" t="e">
        <f t="shared" ca="1" si="82"/>
        <v>#NAME?</v>
      </c>
      <c r="V671" s="137" t="e" cm="1">
        <f t="array" aca="1" ref="V671" ca="1">(U671*_xll.RiskNormal('SW7'!C$3,'SW7'!D$3,_xll.RiskTruncateP(0.05,0.95),_xll.RiskName("PFAS MUSCLE FRAC"))/(B671*_xll.RiskNormal('SW7'!C$4,'SW7'!E$4,_xll.RiskTruncateP(0.05,0.95),_xll.RiskName("MUSCLE BW FRAC"))))/1000</f>
        <v>#NAME?</v>
      </c>
      <c r="W671" s="137" t="e" cm="1">
        <f t="array" aca="1" ref="W671" ca="1">V671/_xll.RiskNormal('SW7'!C$5,'SW7'!D$5,_xll.RiskTruncateP(0.05,0.95),_xll.RiskName("Serum Part"))</f>
        <v>#NAME?</v>
      </c>
      <c r="X671" s="130"/>
    </row>
    <row r="672" spans="1:24" x14ac:dyDescent="0.35">
      <c r="A672" s="133">
        <f t="shared" si="79"/>
        <v>669</v>
      </c>
      <c r="B672" s="134" t="e" cm="1">
        <f t="array" aca="1" ref="B672" ca="1">B671+_xll.RiskNormal(0.32,0.112,_xll.RiskTruncateP(0.05,0.95),_xll.RiskName("BW Gain 2"),_xll.RiskUnits("kg"))</f>
        <v>#NAME?</v>
      </c>
      <c r="C672" s="133">
        <v>0</v>
      </c>
      <c r="D672" s="133">
        <v>0</v>
      </c>
      <c r="E672" s="163">
        <v>0</v>
      </c>
      <c r="F672" s="134"/>
      <c r="G672" s="134"/>
      <c r="H672" s="134"/>
      <c r="I672" s="134"/>
      <c r="J672" s="134"/>
      <c r="K672" s="134"/>
      <c r="L672" s="134" t="e" cm="1">
        <f t="array" aca="1" ref="L672" ca="1">_xll.RiskNormal(5.4702*LN(A672)-22.889,(5.4702*LN(A672)-22.889)*0.35,_xll.RiskTruncateP(0.05,0.95),_xll.RiskName("DMI"),_xll.RiskUnits("kg"))</f>
        <v>#NAME?</v>
      </c>
      <c r="M672" s="134" t="e" cm="1">
        <f t="array" aca="1" ref="M672" ca="1">_xll.RiskNormal(0.0243*L672,0.005*L672,_xll.RiskTruncateP(0.05,0.95),_xll.RiskName("Soil Intake"),_xll.RiskUnits("kg"))</f>
        <v>#NAME?</v>
      </c>
      <c r="N672" s="134" t="e">
        <f t="shared" ca="1" si="80"/>
        <v>#NAME?</v>
      </c>
      <c r="O672" s="134">
        <f t="shared" si="81"/>
        <v>0</v>
      </c>
      <c r="P672" s="134" t="e">
        <f t="shared" ca="1" si="77"/>
        <v>#NAME?</v>
      </c>
      <c r="Q672" s="134" t="e">
        <f t="shared" ca="1" si="78"/>
        <v>#NAME?</v>
      </c>
      <c r="R672" s="134" t="e">
        <f t="shared" ca="1" si="78"/>
        <v>#NAME?</v>
      </c>
      <c r="S672" s="134" t="e">
        <f t="shared" ca="1" si="83"/>
        <v>#NAME?</v>
      </c>
      <c r="T672" s="134" t="e" cm="1">
        <f t="array" aca="1" ref="T672" ca="1">U671-(U671*(0.5^(1/_xll.RiskNormal('SW7'!C$2,'SW7'!D$2,_xll.RiskTruncateP(0.05,0.95),_xll.RiskName("Halflife"),_xll.RiskUnits("d")))))</f>
        <v>#NAME?</v>
      </c>
      <c r="U672" s="134" t="e">
        <f t="shared" ca="1" si="82"/>
        <v>#NAME?</v>
      </c>
      <c r="V672" s="137" t="e" cm="1">
        <f t="array" aca="1" ref="V672" ca="1">(U672*_xll.RiskNormal('SW7'!C$3,'SW7'!D$3,_xll.RiskTruncateP(0.05,0.95),_xll.RiskName("PFAS MUSCLE FRAC"))/(B672*_xll.RiskNormal('SW7'!C$4,'SW7'!E$4,_xll.RiskTruncateP(0.05,0.95),_xll.RiskName("MUSCLE BW FRAC"))))/1000</f>
        <v>#NAME?</v>
      </c>
      <c r="W672" s="137" t="e" cm="1">
        <f t="array" aca="1" ref="W672" ca="1">V672/_xll.RiskNormal('SW7'!C$5,'SW7'!D$5,_xll.RiskTruncateP(0.05,0.95),_xll.RiskName("Serum Part"))</f>
        <v>#NAME?</v>
      </c>
      <c r="X672" s="130"/>
    </row>
    <row r="673" spans="1:24" x14ac:dyDescent="0.35">
      <c r="A673" s="133">
        <f t="shared" si="79"/>
        <v>670</v>
      </c>
      <c r="B673" s="134" t="e" cm="1">
        <f t="array" aca="1" ref="B673" ca="1">B672+_xll.RiskNormal(0.32,0.112,_xll.RiskTruncateP(0.05,0.95),_xll.RiskName("BW Gain 2"),_xll.RiskUnits("kg"))</f>
        <v>#NAME?</v>
      </c>
      <c r="C673" s="133">
        <v>0</v>
      </c>
      <c r="D673" s="133">
        <v>0</v>
      </c>
      <c r="E673" s="163">
        <v>0</v>
      </c>
      <c r="F673" s="134"/>
      <c r="G673" s="134"/>
      <c r="H673" s="134"/>
      <c r="I673" s="134"/>
      <c r="J673" s="134"/>
      <c r="K673" s="134"/>
      <c r="L673" s="134" t="e" cm="1">
        <f t="array" aca="1" ref="L673" ca="1">_xll.RiskNormal(5.4702*LN(A673)-22.889,(5.4702*LN(A673)-22.889)*0.35,_xll.RiskTruncateP(0.05,0.95),_xll.RiskName("DMI"),_xll.RiskUnits("kg"))</f>
        <v>#NAME?</v>
      </c>
      <c r="M673" s="134" t="e" cm="1">
        <f t="array" aca="1" ref="M673" ca="1">_xll.RiskNormal(0.0243*L673,0.005*L673,_xll.RiskTruncateP(0.05,0.95),_xll.RiskName("Soil Intake"),_xll.RiskUnits("kg"))</f>
        <v>#NAME?</v>
      </c>
      <c r="N673" s="134" t="e">
        <f t="shared" ca="1" si="80"/>
        <v>#NAME?</v>
      </c>
      <c r="O673" s="134">
        <f t="shared" si="81"/>
        <v>0</v>
      </c>
      <c r="P673" s="134" t="e">
        <f t="shared" ca="1" si="77"/>
        <v>#NAME?</v>
      </c>
      <c r="Q673" s="134" t="e">
        <f t="shared" ca="1" si="78"/>
        <v>#NAME?</v>
      </c>
      <c r="R673" s="134" t="e">
        <f t="shared" ca="1" si="78"/>
        <v>#NAME?</v>
      </c>
      <c r="S673" s="134" t="e">
        <f t="shared" ca="1" si="83"/>
        <v>#NAME?</v>
      </c>
      <c r="T673" s="134" t="e" cm="1">
        <f t="array" aca="1" ref="T673" ca="1">U672-(U672*(0.5^(1/_xll.RiskNormal('SW7'!C$2,'SW7'!D$2,_xll.RiskTruncateP(0.05,0.95),_xll.RiskName("Halflife"),_xll.RiskUnits("d")))))</f>
        <v>#NAME?</v>
      </c>
      <c r="U673" s="134" t="e">
        <f t="shared" ca="1" si="82"/>
        <v>#NAME?</v>
      </c>
      <c r="V673" s="137" t="e" cm="1">
        <f t="array" aca="1" ref="V673" ca="1">(U673*_xll.RiskNormal('SW7'!C$3,'SW7'!D$3,_xll.RiskTruncateP(0.05,0.95),_xll.RiskName("PFAS MUSCLE FRAC"))/(B673*_xll.RiskNormal('SW7'!C$4,'SW7'!E$4,_xll.RiskTruncateP(0.05,0.95),_xll.RiskName("MUSCLE BW FRAC"))))/1000</f>
        <v>#NAME?</v>
      </c>
      <c r="W673" s="137" t="e" cm="1">
        <f t="array" aca="1" ref="W673" ca="1">V673/_xll.RiskNormal('SW7'!C$5,'SW7'!D$5,_xll.RiskTruncateP(0.05,0.95),_xll.RiskName("Serum Part"))</f>
        <v>#NAME?</v>
      </c>
      <c r="X673" s="130"/>
    </row>
    <row r="674" spans="1:24" x14ac:dyDescent="0.35">
      <c r="A674" s="133">
        <f t="shared" si="79"/>
        <v>671</v>
      </c>
      <c r="B674" s="134" t="e" cm="1">
        <f t="array" aca="1" ref="B674" ca="1">B673+_xll.RiskNormal(0.32,0.112,_xll.RiskTruncateP(0.05,0.95),_xll.RiskName("BW Gain 2"),_xll.RiskUnits("kg"))</f>
        <v>#NAME?</v>
      </c>
      <c r="C674" s="133">
        <v>0</v>
      </c>
      <c r="D674" s="133">
        <v>0</v>
      </c>
      <c r="E674" s="163">
        <v>0</v>
      </c>
      <c r="F674" s="134"/>
      <c r="G674" s="134"/>
      <c r="H674" s="134"/>
      <c r="I674" s="134"/>
      <c r="J674" s="134"/>
      <c r="K674" s="134"/>
      <c r="L674" s="134" t="e" cm="1">
        <f t="array" aca="1" ref="L674" ca="1">_xll.RiskNormal(5.4702*LN(A674)-22.889,(5.4702*LN(A674)-22.889)*0.35,_xll.RiskTruncateP(0.05,0.95),_xll.RiskName("DMI"),_xll.RiskUnits("kg"))</f>
        <v>#NAME?</v>
      </c>
      <c r="M674" s="134" t="e" cm="1">
        <f t="array" aca="1" ref="M674" ca="1">_xll.RiskNormal(0.0243*L674,0.005*L674,_xll.RiskTruncateP(0.05,0.95),_xll.RiskName("Soil Intake"),_xll.RiskUnits("kg"))</f>
        <v>#NAME?</v>
      </c>
      <c r="N674" s="134" t="e">
        <f t="shared" ca="1" si="80"/>
        <v>#NAME?</v>
      </c>
      <c r="O674" s="134">
        <f t="shared" si="81"/>
        <v>0</v>
      </c>
      <c r="P674" s="134" t="e">
        <f t="shared" ref="P674:P737" ca="1" si="84">C674*L674</f>
        <v>#NAME?</v>
      </c>
      <c r="Q674" s="134" t="e">
        <f t="shared" ref="Q674:R678" ca="1" si="85">D674*M674</f>
        <v>#NAME?</v>
      </c>
      <c r="R674" s="134" t="e">
        <f t="shared" ca="1" si="85"/>
        <v>#NAME?</v>
      </c>
      <c r="S674" s="134" t="e">
        <f t="shared" ca="1" si="83"/>
        <v>#NAME?</v>
      </c>
      <c r="T674" s="134" t="e" cm="1">
        <f t="array" aca="1" ref="T674" ca="1">U673-(U673*(0.5^(1/_xll.RiskNormal('SW7'!C$2,'SW7'!D$2,_xll.RiskTruncateP(0.05,0.95),_xll.RiskName("Halflife"),_xll.RiskUnits("d")))))</f>
        <v>#NAME?</v>
      </c>
      <c r="U674" s="134" t="e">
        <f t="shared" ca="1" si="82"/>
        <v>#NAME?</v>
      </c>
      <c r="V674" s="137" t="e" cm="1">
        <f t="array" aca="1" ref="V674" ca="1">(U674*_xll.RiskNormal('SW7'!C$3,'SW7'!D$3,_xll.RiskTruncateP(0.05,0.95),_xll.RiskName("PFAS MUSCLE FRAC"))/(B674*_xll.RiskNormal('SW7'!C$4,'SW7'!E$4,_xll.RiskTruncateP(0.05,0.95),_xll.RiskName("MUSCLE BW FRAC"))))/1000</f>
        <v>#NAME?</v>
      </c>
      <c r="W674" s="137" t="e" cm="1">
        <f t="array" aca="1" ref="W674" ca="1">V674/_xll.RiskNormal('SW7'!C$5,'SW7'!D$5,_xll.RiskTruncateP(0.05,0.95),_xll.RiskName("Serum Part"))</f>
        <v>#NAME?</v>
      </c>
      <c r="X674" s="130"/>
    </row>
    <row r="675" spans="1:24" x14ac:dyDescent="0.35">
      <c r="A675" s="133">
        <f t="shared" si="79"/>
        <v>672</v>
      </c>
      <c r="B675" s="134" t="e" cm="1">
        <f t="array" aca="1" ref="B675" ca="1">B674+_xll.RiskNormal(0.32,0.112,_xll.RiskTruncateP(0.05,0.95),_xll.RiskName("BW Gain 2"),_xll.RiskUnits("kg"))</f>
        <v>#NAME?</v>
      </c>
      <c r="C675" s="133">
        <v>0</v>
      </c>
      <c r="D675" s="133">
        <v>0</v>
      </c>
      <c r="E675" s="163">
        <v>0</v>
      </c>
      <c r="F675" s="134"/>
      <c r="G675" s="134"/>
      <c r="H675" s="134"/>
      <c r="I675" s="134"/>
      <c r="J675" s="134"/>
      <c r="K675" s="134"/>
      <c r="L675" s="134" t="e" cm="1">
        <f t="array" aca="1" ref="L675" ca="1">_xll.RiskNormal(5.4702*LN(A675)-22.889,(5.4702*LN(A675)-22.889)*0.35,_xll.RiskTruncateP(0.05,0.95),_xll.RiskName("DMI"),_xll.RiskUnits("kg"))</f>
        <v>#NAME?</v>
      </c>
      <c r="M675" s="134" t="e" cm="1">
        <f t="array" aca="1" ref="M675" ca="1">_xll.RiskNormal(0.0243*L675,0.005*L675,_xll.RiskTruncateP(0.05,0.95),_xll.RiskName("Soil Intake"),_xll.RiskUnits("kg"))</f>
        <v>#NAME?</v>
      </c>
      <c r="N675" s="134" t="e">
        <f t="shared" ca="1" si="80"/>
        <v>#NAME?</v>
      </c>
      <c r="O675" s="134">
        <f t="shared" si="81"/>
        <v>0</v>
      </c>
      <c r="P675" s="134" t="e">
        <f t="shared" ca="1" si="84"/>
        <v>#NAME?</v>
      </c>
      <c r="Q675" s="134" t="e">
        <f t="shared" ca="1" si="85"/>
        <v>#NAME?</v>
      </c>
      <c r="R675" s="134" t="e">
        <f t="shared" ca="1" si="85"/>
        <v>#NAME?</v>
      </c>
      <c r="S675" s="134" t="e">
        <f t="shared" ca="1" si="83"/>
        <v>#NAME?</v>
      </c>
      <c r="T675" s="134" t="e" cm="1">
        <f t="array" aca="1" ref="T675" ca="1">U674-(U674*(0.5^(1/_xll.RiskNormal('SW7'!C$2,'SW7'!D$2,_xll.RiskTruncateP(0.05,0.95),_xll.RiskName("Halflife"),_xll.RiskUnits("d")))))</f>
        <v>#NAME?</v>
      </c>
      <c r="U675" s="134" t="e">
        <f t="shared" ca="1" si="82"/>
        <v>#NAME?</v>
      </c>
      <c r="V675" s="137" t="e" cm="1">
        <f t="array" aca="1" ref="V675" ca="1">(U675*_xll.RiskNormal('SW7'!C$3,'SW7'!D$3,_xll.RiskTruncateP(0.05,0.95),_xll.RiskName("PFAS MUSCLE FRAC"))/(B675*_xll.RiskNormal('SW7'!C$4,'SW7'!E$4,_xll.RiskTruncateP(0.05,0.95),_xll.RiskName("MUSCLE BW FRAC"))))/1000</f>
        <v>#NAME?</v>
      </c>
      <c r="W675" s="137" t="e" cm="1">
        <f t="array" aca="1" ref="W675" ca="1">V675/_xll.RiskNormal('SW7'!C$5,'SW7'!D$5,_xll.RiskTruncateP(0.05,0.95),_xll.RiskName("Serum Part"))</f>
        <v>#NAME?</v>
      </c>
      <c r="X675" s="130"/>
    </row>
    <row r="676" spans="1:24" x14ac:dyDescent="0.35">
      <c r="A676" s="133">
        <f t="shared" si="79"/>
        <v>673</v>
      </c>
      <c r="B676" s="134" t="e" cm="1">
        <f t="array" aca="1" ref="B676" ca="1">B675+_xll.RiskNormal(0.32,0.112,_xll.RiskTruncateP(0.05,0.95),_xll.RiskName("BW Gain 2"),_xll.RiskUnits("kg"))</f>
        <v>#NAME?</v>
      </c>
      <c r="C676" s="133">
        <v>0</v>
      </c>
      <c r="D676" s="133">
        <v>0</v>
      </c>
      <c r="E676" s="163">
        <v>0</v>
      </c>
      <c r="F676" s="134"/>
      <c r="G676" s="134"/>
      <c r="H676" s="134"/>
      <c r="I676" s="134"/>
      <c r="J676" s="134"/>
      <c r="K676" s="134"/>
      <c r="L676" s="134" t="e" cm="1">
        <f t="array" aca="1" ref="L676" ca="1">_xll.RiskNormal(5.4702*LN(A676)-22.889,(5.4702*LN(A676)-22.889)*0.35,_xll.RiskTruncateP(0.05,0.95),_xll.RiskName("DMI"),_xll.RiskUnits("kg"))</f>
        <v>#NAME?</v>
      </c>
      <c r="M676" s="134" t="e" cm="1">
        <f t="array" aca="1" ref="M676" ca="1">_xll.RiskNormal(0.0243*L676,0.005*L676,_xll.RiskTruncateP(0.05,0.95),_xll.RiskName("Soil Intake"),_xll.RiskUnits("kg"))</f>
        <v>#NAME?</v>
      </c>
      <c r="N676" s="134" t="e">
        <f t="shared" ca="1" si="80"/>
        <v>#NAME?</v>
      </c>
      <c r="O676" s="134">
        <f t="shared" si="81"/>
        <v>0</v>
      </c>
      <c r="P676" s="134" t="e">
        <f t="shared" ca="1" si="84"/>
        <v>#NAME?</v>
      </c>
      <c r="Q676" s="134" t="e">
        <f t="shared" ca="1" si="85"/>
        <v>#NAME?</v>
      </c>
      <c r="R676" s="134" t="e">
        <f t="shared" ca="1" si="85"/>
        <v>#NAME?</v>
      </c>
      <c r="S676" s="134" t="e">
        <f t="shared" ca="1" si="83"/>
        <v>#NAME?</v>
      </c>
      <c r="T676" s="134" t="e" cm="1">
        <f t="array" aca="1" ref="T676" ca="1">U675-(U675*(0.5^(1/_xll.RiskNormal('SW7'!C$2,'SW7'!D$2,_xll.RiskTruncateP(0.05,0.95),_xll.RiskName("Halflife"),_xll.RiskUnits("d")))))</f>
        <v>#NAME?</v>
      </c>
      <c r="U676" s="134" t="e">
        <f t="shared" ca="1" si="82"/>
        <v>#NAME?</v>
      </c>
      <c r="V676" s="137" t="e" cm="1">
        <f t="array" aca="1" ref="V676" ca="1">(U676*_xll.RiskNormal('SW7'!C$3,'SW7'!D$3,_xll.RiskTruncateP(0.05,0.95),_xll.RiskName("PFAS MUSCLE FRAC"))/(B676*_xll.RiskNormal('SW7'!C$4,'SW7'!E$4,_xll.RiskTruncateP(0.05,0.95),_xll.RiskName("MUSCLE BW FRAC"))))/1000</f>
        <v>#NAME?</v>
      </c>
      <c r="W676" s="137" t="e" cm="1">
        <f t="array" aca="1" ref="W676" ca="1">V676/_xll.RiskNormal('SW7'!C$5,'SW7'!D$5,_xll.RiskTruncateP(0.05,0.95),_xll.RiskName("Serum Part"))</f>
        <v>#NAME?</v>
      </c>
      <c r="X676" s="130"/>
    </row>
    <row r="677" spans="1:24" x14ac:dyDescent="0.35">
      <c r="A677" s="133">
        <f t="shared" si="79"/>
        <v>674</v>
      </c>
      <c r="B677" s="134" t="e" cm="1">
        <f t="array" aca="1" ref="B677" ca="1">B676+_xll.RiskNormal(0.32,0.112,_xll.RiskTruncateP(0.05,0.95),_xll.RiskName("BW Gain 2"),_xll.RiskUnits("kg"))</f>
        <v>#NAME?</v>
      </c>
      <c r="C677" s="133">
        <v>0</v>
      </c>
      <c r="D677" s="133">
        <v>0</v>
      </c>
      <c r="E677" s="163">
        <v>0</v>
      </c>
      <c r="F677" s="134"/>
      <c r="G677" s="134"/>
      <c r="H677" s="134"/>
      <c r="I677" s="134"/>
      <c r="J677" s="134"/>
      <c r="K677" s="134"/>
      <c r="L677" s="134" t="e" cm="1">
        <f t="array" aca="1" ref="L677" ca="1">_xll.RiskNormal(5.4702*LN(A677)-22.889,(5.4702*LN(A677)-22.889)*0.35,_xll.RiskTruncateP(0.05,0.95),_xll.RiskName("DMI"),_xll.RiskUnits("kg"))</f>
        <v>#NAME?</v>
      </c>
      <c r="M677" s="134" t="e" cm="1">
        <f t="array" aca="1" ref="M677" ca="1">_xll.RiskNormal(0.0243*L677,0.005*L677,_xll.RiskTruncateP(0.05,0.95),_xll.RiskName("Soil Intake"),_xll.RiskUnits("kg"))</f>
        <v>#NAME?</v>
      </c>
      <c r="N677" s="134" t="e">
        <f t="shared" ca="1" si="80"/>
        <v>#NAME?</v>
      </c>
      <c r="O677" s="134">
        <f t="shared" si="81"/>
        <v>0</v>
      </c>
      <c r="P677" s="134" t="e">
        <f t="shared" ca="1" si="84"/>
        <v>#NAME?</v>
      </c>
      <c r="Q677" s="134" t="e">
        <f t="shared" ca="1" si="85"/>
        <v>#NAME?</v>
      </c>
      <c r="R677" s="134" t="e">
        <f t="shared" ca="1" si="85"/>
        <v>#NAME?</v>
      </c>
      <c r="S677" s="134" t="e">
        <f t="shared" ca="1" si="83"/>
        <v>#NAME?</v>
      </c>
      <c r="T677" s="134" t="e" cm="1">
        <f t="array" aca="1" ref="T677" ca="1">U676-(U676*(0.5^(1/_xll.RiskNormal('SW7'!C$2,'SW7'!D$2,_xll.RiskTruncateP(0.05,0.95),_xll.RiskName("Halflife"),_xll.RiskUnits("d")))))</f>
        <v>#NAME?</v>
      </c>
      <c r="U677" s="134" t="e">
        <f t="shared" ca="1" si="82"/>
        <v>#NAME?</v>
      </c>
      <c r="V677" s="137" t="e" cm="1">
        <f t="array" aca="1" ref="V677" ca="1">(U677*_xll.RiskNormal('SW7'!C$3,'SW7'!D$3,_xll.RiskTruncateP(0.05,0.95),_xll.RiskName("PFAS MUSCLE FRAC"))/(B677*_xll.RiskNormal('SW7'!C$4,'SW7'!E$4,_xll.RiskTruncateP(0.05,0.95),_xll.RiskName("MUSCLE BW FRAC"))))/1000</f>
        <v>#NAME?</v>
      </c>
      <c r="W677" s="137" t="e" cm="1">
        <f t="array" aca="1" ref="W677" ca="1">V677/_xll.RiskNormal('SW7'!C$5,'SW7'!D$5,_xll.RiskTruncateP(0.05,0.95),_xll.RiskName("Serum Part"))</f>
        <v>#NAME?</v>
      </c>
      <c r="X677" s="130"/>
    </row>
    <row r="678" spans="1:24" x14ac:dyDescent="0.35">
      <c r="A678" s="133">
        <f t="shared" si="79"/>
        <v>675</v>
      </c>
      <c r="B678" s="134" t="e" cm="1">
        <f t="array" aca="1" ref="B678" ca="1">B677+_xll.RiskNormal(0.32,0.112,_xll.RiskTruncateP(0.05,0.95),_xll.RiskName("BW Gain 2"),_xll.RiskUnits("kg"))</f>
        <v>#NAME?</v>
      </c>
      <c r="C678" s="133">
        <v>0</v>
      </c>
      <c r="D678" s="133">
        <v>0</v>
      </c>
      <c r="E678" s="163">
        <v>0</v>
      </c>
      <c r="F678" s="134"/>
      <c r="G678" s="134"/>
      <c r="H678" s="134"/>
      <c r="I678" s="134"/>
      <c r="J678" s="134"/>
      <c r="K678" s="134"/>
      <c r="L678" s="134" t="e" cm="1">
        <f t="array" aca="1" ref="L678" ca="1">_xll.RiskNormal(5.4702*LN(A678)-22.889,(5.4702*LN(A678)-22.889)*0.35,_xll.RiskTruncateP(0.05,0.95),_xll.RiskName("DMI"),_xll.RiskUnits("kg"))</f>
        <v>#NAME?</v>
      </c>
      <c r="M678" s="134" t="e" cm="1">
        <f t="array" aca="1" ref="M678" ca="1">_xll.RiskNormal(0.0243*L678,0.005*L678,_xll.RiskTruncateP(0.05,0.95),_xll.RiskName("Soil Intake"),_xll.RiskUnits("kg"))</f>
        <v>#NAME?</v>
      </c>
      <c r="N678" s="134" t="e">
        <f t="shared" ca="1" si="80"/>
        <v>#NAME?</v>
      </c>
      <c r="O678" s="134">
        <f t="shared" si="81"/>
        <v>0</v>
      </c>
      <c r="P678" s="134" t="e">
        <f t="shared" ca="1" si="84"/>
        <v>#NAME?</v>
      </c>
      <c r="Q678" s="134" t="e">
        <f t="shared" ca="1" si="85"/>
        <v>#NAME?</v>
      </c>
      <c r="R678" s="134" t="e">
        <f t="shared" ca="1" si="85"/>
        <v>#NAME?</v>
      </c>
      <c r="S678" s="134" t="e">
        <f t="shared" ca="1" si="83"/>
        <v>#NAME?</v>
      </c>
      <c r="T678" s="134" t="e" cm="1">
        <f t="array" aca="1" ref="T678" ca="1">U677-(U677*(0.5^(1/_xll.RiskNormal('SW7'!C$2,'SW7'!D$2,_xll.RiskTruncateP(0.05,0.95),_xll.RiskName("Halflife"),_xll.RiskUnits("d")))))</f>
        <v>#NAME?</v>
      </c>
      <c r="U678" s="134" t="e">
        <f t="shared" ca="1" si="82"/>
        <v>#NAME?</v>
      </c>
      <c r="V678" s="137" t="e" cm="1">
        <f t="array" aca="1" ref="V678" ca="1">(U678*_xll.RiskNormal('SW7'!C$3,'SW7'!D$3,_xll.RiskTruncateP(0.05,0.95),_xll.RiskName("PFAS MUSCLE FRAC"))/(B678*_xll.RiskNormal('SW7'!C$4,'SW7'!E$4,_xll.RiskTruncateP(0.05,0.95),_xll.RiskName("MUSCLE BW FRAC"))))/1000</f>
        <v>#NAME?</v>
      </c>
      <c r="W678" s="137" t="e" cm="1">
        <f t="array" aca="1" ref="W678" ca="1">V678/_xll.RiskNormal('SW7'!C$5,'SW7'!D$5,_xll.RiskTruncateP(0.05,0.95),_xll.RiskName("Serum Part"))</f>
        <v>#NAME?</v>
      </c>
      <c r="X678" s="130"/>
    </row>
    <row r="679" spans="1:24" x14ac:dyDescent="0.35">
      <c r="A679" s="133">
        <f t="shared" si="79"/>
        <v>676</v>
      </c>
      <c r="B679" s="134" t="e" cm="1">
        <f t="array" aca="1" ref="B679" ca="1">B678+_xll.RiskNormal(0.32,0.112,_xll.RiskTruncateP(0.05,0.95),_xll.RiskName("BW Gain 2"),_xll.RiskUnits("kg"))</f>
        <v>#NAME?</v>
      </c>
      <c r="C679" s="133">
        <v>0</v>
      </c>
      <c r="D679" s="133">
        <v>0</v>
      </c>
      <c r="E679" s="163">
        <v>0</v>
      </c>
      <c r="F679" s="134"/>
      <c r="G679" s="134"/>
      <c r="H679" s="134"/>
      <c r="I679" s="134"/>
      <c r="J679" s="134"/>
      <c r="K679" s="134"/>
      <c r="L679" s="134" t="e" cm="1">
        <f t="array" aca="1" ref="L679" ca="1">_xll.RiskNormal(5.4702*LN(A679)-22.889,(5.4702*LN(A679)-22.889)*0.35,_xll.RiskTruncateP(0.05,0.95),_xll.RiskName("DMI"),_xll.RiskUnits("kg"))</f>
        <v>#NAME?</v>
      </c>
      <c r="M679" s="134" t="e" cm="1">
        <f t="array" aca="1" ref="M679" ca="1">_xll.RiskNormal(0.0243*L679,0.005*L679,_xll.RiskTruncateP(0.05,0.95),_xll.RiskName("Soil Intake"),_xll.RiskUnits("kg"))</f>
        <v>#NAME?</v>
      </c>
      <c r="N679" s="134" t="e">
        <f t="shared" ref="N679:N738" ca="1" si="86">4*L679</f>
        <v>#NAME?</v>
      </c>
      <c r="O679" s="134">
        <f t="shared" ref="O679:O738" si="87">J679*K679</f>
        <v>0</v>
      </c>
      <c r="P679" s="134" t="e">
        <f t="shared" ca="1" si="84"/>
        <v>#NAME?</v>
      </c>
      <c r="Q679" s="134" t="e">
        <f t="shared" ref="Q679:Q738" ca="1" si="88">D679*M679</f>
        <v>#NAME?</v>
      </c>
      <c r="R679" s="134" t="e">
        <f t="shared" ref="R679:R738" ca="1" si="89">E679*N679</f>
        <v>#NAME?</v>
      </c>
      <c r="S679" s="134" t="e">
        <f t="shared" ca="1" si="83"/>
        <v>#NAME?</v>
      </c>
      <c r="T679" s="134" t="e" cm="1">
        <f t="array" aca="1" ref="T679" ca="1">U678-(U678*(0.5^(1/_xll.RiskNormal('SW7'!C$2,'SW7'!D$2,_xll.RiskTruncateP(0.05,0.95),_xll.RiskName("Halflife"),_xll.RiskUnits("d")))))</f>
        <v>#NAME?</v>
      </c>
      <c r="U679" s="134" t="e">
        <f t="shared" ca="1" si="82"/>
        <v>#NAME?</v>
      </c>
      <c r="V679" s="137" t="e" cm="1">
        <f t="array" aca="1" ref="V679" ca="1">(U679*_xll.RiskNormal('SW7'!C$3,'SW7'!D$3,_xll.RiskTruncateP(0.05,0.95),_xll.RiskName("PFAS MUSCLE FRAC"))/(B679*_xll.RiskNormal('SW7'!C$4,'SW7'!E$4,_xll.RiskTruncateP(0.05,0.95),_xll.RiskName("MUSCLE BW FRAC"))))/1000</f>
        <v>#NAME?</v>
      </c>
      <c r="W679" s="137" t="e" cm="1">
        <f t="array" aca="1" ref="W679" ca="1">V679/_xll.RiskNormal('SW7'!C$5,'SW7'!D$5,_xll.RiskTruncateP(0.05,0.95),_xll.RiskName("Serum Part"))</f>
        <v>#NAME?</v>
      </c>
    </row>
    <row r="680" spans="1:24" x14ac:dyDescent="0.35">
      <c r="A680" s="133">
        <f t="shared" si="79"/>
        <v>677</v>
      </c>
      <c r="B680" s="134" t="e" cm="1">
        <f t="array" aca="1" ref="B680" ca="1">B679+_xll.RiskNormal(0.32,0.112,_xll.RiskTruncateP(0.05,0.95),_xll.RiskName("BW Gain 2"),_xll.RiskUnits("kg"))</f>
        <v>#NAME?</v>
      </c>
      <c r="C680" s="133">
        <v>0</v>
      </c>
      <c r="D680" s="133">
        <v>0</v>
      </c>
      <c r="E680" s="163">
        <v>0</v>
      </c>
      <c r="F680" s="134"/>
      <c r="G680" s="134"/>
      <c r="H680" s="134"/>
      <c r="I680" s="134"/>
      <c r="J680" s="134"/>
      <c r="K680" s="134"/>
      <c r="L680" s="134" t="e" cm="1">
        <f t="array" aca="1" ref="L680" ca="1">_xll.RiskNormal(5.4702*LN(A680)-22.889,(5.4702*LN(A680)-22.889)*0.35,_xll.RiskTruncateP(0.05,0.95),_xll.RiskName("DMI"),_xll.RiskUnits("kg"))</f>
        <v>#NAME?</v>
      </c>
      <c r="M680" s="134" t="e" cm="1">
        <f t="array" aca="1" ref="M680" ca="1">_xll.RiskNormal(0.0243*L680,0.005*L680,_xll.RiskTruncateP(0.05,0.95),_xll.RiskName("Soil Intake"),_xll.RiskUnits("kg"))</f>
        <v>#NAME?</v>
      </c>
      <c r="N680" s="134" t="e">
        <f t="shared" ca="1" si="86"/>
        <v>#NAME?</v>
      </c>
      <c r="O680" s="134">
        <f t="shared" si="87"/>
        <v>0</v>
      </c>
      <c r="P680" s="134" t="e">
        <f t="shared" ca="1" si="84"/>
        <v>#NAME?</v>
      </c>
      <c r="Q680" s="134" t="e">
        <f t="shared" ca="1" si="88"/>
        <v>#NAME?</v>
      </c>
      <c r="R680" s="134" t="e">
        <f t="shared" ca="1" si="89"/>
        <v>#NAME?</v>
      </c>
      <c r="S680" s="134" t="e">
        <f t="shared" ca="1" si="83"/>
        <v>#NAME?</v>
      </c>
      <c r="T680" s="134" t="e" cm="1">
        <f t="array" aca="1" ref="T680" ca="1">U679-(U679*(0.5^(1/_xll.RiskNormal('SW7'!C$2,'SW7'!D$2,_xll.RiskTruncateP(0.05,0.95),_xll.RiskName("Halflife"),_xll.RiskUnits("d")))))</f>
        <v>#NAME?</v>
      </c>
      <c r="U680" s="134" t="e">
        <f t="shared" ca="1" si="82"/>
        <v>#NAME?</v>
      </c>
      <c r="V680" s="137" t="e" cm="1">
        <f t="array" aca="1" ref="V680" ca="1">(U680*_xll.RiskNormal('SW7'!C$3,'SW7'!D$3,_xll.RiskTruncateP(0.05,0.95),_xll.RiskName("PFAS MUSCLE FRAC"))/(B680*_xll.RiskNormal('SW7'!C$4,'SW7'!E$4,_xll.RiskTruncateP(0.05,0.95),_xll.RiskName("MUSCLE BW FRAC"))))/1000</f>
        <v>#NAME?</v>
      </c>
      <c r="W680" s="137" t="e" cm="1">
        <f t="array" aca="1" ref="W680" ca="1">V680/_xll.RiskNormal('SW7'!C$5,'SW7'!D$5,_xll.RiskTruncateP(0.05,0.95),_xll.RiskName("Serum Part"))</f>
        <v>#NAME?</v>
      </c>
    </row>
    <row r="681" spans="1:24" x14ac:dyDescent="0.35">
      <c r="A681" s="133">
        <f t="shared" si="79"/>
        <v>678</v>
      </c>
      <c r="B681" s="134" t="e" cm="1">
        <f t="array" aca="1" ref="B681" ca="1">B680+_xll.RiskNormal(0.32,0.112,_xll.RiskTruncateP(0.05,0.95),_xll.RiskName("BW Gain 2"),_xll.RiskUnits("kg"))</f>
        <v>#NAME?</v>
      </c>
      <c r="C681" s="133">
        <v>0</v>
      </c>
      <c r="D681" s="133">
        <v>0</v>
      </c>
      <c r="E681" s="163">
        <v>0</v>
      </c>
      <c r="F681" s="134"/>
      <c r="G681" s="134"/>
      <c r="H681" s="134"/>
      <c r="I681" s="134"/>
      <c r="J681" s="134"/>
      <c r="K681" s="134"/>
      <c r="L681" s="134" t="e" cm="1">
        <f t="array" aca="1" ref="L681" ca="1">_xll.RiskNormal(5.4702*LN(A681)-22.889,(5.4702*LN(A681)-22.889)*0.35,_xll.RiskTruncateP(0.05,0.95),_xll.RiskName("DMI"),_xll.RiskUnits("kg"))</f>
        <v>#NAME?</v>
      </c>
      <c r="M681" s="134" t="e" cm="1">
        <f t="array" aca="1" ref="M681" ca="1">_xll.RiskNormal(0.0243*L681,0.005*L681,_xll.RiskTruncateP(0.05,0.95),_xll.RiskName("Soil Intake"),_xll.RiskUnits("kg"))</f>
        <v>#NAME?</v>
      </c>
      <c r="N681" s="134" t="e">
        <f t="shared" ca="1" si="86"/>
        <v>#NAME?</v>
      </c>
      <c r="O681" s="134">
        <f t="shared" si="87"/>
        <v>0</v>
      </c>
      <c r="P681" s="134" t="e">
        <f t="shared" ca="1" si="84"/>
        <v>#NAME?</v>
      </c>
      <c r="Q681" s="134" t="e">
        <f t="shared" ca="1" si="88"/>
        <v>#NAME?</v>
      </c>
      <c r="R681" s="134" t="e">
        <f t="shared" ca="1" si="89"/>
        <v>#NAME?</v>
      </c>
      <c r="S681" s="134" t="e">
        <f t="shared" ca="1" si="83"/>
        <v>#NAME?</v>
      </c>
      <c r="T681" s="134" t="e" cm="1">
        <f t="array" aca="1" ref="T681" ca="1">U680-(U680*(0.5^(1/_xll.RiskNormal('SW7'!C$2,'SW7'!D$2,_xll.RiskTruncateP(0.05,0.95),_xll.RiskName("Halflife"),_xll.RiskUnits("d")))))</f>
        <v>#NAME?</v>
      </c>
      <c r="U681" s="134" t="e">
        <f t="shared" ca="1" si="82"/>
        <v>#NAME?</v>
      </c>
      <c r="V681" s="137" t="e" cm="1">
        <f t="array" aca="1" ref="V681" ca="1">(U681*_xll.RiskNormal('SW7'!C$3,'SW7'!D$3,_xll.RiskTruncateP(0.05,0.95),_xll.RiskName("PFAS MUSCLE FRAC"))/(B681*_xll.RiskNormal('SW7'!C$4,'SW7'!E$4,_xll.RiskTruncateP(0.05,0.95),_xll.RiskName("MUSCLE BW FRAC"))))/1000</f>
        <v>#NAME?</v>
      </c>
      <c r="W681" s="137" t="e" cm="1">
        <f t="array" aca="1" ref="W681" ca="1">V681/_xll.RiskNormal('SW7'!C$5,'SW7'!D$5,_xll.RiskTruncateP(0.05,0.95),_xll.RiskName("Serum Part"))</f>
        <v>#NAME?</v>
      </c>
    </row>
    <row r="682" spans="1:24" x14ac:dyDescent="0.35">
      <c r="A682" s="133">
        <f t="shared" si="79"/>
        <v>679</v>
      </c>
      <c r="B682" s="134" t="e" cm="1">
        <f t="array" aca="1" ref="B682" ca="1">B681+_xll.RiskNormal(0.32,0.112,_xll.RiskTruncateP(0.05,0.95),_xll.RiskName("BW Gain 2"),_xll.RiskUnits("kg"))</f>
        <v>#NAME?</v>
      </c>
      <c r="C682" s="133">
        <v>0</v>
      </c>
      <c r="D682" s="133">
        <v>0</v>
      </c>
      <c r="E682" s="163">
        <v>0</v>
      </c>
      <c r="F682" s="134"/>
      <c r="G682" s="134"/>
      <c r="H682" s="134"/>
      <c r="I682" s="134"/>
      <c r="J682" s="134"/>
      <c r="K682" s="134"/>
      <c r="L682" s="134" t="e" cm="1">
        <f t="array" aca="1" ref="L682" ca="1">_xll.RiskNormal(5.4702*LN(A682)-22.889,(5.4702*LN(A682)-22.889)*0.35,_xll.RiskTruncateP(0.05,0.95),_xll.RiskName("DMI"),_xll.RiskUnits("kg"))</f>
        <v>#NAME?</v>
      </c>
      <c r="M682" s="134" t="e" cm="1">
        <f t="array" aca="1" ref="M682" ca="1">_xll.RiskNormal(0.0243*L682,0.005*L682,_xll.RiskTruncateP(0.05,0.95),_xll.RiskName("Soil Intake"),_xll.RiskUnits("kg"))</f>
        <v>#NAME?</v>
      </c>
      <c r="N682" s="134" t="e">
        <f t="shared" ca="1" si="86"/>
        <v>#NAME?</v>
      </c>
      <c r="O682" s="134">
        <f t="shared" si="87"/>
        <v>0</v>
      </c>
      <c r="P682" s="134" t="e">
        <f t="shared" ca="1" si="84"/>
        <v>#NAME?</v>
      </c>
      <c r="Q682" s="134" t="e">
        <f t="shared" ca="1" si="88"/>
        <v>#NAME?</v>
      </c>
      <c r="R682" s="134" t="e">
        <f t="shared" ca="1" si="89"/>
        <v>#NAME?</v>
      </c>
      <c r="S682" s="134" t="e">
        <f t="shared" ca="1" si="83"/>
        <v>#NAME?</v>
      </c>
      <c r="T682" s="134" t="e" cm="1">
        <f t="array" aca="1" ref="T682" ca="1">U681-(U681*(0.5^(1/_xll.RiskNormal('SW7'!C$2,'SW7'!D$2,_xll.RiskTruncateP(0.05,0.95),_xll.RiskName("Halflife"),_xll.RiskUnits("d")))))</f>
        <v>#NAME?</v>
      </c>
      <c r="U682" s="134" t="e">
        <f t="shared" ca="1" si="82"/>
        <v>#NAME?</v>
      </c>
      <c r="V682" s="137" t="e" cm="1">
        <f t="array" aca="1" ref="V682" ca="1">(U682*_xll.RiskNormal('SW7'!C$3,'SW7'!D$3,_xll.RiskTruncateP(0.05,0.95),_xll.RiskName("PFAS MUSCLE FRAC"))/(B682*_xll.RiskNormal('SW7'!C$4,'SW7'!E$4,_xll.RiskTruncateP(0.05,0.95),_xll.RiskName("MUSCLE BW FRAC"))))/1000</f>
        <v>#NAME?</v>
      </c>
      <c r="W682" s="137" t="e" cm="1">
        <f t="array" aca="1" ref="W682" ca="1">V682/_xll.RiskNormal('SW7'!C$5,'SW7'!D$5,_xll.RiskTruncateP(0.05,0.95),_xll.RiskName("Serum Part"))</f>
        <v>#NAME?</v>
      </c>
    </row>
    <row r="683" spans="1:24" x14ac:dyDescent="0.35">
      <c r="A683" s="133">
        <f t="shared" si="79"/>
        <v>680</v>
      </c>
      <c r="B683" s="134" t="e" cm="1">
        <f t="array" aca="1" ref="B683" ca="1">B682+_xll.RiskNormal(0.32,0.112,_xll.RiskTruncateP(0.05,0.95),_xll.RiskName("BW Gain 2"),_xll.RiskUnits("kg"))</f>
        <v>#NAME?</v>
      </c>
      <c r="C683" s="133">
        <v>0</v>
      </c>
      <c r="D683" s="133">
        <v>0</v>
      </c>
      <c r="E683" s="163">
        <v>0</v>
      </c>
      <c r="F683" s="134"/>
      <c r="G683" s="134"/>
      <c r="H683" s="134"/>
      <c r="I683" s="134"/>
      <c r="J683" s="134"/>
      <c r="K683" s="134"/>
      <c r="L683" s="134" t="e" cm="1">
        <f t="array" aca="1" ref="L683" ca="1">_xll.RiskNormal(5.4702*LN(A683)-22.889,(5.4702*LN(A683)-22.889)*0.35,_xll.RiskTruncateP(0.05,0.95),_xll.RiskName("DMI"),_xll.RiskUnits("kg"))</f>
        <v>#NAME?</v>
      </c>
      <c r="M683" s="134" t="e" cm="1">
        <f t="array" aca="1" ref="M683" ca="1">_xll.RiskNormal(0.0243*L683,0.005*L683,_xll.RiskTruncateP(0.05,0.95),_xll.RiskName("Soil Intake"),_xll.RiskUnits("kg"))</f>
        <v>#NAME?</v>
      </c>
      <c r="N683" s="134" t="e">
        <f t="shared" ca="1" si="86"/>
        <v>#NAME?</v>
      </c>
      <c r="O683" s="134">
        <f t="shared" si="87"/>
        <v>0</v>
      </c>
      <c r="P683" s="134" t="e">
        <f t="shared" ca="1" si="84"/>
        <v>#NAME?</v>
      </c>
      <c r="Q683" s="134" t="e">
        <f t="shared" ca="1" si="88"/>
        <v>#NAME?</v>
      </c>
      <c r="R683" s="134" t="e">
        <f t="shared" ca="1" si="89"/>
        <v>#NAME?</v>
      </c>
      <c r="S683" s="134" t="e">
        <f t="shared" ca="1" si="83"/>
        <v>#NAME?</v>
      </c>
      <c r="T683" s="134" t="e" cm="1">
        <f t="array" aca="1" ref="T683" ca="1">U682-(U682*(0.5^(1/_xll.RiskNormal('SW7'!C$2,'SW7'!D$2,_xll.RiskTruncateP(0.05,0.95),_xll.RiskName("Halflife"),_xll.RiskUnits("d")))))</f>
        <v>#NAME?</v>
      </c>
      <c r="U683" s="134" t="e">
        <f t="shared" ca="1" si="82"/>
        <v>#NAME?</v>
      </c>
      <c r="V683" s="137" t="e" cm="1">
        <f t="array" aca="1" ref="V683" ca="1">(U683*_xll.RiskNormal('SW7'!C$3,'SW7'!D$3,_xll.RiskTruncateP(0.05,0.95),_xll.RiskName("PFAS MUSCLE FRAC"))/(B683*_xll.RiskNormal('SW7'!C$4,'SW7'!E$4,_xll.RiskTruncateP(0.05,0.95),_xll.RiskName("MUSCLE BW FRAC"))))/1000</f>
        <v>#NAME?</v>
      </c>
      <c r="W683" s="137" t="e" cm="1">
        <f t="array" aca="1" ref="W683" ca="1">V683/_xll.RiskNormal('SW7'!C$5,'SW7'!D$5,_xll.RiskTruncateP(0.05,0.95),_xll.RiskName("Serum Part"))</f>
        <v>#NAME?</v>
      </c>
    </row>
    <row r="684" spans="1:24" x14ac:dyDescent="0.35">
      <c r="A684" s="133">
        <f t="shared" si="79"/>
        <v>681</v>
      </c>
      <c r="B684" s="134" t="e" cm="1">
        <f t="array" aca="1" ref="B684" ca="1">B683+_xll.RiskNormal(0.32,0.112,_xll.RiskTruncateP(0.05,0.95),_xll.RiskName("BW Gain 2"),_xll.RiskUnits("kg"))</f>
        <v>#NAME?</v>
      </c>
      <c r="C684" s="133">
        <v>0</v>
      </c>
      <c r="D684" s="133">
        <v>0</v>
      </c>
      <c r="E684" s="163">
        <v>0</v>
      </c>
      <c r="F684" s="134"/>
      <c r="G684" s="134"/>
      <c r="H684" s="134"/>
      <c r="I684" s="134"/>
      <c r="J684" s="134"/>
      <c r="K684" s="134"/>
      <c r="L684" s="134" t="e" cm="1">
        <f t="array" aca="1" ref="L684" ca="1">_xll.RiskNormal(5.4702*LN(A684)-22.889,(5.4702*LN(A684)-22.889)*0.35,_xll.RiskTruncateP(0.05,0.95),_xll.RiskName("DMI"),_xll.RiskUnits("kg"))</f>
        <v>#NAME?</v>
      </c>
      <c r="M684" s="134" t="e" cm="1">
        <f t="array" aca="1" ref="M684" ca="1">_xll.RiskNormal(0.0243*L684,0.005*L684,_xll.RiskTruncateP(0.05,0.95),_xll.RiskName("Soil Intake"),_xll.RiskUnits("kg"))</f>
        <v>#NAME?</v>
      </c>
      <c r="N684" s="134" t="e">
        <f t="shared" ca="1" si="86"/>
        <v>#NAME?</v>
      </c>
      <c r="O684" s="134">
        <f t="shared" si="87"/>
        <v>0</v>
      </c>
      <c r="P684" s="134" t="e">
        <f t="shared" ca="1" si="84"/>
        <v>#NAME?</v>
      </c>
      <c r="Q684" s="134" t="e">
        <f t="shared" ca="1" si="88"/>
        <v>#NAME?</v>
      </c>
      <c r="R684" s="134" t="e">
        <f t="shared" ca="1" si="89"/>
        <v>#NAME?</v>
      </c>
      <c r="S684" s="134" t="e">
        <f t="shared" ca="1" si="83"/>
        <v>#NAME?</v>
      </c>
      <c r="T684" s="134" t="e" cm="1">
        <f t="array" aca="1" ref="T684" ca="1">U683-(U683*(0.5^(1/_xll.RiskNormal('SW7'!C$2,'SW7'!D$2,_xll.RiskTruncateP(0.05,0.95),_xll.RiskName("Halflife"),_xll.RiskUnits("d")))))</f>
        <v>#NAME?</v>
      </c>
      <c r="U684" s="134" t="e">
        <f t="shared" ca="1" si="82"/>
        <v>#NAME?</v>
      </c>
      <c r="V684" s="137" t="e" cm="1">
        <f t="array" aca="1" ref="V684" ca="1">(U684*_xll.RiskNormal('SW7'!C$3,'SW7'!D$3,_xll.RiskTruncateP(0.05,0.95),_xll.RiskName("PFAS MUSCLE FRAC"))/(B684*_xll.RiskNormal('SW7'!C$4,'SW7'!E$4,_xll.RiskTruncateP(0.05,0.95),_xll.RiskName("MUSCLE BW FRAC"))))/1000</f>
        <v>#NAME?</v>
      </c>
      <c r="W684" s="137" t="e" cm="1">
        <f t="array" aca="1" ref="W684" ca="1">V684/_xll.RiskNormal('SW7'!C$5,'SW7'!D$5,_xll.RiskTruncateP(0.05,0.95),_xll.RiskName("Serum Part"))</f>
        <v>#NAME?</v>
      </c>
    </row>
    <row r="685" spans="1:24" x14ac:dyDescent="0.35">
      <c r="A685" s="133">
        <f t="shared" si="79"/>
        <v>682</v>
      </c>
      <c r="B685" s="134" t="e" cm="1">
        <f t="array" aca="1" ref="B685" ca="1">B684+_xll.RiskNormal(0.32,0.112,_xll.RiskTruncateP(0.05,0.95),_xll.RiskName("BW Gain 2"),_xll.RiskUnits("kg"))</f>
        <v>#NAME?</v>
      </c>
      <c r="C685" s="133">
        <v>0</v>
      </c>
      <c r="D685" s="133">
        <v>0</v>
      </c>
      <c r="E685" s="163">
        <v>0</v>
      </c>
      <c r="F685" s="134"/>
      <c r="G685" s="134"/>
      <c r="H685" s="134"/>
      <c r="I685" s="134"/>
      <c r="J685" s="134"/>
      <c r="K685" s="134"/>
      <c r="L685" s="134" t="e" cm="1">
        <f t="array" aca="1" ref="L685" ca="1">_xll.RiskNormal(5.4702*LN(A685)-22.889,(5.4702*LN(A685)-22.889)*0.35,_xll.RiskTruncateP(0.05,0.95),_xll.RiskName("DMI"),_xll.RiskUnits("kg"))</f>
        <v>#NAME?</v>
      </c>
      <c r="M685" s="134" t="e" cm="1">
        <f t="array" aca="1" ref="M685" ca="1">_xll.RiskNormal(0.0243*L685,0.005*L685,_xll.RiskTruncateP(0.05,0.95),_xll.RiskName("Soil Intake"),_xll.RiskUnits("kg"))</f>
        <v>#NAME?</v>
      </c>
      <c r="N685" s="134" t="e">
        <f t="shared" ca="1" si="86"/>
        <v>#NAME?</v>
      </c>
      <c r="O685" s="134">
        <f t="shared" si="87"/>
        <v>0</v>
      </c>
      <c r="P685" s="134" t="e">
        <f t="shared" ca="1" si="84"/>
        <v>#NAME?</v>
      </c>
      <c r="Q685" s="134" t="e">
        <f t="shared" ca="1" si="88"/>
        <v>#NAME?</v>
      </c>
      <c r="R685" s="134" t="e">
        <f t="shared" ca="1" si="89"/>
        <v>#NAME?</v>
      </c>
      <c r="S685" s="134" t="e">
        <f t="shared" ca="1" si="83"/>
        <v>#NAME?</v>
      </c>
      <c r="T685" s="134" t="e" cm="1">
        <f t="array" aca="1" ref="T685" ca="1">U684-(U684*(0.5^(1/_xll.RiskNormal('SW7'!C$2,'SW7'!D$2,_xll.RiskTruncateP(0.05,0.95),_xll.RiskName("Halflife"),_xll.RiskUnits("d")))))</f>
        <v>#NAME?</v>
      </c>
      <c r="U685" s="134" t="e">
        <f t="shared" ca="1" si="82"/>
        <v>#NAME?</v>
      </c>
      <c r="V685" s="137" t="e" cm="1">
        <f t="array" aca="1" ref="V685" ca="1">(U685*_xll.RiskNormal('SW7'!C$3,'SW7'!D$3,_xll.RiskTruncateP(0.05,0.95),_xll.RiskName("PFAS MUSCLE FRAC"))/(B685*_xll.RiskNormal('SW7'!C$4,'SW7'!E$4,_xll.RiskTruncateP(0.05,0.95),_xll.RiskName("MUSCLE BW FRAC"))))/1000</f>
        <v>#NAME?</v>
      </c>
      <c r="W685" s="137" t="e" cm="1">
        <f t="array" aca="1" ref="W685" ca="1">V685/_xll.RiskNormal('SW7'!C$5,'SW7'!D$5,_xll.RiskTruncateP(0.05,0.95),_xll.RiskName("Serum Part"))</f>
        <v>#NAME?</v>
      </c>
    </row>
    <row r="686" spans="1:24" x14ac:dyDescent="0.35">
      <c r="A686" s="133">
        <f t="shared" si="79"/>
        <v>683</v>
      </c>
      <c r="B686" s="134" t="e" cm="1">
        <f t="array" aca="1" ref="B686" ca="1">B685+_xll.RiskNormal(0.32,0.112,_xll.RiskTruncateP(0.05,0.95),_xll.RiskName("BW Gain 2"),_xll.RiskUnits("kg"))</f>
        <v>#NAME?</v>
      </c>
      <c r="C686" s="133">
        <v>0</v>
      </c>
      <c r="D686" s="133">
        <v>0</v>
      </c>
      <c r="E686" s="163">
        <v>0</v>
      </c>
      <c r="F686" s="134"/>
      <c r="G686" s="134"/>
      <c r="H686" s="134"/>
      <c r="I686" s="134"/>
      <c r="J686" s="134"/>
      <c r="K686" s="134"/>
      <c r="L686" s="134" t="e" cm="1">
        <f t="array" aca="1" ref="L686" ca="1">_xll.RiskNormal(5.4702*LN(A686)-22.889,(5.4702*LN(A686)-22.889)*0.35,_xll.RiskTruncateP(0.05,0.95),_xll.RiskName("DMI"),_xll.RiskUnits("kg"))</f>
        <v>#NAME?</v>
      </c>
      <c r="M686" s="134" t="e" cm="1">
        <f t="array" aca="1" ref="M686" ca="1">_xll.RiskNormal(0.0243*L686,0.005*L686,_xll.RiskTruncateP(0.05,0.95),_xll.RiskName("Soil Intake"),_xll.RiskUnits("kg"))</f>
        <v>#NAME?</v>
      </c>
      <c r="N686" s="134" t="e">
        <f t="shared" ca="1" si="86"/>
        <v>#NAME?</v>
      </c>
      <c r="O686" s="134">
        <f t="shared" si="87"/>
        <v>0</v>
      </c>
      <c r="P686" s="134" t="e">
        <f t="shared" ca="1" si="84"/>
        <v>#NAME?</v>
      </c>
      <c r="Q686" s="134" t="e">
        <f t="shared" ca="1" si="88"/>
        <v>#NAME?</v>
      </c>
      <c r="R686" s="134" t="e">
        <f t="shared" ca="1" si="89"/>
        <v>#NAME?</v>
      </c>
      <c r="S686" s="134" t="e">
        <f t="shared" ca="1" si="83"/>
        <v>#NAME?</v>
      </c>
      <c r="T686" s="134" t="e" cm="1">
        <f t="array" aca="1" ref="T686" ca="1">U685-(U685*(0.5^(1/_xll.RiskNormal('SW7'!C$2,'SW7'!D$2,_xll.RiskTruncateP(0.05,0.95),_xll.RiskName("Halflife"),_xll.RiskUnits("d")))))</f>
        <v>#NAME?</v>
      </c>
      <c r="U686" s="134" t="e">
        <f t="shared" ca="1" si="82"/>
        <v>#NAME?</v>
      </c>
      <c r="V686" s="137" t="e" cm="1">
        <f t="array" aca="1" ref="V686" ca="1">(U686*_xll.RiskNormal('SW7'!C$3,'SW7'!D$3,_xll.RiskTruncateP(0.05,0.95),_xll.RiskName("PFAS MUSCLE FRAC"))/(B686*_xll.RiskNormal('SW7'!C$4,'SW7'!E$4,_xll.RiskTruncateP(0.05,0.95),_xll.RiskName("MUSCLE BW FRAC"))))/1000</f>
        <v>#NAME?</v>
      </c>
      <c r="W686" s="137" t="e" cm="1">
        <f t="array" aca="1" ref="W686" ca="1">V686/_xll.RiskNormal('SW7'!C$5,'SW7'!D$5,_xll.RiskTruncateP(0.05,0.95),_xll.RiskName("Serum Part"))</f>
        <v>#NAME?</v>
      </c>
    </row>
    <row r="687" spans="1:24" x14ac:dyDescent="0.35">
      <c r="A687" s="133">
        <f t="shared" si="79"/>
        <v>684</v>
      </c>
      <c r="B687" s="134" t="e" cm="1">
        <f t="array" aca="1" ref="B687" ca="1">B686+_xll.RiskNormal(0.32,0.112,_xll.RiskTruncateP(0.05,0.95),_xll.RiskName("BW Gain 2"),_xll.RiskUnits("kg"))</f>
        <v>#NAME?</v>
      </c>
      <c r="C687" s="133">
        <v>0</v>
      </c>
      <c r="D687" s="133">
        <v>0</v>
      </c>
      <c r="E687" s="163">
        <v>0</v>
      </c>
      <c r="F687" s="134"/>
      <c r="G687" s="134"/>
      <c r="H687" s="134"/>
      <c r="I687" s="134"/>
      <c r="J687" s="134"/>
      <c r="K687" s="134"/>
      <c r="L687" s="134" t="e" cm="1">
        <f t="array" aca="1" ref="L687" ca="1">_xll.RiskNormal(5.4702*LN(A687)-22.889,(5.4702*LN(A687)-22.889)*0.35,_xll.RiskTruncateP(0.05,0.95),_xll.RiskName("DMI"),_xll.RiskUnits("kg"))</f>
        <v>#NAME?</v>
      </c>
      <c r="M687" s="134" t="e" cm="1">
        <f t="array" aca="1" ref="M687" ca="1">_xll.RiskNormal(0.0243*L687,0.005*L687,_xll.RiskTruncateP(0.05,0.95),_xll.RiskName("Soil Intake"),_xll.RiskUnits("kg"))</f>
        <v>#NAME?</v>
      </c>
      <c r="N687" s="134" t="e">
        <f t="shared" ca="1" si="86"/>
        <v>#NAME?</v>
      </c>
      <c r="O687" s="134">
        <f t="shared" si="87"/>
        <v>0</v>
      </c>
      <c r="P687" s="134" t="e">
        <f t="shared" ca="1" si="84"/>
        <v>#NAME?</v>
      </c>
      <c r="Q687" s="134" t="e">
        <f t="shared" ca="1" si="88"/>
        <v>#NAME?</v>
      </c>
      <c r="R687" s="134" t="e">
        <f t="shared" ca="1" si="89"/>
        <v>#NAME?</v>
      </c>
      <c r="S687" s="134" t="e">
        <f t="shared" ca="1" si="83"/>
        <v>#NAME?</v>
      </c>
      <c r="T687" s="134" t="e" cm="1">
        <f t="array" aca="1" ref="T687" ca="1">U686-(U686*(0.5^(1/_xll.RiskNormal('SW7'!C$2,'SW7'!D$2,_xll.RiskTruncateP(0.05,0.95),_xll.RiskName("Halflife"),_xll.RiskUnits("d")))))</f>
        <v>#NAME?</v>
      </c>
      <c r="U687" s="134" t="e">
        <f t="shared" ca="1" si="82"/>
        <v>#NAME?</v>
      </c>
      <c r="V687" s="137" t="e" cm="1">
        <f t="array" aca="1" ref="V687" ca="1">(U687*_xll.RiskNormal('SW7'!C$3,'SW7'!D$3,_xll.RiskTruncateP(0.05,0.95),_xll.RiskName("PFAS MUSCLE FRAC"))/(B687*_xll.RiskNormal('SW7'!C$4,'SW7'!E$4,_xll.RiskTruncateP(0.05,0.95),_xll.RiskName("MUSCLE BW FRAC"))))/1000</f>
        <v>#NAME?</v>
      </c>
      <c r="W687" s="137" t="e" cm="1">
        <f t="array" aca="1" ref="W687" ca="1">V687/_xll.RiskNormal('SW7'!C$5,'SW7'!D$5,_xll.RiskTruncateP(0.05,0.95),_xll.RiskName("Serum Part"))</f>
        <v>#NAME?</v>
      </c>
    </row>
    <row r="688" spans="1:24" x14ac:dyDescent="0.35">
      <c r="A688" s="133">
        <f t="shared" si="79"/>
        <v>685</v>
      </c>
      <c r="B688" s="134" t="e" cm="1">
        <f t="array" aca="1" ref="B688" ca="1">B687+_xll.RiskNormal(0.32,0.112,_xll.RiskTruncateP(0.05,0.95),_xll.RiskName("BW Gain 2"),_xll.RiskUnits("kg"))</f>
        <v>#NAME?</v>
      </c>
      <c r="C688" s="133">
        <v>0</v>
      </c>
      <c r="D688" s="133">
        <v>0</v>
      </c>
      <c r="E688" s="163">
        <v>0</v>
      </c>
      <c r="F688" s="134"/>
      <c r="G688" s="134"/>
      <c r="H688" s="134"/>
      <c r="I688" s="134"/>
      <c r="J688" s="134"/>
      <c r="K688" s="134"/>
      <c r="L688" s="134" t="e" cm="1">
        <f t="array" aca="1" ref="L688" ca="1">_xll.RiskNormal(5.4702*LN(A688)-22.889,(5.4702*LN(A688)-22.889)*0.35,_xll.RiskTruncateP(0.05,0.95),_xll.RiskName("DMI"),_xll.RiskUnits("kg"))</f>
        <v>#NAME?</v>
      </c>
      <c r="M688" s="134" t="e" cm="1">
        <f t="array" aca="1" ref="M688" ca="1">_xll.RiskNormal(0.0243*L688,0.005*L688,_xll.RiskTruncateP(0.05,0.95),_xll.RiskName("Soil Intake"),_xll.RiskUnits("kg"))</f>
        <v>#NAME?</v>
      </c>
      <c r="N688" s="134" t="e">
        <f t="shared" ca="1" si="86"/>
        <v>#NAME?</v>
      </c>
      <c r="O688" s="134">
        <f t="shared" si="87"/>
        <v>0</v>
      </c>
      <c r="P688" s="134" t="e">
        <f t="shared" ca="1" si="84"/>
        <v>#NAME?</v>
      </c>
      <c r="Q688" s="134" t="e">
        <f t="shared" ca="1" si="88"/>
        <v>#NAME?</v>
      </c>
      <c r="R688" s="134" t="e">
        <f t="shared" ca="1" si="89"/>
        <v>#NAME?</v>
      </c>
      <c r="S688" s="134" t="e">
        <f t="shared" ca="1" si="83"/>
        <v>#NAME?</v>
      </c>
      <c r="T688" s="134" t="e" cm="1">
        <f t="array" aca="1" ref="T688" ca="1">U687-(U687*(0.5^(1/_xll.RiskNormal('SW7'!C$2,'SW7'!D$2,_xll.RiskTruncateP(0.05,0.95),_xll.RiskName("Halflife"),_xll.RiskUnits("d")))))</f>
        <v>#NAME?</v>
      </c>
      <c r="U688" s="134" t="e">
        <f t="shared" ca="1" si="82"/>
        <v>#NAME?</v>
      </c>
      <c r="V688" s="137" t="e" cm="1">
        <f t="array" aca="1" ref="V688" ca="1">(U688*_xll.RiskNormal('SW7'!C$3,'SW7'!D$3,_xll.RiskTruncateP(0.05,0.95),_xll.RiskName("PFAS MUSCLE FRAC"))/(B688*_xll.RiskNormal('SW7'!C$4,'SW7'!E$4,_xll.RiskTruncateP(0.05,0.95),_xll.RiskName("MUSCLE BW FRAC"))))/1000</f>
        <v>#NAME?</v>
      </c>
      <c r="W688" s="137" t="e" cm="1">
        <f t="array" aca="1" ref="W688" ca="1">V688/_xll.RiskNormal('SW7'!C$5,'SW7'!D$5,_xll.RiskTruncateP(0.05,0.95),_xll.RiskName("Serum Part"))</f>
        <v>#NAME?</v>
      </c>
    </row>
    <row r="689" spans="1:23" x14ac:dyDescent="0.35">
      <c r="A689" s="133">
        <f t="shared" si="79"/>
        <v>686</v>
      </c>
      <c r="B689" s="134" t="e" cm="1">
        <f t="array" aca="1" ref="B689" ca="1">B688+_xll.RiskNormal(0.32,0.112,_xll.RiskTruncateP(0.05,0.95),_xll.RiskName("BW Gain 2"),_xll.RiskUnits("kg"))</f>
        <v>#NAME?</v>
      </c>
      <c r="C689" s="133">
        <v>0</v>
      </c>
      <c r="D689" s="133">
        <v>0</v>
      </c>
      <c r="E689" s="163">
        <v>0</v>
      </c>
      <c r="F689" s="134"/>
      <c r="G689" s="134"/>
      <c r="H689" s="134"/>
      <c r="I689" s="134"/>
      <c r="J689" s="134"/>
      <c r="K689" s="134"/>
      <c r="L689" s="134" t="e" cm="1">
        <f t="array" aca="1" ref="L689" ca="1">_xll.RiskNormal(5.4702*LN(A689)-22.889,(5.4702*LN(A689)-22.889)*0.35,_xll.RiskTruncateP(0.05,0.95),_xll.RiskName("DMI"),_xll.RiskUnits("kg"))</f>
        <v>#NAME?</v>
      </c>
      <c r="M689" s="134" t="e" cm="1">
        <f t="array" aca="1" ref="M689" ca="1">_xll.RiskNormal(0.0243*L689,0.005*L689,_xll.RiskTruncateP(0.05,0.95),_xll.RiskName("Soil Intake"),_xll.RiskUnits("kg"))</f>
        <v>#NAME?</v>
      </c>
      <c r="N689" s="134" t="e">
        <f t="shared" ca="1" si="86"/>
        <v>#NAME?</v>
      </c>
      <c r="O689" s="134">
        <f t="shared" si="87"/>
        <v>0</v>
      </c>
      <c r="P689" s="134" t="e">
        <f t="shared" ca="1" si="84"/>
        <v>#NAME?</v>
      </c>
      <c r="Q689" s="134" t="e">
        <f t="shared" ca="1" si="88"/>
        <v>#NAME?</v>
      </c>
      <c r="R689" s="134" t="e">
        <f t="shared" ca="1" si="89"/>
        <v>#NAME?</v>
      </c>
      <c r="S689" s="134" t="e">
        <f t="shared" ca="1" si="83"/>
        <v>#NAME?</v>
      </c>
      <c r="T689" s="134" t="e" cm="1">
        <f t="array" aca="1" ref="T689" ca="1">U688-(U688*(0.5^(1/_xll.RiskNormal('SW7'!C$2,'SW7'!D$2,_xll.RiskTruncateP(0.05,0.95),_xll.RiskName("Halflife"),_xll.RiskUnits("d")))))</f>
        <v>#NAME?</v>
      </c>
      <c r="U689" s="134" t="e">
        <f t="shared" ca="1" si="82"/>
        <v>#NAME?</v>
      </c>
      <c r="V689" s="137" t="e" cm="1">
        <f t="array" aca="1" ref="V689" ca="1">(U689*_xll.RiskNormal('SW7'!C$3,'SW7'!D$3,_xll.RiskTruncateP(0.05,0.95),_xll.RiskName("PFAS MUSCLE FRAC"))/(B689*_xll.RiskNormal('SW7'!C$4,'SW7'!E$4,_xll.RiskTruncateP(0.05,0.95),_xll.RiskName("MUSCLE BW FRAC"))))/1000</f>
        <v>#NAME?</v>
      </c>
      <c r="W689" s="137" t="e" cm="1">
        <f t="array" aca="1" ref="W689" ca="1">V689/_xll.RiskNormal('SW7'!C$5,'SW7'!D$5,_xll.RiskTruncateP(0.05,0.95),_xll.RiskName("Serum Part"))</f>
        <v>#NAME?</v>
      </c>
    </row>
    <row r="690" spans="1:23" x14ac:dyDescent="0.35">
      <c r="A690" s="133">
        <f t="shared" si="79"/>
        <v>687</v>
      </c>
      <c r="B690" s="134" t="e" cm="1">
        <f t="array" aca="1" ref="B690" ca="1">B689+_xll.RiskNormal(0.32,0.112,_xll.RiskTruncateP(0.05,0.95),_xll.RiskName("BW Gain 2"),_xll.RiskUnits("kg"))</f>
        <v>#NAME?</v>
      </c>
      <c r="C690" s="133">
        <v>0</v>
      </c>
      <c r="D690" s="133">
        <v>0</v>
      </c>
      <c r="E690" s="163">
        <v>0</v>
      </c>
      <c r="F690" s="134"/>
      <c r="G690" s="134"/>
      <c r="H690" s="134"/>
      <c r="I690" s="134"/>
      <c r="J690" s="134"/>
      <c r="K690" s="134"/>
      <c r="L690" s="134" t="e" cm="1">
        <f t="array" aca="1" ref="L690" ca="1">_xll.RiskNormal(5.4702*LN(A690)-22.889,(5.4702*LN(A690)-22.889)*0.35,_xll.RiskTruncateP(0.05,0.95),_xll.RiskName("DMI"),_xll.RiskUnits("kg"))</f>
        <v>#NAME?</v>
      </c>
      <c r="M690" s="134" t="e" cm="1">
        <f t="array" aca="1" ref="M690" ca="1">_xll.RiskNormal(0.0243*L690,0.005*L690,_xll.RiskTruncateP(0.05,0.95),_xll.RiskName("Soil Intake"),_xll.RiskUnits("kg"))</f>
        <v>#NAME?</v>
      </c>
      <c r="N690" s="134" t="e">
        <f t="shared" ca="1" si="86"/>
        <v>#NAME?</v>
      </c>
      <c r="O690" s="134">
        <f t="shared" si="87"/>
        <v>0</v>
      </c>
      <c r="P690" s="134" t="e">
        <f t="shared" ca="1" si="84"/>
        <v>#NAME?</v>
      </c>
      <c r="Q690" s="134" t="e">
        <f t="shared" ca="1" si="88"/>
        <v>#NAME?</v>
      </c>
      <c r="R690" s="134" t="e">
        <f t="shared" ca="1" si="89"/>
        <v>#NAME?</v>
      </c>
      <c r="S690" s="134" t="e">
        <f t="shared" ca="1" si="83"/>
        <v>#NAME?</v>
      </c>
      <c r="T690" s="134" t="e" cm="1">
        <f t="array" aca="1" ref="T690" ca="1">U689-(U689*(0.5^(1/_xll.RiskNormal('SW7'!C$2,'SW7'!D$2,_xll.RiskTruncateP(0.05,0.95),_xll.RiskName("Halflife"),_xll.RiskUnits("d")))))</f>
        <v>#NAME?</v>
      </c>
      <c r="U690" s="134" t="e">
        <f t="shared" ca="1" si="82"/>
        <v>#NAME?</v>
      </c>
      <c r="V690" s="137" t="e" cm="1">
        <f t="array" aca="1" ref="V690" ca="1">(U690*_xll.RiskNormal('SW7'!C$3,'SW7'!D$3,_xll.RiskTruncateP(0.05,0.95),_xll.RiskName("PFAS MUSCLE FRAC"))/(B690*_xll.RiskNormal('SW7'!C$4,'SW7'!E$4,_xll.RiskTruncateP(0.05,0.95),_xll.RiskName("MUSCLE BW FRAC"))))/1000</f>
        <v>#NAME?</v>
      </c>
      <c r="W690" s="137" t="e" cm="1">
        <f t="array" aca="1" ref="W690" ca="1">V690/_xll.RiskNormal('SW7'!C$5,'SW7'!D$5,_xll.RiskTruncateP(0.05,0.95),_xll.RiskName("Serum Part"))</f>
        <v>#NAME?</v>
      </c>
    </row>
    <row r="691" spans="1:23" x14ac:dyDescent="0.35">
      <c r="A691" s="133">
        <f t="shared" si="79"/>
        <v>688</v>
      </c>
      <c r="B691" s="134" t="e" cm="1">
        <f t="array" aca="1" ref="B691" ca="1">B690+_xll.RiskNormal(0.32,0.112,_xll.RiskTruncateP(0.05,0.95),_xll.RiskName("BW Gain 2"),_xll.RiskUnits("kg"))</f>
        <v>#NAME?</v>
      </c>
      <c r="C691" s="133">
        <v>0</v>
      </c>
      <c r="D691" s="133">
        <v>0</v>
      </c>
      <c r="E691" s="163">
        <v>0</v>
      </c>
      <c r="F691" s="134"/>
      <c r="G691" s="134"/>
      <c r="H691" s="134"/>
      <c r="I691" s="134"/>
      <c r="J691" s="134"/>
      <c r="K691" s="134"/>
      <c r="L691" s="134" t="e" cm="1">
        <f t="array" aca="1" ref="L691" ca="1">_xll.RiskNormal(5.4702*LN(A691)-22.889,(5.4702*LN(A691)-22.889)*0.35,_xll.RiskTruncateP(0.05,0.95),_xll.RiskName("DMI"),_xll.RiskUnits("kg"))</f>
        <v>#NAME?</v>
      </c>
      <c r="M691" s="134" t="e" cm="1">
        <f t="array" aca="1" ref="M691" ca="1">_xll.RiskNormal(0.0243*L691,0.005*L691,_xll.RiskTruncateP(0.05,0.95),_xll.RiskName("Soil Intake"),_xll.RiskUnits("kg"))</f>
        <v>#NAME?</v>
      </c>
      <c r="N691" s="134" t="e">
        <f t="shared" ca="1" si="86"/>
        <v>#NAME?</v>
      </c>
      <c r="O691" s="134">
        <f t="shared" si="87"/>
        <v>0</v>
      </c>
      <c r="P691" s="134" t="e">
        <f t="shared" ca="1" si="84"/>
        <v>#NAME?</v>
      </c>
      <c r="Q691" s="134" t="e">
        <f t="shared" ca="1" si="88"/>
        <v>#NAME?</v>
      </c>
      <c r="R691" s="134" t="e">
        <f t="shared" ca="1" si="89"/>
        <v>#NAME?</v>
      </c>
      <c r="S691" s="134" t="e">
        <f t="shared" ca="1" si="83"/>
        <v>#NAME?</v>
      </c>
      <c r="T691" s="134" t="e" cm="1">
        <f t="array" aca="1" ref="T691" ca="1">U690-(U690*(0.5^(1/_xll.RiskNormal('SW7'!C$2,'SW7'!D$2,_xll.RiskTruncateP(0.05,0.95),_xll.RiskName("Halflife"),_xll.RiskUnits("d")))))</f>
        <v>#NAME?</v>
      </c>
      <c r="U691" s="134" t="e">
        <f t="shared" ca="1" si="82"/>
        <v>#NAME?</v>
      </c>
      <c r="V691" s="137" t="e" cm="1">
        <f t="array" aca="1" ref="V691" ca="1">(U691*_xll.RiskNormal('SW7'!C$3,'SW7'!D$3,_xll.RiskTruncateP(0.05,0.95),_xll.RiskName("PFAS MUSCLE FRAC"))/(B691*_xll.RiskNormal('SW7'!C$4,'SW7'!E$4,_xll.RiskTruncateP(0.05,0.95),_xll.RiskName("MUSCLE BW FRAC"))))/1000</f>
        <v>#NAME?</v>
      </c>
      <c r="W691" s="137" t="e" cm="1">
        <f t="array" aca="1" ref="W691" ca="1">V691/_xll.RiskNormal('SW7'!C$5,'SW7'!D$5,_xll.RiskTruncateP(0.05,0.95),_xll.RiskName("Serum Part"))</f>
        <v>#NAME?</v>
      </c>
    </row>
    <row r="692" spans="1:23" x14ac:dyDescent="0.35">
      <c r="A692" s="133">
        <f t="shared" si="79"/>
        <v>689</v>
      </c>
      <c r="B692" s="134" t="e" cm="1">
        <f t="array" aca="1" ref="B692" ca="1">B691+_xll.RiskNormal(0.32,0.112,_xll.RiskTruncateP(0.05,0.95),_xll.RiskName("BW Gain 2"),_xll.RiskUnits("kg"))</f>
        <v>#NAME?</v>
      </c>
      <c r="C692" s="133">
        <v>0</v>
      </c>
      <c r="D692" s="133">
        <v>0</v>
      </c>
      <c r="E692" s="163">
        <v>0</v>
      </c>
      <c r="F692" s="134"/>
      <c r="G692" s="134"/>
      <c r="H692" s="134"/>
      <c r="I692" s="134"/>
      <c r="J692" s="134"/>
      <c r="K692" s="134"/>
      <c r="L692" s="134" t="e" cm="1">
        <f t="array" aca="1" ref="L692" ca="1">_xll.RiskNormal(5.4702*LN(A692)-22.889,(5.4702*LN(A692)-22.889)*0.35,_xll.RiskTruncateP(0.05,0.95),_xll.RiskName("DMI"),_xll.RiskUnits("kg"))</f>
        <v>#NAME?</v>
      </c>
      <c r="M692" s="134" t="e" cm="1">
        <f t="array" aca="1" ref="M692" ca="1">_xll.RiskNormal(0.0243*L692,0.005*L692,_xll.RiskTruncateP(0.05,0.95),_xll.RiskName("Soil Intake"),_xll.RiskUnits("kg"))</f>
        <v>#NAME?</v>
      </c>
      <c r="N692" s="134" t="e">
        <f t="shared" ca="1" si="86"/>
        <v>#NAME?</v>
      </c>
      <c r="O692" s="134">
        <f t="shared" si="87"/>
        <v>0</v>
      </c>
      <c r="P692" s="134" t="e">
        <f t="shared" ca="1" si="84"/>
        <v>#NAME?</v>
      </c>
      <c r="Q692" s="134" t="e">
        <f t="shared" ca="1" si="88"/>
        <v>#NAME?</v>
      </c>
      <c r="R692" s="134" t="e">
        <f t="shared" ca="1" si="89"/>
        <v>#NAME?</v>
      </c>
      <c r="S692" s="134" t="e">
        <f t="shared" ca="1" si="83"/>
        <v>#NAME?</v>
      </c>
      <c r="T692" s="134" t="e" cm="1">
        <f t="array" aca="1" ref="T692" ca="1">U691-(U691*(0.5^(1/_xll.RiskNormal('SW7'!C$2,'SW7'!D$2,_xll.RiskTruncateP(0.05,0.95),_xll.RiskName("Halflife"),_xll.RiskUnits("d")))))</f>
        <v>#NAME?</v>
      </c>
      <c r="U692" s="134" t="e">
        <f t="shared" ca="1" si="82"/>
        <v>#NAME?</v>
      </c>
      <c r="V692" s="137" t="e" cm="1">
        <f t="array" aca="1" ref="V692" ca="1">(U692*_xll.RiskNormal('SW7'!C$3,'SW7'!D$3,_xll.RiskTruncateP(0.05,0.95),_xll.RiskName("PFAS MUSCLE FRAC"))/(B692*_xll.RiskNormal('SW7'!C$4,'SW7'!E$4,_xll.RiskTruncateP(0.05,0.95),_xll.RiskName("MUSCLE BW FRAC"))))/1000</f>
        <v>#NAME?</v>
      </c>
      <c r="W692" s="137" t="e" cm="1">
        <f t="array" aca="1" ref="W692" ca="1">V692/_xll.RiskNormal('SW7'!C$5,'SW7'!D$5,_xll.RiskTruncateP(0.05,0.95),_xll.RiskName("Serum Part"))</f>
        <v>#NAME?</v>
      </c>
    </row>
    <row r="693" spans="1:23" x14ac:dyDescent="0.35">
      <c r="A693" s="133">
        <f t="shared" si="79"/>
        <v>690</v>
      </c>
      <c r="B693" s="134" t="e" cm="1">
        <f t="array" aca="1" ref="B693" ca="1">B692+_xll.RiskNormal(0.32,0.112,_xll.RiskTruncateP(0.05,0.95),_xll.RiskName("BW Gain 2"),_xll.RiskUnits("kg"))</f>
        <v>#NAME?</v>
      </c>
      <c r="C693" s="133">
        <v>0</v>
      </c>
      <c r="D693" s="133">
        <v>0</v>
      </c>
      <c r="E693" s="163">
        <v>0</v>
      </c>
      <c r="F693" s="134"/>
      <c r="G693" s="134"/>
      <c r="H693" s="134"/>
      <c r="I693" s="134"/>
      <c r="J693" s="134"/>
      <c r="K693" s="134"/>
      <c r="L693" s="134" t="e" cm="1">
        <f t="array" aca="1" ref="L693" ca="1">_xll.RiskNormal(5.4702*LN(A693)-22.889,(5.4702*LN(A693)-22.889)*0.35,_xll.RiskTruncateP(0.05,0.95),_xll.RiskName("DMI"),_xll.RiskUnits("kg"))</f>
        <v>#NAME?</v>
      </c>
      <c r="M693" s="134" t="e" cm="1">
        <f t="array" aca="1" ref="M693" ca="1">_xll.RiskNormal(0.0243*L693,0.005*L693,_xll.RiskTruncateP(0.05,0.95),_xll.RiskName("Soil Intake"),_xll.RiskUnits("kg"))</f>
        <v>#NAME?</v>
      </c>
      <c r="N693" s="134" t="e">
        <f t="shared" ca="1" si="86"/>
        <v>#NAME?</v>
      </c>
      <c r="O693" s="134">
        <f t="shared" si="87"/>
        <v>0</v>
      </c>
      <c r="P693" s="134" t="e">
        <f t="shared" ca="1" si="84"/>
        <v>#NAME?</v>
      </c>
      <c r="Q693" s="134" t="e">
        <f t="shared" ca="1" si="88"/>
        <v>#NAME?</v>
      </c>
      <c r="R693" s="134" t="e">
        <f t="shared" ca="1" si="89"/>
        <v>#NAME?</v>
      </c>
      <c r="S693" s="134" t="e">
        <f t="shared" ca="1" si="83"/>
        <v>#NAME?</v>
      </c>
      <c r="T693" s="134" t="e" cm="1">
        <f t="array" aca="1" ref="T693" ca="1">U692-(U692*(0.5^(1/_xll.RiskNormal('SW7'!C$2,'SW7'!D$2,_xll.RiskTruncateP(0.05,0.95),_xll.RiskName("Halflife"),_xll.RiskUnits("d")))))</f>
        <v>#NAME?</v>
      </c>
      <c r="U693" s="134" t="e">
        <f t="shared" ca="1" si="82"/>
        <v>#NAME?</v>
      </c>
      <c r="V693" s="137" t="e" cm="1">
        <f t="array" aca="1" ref="V693" ca="1">(U693*_xll.RiskNormal('SW7'!C$3,'SW7'!D$3,_xll.RiskTruncateP(0.05,0.95),_xll.RiskName("PFAS MUSCLE FRAC"))/(B693*_xll.RiskNormal('SW7'!C$4,'SW7'!E$4,_xll.RiskTruncateP(0.05,0.95),_xll.RiskName("MUSCLE BW FRAC"))))/1000</f>
        <v>#NAME?</v>
      </c>
      <c r="W693" s="137" t="e" cm="1">
        <f t="array" aca="1" ref="W693" ca="1">V693/_xll.RiskNormal('SW7'!C$5,'SW7'!D$5,_xll.RiskTruncateP(0.05,0.95),_xll.RiskName("Serum Part"))</f>
        <v>#NAME?</v>
      </c>
    </row>
    <row r="694" spans="1:23" x14ac:dyDescent="0.35">
      <c r="A694" s="133">
        <f t="shared" si="79"/>
        <v>691</v>
      </c>
      <c r="B694" s="134" t="e" cm="1">
        <f t="array" aca="1" ref="B694" ca="1">B693+_xll.RiskNormal(0.32,0.112,_xll.RiskTruncateP(0.05,0.95),_xll.RiskName("BW Gain 2"),_xll.RiskUnits("kg"))</f>
        <v>#NAME?</v>
      </c>
      <c r="C694" s="133">
        <v>0</v>
      </c>
      <c r="D694" s="133">
        <v>0</v>
      </c>
      <c r="E694" s="163">
        <v>0</v>
      </c>
      <c r="F694" s="134"/>
      <c r="G694" s="134"/>
      <c r="H694" s="134"/>
      <c r="I694" s="134"/>
      <c r="J694" s="134"/>
      <c r="K694" s="134"/>
      <c r="L694" s="134" t="e" cm="1">
        <f t="array" aca="1" ref="L694" ca="1">_xll.RiskNormal(5.4702*LN(A694)-22.889,(5.4702*LN(A694)-22.889)*0.35,_xll.RiskTruncateP(0.05,0.95),_xll.RiskName("DMI"),_xll.RiskUnits("kg"))</f>
        <v>#NAME?</v>
      </c>
      <c r="M694" s="134" t="e" cm="1">
        <f t="array" aca="1" ref="M694" ca="1">_xll.RiskNormal(0.0243*L694,0.005*L694,_xll.RiskTruncateP(0.05,0.95),_xll.RiskName("Soil Intake"),_xll.RiskUnits("kg"))</f>
        <v>#NAME?</v>
      </c>
      <c r="N694" s="134" t="e">
        <f t="shared" ca="1" si="86"/>
        <v>#NAME?</v>
      </c>
      <c r="O694" s="134">
        <f t="shared" si="87"/>
        <v>0</v>
      </c>
      <c r="P694" s="134" t="e">
        <f t="shared" ca="1" si="84"/>
        <v>#NAME?</v>
      </c>
      <c r="Q694" s="134" t="e">
        <f t="shared" ca="1" si="88"/>
        <v>#NAME?</v>
      </c>
      <c r="R694" s="134" t="e">
        <f t="shared" ca="1" si="89"/>
        <v>#NAME?</v>
      </c>
      <c r="S694" s="134" t="e">
        <f t="shared" ca="1" si="83"/>
        <v>#NAME?</v>
      </c>
      <c r="T694" s="134" t="e" cm="1">
        <f t="array" aca="1" ref="T694" ca="1">U693-(U693*(0.5^(1/_xll.RiskNormal('SW7'!C$2,'SW7'!D$2,_xll.RiskTruncateP(0.05,0.95),_xll.RiskName("Halflife"),_xll.RiskUnits("d")))))</f>
        <v>#NAME?</v>
      </c>
      <c r="U694" s="134" t="e">
        <f t="shared" ca="1" si="82"/>
        <v>#NAME?</v>
      </c>
      <c r="V694" s="137" t="e" cm="1">
        <f t="array" aca="1" ref="V694" ca="1">(U694*_xll.RiskNormal('SW7'!C$3,'SW7'!D$3,_xll.RiskTruncateP(0.05,0.95),_xll.RiskName("PFAS MUSCLE FRAC"))/(B694*_xll.RiskNormal('SW7'!C$4,'SW7'!E$4,_xll.RiskTruncateP(0.05,0.95),_xll.RiskName("MUSCLE BW FRAC"))))/1000</f>
        <v>#NAME?</v>
      </c>
      <c r="W694" s="137" t="e" cm="1">
        <f t="array" aca="1" ref="W694" ca="1">V694/_xll.RiskNormal('SW7'!C$5,'SW7'!D$5,_xll.RiskTruncateP(0.05,0.95),_xll.RiskName("Serum Part"))</f>
        <v>#NAME?</v>
      </c>
    </row>
    <row r="695" spans="1:23" x14ac:dyDescent="0.35">
      <c r="A695" s="133">
        <f t="shared" si="79"/>
        <v>692</v>
      </c>
      <c r="B695" s="134" t="e" cm="1">
        <f t="array" aca="1" ref="B695" ca="1">B694+_xll.RiskNormal(0.32,0.112,_xll.RiskTruncateP(0.05,0.95),_xll.RiskName("BW Gain 2"),_xll.RiskUnits("kg"))</f>
        <v>#NAME?</v>
      </c>
      <c r="C695" s="133">
        <v>0</v>
      </c>
      <c r="D695" s="133">
        <v>0</v>
      </c>
      <c r="E695" s="163">
        <v>0</v>
      </c>
      <c r="F695" s="134"/>
      <c r="G695" s="134"/>
      <c r="H695" s="134"/>
      <c r="I695" s="134"/>
      <c r="J695" s="134"/>
      <c r="K695" s="134"/>
      <c r="L695" s="134" t="e" cm="1">
        <f t="array" aca="1" ref="L695" ca="1">_xll.RiskNormal(5.4702*LN(A695)-22.889,(5.4702*LN(A695)-22.889)*0.35,_xll.RiskTruncateP(0.05,0.95),_xll.RiskName("DMI"),_xll.RiskUnits("kg"))</f>
        <v>#NAME?</v>
      </c>
      <c r="M695" s="134" t="e" cm="1">
        <f t="array" aca="1" ref="M695" ca="1">_xll.RiskNormal(0.0243*L695,0.005*L695,_xll.RiskTruncateP(0.05,0.95),_xll.RiskName("Soil Intake"),_xll.RiskUnits("kg"))</f>
        <v>#NAME?</v>
      </c>
      <c r="N695" s="134" t="e">
        <f t="shared" ca="1" si="86"/>
        <v>#NAME?</v>
      </c>
      <c r="O695" s="134">
        <f t="shared" si="87"/>
        <v>0</v>
      </c>
      <c r="P695" s="134" t="e">
        <f t="shared" ca="1" si="84"/>
        <v>#NAME?</v>
      </c>
      <c r="Q695" s="134" t="e">
        <f t="shared" ca="1" si="88"/>
        <v>#NAME?</v>
      </c>
      <c r="R695" s="134" t="e">
        <f t="shared" ca="1" si="89"/>
        <v>#NAME?</v>
      </c>
      <c r="S695" s="134" t="e">
        <f t="shared" ca="1" si="83"/>
        <v>#NAME?</v>
      </c>
      <c r="T695" s="134" t="e" cm="1">
        <f t="array" aca="1" ref="T695" ca="1">U694-(U694*(0.5^(1/_xll.RiskNormal('SW7'!C$2,'SW7'!D$2,_xll.RiskTruncateP(0.05,0.95),_xll.RiskName("Halflife"),_xll.RiskUnits("d")))))</f>
        <v>#NAME?</v>
      </c>
      <c r="U695" s="134" t="e">
        <f t="shared" ca="1" si="82"/>
        <v>#NAME?</v>
      </c>
      <c r="V695" s="137" t="e" cm="1">
        <f t="array" aca="1" ref="V695" ca="1">(U695*_xll.RiskNormal('SW7'!C$3,'SW7'!D$3,_xll.RiskTruncateP(0.05,0.95),_xll.RiskName("PFAS MUSCLE FRAC"))/(B695*_xll.RiskNormal('SW7'!C$4,'SW7'!E$4,_xll.RiskTruncateP(0.05,0.95),_xll.RiskName("MUSCLE BW FRAC"))))/1000</f>
        <v>#NAME?</v>
      </c>
      <c r="W695" s="137" t="e" cm="1">
        <f t="array" aca="1" ref="W695" ca="1">V695/_xll.RiskNormal('SW7'!C$5,'SW7'!D$5,_xll.RiskTruncateP(0.05,0.95),_xll.RiskName("Serum Part"))</f>
        <v>#NAME?</v>
      </c>
    </row>
    <row r="696" spans="1:23" x14ac:dyDescent="0.35">
      <c r="A696" s="133">
        <f t="shared" si="79"/>
        <v>693</v>
      </c>
      <c r="B696" s="134" t="e" cm="1">
        <f t="array" aca="1" ref="B696" ca="1">B695+_xll.RiskNormal(0.32,0.112,_xll.RiskTruncateP(0.05,0.95),_xll.RiskName("BW Gain 2"),_xll.RiskUnits("kg"))</f>
        <v>#NAME?</v>
      </c>
      <c r="C696" s="133">
        <v>0</v>
      </c>
      <c r="D696" s="133">
        <v>0</v>
      </c>
      <c r="E696" s="163">
        <v>0</v>
      </c>
      <c r="F696" s="134"/>
      <c r="G696" s="134"/>
      <c r="H696" s="134"/>
      <c r="I696" s="134"/>
      <c r="J696" s="134"/>
      <c r="K696" s="134"/>
      <c r="L696" s="134" t="e" cm="1">
        <f t="array" aca="1" ref="L696" ca="1">_xll.RiskNormal(5.4702*LN(A696)-22.889,(5.4702*LN(A696)-22.889)*0.35,_xll.RiskTruncateP(0.05,0.95),_xll.RiskName("DMI"),_xll.RiskUnits("kg"))</f>
        <v>#NAME?</v>
      </c>
      <c r="M696" s="134" t="e" cm="1">
        <f t="array" aca="1" ref="M696" ca="1">_xll.RiskNormal(0.0243*L696,0.005*L696,_xll.RiskTruncateP(0.05,0.95),_xll.RiskName("Soil Intake"),_xll.RiskUnits("kg"))</f>
        <v>#NAME?</v>
      </c>
      <c r="N696" s="134" t="e">
        <f t="shared" ca="1" si="86"/>
        <v>#NAME?</v>
      </c>
      <c r="O696" s="134">
        <f t="shared" si="87"/>
        <v>0</v>
      </c>
      <c r="P696" s="134" t="e">
        <f t="shared" ca="1" si="84"/>
        <v>#NAME?</v>
      </c>
      <c r="Q696" s="134" t="e">
        <f t="shared" ca="1" si="88"/>
        <v>#NAME?</v>
      </c>
      <c r="R696" s="134" t="e">
        <f t="shared" ca="1" si="89"/>
        <v>#NAME?</v>
      </c>
      <c r="S696" s="134" t="e">
        <f t="shared" ca="1" si="83"/>
        <v>#NAME?</v>
      </c>
      <c r="T696" s="134" t="e" cm="1">
        <f t="array" aca="1" ref="T696" ca="1">U695-(U695*(0.5^(1/_xll.RiskNormal('SW7'!C$2,'SW7'!D$2,_xll.RiskTruncateP(0.05,0.95),_xll.RiskName("Halflife"),_xll.RiskUnits("d")))))</f>
        <v>#NAME?</v>
      </c>
      <c r="U696" s="134" t="e">
        <f t="shared" ca="1" si="82"/>
        <v>#NAME?</v>
      </c>
      <c r="V696" s="137" t="e" cm="1">
        <f t="array" aca="1" ref="V696" ca="1">(U696*_xll.RiskNormal('SW7'!C$3,'SW7'!D$3,_xll.RiskTruncateP(0.05,0.95),_xll.RiskName("PFAS MUSCLE FRAC"))/(B696*_xll.RiskNormal('SW7'!C$4,'SW7'!E$4,_xll.RiskTruncateP(0.05,0.95),_xll.RiskName("MUSCLE BW FRAC"))))/1000</f>
        <v>#NAME?</v>
      </c>
      <c r="W696" s="137" t="e" cm="1">
        <f t="array" aca="1" ref="W696" ca="1">_xll.RiskOutput("Day693_Serum")+V696/_xll.RiskNormal('SW7'!C$5,'SW7'!D$5,_xll.RiskTruncateP(0.05,0.95),_xll.RiskName("Serum Part"))</f>
        <v>#NAME?</v>
      </c>
    </row>
    <row r="697" spans="1:23" x14ac:dyDescent="0.35">
      <c r="A697" s="133">
        <f t="shared" si="79"/>
        <v>694</v>
      </c>
      <c r="B697" s="134" t="e" cm="1">
        <f t="array" aca="1" ref="B697" ca="1">B696+_xll.RiskNormal(0.32,0.112,_xll.RiskTruncateP(0.05,0.95),_xll.RiskName("BW Gain 2"),_xll.RiskUnits("kg"))</f>
        <v>#NAME?</v>
      </c>
      <c r="C697" s="133">
        <v>0</v>
      </c>
      <c r="D697" s="133">
        <v>0</v>
      </c>
      <c r="E697" s="163">
        <v>0</v>
      </c>
      <c r="F697" s="134"/>
      <c r="G697" s="134"/>
      <c r="H697" s="134"/>
      <c r="I697" s="134"/>
      <c r="J697" s="134"/>
      <c r="K697" s="134"/>
      <c r="L697" s="134" t="e" cm="1">
        <f t="array" aca="1" ref="L697" ca="1">_xll.RiskNormal(5.4702*LN(A697)-22.889,(5.4702*LN(A697)-22.889)*0.35,_xll.RiskTruncateP(0.05,0.95),_xll.RiskName("DMI"),_xll.RiskUnits("kg"))</f>
        <v>#NAME?</v>
      </c>
      <c r="M697" s="134" t="e" cm="1">
        <f t="array" aca="1" ref="M697" ca="1">_xll.RiskNormal(0.0243*L697,0.005*L697,_xll.RiskTruncateP(0.05,0.95),_xll.RiskName("Soil Intake"),_xll.RiskUnits("kg"))</f>
        <v>#NAME?</v>
      </c>
      <c r="N697" s="134" t="e">
        <f t="shared" ca="1" si="86"/>
        <v>#NAME?</v>
      </c>
      <c r="O697" s="134">
        <f t="shared" si="87"/>
        <v>0</v>
      </c>
      <c r="P697" s="134" t="e">
        <f t="shared" ca="1" si="84"/>
        <v>#NAME?</v>
      </c>
      <c r="Q697" s="134" t="e">
        <f t="shared" ca="1" si="88"/>
        <v>#NAME?</v>
      </c>
      <c r="R697" s="134" t="e">
        <f t="shared" ca="1" si="89"/>
        <v>#NAME?</v>
      </c>
      <c r="S697" s="134" t="e">
        <f t="shared" ca="1" si="83"/>
        <v>#NAME?</v>
      </c>
      <c r="T697" s="134" t="e" cm="1">
        <f t="array" aca="1" ref="T697" ca="1">U696-(U696*(0.5^(1/_xll.RiskNormal('SW7'!C$2,'SW7'!D$2,_xll.RiskTruncateP(0.05,0.95),_xll.RiskName("Halflife"),_xll.RiskUnits("d")))))</f>
        <v>#NAME?</v>
      </c>
      <c r="U697" s="134" t="e">
        <f t="shared" ca="1" si="82"/>
        <v>#NAME?</v>
      </c>
      <c r="V697" s="137" t="e" cm="1">
        <f t="array" aca="1" ref="V697" ca="1">(U697*_xll.RiskNormal('SW7'!C$3,'SW7'!D$3,_xll.RiskTruncateP(0.05,0.95),_xll.RiskName("PFAS MUSCLE FRAC"))/(B697*_xll.RiskNormal('SW7'!C$4,'SW7'!E$4,_xll.RiskTruncateP(0.05,0.95),_xll.RiskName("MUSCLE BW FRAC"))))/1000</f>
        <v>#NAME?</v>
      </c>
      <c r="W697" s="137" t="e" cm="1">
        <f t="array" aca="1" ref="W697" ca="1">V697/_xll.RiskNormal('SW7'!C$5,'SW7'!D$5,_xll.RiskTruncateP(0.05,0.95),_xll.RiskName("Serum Part"))</f>
        <v>#NAME?</v>
      </c>
    </row>
    <row r="698" spans="1:23" x14ac:dyDescent="0.35">
      <c r="A698" s="133">
        <f t="shared" si="79"/>
        <v>695</v>
      </c>
      <c r="B698" s="134" t="e" cm="1">
        <f t="array" aca="1" ref="B698" ca="1">B697+_xll.RiskNormal(0.32,0.112,_xll.RiskTruncateP(0.05,0.95),_xll.RiskName("BW Gain 2"),_xll.RiskUnits("kg"))</f>
        <v>#NAME?</v>
      </c>
      <c r="C698" s="133">
        <v>0</v>
      </c>
      <c r="D698" s="133">
        <v>0</v>
      </c>
      <c r="E698" s="163">
        <v>0</v>
      </c>
      <c r="F698" s="134"/>
      <c r="G698" s="134"/>
      <c r="H698" s="134"/>
      <c r="I698" s="134"/>
      <c r="J698" s="134"/>
      <c r="K698" s="134"/>
      <c r="L698" s="134" t="e" cm="1">
        <f t="array" aca="1" ref="L698" ca="1">_xll.RiskNormal(5.4702*LN(A698)-22.889,(5.4702*LN(A698)-22.889)*0.35,_xll.RiskTruncateP(0.05,0.95),_xll.RiskName("DMI"),_xll.RiskUnits("kg"))</f>
        <v>#NAME?</v>
      </c>
      <c r="M698" s="134" t="e" cm="1">
        <f t="array" aca="1" ref="M698" ca="1">_xll.RiskNormal(0.0243*L698,0.005*L698,_xll.RiskTruncateP(0.05,0.95),_xll.RiskName("Soil Intake"),_xll.RiskUnits("kg"))</f>
        <v>#NAME?</v>
      </c>
      <c r="N698" s="134" t="e">
        <f t="shared" ca="1" si="86"/>
        <v>#NAME?</v>
      </c>
      <c r="O698" s="134">
        <f t="shared" si="87"/>
        <v>0</v>
      </c>
      <c r="P698" s="134" t="e">
        <f t="shared" ca="1" si="84"/>
        <v>#NAME?</v>
      </c>
      <c r="Q698" s="134" t="e">
        <f t="shared" ca="1" si="88"/>
        <v>#NAME?</v>
      </c>
      <c r="R698" s="134" t="e">
        <f t="shared" ca="1" si="89"/>
        <v>#NAME?</v>
      </c>
      <c r="S698" s="134" t="e">
        <f t="shared" ca="1" si="83"/>
        <v>#NAME?</v>
      </c>
      <c r="T698" s="134" t="e" cm="1">
        <f t="array" aca="1" ref="T698" ca="1">U697-(U697*(0.5^(1/_xll.RiskNormal('SW7'!C$2,'SW7'!D$2,_xll.RiskTruncateP(0.05,0.95),_xll.RiskName("Halflife"),_xll.RiskUnits("d")))))</f>
        <v>#NAME?</v>
      </c>
      <c r="U698" s="134" t="e">
        <f t="shared" ca="1" si="82"/>
        <v>#NAME?</v>
      </c>
      <c r="V698" s="137" t="e" cm="1">
        <f t="array" aca="1" ref="V698" ca="1">(U698*_xll.RiskNormal('SW7'!C$3,'SW7'!D$3,_xll.RiskTruncateP(0.05,0.95),_xll.RiskName("PFAS MUSCLE FRAC"))/(B698*_xll.RiskNormal('SW7'!C$4,'SW7'!E$4,_xll.RiskTruncateP(0.05,0.95),_xll.RiskName("MUSCLE BW FRAC"))))/1000</f>
        <v>#NAME?</v>
      </c>
      <c r="W698" s="137" t="e" cm="1">
        <f t="array" aca="1" ref="W698" ca="1">V698/_xll.RiskNormal('SW7'!C$5,'SW7'!D$5,_xll.RiskTruncateP(0.05,0.95),_xll.RiskName("Serum Part"))</f>
        <v>#NAME?</v>
      </c>
    </row>
    <row r="699" spans="1:23" x14ac:dyDescent="0.35">
      <c r="A699" s="133">
        <f t="shared" si="79"/>
        <v>696</v>
      </c>
      <c r="B699" s="134" t="e" cm="1">
        <f t="array" aca="1" ref="B699" ca="1">B698+_xll.RiskNormal(0.32,0.112,_xll.RiskTruncateP(0.05,0.95),_xll.RiskName("BW Gain 2"),_xll.RiskUnits("kg"))</f>
        <v>#NAME?</v>
      </c>
      <c r="C699" s="133">
        <v>0</v>
      </c>
      <c r="D699" s="133">
        <v>0</v>
      </c>
      <c r="E699" s="163">
        <v>0</v>
      </c>
      <c r="F699" s="134"/>
      <c r="G699" s="134"/>
      <c r="H699" s="134"/>
      <c r="I699" s="134"/>
      <c r="J699" s="134"/>
      <c r="K699" s="134"/>
      <c r="L699" s="134" t="e" cm="1">
        <f t="array" aca="1" ref="L699" ca="1">_xll.RiskNormal(5.4702*LN(A699)-22.889,(5.4702*LN(A699)-22.889)*0.35,_xll.RiskTruncateP(0.05,0.95),_xll.RiskName("DMI"),_xll.RiskUnits("kg"))</f>
        <v>#NAME?</v>
      </c>
      <c r="M699" s="134" t="e" cm="1">
        <f t="array" aca="1" ref="M699" ca="1">_xll.RiskNormal(0.0243*L699,0.005*L699,_xll.RiskTruncateP(0.05,0.95),_xll.RiskName("Soil Intake"),_xll.RiskUnits("kg"))</f>
        <v>#NAME?</v>
      </c>
      <c r="N699" s="134" t="e">
        <f t="shared" ca="1" si="86"/>
        <v>#NAME?</v>
      </c>
      <c r="O699" s="134">
        <f t="shared" si="87"/>
        <v>0</v>
      </c>
      <c r="P699" s="134" t="e">
        <f t="shared" ca="1" si="84"/>
        <v>#NAME?</v>
      </c>
      <c r="Q699" s="134" t="e">
        <f t="shared" ca="1" si="88"/>
        <v>#NAME?</v>
      </c>
      <c r="R699" s="134" t="e">
        <f t="shared" ca="1" si="89"/>
        <v>#NAME?</v>
      </c>
      <c r="S699" s="134" t="e">
        <f t="shared" ca="1" si="83"/>
        <v>#NAME?</v>
      </c>
      <c r="T699" s="134" t="e" cm="1">
        <f t="array" aca="1" ref="T699" ca="1">U698-(U698*(0.5^(1/_xll.RiskNormal('SW7'!C$2,'SW7'!D$2,_xll.RiskTruncateP(0.05,0.95),_xll.RiskName("Halflife"),_xll.RiskUnits("d")))))</f>
        <v>#NAME?</v>
      </c>
      <c r="U699" s="134" t="e">
        <f t="shared" ca="1" si="82"/>
        <v>#NAME?</v>
      </c>
      <c r="V699" s="137" t="e" cm="1">
        <f t="array" aca="1" ref="V699" ca="1">(U699*_xll.RiskNormal('SW7'!C$3,'SW7'!D$3,_xll.RiskTruncateP(0.05,0.95),_xll.RiskName("PFAS MUSCLE FRAC"))/(B699*_xll.RiskNormal('SW7'!C$4,'SW7'!E$4,_xll.RiskTruncateP(0.05,0.95),_xll.RiskName("MUSCLE BW FRAC"))))/1000</f>
        <v>#NAME?</v>
      </c>
      <c r="W699" s="137" t="e" cm="1">
        <f t="array" aca="1" ref="W699" ca="1">V699/_xll.RiskNormal('SW7'!C$5,'SW7'!D$5,_xll.RiskTruncateP(0.05,0.95),_xll.RiskName("Serum Part"))</f>
        <v>#NAME?</v>
      </c>
    </row>
    <row r="700" spans="1:23" x14ac:dyDescent="0.35">
      <c r="A700" s="133">
        <f t="shared" si="79"/>
        <v>697</v>
      </c>
      <c r="B700" s="134" t="e" cm="1">
        <f t="array" aca="1" ref="B700" ca="1">B699+_xll.RiskNormal(0.32,0.112,_xll.RiskTruncateP(0.05,0.95),_xll.RiskName("BW Gain 2"),_xll.RiskUnits("kg"))</f>
        <v>#NAME?</v>
      </c>
      <c r="C700" s="133">
        <v>0</v>
      </c>
      <c r="D700" s="133">
        <v>0</v>
      </c>
      <c r="E700" s="163">
        <v>0</v>
      </c>
      <c r="F700" s="134"/>
      <c r="G700" s="134"/>
      <c r="H700" s="134"/>
      <c r="I700" s="134"/>
      <c r="J700" s="134"/>
      <c r="K700" s="134"/>
      <c r="L700" s="134" t="e" cm="1">
        <f t="array" aca="1" ref="L700" ca="1">_xll.RiskNormal(5.4702*LN(A700)-22.889,(5.4702*LN(A700)-22.889)*0.35,_xll.RiskTruncateP(0.05,0.95),_xll.RiskName("DMI"),_xll.RiskUnits("kg"))</f>
        <v>#NAME?</v>
      </c>
      <c r="M700" s="134" t="e" cm="1">
        <f t="array" aca="1" ref="M700" ca="1">_xll.RiskNormal(0.0243*L700,0.005*L700,_xll.RiskTruncateP(0.05,0.95),_xll.RiskName("Soil Intake"),_xll.RiskUnits("kg"))</f>
        <v>#NAME?</v>
      </c>
      <c r="N700" s="134" t="e">
        <f t="shared" ca="1" si="86"/>
        <v>#NAME?</v>
      </c>
      <c r="O700" s="134">
        <f t="shared" si="87"/>
        <v>0</v>
      </c>
      <c r="P700" s="134" t="e">
        <f t="shared" ca="1" si="84"/>
        <v>#NAME?</v>
      </c>
      <c r="Q700" s="134" t="e">
        <f t="shared" ca="1" si="88"/>
        <v>#NAME?</v>
      </c>
      <c r="R700" s="134" t="e">
        <f t="shared" ca="1" si="89"/>
        <v>#NAME?</v>
      </c>
      <c r="S700" s="134" t="e">
        <f t="shared" ca="1" si="83"/>
        <v>#NAME?</v>
      </c>
      <c r="T700" s="134" t="e" cm="1">
        <f t="array" aca="1" ref="T700" ca="1">U699-(U699*(0.5^(1/_xll.RiskNormal('SW7'!C$2,'SW7'!D$2,_xll.RiskTruncateP(0.05,0.95),_xll.RiskName("Halflife"),_xll.RiskUnits("d")))))</f>
        <v>#NAME?</v>
      </c>
      <c r="U700" s="134" t="e">
        <f t="shared" ca="1" si="82"/>
        <v>#NAME?</v>
      </c>
      <c r="V700" s="137" t="e" cm="1">
        <f t="array" aca="1" ref="V700" ca="1">(U700*_xll.RiskNormal('SW7'!C$3,'SW7'!D$3,_xll.RiskTruncateP(0.05,0.95),_xll.RiskName("PFAS MUSCLE FRAC"))/(B700*_xll.RiskNormal('SW7'!C$4,'SW7'!E$4,_xll.RiskTruncateP(0.05,0.95),_xll.RiskName("MUSCLE BW FRAC"))))/1000</f>
        <v>#NAME?</v>
      </c>
      <c r="W700" s="137" t="e" cm="1">
        <f t="array" aca="1" ref="W700" ca="1">V700/_xll.RiskNormal('SW7'!C$5,'SW7'!D$5,_xll.RiskTruncateP(0.05,0.95),_xll.RiskName("Serum Part"))</f>
        <v>#NAME?</v>
      </c>
    </row>
    <row r="701" spans="1:23" x14ac:dyDescent="0.35">
      <c r="A701" s="133">
        <f t="shared" si="79"/>
        <v>698</v>
      </c>
      <c r="B701" s="134" t="e" cm="1">
        <f t="array" aca="1" ref="B701" ca="1">B700+_xll.RiskNormal(0.32,0.112,_xll.RiskTruncateP(0.05,0.95),_xll.RiskName("BW Gain 2"),_xll.RiskUnits("kg"))</f>
        <v>#NAME?</v>
      </c>
      <c r="C701" s="133">
        <v>0</v>
      </c>
      <c r="D701" s="133">
        <v>0</v>
      </c>
      <c r="E701" s="163">
        <v>0</v>
      </c>
      <c r="F701" s="134"/>
      <c r="G701" s="134"/>
      <c r="H701" s="134"/>
      <c r="I701" s="134"/>
      <c r="J701" s="134"/>
      <c r="K701" s="134"/>
      <c r="L701" s="134" t="e" cm="1">
        <f t="array" aca="1" ref="L701" ca="1">_xll.RiskNormal(5.4702*LN(A701)-22.889,(5.4702*LN(A701)-22.889)*0.35,_xll.RiskTruncateP(0.05,0.95),_xll.RiskName("DMI"),_xll.RiskUnits("kg"))</f>
        <v>#NAME?</v>
      </c>
      <c r="M701" s="134" t="e" cm="1">
        <f t="array" aca="1" ref="M701" ca="1">_xll.RiskNormal(0.0243*L701,0.005*L701,_xll.RiskTruncateP(0.05,0.95),_xll.RiskName("Soil Intake"),_xll.RiskUnits("kg"))</f>
        <v>#NAME?</v>
      </c>
      <c r="N701" s="134" t="e">
        <f t="shared" ca="1" si="86"/>
        <v>#NAME?</v>
      </c>
      <c r="O701" s="134">
        <f t="shared" si="87"/>
        <v>0</v>
      </c>
      <c r="P701" s="134" t="e">
        <f t="shared" ca="1" si="84"/>
        <v>#NAME?</v>
      </c>
      <c r="Q701" s="134" t="e">
        <f t="shared" ca="1" si="88"/>
        <v>#NAME?</v>
      </c>
      <c r="R701" s="134" t="e">
        <f t="shared" ca="1" si="89"/>
        <v>#NAME?</v>
      </c>
      <c r="S701" s="134" t="e">
        <f t="shared" ca="1" si="83"/>
        <v>#NAME?</v>
      </c>
      <c r="T701" s="134" t="e" cm="1">
        <f t="array" aca="1" ref="T701" ca="1">U700-(U700*(0.5^(1/_xll.RiskNormal('SW7'!C$2,'SW7'!D$2,_xll.RiskTruncateP(0.05,0.95),_xll.RiskName("Halflife"),_xll.RiskUnits("d")))))</f>
        <v>#NAME?</v>
      </c>
      <c r="U701" s="134" t="e">
        <f t="shared" ca="1" si="82"/>
        <v>#NAME?</v>
      </c>
      <c r="V701" s="137" t="e" cm="1">
        <f t="array" aca="1" ref="V701" ca="1">(U701*_xll.RiskNormal('SW7'!C$3,'SW7'!D$3,_xll.RiskTruncateP(0.05,0.95),_xll.RiskName("PFAS MUSCLE FRAC"))/(B701*_xll.RiskNormal('SW7'!C$4,'SW7'!E$4,_xll.RiskTruncateP(0.05,0.95),_xll.RiskName("MUSCLE BW FRAC"))))/1000</f>
        <v>#NAME?</v>
      </c>
      <c r="W701" s="137" t="e" cm="1">
        <f t="array" aca="1" ref="W701" ca="1">V701/_xll.RiskNormal('SW7'!C$5,'SW7'!D$5,_xll.RiskTruncateP(0.05,0.95),_xll.RiskName("Serum Part"))</f>
        <v>#NAME?</v>
      </c>
    </row>
    <row r="702" spans="1:23" x14ac:dyDescent="0.35">
      <c r="A702" s="133">
        <f t="shared" si="79"/>
        <v>699</v>
      </c>
      <c r="B702" s="134" t="e" cm="1">
        <f t="array" aca="1" ref="B702" ca="1">B701+_xll.RiskNormal(0.32,0.112,_xll.RiskTruncateP(0.05,0.95),_xll.RiskName("BW Gain 2"),_xll.RiskUnits("kg"))</f>
        <v>#NAME?</v>
      </c>
      <c r="C702" s="133">
        <v>0</v>
      </c>
      <c r="D702" s="133">
        <v>0</v>
      </c>
      <c r="E702" s="163">
        <v>0</v>
      </c>
      <c r="F702" s="134"/>
      <c r="G702" s="134"/>
      <c r="H702" s="134"/>
      <c r="I702" s="134"/>
      <c r="J702" s="134"/>
      <c r="K702" s="134"/>
      <c r="L702" s="134" t="e" cm="1">
        <f t="array" aca="1" ref="L702" ca="1">_xll.RiskNormal(5.4702*LN(A702)-22.889,(5.4702*LN(A702)-22.889)*0.35,_xll.RiskTruncateP(0.05,0.95),_xll.RiskName("DMI"),_xll.RiskUnits("kg"))</f>
        <v>#NAME?</v>
      </c>
      <c r="M702" s="134" t="e" cm="1">
        <f t="array" aca="1" ref="M702" ca="1">_xll.RiskNormal(0.0243*L702,0.005*L702,_xll.RiskTruncateP(0.05,0.95),_xll.RiskName("Soil Intake"),_xll.RiskUnits("kg"))</f>
        <v>#NAME?</v>
      </c>
      <c r="N702" s="134" t="e">
        <f t="shared" ca="1" si="86"/>
        <v>#NAME?</v>
      </c>
      <c r="O702" s="134">
        <f t="shared" si="87"/>
        <v>0</v>
      </c>
      <c r="P702" s="134" t="e">
        <f t="shared" ca="1" si="84"/>
        <v>#NAME?</v>
      </c>
      <c r="Q702" s="134" t="e">
        <f t="shared" ca="1" si="88"/>
        <v>#NAME?</v>
      </c>
      <c r="R702" s="134" t="e">
        <f t="shared" ca="1" si="89"/>
        <v>#NAME?</v>
      </c>
      <c r="S702" s="134" t="e">
        <f t="shared" ca="1" si="83"/>
        <v>#NAME?</v>
      </c>
      <c r="T702" s="134" t="e" cm="1">
        <f t="array" aca="1" ref="T702" ca="1">U701-(U701*(0.5^(1/_xll.RiskNormal('SW7'!C$2,'SW7'!D$2,_xll.RiskTruncateP(0.05,0.95),_xll.RiskName("Halflife"),_xll.RiskUnits("d")))))</f>
        <v>#NAME?</v>
      </c>
      <c r="U702" s="134" t="e">
        <f t="shared" ca="1" si="82"/>
        <v>#NAME?</v>
      </c>
      <c r="V702" s="137" t="e" cm="1">
        <f t="array" aca="1" ref="V702" ca="1">(U702*_xll.RiskNormal('SW7'!C$3,'SW7'!D$3,_xll.RiskTruncateP(0.05,0.95),_xll.RiskName("PFAS MUSCLE FRAC"))/(B702*_xll.RiskNormal('SW7'!C$4,'SW7'!E$4,_xll.RiskTruncateP(0.05,0.95),_xll.RiskName("MUSCLE BW FRAC"))))/1000</f>
        <v>#NAME?</v>
      </c>
      <c r="W702" s="137" t="e" cm="1">
        <f t="array" aca="1" ref="W702" ca="1">V702/_xll.RiskNormal('SW7'!C$5,'SW7'!D$5,_xll.RiskTruncateP(0.05,0.95),_xll.RiskName("Serum Part"))</f>
        <v>#NAME?</v>
      </c>
    </row>
    <row r="703" spans="1:23" x14ac:dyDescent="0.35">
      <c r="A703" s="133">
        <f t="shared" si="79"/>
        <v>700</v>
      </c>
      <c r="B703" s="134" t="e" cm="1">
        <f t="array" aca="1" ref="B703" ca="1">B702+_xll.RiskNormal(0.32,0.112,_xll.RiskTruncateP(0.05,0.95),_xll.RiskName("BW Gain 2"),_xll.RiskUnits("kg"))</f>
        <v>#NAME?</v>
      </c>
      <c r="C703" s="133">
        <v>0</v>
      </c>
      <c r="D703" s="133">
        <v>0</v>
      </c>
      <c r="E703" s="163">
        <v>0</v>
      </c>
      <c r="F703" s="134"/>
      <c r="G703" s="134"/>
      <c r="H703" s="134"/>
      <c r="I703" s="134"/>
      <c r="J703" s="134"/>
      <c r="K703" s="134"/>
      <c r="L703" s="134" t="e" cm="1">
        <f t="array" aca="1" ref="L703" ca="1">_xll.RiskNormal(5.4702*LN(A703)-22.889,(5.4702*LN(A703)-22.889)*0.35,_xll.RiskTruncateP(0.05,0.95),_xll.RiskName("DMI"),_xll.RiskUnits("kg"))</f>
        <v>#NAME?</v>
      </c>
      <c r="M703" s="134" t="e" cm="1">
        <f t="array" aca="1" ref="M703" ca="1">_xll.RiskNormal(0.0243*L703,0.005*L703,_xll.RiskTruncateP(0.05,0.95),_xll.RiskName("Soil Intake"),_xll.RiskUnits("kg"))</f>
        <v>#NAME?</v>
      </c>
      <c r="N703" s="134" t="e">
        <f t="shared" ca="1" si="86"/>
        <v>#NAME?</v>
      </c>
      <c r="O703" s="134">
        <f t="shared" si="87"/>
        <v>0</v>
      </c>
      <c r="P703" s="134" t="e">
        <f t="shared" ca="1" si="84"/>
        <v>#NAME?</v>
      </c>
      <c r="Q703" s="134" t="e">
        <f t="shared" ca="1" si="88"/>
        <v>#NAME?</v>
      </c>
      <c r="R703" s="134" t="e">
        <f t="shared" ca="1" si="89"/>
        <v>#NAME?</v>
      </c>
      <c r="S703" s="134" t="e">
        <f t="shared" ca="1" si="83"/>
        <v>#NAME?</v>
      </c>
      <c r="T703" s="134" t="e" cm="1">
        <f t="array" aca="1" ref="T703" ca="1">U702-(U702*(0.5^(1/_xll.RiskNormal('SW7'!C$2,'SW7'!D$2,_xll.RiskTruncateP(0.05,0.95),_xll.RiskName("Halflife"),_xll.RiskUnits("d")))))</f>
        <v>#NAME?</v>
      </c>
      <c r="U703" s="134" t="e">
        <f t="shared" ca="1" si="82"/>
        <v>#NAME?</v>
      </c>
      <c r="V703" s="137" t="e" cm="1">
        <f t="array" aca="1" ref="V703" ca="1">(U703*_xll.RiskNormal('SW7'!C$3,'SW7'!D$3,_xll.RiskTruncateP(0.05,0.95),_xll.RiskName("PFAS MUSCLE FRAC"))/(B703*_xll.RiskNormal('SW7'!C$4,'SW7'!E$4,_xll.RiskTruncateP(0.05,0.95),_xll.RiskName("MUSCLE BW FRAC"))))/1000</f>
        <v>#NAME?</v>
      </c>
      <c r="W703" s="137" t="e" cm="1">
        <f t="array" aca="1" ref="W703" ca="1">V703/_xll.RiskNormal('SW7'!C$5,'SW7'!D$5,_xll.RiskTruncateP(0.05,0.95),_xll.RiskName("Serum Part"))</f>
        <v>#NAME?</v>
      </c>
    </row>
    <row r="704" spans="1:23" x14ac:dyDescent="0.35">
      <c r="A704" s="133">
        <f t="shared" si="79"/>
        <v>701</v>
      </c>
      <c r="B704" s="134" t="e" cm="1">
        <f t="array" aca="1" ref="B704" ca="1">B703+_xll.RiskNormal(0.32,0.112,_xll.RiskTruncateP(0.05,0.95),_xll.RiskName("BW Gain 2"),_xll.RiskUnits("kg"))</f>
        <v>#NAME?</v>
      </c>
      <c r="C704" s="133">
        <v>0</v>
      </c>
      <c r="D704" s="133">
        <v>0</v>
      </c>
      <c r="E704" s="163">
        <v>0</v>
      </c>
      <c r="F704" s="134"/>
      <c r="G704" s="134"/>
      <c r="H704" s="134"/>
      <c r="I704" s="134"/>
      <c r="J704" s="134"/>
      <c r="K704" s="134"/>
      <c r="L704" s="134" t="e" cm="1">
        <f t="array" aca="1" ref="L704" ca="1">_xll.RiskNormal(5.4702*LN(A704)-22.889,(5.4702*LN(A704)-22.889)*0.35,_xll.RiskTruncateP(0.05,0.95),_xll.RiskName("DMI"),_xll.RiskUnits("kg"))</f>
        <v>#NAME?</v>
      </c>
      <c r="M704" s="134" t="e" cm="1">
        <f t="array" aca="1" ref="M704" ca="1">_xll.RiskNormal(0.0243*L704,0.005*L704,_xll.RiskTruncateP(0.05,0.95),_xll.RiskName("Soil Intake"),_xll.RiskUnits("kg"))</f>
        <v>#NAME?</v>
      </c>
      <c r="N704" s="134" t="e">
        <f t="shared" ca="1" si="86"/>
        <v>#NAME?</v>
      </c>
      <c r="O704" s="134">
        <f t="shared" si="87"/>
        <v>0</v>
      </c>
      <c r="P704" s="134" t="e">
        <f t="shared" ca="1" si="84"/>
        <v>#NAME?</v>
      </c>
      <c r="Q704" s="134" t="e">
        <f t="shared" ca="1" si="88"/>
        <v>#NAME?</v>
      </c>
      <c r="R704" s="134" t="e">
        <f t="shared" ca="1" si="89"/>
        <v>#NAME?</v>
      </c>
      <c r="S704" s="134" t="e">
        <f t="shared" ca="1" si="83"/>
        <v>#NAME?</v>
      </c>
      <c r="T704" s="134" t="e" cm="1">
        <f t="array" aca="1" ref="T704" ca="1">U703-(U703*(0.5^(1/_xll.RiskNormal('SW7'!C$2,'SW7'!D$2,_xll.RiskTruncateP(0.05,0.95),_xll.RiskName("Halflife"),_xll.RiskUnits("d")))))</f>
        <v>#NAME?</v>
      </c>
      <c r="U704" s="134" t="e">
        <f t="shared" ca="1" si="82"/>
        <v>#NAME?</v>
      </c>
      <c r="V704" s="137" t="e" cm="1">
        <f t="array" aca="1" ref="V704" ca="1">(U704*_xll.RiskNormal('SW7'!C$3,'SW7'!D$3,_xll.RiskTruncateP(0.05,0.95),_xll.RiskName("PFAS MUSCLE FRAC"))/(B704*_xll.RiskNormal('SW7'!C$4,'SW7'!E$4,_xll.RiskTruncateP(0.05,0.95),_xll.RiskName("MUSCLE BW FRAC"))))/1000</f>
        <v>#NAME?</v>
      </c>
      <c r="W704" s="137" t="e" cm="1">
        <f t="array" aca="1" ref="W704" ca="1">V704/_xll.RiskNormal('SW7'!C$5,'SW7'!D$5,_xll.RiskTruncateP(0.05,0.95),_xll.RiskName("Serum Part"))</f>
        <v>#NAME?</v>
      </c>
    </row>
    <row r="705" spans="1:23" x14ac:dyDescent="0.35">
      <c r="A705" s="133">
        <f t="shared" si="79"/>
        <v>702</v>
      </c>
      <c r="B705" s="134" t="e" cm="1">
        <f t="array" aca="1" ref="B705" ca="1">B704+_xll.RiskNormal(0.32,0.112,_xll.RiskTruncateP(0.05,0.95),_xll.RiskName("BW Gain 2"),_xll.RiskUnits("kg"))</f>
        <v>#NAME?</v>
      </c>
      <c r="C705" s="133">
        <v>0</v>
      </c>
      <c r="D705" s="133">
        <v>0</v>
      </c>
      <c r="E705" s="163">
        <v>0</v>
      </c>
      <c r="F705" s="134"/>
      <c r="G705" s="134"/>
      <c r="H705" s="134"/>
      <c r="I705" s="134"/>
      <c r="J705" s="134"/>
      <c r="K705" s="134"/>
      <c r="L705" s="134" t="e" cm="1">
        <f t="array" aca="1" ref="L705" ca="1">_xll.RiskNormal(5.4702*LN(A705)-22.889,(5.4702*LN(A705)-22.889)*0.35,_xll.RiskTruncateP(0.05,0.95),_xll.RiskName("DMI"),_xll.RiskUnits("kg"))</f>
        <v>#NAME?</v>
      </c>
      <c r="M705" s="134" t="e" cm="1">
        <f t="array" aca="1" ref="M705" ca="1">_xll.RiskNormal(0.0243*L705,0.005*L705,_xll.RiskTruncateP(0.05,0.95),_xll.RiskName("Soil Intake"),_xll.RiskUnits("kg"))</f>
        <v>#NAME?</v>
      </c>
      <c r="N705" s="134" t="e">
        <f t="shared" ca="1" si="86"/>
        <v>#NAME?</v>
      </c>
      <c r="O705" s="134">
        <f t="shared" si="87"/>
        <v>0</v>
      </c>
      <c r="P705" s="134" t="e">
        <f t="shared" ca="1" si="84"/>
        <v>#NAME?</v>
      </c>
      <c r="Q705" s="134" t="e">
        <f t="shared" ca="1" si="88"/>
        <v>#NAME?</v>
      </c>
      <c r="R705" s="134" t="e">
        <f t="shared" ca="1" si="89"/>
        <v>#NAME?</v>
      </c>
      <c r="S705" s="134" t="e">
        <f t="shared" ca="1" si="83"/>
        <v>#NAME?</v>
      </c>
      <c r="T705" s="134" t="e" cm="1">
        <f t="array" aca="1" ref="T705" ca="1">U704-(U704*(0.5^(1/_xll.RiskNormal('SW7'!C$2,'SW7'!D$2,_xll.RiskTruncateP(0.05,0.95),_xll.RiskName("Halflife"),_xll.RiskUnits("d")))))</f>
        <v>#NAME?</v>
      </c>
      <c r="U705" s="134" t="e">
        <f t="shared" ca="1" si="82"/>
        <v>#NAME?</v>
      </c>
      <c r="V705" s="137" t="e" cm="1">
        <f t="array" aca="1" ref="V705" ca="1">(U705*_xll.RiskNormal('SW7'!C$3,'SW7'!D$3,_xll.RiskTruncateP(0.05,0.95),_xll.RiskName("PFAS MUSCLE FRAC"))/(B705*_xll.RiskNormal('SW7'!C$4,'SW7'!E$4,_xll.RiskTruncateP(0.05,0.95),_xll.RiskName("MUSCLE BW FRAC"))))/1000</f>
        <v>#NAME?</v>
      </c>
      <c r="W705" s="137" t="e" cm="1">
        <f t="array" aca="1" ref="W705" ca="1">V705/_xll.RiskNormal('SW7'!C$5,'SW7'!D$5,_xll.RiskTruncateP(0.05,0.95),_xll.RiskName("Serum Part"))</f>
        <v>#NAME?</v>
      </c>
    </row>
    <row r="706" spans="1:23" x14ac:dyDescent="0.35">
      <c r="A706" s="133">
        <f t="shared" si="79"/>
        <v>703</v>
      </c>
      <c r="B706" s="134" t="e" cm="1">
        <f t="array" aca="1" ref="B706" ca="1">B705+_xll.RiskNormal(0.32,0.112,_xll.RiskTruncateP(0.05,0.95),_xll.RiskName("BW Gain 2"),_xll.RiskUnits("kg"))</f>
        <v>#NAME?</v>
      </c>
      <c r="C706" s="133">
        <v>0</v>
      </c>
      <c r="D706" s="133">
        <v>0</v>
      </c>
      <c r="E706" s="163">
        <v>0</v>
      </c>
      <c r="F706" s="134"/>
      <c r="G706" s="134"/>
      <c r="H706" s="134"/>
      <c r="I706" s="134"/>
      <c r="J706" s="134"/>
      <c r="K706" s="134"/>
      <c r="L706" s="134" t="e" cm="1">
        <f t="array" aca="1" ref="L706" ca="1">_xll.RiskNormal(5.4702*LN(A706)-22.889,(5.4702*LN(A706)-22.889)*0.35,_xll.RiskTruncateP(0.05,0.95),_xll.RiskName("DMI"),_xll.RiskUnits("kg"))</f>
        <v>#NAME?</v>
      </c>
      <c r="M706" s="134" t="e" cm="1">
        <f t="array" aca="1" ref="M706" ca="1">_xll.RiskNormal(0.0243*L706,0.005*L706,_xll.RiskTruncateP(0.05,0.95),_xll.RiskName("Soil Intake"),_xll.RiskUnits("kg"))</f>
        <v>#NAME?</v>
      </c>
      <c r="N706" s="134" t="e">
        <f t="shared" ca="1" si="86"/>
        <v>#NAME?</v>
      </c>
      <c r="O706" s="134">
        <f t="shared" si="87"/>
        <v>0</v>
      </c>
      <c r="P706" s="134" t="e">
        <f t="shared" ca="1" si="84"/>
        <v>#NAME?</v>
      </c>
      <c r="Q706" s="134" t="e">
        <f t="shared" ca="1" si="88"/>
        <v>#NAME?</v>
      </c>
      <c r="R706" s="134" t="e">
        <f t="shared" ca="1" si="89"/>
        <v>#NAME?</v>
      </c>
      <c r="S706" s="134" t="e">
        <f t="shared" ca="1" si="83"/>
        <v>#NAME?</v>
      </c>
      <c r="T706" s="134" t="e" cm="1">
        <f t="array" aca="1" ref="T706" ca="1">U705-(U705*(0.5^(1/_xll.RiskNormal('SW7'!C$2,'SW7'!D$2,_xll.RiskTruncateP(0.05,0.95),_xll.RiskName("Halflife"),_xll.RiskUnits("d")))))</f>
        <v>#NAME?</v>
      </c>
      <c r="U706" s="134" t="e">
        <f t="shared" ca="1" si="82"/>
        <v>#NAME?</v>
      </c>
      <c r="V706" s="137" t="e" cm="1">
        <f t="array" aca="1" ref="V706" ca="1">(U706*_xll.RiskNormal('SW7'!C$3,'SW7'!D$3,_xll.RiskTruncateP(0.05,0.95),_xll.RiskName("PFAS MUSCLE FRAC"))/(B706*_xll.RiskNormal('SW7'!C$4,'SW7'!E$4,_xll.RiskTruncateP(0.05,0.95),_xll.RiskName("MUSCLE BW FRAC"))))/1000</f>
        <v>#NAME?</v>
      </c>
      <c r="W706" s="137" t="e" cm="1">
        <f t="array" aca="1" ref="W706" ca="1">V706/_xll.RiskNormal('SW7'!C$5,'SW7'!D$5,_xll.RiskTruncateP(0.05,0.95),_xll.RiskName("Serum Part"))</f>
        <v>#NAME?</v>
      </c>
    </row>
    <row r="707" spans="1:23" x14ac:dyDescent="0.35">
      <c r="A707" s="133">
        <f t="shared" si="79"/>
        <v>704</v>
      </c>
      <c r="B707" s="134" t="e" cm="1">
        <f t="array" aca="1" ref="B707" ca="1">B706+_xll.RiskNormal(0.32,0.112,_xll.RiskTruncateP(0.05,0.95),_xll.RiskName("BW Gain 2"),_xll.RiskUnits("kg"))</f>
        <v>#NAME?</v>
      </c>
      <c r="C707" s="133">
        <v>0</v>
      </c>
      <c r="D707" s="133">
        <v>0</v>
      </c>
      <c r="E707" s="163">
        <v>0</v>
      </c>
      <c r="F707" s="134"/>
      <c r="G707" s="134"/>
      <c r="H707" s="134"/>
      <c r="I707" s="134"/>
      <c r="J707" s="134"/>
      <c r="K707" s="134"/>
      <c r="L707" s="134" t="e" cm="1">
        <f t="array" aca="1" ref="L707" ca="1">_xll.RiskNormal(5.4702*LN(A707)-22.889,(5.4702*LN(A707)-22.889)*0.35,_xll.RiskTruncateP(0.05,0.95),_xll.RiskName("DMI"),_xll.RiskUnits("kg"))</f>
        <v>#NAME?</v>
      </c>
      <c r="M707" s="134" t="e" cm="1">
        <f t="array" aca="1" ref="M707" ca="1">_xll.RiskNormal(0.0243*L707,0.005*L707,_xll.RiskTruncateP(0.05,0.95),_xll.RiskName("Soil Intake"),_xll.RiskUnits("kg"))</f>
        <v>#NAME?</v>
      </c>
      <c r="N707" s="134" t="e">
        <f t="shared" ca="1" si="86"/>
        <v>#NAME?</v>
      </c>
      <c r="O707" s="134">
        <f t="shared" si="87"/>
        <v>0</v>
      </c>
      <c r="P707" s="134" t="e">
        <f t="shared" ca="1" si="84"/>
        <v>#NAME?</v>
      </c>
      <c r="Q707" s="134" t="e">
        <f t="shared" ca="1" si="88"/>
        <v>#NAME?</v>
      </c>
      <c r="R707" s="134" t="e">
        <f t="shared" ca="1" si="89"/>
        <v>#NAME?</v>
      </c>
      <c r="S707" s="134" t="e">
        <f t="shared" ca="1" si="83"/>
        <v>#NAME?</v>
      </c>
      <c r="T707" s="134" t="e" cm="1">
        <f t="array" aca="1" ref="T707" ca="1">U706-(U706*(0.5^(1/_xll.RiskNormal('SW7'!C$2,'SW7'!D$2,_xll.RiskTruncateP(0.05,0.95),_xll.RiskName("Halflife"),_xll.RiskUnits("d")))))</f>
        <v>#NAME?</v>
      </c>
      <c r="U707" s="134" t="e">
        <f t="shared" ca="1" si="82"/>
        <v>#NAME?</v>
      </c>
      <c r="V707" s="137" t="e" cm="1">
        <f t="array" aca="1" ref="V707" ca="1">(U707*_xll.RiskNormal('SW7'!C$3,'SW7'!D$3,_xll.RiskTruncateP(0.05,0.95),_xll.RiskName("PFAS MUSCLE FRAC"))/(B707*_xll.RiskNormal('SW7'!C$4,'SW7'!E$4,_xll.RiskTruncateP(0.05,0.95),_xll.RiskName("MUSCLE BW FRAC"))))/1000</f>
        <v>#NAME?</v>
      </c>
      <c r="W707" s="137" t="e" cm="1">
        <f t="array" aca="1" ref="W707" ca="1">V707/_xll.RiskNormal('SW7'!C$5,'SW7'!D$5,_xll.RiskTruncateP(0.05,0.95),_xll.RiskName("Serum Part"))</f>
        <v>#NAME?</v>
      </c>
    </row>
    <row r="708" spans="1:23" x14ac:dyDescent="0.35">
      <c r="A708" s="133">
        <f t="shared" si="79"/>
        <v>705</v>
      </c>
      <c r="B708" s="134" t="e" cm="1">
        <f t="array" aca="1" ref="B708" ca="1">B707+_xll.RiskNormal(0.32,0.112,_xll.RiskTruncateP(0.05,0.95),_xll.RiskName("BW Gain 2"),_xll.RiskUnits("kg"))</f>
        <v>#NAME?</v>
      </c>
      <c r="C708" s="133">
        <v>0</v>
      </c>
      <c r="D708" s="133">
        <v>0</v>
      </c>
      <c r="E708" s="163">
        <v>0</v>
      </c>
      <c r="F708" s="134"/>
      <c r="G708" s="134"/>
      <c r="H708" s="134"/>
      <c r="I708" s="134"/>
      <c r="J708" s="134"/>
      <c r="K708" s="134"/>
      <c r="L708" s="134" t="e" cm="1">
        <f t="array" aca="1" ref="L708" ca="1">_xll.RiskNormal(5.4702*LN(A708)-22.889,(5.4702*LN(A708)-22.889)*0.35,_xll.RiskTruncateP(0.05,0.95),_xll.RiskName("DMI"),_xll.RiskUnits("kg"))</f>
        <v>#NAME?</v>
      </c>
      <c r="M708" s="134" t="e" cm="1">
        <f t="array" aca="1" ref="M708" ca="1">_xll.RiskNormal(0.0243*L708,0.005*L708,_xll.RiskTruncateP(0.05,0.95),_xll.RiskName("Soil Intake"),_xll.RiskUnits("kg"))</f>
        <v>#NAME?</v>
      </c>
      <c r="N708" s="134" t="e">
        <f t="shared" ca="1" si="86"/>
        <v>#NAME?</v>
      </c>
      <c r="O708" s="134">
        <f t="shared" si="87"/>
        <v>0</v>
      </c>
      <c r="P708" s="134" t="e">
        <f t="shared" ca="1" si="84"/>
        <v>#NAME?</v>
      </c>
      <c r="Q708" s="134" t="e">
        <f t="shared" ca="1" si="88"/>
        <v>#NAME?</v>
      </c>
      <c r="R708" s="134" t="e">
        <f t="shared" ca="1" si="89"/>
        <v>#NAME?</v>
      </c>
      <c r="S708" s="134" t="e">
        <f t="shared" ca="1" si="83"/>
        <v>#NAME?</v>
      </c>
      <c r="T708" s="134" t="e" cm="1">
        <f t="array" aca="1" ref="T708" ca="1">U707-(U707*(0.5^(1/_xll.RiskNormal('SW7'!C$2,'SW7'!D$2,_xll.RiskTruncateP(0.05,0.95),_xll.RiskName("Halflife"),_xll.RiskUnits("d")))))</f>
        <v>#NAME?</v>
      </c>
      <c r="U708" s="134" t="e">
        <f t="shared" ca="1" si="82"/>
        <v>#NAME?</v>
      </c>
      <c r="V708" s="137" t="e" cm="1">
        <f t="array" aca="1" ref="V708" ca="1">(U708*_xll.RiskNormal('SW7'!C$3,'SW7'!D$3,_xll.RiskTruncateP(0.05,0.95),_xll.RiskName("PFAS MUSCLE FRAC"))/(B708*_xll.RiskNormal('SW7'!C$4,'SW7'!E$4,_xll.RiskTruncateP(0.05,0.95),_xll.RiskName("MUSCLE BW FRAC"))))/1000</f>
        <v>#NAME?</v>
      </c>
      <c r="W708" s="137" t="e" cm="1">
        <f t="array" aca="1" ref="W708" ca="1">V708/_xll.RiskNormal('SW7'!C$5,'SW7'!D$5,_xll.RiskTruncateP(0.05,0.95),_xll.RiskName("Serum Part"))</f>
        <v>#NAME?</v>
      </c>
    </row>
    <row r="709" spans="1:23" x14ac:dyDescent="0.35">
      <c r="A709" s="133">
        <f t="shared" si="79"/>
        <v>706</v>
      </c>
      <c r="B709" s="134" t="e" cm="1">
        <f t="array" aca="1" ref="B709" ca="1">B708+_xll.RiskNormal(0.32,0.112,_xll.RiskTruncateP(0.05,0.95),_xll.RiskName("BW Gain 2"),_xll.RiskUnits("kg"))</f>
        <v>#NAME?</v>
      </c>
      <c r="C709" s="133">
        <v>0</v>
      </c>
      <c r="D709" s="133">
        <v>0</v>
      </c>
      <c r="E709" s="163">
        <v>0</v>
      </c>
      <c r="F709" s="134"/>
      <c r="G709" s="134"/>
      <c r="H709" s="134"/>
      <c r="I709" s="134"/>
      <c r="J709" s="134"/>
      <c r="K709" s="134"/>
      <c r="L709" s="134" t="e" cm="1">
        <f t="array" aca="1" ref="L709" ca="1">_xll.RiskNormal(5.4702*LN(A709)-22.889,(5.4702*LN(A709)-22.889)*0.35,_xll.RiskTruncateP(0.05,0.95),_xll.RiskName("DMI"),_xll.RiskUnits("kg"))</f>
        <v>#NAME?</v>
      </c>
      <c r="M709" s="134" t="e" cm="1">
        <f t="array" aca="1" ref="M709" ca="1">_xll.RiskNormal(0.0243*L709,0.005*L709,_xll.RiskTruncateP(0.05,0.95),_xll.RiskName("Soil Intake"),_xll.RiskUnits("kg"))</f>
        <v>#NAME?</v>
      </c>
      <c r="N709" s="134" t="e">
        <f t="shared" ca="1" si="86"/>
        <v>#NAME?</v>
      </c>
      <c r="O709" s="134">
        <f t="shared" si="87"/>
        <v>0</v>
      </c>
      <c r="P709" s="134" t="e">
        <f t="shared" ca="1" si="84"/>
        <v>#NAME?</v>
      </c>
      <c r="Q709" s="134" t="e">
        <f t="shared" ca="1" si="88"/>
        <v>#NAME?</v>
      </c>
      <c r="R709" s="134" t="e">
        <f t="shared" ca="1" si="89"/>
        <v>#NAME?</v>
      </c>
      <c r="S709" s="134" t="e">
        <f t="shared" ca="1" si="83"/>
        <v>#NAME?</v>
      </c>
      <c r="T709" s="134" t="e" cm="1">
        <f t="array" aca="1" ref="T709" ca="1">U708-(U708*(0.5^(1/_xll.RiskNormal('SW7'!C$2,'SW7'!D$2,_xll.RiskTruncateP(0.05,0.95),_xll.RiskName("Halflife"),_xll.RiskUnits("d")))))</f>
        <v>#NAME?</v>
      </c>
      <c r="U709" s="134" t="e">
        <f t="shared" ref="U709:U738" ca="1" si="90">U708+S708-T708</f>
        <v>#NAME?</v>
      </c>
      <c r="V709" s="137" t="e" cm="1">
        <f t="array" aca="1" ref="V709" ca="1">(U709*_xll.RiskNormal('SW7'!C$3,'SW7'!D$3,_xll.RiskTruncateP(0.05,0.95),_xll.RiskName("PFAS MUSCLE FRAC"))/(B709*_xll.RiskNormal('SW7'!C$4,'SW7'!E$4,_xll.RiskTruncateP(0.05,0.95),_xll.RiskName("MUSCLE BW FRAC"))))/1000</f>
        <v>#NAME?</v>
      </c>
      <c r="W709" s="137" t="e" cm="1">
        <f t="array" aca="1" ref="W709" ca="1">V709/_xll.RiskNormal('SW7'!C$5,'SW7'!D$5,_xll.RiskTruncateP(0.05,0.95),_xll.RiskName("Serum Part"))</f>
        <v>#NAME?</v>
      </c>
    </row>
    <row r="710" spans="1:23" x14ac:dyDescent="0.35">
      <c r="A710" s="133">
        <f t="shared" si="79"/>
        <v>707</v>
      </c>
      <c r="B710" s="134" t="e" cm="1">
        <f t="array" aca="1" ref="B710" ca="1">B709+_xll.RiskNormal(0.32,0.112,_xll.RiskTruncateP(0.05,0.95),_xll.RiskName("BW Gain 2"),_xll.RiskUnits("kg"))</f>
        <v>#NAME?</v>
      </c>
      <c r="C710" s="133">
        <v>0</v>
      </c>
      <c r="D710" s="133">
        <v>0</v>
      </c>
      <c r="E710" s="163">
        <v>0</v>
      </c>
      <c r="F710" s="134"/>
      <c r="G710" s="134"/>
      <c r="H710" s="134"/>
      <c r="I710" s="134"/>
      <c r="J710" s="134"/>
      <c r="K710" s="134"/>
      <c r="L710" s="134" t="e" cm="1">
        <f t="array" aca="1" ref="L710" ca="1">_xll.RiskNormal(5.4702*LN(A710)-22.889,(5.4702*LN(A710)-22.889)*0.35,_xll.RiskTruncateP(0.05,0.95),_xll.RiskName("DMI"),_xll.RiskUnits("kg"))</f>
        <v>#NAME?</v>
      </c>
      <c r="M710" s="134" t="e" cm="1">
        <f t="array" aca="1" ref="M710" ca="1">_xll.RiskNormal(0.0243*L710,0.005*L710,_xll.RiskTruncateP(0.05,0.95),_xll.RiskName("Soil Intake"),_xll.RiskUnits("kg"))</f>
        <v>#NAME?</v>
      </c>
      <c r="N710" s="134" t="e">
        <f t="shared" ca="1" si="86"/>
        <v>#NAME?</v>
      </c>
      <c r="O710" s="134">
        <f t="shared" si="87"/>
        <v>0</v>
      </c>
      <c r="P710" s="134" t="e">
        <f t="shared" ca="1" si="84"/>
        <v>#NAME?</v>
      </c>
      <c r="Q710" s="134" t="e">
        <f t="shared" ca="1" si="88"/>
        <v>#NAME?</v>
      </c>
      <c r="R710" s="134" t="e">
        <f t="shared" ca="1" si="89"/>
        <v>#NAME?</v>
      </c>
      <c r="S710" s="134" t="e">
        <f t="shared" ca="1" si="83"/>
        <v>#NAME?</v>
      </c>
      <c r="T710" s="134" t="e" cm="1">
        <f t="array" aca="1" ref="T710" ca="1">U709-(U709*(0.5^(1/_xll.RiskNormal('SW7'!C$2,'SW7'!D$2,_xll.RiskTruncateP(0.05,0.95),_xll.RiskName("Halflife"),_xll.RiskUnits("d")))))</f>
        <v>#NAME?</v>
      </c>
      <c r="U710" s="134" t="e">
        <f t="shared" ca="1" si="90"/>
        <v>#NAME?</v>
      </c>
      <c r="V710" s="137" t="e" cm="1">
        <f t="array" aca="1" ref="V710" ca="1">(U710*_xll.RiskNormal('SW7'!C$3,'SW7'!D$3,_xll.RiskTruncateP(0.05,0.95),_xll.RiskName("PFAS MUSCLE FRAC"))/(B710*_xll.RiskNormal('SW7'!C$4,'SW7'!E$4,_xll.RiskTruncateP(0.05,0.95),_xll.RiskName("MUSCLE BW FRAC"))))/1000</f>
        <v>#NAME?</v>
      </c>
      <c r="W710" s="137" t="e" cm="1">
        <f t="array" aca="1" ref="W710" ca="1">V710/_xll.RiskNormal('SW7'!C$5,'SW7'!D$5,_xll.RiskTruncateP(0.05,0.95),_xll.RiskName("Serum Part"))</f>
        <v>#NAME?</v>
      </c>
    </row>
    <row r="711" spans="1:23" x14ac:dyDescent="0.35">
      <c r="A711" s="133">
        <f t="shared" si="79"/>
        <v>708</v>
      </c>
      <c r="B711" s="134" t="e" cm="1">
        <f t="array" aca="1" ref="B711" ca="1">B710+_xll.RiskNormal(0.32,0.112,_xll.RiskTruncateP(0.05,0.95),_xll.RiskName("BW Gain 2"),_xll.RiskUnits("kg"))</f>
        <v>#NAME?</v>
      </c>
      <c r="C711" s="133">
        <v>0</v>
      </c>
      <c r="D711" s="133">
        <v>0</v>
      </c>
      <c r="E711" s="163">
        <v>0</v>
      </c>
      <c r="F711" s="134"/>
      <c r="G711" s="134"/>
      <c r="H711" s="134"/>
      <c r="I711" s="134"/>
      <c r="J711" s="134"/>
      <c r="K711" s="134"/>
      <c r="L711" s="134" t="e" cm="1">
        <f t="array" aca="1" ref="L711" ca="1">_xll.RiskNormal(5.4702*LN(A711)-22.889,(5.4702*LN(A711)-22.889)*0.35,_xll.RiskTruncateP(0.05,0.95),_xll.RiskName("DMI"),_xll.RiskUnits("kg"))</f>
        <v>#NAME?</v>
      </c>
      <c r="M711" s="134" t="e" cm="1">
        <f t="array" aca="1" ref="M711" ca="1">_xll.RiskNormal(0.0243*L711,0.005*L711,_xll.RiskTruncateP(0.05,0.95),_xll.RiskName("Soil Intake"),_xll.RiskUnits("kg"))</f>
        <v>#NAME?</v>
      </c>
      <c r="N711" s="134" t="e">
        <f t="shared" ca="1" si="86"/>
        <v>#NAME?</v>
      </c>
      <c r="O711" s="134">
        <f t="shared" si="87"/>
        <v>0</v>
      </c>
      <c r="P711" s="134" t="e">
        <f t="shared" ca="1" si="84"/>
        <v>#NAME?</v>
      </c>
      <c r="Q711" s="134" t="e">
        <f t="shared" ca="1" si="88"/>
        <v>#NAME?</v>
      </c>
      <c r="R711" s="134" t="e">
        <f t="shared" ca="1" si="89"/>
        <v>#NAME?</v>
      </c>
      <c r="S711" s="134" t="e">
        <f t="shared" ca="1" si="83"/>
        <v>#NAME?</v>
      </c>
      <c r="T711" s="134" t="e" cm="1">
        <f t="array" aca="1" ref="T711" ca="1">U710-(U710*(0.5^(1/_xll.RiskNormal('SW7'!C$2,'SW7'!D$2,_xll.RiskTruncateP(0.05,0.95),_xll.RiskName("Halflife"),_xll.RiskUnits("d")))))</f>
        <v>#NAME?</v>
      </c>
      <c r="U711" s="134" t="e">
        <f t="shared" ca="1" si="90"/>
        <v>#NAME?</v>
      </c>
      <c r="V711" s="137" t="e" cm="1">
        <f t="array" aca="1" ref="V711" ca="1">(U711*_xll.RiskNormal('SW7'!C$3,'SW7'!D$3,_xll.RiskTruncateP(0.05,0.95),_xll.RiskName("PFAS MUSCLE FRAC"))/(B711*_xll.RiskNormal('SW7'!C$4,'SW7'!E$4,_xll.RiskTruncateP(0.05,0.95),_xll.RiskName("MUSCLE BW FRAC"))))/1000</f>
        <v>#NAME?</v>
      </c>
      <c r="W711" s="137" t="e" cm="1">
        <f t="array" aca="1" ref="W711" ca="1">V711/_xll.RiskNormal('SW7'!C$5,'SW7'!D$5,_xll.RiskTruncateP(0.05,0.95),_xll.RiskName("Serum Part"))</f>
        <v>#NAME?</v>
      </c>
    </row>
    <row r="712" spans="1:23" x14ac:dyDescent="0.35">
      <c r="A712" s="133">
        <f t="shared" si="79"/>
        <v>709</v>
      </c>
      <c r="B712" s="134" t="e" cm="1">
        <f t="array" aca="1" ref="B712" ca="1">B711+_xll.RiskNormal(0.32,0.112,_xll.RiskTruncateP(0.05,0.95),_xll.RiskName("BW Gain 2"),_xll.RiskUnits("kg"))</f>
        <v>#NAME?</v>
      </c>
      <c r="C712" s="133">
        <v>0</v>
      </c>
      <c r="D712" s="133">
        <v>0</v>
      </c>
      <c r="E712" s="163">
        <v>0</v>
      </c>
      <c r="F712" s="134"/>
      <c r="G712" s="134"/>
      <c r="H712" s="134"/>
      <c r="I712" s="134"/>
      <c r="J712" s="134"/>
      <c r="K712" s="134"/>
      <c r="L712" s="134" t="e" cm="1">
        <f t="array" aca="1" ref="L712" ca="1">_xll.RiskNormal(5.4702*LN(A712)-22.889,(5.4702*LN(A712)-22.889)*0.35,_xll.RiskTruncateP(0.05,0.95),_xll.RiskName("DMI"),_xll.RiskUnits("kg"))</f>
        <v>#NAME?</v>
      </c>
      <c r="M712" s="134" t="e" cm="1">
        <f t="array" aca="1" ref="M712" ca="1">_xll.RiskNormal(0.0243*L712,0.005*L712,_xll.RiskTruncateP(0.05,0.95),_xll.RiskName("Soil Intake"),_xll.RiskUnits("kg"))</f>
        <v>#NAME?</v>
      </c>
      <c r="N712" s="134" t="e">
        <f t="shared" ca="1" si="86"/>
        <v>#NAME?</v>
      </c>
      <c r="O712" s="134">
        <f t="shared" si="87"/>
        <v>0</v>
      </c>
      <c r="P712" s="134" t="e">
        <f t="shared" ca="1" si="84"/>
        <v>#NAME?</v>
      </c>
      <c r="Q712" s="134" t="e">
        <f t="shared" ca="1" si="88"/>
        <v>#NAME?</v>
      </c>
      <c r="R712" s="134" t="e">
        <f t="shared" ca="1" si="89"/>
        <v>#NAME?</v>
      </c>
      <c r="S712" s="134" t="e">
        <f t="shared" ca="1" si="83"/>
        <v>#NAME?</v>
      </c>
      <c r="T712" s="134" t="e" cm="1">
        <f t="array" aca="1" ref="T712" ca="1">U711-(U711*(0.5^(1/_xll.RiskNormal('SW7'!C$2,'SW7'!D$2,_xll.RiskTruncateP(0.05,0.95),_xll.RiskName("Halflife"),_xll.RiskUnits("d")))))</f>
        <v>#NAME?</v>
      </c>
      <c r="U712" s="134" t="e">
        <f t="shared" ca="1" si="90"/>
        <v>#NAME?</v>
      </c>
      <c r="V712" s="137" t="e" cm="1">
        <f t="array" aca="1" ref="V712" ca="1">(U712*_xll.RiskNormal('SW7'!C$3,'SW7'!D$3,_xll.RiskTruncateP(0.05,0.95),_xll.RiskName("PFAS MUSCLE FRAC"))/(B712*_xll.RiskNormal('SW7'!C$4,'SW7'!E$4,_xll.RiskTruncateP(0.05,0.95),_xll.RiskName("MUSCLE BW FRAC"))))/1000</f>
        <v>#NAME?</v>
      </c>
      <c r="W712" s="137" t="e" cm="1">
        <f t="array" aca="1" ref="W712" ca="1">V712/_xll.RiskNormal('SW7'!C$5,'SW7'!D$5,_xll.RiskTruncateP(0.05,0.95),_xll.RiskName("Serum Part"))</f>
        <v>#NAME?</v>
      </c>
    </row>
    <row r="713" spans="1:23" x14ac:dyDescent="0.35">
      <c r="A713" s="133">
        <f t="shared" si="79"/>
        <v>710</v>
      </c>
      <c r="B713" s="134" t="e" cm="1">
        <f t="array" aca="1" ref="B713" ca="1">B712+_xll.RiskNormal(0.32,0.112,_xll.RiskTruncateP(0.05,0.95),_xll.RiskName("BW Gain 2"),_xll.RiskUnits("kg"))</f>
        <v>#NAME?</v>
      </c>
      <c r="C713" s="133">
        <v>0</v>
      </c>
      <c r="D713" s="133">
        <v>0</v>
      </c>
      <c r="E713" s="163">
        <v>0</v>
      </c>
      <c r="F713" s="134"/>
      <c r="G713" s="134"/>
      <c r="H713" s="134"/>
      <c r="I713" s="134"/>
      <c r="J713" s="134"/>
      <c r="K713" s="134"/>
      <c r="L713" s="134" t="e" cm="1">
        <f t="array" aca="1" ref="L713" ca="1">_xll.RiskNormal(5.4702*LN(A713)-22.889,(5.4702*LN(A713)-22.889)*0.35,_xll.RiskTruncateP(0.05,0.95),_xll.RiskName("DMI"),_xll.RiskUnits("kg"))</f>
        <v>#NAME?</v>
      </c>
      <c r="M713" s="134" t="e" cm="1">
        <f t="array" aca="1" ref="M713" ca="1">_xll.RiskNormal(0.0243*L713,0.005*L713,_xll.RiskTruncateP(0.05,0.95),_xll.RiskName("Soil Intake"),_xll.RiskUnits("kg"))</f>
        <v>#NAME?</v>
      </c>
      <c r="N713" s="134" t="e">
        <f t="shared" ca="1" si="86"/>
        <v>#NAME?</v>
      </c>
      <c r="O713" s="134">
        <f t="shared" si="87"/>
        <v>0</v>
      </c>
      <c r="P713" s="134" t="e">
        <f t="shared" ca="1" si="84"/>
        <v>#NAME?</v>
      </c>
      <c r="Q713" s="134" t="e">
        <f t="shared" ca="1" si="88"/>
        <v>#NAME?</v>
      </c>
      <c r="R713" s="134" t="e">
        <f t="shared" ca="1" si="89"/>
        <v>#NAME?</v>
      </c>
      <c r="S713" s="134" t="e">
        <f t="shared" ca="1" si="83"/>
        <v>#NAME?</v>
      </c>
      <c r="T713" s="134" t="e" cm="1">
        <f t="array" aca="1" ref="T713" ca="1">U712-(U712*(0.5^(1/_xll.RiskNormal('SW7'!C$2,'SW7'!D$2,_xll.RiskTruncateP(0.05,0.95),_xll.RiskName("Halflife"),_xll.RiskUnits("d")))))</f>
        <v>#NAME?</v>
      </c>
      <c r="U713" s="134" t="e">
        <f t="shared" ca="1" si="90"/>
        <v>#NAME?</v>
      </c>
      <c r="V713" s="137" t="e" cm="1">
        <f t="array" aca="1" ref="V713" ca="1">(U713*_xll.RiskNormal('SW7'!C$3,'SW7'!D$3,_xll.RiskTruncateP(0.05,0.95),_xll.RiskName("PFAS MUSCLE FRAC"))/(B713*_xll.RiskNormal('SW7'!C$4,'SW7'!E$4,_xll.RiskTruncateP(0.05,0.95),_xll.RiskName("MUSCLE BW FRAC"))))/1000</f>
        <v>#NAME?</v>
      </c>
      <c r="W713" s="137" t="e" cm="1">
        <f t="array" aca="1" ref="W713" ca="1">V713/_xll.RiskNormal('SW7'!C$5,'SW7'!D$5,_xll.RiskTruncateP(0.05,0.95),_xll.RiskName("Serum Part"))</f>
        <v>#NAME?</v>
      </c>
    </row>
    <row r="714" spans="1:23" x14ac:dyDescent="0.35">
      <c r="A714" s="133">
        <f t="shared" si="79"/>
        <v>711</v>
      </c>
      <c r="B714" s="134" t="e" cm="1">
        <f t="array" aca="1" ref="B714" ca="1">B713+_xll.RiskNormal(0.32,0.112,_xll.RiskTruncateP(0.05,0.95),_xll.RiskName("BW Gain 2"),_xll.RiskUnits("kg"))</f>
        <v>#NAME?</v>
      </c>
      <c r="C714" s="133">
        <v>0</v>
      </c>
      <c r="D714" s="133">
        <v>0</v>
      </c>
      <c r="E714" s="163">
        <v>0</v>
      </c>
      <c r="F714" s="134"/>
      <c r="G714" s="134"/>
      <c r="H714" s="134"/>
      <c r="I714" s="134"/>
      <c r="J714" s="134"/>
      <c r="K714" s="134"/>
      <c r="L714" s="134" t="e" cm="1">
        <f t="array" aca="1" ref="L714" ca="1">_xll.RiskNormal(5.4702*LN(A714)-22.889,(5.4702*LN(A714)-22.889)*0.35,_xll.RiskTruncateP(0.05,0.95),_xll.RiskName("DMI"),_xll.RiskUnits("kg"))</f>
        <v>#NAME?</v>
      </c>
      <c r="M714" s="134" t="e" cm="1">
        <f t="array" aca="1" ref="M714" ca="1">_xll.RiskNormal(0.0243*L714,0.005*L714,_xll.RiskTruncateP(0.05,0.95),_xll.RiskName("Soil Intake"),_xll.RiskUnits("kg"))</f>
        <v>#NAME?</v>
      </c>
      <c r="N714" s="134" t="e">
        <f t="shared" ca="1" si="86"/>
        <v>#NAME?</v>
      </c>
      <c r="O714" s="134">
        <f t="shared" si="87"/>
        <v>0</v>
      </c>
      <c r="P714" s="134" t="e">
        <f t="shared" ca="1" si="84"/>
        <v>#NAME?</v>
      </c>
      <c r="Q714" s="134" t="e">
        <f t="shared" ca="1" si="88"/>
        <v>#NAME?</v>
      </c>
      <c r="R714" s="134" t="e">
        <f t="shared" ca="1" si="89"/>
        <v>#NAME?</v>
      </c>
      <c r="S714" s="134" t="e">
        <f t="shared" ca="1" si="83"/>
        <v>#NAME?</v>
      </c>
      <c r="T714" s="134" t="e" cm="1">
        <f t="array" aca="1" ref="T714" ca="1">U713-(U713*(0.5^(1/_xll.RiskNormal('SW7'!C$2,'SW7'!D$2,_xll.RiskTruncateP(0.05,0.95),_xll.RiskName("Halflife"),_xll.RiskUnits("d")))))</f>
        <v>#NAME?</v>
      </c>
      <c r="U714" s="134" t="e">
        <f t="shared" ca="1" si="90"/>
        <v>#NAME?</v>
      </c>
      <c r="V714" s="137" t="e" cm="1">
        <f t="array" aca="1" ref="V714" ca="1">(U714*_xll.RiskNormal('SW7'!C$3,'SW7'!D$3,_xll.RiskTruncateP(0.05,0.95),_xll.RiskName("PFAS MUSCLE FRAC"))/(B714*_xll.RiskNormal('SW7'!C$4,'SW7'!E$4,_xll.RiskTruncateP(0.05,0.95),_xll.RiskName("MUSCLE BW FRAC"))))/1000</f>
        <v>#NAME?</v>
      </c>
      <c r="W714" s="137" t="e" cm="1">
        <f t="array" aca="1" ref="W714" ca="1">V714/_xll.RiskNormal('SW7'!C$5,'SW7'!D$5,_xll.RiskTruncateP(0.05,0.95),_xll.RiskName("Serum Part"))</f>
        <v>#NAME?</v>
      </c>
    </row>
    <row r="715" spans="1:23" x14ac:dyDescent="0.35">
      <c r="A715" s="133">
        <f t="shared" si="79"/>
        <v>712</v>
      </c>
      <c r="B715" s="134" t="e" cm="1">
        <f t="array" aca="1" ref="B715" ca="1">B714+_xll.RiskNormal(0.32,0.112,_xll.RiskTruncateP(0.05,0.95),_xll.RiskName("BW Gain 2"),_xll.RiskUnits("kg"))</f>
        <v>#NAME?</v>
      </c>
      <c r="C715" s="133">
        <v>0</v>
      </c>
      <c r="D715" s="133">
        <v>0</v>
      </c>
      <c r="E715" s="163">
        <v>0</v>
      </c>
      <c r="F715" s="134"/>
      <c r="G715" s="134"/>
      <c r="H715" s="134"/>
      <c r="I715" s="134"/>
      <c r="J715" s="134"/>
      <c r="K715" s="134"/>
      <c r="L715" s="134" t="e" cm="1">
        <f t="array" aca="1" ref="L715" ca="1">_xll.RiskNormal(5.4702*LN(A715)-22.889,(5.4702*LN(A715)-22.889)*0.35,_xll.RiskTruncateP(0.05,0.95),_xll.RiskName("DMI"),_xll.RiskUnits("kg"))</f>
        <v>#NAME?</v>
      </c>
      <c r="M715" s="134" t="e" cm="1">
        <f t="array" aca="1" ref="M715" ca="1">_xll.RiskNormal(0.0243*L715,0.005*L715,_xll.RiskTruncateP(0.05,0.95),_xll.RiskName("Soil Intake"),_xll.RiskUnits("kg"))</f>
        <v>#NAME?</v>
      </c>
      <c r="N715" s="134" t="e">
        <f t="shared" ca="1" si="86"/>
        <v>#NAME?</v>
      </c>
      <c r="O715" s="134">
        <f t="shared" si="87"/>
        <v>0</v>
      </c>
      <c r="P715" s="134" t="e">
        <f t="shared" ca="1" si="84"/>
        <v>#NAME?</v>
      </c>
      <c r="Q715" s="134" t="e">
        <f t="shared" ca="1" si="88"/>
        <v>#NAME?</v>
      </c>
      <c r="R715" s="134" t="e">
        <f t="shared" ca="1" si="89"/>
        <v>#NAME?</v>
      </c>
      <c r="S715" s="134" t="e">
        <f t="shared" ca="1" si="83"/>
        <v>#NAME?</v>
      </c>
      <c r="T715" s="134" t="e" cm="1">
        <f t="array" aca="1" ref="T715" ca="1">U714-(U714*(0.5^(1/_xll.RiskNormal('SW7'!C$2,'SW7'!D$2,_xll.RiskTruncateP(0.05,0.95),_xll.RiskName("Halflife"),_xll.RiskUnits("d")))))</f>
        <v>#NAME?</v>
      </c>
      <c r="U715" s="134" t="e">
        <f t="shared" ca="1" si="90"/>
        <v>#NAME?</v>
      </c>
      <c r="V715" s="137" t="e" cm="1">
        <f t="array" aca="1" ref="V715" ca="1">(U715*_xll.RiskNormal('SW7'!C$3,'SW7'!D$3,_xll.RiskTruncateP(0.05,0.95),_xll.RiskName("PFAS MUSCLE FRAC"))/(B715*_xll.RiskNormal('SW7'!C$4,'SW7'!E$4,_xll.RiskTruncateP(0.05,0.95),_xll.RiskName("MUSCLE BW FRAC"))))/1000</f>
        <v>#NAME?</v>
      </c>
      <c r="W715" s="137" t="e" cm="1">
        <f t="array" aca="1" ref="W715" ca="1">V715/_xll.RiskNormal('SW7'!C$5,'SW7'!D$5,_xll.RiskTruncateP(0.05,0.95),_xll.RiskName("Serum Part"))</f>
        <v>#NAME?</v>
      </c>
    </row>
    <row r="716" spans="1:23" x14ac:dyDescent="0.35">
      <c r="A716" s="133">
        <f t="shared" si="79"/>
        <v>713</v>
      </c>
      <c r="B716" s="134" t="e" cm="1">
        <f t="array" aca="1" ref="B716" ca="1">B715+_xll.RiskNormal(0.32,0.112,_xll.RiskTruncateP(0.05,0.95),_xll.RiskName("BW Gain 2"),_xll.RiskUnits("kg"))</f>
        <v>#NAME?</v>
      </c>
      <c r="C716" s="133">
        <v>0</v>
      </c>
      <c r="D716" s="133">
        <v>0</v>
      </c>
      <c r="E716" s="163">
        <v>0</v>
      </c>
      <c r="F716" s="134"/>
      <c r="G716" s="134"/>
      <c r="H716" s="134"/>
      <c r="I716" s="134"/>
      <c r="J716" s="134"/>
      <c r="K716" s="134"/>
      <c r="L716" s="134" t="e" cm="1">
        <f t="array" aca="1" ref="L716" ca="1">_xll.RiskNormal(5.4702*LN(A716)-22.889,(5.4702*LN(A716)-22.889)*0.35,_xll.RiskTruncateP(0.05,0.95),_xll.RiskName("DMI"),_xll.RiskUnits("kg"))</f>
        <v>#NAME?</v>
      </c>
      <c r="M716" s="134" t="e" cm="1">
        <f t="array" aca="1" ref="M716" ca="1">_xll.RiskNormal(0.0243*L716,0.005*L716,_xll.RiskTruncateP(0.05,0.95),_xll.RiskName("Soil Intake"),_xll.RiskUnits("kg"))</f>
        <v>#NAME?</v>
      </c>
      <c r="N716" s="134" t="e">
        <f t="shared" ca="1" si="86"/>
        <v>#NAME?</v>
      </c>
      <c r="O716" s="134">
        <f t="shared" si="87"/>
        <v>0</v>
      </c>
      <c r="P716" s="134" t="e">
        <f t="shared" ca="1" si="84"/>
        <v>#NAME?</v>
      </c>
      <c r="Q716" s="134" t="e">
        <f t="shared" ca="1" si="88"/>
        <v>#NAME?</v>
      </c>
      <c r="R716" s="134" t="e">
        <f t="shared" ca="1" si="89"/>
        <v>#NAME?</v>
      </c>
      <c r="S716" s="134" t="e">
        <f t="shared" ca="1" si="83"/>
        <v>#NAME?</v>
      </c>
      <c r="T716" s="134" t="e" cm="1">
        <f t="array" aca="1" ref="T716" ca="1">U715-(U715*(0.5^(1/_xll.RiskNormal('SW7'!C$2,'SW7'!D$2,_xll.RiskTruncateP(0.05,0.95),_xll.RiskName("Halflife"),_xll.RiskUnits("d")))))</f>
        <v>#NAME?</v>
      </c>
      <c r="U716" s="134" t="e">
        <f t="shared" ca="1" si="90"/>
        <v>#NAME?</v>
      </c>
      <c r="V716" s="137" t="e" cm="1">
        <f t="array" aca="1" ref="V716" ca="1">(U716*_xll.RiskNormal('SW7'!C$3,'SW7'!D$3,_xll.RiskTruncateP(0.05,0.95),_xll.RiskName("PFAS MUSCLE FRAC"))/(B716*_xll.RiskNormal('SW7'!C$4,'SW7'!E$4,_xll.RiskTruncateP(0.05,0.95),_xll.RiskName("MUSCLE BW FRAC"))))/1000</f>
        <v>#NAME?</v>
      </c>
      <c r="W716" s="137" t="e" cm="1">
        <f t="array" aca="1" ref="W716" ca="1">V716/_xll.RiskNormal('SW7'!C$5,'SW7'!D$5,_xll.RiskTruncateP(0.05,0.95),_xll.RiskName("Serum Part"))</f>
        <v>#NAME?</v>
      </c>
    </row>
    <row r="717" spans="1:23" x14ac:dyDescent="0.35">
      <c r="A717" s="133">
        <f t="shared" si="79"/>
        <v>714</v>
      </c>
      <c r="B717" s="134" t="e" cm="1">
        <f t="array" aca="1" ref="B717" ca="1">B716+_xll.RiskNormal(0.32,0.112,_xll.RiskTruncateP(0.05,0.95),_xll.RiskName("BW Gain 2"),_xll.RiskUnits("kg"))</f>
        <v>#NAME?</v>
      </c>
      <c r="C717" s="133">
        <v>0</v>
      </c>
      <c r="D717" s="133">
        <v>0</v>
      </c>
      <c r="E717" s="163">
        <v>0</v>
      </c>
      <c r="F717" s="134"/>
      <c r="G717" s="134"/>
      <c r="H717" s="134"/>
      <c r="I717" s="134"/>
      <c r="J717" s="134"/>
      <c r="K717" s="134"/>
      <c r="L717" s="134" t="e" cm="1">
        <f t="array" aca="1" ref="L717" ca="1">_xll.RiskNormal(5.4702*LN(A717)-22.889,(5.4702*LN(A717)-22.889)*0.35,_xll.RiskTruncateP(0.05,0.95),_xll.RiskName("DMI"),_xll.RiskUnits("kg"))</f>
        <v>#NAME?</v>
      </c>
      <c r="M717" s="134" t="e" cm="1">
        <f t="array" aca="1" ref="M717" ca="1">_xll.RiskNormal(0.0243*L717,0.005*L717,_xll.RiskTruncateP(0.05,0.95),_xll.RiskName("Soil Intake"),_xll.RiskUnits("kg"))</f>
        <v>#NAME?</v>
      </c>
      <c r="N717" s="134" t="e">
        <f t="shared" ca="1" si="86"/>
        <v>#NAME?</v>
      </c>
      <c r="O717" s="134">
        <f t="shared" si="87"/>
        <v>0</v>
      </c>
      <c r="P717" s="134" t="e">
        <f t="shared" ca="1" si="84"/>
        <v>#NAME?</v>
      </c>
      <c r="Q717" s="134" t="e">
        <f t="shared" ca="1" si="88"/>
        <v>#NAME?</v>
      </c>
      <c r="R717" s="134" t="e">
        <f t="shared" ca="1" si="89"/>
        <v>#NAME?</v>
      </c>
      <c r="S717" s="134" t="e">
        <f t="shared" ca="1" si="83"/>
        <v>#NAME?</v>
      </c>
      <c r="T717" s="134" t="e" cm="1">
        <f t="array" aca="1" ref="T717" ca="1">U716-(U716*(0.5^(1/_xll.RiskNormal('SW7'!C$2,'SW7'!D$2,_xll.RiskTruncateP(0.05,0.95),_xll.RiskName("Halflife"),_xll.RiskUnits("d")))))</f>
        <v>#NAME?</v>
      </c>
      <c r="U717" s="134" t="e">
        <f t="shared" ca="1" si="90"/>
        <v>#NAME?</v>
      </c>
      <c r="V717" s="137" t="e" cm="1">
        <f t="array" aca="1" ref="V717" ca="1">(U717*_xll.RiskNormal('SW7'!C$3,'SW7'!D$3,_xll.RiskTruncateP(0.05,0.95),_xll.RiskName("PFAS MUSCLE FRAC"))/(B717*_xll.RiskNormal('SW7'!C$4,'SW7'!E$4,_xll.RiskTruncateP(0.05,0.95),_xll.RiskName("MUSCLE BW FRAC"))))/1000</f>
        <v>#NAME?</v>
      </c>
      <c r="W717" s="137" t="e" cm="1">
        <f t="array" aca="1" ref="W717" ca="1">V717/_xll.RiskNormal('SW7'!C$5,'SW7'!D$5,_xll.RiskTruncateP(0.05,0.95),_xll.RiskName("Serum Part"))</f>
        <v>#NAME?</v>
      </c>
    </row>
    <row r="718" spans="1:23" x14ac:dyDescent="0.35">
      <c r="A718" s="133">
        <f t="shared" si="79"/>
        <v>715</v>
      </c>
      <c r="B718" s="134" t="e" cm="1">
        <f t="array" aca="1" ref="B718" ca="1">B717+_xll.RiskNormal(0.32,0.112,_xll.RiskTruncateP(0.05,0.95),_xll.RiskName("BW Gain 2"),_xll.RiskUnits("kg"))</f>
        <v>#NAME?</v>
      </c>
      <c r="C718" s="133">
        <v>0</v>
      </c>
      <c r="D718" s="133">
        <v>0</v>
      </c>
      <c r="E718" s="163">
        <v>0</v>
      </c>
      <c r="F718" s="134"/>
      <c r="G718" s="134"/>
      <c r="H718" s="134"/>
      <c r="I718" s="134"/>
      <c r="J718" s="134"/>
      <c r="K718" s="134"/>
      <c r="L718" s="134" t="e" cm="1">
        <f t="array" aca="1" ref="L718" ca="1">_xll.RiskNormal(5.4702*LN(A718)-22.889,(5.4702*LN(A718)-22.889)*0.35,_xll.RiskTruncateP(0.05,0.95),_xll.RiskName("DMI"),_xll.RiskUnits("kg"))</f>
        <v>#NAME?</v>
      </c>
      <c r="M718" s="134" t="e" cm="1">
        <f t="array" aca="1" ref="M718" ca="1">_xll.RiskNormal(0.0243*L718,0.005*L718,_xll.RiskTruncateP(0.05,0.95),_xll.RiskName("Soil Intake"),_xll.RiskUnits("kg"))</f>
        <v>#NAME?</v>
      </c>
      <c r="N718" s="134" t="e">
        <f t="shared" ca="1" si="86"/>
        <v>#NAME?</v>
      </c>
      <c r="O718" s="134">
        <f t="shared" si="87"/>
        <v>0</v>
      </c>
      <c r="P718" s="134" t="e">
        <f t="shared" ca="1" si="84"/>
        <v>#NAME?</v>
      </c>
      <c r="Q718" s="134" t="e">
        <f t="shared" ca="1" si="88"/>
        <v>#NAME?</v>
      </c>
      <c r="R718" s="134" t="e">
        <f t="shared" ca="1" si="89"/>
        <v>#NAME?</v>
      </c>
      <c r="S718" s="134" t="e">
        <f t="shared" ca="1" si="83"/>
        <v>#NAME?</v>
      </c>
      <c r="T718" s="134" t="e" cm="1">
        <f t="array" aca="1" ref="T718" ca="1">U717-(U717*(0.5^(1/_xll.RiskNormal('SW7'!C$2,'SW7'!D$2,_xll.RiskTruncateP(0.05,0.95),_xll.RiskName("Halflife"),_xll.RiskUnits("d")))))</f>
        <v>#NAME?</v>
      </c>
      <c r="U718" s="134" t="e">
        <f t="shared" ca="1" si="90"/>
        <v>#NAME?</v>
      </c>
      <c r="V718" s="137" t="e" cm="1">
        <f t="array" aca="1" ref="V718" ca="1">(U718*_xll.RiskNormal('SW7'!C$3,'SW7'!D$3,_xll.RiskTruncateP(0.05,0.95),_xll.RiskName("PFAS MUSCLE FRAC"))/(B718*_xll.RiskNormal('SW7'!C$4,'SW7'!E$4,_xll.RiskTruncateP(0.05,0.95),_xll.RiskName("MUSCLE BW FRAC"))))/1000</f>
        <v>#NAME?</v>
      </c>
      <c r="W718" s="137" t="e" cm="1">
        <f t="array" aca="1" ref="W718" ca="1">V718/_xll.RiskNormal('SW7'!C$5,'SW7'!D$5,_xll.RiskTruncateP(0.05,0.95),_xll.RiskName("Serum Part"))</f>
        <v>#NAME?</v>
      </c>
    </row>
    <row r="719" spans="1:23" x14ac:dyDescent="0.35">
      <c r="A719" s="133">
        <f t="shared" si="79"/>
        <v>716</v>
      </c>
      <c r="B719" s="134" t="e" cm="1">
        <f t="array" aca="1" ref="B719" ca="1">B718+_xll.RiskNormal(0.32,0.112,_xll.RiskTruncateP(0.05,0.95),_xll.RiskName("BW Gain 2"),_xll.RiskUnits("kg"))</f>
        <v>#NAME?</v>
      </c>
      <c r="C719" s="133">
        <v>0</v>
      </c>
      <c r="D719" s="133">
        <v>0</v>
      </c>
      <c r="E719" s="163">
        <v>0</v>
      </c>
      <c r="F719" s="134"/>
      <c r="G719" s="134"/>
      <c r="H719" s="134"/>
      <c r="I719" s="134"/>
      <c r="J719" s="134"/>
      <c r="K719" s="134"/>
      <c r="L719" s="134" t="e" cm="1">
        <f t="array" aca="1" ref="L719" ca="1">_xll.RiskNormal(5.4702*LN(A719)-22.889,(5.4702*LN(A719)-22.889)*0.35,_xll.RiskTruncateP(0.05,0.95),_xll.RiskName("DMI"),_xll.RiskUnits("kg"))</f>
        <v>#NAME?</v>
      </c>
      <c r="M719" s="134" t="e" cm="1">
        <f t="array" aca="1" ref="M719" ca="1">_xll.RiskNormal(0.0243*L719,0.005*L719,_xll.RiskTruncateP(0.05,0.95),_xll.RiskName("Soil Intake"),_xll.RiskUnits("kg"))</f>
        <v>#NAME?</v>
      </c>
      <c r="N719" s="134" t="e">
        <f t="shared" ca="1" si="86"/>
        <v>#NAME?</v>
      </c>
      <c r="O719" s="134">
        <f t="shared" si="87"/>
        <v>0</v>
      </c>
      <c r="P719" s="134" t="e">
        <f t="shared" ca="1" si="84"/>
        <v>#NAME?</v>
      </c>
      <c r="Q719" s="134" t="e">
        <f t="shared" ca="1" si="88"/>
        <v>#NAME?</v>
      </c>
      <c r="R719" s="134" t="e">
        <f t="shared" ca="1" si="89"/>
        <v>#NAME?</v>
      </c>
      <c r="S719" s="134" t="e">
        <f t="shared" ref="S719:S738" ca="1" si="91">SUM(O719:R719)</f>
        <v>#NAME?</v>
      </c>
      <c r="T719" s="134" t="e" cm="1">
        <f t="array" aca="1" ref="T719" ca="1">U718-(U718*(0.5^(1/_xll.RiskNormal('SW7'!C$2,'SW7'!D$2,_xll.RiskTruncateP(0.05,0.95),_xll.RiskName("Halflife"),_xll.RiskUnits("d")))))</f>
        <v>#NAME?</v>
      </c>
      <c r="U719" s="134" t="e">
        <f t="shared" ca="1" si="90"/>
        <v>#NAME?</v>
      </c>
      <c r="V719" s="137" t="e" cm="1">
        <f t="array" aca="1" ref="V719" ca="1">(U719*_xll.RiskNormal('SW7'!C$3,'SW7'!D$3,_xll.RiskTruncateP(0.05,0.95),_xll.RiskName("PFAS MUSCLE FRAC"))/(B719*_xll.RiskNormal('SW7'!C$4,'SW7'!E$4,_xll.RiskTruncateP(0.05,0.95),_xll.RiskName("MUSCLE BW FRAC"))))/1000</f>
        <v>#NAME?</v>
      </c>
      <c r="W719" s="137" t="e" cm="1">
        <f t="array" aca="1" ref="W719" ca="1">V719/_xll.RiskNormal('SW7'!C$5,'SW7'!D$5,_xll.RiskTruncateP(0.05,0.95),_xll.RiskName("Serum Part"))</f>
        <v>#NAME?</v>
      </c>
    </row>
    <row r="720" spans="1:23" x14ac:dyDescent="0.35">
      <c r="A720" s="133">
        <f t="shared" si="79"/>
        <v>717</v>
      </c>
      <c r="B720" s="134" t="e" cm="1">
        <f t="array" aca="1" ref="B720" ca="1">B719+_xll.RiskNormal(0.32,0.112,_xll.RiskTruncateP(0.05,0.95),_xll.RiskName("BW Gain 2"),_xll.RiskUnits("kg"))</f>
        <v>#NAME?</v>
      </c>
      <c r="C720" s="133">
        <v>0</v>
      </c>
      <c r="D720" s="133">
        <v>0</v>
      </c>
      <c r="E720" s="163">
        <v>0</v>
      </c>
      <c r="F720" s="134"/>
      <c r="G720" s="134"/>
      <c r="H720" s="134"/>
      <c r="I720" s="134"/>
      <c r="J720" s="134"/>
      <c r="K720" s="134"/>
      <c r="L720" s="134" t="e" cm="1">
        <f t="array" aca="1" ref="L720" ca="1">_xll.RiskNormal(5.4702*LN(A720)-22.889,(5.4702*LN(A720)-22.889)*0.35,_xll.RiskTruncateP(0.05,0.95),_xll.RiskName("DMI"),_xll.RiskUnits("kg"))</f>
        <v>#NAME?</v>
      </c>
      <c r="M720" s="134" t="e" cm="1">
        <f t="array" aca="1" ref="M720" ca="1">_xll.RiskNormal(0.0243*L720,0.005*L720,_xll.RiskTruncateP(0.05,0.95),_xll.RiskName("Soil Intake"),_xll.RiskUnits("kg"))</f>
        <v>#NAME?</v>
      </c>
      <c r="N720" s="134" t="e">
        <f t="shared" ca="1" si="86"/>
        <v>#NAME?</v>
      </c>
      <c r="O720" s="134">
        <f t="shared" si="87"/>
        <v>0</v>
      </c>
      <c r="P720" s="134" t="e">
        <f t="shared" ca="1" si="84"/>
        <v>#NAME?</v>
      </c>
      <c r="Q720" s="134" t="e">
        <f t="shared" ca="1" si="88"/>
        <v>#NAME?</v>
      </c>
      <c r="R720" s="134" t="e">
        <f t="shared" ca="1" si="89"/>
        <v>#NAME?</v>
      </c>
      <c r="S720" s="134" t="e">
        <f t="shared" ca="1" si="91"/>
        <v>#NAME?</v>
      </c>
      <c r="T720" s="134" t="e" cm="1">
        <f t="array" aca="1" ref="T720" ca="1">U719-(U719*(0.5^(1/_xll.RiskNormal('SW7'!C$2,'SW7'!D$2,_xll.RiskTruncateP(0.05,0.95),_xll.RiskName("Halflife"),_xll.RiskUnits("d")))))</f>
        <v>#NAME?</v>
      </c>
      <c r="U720" s="134" t="e">
        <f t="shared" ca="1" si="90"/>
        <v>#NAME?</v>
      </c>
      <c r="V720" s="137" t="e" cm="1">
        <f t="array" aca="1" ref="V720" ca="1">(U720*_xll.RiskNormal('SW7'!C$3,'SW7'!D$3,_xll.RiskTruncateP(0.05,0.95),_xll.RiskName("PFAS MUSCLE FRAC"))/(B720*_xll.RiskNormal('SW7'!C$4,'SW7'!E$4,_xll.RiskTruncateP(0.05,0.95),_xll.RiskName("MUSCLE BW FRAC"))))/1000</f>
        <v>#NAME?</v>
      </c>
      <c r="W720" s="137" t="e" cm="1">
        <f t="array" aca="1" ref="W720" ca="1">V720/_xll.RiskNormal('SW7'!C$5,'SW7'!D$5,_xll.RiskTruncateP(0.05,0.95),_xll.RiskName("Serum Part"))</f>
        <v>#NAME?</v>
      </c>
    </row>
    <row r="721" spans="1:23" x14ac:dyDescent="0.35">
      <c r="A721" s="133">
        <f t="shared" si="79"/>
        <v>718</v>
      </c>
      <c r="B721" s="134" t="e" cm="1">
        <f t="array" aca="1" ref="B721" ca="1">B720+_xll.RiskNormal(0.32,0.112,_xll.RiskTruncateP(0.05,0.95),_xll.RiskName("BW Gain 2"),_xll.RiskUnits("kg"))</f>
        <v>#NAME?</v>
      </c>
      <c r="C721" s="133">
        <v>0</v>
      </c>
      <c r="D721" s="133">
        <v>0</v>
      </c>
      <c r="E721" s="163">
        <v>0</v>
      </c>
      <c r="F721" s="134"/>
      <c r="G721" s="134"/>
      <c r="H721" s="134"/>
      <c r="I721" s="134"/>
      <c r="J721" s="134"/>
      <c r="K721" s="134"/>
      <c r="L721" s="134" t="e" cm="1">
        <f t="array" aca="1" ref="L721" ca="1">_xll.RiskNormal(5.4702*LN(A721)-22.889,(5.4702*LN(A721)-22.889)*0.35,_xll.RiskTruncateP(0.05,0.95),_xll.RiskName("DMI"),_xll.RiskUnits("kg"))</f>
        <v>#NAME?</v>
      </c>
      <c r="M721" s="134" t="e" cm="1">
        <f t="array" aca="1" ref="M721" ca="1">_xll.RiskNormal(0.0243*L721,0.005*L721,_xll.RiskTruncateP(0.05,0.95),_xll.RiskName("Soil Intake"),_xll.RiskUnits("kg"))</f>
        <v>#NAME?</v>
      </c>
      <c r="N721" s="134" t="e">
        <f t="shared" ca="1" si="86"/>
        <v>#NAME?</v>
      </c>
      <c r="O721" s="134">
        <f t="shared" si="87"/>
        <v>0</v>
      </c>
      <c r="P721" s="134" t="e">
        <f t="shared" ca="1" si="84"/>
        <v>#NAME?</v>
      </c>
      <c r="Q721" s="134" t="e">
        <f t="shared" ca="1" si="88"/>
        <v>#NAME?</v>
      </c>
      <c r="R721" s="134" t="e">
        <f t="shared" ca="1" si="89"/>
        <v>#NAME?</v>
      </c>
      <c r="S721" s="134" t="e">
        <f t="shared" ca="1" si="91"/>
        <v>#NAME?</v>
      </c>
      <c r="T721" s="134" t="e" cm="1">
        <f t="array" aca="1" ref="T721" ca="1">U720-(U720*(0.5^(1/_xll.RiskNormal('SW7'!C$2,'SW7'!D$2,_xll.RiskTruncateP(0.05,0.95),_xll.RiskName("Halflife"),_xll.RiskUnits("d")))))</f>
        <v>#NAME?</v>
      </c>
      <c r="U721" s="134" t="e">
        <f t="shared" ca="1" si="90"/>
        <v>#NAME?</v>
      </c>
      <c r="V721" s="137" t="e" cm="1">
        <f t="array" aca="1" ref="V721" ca="1">(U721*_xll.RiskNormal('SW7'!C$3,'SW7'!D$3,_xll.RiskTruncateP(0.05,0.95),_xll.RiskName("PFAS MUSCLE FRAC"))/(B721*_xll.RiskNormal('SW7'!C$4,'SW7'!E$4,_xll.RiskTruncateP(0.05,0.95),_xll.RiskName("MUSCLE BW FRAC"))))/1000</f>
        <v>#NAME?</v>
      </c>
      <c r="W721" s="137" t="e" cm="1">
        <f t="array" aca="1" ref="W721" ca="1">V721/_xll.RiskNormal('SW7'!C$5,'SW7'!D$5,_xll.RiskTruncateP(0.05,0.95),_xll.RiskName("Serum Part"))</f>
        <v>#NAME?</v>
      </c>
    </row>
    <row r="722" spans="1:23" x14ac:dyDescent="0.35">
      <c r="A722" s="133">
        <f t="shared" si="79"/>
        <v>719</v>
      </c>
      <c r="B722" s="134" t="e" cm="1">
        <f t="array" aca="1" ref="B722" ca="1">B721+_xll.RiskNormal(0.32,0.112,_xll.RiskTruncateP(0.05,0.95),_xll.RiskName("BW Gain 2"),_xll.RiskUnits("kg"))</f>
        <v>#NAME?</v>
      </c>
      <c r="C722" s="133">
        <v>0</v>
      </c>
      <c r="D722" s="133">
        <v>0</v>
      </c>
      <c r="E722" s="163">
        <v>0</v>
      </c>
      <c r="F722" s="134"/>
      <c r="G722" s="134"/>
      <c r="H722" s="134"/>
      <c r="I722" s="134"/>
      <c r="J722" s="134"/>
      <c r="K722" s="134"/>
      <c r="L722" s="134" t="e" cm="1">
        <f t="array" aca="1" ref="L722" ca="1">_xll.RiskNormal(5.4702*LN(A722)-22.889,(5.4702*LN(A722)-22.889)*0.35,_xll.RiskTruncateP(0.05,0.95),_xll.RiskName("DMI"),_xll.RiskUnits("kg"))</f>
        <v>#NAME?</v>
      </c>
      <c r="M722" s="134" t="e" cm="1">
        <f t="array" aca="1" ref="M722" ca="1">_xll.RiskNormal(0.0243*L722,0.005*L722,_xll.RiskTruncateP(0.05,0.95),_xll.RiskName("Soil Intake"),_xll.RiskUnits("kg"))</f>
        <v>#NAME?</v>
      </c>
      <c r="N722" s="134" t="e">
        <f t="shared" ca="1" si="86"/>
        <v>#NAME?</v>
      </c>
      <c r="O722" s="134">
        <f t="shared" si="87"/>
        <v>0</v>
      </c>
      <c r="P722" s="134" t="e">
        <f t="shared" ca="1" si="84"/>
        <v>#NAME?</v>
      </c>
      <c r="Q722" s="134" t="e">
        <f t="shared" ca="1" si="88"/>
        <v>#NAME?</v>
      </c>
      <c r="R722" s="134" t="e">
        <f t="shared" ca="1" si="89"/>
        <v>#NAME?</v>
      </c>
      <c r="S722" s="134" t="e">
        <f t="shared" ca="1" si="91"/>
        <v>#NAME?</v>
      </c>
      <c r="T722" s="134" t="e" cm="1">
        <f t="array" aca="1" ref="T722" ca="1">U721-(U721*(0.5^(1/_xll.RiskNormal('SW7'!C$2,'SW7'!D$2,_xll.RiskTruncateP(0.05,0.95),_xll.RiskName("Halflife"),_xll.RiskUnits("d")))))</f>
        <v>#NAME?</v>
      </c>
      <c r="U722" s="134" t="e">
        <f t="shared" ca="1" si="90"/>
        <v>#NAME?</v>
      </c>
      <c r="V722" s="137" t="e" cm="1">
        <f t="array" aca="1" ref="V722" ca="1">(U722*_xll.RiskNormal('SW7'!C$3,'SW7'!D$3,_xll.RiskTruncateP(0.05,0.95),_xll.RiskName("PFAS MUSCLE FRAC"))/(B722*_xll.RiskNormal('SW7'!C$4,'SW7'!E$4,_xll.RiskTruncateP(0.05,0.95),_xll.RiskName("MUSCLE BW FRAC"))))/1000</f>
        <v>#NAME?</v>
      </c>
      <c r="W722" s="137" t="e" cm="1">
        <f t="array" aca="1" ref="W722" ca="1">V722/_xll.RiskNormal('SW7'!C$5,'SW7'!D$5,_xll.RiskTruncateP(0.05,0.95),_xll.RiskName("Serum Part"))</f>
        <v>#NAME?</v>
      </c>
    </row>
    <row r="723" spans="1:23" x14ac:dyDescent="0.35">
      <c r="A723" s="133">
        <f t="shared" si="79"/>
        <v>720</v>
      </c>
      <c r="B723" s="134" t="e" cm="1">
        <f t="array" aca="1" ref="B723" ca="1">B722+_xll.RiskNormal(0.32,0.112,_xll.RiskTruncateP(0.05,0.95),_xll.RiskName("BW Gain 2"),_xll.RiskUnits("kg"))</f>
        <v>#NAME?</v>
      </c>
      <c r="C723" s="133">
        <v>0</v>
      </c>
      <c r="D723" s="133">
        <v>0</v>
      </c>
      <c r="E723" s="163">
        <v>0</v>
      </c>
      <c r="F723" s="134"/>
      <c r="G723" s="134"/>
      <c r="H723" s="134"/>
      <c r="I723" s="134"/>
      <c r="J723" s="134"/>
      <c r="K723" s="134"/>
      <c r="L723" s="134" t="e" cm="1">
        <f t="array" aca="1" ref="L723" ca="1">_xll.RiskNormal(5.4702*LN(A723)-22.889,(5.4702*LN(A723)-22.889)*0.35,_xll.RiskTruncateP(0.05,0.95),_xll.RiskName("DMI"),_xll.RiskUnits("kg"))</f>
        <v>#NAME?</v>
      </c>
      <c r="M723" s="134" t="e" cm="1">
        <f t="array" aca="1" ref="M723" ca="1">_xll.RiskNormal(0.0243*L723,0.005*L723,_xll.RiskTruncateP(0.05,0.95),_xll.RiskName("Soil Intake"),_xll.RiskUnits("kg"))</f>
        <v>#NAME?</v>
      </c>
      <c r="N723" s="134" t="e">
        <f t="shared" ca="1" si="86"/>
        <v>#NAME?</v>
      </c>
      <c r="O723" s="134">
        <f t="shared" si="87"/>
        <v>0</v>
      </c>
      <c r="P723" s="134" t="e">
        <f t="shared" ca="1" si="84"/>
        <v>#NAME?</v>
      </c>
      <c r="Q723" s="134" t="e">
        <f t="shared" ca="1" si="88"/>
        <v>#NAME?</v>
      </c>
      <c r="R723" s="134" t="e">
        <f t="shared" ca="1" si="89"/>
        <v>#NAME?</v>
      </c>
      <c r="S723" s="134" t="e">
        <f t="shared" ca="1" si="91"/>
        <v>#NAME?</v>
      </c>
      <c r="T723" s="134" t="e" cm="1">
        <f t="array" aca="1" ref="T723" ca="1">U722-(U722*(0.5^(1/_xll.RiskNormal('SW7'!C$2,'SW7'!D$2,_xll.RiskTruncateP(0.05,0.95),_xll.RiskName("Halflife"),_xll.RiskUnits("d")))))</f>
        <v>#NAME?</v>
      </c>
      <c r="U723" s="134" t="e">
        <f t="shared" ca="1" si="90"/>
        <v>#NAME?</v>
      </c>
      <c r="V723" s="137" t="e" cm="1">
        <f t="array" aca="1" ref="V723" ca="1">(U723*_xll.RiskNormal('SW7'!C$3,'SW7'!D$3,_xll.RiskTruncateP(0.05,0.95),_xll.RiskName("PFAS MUSCLE FRAC"))/(B723*_xll.RiskNormal('SW7'!C$4,'SW7'!E$4,_xll.RiskTruncateP(0.05,0.95),_xll.RiskName("MUSCLE BW FRAC"))))/1000</f>
        <v>#NAME?</v>
      </c>
      <c r="W723" s="137" t="e" cm="1">
        <f t="array" aca="1" ref="W723" ca="1">V723/_xll.RiskNormal('SW7'!C$5,'SW7'!D$5,_xll.RiskTruncateP(0.05,0.95),_xll.RiskName("Serum Part"))</f>
        <v>#NAME?</v>
      </c>
    </row>
    <row r="724" spans="1:23" x14ac:dyDescent="0.35">
      <c r="A724" s="133">
        <f t="shared" si="79"/>
        <v>721</v>
      </c>
      <c r="B724" s="134" t="e" cm="1">
        <f t="array" aca="1" ref="B724" ca="1">B723+_xll.RiskNormal(0.32,0.112,_xll.RiskTruncateP(0.05,0.95),_xll.RiskName("BW Gain 2"),_xll.RiskUnits("kg"))</f>
        <v>#NAME?</v>
      </c>
      <c r="C724" s="133">
        <v>0</v>
      </c>
      <c r="D724" s="133">
        <v>0</v>
      </c>
      <c r="E724" s="163">
        <v>0</v>
      </c>
      <c r="F724" s="134"/>
      <c r="G724" s="134"/>
      <c r="H724" s="134"/>
      <c r="I724" s="134"/>
      <c r="J724" s="134"/>
      <c r="K724" s="134"/>
      <c r="L724" s="134" t="e" cm="1">
        <f t="array" aca="1" ref="L724" ca="1">_xll.RiskNormal(5.4702*LN(A724)-22.889,(5.4702*LN(A724)-22.889)*0.35,_xll.RiskTruncateP(0.05,0.95),_xll.RiskName("DMI"),_xll.RiskUnits("kg"))</f>
        <v>#NAME?</v>
      </c>
      <c r="M724" s="134" t="e" cm="1">
        <f t="array" aca="1" ref="M724" ca="1">_xll.RiskNormal(0.0243*L724,0.005*L724,_xll.RiskTruncateP(0.05,0.95),_xll.RiskName("Soil Intake"),_xll.RiskUnits("kg"))</f>
        <v>#NAME?</v>
      </c>
      <c r="N724" s="134" t="e">
        <f t="shared" ca="1" si="86"/>
        <v>#NAME?</v>
      </c>
      <c r="O724" s="134">
        <f t="shared" si="87"/>
        <v>0</v>
      </c>
      <c r="P724" s="134" t="e">
        <f t="shared" ca="1" si="84"/>
        <v>#NAME?</v>
      </c>
      <c r="Q724" s="134" t="e">
        <f t="shared" ca="1" si="88"/>
        <v>#NAME?</v>
      </c>
      <c r="R724" s="134" t="e">
        <f t="shared" ca="1" si="89"/>
        <v>#NAME?</v>
      </c>
      <c r="S724" s="134" t="e">
        <f t="shared" ca="1" si="91"/>
        <v>#NAME?</v>
      </c>
      <c r="T724" s="134" t="e" cm="1">
        <f t="array" aca="1" ref="T724" ca="1">U723-(U723*(0.5^(1/_xll.RiskNormal('SW7'!C$2,'SW7'!D$2,_xll.RiskTruncateP(0.05,0.95),_xll.RiskName("Halflife"),_xll.RiskUnits("d")))))</f>
        <v>#NAME?</v>
      </c>
      <c r="U724" s="134" t="e">
        <f t="shared" ca="1" si="90"/>
        <v>#NAME?</v>
      </c>
      <c r="V724" s="137" t="e" cm="1">
        <f t="array" aca="1" ref="V724" ca="1">(U724*_xll.RiskNormal('SW7'!C$3,'SW7'!D$3,_xll.RiskTruncateP(0.05,0.95),_xll.RiskName("PFAS MUSCLE FRAC"))/(B724*_xll.RiskNormal('SW7'!C$4,'SW7'!E$4,_xll.RiskTruncateP(0.05,0.95),_xll.RiskName("MUSCLE BW FRAC"))))/1000</f>
        <v>#NAME?</v>
      </c>
      <c r="W724" s="137" t="e" cm="1">
        <f t="array" aca="1" ref="W724" ca="1">V724/_xll.RiskNormal('SW7'!C$5,'SW7'!D$5,_xll.RiskTruncateP(0.05,0.95),_xll.RiskName("Serum Part"))</f>
        <v>#NAME?</v>
      </c>
    </row>
    <row r="725" spans="1:23" x14ac:dyDescent="0.35">
      <c r="A725" s="133">
        <f t="shared" si="79"/>
        <v>722</v>
      </c>
      <c r="B725" s="134" t="e" cm="1">
        <f t="array" aca="1" ref="B725" ca="1">B724+_xll.RiskNormal(0.32,0.112,_xll.RiskTruncateP(0.05,0.95),_xll.RiskName("BW Gain 2"),_xll.RiskUnits("kg"))</f>
        <v>#NAME?</v>
      </c>
      <c r="C725" s="133">
        <v>0</v>
      </c>
      <c r="D725" s="133">
        <v>0</v>
      </c>
      <c r="E725" s="163">
        <v>0</v>
      </c>
      <c r="F725" s="134"/>
      <c r="G725" s="134"/>
      <c r="H725" s="134"/>
      <c r="I725" s="134"/>
      <c r="J725" s="134"/>
      <c r="K725" s="134"/>
      <c r="L725" s="134" t="e" cm="1">
        <f t="array" aca="1" ref="L725" ca="1">_xll.RiskNormal(5.4702*LN(A725)-22.889,(5.4702*LN(A725)-22.889)*0.35,_xll.RiskTruncateP(0.05,0.95),_xll.RiskName("DMI"),_xll.RiskUnits("kg"))</f>
        <v>#NAME?</v>
      </c>
      <c r="M725" s="134" t="e" cm="1">
        <f t="array" aca="1" ref="M725" ca="1">_xll.RiskNormal(0.0243*L725,0.005*L725,_xll.RiskTruncateP(0.05,0.95),_xll.RiskName("Soil Intake"),_xll.RiskUnits("kg"))</f>
        <v>#NAME?</v>
      </c>
      <c r="N725" s="134" t="e">
        <f t="shared" ca="1" si="86"/>
        <v>#NAME?</v>
      </c>
      <c r="O725" s="134">
        <f t="shared" si="87"/>
        <v>0</v>
      </c>
      <c r="P725" s="134" t="e">
        <f t="shared" ca="1" si="84"/>
        <v>#NAME?</v>
      </c>
      <c r="Q725" s="134" t="e">
        <f t="shared" ca="1" si="88"/>
        <v>#NAME?</v>
      </c>
      <c r="R725" s="134" t="e">
        <f t="shared" ca="1" si="89"/>
        <v>#NAME?</v>
      </c>
      <c r="S725" s="134" t="e">
        <f t="shared" ca="1" si="91"/>
        <v>#NAME?</v>
      </c>
      <c r="T725" s="134" t="e" cm="1">
        <f t="array" aca="1" ref="T725" ca="1">U724-(U724*(0.5^(1/_xll.RiskNormal('SW7'!C$2,'SW7'!D$2,_xll.RiskTruncateP(0.05,0.95),_xll.RiskName("Halflife"),_xll.RiskUnits("d")))))</f>
        <v>#NAME?</v>
      </c>
      <c r="U725" s="134" t="e">
        <f t="shared" ca="1" si="90"/>
        <v>#NAME?</v>
      </c>
      <c r="V725" s="137" t="e" cm="1">
        <f t="array" aca="1" ref="V725" ca="1">(U725*_xll.RiskNormal('SW7'!C$3,'SW7'!D$3,_xll.RiskTruncateP(0.05,0.95),_xll.RiskName("PFAS MUSCLE FRAC"))/(B725*_xll.RiskNormal('SW7'!C$4,'SW7'!E$4,_xll.RiskTruncateP(0.05,0.95),_xll.RiskName("MUSCLE BW FRAC"))))/1000</f>
        <v>#NAME?</v>
      </c>
      <c r="W725" s="137" t="e" cm="1">
        <f t="array" aca="1" ref="W725" ca="1">V725/_xll.RiskNormal('SW7'!C$5,'SW7'!D$5,_xll.RiskTruncateP(0.05,0.95),_xll.RiskName("Serum Part"))</f>
        <v>#NAME?</v>
      </c>
    </row>
    <row r="726" spans="1:23" x14ac:dyDescent="0.35">
      <c r="A726" s="133">
        <f t="shared" si="79"/>
        <v>723</v>
      </c>
      <c r="B726" s="134" t="e" cm="1">
        <f t="array" aca="1" ref="B726" ca="1">B725+_xll.RiskNormal(0.32,0.112,_xll.RiskTruncateP(0.05,0.95),_xll.RiskName("BW Gain 2"),_xll.RiskUnits("kg"))</f>
        <v>#NAME?</v>
      </c>
      <c r="C726" s="133">
        <v>0</v>
      </c>
      <c r="D726" s="133">
        <v>0</v>
      </c>
      <c r="E726" s="163">
        <v>0</v>
      </c>
      <c r="F726" s="134"/>
      <c r="G726" s="134"/>
      <c r="H726" s="134"/>
      <c r="I726" s="134"/>
      <c r="J726" s="134"/>
      <c r="K726" s="134"/>
      <c r="L726" s="134" t="e" cm="1">
        <f t="array" aca="1" ref="L726" ca="1">_xll.RiskNormal(5.4702*LN(A726)-22.889,(5.4702*LN(A726)-22.889)*0.35,_xll.RiskTruncateP(0.05,0.95),_xll.RiskName("DMI"),_xll.RiskUnits("kg"))</f>
        <v>#NAME?</v>
      </c>
      <c r="M726" s="134" t="e" cm="1">
        <f t="array" aca="1" ref="M726" ca="1">_xll.RiskNormal(0.0243*L726,0.005*L726,_xll.RiskTruncateP(0.05,0.95),_xll.RiskName("Soil Intake"),_xll.RiskUnits("kg"))</f>
        <v>#NAME?</v>
      </c>
      <c r="N726" s="134" t="e">
        <f t="shared" ca="1" si="86"/>
        <v>#NAME?</v>
      </c>
      <c r="O726" s="134">
        <f t="shared" si="87"/>
        <v>0</v>
      </c>
      <c r="P726" s="134" t="e">
        <f t="shared" ca="1" si="84"/>
        <v>#NAME?</v>
      </c>
      <c r="Q726" s="134" t="e">
        <f t="shared" ca="1" si="88"/>
        <v>#NAME?</v>
      </c>
      <c r="R726" s="134" t="e">
        <f t="shared" ca="1" si="89"/>
        <v>#NAME?</v>
      </c>
      <c r="S726" s="134" t="e">
        <f t="shared" ca="1" si="91"/>
        <v>#NAME?</v>
      </c>
      <c r="T726" s="134" t="e" cm="1">
        <f t="array" aca="1" ref="T726" ca="1">U725-(U725*(0.5^(1/_xll.RiskNormal('SW7'!C$2,'SW7'!D$2,_xll.RiskTruncateP(0.05,0.95),_xll.RiskName("Halflife"),_xll.RiskUnits("d")))))</f>
        <v>#NAME?</v>
      </c>
      <c r="U726" s="134" t="e">
        <f t="shared" ca="1" si="90"/>
        <v>#NAME?</v>
      </c>
      <c r="V726" s="137" t="e" cm="1">
        <f t="array" aca="1" ref="V726" ca="1">(U726*_xll.RiskNormal('SW7'!C$3,'SW7'!D$3,_xll.RiskTruncateP(0.05,0.95),_xll.RiskName("PFAS MUSCLE FRAC"))/(B726*_xll.RiskNormal('SW7'!C$4,'SW7'!E$4,_xll.RiskTruncateP(0.05,0.95),_xll.RiskName("MUSCLE BW FRAC"))))/1000</f>
        <v>#NAME?</v>
      </c>
      <c r="W726" s="137" t="e" cm="1">
        <f t="array" aca="1" ref="W726" ca="1">V726/_xll.RiskNormal('SW7'!C$5,'SW7'!D$5,_xll.RiskTruncateP(0.05,0.95),_xll.RiskName("Serum Part"))</f>
        <v>#NAME?</v>
      </c>
    </row>
    <row r="727" spans="1:23" x14ac:dyDescent="0.35">
      <c r="A727" s="133">
        <f t="shared" si="79"/>
        <v>724</v>
      </c>
      <c r="B727" s="134" t="e" cm="1">
        <f t="array" aca="1" ref="B727" ca="1">B726+_xll.RiskNormal(0.32,0.112,_xll.RiskTruncateP(0.05,0.95),_xll.RiskName("BW Gain 2"),_xll.RiskUnits("kg"))</f>
        <v>#NAME?</v>
      </c>
      <c r="C727" s="133">
        <v>0</v>
      </c>
      <c r="D727" s="133">
        <v>0</v>
      </c>
      <c r="E727" s="163">
        <v>0</v>
      </c>
      <c r="F727" s="134"/>
      <c r="G727" s="134"/>
      <c r="H727" s="134"/>
      <c r="I727" s="134"/>
      <c r="J727" s="134"/>
      <c r="K727" s="134"/>
      <c r="L727" s="134" t="e" cm="1">
        <f t="array" aca="1" ref="L727" ca="1">_xll.RiskNormal(5.4702*LN(A727)-22.889,(5.4702*LN(A727)-22.889)*0.35,_xll.RiskTruncateP(0.05,0.95),_xll.RiskName("DMI"),_xll.RiskUnits("kg"))</f>
        <v>#NAME?</v>
      </c>
      <c r="M727" s="134" t="e" cm="1">
        <f t="array" aca="1" ref="M727" ca="1">_xll.RiskNormal(0.0243*L727,0.005*L727,_xll.RiskTruncateP(0.05,0.95),_xll.RiskName("Soil Intake"),_xll.RiskUnits("kg"))</f>
        <v>#NAME?</v>
      </c>
      <c r="N727" s="134" t="e">
        <f t="shared" ca="1" si="86"/>
        <v>#NAME?</v>
      </c>
      <c r="O727" s="134">
        <f t="shared" si="87"/>
        <v>0</v>
      </c>
      <c r="P727" s="134" t="e">
        <f t="shared" ca="1" si="84"/>
        <v>#NAME?</v>
      </c>
      <c r="Q727" s="134" t="e">
        <f t="shared" ca="1" si="88"/>
        <v>#NAME?</v>
      </c>
      <c r="R727" s="134" t="e">
        <f t="shared" ca="1" si="89"/>
        <v>#NAME?</v>
      </c>
      <c r="S727" s="134" t="e">
        <f t="shared" ca="1" si="91"/>
        <v>#NAME?</v>
      </c>
      <c r="T727" s="134" t="e" cm="1">
        <f t="array" aca="1" ref="T727" ca="1">U726-(U726*(0.5^(1/_xll.RiskNormal('SW7'!C$2,'SW7'!D$2,_xll.RiskTruncateP(0.05,0.95),_xll.RiskName("Halflife"),_xll.RiskUnits("d")))))</f>
        <v>#NAME?</v>
      </c>
      <c r="U727" s="134" t="e">
        <f t="shared" ca="1" si="90"/>
        <v>#NAME?</v>
      </c>
      <c r="V727" s="137" t="e" cm="1">
        <f t="array" aca="1" ref="V727" ca="1">(U727*_xll.RiskNormal('SW7'!C$3,'SW7'!D$3,_xll.RiskTruncateP(0.05,0.95),_xll.RiskName("PFAS MUSCLE FRAC"))/(B727*_xll.RiskNormal('SW7'!C$4,'SW7'!E$4,_xll.RiskTruncateP(0.05,0.95),_xll.RiskName("MUSCLE BW FRAC"))))/1000</f>
        <v>#NAME?</v>
      </c>
      <c r="W727" s="137" t="e" cm="1">
        <f t="array" aca="1" ref="W727" ca="1">V727/_xll.RiskNormal('SW7'!C$5,'SW7'!D$5,_xll.RiskTruncateP(0.05,0.95),_xll.RiskName("Serum Part"))</f>
        <v>#NAME?</v>
      </c>
    </row>
    <row r="728" spans="1:23" x14ac:dyDescent="0.35">
      <c r="A728" s="133">
        <f t="shared" si="79"/>
        <v>725</v>
      </c>
      <c r="B728" s="134" t="e" cm="1">
        <f t="array" aca="1" ref="B728" ca="1">B727+_xll.RiskNormal(0.32,0.112,_xll.RiskTruncateP(0.05,0.95),_xll.RiskName("BW Gain 2"),_xll.RiskUnits("kg"))</f>
        <v>#NAME?</v>
      </c>
      <c r="C728" s="133">
        <v>0</v>
      </c>
      <c r="D728" s="133">
        <v>0</v>
      </c>
      <c r="E728" s="163">
        <v>0</v>
      </c>
      <c r="F728" s="134"/>
      <c r="G728" s="134"/>
      <c r="H728" s="134"/>
      <c r="I728" s="134"/>
      <c r="J728" s="134"/>
      <c r="K728" s="134"/>
      <c r="L728" s="134" t="e" cm="1">
        <f t="array" aca="1" ref="L728" ca="1">_xll.RiskNormal(5.4702*LN(A728)-22.889,(5.4702*LN(A728)-22.889)*0.35,_xll.RiskTruncateP(0.05,0.95),_xll.RiskName("DMI"),_xll.RiskUnits("kg"))</f>
        <v>#NAME?</v>
      </c>
      <c r="M728" s="134" t="e" cm="1">
        <f t="array" aca="1" ref="M728" ca="1">_xll.RiskNormal(0.0243*L728,0.005*L728,_xll.RiskTruncateP(0.05,0.95),_xll.RiskName("Soil Intake"),_xll.RiskUnits("kg"))</f>
        <v>#NAME?</v>
      </c>
      <c r="N728" s="134" t="e">
        <f t="shared" ca="1" si="86"/>
        <v>#NAME?</v>
      </c>
      <c r="O728" s="134">
        <f t="shared" si="87"/>
        <v>0</v>
      </c>
      <c r="P728" s="134" t="e">
        <f t="shared" ca="1" si="84"/>
        <v>#NAME?</v>
      </c>
      <c r="Q728" s="134" t="e">
        <f t="shared" ca="1" si="88"/>
        <v>#NAME?</v>
      </c>
      <c r="R728" s="134" t="e">
        <f t="shared" ca="1" si="89"/>
        <v>#NAME?</v>
      </c>
      <c r="S728" s="134" t="e">
        <f t="shared" ca="1" si="91"/>
        <v>#NAME?</v>
      </c>
      <c r="T728" s="134" t="e" cm="1">
        <f t="array" aca="1" ref="T728" ca="1">U727-(U727*(0.5^(1/_xll.RiskNormal('SW7'!C$2,'SW7'!D$2,_xll.RiskTruncateP(0.05,0.95),_xll.RiskName("Halflife"),_xll.RiskUnits("d")))))</f>
        <v>#NAME?</v>
      </c>
      <c r="U728" s="134" t="e">
        <f t="shared" ca="1" si="90"/>
        <v>#NAME?</v>
      </c>
      <c r="V728" s="137" t="e" cm="1">
        <f t="array" aca="1" ref="V728" ca="1">(U728*_xll.RiskNormal('SW7'!C$3,'SW7'!D$3,_xll.RiskTruncateP(0.05,0.95),_xll.RiskName("PFAS MUSCLE FRAC"))/(B728*_xll.RiskNormal('SW7'!C$4,'SW7'!E$4,_xll.RiskTruncateP(0.05,0.95),_xll.RiskName("MUSCLE BW FRAC"))))/1000</f>
        <v>#NAME?</v>
      </c>
      <c r="W728" s="137" t="e" cm="1">
        <f t="array" aca="1" ref="W728" ca="1">V728/_xll.RiskNormal('SW7'!C$5,'SW7'!D$5,_xll.RiskTruncateP(0.05,0.95),_xll.RiskName("Serum Part"))</f>
        <v>#NAME?</v>
      </c>
    </row>
    <row r="729" spans="1:23" x14ac:dyDescent="0.35">
      <c r="A729" s="133">
        <f t="shared" si="79"/>
        <v>726</v>
      </c>
      <c r="B729" s="134" t="e" cm="1">
        <f t="array" aca="1" ref="B729" ca="1">B728+_xll.RiskNormal(0.32,0.112,_xll.RiskTruncateP(0.05,0.95),_xll.RiskName("BW Gain 2"),_xll.RiskUnits("kg"))</f>
        <v>#NAME?</v>
      </c>
      <c r="C729" s="133">
        <v>0</v>
      </c>
      <c r="D729" s="133">
        <v>0</v>
      </c>
      <c r="E729" s="163">
        <v>0</v>
      </c>
      <c r="F729" s="134"/>
      <c r="G729" s="134"/>
      <c r="H729" s="134"/>
      <c r="I729" s="134"/>
      <c r="J729" s="134"/>
      <c r="K729" s="134"/>
      <c r="L729" s="134" t="e" cm="1">
        <f t="array" aca="1" ref="L729" ca="1">_xll.RiskNormal(5.4702*LN(A729)-22.889,(5.4702*LN(A729)-22.889)*0.35,_xll.RiskTruncateP(0.05,0.95),_xll.RiskName("DMI"),_xll.RiskUnits("kg"))</f>
        <v>#NAME?</v>
      </c>
      <c r="M729" s="134" t="e" cm="1">
        <f t="array" aca="1" ref="M729" ca="1">_xll.RiskNormal(0.0243*L729,0.005*L729,_xll.RiskTruncateP(0.05,0.95),_xll.RiskName("Soil Intake"),_xll.RiskUnits("kg"))</f>
        <v>#NAME?</v>
      </c>
      <c r="N729" s="134" t="e">
        <f t="shared" ca="1" si="86"/>
        <v>#NAME?</v>
      </c>
      <c r="O729" s="134">
        <f t="shared" si="87"/>
        <v>0</v>
      </c>
      <c r="P729" s="134" t="e">
        <f t="shared" ca="1" si="84"/>
        <v>#NAME?</v>
      </c>
      <c r="Q729" s="134" t="e">
        <f t="shared" ca="1" si="88"/>
        <v>#NAME?</v>
      </c>
      <c r="R729" s="134" t="e">
        <f t="shared" ca="1" si="89"/>
        <v>#NAME?</v>
      </c>
      <c r="S729" s="134" t="e">
        <f t="shared" ca="1" si="91"/>
        <v>#NAME?</v>
      </c>
      <c r="T729" s="134" t="e" cm="1">
        <f t="array" aca="1" ref="T729" ca="1">U728-(U728*(0.5^(1/_xll.RiskNormal('SW7'!C$2,'SW7'!D$2,_xll.RiskTruncateP(0.05,0.95),_xll.RiskName("Halflife"),_xll.RiskUnits("d")))))</f>
        <v>#NAME?</v>
      </c>
      <c r="U729" s="134" t="e">
        <f t="shared" ca="1" si="90"/>
        <v>#NAME?</v>
      </c>
      <c r="V729" s="137" t="e" cm="1">
        <f t="array" aca="1" ref="V729" ca="1">(U729*_xll.RiskNormal('SW7'!C$3,'SW7'!D$3,_xll.RiskTruncateP(0.05,0.95),_xll.RiskName("PFAS MUSCLE FRAC"))/(B729*_xll.RiskNormal('SW7'!C$4,'SW7'!E$4,_xll.RiskTruncateP(0.05,0.95),_xll.RiskName("MUSCLE BW FRAC"))))/1000</f>
        <v>#NAME?</v>
      </c>
      <c r="W729" s="137" t="e" cm="1">
        <f t="array" aca="1" ref="W729" ca="1">V729/_xll.RiskNormal('SW7'!C$5,'SW7'!D$5,_xll.RiskTruncateP(0.05,0.95),_xll.RiskName("Serum Part"))</f>
        <v>#NAME?</v>
      </c>
    </row>
    <row r="730" spans="1:23" x14ac:dyDescent="0.35">
      <c r="A730" s="133">
        <f t="shared" si="79"/>
        <v>727</v>
      </c>
      <c r="B730" s="134" t="e" cm="1">
        <f t="array" aca="1" ref="B730" ca="1">B729+_xll.RiskNormal(0.32,0.112,_xll.RiskTruncateP(0.05,0.95),_xll.RiskName("BW Gain 2"),_xll.RiskUnits("kg"))</f>
        <v>#NAME?</v>
      </c>
      <c r="C730" s="133">
        <v>0</v>
      </c>
      <c r="D730" s="133">
        <v>0</v>
      </c>
      <c r="E730" s="163">
        <v>0</v>
      </c>
      <c r="F730" s="134"/>
      <c r="G730" s="134"/>
      <c r="H730" s="134"/>
      <c r="I730" s="134"/>
      <c r="J730" s="134"/>
      <c r="K730" s="134"/>
      <c r="L730" s="134" t="e" cm="1">
        <f t="array" aca="1" ref="L730" ca="1">_xll.RiskNormal(5.4702*LN(A730)-22.889,(5.4702*LN(A730)-22.889)*0.35,_xll.RiskTruncateP(0.05,0.95),_xll.RiskName("DMI"),_xll.RiskUnits("kg"))</f>
        <v>#NAME?</v>
      </c>
      <c r="M730" s="134" t="e" cm="1">
        <f t="array" aca="1" ref="M730" ca="1">_xll.RiskNormal(0.0243*L730,0.005*L730,_xll.RiskTruncateP(0.05,0.95),_xll.RiskName("Soil Intake"),_xll.RiskUnits("kg"))</f>
        <v>#NAME?</v>
      </c>
      <c r="N730" s="134" t="e">
        <f t="shared" ca="1" si="86"/>
        <v>#NAME?</v>
      </c>
      <c r="O730" s="134">
        <f t="shared" si="87"/>
        <v>0</v>
      </c>
      <c r="P730" s="134" t="e">
        <f t="shared" ca="1" si="84"/>
        <v>#NAME?</v>
      </c>
      <c r="Q730" s="134" t="e">
        <f t="shared" ca="1" si="88"/>
        <v>#NAME?</v>
      </c>
      <c r="R730" s="134" t="e">
        <f t="shared" ca="1" si="89"/>
        <v>#NAME?</v>
      </c>
      <c r="S730" s="134" t="e">
        <f t="shared" ca="1" si="91"/>
        <v>#NAME?</v>
      </c>
      <c r="T730" s="134" t="e" cm="1">
        <f t="array" aca="1" ref="T730" ca="1">U729-(U729*(0.5^(1/_xll.RiskNormal('SW7'!C$2,'SW7'!D$2,_xll.RiskTruncateP(0.05,0.95),_xll.RiskName("Halflife"),_xll.RiskUnits("d")))))</f>
        <v>#NAME?</v>
      </c>
      <c r="U730" s="134" t="e">
        <f t="shared" ca="1" si="90"/>
        <v>#NAME?</v>
      </c>
      <c r="V730" s="137" t="e" cm="1">
        <f t="array" aca="1" ref="V730" ca="1">(U730*_xll.RiskNormal('SW7'!C$3,'SW7'!D$3,_xll.RiskTruncateP(0.05,0.95),_xll.RiskName("PFAS MUSCLE FRAC"))/(B730*_xll.RiskNormal('SW7'!C$4,'SW7'!E$4,_xll.RiskTruncateP(0.05,0.95),_xll.RiskName("MUSCLE BW FRAC"))))/1000</f>
        <v>#NAME?</v>
      </c>
      <c r="W730" s="137" t="e" cm="1">
        <f t="array" aca="1" ref="W730" ca="1">V730/_xll.RiskNormal('SW7'!C$5,'SW7'!D$5,_xll.RiskTruncateP(0.05,0.95),_xll.RiskName("Serum Part"))</f>
        <v>#NAME?</v>
      </c>
    </row>
    <row r="731" spans="1:23" x14ac:dyDescent="0.35">
      <c r="A731" s="133">
        <f t="shared" si="79"/>
        <v>728</v>
      </c>
      <c r="B731" s="134" t="e" cm="1">
        <f t="array" aca="1" ref="B731" ca="1">B730+_xll.RiskNormal(0.32,0.112,_xll.RiskTruncateP(0.05,0.95),_xll.RiskName("BW Gain 2"),_xll.RiskUnits("kg"))</f>
        <v>#NAME?</v>
      </c>
      <c r="C731" s="133">
        <v>0</v>
      </c>
      <c r="D731" s="133">
        <v>0</v>
      </c>
      <c r="E731" s="163">
        <v>0</v>
      </c>
      <c r="F731" s="134"/>
      <c r="G731" s="134"/>
      <c r="H731" s="134"/>
      <c r="I731" s="134"/>
      <c r="J731" s="134"/>
      <c r="K731" s="134"/>
      <c r="L731" s="134" t="e" cm="1">
        <f t="array" aca="1" ref="L731" ca="1">_xll.RiskNormal(5.4702*LN(A731)-22.889,(5.4702*LN(A731)-22.889)*0.35,_xll.RiskTruncateP(0.05,0.95),_xll.RiskName("DMI"),_xll.RiskUnits("kg"))</f>
        <v>#NAME?</v>
      </c>
      <c r="M731" s="134" t="e" cm="1">
        <f t="array" aca="1" ref="M731" ca="1">_xll.RiskNormal(0.0243*L731,0.005*L731,_xll.RiskTruncateP(0.05,0.95),_xll.RiskName("Soil Intake"),_xll.RiskUnits("kg"))</f>
        <v>#NAME?</v>
      </c>
      <c r="N731" s="134" t="e">
        <f t="shared" ca="1" si="86"/>
        <v>#NAME?</v>
      </c>
      <c r="O731" s="134">
        <f t="shared" si="87"/>
        <v>0</v>
      </c>
      <c r="P731" s="134" t="e">
        <f t="shared" ca="1" si="84"/>
        <v>#NAME?</v>
      </c>
      <c r="Q731" s="134" t="e">
        <f t="shared" ca="1" si="88"/>
        <v>#NAME?</v>
      </c>
      <c r="R731" s="134" t="e">
        <f t="shared" ca="1" si="89"/>
        <v>#NAME?</v>
      </c>
      <c r="S731" s="134" t="e">
        <f t="shared" ca="1" si="91"/>
        <v>#NAME?</v>
      </c>
      <c r="T731" s="134" t="e" cm="1">
        <f t="array" aca="1" ref="T731" ca="1">U730-(U730*(0.5^(1/_xll.RiskNormal('SW7'!C$2,'SW7'!D$2,_xll.RiskTruncateP(0.05,0.95),_xll.RiskName("Halflife"),_xll.RiskUnits("d")))))</f>
        <v>#NAME?</v>
      </c>
      <c r="U731" s="134" t="e">
        <f t="shared" ca="1" si="90"/>
        <v>#NAME?</v>
      </c>
      <c r="V731" s="137" t="e" cm="1">
        <f t="array" aca="1" ref="V731" ca="1">(U731*_xll.RiskNormal('SW7'!C$3,'SW7'!D$3,_xll.RiskTruncateP(0.05,0.95),_xll.RiskName("PFAS MUSCLE FRAC"))/(B731*_xll.RiskNormal('SW7'!C$4,'SW7'!E$4,_xll.RiskTruncateP(0.05,0.95),_xll.RiskName("MUSCLE BW FRAC"))))/1000</f>
        <v>#NAME?</v>
      </c>
      <c r="W731" s="137" t="e" cm="1">
        <f t="array" aca="1" ref="W731" ca="1">V731/_xll.RiskNormal('SW7'!C$5,'SW7'!D$5,_xll.RiskTruncateP(0.05,0.95),_xll.RiskName("Serum Part"))</f>
        <v>#NAME?</v>
      </c>
    </row>
    <row r="732" spans="1:23" x14ac:dyDescent="0.35">
      <c r="A732" s="133">
        <f t="shared" si="79"/>
        <v>729</v>
      </c>
      <c r="B732" s="134" t="e" cm="1">
        <f t="array" aca="1" ref="B732" ca="1">B731+_xll.RiskNormal(0.32,0.112,_xll.RiskTruncateP(0.05,0.95),_xll.RiskName("BW Gain 2"),_xll.RiskUnits("kg"))</f>
        <v>#NAME?</v>
      </c>
      <c r="C732" s="133">
        <v>0</v>
      </c>
      <c r="D732" s="133">
        <v>0</v>
      </c>
      <c r="E732" s="163">
        <v>0</v>
      </c>
      <c r="F732" s="134"/>
      <c r="G732" s="134"/>
      <c r="H732" s="134"/>
      <c r="I732" s="134"/>
      <c r="J732" s="134"/>
      <c r="K732" s="134"/>
      <c r="L732" s="134" t="e" cm="1">
        <f t="array" aca="1" ref="L732" ca="1">_xll.RiskNormal(5.4702*LN(A732)-22.889,(5.4702*LN(A732)-22.889)*0.35,_xll.RiskTruncateP(0.05,0.95),_xll.RiskName("DMI"),_xll.RiskUnits("kg"))</f>
        <v>#NAME?</v>
      </c>
      <c r="M732" s="134" t="e" cm="1">
        <f t="array" aca="1" ref="M732" ca="1">_xll.RiskNormal(0.0243*L732,0.005*L732,_xll.RiskTruncateP(0.05,0.95),_xll.RiskName("Soil Intake"),_xll.RiskUnits("kg"))</f>
        <v>#NAME?</v>
      </c>
      <c r="N732" s="134" t="e">
        <f t="shared" ca="1" si="86"/>
        <v>#NAME?</v>
      </c>
      <c r="O732" s="134">
        <f t="shared" si="87"/>
        <v>0</v>
      </c>
      <c r="P732" s="134" t="e">
        <f t="shared" ca="1" si="84"/>
        <v>#NAME?</v>
      </c>
      <c r="Q732" s="134" t="e">
        <f t="shared" ca="1" si="88"/>
        <v>#NAME?</v>
      </c>
      <c r="R732" s="134" t="e">
        <f t="shared" ca="1" si="89"/>
        <v>#NAME?</v>
      </c>
      <c r="S732" s="134" t="e">
        <f t="shared" ca="1" si="91"/>
        <v>#NAME?</v>
      </c>
      <c r="T732" s="134" t="e" cm="1">
        <f t="array" aca="1" ref="T732" ca="1">U731-(U731*(0.5^(1/_xll.RiskNormal('SW7'!C$2,'SW7'!D$2,_xll.RiskTruncateP(0.05,0.95),_xll.RiskName("Halflife"),_xll.RiskUnits("d")))))</f>
        <v>#NAME?</v>
      </c>
      <c r="U732" s="134" t="e">
        <f t="shared" ca="1" si="90"/>
        <v>#NAME?</v>
      </c>
      <c r="V732" s="137" t="e" cm="1">
        <f t="array" aca="1" ref="V732" ca="1">(U732*_xll.RiskNormal('SW7'!C$3,'SW7'!D$3,_xll.RiskTruncateP(0.05,0.95),_xll.RiskName("PFAS MUSCLE FRAC"))/(B732*_xll.RiskNormal('SW7'!C$4,'SW7'!E$4,_xll.RiskTruncateP(0.05,0.95),_xll.RiskName("MUSCLE BW FRAC"))))/1000</f>
        <v>#NAME?</v>
      </c>
      <c r="W732" s="137" t="e" cm="1">
        <f t="array" aca="1" ref="W732" ca="1">V732/_xll.RiskNormal('SW7'!C$5,'SW7'!D$5,_xll.RiskTruncateP(0.05,0.95),_xll.RiskName("Serum Part"))</f>
        <v>#NAME?</v>
      </c>
    </row>
    <row r="733" spans="1:23" x14ac:dyDescent="0.35">
      <c r="A733" s="133">
        <f t="shared" si="79"/>
        <v>730</v>
      </c>
      <c r="B733" s="134" t="e" cm="1">
        <f t="array" aca="1" ref="B733" ca="1">B732+_xll.RiskNormal(0.32,0.112,_xll.RiskTruncateP(0.05,0.95),_xll.RiskName("BW Gain 2"),_xll.RiskUnits("kg"))</f>
        <v>#NAME?</v>
      </c>
      <c r="C733" s="133">
        <v>0</v>
      </c>
      <c r="D733" s="133">
        <v>0</v>
      </c>
      <c r="E733" s="163">
        <v>0</v>
      </c>
      <c r="F733" s="134"/>
      <c r="G733" s="134"/>
      <c r="H733" s="134"/>
      <c r="I733" s="134"/>
      <c r="J733" s="134"/>
      <c r="K733" s="134"/>
      <c r="L733" s="134" t="e" cm="1">
        <f t="array" aca="1" ref="L733" ca="1">_xll.RiskNormal(5.4702*LN(A733)-22.889,(5.4702*LN(A733)-22.889)*0.35,_xll.RiskTruncateP(0.05,0.95),_xll.RiskName("DMI"),_xll.RiskUnits("kg"))</f>
        <v>#NAME?</v>
      </c>
      <c r="M733" s="134" t="e" cm="1">
        <f t="array" aca="1" ref="M733" ca="1">_xll.RiskNormal(0.0243*L733,0.005*L733,_xll.RiskTruncateP(0.05,0.95),_xll.RiskName("Soil Intake"),_xll.RiskUnits("kg"))</f>
        <v>#NAME?</v>
      </c>
      <c r="N733" s="134" t="e">
        <f t="shared" ca="1" si="86"/>
        <v>#NAME?</v>
      </c>
      <c r="O733" s="134">
        <f t="shared" si="87"/>
        <v>0</v>
      </c>
      <c r="P733" s="134" t="e">
        <f t="shared" ca="1" si="84"/>
        <v>#NAME?</v>
      </c>
      <c r="Q733" s="134" t="e">
        <f t="shared" ca="1" si="88"/>
        <v>#NAME?</v>
      </c>
      <c r="R733" s="134" t="e">
        <f t="shared" ca="1" si="89"/>
        <v>#NAME?</v>
      </c>
      <c r="S733" s="134" t="e">
        <f t="shared" ca="1" si="91"/>
        <v>#NAME?</v>
      </c>
      <c r="T733" s="134" t="e" cm="1">
        <f t="array" aca="1" ref="T733" ca="1">U732-(U732*(0.5^(1/_xll.RiskNormal('SW7'!C$2,'SW7'!D$2,_xll.RiskTruncateP(0.05,0.95),_xll.RiskName("Halflife"),_xll.RiskUnits("d")))))</f>
        <v>#NAME?</v>
      </c>
      <c r="U733" s="134" t="e">
        <f t="shared" ca="1" si="90"/>
        <v>#NAME?</v>
      </c>
      <c r="V733" s="137" t="e" cm="1">
        <f t="array" aca="1" ref="V733" ca="1">(U733*_xll.RiskNormal('SW7'!C$3,'SW7'!D$3,_xll.RiskTruncateP(0.05,0.95),_xll.RiskName("PFAS MUSCLE FRAC"))/(B733*_xll.RiskNormal('SW7'!C$4,'SW7'!E$4,_xll.RiskTruncateP(0.05,0.95),_xll.RiskName("MUSCLE BW FRAC"))))/1000</f>
        <v>#NAME?</v>
      </c>
      <c r="W733" s="137" t="e" cm="1">
        <f t="array" aca="1" ref="W733" ca="1">V733/_xll.RiskNormal('SW7'!C$5,'SW7'!D$5,_xll.RiskTruncateP(0.05,0.95),_xll.RiskName("Serum Part"))</f>
        <v>#NAME?</v>
      </c>
    </row>
    <row r="734" spans="1:23" x14ac:dyDescent="0.35">
      <c r="A734" s="133">
        <f t="shared" si="79"/>
        <v>731</v>
      </c>
      <c r="B734" s="134" t="e" cm="1">
        <f t="array" aca="1" ref="B734" ca="1">B733+_xll.RiskNormal(0.32,0.112,_xll.RiskTruncateP(0.05,0.95),_xll.RiskName("BW Gain 2"),_xll.RiskUnits("kg"))</f>
        <v>#NAME?</v>
      </c>
      <c r="C734" s="133">
        <v>0</v>
      </c>
      <c r="D734" s="133">
        <v>0</v>
      </c>
      <c r="E734" s="163">
        <v>0</v>
      </c>
      <c r="F734" s="134"/>
      <c r="G734" s="134"/>
      <c r="H734" s="134"/>
      <c r="I734" s="134"/>
      <c r="J734" s="134"/>
      <c r="K734" s="134"/>
      <c r="L734" s="134" t="e" cm="1">
        <f t="array" aca="1" ref="L734" ca="1">_xll.RiskNormal(5.4702*LN(A734)-22.889,(5.4702*LN(A734)-22.889)*0.35,_xll.RiskTruncateP(0.05,0.95),_xll.RiskName("DMI"),_xll.RiskUnits("kg"))</f>
        <v>#NAME?</v>
      </c>
      <c r="M734" s="134" t="e" cm="1">
        <f t="array" aca="1" ref="M734" ca="1">_xll.RiskNormal(0.0243*L734,0.005*L734,_xll.RiskTruncateP(0.05,0.95),_xll.RiskName("Soil Intake"),_xll.RiskUnits("kg"))</f>
        <v>#NAME?</v>
      </c>
      <c r="N734" s="134" t="e">
        <f t="shared" ca="1" si="86"/>
        <v>#NAME?</v>
      </c>
      <c r="O734" s="134">
        <f t="shared" si="87"/>
        <v>0</v>
      </c>
      <c r="P734" s="134" t="e">
        <f t="shared" ca="1" si="84"/>
        <v>#NAME?</v>
      </c>
      <c r="Q734" s="134" t="e">
        <f t="shared" ca="1" si="88"/>
        <v>#NAME?</v>
      </c>
      <c r="R734" s="134" t="e">
        <f t="shared" ca="1" si="89"/>
        <v>#NAME?</v>
      </c>
      <c r="S734" s="134" t="e">
        <f t="shared" ca="1" si="91"/>
        <v>#NAME?</v>
      </c>
      <c r="T734" s="134" t="e" cm="1">
        <f t="array" aca="1" ref="T734" ca="1">U733-(U733*(0.5^(1/_xll.RiskNormal('SW7'!C$2,'SW7'!D$2,_xll.RiskTruncateP(0.05,0.95),_xll.RiskName("Halflife"),_xll.RiskUnits("d")))))</f>
        <v>#NAME?</v>
      </c>
      <c r="U734" s="134" t="e">
        <f t="shared" ca="1" si="90"/>
        <v>#NAME?</v>
      </c>
      <c r="V734" s="137" t="e" cm="1">
        <f t="array" aca="1" ref="V734" ca="1">(U734*_xll.RiskNormal('SW7'!C$3,'SW7'!D$3,_xll.RiskTruncateP(0.05,0.95),_xll.RiskName("PFAS MUSCLE FRAC"))/(B734*_xll.RiskNormal('SW7'!C$4,'SW7'!E$4,_xll.RiskTruncateP(0.05,0.95),_xll.RiskName("MUSCLE BW FRAC"))))/1000</f>
        <v>#NAME?</v>
      </c>
      <c r="W734" s="137" t="e" cm="1">
        <f t="array" aca="1" ref="W734" ca="1">V734/_xll.RiskNormal('SW7'!C$5,'SW7'!D$5,_xll.RiskTruncateP(0.05,0.95),_xll.RiskName("Serum Part"))</f>
        <v>#NAME?</v>
      </c>
    </row>
    <row r="735" spans="1:23" x14ac:dyDescent="0.35">
      <c r="A735" s="133">
        <f t="shared" si="79"/>
        <v>732</v>
      </c>
      <c r="B735" s="134" t="e" cm="1">
        <f t="array" aca="1" ref="B735" ca="1">B734+_xll.RiskNormal(0.32,0.112,_xll.RiskTruncateP(0.05,0.95),_xll.RiskName("BW Gain 2"),_xll.RiskUnits("kg"))</f>
        <v>#NAME?</v>
      </c>
      <c r="C735" s="133">
        <v>0</v>
      </c>
      <c r="D735" s="133">
        <v>0</v>
      </c>
      <c r="E735" s="163">
        <v>0</v>
      </c>
      <c r="F735" s="134"/>
      <c r="G735" s="134"/>
      <c r="H735" s="134"/>
      <c r="I735" s="134"/>
      <c r="J735" s="134"/>
      <c r="K735" s="134"/>
      <c r="L735" s="134" t="e" cm="1">
        <f t="array" aca="1" ref="L735" ca="1">_xll.RiskNormal(5.4702*LN(A735)-22.889,(5.4702*LN(A735)-22.889)*0.35,_xll.RiskTruncateP(0.05,0.95),_xll.RiskName("DMI"),_xll.RiskUnits("kg"))</f>
        <v>#NAME?</v>
      </c>
      <c r="M735" s="134" t="e" cm="1">
        <f t="array" aca="1" ref="M735" ca="1">_xll.RiskNormal(0.0243*L735,0.005*L735,_xll.RiskTruncateP(0.05,0.95),_xll.RiskName("Soil Intake"),_xll.RiskUnits("kg"))</f>
        <v>#NAME?</v>
      </c>
      <c r="N735" s="134" t="e">
        <f t="shared" ca="1" si="86"/>
        <v>#NAME?</v>
      </c>
      <c r="O735" s="134">
        <f t="shared" si="87"/>
        <v>0</v>
      </c>
      <c r="P735" s="134" t="e">
        <f t="shared" ca="1" si="84"/>
        <v>#NAME?</v>
      </c>
      <c r="Q735" s="134" t="e">
        <f t="shared" ca="1" si="88"/>
        <v>#NAME?</v>
      </c>
      <c r="R735" s="134" t="e">
        <f t="shared" ca="1" si="89"/>
        <v>#NAME?</v>
      </c>
      <c r="S735" s="134" t="e">
        <f t="shared" ca="1" si="91"/>
        <v>#NAME?</v>
      </c>
      <c r="T735" s="134" t="e" cm="1">
        <f t="array" aca="1" ref="T735" ca="1">U734-(U734*(0.5^(1/_xll.RiskNormal('SW7'!C$2,'SW7'!D$2,_xll.RiskTruncateP(0.05,0.95),_xll.RiskName("Halflife"),_xll.RiskUnits("d")))))</f>
        <v>#NAME?</v>
      </c>
      <c r="U735" s="134" t="e">
        <f t="shared" ca="1" si="90"/>
        <v>#NAME?</v>
      </c>
      <c r="V735" s="137" t="e" cm="1">
        <f t="array" aca="1" ref="V735" ca="1">(U735*_xll.RiskNormal('SW7'!C$3,'SW7'!D$3,_xll.RiskTruncateP(0.05,0.95),_xll.RiskName("PFAS MUSCLE FRAC"))/(B735*_xll.RiskNormal('SW7'!C$4,'SW7'!E$4,_xll.RiskTruncateP(0.05,0.95),_xll.RiskName("MUSCLE BW FRAC"))))/1000</f>
        <v>#NAME?</v>
      </c>
      <c r="W735" s="137" t="e" cm="1">
        <f t="array" aca="1" ref="W735" ca="1">V735/_xll.RiskNormal('SW7'!C$5,'SW7'!D$5,_xll.RiskTruncateP(0.05,0.95),_xll.RiskName("Serum Part"))</f>
        <v>#NAME?</v>
      </c>
    </row>
    <row r="736" spans="1:23" x14ac:dyDescent="0.35">
      <c r="A736" s="133">
        <f t="shared" si="79"/>
        <v>733</v>
      </c>
      <c r="B736" s="134" t="e" cm="1">
        <f t="array" aca="1" ref="B736" ca="1">B735+_xll.RiskNormal(0.32,0.112,_xll.RiskTruncateP(0.05,0.95),_xll.RiskName("BW Gain 2"),_xll.RiskUnits("kg"))</f>
        <v>#NAME?</v>
      </c>
      <c r="C736" s="133">
        <v>0</v>
      </c>
      <c r="D736" s="133">
        <v>0</v>
      </c>
      <c r="E736" s="163">
        <v>0</v>
      </c>
      <c r="F736" s="134"/>
      <c r="G736" s="134"/>
      <c r="H736" s="134"/>
      <c r="I736" s="134"/>
      <c r="J736" s="134"/>
      <c r="K736" s="134"/>
      <c r="L736" s="134" t="e" cm="1">
        <f t="array" aca="1" ref="L736" ca="1">_xll.RiskNormal(5.4702*LN(A736)-22.889,(5.4702*LN(A736)-22.889)*0.35,_xll.RiskTruncateP(0.05,0.95),_xll.RiskName("DMI"),_xll.RiskUnits("kg"))</f>
        <v>#NAME?</v>
      </c>
      <c r="M736" s="134" t="e" cm="1">
        <f t="array" aca="1" ref="M736" ca="1">_xll.RiskNormal(0.0243*L736,0.005*L736,_xll.RiskTruncateP(0.05,0.95),_xll.RiskName("Soil Intake"),_xll.RiskUnits("kg"))</f>
        <v>#NAME?</v>
      </c>
      <c r="N736" s="134" t="e">
        <f t="shared" ca="1" si="86"/>
        <v>#NAME?</v>
      </c>
      <c r="O736" s="134">
        <f t="shared" si="87"/>
        <v>0</v>
      </c>
      <c r="P736" s="134" t="e">
        <f t="shared" ca="1" si="84"/>
        <v>#NAME?</v>
      </c>
      <c r="Q736" s="134" t="e">
        <f t="shared" ca="1" si="88"/>
        <v>#NAME?</v>
      </c>
      <c r="R736" s="134" t="e">
        <f t="shared" ca="1" si="89"/>
        <v>#NAME?</v>
      </c>
      <c r="S736" s="134" t="e">
        <f t="shared" ca="1" si="91"/>
        <v>#NAME?</v>
      </c>
      <c r="T736" s="134" t="e" cm="1">
        <f t="array" aca="1" ref="T736" ca="1">U735-(U735*(0.5^(1/_xll.RiskNormal('SW7'!C$2,'SW7'!D$2,_xll.RiskTruncateP(0.05,0.95),_xll.RiskName("Halflife"),_xll.RiskUnits("d")))))</f>
        <v>#NAME?</v>
      </c>
      <c r="U736" s="134" t="e">
        <f t="shared" ca="1" si="90"/>
        <v>#NAME?</v>
      </c>
      <c r="V736" s="137" t="e" cm="1">
        <f t="array" aca="1" ref="V736" ca="1">(U736*_xll.RiskNormal('SW7'!C$3,'SW7'!D$3,_xll.RiskTruncateP(0.05,0.95),_xll.RiskName("PFAS MUSCLE FRAC"))/(B736*_xll.RiskNormal('SW7'!C$4,'SW7'!E$4,_xll.RiskTruncateP(0.05,0.95),_xll.RiskName("MUSCLE BW FRAC"))))/1000</f>
        <v>#NAME?</v>
      </c>
      <c r="W736" s="137" t="e" cm="1">
        <f t="array" aca="1" ref="W736" ca="1">V736/_xll.RiskNormal('SW7'!C$5,'SW7'!D$5,_xll.RiskTruncateP(0.05,0.95),_xll.RiskName("Serum Part"))</f>
        <v>#NAME?</v>
      </c>
    </row>
    <row r="737" spans="1:23" x14ac:dyDescent="0.35">
      <c r="A737" s="133">
        <f t="shared" si="79"/>
        <v>734</v>
      </c>
      <c r="B737" s="134" t="e" cm="1">
        <f t="array" aca="1" ref="B737" ca="1">B736+_xll.RiskNormal(0.32,0.112,_xll.RiskTruncateP(0.05,0.95),_xll.RiskName("BW Gain 2"),_xll.RiskUnits("kg"))</f>
        <v>#NAME?</v>
      </c>
      <c r="C737" s="133">
        <v>0</v>
      </c>
      <c r="D737" s="133">
        <v>0</v>
      </c>
      <c r="E737" s="163">
        <v>0</v>
      </c>
      <c r="F737" s="134"/>
      <c r="G737" s="134"/>
      <c r="H737" s="134"/>
      <c r="I737" s="134"/>
      <c r="J737" s="134"/>
      <c r="K737" s="134"/>
      <c r="L737" s="134" t="e" cm="1">
        <f t="array" aca="1" ref="L737" ca="1">_xll.RiskNormal(5.4702*LN(A737)-22.889,(5.4702*LN(A737)-22.889)*0.35,_xll.RiskTruncateP(0.05,0.95),_xll.RiskName("DMI"),_xll.RiskUnits("kg"))</f>
        <v>#NAME?</v>
      </c>
      <c r="M737" s="134" t="e" cm="1">
        <f t="array" aca="1" ref="M737" ca="1">_xll.RiskNormal(0.0243*L737,0.005*L737,_xll.RiskTruncateP(0.05,0.95),_xll.RiskName("Soil Intake"),_xll.RiskUnits("kg"))</f>
        <v>#NAME?</v>
      </c>
      <c r="N737" s="134" t="e">
        <f t="shared" ca="1" si="86"/>
        <v>#NAME?</v>
      </c>
      <c r="O737" s="134">
        <f t="shared" si="87"/>
        <v>0</v>
      </c>
      <c r="P737" s="134" t="e">
        <f t="shared" ca="1" si="84"/>
        <v>#NAME?</v>
      </c>
      <c r="Q737" s="134" t="e">
        <f t="shared" ca="1" si="88"/>
        <v>#NAME?</v>
      </c>
      <c r="R737" s="134" t="e">
        <f t="shared" ca="1" si="89"/>
        <v>#NAME?</v>
      </c>
      <c r="S737" s="134" t="e">
        <f t="shared" ca="1" si="91"/>
        <v>#NAME?</v>
      </c>
      <c r="T737" s="134" t="e" cm="1">
        <f t="array" aca="1" ref="T737" ca="1">U736-(U736*(0.5^(1/_xll.RiskNormal('SW7'!C$2,'SW7'!D$2,_xll.RiskTruncateP(0.05,0.95),_xll.RiskName("Halflife"),_xll.RiskUnits("d")))))</f>
        <v>#NAME?</v>
      </c>
      <c r="U737" s="134" t="e">
        <f t="shared" ca="1" si="90"/>
        <v>#NAME?</v>
      </c>
      <c r="V737" s="137" t="e" cm="1">
        <f t="array" aca="1" ref="V737" ca="1">(U737*_xll.RiskNormal('SW7'!C$3,'SW7'!D$3,_xll.RiskTruncateP(0.05,0.95),_xll.RiskName("PFAS MUSCLE FRAC"))/(B737*_xll.RiskNormal('SW7'!C$4,'SW7'!E$4,_xll.RiskTruncateP(0.05,0.95),_xll.RiskName("MUSCLE BW FRAC"))))/1000</f>
        <v>#NAME?</v>
      </c>
      <c r="W737" s="137" t="e" cm="1">
        <f t="array" aca="1" ref="W737" ca="1">V737/_xll.RiskNormal('SW7'!C$5,'SW7'!D$5,_xll.RiskTruncateP(0.05,0.95),_xll.RiskName("Serum Part"))</f>
        <v>#NAME?</v>
      </c>
    </row>
    <row r="738" spans="1:23" x14ac:dyDescent="0.35">
      <c r="A738" s="133">
        <f t="shared" si="79"/>
        <v>735</v>
      </c>
      <c r="B738" s="134" t="e" cm="1">
        <f t="array" aca="1" ref="B738" ca="1">B737+_xll.RiskNormal(0.32,0.112,_xll.RiskTruncateP(0.05,0.95),_xll.RiskName("BW Gain 2"),_xll.RiskUnits("kg"))</f>
        <v>#NAME?</v>
      </c>
      <c r="C738" s="133">
        <v>0</v>
      </c>
      <c r="D738" s="133">
        <v>0</v>
      </c>
      <c r="E738" s="163">
        <v>0</v>
      </c>
      <c r="F738" s="134"/>
      <c r="G738" s="134"/>
      <c r="H738" s="134"/>
      <c r="I738" s="134"/>
      <c r="J738" s="134"/>
      <c r="K738" s="134"/>
      <c r="L738" s="134" t="e" cm="1">
        <f t="array" aca="1" ref="L738" ca="1">_xll.RiskNormal(5.4702*LN(A738)-22.889,(5.4702*LN(A738)-22.889)*0.35,_xll.RiskTruncateP(0.05,0.95),_xll.RiskName("DMI"),_xll.RiskUnits("kg"))</f>
        <v>#NAME?</v>
      </c>
      <c r="M738" s="134" t="e" cm="1">
        <f t="array" aca="1" ref="M738" ca="1">_xll.RiskNormal(0.0243*L738,0.005*L738,_xll.RiskTruncateP(0.05,0.95),_xll.RiskName("Soil Intake"),_xll.RiskUnits("kg"))</f>
        <v>#NAME?</v>
      </c>
      <c r="N738" s="134" t="e">
        <f t="shared" ca="1" si="86"/>
        <v>#NAME?</v>
      </c>
      <c r="O738" s="134">
        <f t="shared" si="87"/>
        <v>0</v>
      </c>
      <c r="P738" s="134" t="e">
        <f t="shared" ref="P738" ca="1" si="92">C738*L738</f>
        <v>#NAME?</v>
      </c>
      <c r="Q738" s="134" t="e">
        <f t="shared" ca="1" si="88"/>
        <v>#NAME?</v>
      </c>
      <c r="R738" s="134" t="e">
        <f t="shared" ca="1" si="89"/>
        <v>#NAME?</v>
      </c>
      <c r="S738" s="134" t="e">
        <f t="shared" ca="1" si="91"/>
        <v>#NAME?</v>
      </c>
      <c r="T738" s="134" t="e" cm="1">
        <f t="array" aca="1" ref="T738" ca="1">U737-(U737*(0.5^(1/_xll.RiskNormal('SW7'!C$2,'SW7'!D$2,_xll.RiskTruncateP(0.05,0.95),_xll.RiskName("Halflife"),_xll.RiskUnits("d")))))</f>
        <v>#NAME?</v>
      </c>
      <c r="U738" s="134" t="e">
        <f t="shared" ca="1" si="90"/>
        <v>#NAME?</v>
      </c>
      <c r="V738" s="137" t="e" cm="1">
        <f t="array" aca="1" ref="V738" ca="1">_xll.RiskOutput("Day735_Muscle")+(U738*_xll.RiskNormal('SW7'!C$3,'SW7'!D$3,_xll.RiskTruncateP(0.05,0.95),_xll.RiskName("PFAS MUSCLE FRAC"))/(B738*_xll.RiskNormal('SW7'!C$4,'SW7'!E$4,_xll.RiskTruncateP(0.05,0.95),_xll.RiskName("MUSCLE BW FRAC"))))/1000</f>
        <v>#NAME?</v>
      </c>
      <c r="W738" s="137" t="e" cm="1">
        <f t="array" aca="1" ref="W738" ca="1">_xll.RiskOutput("Day735_Serum")+V738/_xll.RiskNormal('SW7'!C$5,'SW7'!D$5,_xll.RiskTruncateP(0.05,0.95),_xll.RiskName("Serum Part"))</f>
        <v>#NAME?</v>
      </c>
    </row>
  </sheetData>
  <pageMargins left="0.7" right="0.7" top="0.75" bottom="0.75" header="0.3" footer="0.3"/>
  <pageSetup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A2EF4-3578-4E8C-80F6-4F49C2C31A45}">
  <sheetPr>
    <outlinePr summaryBelow="0"/>
    <pageSetUpPr fitToPage="1"/>
  </sheetPr>
  <dimension ref="A1:K56"/>
  <sheetViews>
    <sheetView showGridLines="0" workbookViewId="0"/>
  </sheetViews>
  <sheetFormatPr defaultColWidth="8.88671875" defaultRowHeight="14.4" x14ac:dyDescent="0.3"/>
  <cols>
    <col min="1" max="1" width="10.33203125" style="4" customWidth="1"/>
    <col min="2" max="2" width="3.44140625" style="4" customWidth="1"/>
    <col min="3" max="3" width="19" style="4" customWidth="1"/>
    <col min="4" max="4" width="15.33203125" style="4" customWidth="1"/>
    <col min="5" max="5" width="1.44140625" style="4" customWidth="1"/>
    <col min="6" max="6" width="5.6640625" style="4" customWidth="1"/>
    <col min="7" max="7" width="16.44140625" style="4" customWidth="1"/>
    <col min="8" max="8" width="1.109375" style="4" customWidth="1"/>
    <col min="9" max="9" width="11.109375" style="4" customWidth="1"/>
    <col min="10" max="10" width="10.5546875" style="4" customWidth="1"/>
    <col min="11" max="11" width="1.5546875" style="4" customWidth="1"/>
    <col min="12" max="16384" width="8.88671875" style="4"/>
  </cols>
  <sheetData>
    <row r="1" spans="1:11" ht="17.25" customHeight="1" x14ac:dyDescent="0.3">
      <c r="C1" s="202" t="s">
        <v>317</v>
      </c>
      <c r="D1" s="202"/>
      <c r="E1" s="202"/>
      <c r="F1" s="202"/>
      <c r="G1" s="202"/>
      <c r="H1" s="202"/>
      <c r="I1" s="202"/>
      <c r="J1" s="202"/>
      <c r="K1" s="202"/>
    </row>
    <row r="2" spans="1:11" ht="12.75" customHeight="1" x14ac:dyDescent="0.3">
      <c r="C2" s="168" t="s">
        <v>269</v>
      </c>
      <c r="D2" s="203" t="s">
        <v>270</v>
      </c>
      <c r="E2" s="203"/>
      <c r="F2" s="203"/>
      <c r="G2" s="203"/>
      <c r="H2" s="203"/>
      <c r="I2" s="203"/>
      <c r="J2" s="203"/>
      <c r="K2" s="172"/>
    </row>
    <row r="3" spans="1:11" ht="12" customHeight="1" x14ac:dyDescent="0.3">
      <c r="C3" s="168" t="s">
        <v>271</v>
      </c>
      <c r="D3" s="203" t="s">
        <v>272</v>
      </c>
      <c r="E3" s="203"/>
      <c r="F3" s="203"/>
      <c r="G3" s="203"/>
      <c r="H3" s="203"/>
      <c r="I3" s="203"/>
      <c r="J3" s="203"/>
      <c r="K3" s="172"/>
    </row>
    <row r="4" spans="1:11" ht="12" customHeight="1" x14ac:dyDescent="0.3">
      <c r="C4" s="168" t="s">
        <v>273</v>
      </c>
      <c r="D4" s="203" t="s">
        <v>274</v>
      </c>
      <c r="E4" s="203"/>
      <c r="F4" s="203"/>
      <c r="G4" s="203"/>
      <c r="H4" s="203"/>
      <c r="I4" s="203"/>
      <c r="J4" s="203"/>
      <c r="K4" s="172"/>
    </row>
    <row r="5" spans="1:11" ht="4.5" customHeight="1" x14ac:dyDescent="0.3">
      <c r="C5" s="172"/>
      <c r="D5" s="204"/>
      <c r="E5" s="204"/>
      <c r="F5" s="204"/>
      <c r="G5" s="204"/>
      <c r="H5" s="204"/>
      <c r="I5" s="204"/>
      <c r="J5" s="204"/>
      <c r="K5" s="172"/>
    </row>
    <row r="6" spans="1:11" ht="11.25" customHeight="1" x14ac:dyDescent="0.3"/>
    <row r="7" spans="1:11" ht="12.75" customHeight="1" x14ac:dyDescent="0.3">
      <c r="A7" s="196"/>
      <c r="B7" s="196"/>
      <c r="C7" s="196"/>
      <c r="D7" s="196"/>
      <c r="F7" s="197" t="s">
        <v>275</v>
      </c>
      <c r="G7" s="197"/>
      <c r="H7" s="197"/>
      <c r="I7" s="197"/>
      <c r="J7" s="197"/>
      <c r="K7" s="197"/>
    </row>
    <row r="8" spans="1:11" ht="24.75" customHeight="1" x14ac:dyDescent="0.3">
      <c r="A8" s="196"/>
      <c r="B8" s="196"/>
      <c r="C8" s="196"/>
      <c r="D8" s="196"/>
      <c r="F8" s="198" t="s">
        <v>276</v>
      </c>
      <c r="G8" s="198"/>
      <c r="H8" s="198"/>
      <c r="I8" s="199" t="s">
        <v>196</v>
      </c>
      <c r="J8" s="199"/>
      <c r="K8" s="199"/>
    </row>
    <row r="9" spans="1:11" ht="10.5" customHeight="1" x14ac:dyDescent="0.3">
      <c r="A9" s="196"/>
      <c r="B9" s="196"/>
      <c r="C9" s="196"/>
      <c r="D9" s="196"/>
      <c r="F9" s="200" t="s">
        <v>277</v>
      </c>
      <c r="G9" s="200"/>
      <c r="H9" s="200"/>
      <c r="I9" s="201">
        <v>0.4556587395806963</v>
      </c>
      <c r="J9" s="201"/>
      <c r="K9" s="201"/>
    </row>
    <row r="10" spans="1:11" ht="11.25" customHeight="1" x14ac:dyDescent="0.3">
      <c r="A10" s="196"/>
      <c r="B10" s="196"/>
      <c r="C10" s="196"/>
      <c r="D10" s="196"/>
      <c r="F10" s="200" t="s">
        <v>278</v>
      </c>
      <c r="G10" s="200"/>
      <c r="H10" s="200"/>
      <c r="I10" s="201">
        <v>2.3459502445377289</v>
      </c>
      <c r="J10" s="201"/>
      <c r="K10" s="201"/>
    </row>
    <row r="11" spans="1:11" ht="11.25" customHeight="1" x14ac:dyDescent="0.3">
      <c r="A11" s="196"/>
      <c r="B11" s="196"/>
      <c r="C11" s="196"/>
      <c r="D11" s="196"/>
      <c r="F11" s="200" t="s">
        <v>257</v>
      </c>
      <c r="G11" s="200"/>
      <c r="H11" s="200"/>
      <c r="I11" s="201">
        <v>1.3491652773542824</v>
      </c>
      <c r="J11" s="201"/>
      <c r="K11" s="201"/>
    </row>
    <row r="12" spans="1:11" ht="11.25" customHeight="1" x14ac:dyDescent="0.3">
      <c r="A12" s="196"/>
      <c r="B12" s="196"/>
      <c r="C12" s="196"/>
      <c r="D12" s="196"/>
      <c r="F12" s="200" t="s">
        <v>279</v>
      </c>
      <c r="G12" s="200"/>
      <c r="H12" s="200"/>
      <c r="I12" s="201">
        <v>0.42301778362919645</v>
      </c>
      <c r="J12" s="201"/>
      <c r="K12" s="201"/>
    </row>
    <row r="13" spans="1:11" ht="11.25" customHeight="1" x14ac:dyDescent="0.3">
      <c r="A13" s="196"/>
      <c r="B13" s="196"/>
      <c r="C13" s="196"/>
      <c r="D13" s="196"/>
      <c r="F13" s="200" t="s">
        <v>280</v>
      </c>
      <c r="G13" s="200"/>
      <c r="H13" s="200"/>
      <c r="I13" s="201">
        <v>0.17894404526655769</v>
      </c>
      <c r="J13" s="201"/>
      <c r="K13" s="201"/>
    </row>
    <row r="14" spans="1:11" ht="11.25" customHeight="1" x14ac:dyDescent="0.3">
      <c r="A14" s="196"/>
      <c r="B14" s="196"/>
      <c r="C14" s="196"/>
      <c r="D14" s="196"/>
      <c r="F14" s="200" t="s">
        <v>281</v>
      </c>
      <c r="G14" s="200"/>
      <c r="H14" s="200"/>
      <c r="I14" s="205">
        <v>6.8994849920660406E-2</v>
      </c>
      <c r="J14" s="205"/>
      <c r="K14" s="205"/>
    </row>
    <row r="15" spans="1:11" ht="10.5" customHeight="1" x14ac:dyDescent="0.3">
      <c r="A15" s="196"/>
      <c r="B15" s="196"/>
      <c r="C15" s="196"/>
      <c r="D15" s="196"/>
      <c r="F15" s="200" t="s">
        <v>282</v>
      </c>
      <c r="G15" s="200"/>
      <c r="H15" s="200"/>
      <c r="I15" s="205">
        <v>2.2675212250151624</v>
      </c>
      <c r="J15" s="205"/>
      <c r="K15" s="205"/>
    </row>
    <row r="16" spans="1:11" ht="11.25" customHeight="1" x14ac:dyDescent="0.3">
      <c r="A16" s="196"/>
      <c r="B16" s="196"/>
      <c r="C16" s="196"/>
      <c r="D16" s="196"/>
      <c r="F16" s="200" t="s">
        <v>283</v>
      </c>
      <c r="G16" s="200"/>
      <c r="H16" s="200"/>
      <c r="I16" s="201">
        <v>1.3370639524831975</v>
      </c>
      <c r="J16" s="201"/>
      <c r="K16" s="201"/>
    </row>
    <row r="17" spans="1:11" ht="11.25" customHeight="1" x14ac:dyDescent="0.3">
      <c r="A17" s="196"/>
      <c r="B17" s="196"/>
      <c r="C17" s="196"/>
      <c r="D17" s="196"/>
      <c r="F17" s="200" t="s">
        <v>284</v>
      </c>
      <c r="G17" s="200"/>
      <c r="H17" s="200"/>
      <c r="I17" s="201">
        <v>1.334969353452657</v>
      </c>
      <c r="J17" s="201"/>
      <c r="K17" s="201"/>
    </row>
    <row r="18" spans="1:11" ht="11.25" customHeight="1" x14ac:dyDescent="0.3">
      <c r="A18" s="196"/>
      <c r="B18" s="196"/>
      <c r="C18" s="196"/>
      <c r="D18" s="196"/>
      <c r="F18" s="200" t="s">
        <v>285</v>
      </c>
      <c r="G18" s="200"/>
      <c r="H18" s="200"/>
      <c r="I18" s="201">
        <v>0.64397652653568416</v>
      </c>
      <c r="J18" s="201"/>
      <c r="K18" s="201"/>
    </row>
    <row r="19" spans="1:11" ht="11.25" customHeight="1" x14ac:dyDescent="0.3">
      <c r="A19" s="196"/>
      <c r="B19" s="196"/>
      <c r="C19" s="196"/>
      <c r="D19" s="196"/>
      <c r="F19" s="200" t="s">
        <v>286</v>
      </c>
      <c r="G19" s="200"/>
      <c r="H19" s="200"/>
      <c r="I19" s="208">
        <v>0.05</v>
      </c>
      <c r="J19" s="208"/>
      <c r="K19" s="208"/>
    </row>
    <row r="20" spans="1:11" ht="11.25" customHeight="1" x14ac:dyDescent="0.3">
      <c r="A20" s="196"/>
      <c r="B20" s="196"/>
      <c r="C20" s="196"/>
      <c r="D20" s="196"/>
      <c r="F20" s="200" t="s">
        <v>287</v>
      </c>
      <c r="G20" s="200"/>
      <c r="H20" s="200"/>
      <c r="I20" s="201">
        <v>2.0554119966793114</v>
      </c>
      <c r="J20" s="201"/>
      <c r="K20" s="201"/>
    </row>
    <row r="21" spans="1:11" ht="9" customHeight="1" x14ac:dyDescent="0.3">
      <c r="A21" s="196"/>
      <c r="B21" s="196"/>
      <c r="C21" s="196"/>
      <c r="D21" s="196"/>
      <c r="F21" s="200" t="s">
        <v>288</v>
      </c>
      <c r="G21" s="200"/>
      <c r="H21" s="200"/>
      <c r="I21" s="208">
        <v>0.95</v>
      </c>
      <c r="J21" s="208"/>
      <c r="K21" s="208"/>
    </row>
    <row r="22" spans="1:11" ht="1.5" customHeight="1" x14ac:dyDescent="0.3">
      <c r="F22" s="200"/>
      <c r="G22" s="200"/>
      <c r="H22" s="200"/>
      <c r="I22" s="208"/>
      <c r="J22" s="208"/>
      <c r="K22" s="208"/>
    </row>
    <row r="23" spans="1:11" ht="18" customHeight="1" x14ac:dyDescent="0.3"/>
    <row r="24" spans="1:11" ht="13.5" customHeight="1" x14ac:dyDescent="0.3">
      <c r="A24" s="196"/>
      <c r="B24" s="196"/>
      <c r="C24" s="196"/>
      <c r="D24" s="196"/>
      <c r="F24" s="197" t="s">
        <v>289</v>
      </c>
      <c r="G24" s="197"/>
      <c r="H24" s="197"/>
      <c r="I24" s="197"/>
      <c r="J24" s="197"/>
      <c r="K24" s="197"/>
    </row>
    <row r="25" spans="1:11" ht="24" customHeight="1" x14ac:dyDescent="0.3">
      <c r="A25" s="196"/>
      <c r="B25" s="196"/>
      <c r="C25" s="196"/>
      <c r="D25" s="196"/>
      <c r="F25" s="198" t="s">
        <v>290</v>
      </c>
      <c r="G25" s="198"/>
      <c r="H25" s="198"/>
      <c r="I25" s="199" t="s">
        <v>196</v>
      </c>
      <c r="J25" s="199"/>
      <c r="K25" s="199"/>
    </row>
    <row r="26" spans="1:11" ht="11.25" customHeight="1" x14ac:dyDescent="0.3">
      <c r="A26" s="196"/>
      <c r="B26" s="196"/>
      <c r="C26" s="196"/>
      <c r="D26" s="196"/>
      <c r="F26" s="207">
        <v>0.01</v>
      </c>
      <c r="G26" s="207"/>
      <c r="H26" s="207"/>
      <c r="I26" s="201">
        <v>0.52926845714662596</v>
      </c>
      <c r="J26" s="201"/>
      <c r="K26" s="201"/>
    </row>
    <row r="27" spans="1:11" ht="11.25" customHeight="1" x14ac:dyDescent="0.3">
      <c r="A27" s="196"/>
      <c r="B27" s="196"/>
      <c r="C27" s="196"/>
      <c r="D27" s="196"/>
      <c r="F27" s="206">
        <v>2.5000000000000001E-2</v>
      </c>
      <c r="G27" s="206"/>
      <c r="H27" s="206"/>
      <c r="I27" s="201">
        <v>0.57646590534875963</v>
      </c>
      <c r="J27" s="201"/>
      <c r="K27" s="201"/>
    </row>
    <row r="28" spans="1:11" ht="11.25" customHeight="1" x14ac:dyDescent="0.3">
      <c r="A28" s="196"/>
      <c r="B28" s="196"/>
      <c r="C28" s="196"/>
      <c r="D28" s="196"/>
      <c r="F28" s="207">
        <v>0.05</v>
      </c>
      <c r="G28" s="207"/>
      <c r="H28" s="207"/>
      <c r="I28" s="201">
        <v>0.64397652653568416</v>
      </c>
      <c r="J28" s="201"/>
      <c r="K28" s="201"/>
    </row>
    <row r="29" spans="1:11" ht="11.25" customHeight="1" x14ac:dyDescent="0.3">
      <c r="A29" s="196"/>
      <c r="B29" s="196"/>
      <c r="C29" s="196"/>
      <c r="D29" s="196"/>
      <c r="F29" s="207">
        <v>0.1</v>
      </c>
      <c r="G29" s="207"/>
      <c r="H29" s="207"/>
      <c r="I29" s="201">
        <v>0.77936902981212974</v>
      </c>
      <c r="J29" s="201"/>
      <c r="K29" s="201"/>
    </row>
    <row r="30" spans="1:11" ht="11.25" customHeight="1" x14ac:dyDescent="0.3">
      <c r="A30" s="196"/>
      <c r="B30" s="196"/>
      <c r="C30" s="196"/>
      <c r="D30" s="196"/>
      <c r="F30" s="207">
        <v>0.2</v>
      </c>
      <c r="G30" s="207"/>
      <c r="H30" s="207"/>
      <c r="I30" s="201">
        <v>0.95052448694336611</v>
      </c>
      <c r="J30" s="201"/>
      <c r="K30" s="201"/>
    </row>
    <row r="31" spans="1:11" ht="10.5" customHeight="1" x14ac:dyDescent="0.3">
      <c r="A31" s="196"/>
      <c r="B31" s="196"/>
      <c r="C31" s="196"/>
      <c r="D31" s="196"/>
      <c r="F31" s="207">
        <v>0.25</v>
      </c>
      <c r="G31" s="207"/>
      <c r="H31" s="207"/>
      <c r="I31" s="201">
        <v>1.0287099309117715</v>
      </c>
      <c r="J31" s="201"/>
      <c r="K31" s="201"/>
    </row>
    <row r="32" spans="1:11" ht="11.25" customHeight="1" x14ac:dyDescent="0.3">
      <c r="A32" s="196"/>
      <c r="B32" s="196"/>
      <c r="C32" s="196"/>
      <c r="D32" s="196"/>
      <c r="F32" s="207">
        <v>0.5</v>
      </c>
      <c r="G32" s="207"/>
      <c r="H32" s="207"/>
      <c r="I32" s="201">
        <v>1.3370639524831975</v>
      </c>
      <c r="J32" s="201"/>
      <c r="K32" s="201"/>
    </row>
    <row r="33" spans="1:11" ht="11.25" customHeight="1" x14ac:dyDescent="0.3">
      <c r="A33" s="196"/>
      <c r="B33" s="196"/>
      <c r="C33" s="196"/>
      <c r="D33" s="196"/>
      <c r="F33" s="207">
        <v>0.75</v>
      </c>
      <c r="G33" s="207"/>
      <c r="H33" s="207"/>
      <c r="I33" s="201">
        <v>1.6481434439335532</v>
      </c>
      <c r="J33" s="201"/>
      <c r="K33" s="201"/>
    </row>
    <row r="34" spans="1:11" ht="11.25" customHeight="1" x14ac:dyDescent="0.3">
      <c r="A34" s="196"/>
      <c r="B34" s="196"/>
      <c r="C34" s="196"/>
      <c r="D34" s="196"/>
      <c r="F34" s="207">
        <v>0.8</v>
      </c>
      <c r="G34" s="207"/>
      <c r="H34" s="207"/>
      <c r="I34" s="201">
        <v>1.7434925887411368</v>
      </c>
      <c r="J34" s="201"/>
      <c r="K34" s="201"/>
    </row>
    <row r="35" spans="1:11" ht="11.25" customHeight="1" x14ac:dyDescent="0.3">
      <c r="A35" s="196"/>
      <c r="B35" s="196"/>
      <c r="C35" s="196"/>
      <c r="D35" s="196"/>
      <c r="F35" s="207">
        <v>0.9</v>
      </c>
      <c r="G35" s="207"/>
      <c r="H35" s="207"/>
      <c r="I35" s="201">
        <v>1.9452734231486093</v>
      </c>
      <c r="J35" s="201"/>
      <c r="K35" s="201"/>
    </row>
    <row r="36" spans="1:11" ht="11.25" customHeight="1" x14ac:dyDescent="0.3">
      <c r="A36" s="196"/>
      <c r="B36" s="196"/>
      <c r="C36" s="196"/>
      <c r="D36" s="196"/>
      <c r="F36" s="207">
        <v>0.95</v>
      </c>
      <c r="G36" s="207"/>
      <c r="H36" s="207"/>
      <c r="I36" s="201">
        <v>2.0554119966793114</v>
      </c>
      <c r="J36" s="201"/>
      <c r="K36" s="201"/>
    </row>
    <row r="37" spans="1:11" ht="10.5" customHeight="1" x14ac:dyDescent="0.3">
      <c r="A37" s="196"/>
      <c r="B37" s="196"/>
      <c r="C37" s="196"/>
      <c r="D37" s="196"/>
      <c r="F37" s="206">
        <v>0.97499999999999998</v>
      </c>
      <c r="G37" s="206"/>
      <c r="H37" s="206"/>
      <c r="I37" s="201">
        <v>2.1482330562139191</v>
      </c>
      <c r="J37" s="201"/>
      <c r="K37" s="201"/>
    </row>
    <row r="38" spans="1:11" ht="9" customHeight="1" x14ac:dyDescent="0.3">
      <c r="A38" s="196"/>
      <c r="B38" s="196"/>
      <c r="C38" s="196"/>
      <c r="D38" s="196"/>
      <c r="F38" s="207">
        <v>0.99</v>
      </c>
      <c r="G38" s="207"/>
      <c r="H38" s="207"/>
      <c r="I38" s="201">
        <v>2.216920311824234</v>
      </c>
      <c r="J38" s="201"/>
      <c r="K38" s="201"/>
    </row>
    <row r="39" spans="1:11" ht="2.25" customHeight="1" x14ac:dyDescent="0.3">
      <c r="F39" s="207"/>
      <c r="G39" s="207"/>
      <c r="H39" s="207"/>
      <c r="I39" s="201"/>
      <c r="J39" s="201"/>
      <c r="K39" s="201"/>
    </row>
    <row r="40" spans="1:11" ht="18" customHeight="1" x14ac:dyDescent="0.3"/>
    <row r="41" spans="1:11" ht="13.5" customHeight="1" x14ac:dyDescent="0.3">
      <c r="A41" s="196"/>
      <c r="B41" s="196"/>
      <c r="C41" s="196"/>
      <c r="D41" s="196"/>
      <c r="F41" s="197" t="s">
        <v>291</v>
      </c>
      <c r="G41" s="197"/>
      <c r="H41" s="197"/>
      <c r="I41" s="197"/>
      <c r="J41" s="197"/>
      <c r="K41" s="197"/>
    </row>
    <row r="42" spans="1:11" ht="24" customHeight="1" x14ac:dyDescent="0.3">
      <c r="A42" s="196"/>
      <c r="B42" s="196"/>
      <c r="C42" s="196"/>
      <c r="D42" s="196"/>
      <c r="F42" s="173" t="s">
        <v>292</v>
      </c>
      <c r="G42" s="169" t="s">
        <v>293</v>
      </c>
      <c r="H42" s="199" t="s">
        <v>294</v>
      </c>
      <c r="I42" s="199"/>
      <c r="J42" s="199" t="s">
        <v>295</v>
      </c>
      <c r="K42" s="199"/>
    </row>
    <row r="43" spans="1:11" ht="11.25" customHeight="1" x14ac:dyDescent="0.3">
      <c r="A43" s="196"/>
      <c r="B43" s="196"/>
      <c r="C43" s="196"/>
      <c r="D43" s="196"/>
      <c r="F43" s="171">
        <v>1</v>
      </c>
      <c r="G43" s="174" t="s">
        <v>296</v>
      </c>
      <c r="H43" s="201">
        <v>0.65304925188430796</v>
      </c>
      <c r="I43" s="201"/>
      <c r="J43" s="201">
        <v>2.0606442194607366</v>
      </c>
      <c r="K43" s="201"/>
    </row>
    <row r="44" spans="1:11" ht="11.25" customHeight="1" x14ac:dyDescent="0.3">
      <c r="A44" s="196"/>
      <c r="B44" s="196"/>
      <c r="C44" s="196"/>
      <c r="D44" s="196"/>
      <c r="F44" s="171">
        <v>2</v>
      </c>
      <c r="G44" s="174" t="s">
        <v>318</v>
      </c>
      <c r="H44" s="201">
        <v>1.1694853322327996</v>
      </c>
      <c r="I44" s="201"/>
      <c r="J44" s="201">
        <v>1.4450052868291261</v>
      </c>
      <c r="K44" s="201"/>
    </row>
    <row r="45" spans="1:11" ht="11.25" customHeight="1" x14ac:dyDescent="0.3">
      <c r="A45" s="196"/>
      <c r="B45" s="196"/>
      <c r="C45" s="196"/>
      <c r="D45" s="196"/>
      <c r="F45" s="171">
        <v>3</v>
      </c>
      <c r="G45" s="174" t="s">
        <v>319</v>
      </c>
      <c r="H45" s="201">
        <v>1.1923199675907223</v>
      </c>
      <c r="I45" s="201"/>
      <c r="J45" s="201">
        <v>1.4585659046962005</v>
      </c>
      <c r="K45" s="201"/>
    </row>
    <row r="46" spans="1:11" ht="11.25" customHeight="1" x14ac:dyDescent="0.3">
      <c r="A46" s="196"/>
      <c r="B46" s="196"/>
      <c r="C46" s="196"/>
      <c r="D46" s="196"/>
      <c r="F46" s="171">
        <v>4</v>
      </c>
      <c r="G46" s="174" t="s">
        <v>320</v>
      </c>
      <c r="H46" s="201">
        <v>1.2329632894191422</v>
      </c>
      <c r="I46" s="201"/>
      <c r="J46" s="201">
        <v>1.4838686355651027</v>
      </c>
      <c r="K46" s="201"/>
    </row>
    <row r="47" spans="1:11" ht="10.5" customHeight="1" x14ac:dyDescent="0.3">
      <c r="A47" s="196"/>
      <c r="B47" s="196"/>
      <c r="C47" s="196"/>
      <c r="D47" s="196"/>
      <c r="F47" s="171">
        <v>5</v>
      </c>
      <c r="G47" s="174" t="s">
        <v>321</v>
      </c>
      <c r="H47" s="201">
        <v>1.205898982711848</v>
      </c>
      <c r="I47" s="201"/>
      <c r="J47" s="201">
        <v>1.4534906892911226</v>
      </c>
      <c r="K47" s="201"/>
    </row>
    <row r="48" spans="1:11" ht="11.25" customHeight="1" x14ac:dyDescent="0.3">
      <c r="A48" s="196"/>
      <c r="B48" s="196"/>
      <c r="C48" s="196"/>
      <c r="D48" s="196"/>
      <c r="F48" s="171">
        <v>6</v>
      </c>
      <c r="G48" s="174" t="s">
        <v>322</v>
      </c>
      <c r="H48" s="201">
        <v>1.2149747845670971</v>
      </c>
      <c r="I48" s="201"/>
      <c r="J48" s="201">
        <v>1.4595834357363862</v>
      </c>
      <c r="K48" s="201"/>
    </row>
    <row r="49" spans="1:11" ht="11.25" customHeight="1" x14ac:dyDescent="0.3">
      <c r="A49" s="196"/>
      <c r="B49" s="196"/>
      <c r="C49" s="196"/>
      <c r="D49" s="196"/>
      <c r="F49" s="171">
        <v>7</v>
      </c>
      <c r="G49" s="174" t="s">
        <v>323</v>
      </c>
      <c r="H49" s="201">
        <v>1.2533478077972076</v>
      </c>
      <c r="I49" s="201"/>
      <c r="J49" s="201">
        <v>1.4976966881266933</v>
      </c>
      <c r="K49" s="201"/>
    </row>
    <row r="50" spans="1:11" ht="11.25" customHeight="1" x14ac:dyDescent="0.3">
      <c r="A50" s="196"/>
      <c r="B50" s="196"/>
      <c r="C50" s="196"/>
      <c r="D50" s="196"/>
      <c r="F50" s="171">
        <v>8</v>
      </c>
      <c r="G50" s="174" t="s">
        <v>324</v>
      </c>
      <c r="H50" s="201">
        <v>1.2614985906938017</v>
      </c>
      <c r="I50" s="201"/>
      <c r="J50" s="201">
        <v>1.4993051193540914</v>
      </c>
      <c r="K50" s="201"/>
    </row>
    <row r="51" spans="1:11" ht="11.25" customHeight="1" x14ac:dyDescent="0.3">
      <c r="A51" s="196"/>
      <c r="B51" s="196"/>
      <c r="C51" s="196"/>
      <c r="D51" s="196"/>
      <c r="F51" s="171">
        <v>9</v>
      </c>
      <c r="G51" s="174" t="s">
        <v>325</v>
      </c>
      <c r="H51" s="201">
        <v>1.2513347693463877</v>
      </c>
      <c r="I51" s="201"/>
      <c r="J51" s="201">
        <v>1.48854012107532</v>
      </c>
      <c r="K51" s="201"/>
    </row>
    <row r="52" spans="1:11" ht="11.25" customHeight="1" x14ac:dyDescent="0.3">
      <c r="A52" s="196"/>
      <c r="B52" s="196"/>
      <c r="C52" s="196"/>
      <c r="D52" s="196"/>
      <c r="F52" s="171">
        <v>10</v>
      </c>
      <c r="G52" s="174" t="s">
        <v>326</v>
      </c>
      <c r="H52" s="201">
        <v>1.2106346544125388</v>
      </c>
      <c r="I52" s="201"/>
      <c r="J52" s="201">
        <v>1.4468093867172556</v>
      </c>
      <c r="K52" s="201"/>
    </row>
    <row r="53" spans="1:11" ht="10.5" customHeight="1" x14ac:dyDescent="0.3">
      <c r="A53" s="196"/>
      <c r="B53" s="196"/>
      <c r="C53" s="196"/>
      <c r="D53" s="196"/>
      <c r="F53" s="171">
        <v>11</v>
      </c>
      <c r="G53" s="174" t="s">
        <v>327</v>
      </c>
      <c r="H53" s="201">
        <v>1.2090539200152168</v>
      </c>
      <c r="I53" s="201"/>
      <c r="J53" s="201">
        <v>1.4429642591434015</v>
      </c>
      <c r="K53" s="201"/>
    </row>
    <row r="54" spans="1:11" ht="11.25" customHeight="1" x14ac:dyDescent="0.3">
      <c r="A54" s="196"/>
      <c r="B54" s="196"/>
      <c r="C54" s="196"/>
      <c r="D54" s="196"/>
      <c r="F54" s="171">
        <v>12</v>
      </c>
      <c r="G54" s="174" t="s">
        <v>328</v>
      </c>
      <c r="H54" s="201">
        <v>1.2306614098843398</v>
      </c>
      <c r="I54" s="201"/>
      <c r="J54" s="201">
        <v>1.4630758335902436</v>
      </c>
      <c r="K54" s="201"/>
    </row>
    <row r="55" spans="1:11" ht="9" customHeight="1" x14ac:dyDescent="0.3">
      <c r="A55" s="196"/>
      <c r="B55" s="196"/>
      <c r="C55" s="196"/>
      <c r="D55" s="196"/>
      <c r="F55" s="200">
        <v>13</v>
      </c>
      <c r="G55" s="209" t="s">
        <v>329</v>
      </c>
      <c r="H55" s="201">
        <v>1.2130771203745716</v>
      </c>
      <c r="I55" s="201"/>
      <c r="J55" s="201">
        <v>1.4453423113289645</v>
      </c>
      <c r="K55" s="201"/>
    </row>
    <row r="56" spans="1:11" ht="2.25" customHeight="1" x14ac:dyDescent="0.3">
      <c r="F56" s="200"/>
      <c r="G56" s="209"/>
      <c r="H56" s="201"/>
      <c r="I56" s="201"/>
      <c r="J56" s="201"/>
      <c r="K56" s="201"/>
    </row>
  </sheetData>
  <mergeCells count="97">
    <mergeCell ref="H54:I54"/>
    <mergeCell ref="J54:K54"/>
    <mergeCell ref="F55:F56"/>
    <mergeCell ref="G55:G56"/>
    <mergeCell ref="H55:I56"/>
    <mergeCell ref="J55:K56"/>
    <mergeCell ref="H51:I51"/>
    <mergeCell ref="J51:K51"/>
    <mergeCell ref="H52:I52"/>
    <mergeCell ref="J52:K52"/>
    <mergeCell ref="H53:I53"/>
    <mergeCell ref="J53:K53"/>
    <mergeCell ref="H48:I48"/>
    <mergeCell ref="J48:K48"/>
    <mergeCell ref="H49:I49"/>
    <mergeCell ref="J49:K49"/>
    <mergeCell ref="H50:I50"/>
    <mergeCell ref="J50:K50"/>
    <mergeCell ref="H45:I45"/>
    <mergeCell ref="J45:K45"/>
    <mergeCell ref="H46:I46"/>
    <mergeCell ref="J46:K46"/>
    <mergeCell ref="H47:I47"/>
    <mergeCell ref="J47:K47"/>
    <mergeCell ref="F38:H39"/>
    <mergeCell ref="I38:K39"/>
    <mergeCell ref="A41:D55"/>
    <mergeCell ref="F41:K41"/>
    <mergeCell ref="H42:I42"/>
    <mergeCell ref="J42:K42"/>
    <mergeCell ref="H43:I43"/>
    <mergeCell ref="J43:K43"/>
    <mergeCell ref="H44:I44"/>
    <mergeCell ref="J44:K44"/>
    <mergeCell ref="A24:D38"/>
    <mergeCell ref="F24:K24"/>
    <mergeCell ref="F25:H25"/>
    <mergeCell ref="I25:K25"/>
    <mergeCell ref="F26:H26"/>
    <mergeCell ref="I26:K26"/>
    <mergeCell ref="F35:H35"/>
    <mergeCell ref="I35:K35"/>
    <mergeCell ref="F36:H36"/>
    <mergeCell ref="I36:K36"/>
    <mergeCell ref="F37:H37"/>
    <mergeCell ref="I37:K37"/>
    <mergeCell ref="F32:H32"/>
    <mergeCell ref="I32:K32"/>
    <mergeCell ref="F33:H33"/>
    <mergeCell ref="I33:K33"/>
    <mergeCell ref="F34:H34"/>
    <mergeCell ref="I34:K34"/>
    <mergeCell ref="F29:H29"/>
    <mergeCell ref="I29:K29"/>
    <mergeCell ref="F30:H30"/>
    <mergeCell ref="I30:K30"/>
    <mergeCell ref="F31:H31"/>
    <mergeCell ref="I31:K31"/>
    <mergeCell ref="F18:H18"/>
    <mergeCell ref="I18:K18"/>
    <mergeCell ref="F27:H27"/>
    <mergeCell ref="I27:K27"/>
    <mergeCell ref="F28:H28"/>
    <mergeCell ref="I28:K28"/>
    <mergeCell ref="F19:H19"/>
    <mergeCell ref="I19:K19"/>
    <mergeCell ref="F20:H20"/>
    <mergeCell ref="I20:K20"/>
    <mergeCell ref="F21:H22"/>
    <mergeCell ref="I21:K22"/>
    <mergeCell ref="F15:H15"/>
    <mergeCell ref="I15:K15"/>
    <mergeCell ref="F16:H16"/>
    <mergeCell ref="I16:K16"/>
    <mergeCell ref="F17:H17"/>
    <mergeCell ref="I17:K17"/>
    <mergeCell ref="C1:K1"/>
    <mergeCell ref="D2:J2"/>
    <mergeCell ref="D3:J3"/>
    <mergeCell ref="D4:J4"/>
    <mergeCell ref="D5:J5"/>
    <mergeCell ref="A7:D21"/>
    <mergeCell ref="F7:K7"/>
    <mergeCell ref="F8:H8"/>
    <mergeCell ref="I8:K8"/>
    <mergeCell ref="F9:H9"/>
    <mergeCell ref="I9:K9"/>
    <mergeCell ref="F10:H10"/>
    <mergeCell ref="I10:K10"/>
    <mergeCell ref="F11:H11"/>
    <mergeCell ref="I11:K11"/>
    <mergeCell ref="F13:H13"/>
    <mergeCell ref="I13:K13"/>
    <mergeCell ref="F14:H14"/>
    <mergeCell ref="I14:K14"/>
    <mergeCell ref="F12:H12"/>
    <mergeCell ref="I12:K12"/>
  </mergeCells>
  <pageMargins left="0.75" right="0.75" top="0.75" bottom="0.75" header="0.3" footer="0.3"/>
  <pageSetup paperSize="0" fitToHeight="0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2E852-E734-4633-9D91-C184B781D090}">
  <sheetPr>
    <outlinePr summaryBelow="0"/>
    <pageSetUpPr fitToPage="1"/>
  </sheetPr>
  <dimension ref="A1:K56"/>
  <sheetViews>
    <sheetView showGridLines="0" topLeftCell="A8" workbookViewId="0"/>
  </sheetViews>
  <sheetFormatPr defaultColWidth="8.88671875" defaultRowHeight="14.4" x14ac:dyDescent="0.3"/>
  <cols>
    <col min="1" max="1" width="10.33203125" style="4" customWidth="1"/>
    <col min="2" max="2" width="3.44140625" style="4" customWidth="1"/>
    <col min="3" max="3" width="19" style="4" customWidth="1"/>
    <col min="4" max="4" width="15.33203125" style="4" customWidth="1"/>
    <col min="5" max="5" width="1.44140625" style="4" customWidth="1"/>
    <col min="6" max="6" width="5.6640625" style="4" customWidth="1"/>
    <col min="7" max="7" width="16.44140625" style="4" customWidth="1"/>
    <col min="8" max="8" width="1.109375" style="4" customWidth="1"/>
    <col min="9" max="9" width="11.109375" style="4" customWidth="1"/>
    <col min="10" max="10" width="10.5546875" style="4" customWidth="1"/>
    <col min="11" max="11" width="1.5546875" style="4" customWidth="1"/>
    <col min="12" max="16384" width="8.88671875" style="4"/>
  </cols>
  <sheetData>
    <row r="1" spans="1:11" ht="17.25" customHeight="1" x14ac:dyDescent="0.3">
      <c r="C1" s="202" t="s">
        <v>330</v>
      </c>
      <c r="D1" s="202"/>
      <c r="E1" s="202"/>
      <c r="F1" s="202"/>
      <c r="G1" s="202"/>
      <c r="H1" s="202"/>
      <c r="I1" s="202"/>
      <c r="J1" s="202"/>
      <c r="K1" s="202"/>
    </row>
    <row r="2" spans="1:11" ht="12.75" customHeight="1" x14ac:dyDescent="0.3">
      <c r="C2" s="168" t="s">
        <v>269</v>
      </c>
      <c r="D2" s="203" t="s">
        <v>270</v>
      </c>
      <c r="E2" s="203"/>
      <c r="F2" s="203"/>
      <c r="G2" s="203"/>
      <c r="H2" s="203"/>
      <c r="I2" s="203"/>
      <c r="J2" s="203"/>
      <c r="K2" s="172"/>
    </row>
    <row r="3" spans="1:11" ht="12" customHeight="1" x14ac:dyDescent="0.3">
      <c r="C3" s="168" t="s">
        <v>271</v>
      </c>
      <c r="D3" s="203" t="s">
        <v>272</v>
      </c>
      <c r="E3" s="203"/>
      <c r="F3" s="203"/>
      <c r="G3" s="203"/>
      <c r="H3" s="203"/>
      <c r="I3" s="203"/>
      <c r="J3" s="203"/>
      <c r="K3" s="172"/>
    </row>
    <row r="4" spans="1:11" ht="12" customHeight="1" x14ac:dyDescent="0.3">
      <c r="C4" s="168" t="s">
        <v>273</v>
      </c>
      <c r="D4" s="203" t="s">
        <v>274</v>
      </c>
      <c r="E4" s="203"/>
      <c r="F4" s="203"/>
      <c r="G4" s="203"/>
      <c r="H4" s="203"/>
      <c r="I4" s="203"/>
      <c r="J4" s="203"/>
      <c r="K4" s="172"/>
    </row>
    <row r="5" spans="1:11" ht="4.5" customHeight="1" x14ac:dyDescent="0.3">
      <c r="C5" s="172"/>
      <c r="D5" s="204"/>
      <c r="E5" s="204"/>
      <c r="F5" s="204"/>
      <c r="G5" s="204"/>
      <c r="H5" s="204"/>
      <c r="I5" s="204"/>
      <c r="J5" s="204"/>
      <c r="K5" s="172"/>
    </row>
    <row r="6" spans="1:11" ht="11.25" customHeight="1" x14ac:dyDescent="0.3"/>
    <row r="7" spans="1:11" ht="12.75" customHeight="1" x14ac:dyDescent="0.3">
      <c r="A7" s="196"/>
      <c r="B7" s="196"/>
      <c r="C7" s="196"/>
      <c r="D7" s="196"/>
      <c r="F7" s="197" t="s">
        <v>275</v>
      </c>
      <c r="G7" s="197"/>
      <c r="H7" s="197"/>
      <c r="I7" s="197"/>
      <c r="J7" s="197"/>
      <c r="K7" s="197"/>
    </row>
    <row r="8" spans="1:11" ht="24.75" customHeight="1" x14ac:dyDescent="0.3">
      <c r="A8" s="196"/>
      <c r="B8" s="196"/>
      <c r="C8" s="196"/>
      <c r="D8" s="196"/>
      <c r="F8" s="198" t="s">
        <v>276</v>
      </c>
      <c r="G8" s="198"/>
      <c r="H8" s="198"/>
      <c r="I8" s="199" t="s">
        <v>196</v>
      </c>
      <c r="J8" s="199"/>
      <c r="K8" s="199"/>
    </row>
    <row r="9" spans="1:11" ht="10.5" customHeight="1" x14ac:dyDescent="0.3">
      <c r="A9" s="196"/>
      <c r="B9" s="196"/>
      <c r="C9" s="196"/>
      <c r="D9" s="196"/>
      <c r="F9" s="200" t="s">
        <v>277</v>
      </c>
      <c r="G9" s="200"/>
      <c r="H9" s="200"/>
      <c r="I9" s="210">
        <v>0.24853906346619808</v>
      </c>
      <c r="J9" s="210"/>
      <c r="K9" s="210"/>
    </row>
    <row r="10" spans="1:11" ht="11.25" customHeight="1" x14ac:dyDescent="0.3">
      <c r="A10" s="196"/>
      <c r="B10" s="196"/>
      <c r="C10" s="196"/>
      <c r="D10" s="196"/>
      <c r="F10" s="200" t="s">
        <v>278</v>
      </c>
      <c r="G10" s="200"/>
      <c r="H10" s="200"/>
      <c r="I10" s="210">
        <v>1.2448235273240815</v>
      </c>
      <c r="J10" s="210"/>
      <c r="K10" s="210"/>
    </row>
    <row r="11" spans="1:11" ht="11.25" customHeight="1" x14ac:dyDescent="0.3">
      <c r="A11" s="196"/>
      <c r="B11" s="196"/>
      <c r="C11" s="196"/>
      <c r="D11" s="196"/>
      <c r="F11" s="200" t="s">
        <v>257</v>
      </c>
      <c r="G11" s="200"/>
      <c r="H11" s="200"/>
      <c r="I11" s="210">
        <v>0.72896267212927457</v>
      </c>
      <c r="J11" s="210"/>
      <c r="K11" s="210"/>
    </row>
    <row r="12" spans="1:11" ht="11.25" customHeight="1" x14ac:dyDescent="0.3">
      <c r="A12" s="196"/>
      <c r="B12" s="196"/>
      <c r="C12" s="196"/>
      <c r="D12" s="196"/>
      <c r="F12" s="200" t="s">
        <v>279</v>
      </c>
      <c r="G12" s="200"/>
      <c r="H12" s="200"/>
      <c r="I12" s="210">
        <v>0.22617303988630896</v>
      </c>
      <c r="J12" s="210"/>
      <c r="K12" s="210"/>
    </row>
    <row r="13" spans="1:11" ht="11.25" customHeight="1" x14ac:dyDescent="0.3">
      <c r="A13" s="196"/>
      <c r="B13" s="196"/>
      <c r="C13" s="196"/>
      <c r="D13" s="196"/>
      <c r="F13" s="200" t="s">
        <v>280</v>
      </c>
      <c r="G13" s="200"/>
      <c r="H13" s="200"/>
      <c r="I13" s="210">
        <v>5.1154243971413903E-2</v>
      </c>
      <c r="J13" s="210"/>
      <c r="K13" s="210"/>
    </row>
    <row r="14" spans="1:11" ht="11.25" customHeight="1" x14ac:dyDescent="0.3">
      <c r="A14" s="196"/>
      <c r="B14" s="196"/>
      <c r="C14" s="196"/>
      <c r="D14" s="196"/>
      <c r="F14" s="200" t="s">
        <v>281</v>
      </c>
      <c r="G14" s="200"/>
      <c r="H14" s="200"/>
      <c r="I14" s="205">
        <v>4.1598026125869346E-2</v>
      </c>
      <c r="J14" s="205"/>
      <c r="K14" s="205"/>
    </row>
    <row r="15" spans="1:11" ht="10.5" customHeight="1" x14ac:dyDescent="0.3">
      <c r="A15" s="196"/>
      <c r="B15" s="196"/>
      <c r="C15" s="196"/>
      <c r="D15" s="196"/>
      <c r="F15" s="200" t="s">
        <v>282</v>
      </c>
      <c r="G15" s="200"/>
      <c r="H15" s="200"/>
      <c r="I15" s="205">
        <v>2.2255923207269657</v>
      </c>
      <c r="J15" s="205"/>
      <c r="K15" s="205"/>
    </row>
    <row r="16" spans="1:11" ht="11.25" customHeight="1" x14ac:dyDescent="0.3">
      <c r="A16" s="196"/>
      <c r="B16" s="196"/>
      <c r="C16" s="196"/>
      <c r="D16" s="196"/>
      <c r="F16" s="200" t="s">
        <v>283</v>
      </c>
      <c r="G16" s="200"/>
      <c r="H16" s="200"/>
      <c r="I16" s="210">
        <v>0.72294864736829678</v>
      </c>
      <c r="J16" s="210"/>
      <c r="K16" s="210"/>
    </row>
    <row r="17" spans="1:11" ht="11.25" customHeight="1" x14ac:dyDescent="0.3">
      <c r="A17" s="196"/>
      <c r="B17" s="196"/>
      <c r="C17" s="196"/>
      <c r="D17" s="196"/>
      <c r="F17" s="200" t="s">
        <v>284</v>
      </c>
      <c r="G17" s="200"/>
      <c r="H17" s="200"/>
      <c r="I17" s="210">
        <v>0.67831364502527591</v>
      </c>
      <c r="J17" s="210"/>
      <c r="K17" s="210"/>
    </row>
    <row r="18" spans="1:11" ht="11.25" customHeight="1" x14ac:dyDescent="0.3">
      <c r="A18" s="196"/>
      <c r="B18" s="196"/>
      <c r="C18" s="196"/>
      <c r="D18" s="196"/>
      <c r="F18" s="200" t="s">
        <v>285</v>
      </c>
      <c r="G18" s="200"/>
      <c r="H18" s="200"/>
      <c r="I18" s="210">
        <v>0.35548448629496465</v>
      </c>
      <c r="J18" s="210"/>
      <c r="K18" s="210"/>
    </row>
    <row r="19" spans="1:11" ht="11.25" customHeight="1" x14ac:dyDescent="0.3">
      <c r="A19" s="196"/>
      <c r="B19" s="196"/>
      <c r="C19" s="196"/>
      <c r="D19" s="196"/>
      <c r="F19" s="200" t="s">
        <v>286</v>
      </c>
      <c r="G19" s="200"/>
      <c r="H19" s="200"/>
      <c r="I19" s="208">
        <v>0.05</v>
      </c>
      <c r="J19" s="208"/>
      <c r="K19" s="208"/>
    </row>
    <row r="20" spans="1:11" ht="11.25" customHeight="1" x14ac:dyDescent="0.3">
      <c r="A20" s="196"/>
      <c r="B20" s="196"/>
      <c r="C20" s="196"/>
      <c r="D20" s="196"/>
      <c r="F20" s="200" t="s">
        <v>287</v>
      </c>
      <c r="G20" s="200"/>
      <c r="H20" s="200"/>
      <c r="I20" s="210">
        <v>1.1051460618105544</v>
      </c>
      <c r="J20" s="210"/>
      <c r="K20" s="210"/>
    </row>
    <row r="21" spans="1:11" ht="9" customHeight="1" x14ac:dyDescent="0.3">
      <c r="A21" s="196"/>
      <c r="B21" s="196"/>
      <c r="C21" s="196"/>
      <c r="D21" s="196"/>
      <c r="F21" s="200" t="s">
        <v>288</v>
      </c>
      <c r="G21" s="200"/>
      <c r="H21" s="200"/>
      <c r="I21" s="208">
        <v>0.95</v>
      </c>
      <c r="J21" s="208"/>
      <c r="K21" s="208"/>
    </row>
    <row r="22" spans="1:11" ht="1.5" customHeight="1" x14ac:dyDescent="0.3">
      <c r="F22" s="200"/>
      <c r="G22" s="200"/>
      <c r="H22" s="200"/>
      <c r="I22" s="208"/>
      <c r="J22" s="208"/>
      <c r="K22" s="208"/>
    </row>
    <row r="23" spans="1:11" ht="18" customHeight="1" x14ac:dyDescent="0.3"/>
    <row r="24" spans="1:11" ht="13.5" customHeight="1" x14ac:dyDescent="0.3">
      <c r="A24" s="196"/>
      <c r="B24" s="196"/>
      <c r="C24" s="196"/>
      <c r="D24" s="196"/>
      <c r="F24" s="197" t="s">
        <v>289</v>
      </c>
      <c r="G24" s="197"/>
      <c r="H24" s="197"/>
      <c r="I24" s="197"/>
      <c r="J24" s="197"/>
      <c r="K24" s="197"/>
    </row>
    <row r="25" spans="1:11" ht="24" customHeight="1" x14ac:dyDescent="0.3">
      <c r="A25" s="196"/>
      <c r="B25" s="196"/>
      <c r="C25" s="196"/>
      <c r="D25" s="196"/>
      <c r="F25" s="198" t="s">
        <v>290</v>
      </c>
      <c r="G25" s="198"/>
      <c r="H25" s="198"/>
      <c r="I25" s="199" t="s">
        <v>196</v>
      </c>
      <c r="J25" s="199"/>
      <c r="K25" s="199"/>
    </row>
    <row r="26" spans="1:11" ht="11.25" customHeight="1" x14ac:dyDescent="0.3">
      <c r="A26" s="196"/>
      <c r="B26" s="196"/>
      <c r="C26" s="196"/>
      <c r="D26" s="196"/>
      <c r="F26" s="207">
        <v>0.01</v>
      </c>
      <c r="G26" s="207"/>
      <c r="H26" s="207"/>
      <c r="I26" s="210">
        <v>0.28612211683042932</v>
      </c>
      <c r="J26" s="210"/>
      <c r="K26" s="210"/>
    </row>
    <row r="27" spans="1:11" ht="11.25" customHeight="1" x14ac:dyDescent="0.3">
      <c r="A27" s="196"/>
      <c r="B27" s="196"/>
      <c r="C27" s="196"/>
      <c r="D27" s="196"/>
      <c r="F27" s="206">
        <v>2.5000000000000001E-2</v>
      </c>
      <c r="G27" s="206"/>
      <c r="H27" s="206"/>
      <c r="I27" s="210">
        <v>0.30750763327798952</v>
      </c>
      <c r="J27" s="210"/>
      <c r="K27" s="210"/>
    </row>
    <row r="28" spans="1:11" ht="11.25" customHeight="1" x14ac:dyDescent="0.3">
      <c r="A28" s="196"/>
      <c r="B28" s="196"/>
      <c r="C28" s="196"/>
      <c r="D28" s="196"/>
      <c r="F28" s="207">
        <v>0.05</v>
      </c>
      <c r="G28" s="207"/>
      <c r="H28" s="207"/>
      <c r="I28" s="210">
        <v>0.35548448629496465</v>
      </c>
      <c r="J28" s="210"/>
      <c r="K28" s="210"/>
    </row>
    <row r="29" spans="1:11" ht="11.25" customHeight="1" x14ac:dyDescent="0.3">
      <c r="A29" s="196"/>
      <c r="B29" s="196"/>
      <c r="C29" s="196"/>
      <c r="D29" s="196"/>
      <c r="F29" s="207">
        <v>0.1</v>
      </c>
      <c r="G29" s="207"/>
      <c r="H29" s="207"/>
      <c r="I29" s="210">
        <v>0.42435331604806475</v>
      </c>
      <c r="J29" s="210"/>
      <c r="K29" s="210"/>
    </row>
    <row r="30" spans="1:11" ht="11.25" customHeight="1" x14ac:dyDescent="0.3">
      <c r="A30" s="196"/>
      <c r="B30" s="196"/>
      <c r="C30" s="196"/>
      <c r="D30" s="196"/>
      <c r="F30" s="207">
        <v>0.2</v>
      </c>
      <c r="G30" s="207"/>
      <c r="H30" s="207"/>
      <c r="I30" s="210">
        <v>0.5242255314389902</v>
      </c>
      <c r="J30" s="210"/>
      <c r="K30" s="210"/>
    </row>
    <row r="31" spans="1:11" ht="10.5" customHeight="1" x14ac:dyDescent="0.3">
      <c r="A31" s="196"/>
      <c r="B31" s="196"/>
      <c r="C31" s="196"/>
      <c r="D31" s="196"/>
      <c r="F31" s="207">
        <v>0.25</v>
      </c>
      <c r="G31" s="207"/>
      <c r="H31" s="207"/>
      <c r="I31" s="210">
        <v>0.55513078483553702</v>
      </c>
      <c r="J31" s="210"/>
      <c r="K31" s="210"/>
    </row>
    <row r="32" spans="1:11" ht="11.25" customHeight="1" x14ac:dyDescent="0.3">
      <c r="A32" s="196"/>
      <c r="B32" s="196"/>
      <c r="C32" s="196"/>
      <c r="D32" s="196"/>
      <c r="F32" s="207">
        <v>0.5</v>
      </c>
      <c r="G32" s="207"/>
      <c r="H32" s="207"/>
      <c r="I32" s="210">
        <v>0.72294864736829678</v>
      </c>
      <c r="J32" s="210"/>
      <c r="K32" s="210"/>
    </row>
    <row r="33" spans="1:11" ht="11.25" customHeight="1" x14ac:dyDescent="0.3">
      <c r="A33" s="196"/>
      <c r="B33" s="196"/>
      <c r="C33" s="196"/>
      <c r="D33" s="196"/>
      <c r="F33" s="207">
        <v>0.75</v>
      </c>
      <c r="G33" s="207"/>
      <c r="H33" s="207"/>
      <c r="I33" s="210">
        <v>0.90318212011315024</v>
      </c>
      <c r="J33" s="210"/>
      <c r="K33" s="210"/>
    </row>
    <row r="34" spans="1:11" ht="11.25" customHeight="1" x14ac:dyDescent="0.3">
      <c r="A34" s="196"/>
      <c r="B34" s="196"/>
      <c r="C34" s="196"/>
      <c r="D34" s="196"/>
      <c r="F34" s="207">
        <v>0.8</v>
      </c>
      <c r="G34" s="207"/>
      <c r="H34" s="207"/>
      <c r="I34" s="210">
        <v>0.94088220494519414</v>
      </c>
      <c r="J34" s="210"/>
      <c r="K34" s="210"/>
    </row>
    <row r="35" spans="1:11" ht="11.25" customHeight="1" x14ac:dyDescent="0.3">
      <c r="A35" s="196"/>
      <c r="B35" s="196"/>
      <c r="C35" s="196"/>
      <c r="D35" s="196"/>
      <c r="F35" s="207">
        <v>0.9</v>
      </c>
      <c r="G35" s="207"/>
      <c r="H35" s="207"/>
      <c r="I35" s="210">
        <v>1.0448154929245823</v>
      </c>
      <c r="J35" s="210"/>
      <c r="K35" s="210"/>
    </row>
    <row r="36" spans="1:11" ht="11.25" customHeight="1" x14ac:dyDescent="0.3">
      <c r="A36" s="196"/>
      <c r="B36" s="196"/>
      <c r="C36" s="196"/>
      <c r="D36" s="196"/>
      <c r="F36" s="207">
        <v>0.95</v>
      </c>
      <c r="G36" s="207"/>
      <c r="H36" s="207"/>
      <c r="I36" s="210">
        <v>1.1051460618105544</v>
      </c>
      <c r="J36" s="210"/>
      <c r="K36" s="210"/>
    </row>
    <row r="37" spans="1:11" ht="10.5" customHeight="1" x14ac:dyDescent="0.3">
      <c r="A37" s="196"/>
      <c r="B37" s="196"/>
      <c r="C37" s="196"/>
      <c r="D37" s="196"/>
      <c r="F37" s="206">
        <v>0.97499999999999998</v>
      </c>
      <c r="G37" s="206"/>
      <c r="H37" s="206"/>
      <c r="I37" s="210">
        <v>1.1377532973711773</v>
      </c>
      <c r="J37" s="210"/>
      <c r="K37" s="210"/>
    </row>
    <row r="38" spans="1:11" ht="9" customHeight="1" x14ac:dyDescent="0.3">
      <c r="A38" s="196"/>
      <c r="B38" s="196"/>
      <c r="C38" s="196"/>
      <c r="D38" s="196"/>
      <c r="F38" s="207">
        <v>0.99</v>
      </c>
      <c r="G38" s="207"/>
      <c r="H38" s="207"/>
      <c r="I38" s="210">
        <v>1.1886328545677449</v>
      </c>
      <c r="J38" s="210"/>
      <c r="K38" s="210"/>
    </row>
    <row r="39" spans="1:11" ht="2.25" customHeight="1" x14ac:dyDescent="0.3">
      <c r="F39" s="207"/>
      <c r="G39" s="207"/>
      <c r="H39" s="207"/>
      <c r="I39" s="210"/>
      <c r="J39" s="210"/>
      <c r="K39" s="210"/>
    </row>
    <row r="40" spans="1:11" ht="18" customHeight="1" x14ac:dyDescent="0.3"/>
    <row r="41" spans="1:11" ht="13.5" customHeight="1" x14ac:dyDescent="0.3">
      <c r="A41" s="196"/>
      <c r="B41" s="196"/>
      <c r="C41" s="196"/>
      <c r="D41" s="196"/>
      <c r="F41" s="197" t="s">
        <v>291</v>
      </c>
      <c r="G41" s="197"/>
      <c r="H41" s="197"/>
      <c r="I41" s="197"/>
      <c r="J41" s="197"/>
      <c r="K41" s="197"/>
    </row>
    <row r="42" spans="1:11" ht="24" customHeight="1" x14ac:dyDescent="0.3">
      <c r="A42" s="196"/>
      <c r="B42" s="196"/>
      <c r="C42" s="196"/>
      <c r="D42" s="196"/>
      <c r="F42" s="173" t="s">
        <v>292</v>
      </c>
      <c r="G42" s="169" t="s">
        <v>293</v>
      </c>
      <c r="H42" s="199" t="s">
        <v>294</v>
      </c>
      <c r="I42" s="199"/>
      <c r="J42" s="199" t="s">
        <v>295</v>
      </c>
      <c r="K42" s="199"/>
    </row>
    <row r="43" spans="1:11" ht="11.25" customHeight="1" x14ac:dyDescent="0.3">
      <c r="A43" s="196"/>
      <c r="B43" s="196"/>
      <c r="C43" s="196"/>
      <c r="D43" s="196"/>
      <c r="F43" s="171">
        <v>1</v>
      </c>
      <c r="G43" s="174" t="s">
        <v>296</v>
      </c>
      <c r="H43" s="210">
        <v>0.35235011003109945</v>
      </c>
      <c r="I43" s="210"/>
      <c r="J43" s="210">
        <v>1.1006194965517757</v>
      </c>
      <c r="K43" s="210"/>
    </row>
    <row r="44" spans="1:11" ht="11.25" customHeight="1" x14ac:dyDescent="0.3">
      <c r="A44" s="196"/>
      <c r="B44" s="196"/>
      <c r="C44" s="196"/>
      <c r="D44" s="196"/>
      <c r="F44" s="171">
        <v>2</v>
      </c>
      <c r="G44" s="174" t="s">
        <v>331</v>
      </c>
      <c r="H44" s="210">
        <v>0.66094746334787391</v>
      </c>
      <c r="I44" s="210"/>
      <c r="J44" s="210">
        <v>0.80641146289146259</v>
      </c>
      <c r="K44" s="210"/>
    </row>
    <row r="45" spans="1:11" ht="11.25" customHeight="1" x14ac:dyDescent="0.3">
      <c r="A45" s="196"/>
      <c r="B45" s="196"/>
      <c r="C45" s="196"/>
      <c r="D45" s="196"/>
      <c r="F45" s="171">
        <v>3</v>
      </c>
      <c r="G45" s="174" t="s">
        <v>332</v>
      </c>
      <c r="H45" s="210">
        <v>0.65851406993862116</v>
      </c>
      <c r="I45" s="210"/>
      <c r="J45" s="210">
        <v>0.80300435696835093</v>
      </c>
      <c r="K45" s="210"/>
    </row>
    <row r="46" spans="1:11" ht="11.25" customHeight="1" x14ac:dyDescent="0.3">
      <c r="A46" s="196"/>
      <c r="B46" s="196"/>
      <c r="C46" s="196"/>
      <c r="D46" s="196"/>
      <c r="F46" s="171">
        <v>4</v>
      </c>
      <c r="G46" s="174" t="s">
        <v>333</v>
      </c>
      <c r="H46" s="210">
        <v>0.64769585051513134</v>
      </c>
      <c r="I46" s="210"/>
      <c r="J46" s="210">
        <v>0.79217468736026009</v>
      </c>
      <c r="K46" s="210"/>
    </row>
    <row r="47" spans="1:11" ht="10.5" customHeight="1" x14ac:dyDescent="0.3">
      <c r="A47" s="196"/>
      <c r="B47" s="196"/>
      <c r="C47" s="196"/>
      <c r="D47" s="196"/>
      <c r="F47" s="171">
        <v>5</v>
      </c>
      <c r="G47" s="174" t="s">
        <v>334</v>
      </c>
      <c r="H47" s="210">
        <v>0.64488114029297439</v>
      </c>
      <c r="I47" s="210"/>
      <c r="J47" s="210">
        <v>0.78915550823656999</v>
      </c>
      <c r="K47" s="210"/>
    </row>
    <row r="48" spans="1:11" ht="11.25" customHeight="1" x14ac:dyDescent="0.3">
      <c r="A48" s="196"/>
      <c r="B48" s="196"/>
      <c r="C48" s="196"/>
      <c r="D48" s="196"/>
      <c r="F48" s="171">
        <v>6</v>
      </c>
      <c r="G48" s="174" t="s">
        <v>335</v>
      </c>
      <c r="H48" s="210">
        <v>0.66510571856003975</v>
      </c>
      <c r="I48" s="210"/>
      <c r="J48" s="210">
        <v>0.80688437085636511</v>
      </c>
      <c r="K48" s="210"/>
    </row>
    <row r="49" spans="1:11" ht="11.25" customHeight="1" x14ac:dyDescent="0.3">
      <c r="A49" s="196"/>
      <c r="B49" s="196"/>
      <c r="C49" s="196"/>
      <c r="D49" s="196"/>
      <c r="F49" s="171">
        <v>7</v>
      </c>
      <c r="G49" s="174" t="s">
        <v>336</v>
      </c>
      <c r="H49" s="210">
        <v>0.68118971905204317</v>
      </c>
      <c r="I49" s="210"/>
      <c r="J49" s="210">
        <v>0.8211505903868529</v>
      </c>
      <c r="K49" s="210"/>
    </row>
    <row r="50" spans="1:11" ht="11.25" customHeight="1" x14ac:dyDescent="0.3">
      <c r="A50" s="196"/>
      <c r="B50" s="196"/>
      <c r="C50" s="196"/>
      <c r="D50" s="196"/>
      <c r="F50" s="171">
        <v>8</v>
      </c>
      <c r="G50" s="174" t="s">
        <v>337</v>
      </c>
      <c r="H50" s="210">
        <v>0.65318895672872435</v>
      </c>
      <c r="I50" s="210"/>
      <c r="J50" s="210">
        <v>0.79073181239454338</v>
      </c>
      <c r="K50" s="210"/>
    </row>
    <row r="51" spans="1:11" ht="11.25" customHeight="1" x14ac:dyDescent="0.3">
      <c r="A51" s="196"/>
      <c r="B51" s="196"/>
      <c r="C51" s="196"/>
      <c r="D51" s="196"/>
      <c r="F51" s="171">
        <v>9</v>
      </c>
      <c r="G51" s="174" t="s">
        <v>321</v>
      </c>
      <c r="H51" s="210">
        <v>0.64514081769435594</v>
      </c>
      <c r="I51" s="210"/>
      <c r="J51" s="210">
        <v>0.78224926736145917</v>
      </c>
      <c r="K51" s="210"/>
    </row>
    <row r="52" spans="1:11" ht="11.25" customHeight="1" x14ac:dyDescent="0.3">
      <c r="A52" s="196"/>
      <c r="B52" s="196"/>
      <c r="C52" s="196"/>
      <c r="D52" s="196"/>
      <c r="F52" s="171">
        <v>10</v>
      </c>
      <c r="G52" s="174" t="s">
        <v>338</v>
      </c>
      <c r="H52" s="210">
        <v>0.66691644914181825</v>
      </c>
      <c r="I52" s="210"/>
      <c r="J52" s="210">
        <v>0.80349964280521036</v>
      </c>
      <c r="K52" s="210"/>
    </row>
    <row r="53" spans="1:11" ht="10.5" customHeight="1" x14ac:dyDescent="0.3">
      <c r="A53" s="196"/>
      <c r="B53" s="196"/>
      <c r="C53" s="196"/>
      <c r="D53" s="196"/>
      <c r="F53" s="171">
        <v>11</v>
      </c>
      <c r="G53" s="174" t="s">
        <v>339</v>
      </c>
      <c r="H53" s="210">
        <v>0.64635525145126227</v>
      </c>
      <c r="I53" s="210"/>
      <c r="J53" s="210">
        <v>0.78291433840541613</v>
      </c>
      <c r="K53" s="210"/>
    </row>
    <row r="54" spans="1:11" ht="11.25" customHeight="1" x14ac:dyDescent="0.3">
      <c r="A54" s="196"/>
      <c r="B54" s="196"/>
      <c r="C54" s="196"/>
      <c r="D54" s="196"/>
      <c r="F54" s="171">
        <v>12</v>
      </c>
      <c r="G54" s="174" t="s">
        <v>340</v>
      </c>
      <c r="H54" s="210">
        <v>0.66574080583400286</v>
      </c>
      <c r="I54" s="210"/>
      <c r="J54" s="210">
        <v>0.80115621267049375</v>
      </c>
      <c r="K54" s="210"/>
    </row>
    <row r="55" spans="1:11" ht="9" customHeight="1" x14ac:dyDescent="0.3">
      <c r="A55" s="196"/>
      <c r="B55" s="196"/>
      <c r="C55" s="196"/>
      <c r="D55" s="196"/>
      <c r="F55" s="200">
        <v>13</v>
      </c>
      <c r="G55" s="209" t="s">
        <v>341</v>
      </c>
      <c r="H55" s="210">
        <v>0.67492669754845602</v>
      </c>
      <c r="I55" s="210"/>
      <c r="J55" s="210">
        <v>0.80999331906182548</v>
      </c>
      <c r="K55" s="210"/>
    </row>
    <row r="56" spans="1:11" ht="2.25" customHeight="1" x14ac:dyDescent="0.3">
      <c r="F56" s="200"/>
      <c r="G56" s="209"/>
      <c r="H56" s="210"/>
      <c r="I56" s="210"/>
      <c r="J56" s="210"/>
      <c r="K56" s="210"/>
    </row>
  </sheetData>
  <mergeCells count="97">
    <mergeCell ref="H54:I54"/>
    <mergeCell ref="J54:K54"/>
    <mergeCell ref="F55:F56"/>
    <mergeCell ref="G55:G56"/>
    <mergeCell ref="H55:I56"/>
    <mergeCell ref="J55:K56"/>
    <mergeCell ref="H51:I51"/>
    <mergeCell ref="J51:K51"/>
    <mergeCell ref="H52:I52"/>
    <mergeCell ref="J52:K52"/>
    <mergeCell ref="H53:I53"/>
    <mergeCell ref="J53:K53"/>
    <mergeCell ref="H48:I48"/>
    <mergeCell ref="J48:K48"/>
    <mergeCell ref="H49:I49"/>
    <mergeCell ref="J49:K49"/>
    <mergeCell ref="H50:I50"/>
    <mergeCell ref="J50:K50"/>
    <mergeCell ref="H45:I45"/>
    <mergeCell ref="J45:K45"/>
    <mergeCell ref="H46:I46"/>
    <mergeCell ref="J46:K46"/>
    <mergeCell ref="H47:I47"/>
    <mergeCell ref="J47:K47"/>
    <mergeCell ref="F38:H39"/>
    <mergeCell ref="I38:K39"/>
    <mergeCell ref="A41:D55"/>
    <mergeCell ref="F41:K41"/>
    <mergeCell ref="H42:I42"/>
    <mergeCell ref="J42:K42"/>
    <mergeCell ref="H43:I43"/>
    <mergeCell ref="J43:K43"/>
    <mergeCell ref="H44:I44"/>
    <mergeCell ref="J44:K44"/>
    <mergeCell ref="A24:D38"/>
    <mergeCell ref="F24:K24"/>
    <mergeCell ref="F25:H25"/>
    <mergeCell ref="I25:K25"/>
    <mergeCell ref="F26:H26"/>
    <mergeCell ref="I26:K26"/>
    <mergeCell ref="F35:H35"/>
    <mergeCell ref="I35:K35"/>
    <mergeCell ref="F36:H36"/>
    <mergeCell ref="I36:K36"/>
    <mergeCell ref="F37:H37"/>
    <mergeCell ref="I37:K37"/>
    <mergeCell ref="F32:H32"/>
    <mergeCell ref="I32:K32"/>
    <mergeCell ref="F33:H33"/>
    <mergeCell ref="I33:K33"/>
    <mergeCell ref="F34:H34"/>
    <mergeCell ref="I34:K34"/>
    <mergeCell ref="F29:H29"/>
    <mergeCell ref="I29:K29"/>
    <mergeCell ref="F30:H30"/>
    <mergeCell ref="I30:K30"/>
    <mergeCell ref="F31:H31"/>
    <mergeCell ref="I31:K31"/>
    <mergeCell ref="F18:H18"/>
    <mergeCell ref="I18:K18"/>
    <mergeCell ref="F27:H27"/>
    <mergeCell ref="I27:K27"/>
    <mergeCell ref="F28:H28"/>
    <mergeCell ref="I28:K28"/>
    <mergeCell ref="F19:H19"/>
    <mergeCell ref="I19:K19"/>
    <mergeCell ref="F20:H20"/>
    <mergeCell ref="I20:K20"/>
    <mergeCell ref="F21:H22"/>
    <mergeCell ref="I21:K22"/>
    <mergeCell ref="F15:H15"/>
    <mergeCell ref="I15:K15"/>
    <mergeCell ref="F16:H16"/>
    <mergeCell ref="I16:K16"/>
    <mergeCell ref="F17:H17"/>
    <mergeCell ref="I17:K17"/>
    <mergeCell ref="C1:K1"/>
    <mergeCell ref="D2:J2"/>
    <mergeCell ref="D3:J3"/>
    <mergeCell ref="D4:J4"/>
    <mergeCell ref="D5:J5"/>
    <mergeCell ref="A7:D21"/>
    <mergeCell ref="F7:K7"/>
    <mergeCell ref="F8:H8"/>
    <mergeCell ref="I8:K8"/>
    <mergeCell ref="F9:H9"/>
    <mergeCell ref="I9:K9"/>
    <mergeCell ref="F10:H10"/>
    <mergeCell ref="I10:K10"/>
    <mergeCell ref="F11:H11"/>
    <mergeCell ref="I11:K11"/>
    <mergeCell ref="F13:H13"/>
    <mergeCell ref="I13:K13"/>
    <mergeCell ref="F14:H14"/>
    <mergeCell ref="I14:K14"/>
    <mergeCell ref="F12:H12"/>
    <mergeCell ref="I12:K12"/>
  </mergeCells>
  <pageMargins left="0.75" right="0.75" top="0.75" bottom="0.75" header="0.3" footer="0.3"/>
  <pageSetup paperSize="0" fitToHeight="0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F8D4-7F60-47DB-B6F1-2911799B8639}">
  <sheetPr>
    <outlinePr summaryBelow="0"/>
    <pageSetUpPr fitToPage="1"/>
  </sheetPr>
  <dimension ref="A1:K56"/>
  <sheetViews>
    <sheetView showGridLines="0" topLeftCell="A3" workbookViewId="0">
      <selection activeCell="M38" sqref="M38"/>
    </sheetView>
  </sheetViews>
  <sheetFormatPr defaultColWidth="8.88671875" defaultRowHeight="14.4" x14ac:dyDescent="0.3"/>
  <cols>
    <col min="1" max="1" width="10.33203125" style="4" customWidth="1"/>
    <col min="2" max="2" width="3.44140625" style="4" customWidth="1"/>
    <col min="3" max="3" width="19" style="4" customWidth="1"/>
    <col min="4" max="4" width="15.33203125" style="4" customWidth="1"/>
    <col min="5" max="5" width="1.44140625" style="4" customWidth="1"/>
    <col min="6" max="6" width="5.6640625" style="4" customWidth="1"/>
    <col min="7" max="7" width="16.44140625" style="4" customWidth="1"/>
    <col min="8" max="8" width="1.109375" style="4" customWidth="1"/>
    <col min="9" max="9" width="11.109375" style="4" customWidth="1"/>
    <col min="10" max="10" width="10.5546875" style="4" customWidth="1"/>
    <col min="11" max="11" width="1.5546875" style="4" customWidth="1"/>
    <col min="12" max="16384" width="8.88671875" style="4"/>
  </cols>
  <sheetData>
    <row r="1" spans="1:11" ht="17.25" customHeight="1" x14ac:dyDescent="0.3">
      <c r="C1" s="202" t="s">
        <v>342</v>
      </c>
      <c r="D1" s="202"/>
      <c r="E1" s="202"/>
      <c r="F1" s="202"/>
      <c r="G1" s="202"/>
      <c r="H1" s="202"/>
      <c r="I1" s="202"/>
      <c r="J1" s="202"/>
      <c r="K1" s="202"/>
    </row>
    <row r="2" spans="1:11" ht="12.75" customHeight="1" x14ac:dyDescent="0.3">
      <c r="C2" s="168" t="s">
        <v>269</v>
      </c>
      <c r="D2" s="203" t="s">
        <v>270</v>
      </c>
      <c r="E2" s="203"/>
      <c r="F2" s="203"/>
      <c r="G2" s="203"/>
      <c r="H2" s="203"/>
      <c r="I2" s="203"/>
      <c r="J2" s="203"/>
      <c r="K2" s="172"/>
    </row>
    <row r="3" spans="1:11" ht="12" customHeight="1" x14ac:dyDescent="0.3">
      <c r="C3" s="168" t="s">
        <v>271</v>
      </c>
      <c r="D3" s="203" t="s">
        <v>272</v>
      </c>
      <c r="E3" s="203"/>
      <c r="F3" s="203"/>
      <c r="G3" s="203"/>
      <c r="H3" s="203"/>
      <c r="I3" s="203"/>
      <c r="J3" s="203"/>
      <c r="K3" s="172"/>
    </row>
    <row r="4" spans="1:11" ht="12" customHeight="1" x14ac:dyDescent="0.3">
      <c r="C4" s="168" t="s">
        <v>273</v>
      </c>
      <c r="D4" s="203" t="s">
        <v>274</v>
      </c>
      <c r="E4" s="203"/>
      <c r="F4" s="203"/>
      <c r="G4" s="203"/>
      <c r="H4" s="203"/>
      <c r="I4" s="203"/>
      <c r="J4" s="203"/>
      <c r="K4" s="172"/>
    </row>
    <row r="5" spans="1:11" ht="4.5" customHeight="1" x14ac:dyDescent="0.3">
      <c r="C5" s="172"/>
      <c r="D5" s="204"/>
      <c r="E5" s="204"/>
      <c r="F5" s="204"/>
      <c r="G5" s="204"/>
      <c r="H5" s="204"/>
      <c r="I5" s="204"/>
      <c r="J5" s="204"/>
      <c r="K5" s="172"/>
    </row>
    <row r="6" spans="1:11" ht="11.25" customHeight="1" x14ac:dyDescent="0.3"/>
    <row r="7" spans="1:11" ht="12.75" customHeight="1" x14ac:dyDescent="0.3">
      <c r="A7" s="196"/>
      <c r="B7" s="196"/>
      <c r="C7" s="196"/>
      <c r="D7" s="196"/>
      <c r="F7" s="197" t="s">
        <v>275</v>
      </c>
      <c r="G7" s="197"/>
      <c r="H7" s="197"/>
      <c r="I7" s="197"/>
      <c r="J7" s="197"/>
      <c r="K7" s="197"/>
    </row>
    <row r="8" spans="1:11" ht="24.75" customHeight="1" x14ac:dyDescent="0.3">
      <c r="A8" s="196"/>
      <c r="B8" s="196"/>
      <c r="C8" s="196"/>
      <c r="D8" s="196"/>
      <c r="F8" s="198" t="s">
        <v>276</v>
      </c>
      <c r="G8" s="198"/>
      <c r="H8" s="198"/>
      <c r="I8" s="199" t="s">
        <v>196</v>
      </c>
      <c r="J8" s="199"/>
      <c r="K8" s="199"/>
    </row>
    <row r="9" spans="1:11" ht="10.5" customHeight="1" x14ac:dyDescent="0.3">
      <c r="A9" s="196"/>
      <c r="B9" s="196"/>
      <c r="C9" s="196"/>
      <c r="D9" s="196"/>
      <c r="F9" s="200" t="s">
        <v>277</v>
      </c>
      <c r="G9" s="200"/>
      <c r="H9" s="200"/>
      <c r="I9" s="211">
        <v>4.7936763934716158</v>
      </c>
      <c r="J9" s="211"/>
      <c r="K9" s="211"/>
    </row>
    <row r="10" spans="1:11" ht="11.25" customHeight="1" x14ac:dyDescent="0.3">
      <c r="A10" s="196"/>
      <c r="B10" s="196"/>
      <c r="C10" s="196"/>
      <c r="D10" s="196"/>
      <c r="F10" s="200" t="s">
        <v>278</v>
      </c>
      <c r="G10" s="200"/>
      <c r="H10" s="200"/>
      <c r="I10" s="211">
        <v>40.464583453427977</v>
      </c>
      <c r="J10" s="211"/>
      <c r="K10" s="211"/>
    </row>
    <row r="11" spans="1:11" ht="11.25" customHeight="1" x14ac:dyDescent="0.3">
      <c r="A11" s="196"/>
      <c r="B11" s="196"/>
      <c r="C11" s="196"/>
      <c r="D11" s="196"/>
      <c r="F11" s="200" t="s">
        <v>257</v>
      </c>
      <c r="G11" s="200"/>
      <c r="H11" s="200"/>
      <c r="I11" s="211">
        <v>17.348542270866378</v>
      </c>
      <c r="J11" s="211"/>
      <c r="K11" s="211"/>
    </row>
    <row r="12" spans="1:11" ht="11.25" customHeight="1" x14ac:dyDescent="0.3">
      <c r="A12" s="196"/>
      <c r="B12" s="196"/>
      <c r="C12" s="196"/>
      <c r="D12" s="196"/>
      <c r="F12" s="200" t="s">
        <v>279</v>
      </c>
      <c r="G12" s="200"/>
      <c r="H12" s="200"/>
      <c r="I12" s="211">
        <v>6.3052796984529342</v>
      </c>
      <c r="J12" s="211"/>
      <c r="K12" s="211"/>
    </row>
    <row r="13" spans="1:11" ht="11.25" customHeight="1" x14ac:dyDescent="0.3">
      <c r="A13" s="196"/>
      <c r="B13" s="196"/>
      <c r="C13" s="196"/>
      <c r="D13" s="196"/>
      <c r="F13" s="200" t="s">
        <v>280</v>
      </c>
      <c r="G13" s="200"/>
      <c r="H13" s="200"/>
      <c r="I13" s="212">
        <v>39.75655207572273</v>
      </c>
      <c r="J13" s="212"/>
      <c r="K13" s="212"/>
    </row>
    <row r="14" spans="1:11" ht="11.25" customHeight="1" x14ac:dyDescent="0.3">
      <c r="A14" s="196"/>
      <c r="B14" s="196"/>
      <c r="C14" s="196"/>
      <c r="D14" s="196"/>
      <c r="F14" s="200" t="s">
        <v>281</v>
      </c>
      <c r="G14" s="200"/>
      <c r="H14" s="200"/>
      <c r="I14" s="205">
        <v>0.46855750382342626</v>
      </c>
      <c r="J14" s="205"/>
      <c r="K14" s="205"/>
    </row>
    <row r="15" spans="1:11" ht="10.5" customHeight="1" x14ac:dyDescent="0.3">
      <c r="A15" s="196"/>
      <c r="B15" s="196"/>
      <c r="C15" s="196"/>
      <c r="D15" s="196"/>
      <c r="F15" s="200" t="s">
        <v>282</v>
      </c>
      <c r="G15" s="200"/>
      <c r="H15" s="200"/>
      <c r="I15" s="205">
        <v>2.9087064396859912</v>
      </c>
      <c r="J15" s="205"/>
      <c r="K15" s="205"/>
    </row>
    <row r="16" spans="1:11" ht="11.25" customHeight="1" x14ac:dyDescent="0.3">
      <c r="A16" s="196"/>
      <c r="B16" s="196"/>
      <c r="C16" s="196"/>
      <c r="D16" s="196"/>
      <c r="F16" s="200" t="s">
        <v>283</v>
      </c>
      <c r="G16" s="200"/>
      <c r="H16" s="200"/>
      <c r="I16" s="211">
        <v>16.949720430834081</v>
      </c>
      <c r="J16" s="211"/>
      <c r="K16" s="211"/>
    </row>
    <row r="17" spans="1:11" ht="11.25" customHeight="1" x14ac:dyDescent="0.3">
      <c r="A17" s="196"/>
      <c r="B17" s="196"/>
      <c r="C17" s="196"/>
      <c r="D17" s="196"/>
      <c r="F17" s="200" t="s">
        <v>284</v>
      </c>
      <c r="G17" s="200"/>
      <c r="H17" s="200"/>
      <c r="I17" s="211">
        <v>17.621422465656043</v>
      </c>
      <c r="J17" s="211"/>
      <c r="K17" s="211"/>
    </row>
    <row r="18" spans="1:11" ht="11.25" customHeight="1" x14ac:dyDescent="0.3">
      <c r="A18" s="196"/>
      <c r="B18" s="196"/>
      <c r="C18" s="196"/>
      <c r="D18" s="196"/>
      <c r="F18" s="200" t="s">
        <v>285</v>
      </c>
      <c r="G18" s="200"/>
      <c r="H18" s="200"/>
      <c r="I18" s="211">
        <v>7.7206108124216719</v>
      </c>
      <c r="J18" s="211"/>
      <c r="K18" s="211"/>
    </row>
    <row r="19" spans="1:11" ht="11.25" customHeight="1" x14ac:dyDescent="0.3">
      <c r="A19" s="196"/>
      <c r="B19" s="196"/>
      <c r="C19" s="196"/>
      <c r="D19" s="196"/>
      <c r="F19" s="200" t="s">
        <v>286</v>
      </c>
      <c r="G19" s="200"/>
      <c r="H19" s="200"/>
      <c r="I19" s="208">
        <v>0.05</v>
      </c>
      <c r="J19" s="208"/>
      <c r="K19" s="208"/>
    </row>
    <row r="20" spans="1:11" ht="11.25" customHeight="1" x14ac:dyDescent="0.3">
      <c r="A20" s="196"/>
      <c r="B20" s="196"/>
      <c r="C20" s="196"/>
      <c r="D20" s="196"/>
      <c r="F20" s="200" t="s">
        <v>287</v>
      </c>
      <c r="G20" s="200"/>
      <c r="H20" s="200"/>
      <c r="I20" s="211">
        <v>28.557934903338396</v>
      </c>
      <c r="J20" s="211"/>
      <c r="K20" s="211"/>
    </row>
    <row r="21" spans="1:11" ht="9" customHeight="1" x14ac:dyDescent="0.3">
      <c r="A21" s="196"/>
      <c r="B21" s="196"/>
      <c r="C21" s="196"/>
      <c r="D21" s="196"/>
      <c r="F21" s="200" t="s">
        <v>288</v>
      </c>
      <c r="G21" s="200"/>
      <c r="H21" s="200"/>
      <c r="I21" s="208">
        <v>0.95</v>
      </c>
      <c r="J21" s="208"/>
      <c r="K21" s="208"/>
    </row>
    <row r="22" spans="1:11" ht="1.5" customHeight="1" x14ac:dyDescent="0.3">
      <c r="F22" s="200"/>
      <c r="G22" s="200"/>
      <c r="H22" s="200"/>
      <c r="I22" s="208"/>
      <c r="J22" s="208"/>
      <c r="K22" s="208"/>
    </row>
    <row r="23" spans="1:11" ht="18" customHeight="1" x14ac:dyDescent="0.3"/>
    <row r="24" spans="1:11" ht="13.5" customHeight="1" x14ac:dyDescent="0.3">
      <c r="A24" s="196"/>
      <c r="B24" s="196"/>
      <c r="C24" s="196"/>
      <c r="D24" s="196"/>
      <c r="F24" s="197" t="s">
        <v>289</v>
      </c>
      <c r="G24" s="197"/>
      <c r="H24" s="197"/>
      <c r="I24" s="197"/>
      <c r="J24" s="197"/>
      <c r="K24" s="197"/>
    </row>
    <row r="25" spans="1:11" ht="24" customHeight="1" x14ac:dyDescent="0.3">
      <c r="A25" s="196"/>
      <c r="B25" s="196"/>
      <c r="C25" s="196"/>
      <c r="D25" s="196"/>
      <c r="F25" s="198" t="s">
        <v>290</v>
      </c>
      <c r="G25" s="198"/>
      <c r="H25" s="198"/>
      <c r="I25" s="199" t="s">
        <v>196</v>
      </c>
      <c r="J25" s="199"/>
      <c r="K25" s="199"/>
    </row>
    <row r="26" spans="1:11" ht="11.25" customHeight="1" x14ac:dyDescent="0.3">
      <c r="A26" s="196"/>
      <c r="B26" s="196"/>
      <c r="C26" s="196"/>
      <c r="D26" s="196"/>
      <c r="F26" s="207">
        <v>0.01</v>
      </c>
      <c r="G26" s="207"/>
      <c r="H26" s="207"/>
      <c r="I26" s="211">
        <v>5.9339489840373529</v>
      </c>
      <c r="J26" s="211"/>
      <c r="K26" s="211"/>
    </row>
    <row r="27" spans="1:11" ht="11.25" customHeight="1" x14ac:dyDescent="0.3">
      <c r="A27" s="196"/>
      <c r="B27" s="196"/>
      <c r="C27" s="196"/>
      <c r="D27" s="196"/>
      <c r="F27" s="206">
        <v>2.5000000000000001E-2</v>
      </c>
      <c r="G27" s="206"/>
      <c r="H27" s="206"/>
      <c r="I27" s="211">
        <v>6.8987757291536793</v>
      </c>
      <c r="J27" s="211"/>
      <c r="K27" s="211"/>
    </row>
    <row r="28" spans="1:11" ht="11.25" customHeight="1" x14ac:dyDescent="0.3">
      <c r="A28" s="196"/>
      <c r="B28" s="196"/>
      <c r="C28" s="196"/>
      <c r="D28" s="196"/>
      <c r="F28" s="207">
        <v>0.05</v>
      </c>
      <c r="G28" s="207"/>
      <c r="H28" s="207"/>
      <c r="I28" s="211">
        <v>7.7206108124216719</v>
      </c>
      <c r="J28" s="211"/>
      <c r="K28" s="211"/>
    </row>
    <row r="29" spans="1:11" ht="11.25" customHeight="1" x14ac:dyDescent="0.3">
      <c r="A29" s="196"/>
      <c r="B29" s="196"/>
      <c r="C29" s="196"/>
      <c r="D29" s="196"/>
      <c r="F29" s="207">
        <v>0.1</v>
      </c>
      <c r="G29" s="207"/>
      <c r="H29" s="207"/>
      <c r="I29" s="211">
        <v>9.6105440598389844</v>
      </c>
      <c r="J29" s="211"/>
      <c r="K29" s="211"/>
    </row>
    <row r="30" spans="1:11" ht="11.25" customHeight="1" x14ac:dyDescent="0.3">
      <c r="A30" s="196"/>
      <c r="B30" s="196"/>
      <c r="C30" s="196"/>
      <c r="D30" s="196"/>
      <c r="F30" s="207">
        <v>0.2</v>
      </c>
      <c r="G30" s="207"/>
      <c r="H30" s="207"/>
      <c r="I30" s="211">
        <v>11.738348872695697</v>
      </c>
      <c r="J30" s="211"/>
      <c r="K30" s="211"/>
    </row>
    <row r="31" spans="1:11" ht="10.5" customHeight="1" x14ac:dyDescent="0.3">
      <c r="A31" s="196"/>
      <c r="B31" s="196"/>
      <c r="C31" s="196"/>
      <c r="D31" s="196"/>
      <c r="F31" s="207">
        <v>0.25</v>
      </c>
      <c r="G31" s="207"/>
      <c r="H31" s="207"/>
      <c r="I31" s="211">
        <v>12.753671271794367</v>
      </c>
      <c r="J31" s="211"/>
      <c r="K31" s="211"/>
    </row>
    <row r="32" spans="1:11" ht="11.25" customHeight="1" x14ac:dyDescent="0.3">
      <c r="A32" s="196"/>
      <c r="B32" s="196"/>
      <c r="C32" s="196"/>
      <c r="D32" s="196"/>
      <c r="F32" s="207">
        <v>0.5</v>
      </c>
      <c r="G32" s="207"/>
      <c r="H32" s="207"/>
      <c r="I32" s="211">
        <v>16.949720430834081</v>
      </c>
      <c r="J32" s="211"/>
      <c r="K32" s="211"/>
    </row>
    <row r="33" spans="1:11" ht="11.25" customHeight="1" x14ac:dyDescent="0.3">
      <c r="A33" s="196"/>
      <c r="B33" s="196"/>
      <c r="C33" s="196"/>
      <c r="D33" s="196"/>
      <c r="F33" s="207">
        <v>0.75</v>
      </c>
      <c r="G33" s="207"/>
      <c r="H33" s="207"/>
      <c r="I33" s="211">
        <v>21.529770006496591</v>
      </c>
      <c r="J33" s="211"/>
      <c r="K33" s="211"/>
    </row>
    <row r="34" spans="1:11" ht="11.25" customHeight="1" x14ac:dyDescent="0.3">
      <c r="A34" s="196"/>
      <c r="B34" s="196"/>
      <c r="C34" s="196"/>
      <c r="D34" s="196"/>
      <c r="F34" s="207">
        <v>0.8</v>
      </c>
      <c r="G34" s="207"/>
      <c r="H34" s="207"/>
      <c r="I34" s="211">
        <v>22.536382414715387</v>
      </c>
      <c r="J34" s="211"/>
      <c r="K34" s="211"/>
    </row>
    <row r="35" spans="1:11" ht="11.25" customHeight="1" x14ac:dyDescent="0.3">
      <c r="A35" s="196"/>
      <c r="B35" s="196"/>
      <c r="C35" s="196"/>
      <c r="D35" s="196"/>
      <c r="F35" s="207">
        <v>0.9</v>
      </c>
      <c r="G35" s="207"/>
      <c r="H35" s="207"/>
      <c r="I35" s="211">
        <v>26.01168940267975</v>
      </c>
      <c r="J35" s="211"/>
      <c r="K35" s="211"/>
    </row>
    <row r="36" spans="1:11" ht="11.25" customHeight="1" x14ac:dyDescent="0.3">
      <c r="A36" s="196"/>
      <c r="B36" s="196"/>
      <c r="C36" s="196"/>
      <c r="D36" s="196"/>
      <c r="F36" s="207">
        <v>0.95</v>
      </c>
      <c r="G36" s="207"/>
      <c r="H36" s="207"/>
      <c r="I36" s="211">
        <v>28.557934903338396</v>
      </c>
      <c r="J36" s="211"/>
      <c r="K36" s="211"/>
    </row>
    <row r="37" spans="1:11" ht="10.5" customHeight="1" x14ac:dyDescent="0.3">
      <c r="A37" s="196"/>
      <c r="B37" s="196"/>
      <c r="C37" s="196"/>
      <c r="D37" s="196"/>
      <c r="F37" s="206">
        <v>0.97499999999999998</v>
      </c>
      <c r="G37" s="206"/>
      <c r="H37" s="206"/>
      <c r="I37" s="211">
        <v>30.794295748973013</v>
      </c>
      <c r="J37" s="211"/>
      <c r="K37" s="211"/>
    </row>
    <row r="38" spans="1:11" ht="9" customHeight="1" x14ac:dyDescent="0.3">
      <c r="A38" s="196"/>
      <c r="B38" s="196"/>
      <c r="C38" s="196"/>
      <c r="D38" s="196"/>
      <c r="F38" s="207">
        <v>0.99</v>
      </c>
      <c r="G38" s="207"/>
      <c r="H38" s="207"/>
      <c r="I38" s="211">
        <v>33.504293614954634</v>
      </c>
      <c r="J38" s="211"/>
      <c r="K38" s="211"/>
    </row>
    <row r="39" spans="1:11" ht="2.25" customHeight="1" x14ac:dyDescent="0.3">
      <c r="F39" s="207"/>
      <c r="G39" s="207"/>
      <c r="H39" s="207"/>
      <c r="I39" s="211"/>
      <c r="J39" s="211"/>
      <c r="K39" s="211"/>
    </row>
    <row r="40" spans="1:11" ht="18" customHeight="1" x14ac:dyDescent="0.3"/>
    <row r="41" spans="1:11" ht="13.5" customHeight="1" x14ac:dyDescent="0.3">
      <c r="A41" s="196"/>
      <c r="B41" s="196"/>
      <c r="C41" s="196"/>
      <c r="D41" s="196"/>
      <c r="F41" s="197" t="s">
        <v>291</v>
      </c>
      <c r="G41" s="197"/>
      <c r="H41" s="197"/>
      <c r="I41" s="197"/>
      <c r="J41" s="197"/>
      <c r="K41" s="197"/>
    </row>
    <row r="42" spans="1:11" ht="24" customHeight="1" x14ac:dyDescent="0.3">
      <c r="A42" s="196"/>
      <c r="B42" s="196"/>
      <c r="C42" s="196"/>
      <c r="D42" s="196"/>
      <c r="F42" s="173" t="s">
        <v>292</v>
      </c>
      <c r="G42" s="169" t="s">
        <v>293</v>
      </c>
      <c r="H42" s="199" t="s">
        <v>294</v>
      </c>
      <c r="I42" s="199"/>
      <c r="J42" s="199" t="s">
        <v>295</v>
      </c>
      <c r="K42" s="199"/>
    </row>
    <row r="43" spans="1:11" ht="11.25" customHeight="1" x14ac:dyDescent="0.3">
      <c r="A43" s="196"/>
      <c r="B43" s="196"/>
      <c r="C43" s="196"/>
      <c r="D43" s="196"/>
      <c r="F43" s="171">
        <v>1</v>
      </c>
      <c r="G43" s="174" t="s">
        <v>296</v>
      </c>
      <c r="H43" s="211">
        <v>8.1723105888161669</v>
      </c>
      <c r="I43" s="211"/>
      <c r="J43" s="211">
        <v>26.089376004786981</v>
      </c>
      <c r="K43" s="211"/>
    </row>
    <row r="44" spans="1:11" ht="11.25" customHeight="1" x14ac:dyDescent="0.3">
      <c r="A44" s="196"/>
      <c r="B44" s="196"/>
      <c r="C44" s="196"/>
      <c r="D44" s="196"/>
      <c r="F44" s="171">
        <v>2</v>
      </c>
      <c r="G44" s="174" t="s">
        <v>343</v>
      </c>
      <c r="H44" s="211">
        <v>13.363768052116072</v>
      </c>
      <c r="I44" s="211"/>
      <c r="J44" s="211">
        <v>23.946950941751428</v>
      </c>
      <c r="K44" s="211"/>
    </row>
    <row r="45" spans="1:11" ht="11.25" customHeight="1" x14ac:dyDescent="0.3">
      <c r="A45" s="196"/>
      <c r="B45" s="196"/>
      <c r="C45" s="196"/>
      <c r="D45" s="196"/>
      <c r="F45" s="171">
        <v>3</v>
      </c>
      <c r="G45" s="174" t="s">
        <v>322</v>
      </c>
      <c r="H45" s="211">
        <v>15.332078894381935</v>
      </c>
      <c r="I45" s="211"/>
      <c r="J45" s="211">
        <v>19.452630660847785</v>
      </c>
      <c r="K45" s="211"/>
    </row>
    <row r="46" spans="1:11" ht="11.25" customHeight="1" x14ac:dyDescent="0.3">
      <c r="A46" s="196"/>
      <c r="B46" s="196"/>
      <c r="C46" s="196"/>
      <c r="D46" s="196"/>
      <c r="F46" s="171">
        <v>4</v>
      </c>
      <c r="G46" s="174" t="s">
        <v>239</v>
      </c>
      <c r="H46" s="211">
        <v>15.234158768958341</v>
      </c>
      <c r="I46" s="211"/>
      <c r="J46" s="211">
        <v>19.345463976535335</v>
      </c>
      <c r="K46" s="211"/>
    </row>
    <row r="47" spans="1:11" ht="10.5" customHeight="1" x14ac:dyDescent="0.3">
      <c r="A47" s="196"/>
      <c r="B47" s="196"/>
      <c r="C47" s="196"/>
      <c r="D47" s="196"/>
      <c r="F47" s="171">
        <v>5</v>
      </c>
      <c r="G47" s="174" t="s">
        <v>321</v>
      </c>
      <c r="H47" s="211">
        <v>14.66186426016149</v>
      </c>
      <c r="I47" s="211"/>
      <c r="J47" s="211">
        <v>18.455862983526135</v>
      </c>
      <c r="K47" s="211"/>
    </row>
    <row r="48" spans="1:11" ht="11.25" customHeight="1" x14ac:dyDescent="0.3">
      <c r="A48" s="196"/>
      <c r="B48" s="196"/>
      <c r="C48" s="196"/>
      <c r="D48" s="196"/>
      <c r="F48" s="171">
        <v>6</v>
      </c>
      <c r="G48" s="174" t="s">
        <v>324</v>
      </c>
      <c r="H48" s="211">
        <v>15.96449300411563</v>
      </c>
      <c r="I48" s="211"/>
      <c r="J48" s="211">
        <v>19.752144150186393</v>
      </c>
      <c r="K48" s="211"/>
    </row>
    <row r="49" spans="1:11" ht="11.25" customHeight="1" x14ac:dyDescent="0.3">
      <c r="A49" s="196"/>
      <c r="B49" s="196"/>
      <c r="C49" s="196"/>
      <c r="D49" s="196"/>
      <c r="F49" s="171">
        <v>7</v>
      </c>
      <c r="G49" s="174" t="s">
        <v>344</v>
      </c>
      <c r="H49" s="211">
        <v>15.350607335681495</v>
      </c>
      <c r="I49" s="211"/>
      <c r="J49" s="211">
        <v>19.074006584338292</v>
      </c>
      <c r="K49" s="211"/>
    </row>
    <row r="50" spans="1:11" ht="11.25" customHeight="1" x14ac:dyDescent="0.3">
      <c r="A50" s="196"/>
      <c r="B50" s="196"/>
      <c r="C50" s="196"/>
      <c r="D50" s="196"/>
      <c r="F50" s="171">
        <v>8</v>
      </c>
      <c r="G50" s="174" t="s">
        <v>345</v>
      </c>
      <c r="H50" s="211">
        <v>15.64310986251221</v>
      </c>
      <c r="I50" s="211"/>
      <c r="J50" s="211">
        <v>19.324416045425284</v>
      </c>
      <c r="K50" s="211"/>
    </row>
    <row r="51" spans="1:11" ht="11.25" customHeight="1" x14ac:dyDescent="0.3">
      <c r="A51" s="196"/>
      <c r="B51" s="196"/>
      <c r="C51" s="196"/>
      <c r="D51" s="196"/>
      <c r="F51" s="171">
        <v>9</v>
      </c>
      <c r="G51" s="174" t="s">
        <v>325</v>
      </c>
      <c r="H51" s="211">
        <v>15.820752978195964</v>
      </c>
      <c r="I51" s="211"/>
      <c r="J51" s="211">
        <v>19.467243676697265</v>
      </c>
      <c r="K51" s="211"/>
    </row>
    <row r="52" spans="1:11" ht="11.25" customHeight="1" x14ac:dyDescent="0.3">
      <c r="A52" s="196"/>
      <c r="B52" s="196"/>
      <c r="C52" s="196"/>
      <c r="D52" s="196"/>
      <c r="F52" s="171">
        <v>10</v>
      </c>
      <c r="G52" s="174" t="s">
        <v>346</v>
      </c>
      <c r="H52" s="211">
        <v>15.476776474576468</v>
      </c>
      <c r="I52" s="211"/>
      <c r="J52" s="211">
        <v>19.054166963634049</v>
      </c>
      <c r="K52" s="211"/>
    </row>
    <row r="53" spans="1:11" ht="10.5" customHeight="1" x14ac:dyDescent="0.3">
      <c r="A53" s="196"/>
      <c r="B53" s="196"/>
      <c r="C53" s="196"/>
      <c r="D53" s="196"/>
      <c r="F53" s="171">
        <v>11</v>
      </c>
      <c r="G53" s="174" t="s">
        <v>347</v>
      </c>
      <c r="H53" s="211">
        <v>14.924045930075748</v>
      </c>
      <c r="I53" s="211"/>
      <c r="J53" s="211">
        <v>18.497198820998175</v>
      </c>
      <c r="K53" s="211"/>
    </row>
    <row r="54" spans="1:11" ht="11.25" customHeight="1" x14ac:dyDescent="0.3">
      <c r="A54" s="196"/>
      <c r="B54" s="196"/>
      <c r="C54" s="196"/>
      <c r="D54" s="196"/>
      <c r="F54" s="171">
        <v>12</v>
      </c>
      <c r="G54" s="174" t="s">
        <v>341</v>
      </c>
      <c r="H54" s="211">
        <v>14.886777842485991</v>
      </c>
      <c r="I54" s="211"/>
      <c r="J54" s="211">
        <v>18.437211996079011</v>
      </c>
      <c r="K54" s="211"/>
    </row>
    <row r="55" spans="1:11" ht="9" customHeight="1" x14ac:dyDescent="0.3">
      <c r="A55" s="196"/>
      <c r="B55" s="196"/>
      <c r="C55" s="196"/>
      <c r="D55" s="196"/>
      <c r="F55" s="200">
        <v>13</v>
      </c>
      <c r="G55" s="209" t="s">
        <v>329</v>
      </c>
      <c r="H55" s="211">
        <v>15.693028785291771</v>
      </c>
      <c r="I55" s="211"/>
      <c r="J55" s="211">
        <v>19.203990707578697</v>
      </c>
      <c r="K55" s="211"/>
    </row>
    <row r="56" spans="1:11" ht="2.25" customHeight="1" x14ac:dyDescent="0.3">
      <c r="F56" s="200"/>
      <c r="G56" s="209"/>
      <c r="H56" s="211"/>
      <c r="I56" s="211"/>
      <c r="J56" s="211"/>
      <c r="K56" s="211"/>
    </row>
  </sheetData>
  <mergeCells count="97">
    <mergeCell ref="H54:I54"/>
    <mergeCell ref="J54:K54"/>
    <mergeCell ref="F55:F56"/>
    <mergeCell ref="G55:G56"/>
    <mergeCell ref="H55:I56"/>
    <mergeCell ref="J55:K56"/>
    <mergeCell ref="H51:I51"/>
    <mergeCell ref="J51:K51"/>
    <mergeCell ref="H52:I52"/>
    <mergeCell ref="J52:K52"/>
    <mergeCell ref="H53:I53"/>
    <mergeCell ref="J53:K53"/>
    <mergeCell ref="H48:I48"/>
    <mergeCell ref="J48:K48"/>
    <mergeCell ref="H49:I49"/>
    <mergeCell ref="J49:K49"/>
    <mergeCell ref="H50:I50"/>
    <mergeCell ref="J50:K50"/>
    <mergeCell ref="H45:I45"/>
    <mergeCell ref="J45:K45"/>
    <mergeCell ref="H46:I46"/>
    <mergeCell ref="J46:K46"/>
    <mergeCell ref="H47:I47"/>
    <mergeCell ref="J47:K47"/>
    <mergeCell ref="F38:H39"/>
    <mergeCell ref="I38:K39"/>
    <mergeCell ref="A41:D55"/>
    <mergeCell ref="F41:K41"/>
    <mergeCell ref="H42:I42"/>
    <mergeCell ref="J42:K42"/>
    <mergeCell ref="H43:I43"/>
    <mergeCell ref="J43:K43"/>
    <mergeCell ref="H44:I44"/>
    <mergeCell ref="J44:K44"/>
    <mergeCell ref="A24:D38"/>
    <mergeCell ref="F24:K24"/>
    <mergeCell ref="F25:H25"/>
    <mergeCell ref="I25:K25"/>
    <mergeCell ref="F26:H26"/>
    <mergeCell ref="I26:K26"/>
    <mergeCell ref="F35:H35"/>
    <mergeCell ref="I35:K35"/>
    <mergeCell ref="F36:H36"/>
    <mergeCell ref="I36:K36"/>
    <mergeCell ref="F37:H37"/>
    <mergeCell ref="I37:K37"/>
    <mergeCell ref="F32:H32"/>
    <mergeCell ref="I32:K32"/>
    <mergeCell ref="F33:H33"/>
    <mergeCell ref="I33:K33"/>
    <mergeCell ref="F34:H34"/>
    <mergeCell ref="I34:K34"/>
    <mergeCell ref="F29:H29"/>
    <mergeCell ref="I29:K29"/>
    <mergeCell ref="F30:H30"/>
    <mergeCell ref="I30:K30"/>
    <mergeCell ref="F31:H31"/>
    <mergeCell ref="I31:K31"/>
    <mergeCell ref="F18:H18"/>
    <mergeCell ref="I18:K18"/>
    <mergeCell ref="F27:H27"/>
    <mergeCell ref="I27:K27"/>
    <mergeCell ref="F28:H28"/>
    <mergeCell ref="I28:K28"/>
    <mergeCell ref="F19:H19"/>
    <mergeCell ref="I19:K19"/>
    <mergeCell ref="F20:H20"/>
    <mergeCell ref="I20:K20"/>
    <mergeCell ref="F21:H22"/>
    <mergeCell ref="I21:K22"/>
    <mergeCell ref="F15:H15"/>
    <mergeCell ref="I15:K15"/>
    <mergeCell ref="F16:H16"/>
    <mergeCell ref="I16:K16"/>
    <mergeCell ref="F17:H17"/>
    <mergeCell ref="I17:K17"/>
    <mergeCell ref="C1:K1"/>
    <mergeCell ref="D2:J2"/>
    <mergeCell ref="D3:J3"/>
    <mergeCell ref="D4:J4"/>
    <mergeCell ref="D5:J5"/>
    <mergeCell ref="A7:D21"/>
    <mergeCell ref="F7:K7"/>
    <mergeCell ref="F8:H8"/>
    <mergeCell ref="I8:K8"/>
    <mergeCell ref="F9:H9"/>
    <mergeCell ref="I9:K9"/>
    <mergeCell ref="F10:H10"/>
    <mergeCell ref="I10:K10"/>
    <mergeCell ref="F11:H11"/>
    <mergeCell ref="I11:K11"/>
    <mergeCell ref="F13:H13"/>
    <mergeCell ref="I13:K13"/>
    <mergeCell ref="F14:H14"/>
    <mergeCell ref="I14:K14"/>
    <mergeCell ref="F12:H12"/>
    <mergeCell ref="I12:K12"/>
  </mergeCells>
  <pageMargins left="0.75" right="0.75" top="0.75" bottom="0.75" header="0.3" footer="0.3"/>
  <pageSetup paperSize="0" fitToHeight="0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89993-9566-4A02-AFBB-F0757D2AB688}">
  <sheetPr>
    <outlinePr summaryBelow="0"/>
    <pageSetUpPr fitToPage="1"/>
  </sheetPr>
  <dimension ref="A1:K56"/>
  <sheetViews>
    <sheetView showGridLines="0" topLeftCell="A8" workbookViewId="0">
      <selection activeCell="M42" sqref="M42"/>
    </sheetView>
  </sheetViews>
  <sheetFormatPr defaultColWidth="8.88671875" defaultRowHeight="14.4" x14ac:dyDescent="0.3"/>
  <cols>
    <col min="1" max="1" width="10.33203125" style="4" customWidth="1"/>
    <col min="2" max="2" width="3.44140625" style="4" customWidth="1"/>
    <col min="3" max="3" width="19" style="4" customWidth="1"/>
    <col min="4" max="4" width="15.33203125" style="4" customWidth="1"/>
    <col min="5" max="5" width="1.44140625" style="4" customWidth="1"/>
    <col min="6" max="6" width="5.6640625" style="4" customWidth="1"/>
    <col min="7" max="7" width="16.44140625" style="4" customWidth="1"/>
    <col min="8" max="8" width="1.109375" style="4" customWidth="1"/>
    <col min="9" max="9" width="11.109375" style="4" customWidth="1"/>
    <col min="10" max="10" width="10.5546875" style="4" customWidth="1"/>
    <col min="11" max="11" width="1.5546875" style="4" customWidth="1"/>
    <col min="12" max="16384" width="8.88671875" style="4"/>
  </cols>
  <sheetData>
    <row r="1" spans="1:11" ht="17.25" customHeight="1" x14ac:dyDescent="0.3">
      <c r="C1" s="202" t="s">
        <v>348</v>
      </c>
      <c r="D1" s="202"/>
      <c r="E1" s="202"/>
      <c r="F1" s="202"/>
      <c r="G1" s="202"/>
      <c r="H1" s="202"/>
      <c r="I1" s="202"/>
      <c r="J1" s="202"/>
      <c r="K1" s="202"/>
    </row>
    <row r="2" spans="1:11" ht="12.75" customHeight="1" x14ac:dyDescent="0.3">
      <c r="C2" s="168" t="s">
        <v>269</v>
      </c>
      <c r="D2" s="203" t="s">
        <v>270</v>
      </c>
      <c r="E2" s="203"/>
      <c r="F2" s="203"/>
      <c r="G2" s="203"/>
      <c r="H2" s="203"/>
      <c r="I2" s="203"/>
      <c r="J2" s="203"/>
      <c r="K2" s="172"/>
    </row>
    <row r="3" spans="1:11" ht="12" customHeight="1" x14ac:dyDescent="0.3">
      <c r="C3" s="168" t="s">
        <v>271</v>
      </c>
      <c r="D3" s="203" t="s">
        <v>272</v>
      </c>
      <c r="E3" s="203"/>
      <c r="F3" s="203"/>
      <c r="G3" s="203"/>
      <c r="H3" s="203"/>
      <c r="I3" s="203"/>
      <c r="J3" s="203"/>
      <c r="K3" s="172"/>
    </row>
    <row r="4" spans="1:11" ht="12" customHeight="1" x14ac:dyDescent="0.3">
      <c r="C4" s="168" t="s">
        <v>273</v>
      </c>
      <c r="D4" s="203" t="s">
        <v>274</v>
      </c>
      <c r="E4" s="203"/>
      <c r="F4" s="203"/>
      <c r="G4" s="203"/>
      <c r="H4" s="203"/>
      <c r="I4" s="203"/>
      <c r="J4" s="203"/>
      <c r="K4" s="172"/>
    </row>
    <row r="5" spans="1:11" ht="4.5" customHeight="1" x14ac:dyDescent="0.3">
      <c r="C5" s="172"/>
      <c r="D5" s="204"/>
      <c r="E5" s="204"/>
      <c r="F5" s="204"/>
      <c r="G5" s="204"/>
      <c r="H5" s="204"/>
      <c r="I5" s="204"/>
      <c r="J5" s="204"/>
      <c r="K5" s="172"/>
    </row>
    <row r="6" spans="1:11" ht="11.25" customHeight="1" x14ac:dyDescent="0.3"/>
    <row r="7" spans="1:11" ht="12.75" customHeight="1" x14ac:dyDescent="0.3">
      <c r="A7" s="196"/>
      <c r="B7" s="196"/>
      <c r="C7" s="196"/>
      <c r="D7" s="196"/>
      <c r="F7" s="197" t="s">
        <v>275</v>
      </c>
      <c r="G7" s="197"/>
      <c r="H7" s="197"/>
      <c r="I7" s="197"/>
      <c r="J7" s="197"/>
      <c r="K7" s="197"/>
    </row>
    <row r="8" spans="1:11" ht="24.75" customHeight="1" x14ac:dyDescent="0.3">
      <c r="A8" s="196"/>
      <c r="B8" s="196"/>
      <c r="C8" s="196"/>
      <c r="D8" s="196"/>
      <c r="F8" s="198" t="s">
        <v>276</v>
      </c>
      <c r="G8" s="198"/>
      <c r="H8" s="198"/>
      <c r="I8" s="199" t="s">
        <v>196</v>
      </c>
      <c r="J8" s="199"/>
      <c r="K8" s="199"/>
    </row>
    <row r="9" spans="1:11" ht="10.5" customHeight="1" x14ac:dyDescent="0.3">
      <c r="A9" s="196"/>
      <c r="B9" s="196"/>
      <c r="C9" s="196"/>
      <c r="D9" s="196"/>
      <c r="F9" s="200" t="s">
        <v>277</v>
      </c>
      <c r="G9" s="200"/>
      <c r="H9" s="200"/>
      <c r="I9" s="211">
        <v>4.5366524230023328</v>
      </c>
      <c r="J9" s="211"/>
      <c r="K9" s="211"/>
    </row>
    <row r="10" spans="1:11" ht="11.25" customHeight="1" x14ac:dyDescent="0.3">
      <c r="A10" s="196"/>
      <c r="B10" s="196"/>
      <c r="C10" s="196"/>
      <c r="D10" s="196"/>
      <c r="F10" s="200" t="s">
        <v>278</v>
      </c>
      <c r="G10" s="200"/>
      <c r="H10" s="200"/>
      <c r="I10" s="211">
        <v>36.116331583121273</v>
      </c>
      <c r="J10" s="211"/>
      <c r="K10" s="211"/>
    </row>
    <row r="11" spans="1:11" ht="11.25" customHeight="1" x14ac:dyDescent="0.3">
      <c r="A11" s="196"/>
      <c r="B11" s="196"/>
      <c r="C11" s="196"/>
      <c r="D11" s="196"/>
      <c r="F11" s="200" t="s">
        <v>257</v>
      </c>
      <c r="G11" s="200"/>
      <c r="H11" s="200"/>
      <c r="I11" s="211">
        <v>15.90353565554787</v>
      </c>
      <c r="J11" s="211"/>
      <c r="K11" s="211"/>
    </row>
    <row r="12" spans="1:11" ht="11.25" customHeight="1" x14ac:dyDescent="0.3">
      <c r="A12" s="196"/>
      <c r="B12" s="196"/>
      <c r="C12" s="196"/>
      <c r="D12" s="196"/>
      <c r="F12" s="200" t="s">
        <v>279</v>
      </c>
      <c r="G12" s="200"/>
      <c r="H12" s="200"/>
      <c r="I12" s="211">
        <v>5.65919015366946</v>
      </c>
      <c r="J12" s="211"/>
      <c r="K12" s="211"/>
    </row>
    <row r="13" spans="1:11" ht="11.25" customHeight="1" x14ac:dyDescent="0.3">
      <c r="A13" s="196"/>
      <c r="B13" s="196"/>
      <c r="C13" s="196"/>
      <c r="D13" s="196"/>
      <c r="F13" s="200" t="s">
        <v>280</v>
      </c>
      <c r="G13" s="200"/>
      <c r="H13" s="200"/>
      <c r="I13" s="212">
        <v>32.026433195389366</v>
      </c>
      <c r="J13" s="212"/>
      <c r="K13" s="212"/>
    </row>
    <row r="14" spans="1:11" ht="11.25" customHeight="1" x14ac:dyDescent="0.3">
      <c r="A14" s="196"/>
      <c r="B14" s="196"/>
      <c r="C14" s="196"/>
      <c r="D14" s="196"/>
      <c r="F14" s="200" t="s">
        <v>281</v>
      </c>
      <c r="G14" s="200"/>
      <c r="H14" s="200"/>
      <c r="I14" s="205">
        <v>0.40101482970643038</v>
      </c>
      <c r="J14" s="205"/>
      <c r="K14" s="205"/>
    </row>
    <row r="15" spans="1:11" ht="10.5" customHeight="1" x14ac:dyDescent="0.3">
      <c r="A15" s="196"/>
      <c r="B15" s="196"/>
      <c r="C15" s="196"/>
      <c r="D15" s="196"/>
      <c r="F15" s="200" t="s">
        <v>282</v>
      </c>
      <c r="G15" s="200"/>
      <c r="H15" s="200"/>
      <c r="I15" s="205">
        <v>2.8048010170342432</v>
      </c>
      <c r="J15" s="205"/>
      <c r="K15" s="205"/>
    </row>
    <row r="16" spans="1:11" ht="11.25" customHeight="1" x14ac:dyDescent="0.3">
      <c r="A16" s="196"/>
      <c r="B16" s="196"/>
      <c r="C16" s="196"/>
      <c r="D16" s="196"/>
      <c r="F16" s="200" t="s">
        <v>283</v>
      </c>
      <c r="G16" s="200"/>
      <c r="H16" s="200"/>
      <c r="I16" s="211">
        <v>15.513776490037843</v>
      </c>
      <c r="J16" s="211"/>
      <c r="K16" s="211"/>
    </row>
    <row r="17" spans="1:11" ht="11.25" customHeight="1" x14ac:dyDescent="0.3">
      <c r="A17" s="196"/>
      <c r="B17" s="196"/>
      <c r="C17" s="196"/>
      <c r="D17" s="196"/>
      <c r="F17" s="200" t="s">
        <v>284</v>
      </c>
      <c r="G17" s="200"/>
      <c r="H17" s="200"/>
      <c r="I17" s="211">
        <v>12.488084675541767</v>
      </c>
      <c r="J17" s="211"/>
      <c r="K17" s="211"/>
    </row>
    <row r="18" spans="1:11" ht="11.25" customHeight="1" x14ac:dyDescent="0.3">
      <c r="A18" s="196"/>
      <c r="B18" s="196"/>
      <c r="C18" s="196"/>
      <c r="D18" s="196"/>
      <c r="F18" s="200" t="s">
        <v>285</v>
      </c>
      <c r="G18" s="200"/>
      <c r="H18" s="200"/>
      <c r="I18" s="211">
        <v>7.4034740208443734</v>
      </c>
      <c r="J18" s="211"/>
      <c r="K18" s="211"/>
    </row>
    <row r="19" spans="1:11" ht="11.25" customHeight="1" x14ac:dyDescent="0.3">
      <c r="A19" s="196"/>
      <c r="B19" s="196"/>
      <c r="C19" s="196"/>
      <c r="D19" s="196"/>
      <c r="F19" s="200" t="s">
        <v>286</v>
      </c>
      <c r="G19" s="200"/>
      <c r="H19" s="200"/>
      <c r="I19" s="208">
        <v>0.05</v>
      </c>
      <c r="J19" s="208"/>
      <c r="K19" s="208"/>
    </row>
    <row r="20" spans="1:11" ht="11.25" customHeight="1" x14ac:dyDescent="0.3">
      <c r="A20" s="196"/>
      <c r="B20" s="196"/>
      <c r="C20" s="196"/>
      <c r="D20" s="196"/>
      <c r="F20" s="200" t="s">
        <v>287</v>
      </c>
      <c r="G20" s="200"/>
      <c r="H20" s="200"/>
      <c r="I20" s="211">
        <v>26.043900247696737</v>
      </c>
      <c r="J20" s="211"/>
      <c r="K20" s="211"/>
    </row>
    <row r="21" spans="1:11" ht="9" customHeight="1" x14ac:dyDescent="0.3">
      <c r="A21" s="196"/>
      <c r="B21" s="196"/>
      <c r="C21" s="196"/>
      <c r="D21" s="196"/>
      <c r="F21" s="200" t="s">
        <v>288</v>
      </c>
      <c r="G21" s="200"/>
      <c r="H21" s="200"/>
      <c r="I21" s="208">
        <v>0.95</v>
      </c>
      <c r="J21" s="208"/>
      <c r="K21" s="208"/>
    </row>
    <row r="22" spans="1:11" ht="1.5" customHeight="1" x14ac:dyDescent="0.3">
      <c r="F22" s="200"/>
      <c r="G22" s="200"/>
      <c r="H22" s="200"/>
      <c r="I22" s="208"/>
      <c r="J22" s="208"/>
      <c r="K22" s="208"/>
    </row>
    <row r="23" spans="1:11" ht="18" customHeight="1" x14ac:dyDescent="0.3"/>
    <row r="24" spans="1:11" ht="13.5" customHeight="1" x14ac:dyDescent="0.3">
      <c r="A24" s="196"/>
      <c r="B24" s="196"/>
      <c r="C24" s="196"/>
      <c r="D24" s="196"/>
      <c r="F24" s="197" t="s">
        <v>289</v>
      </c>
      <c r="G24" s="197"/>
      <c r="H24" s="197"/>
      <c r="I24" s="197"/>
      <c r="J24" s="197"/>
      <c r="K24" s="197"/>
    </row>
    <row r="25" spans="1:11" ht="24" customHeight="1" x14ac:dyDescent="0.3">
      <c r="A25" s="196"/>
      <c r="B25" s="196"/>
      <c r="C25" s="196"/>
      <c r="D25" s="196"/>
      <c r="F25" s="198" t="s">
        <v>290</v>
      </c>
      <c r="G25" s="198"/>
      <c r="H25" s="198"/>
      <c r="I25" s="199" t="s">
        <v>196</v>
      </c>
      <c r="J25" s="199"/>
      <c r="K25" s="199"/>
    </row>
    <row r="26" spans="1:11" ht="11.25" customHeight="1" x14ac:dyDescent="0.3">
      <c r="A26" s="196"/>
      <c r="B26" s="196"/>
      <c r="C26" s="196"/>
      <c r="D26" s="196"/>
      <c r="F26" s="207">
        <v>0.01</v>
      </c>
      <c r="G26" s="207"/>
      <c r="H26" s="207"/>
      <c r="I26" s="211">
        <v>5.6849802310343822</v>
      </c>
      <c r="J26" s="211"/>
      <c r="K26" s="211"/>
    </row>
    <row r="27" spans="1:11" ht="11.25" customHeight="1" x14ac:dyDescent="0.3">
      <c r="A27" s="196"/>
      <c r="B27" s="196"/>
      <c r="C27" s="196"/>
      <c r="D27" s="196"/>
      <c r="F27" s="206">
        <v>2.5000000000000001E-2</v>
      </c>
      <c r="G27" s="206"/>
      <c r="H27" s="206"/>
      <c r="I27" s="211">
        <v>6.4889294280236367</v>
      </c>
      <c r="J27" s="211"/>
      <c r="K27" s="211"/>
    </row>
    <row r="28" spans="1:11" ht="11.25" customHeight="1" x14ac:dyDescent="0.3">
      <c r="A28" s="196"/>
      <c r="B28" s="196"/>
      <c r="C28" s="196"/>
      <c r="D28" s="196"/>
      <c r="F28" s="207">
        <v>0.05</v>
      </c>
      <c r="G28" s="207"/>
      <c r="H28" s="207"/>
      <c r="I28" s="211">
        <v>7.4034740208443734</v>
      </c>
      <c r="J28" s="211"/>
      <c r="K28" s="211"/>
    </row>
    <row r="29" spans="1:11" ht="11.25" customHeight="1" x14ac:dyDescent="0.3">
      <c r="A29" s="196"/>
      <c r="B29" s="196"/>
      <c r="C29" s="196"/>
      <c r="D29" s="196"/>
      <c r="F29" s="207">
        <v>0.1</v>
      </c>
      <c r="G29" s="207"/>
      <c r="H29" s="207"/>
      <c r="I29" s="211">
        <v>8.6766897439032338</v>
      </c>
      <c r="J29" s="211"/>
      <c r="K29" s="211"/>
    </row>
    <row r="30" spans="1:11" ht="11.25" customHeight="1" x14ac:dyDescent="0.3">
      <c r="A30" s="196"/>
      <c r="B30" s="196"/>
      <c r="C30" s="196"/>
      <c r="D30" s="196"/>
      <c r="F30" s="207">
        <v>0.2</v>
      </c>
      <c r="G30" s="207"/>
      <c r="H30" s="207"/>
      <c r="I30" s="211">
        <v>10.729257295598302</v>
      </c>
      <c r="J30" s="211"/>
      <c r="K30" s="211"/>
    </row>
    <row r="31" spans="1:11" ht="10.5" customHeight="1" x14ac:dyDescent="0.3">
      <c r="A31" s="196"/>
      <c r="B31" s="196"/>
      <c r="C31" s="196"/>
      <c r="D31" s="196"/>
      <c r="F31" s="207">
        <v>0.25</v>
      </c>
      <c r="G31" s="207"/>
      <c r="H31" s="207"/>
      <c r="I31" s="211">
        <v>11.80543079058277</v>
      </c>
      <c r="J31" s="211"/>
      <c r="K31" s="211"/>
    </row>
    <row r="32" spans="1:11" ht="11.25" customHeight="1" x14ac:dyDescent="0.3">
      <c r="A32" s="196"/>
      <c r="B32" s="196"/>
      <c r="C32" s="196"/>
      <c r="D32" s="196"/>
      <c r="F32" s="207">
        <v>0.5</v>
      </c>
      <c r="G32" s="207"/>
      <c r="H32" s="207"/>
      <c r="I32" s="211">
        <v>15.513776490037843</v>
      </c>
      <c r="J32" s="211"/>
      <c r="K32" s="211"/>
    </row>
    <row r="33" spans="1:11" ht="11.25" customHeight="1" x14ac:dyDescent="0.3">
      <c r="A33" s="196"/>
      <c r="B33" s="196"/>
      <c r="C33" s="196"/>
      <c r="D33" s="196"/>
      <c r="F33" s="207">
        <v>0.75</v>
      </c>
      <c r="G33" s="207"/>
      <c r="H33" s="207"/>
      <c r="I33" s="211">
        <v>19.793433409074922</v>
      </c>
      <c r="J33" s="211"/>
      <c r="K33" s="211"/>
    </row>
    <row r="34" spans="1:11" ht="11.25" customHeight="1" x14ac:dyDescent="0.3">
      <c r="A34" s="196"/>
      <c r="B34" s="196"/>
      <c r="C34" s="196"/>
      <c r="D34" s="196"/>
      <c r="F34" s="207">
        <v>0.8</v>
      </c>
      <c r="G34" s="207"/>
      <c r="H34" s="207"/>
      <c r="I34" s="211">
        <v>20.687650595993759</v>
      </c>
      <c r="J34" s="211"/>
      <c r="K34" s="211"/>
    </row>
    <row r="35" spans="1:11" ht="11.25" customHeight="1" x14ac:dyDescent="0.3">
      <c r="A35" s="196"/>
      <c r="B35" s="196"/>
      <c r="C35" s="196"/>
      <c r="D35" s="196"/>
      <c r="F35" s="207">
        <v>0.9</v>
      </c>
      <c r="G35" s="207"/>
      <c r="H35" s="207"/>
      <c r="I35" s="211">
        <v>23.318668996329119</v>
      </c>
      <c r="J35" s="211"/>
      <c r="K35" s="211"/>
    </row>
    <row r="36" spans="1:11" ht="11.25" customHeight="1" x14ac:dyDescent="0.3">
      <c r="A36" s="196"/>
      <c r="B36" s="196"/>
      <c r="C36" s="196"/>
      <c r="D36" s="196"/>
      <c r="F36" s="207">
        <v>0.95</v>
      </c>
      <c r="G36" s="207"/>
      <c r="H36" s="207"/>
      <c r="I36" s="211">
        <v>26.043900247696737</v>
      </c>
      <c r="J36" s="211"/>
      <c r="K36" s="211"/>
    </row>
    <row r="37" spans="1:11" ht="10.5" customHeight="1" x14ac:dyDescent="0.3">
      <c r="A37" s="196"/>
      <c r="B37" s="196"/>
      <c r="C37" s="196"/>
      <c r="D37" s="196"/>
      <c r="F37" s="206">
        <v>0.97499999999999998</v>
      </c>
      <c r="G37" s="206"/>
      <c r="H37" s="206"/>
      <c r="I37" s="211">
        <v>27.875312066646618</v>
      </c>
      <c r="J37" s="211"/>
      <c r="K37" s="211"/>
    </row>
    <row r="38" spans="1:11" ht="9" customHeight="1" x14ac:dyDescent="0.3">
      <c r="A38" s="196"/>
      <c r="B38" s="196"/>
      <c r="C38" s="196"/>
      <c r="D38" s="196"/>
      <c r="F38" s="207">
        <v>0.99</v>
      </c>
      <c r="G38" s="207"/>
      <c r="H38" s="207"/>
      <c r="I38" s="211">
        <v>30.31516410423756</v>
      </c>
      <c r="J38" s="211"/>
      <c r="K38" s="211"/>
    </row>
    <row r="39" spans="1:11" ht="2.25" customHeight="1" x14ac:dyDescent="0.3">
      <c r="F39" s="207"/>
      <c r="G39" s="207"/>
      <c r="H39" s="207"/>
      <c r="I39" s="211"/>
      <c r="J39" s="211"/>
      <c r="K39" s="211"/>
    </row>
    <row r="40" spans="1:11" ht="18" customHeight="1" x14ac:dyDescent="0.3"/>
    <row r="41" spans="1:11" ht="13.5" customHeight="1" x14ac:dyDescent="0.3">
      <c r="A41" s="196"/>
      <c r="B41" s="196"/>
      <c r="C41" s="196"/>
      <c r="D41" s="196"/>
      <c r="F41" s="197" t="s">
        <v>291</v>
      </c>
      <c r="G41" s="197"/>
      <c r="H41" s="197"/>
      <c r="I41" s="197"/>
      <c r="J41" s="197"/>
      <c r="K41" s="197"/>
    </row>
    <row r="42" spans="1:11" ht="24" customHeight="1" x14ac:dyDescent="0.3">
      <c r="A42" s="196"/>
      <c r="B42" s="196"/>
      <c r="C42" s="196"/>
      <c r="D42" s="196"/>
      <c r="F42" s="173" t="s">
        <v>292</v>
      </c>
      <c r="G42" s="169" t="s">
        <v>293</v>
      </c>
      <c r="H42" s="199" t="s">
        <v>294</v>
      </c>
      <c r="I42" s="199"/>
      <c r="J42" s="199" t="s">
        <v>295</v>
      </c>
      <c r="K42" s="199"/>
    </row>
    <row r="43" spans="1:11" ht="11.25" customHeight="1" x14ac:dyDescent="0.3">
      <c r="A43" s="196"/>
      <c r="B43" s="196"/>
      <c r="C43" s="196"/>
      <c r="D43" s="196"/>
      <c r="F43" s="171">
        <v>1</v>
      </c>
      <c r="G43" s="174" t="s">
        <v>296</v>
      </c>
      <c r="H43" s="211">
        <v>7.4941725198786493</v>
      </c>
      <c r="I43" s="211"/>
      <c r="J43" s="211">
        <v>23.751819326851226</v>
      </c>
      <c r="K43" s="211"/>
    </row>
    <row r="44" spans="1:11" ht="11.25" customHeight="1" x14ac:dyDescent="0.3">
      <c r="A44" s="196"/>
      <c r="B44" s="196"/>
      <c r="C44" s="196"/>
      <c r="D44" s="196"/>
      <c r="F44" s="171">
        <v>2</v>
      </c>
      <c r="G44" s="174" t="s">
        <v>343</v>
      </c>
      <c r="H44" s="211">
        <v>12.393576524259094</v>
      </c>
      <c r="I44" s="211"/>
      <c r="J44" s="211">
        <v>21.513463478055606</v>
      </c>
      <c r="K44" s="211"/>
    </row>
    <row r="45" spans="1:11" ht="11.25" customHeight="1" x14ac:dyDescent="0.3">
      <c r="A45" s="196"/>
      <c r="B45" s="196"/>
      <c r="C45" s="196"/>
      <c r="D45" s="196"/>
      <c r="F45" s="171">
        <v>3</v>
      </c>
      <c r="G45" s="174" t="s">
        <v>349</v>
      </c>
      <c r="H45" s="211">
        <v>13.68947848639378</v>
      </c>
      <c r="I45" s="211"/>
      <c r="J45" s="211">
        <v>17.302053495378793</v>
      </c>
      <c r="K45" s="211"/>
    </row>
    <row r="46" spans="1:11" ht="11.25" customHeight="1" x14ac:dyDescent="0.3">
      <c r="A46" s="196"/>
      <c r="B46" s="196"/>
      <c r="C46" s="196"/>
      <c r="D46" s="196"/>
      <c r="F46" s="171">
        <v>4</v>
      </c>
      <c r="G46" s="174" t="s">
        <v>306</v>
      </c>
      <c r="H46" s="211">
        <v>13.938629724508507</v>
      </c>
      <c r="I46" s="211"/>
      <c r="J46" s="211">
        <v>17.483397313955951</v>
      </c>
      <c r="K46" s="211"/>
    </row>
    <row r="47" spans="1:11" ht="10.5" customHeight="1" x14ac:dyDescent="0.3">
      <c r="A47" s="196"/>
      <c r="B47" s="196"/>
      <c r="C47" s="196"/>
      <c r="D47" s="196"/>
      <c r="F47" s="171">
        <v>5</v>
      </c>
      <c r="G47" s="174" t="s">
        <v>350</v>
      </c>
      <c r="H47" s="211">
        <v>13.991027082200592</v>
      </c>
      <c r="I47" s="211"/>
      <c r="J47" s="211">
        <v>17.449905789088561</v>
      </c>
      <c r="K47" s="211"/>
    </row>
    <row r="48" spans="1:11" ht="11.25" customHeight="1" x14ac:dyDescent="0.3">
      <c r="A48" s="196"/>
      <c r="B48" s="196"/>
      <c r="C48" s="196"/>
      <c r="D48" s="196"/>
      <c r="F48" s="171">
        <v>6</v>
      </c>
      <c r="G48" s="174" t="s">
        <v>214</v>
      </c>
      <c r="H48" s="211">
        <v>13.779538373944886</v>
      </c>
      <c r="I48" s="211"/>
      <c r="J48" s="211">
        <v>17.194136685637453</v>
      </c>
      <c r="K48" s="211"/>
    </row>
    <row r="49" spans="1:11" ht="11.25" customHeight="1" x14ac:dyDescent="0.3">
      <c r="A49" s="196"/>
      <c r="B49" s="196"/>
      <c r="C49" s="196"/>
      <c r="D49" s="196"/>
      <c r="F49" s="171">
        <v>7</v>
      </c>
      <c r="G49" s="174" t="s">
        <v>351</v>
      </c>
      <c r="H49" s="211">
        <v>14.523462541907739</v>
      </c>
      <c r="I49" s="211"/>
      <c r="J49" s="211">
        <v>17.881962302708558</v>
      </c>
      <c r="K49" s="211"/>
    </row>
    <row r="50" spans="1:11" ht="11.25" customHeight="1" x14ac:dyDescent="0.3">
      <c r="A50" s="196"/>
      <c r="B50" s="196"/>
      <c r="C50" s="196"/>
      <c r="D50" s="196"/>
      <c r="F50" s="171">
        <v>8</v>
      </c>
      <c r="G50" s="174" t="s">
        <v>352</v>
      </c>
      <c r="H50" s="211">
        <v>14.302903917249505</v>
      </c>
      <c r="I50" s="211"/>
      <c r="J50" s="211">
        <v>17.622552642005939</v>
      </c>
      <c r="K50" s="211"/>
    </row>
    <row r="51" spans="1:11" ht="11.25" customHeight="1" x14ac:dyDescent="0.3">
      <c r="A51" s="196"/>
      <c r="B51" s="196"/>
      <c r="C51" s="196"/>
      <c r="D51" s="196"/>
      <c r="F51" s="171">
        <v>9</v>
      </c>
      <c r="G51" s="174" t="s">
        <v>325</v>
      </c>
      <c r="H51" s="211">
        <v>14.980624219891045</v>
      </c>
      <c r="I51" s="211"/>
      <c r="J51" s="211">
        <v>18.293031839013821</v>
      </c>
      <c r="K51" s="211"/>
    </row>
    <row r="52" spans="1:11" ht="11.25" customHeight="1" x14ac:dyDescent="0.3">
      <c r="A52" s="196"/>
      <c r="B52" s="196"/>
      <c r="C52" s="196"/>
      <c r="D52" s="196"/>
      <c r="F52" s="171">
        <v>10</v>
      </c>
      <c r="G52" s="174" t="s">
        <v>353</v>
      </c>
      <c r="H52" s="211">
        <v>14.352621993104272</v>
      </c>
      <c r="I52" s="211"/>
      <c r="J52" s="211">
        <v>17.62856360828459</v>
      </c>
      <c r="K52" s="211"/>
    </row>
    <row r="53" spans="1:11" ht="10.5" customHeight="1" x14ac:dyDescent="0.3">
      <c r="A53" s="196"/>
      <c r="B53" s="196"/>
      <c r="C53" s="196"/>
      <c r="D53" s="196"/>
      <c r="F53" s="171">
        <v>11</v>
      </c>
      <c r="G53" s="174" t="s">
        <v>322</v>
      </c>
      <c r="H53" s="211">
        <v>14.082000403613669</v>
      </c>
      <c r="I53" s="211"/>
      <c r="J53" s="211">
        <v>17.294130740697462</v>
      </c>
      <c r="K53" s="211"/>
    </row>
    <row r="54" spans="1:11" ht="11.25" customHeight="1" x14ac:dyDescent="0.3">
      <c r="A54" s="196"/>
      <c r="B54" s="196"/>
      <c r="C54" s="196"/>
      <c r="D54" s="196"/>
      <c r="F54" s="171">
        <v>12</v>
      </c>
      <c r="G54" s="174" t="s">
        <v>354</v>
      </c>
      <c r="H54" s="211">
        <v>14.221605897588418</v>
      </c>
      <c r="I54" s="211"/>
      <c r="J54" s="211">
        <v>17.423249077863623</v>
      </c>
      <c r="K54" s="211"/>
    </row>
    <row r="55" spans="1:11" ht="9" customHeight="1" x14ac:dyDescent="0.3">
      <c r="A55" s="196"/>
      <c r="B55" s="196"/>
      <c r="C55" s="196"/>
      <c r="D55" s="196"/>
      <c r="F55" s="200">
        <v>13</v>
      </c>
      <c r="G55" s="209" t="s">
        <v>355</v>
      </c>
      <c r="H55" s="211">
        <v>14.27595952954932</v>
      </c>
      <c r="I55" s="211"/>
      <c r="J55" s="211">
        <v>17.477309010551515</v>
      </c>
      <c r="K55" s="211"/>
    </row>
    <row r="56" spans="1:11" ht="2.25" customHeight="1" x14ac:dyDescent="0.3">
      <c r="F56" s="200"/>
      <c r="G56" s="209"/>
      <c r="H56" s="211"/>
      <c r="I56" s="211"/>
      <c r="J56" s="211"/>
      <c r="K56" s="211"/>
    </row>
  </sheetData>
  <mergeCells count="97">
    <mergeCell ref="H54:I54"/>
    <mergeCell ref="J54:K54"/>
    <mergeCell ref="F55:F56"/>
    <mergeCell ref="G55:G56"/>
    <mergeCell ref="H55:I56"/>
    <mergeCell ref="J55:K56"/>
    <mergeCell ref="H51:I51"/>
    <mergeCell ref="J51:K51"/>
    <mergeCell ref="H52:I52"/>
    <mergeCell ref="J52:K52"/>
    <mergeCell ref="H53:I53"/>
    <mergeCell ref="J53:K53"/>
    <mergeCell ref="H48:I48"/>
    <mergeCell ref="J48:K48"/>
    <mergeCell ref="H49:I49"/>
    <mergeCell ref="J49:K49"/>
    <mergeCell ref="H50:I50"/>
    <mergeCell ref="J50:K50"/>
    <mergeCell ref="H45:I45"/>
    <mergeCell ref="J45:K45"/>
    <mergeCell ref="H46:I46"/>
    <mergeCell ref="J46:K46"/>
    <mergeCell ref="H47:I47"/>
    <mergeCell ref="J47:K47"/>
    <mergeCell ref="F38:H39"/>
    <mergeCell ref="I38:K39"/>
    <mergeCell ref="A41:D55"/>
    <mergeCell ref="F41:K41"/>
    <mergeCell ref="H42:I42"/>
    <mergeCell ref="J42:K42"/>
    <mergeCell ref="H43:I43"/>
    <mergeCell ref="J43:K43"/>
    <mergeCell ref="H44:I44"/>
    <mergeCell ref="J44:K44"/>
    <mergeCell ref="A24:D38"/>
    <mergeCell ref="F24:K24"/>
    <mergeCell ref="F25:H25"/>
    <mergeCell ref="I25:K25"/>
    <mergeCell ref="F26:H26"/>
    <mergeCell ref="I26:K26"/>
    <mergeCell ref="F35:H35"/>
    <mergeCell ref="I35:K35"/>
    <mergeCell ref="F36:H36"/>
    <mergeCell ref="I36:K36"/>
    <mergeCell ref="F37:H37"/>
    <mergeCell ref="I37:K37"/>
    <mergeCell ref="F32:H32"/>
    <mergeCell ref="I32:K32"/>
    <mergeCell ref="F33:H33"/>
    <mergeCell ref="I33:K33"/>
    <mergeCell ref="F34:H34"/>
    <mergeCell ref="I34:K34"/>
    <mergeCell ref="F29:H29"/>
    <mergeCell ref="I29:K29"/>
    <mergeCell ref="F30:H30"/>
    <mergeCell ref="I30:K30"/>
    <mergeCell ref="F31:H31"/>
    <mergeCell ref="I31:K31"/>
    <mergeCell ref="F18:H18"/>
    <mergeCell ref="I18:K18"/>
    <mergeCell ref="F27:H27"/>
    <mergeCell ref="I27:K27"/>
    <mergeCell ref="F28:H28"/>
    <mergeCell ref="I28:K28"/>
    <mergeCell ref="F19:H19"/>
    <mergeCell ref="I19:K19"/>
    <mergeCell ref="F20:H20"/>
    <mergeCell ref="I20:K20"/>
    <mergeCell ref="F21:H22"/>
    <mergeCell ref="I21:K22"/>
    <mergeCell ref="F15:H15"/>
    <mergeCell ref="I15:K15"/>
    <mergeCell ref="F16:H16"/>
    <mergeCell ref="I16:K16"/>
    <mergeCell ref="F17:H17"/>
    <mergeCell ref="I17:K17"/>
    <mergeCell ref="C1:K1"/>
    <mergeCell ref="D2:J2"/>
    <mergeCell ref="D3:J3"/>
    <mergeCell ref="D4:J4"/>
    <mergeCell ref="D5:J5"/>
    <mergeCell ref="A7:D21"/>
    <mergeCell ref="F7:K7"/>
    <mergeCell ref="F8:H8"/>
    <mergeCell ref="I8:K8"/>
    <mergeCell ref="F9:H9"/>
    <mergeCell ref="I9:K9"/>
    <mergeCell ref="F10:H10"/>
    <mergeCell ref="I10:K10"/>
    <mergeCell ref="F11:H11"/>
    <mergeCell ref="I11:K11"/>
    <mergeCell ref="F13:H13"/>
    <mergeCell ref="I13:K13"/>
    <mergeCell ref="F14:H14"/>
    <mergeCell ref="I14:K14"/>
    <mergeCell ref="F12:H12"/>
    <mergeCell ref="I12:K12"/>
  </mergeCells>
  <pageMargins left="0.75" right="0.75" top="0.75" bottom="0.75" header="0.3" footer="0.3"/>
  <pageSetup paperSize="0" fitToHeight="0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C1163-6638-4406-8ACB-91BC8A82C2D6}">
  <sheetPr>
    <outlinePr summaryBelow="0"/>
    <pageSetUpPr fitToPage="1"/>
  </sheetPr>
  <dimension ref="A1:K56"/>
  <sheetViews>
    <sheetView showGridLines="0" topLeftCell="A8" workbookViewId="0">
      <selection activeCell="Q36" sqref="Q36"/>
    </sheetView>
  </sheetViews>
  <sheetFormatPr defaultColWidth="8.88671875" defaultRowHeight="14.4" x14ac:dyDescent="0.3"/>
  <cols>
    <col min="1" max="1" width="10.33203125" style="4" customWidth="1"/>
    <col min="2" max="2" width="3.44140625" style="4" customWidth="1"/>
    <col min="3" max="3" width="19" style="4" customWidth="1"/>
    <col min="4" max="4" width="15.33203125" style="4" customWidth="1"/>
    <col min="5" max="5" width="1.44140625" style="4" customWidth="1"/>
    <col min="6" max="6" width="5.6640625" style="4" customWidth="1"/>
    <col min="7" max="7" width="16.44140625" style="4" customWidth="1"/>
    <col min="8" max="8" width="1.109375" style="4" customWidth="1"/>
    <col min="9" max="9" width="11.109375" style="4" customWidth="1"/>
    <col min="10" max="10" width="10.5546875" style="4" customWidth="1"/>
    <col min="11" max="11" width="1.5546875" style="4" customWidth="1"/>
    <col min="12" max="16384" width="8.88671875" style="4"/>
  </cols>
  <sheetData>
    <row r="1" spans="1:11" ht="17.25" customHeight="1" x14ac:dyDescent="0.3">
      <c r="C1" s="202" t="s">
        <v>356</v>
      </c>
      <c r="D1" s="202"/>
      <c r="E1" s="202"/>
      <c r="F1" s="202"/>
      <c r="G1" s="202"/>
      <c r="H1" s="202"/>
      <c r="I1" s="202"/>
      <c r="J1" s="202"/>
      <c r="K1" s="202"/>
    </row>
    <row r="2" spans="1:11" ht="12.75" customHeight="1" x14ac:dyDescent="0.3">
      <c r="C2" s="168" t="s">
        <v>269</v>
      </c>
      <c r="D2" s="203" t="s">
        <v>270</v>
      </c>
      <c r="E2" s="203"/>
      <c r="F2" s="203"/>
      <c r="G2" s="203"/>
      <c r="H2" s="203"/>
      <c r="I2" s="203"/>
      <c r="J2" s="203"/>
      <c r="K2" s="172"/>
    </row>
    <row r="3" spans="1:11" ht="12" customHeight="1" x14ac:dyDescent="0.3">
      <c r="C3" s="168" t="s">
        <v>271</v>
      </c>
      <c r="D3" s="203" t="s">
        <v>272</v>
      </c>
      <c r="E3" s="203"/>
      <c r="F3" s="203"/>
      <c r="G3" s="203"/>
      <c r="H3" s="203"/>
      <c r="I3" s="203"/>
      <c r="J3" s="203"/>
      <c r="K3" s="172"/>
    </row>
    <row r="4" spans="1:11" ht="12" customHeight="1" x14ac:dyDescent="0.3">
      <c r="C4" s="168" t="s">
        <v>273</v>
      </c>
      <c r="D4" s="203" t="s">
        <v>274</v>
      </c>
      <c r="E4" s="203"/>
      <c r="F4" s="203"/>
      <c r="G4" s="203"/>
      <c r="H4" s="203"/>
      <c r="I4" s="203"/>
      <c r="J4" s="203"/>
      <c r="K4" s="172"/>
    </row>
    <row r="5" spans="1:11" ht="4.5" customHeight="1" x14ac:dyDescent="0.3">
      <c r="C5" s="172"/>
      <c r="D5" s="204"/>
      <c r="E5" s="204"/>
      <c r="F5" s="204"/>
      <c r="G5" s="204"/>
      <c r="H5" s="204"/>
      <c r="I5" s="204"/>
      <c r="J5" s="204"/>
      <c r="K5" s="172"/>
    </row>
    <row r="6" spans="1:11" ht="11.25" customHeight="1" x14ac:dyDescent="0.3"/>
    <row r="7" spans="1:11" ht="12.75" customHeight="1" x14ac:dyDescent="0.3">
      <c r="A7" s="196"/>
      <c r="B7" s="196"/>
      <c r="C7" s="196"/>
      <c r="D7" s="196"/>
      <c r="F7" s="197" t="s">
        <v>275</v>
      </c>
      <c r="G7" s="197"/>
      <c r="H7" s="197"/>
      <c r="I7" s="197"/>
      <c r="J7" s="197"/>
      <c r="K7" s="197"/>
    </row>
    <row r="8" spans="1:11" ht="24.75" customHeight="1" x14ac:dyDescent="0.3">
      <c r="A8" s="196"/>
      <c r="B8" s="196"/>
      <c r="C8" s="196"/>
      <c r="D8" s="196"/>
      <c r="F8" s="198" t="s">
        <v>276</v>
      </c>
      <c r="G8" s="198"/>
      <c r="H8" s="198"/>
      <c r="I8" s="199" t="s">
        <v>196</v>
      </c>
      <c r="J8" s="199"/>
      <c r="K8" s="199"/>
    </row>
    <row r="9" spans="1:11" ht="10.5" customHeight="1" x14ac:dyDescent="0.3">
      <c r="A9" s="196"/>
      <c r="B9" s="196"/>
      <c r="C9" s="196"/>
      <c r="D9" s="196"/>
      <c r="F9" s="200" t="s">
        <v>277</v>
      </c>
      <c r="G9" s="200"/>
      <c r="H9" s="200"/>
      <c r="I9" s="211">
        <v>3.4028675320985973</v>
      </c>
      <c r="J9" s="211"/>
      <c r="K9" s="211"/>
    </row>
    <row r="10" spans="1:11" ht="11.25" customHeight="1" x14ac:dyDescent="0.3">
      <c r="A10" s="196"/>
      <c r="B10" s="196"/>
      <c r="C10" s="196"/>
      <c r="D10" s="196"/>
      <c r="F10" s="200" t="s">
        <v>278</v>
      </c>
      <c r="G10" s="200"/>
      <c r="H10" s="200"/>
      <c r="I10" s="211">
        <v>27.719891351639916</v>
      </c>
      <c r="J10" s="211"/>
      <c r="K10" s="211"/>
    </row>
    <row r="11" spans="1:11" ht="11.25" customHeight="1" x14ac:dyDescent="0.3">
      <c r="A11" s="196"/>
      <c r="B11" s="196"/>
      <c r="C11" s="196"/>
      <c r="D11" s="196"/>
      <c r="F11" s="200" t="s">
        <v>257</v>
      </c>
      <c r="G11" s="200"/>
      <c r="H11" s="200"/>
      <c r="I11" s="211">
        <v>12.920010875133226</v>
      </c>
      <c r="J11" s="211"/>
      <c r="K11" s="211"/>
    </row>
    <row r="12" spans="1:11" ht="11.25" customHeight="1" x14ac:dyDescent="0.3">
      <c r="A12" s="196"/>
      <c r="B12" s="196"/>
      <c r="C12" s="196"/>
      <c r="D12" s="196"/>
      <c r="F12" s="200" t="s">
        <v>279</v>
      </c>
      <c r="G12" s="200"/>
      <c r="H12" s="200"/>
      <c r="I12" s="211">
        <v>4.6059127817565626</v>
      </c>
      <c r="J12" s="211"/>
      <c r="K12" s="211"/>
    </row>
    <row r="13" spans="1:11" ht="11.25" customHeight="1" x14ac:dyDescent="0.3">
      <c r="A13" s="196"/>
      <c r="B13" s="196"/>
      <c r="C13" s="196"/>
      <c r="D13" s="196"/>
      <c r="F13" s="200" t="s">
        <v>280</v>
      </c>
      <c r="G13" s="200"/>
      <c r="H13" s="200"/>
      <c r="I13" s="212">
        <v>21.214432553148473</v>
      </c>
      <c r="J13" s="212"/>
      <c r="K13" s="212"/>
    </row>
    <row r="14" spans="1:11" ht="11.25" customHeight="1" x14ac:dyDescent="0.3">
      <c r="A14" s="196"/>
      <c r="B14" s="196"/>
      <c r="C14" s="196"/>
      <c r="D14" s="196"/>
      <c r="F14" s="200" t="s">
        <v>281</v>
      </c>
      <c r="G14" s="200"/>
      <c r="H14" s="200"/>
      <c r="I14" s="205">
        <v>0.43692021201317477</v>
      </c>
      <c r="J14" s="205"/>
      <c r="K14" s="205"/>
    </row>
    <row r="15" spans="1:11" ht="10.5" customHeight="1" x14ac:dyDescent="0.3">
      <c r="A15" s="196"/>
      <c r="B15" s="196"/>
      <c r="C15" s="196"/>
      <c r="D15" s="196"/>
      <c r="F15" s="200" t="s">
        <v>282</v>
      </c>
      <c r="G15" s="200"/>
      <c r="H15" s="200"/>
      <c r="I15" s="205">
        <v>2.8152072814244802</v>
      </c>
      <c r="J15" s="205"/>
      <c r="K15" s="205"/>
    </row>
    <row r="16" spans="1:11" ht="11.25" customHeight="1" x14ac:dyDescent="0.3">
      <c r="A16" s="196"/>
      <c r="B16" s="196"/>
      <c r="C16" s="196"/>
      <c r="D16" s="196"/>
      <c r="F16" s="200" t="s">
        <v>283</v>
      </c>
      <c r="G16" s="200"/>
      <c r="H16" s="200"/>
      <c r="I16" s="211">
        <v>12.552011215849475</v>
      </c>
      <c r="J16" s="211"/>
      <c r="K16" s="211"/>
    </row>
    <row r="17" spans="1:11" ht="11.25" customHeight="1" x14ac:dyDescent="0.3">
      <c r="A17" s="196"/>
      <c r="B17" s="196"/>
      <c r="C17" s="196"/>
      <c r="D17" s="196"/>
      <c r="F17" s="200" t="s">
        <v>284</v>
      </c>
      <c r="G17" s="200"/>
      <c r="H17" s="200"/>
      <c r="I17" s="211">
        <v>9.0721019238603819</v>
      </c>
      <c r="J17" s="211"/>
      <c r="K17" s="211"/>
    </row>
    <row r="18" spans="1:11" ht="11.25" customHeight="1" x14ac:dyDescent="0.3">
      <c r="A18" s="196"/>
      <c r="B18" s="196"/>
      <c r="C18" s="196"/>
      <c r="D18" s="196"/>
      <c r="F18" s="200" t="s">
        <v>285</v>
      </c>
      <c r="G18" s="200"/>
      <c r="H18" s="200"/>
      <c r="I18" s="211">
        <v>6.1430691231288037</v>
      </c>
      <c r="J18" s="211"/>
      <c r="K18" s="211"/>
    </row>
    <row r="19" spans="1:11" ht="11.25" customHeight="1" x14ac:dyDescent="0.3">
      <c r="A19" s="196"/>
      <c r="B19" s="196"/>
      <c r="C19" s="196"/>
      <c r="D19" s="196"/>
      <c r="F19" s="200" t="s">
        <v>286</v>
      </c>
      <c r="G19" s="200"/>
      <c r="H19" s="200"/>
      <c r="I19" s="208">
        <v>0.05</v>
      </c>
      <c r="J19" s="208"/>
      <c r="K19" s="208"/>
    </row>
    <row r="20" spans="1:11" ht="11.25" customHeight="1" x14ac:dyDescent="0.3">
      <c r="A20" s="196"/>
      <c r="B20" s="196"/>
      <c r="C20" s="196"/>
      <c r="D20" s="196"/>
      <c r="F20" s="200" t="s">
        <v>287</v>
      </c>
      <c r="G20" s="200"/>
      <c r="H20" s="200"/>
      <c r="I20" s="211">
        <v>21.170563800649632</v>
      </c>
      <c r="J20" s="211"/>
      <c r="K20" s="211"/>
    </row>
    <row r="21" spans="1:11" ht="9" customHeight="1" x14ac:dyDescent="0.3">
      <c r="A21" s="196"/>
      <c r="B21" s="196"/>
      <c r="C21" s="196"/>
      <c r="D21" s="196"/>
      <c r="F21" s="200" t="s">
        <v>288</v>
      </c>
      <c r="G21" s="200"/>
      <c r="H21" s="200"/>
      <c r="I21" s="208">
        <v>0.95</v>
      </c>
      <c r="J21" s="208"/>
      <c r="K21" s="208"/>
    </row>
    <row r="22" spans="1:11" ht="1.5" customHeight="1" x14ac:dyDescent="0.3">
      <c r="F22" s="200"/>
      <c r="G22" s="200"/>
      <c r="H22" s="200"/>
      <c r="I22" s="208"/>
      <c r="J22" s="208"/>
      <c r="K22" s="208"/>
    </row>
    <row r="23" spans="1:11" ht="18" customHeight="1" x14ac:dyDescent="0.3"/>
    <row r="24" spans="1:11" ht="13.5" customHeight="1" x14ac:dyDescent="0.3">
      <c r="A24" s="196"/>
      <c r="B24" s="196"/>
      <c r="C24" s="196"/>
      <c r="D24" s="196"/>
      <c r="F24" s="197" t="s">
        <v>289</v>
      </c>
      <c r="G24" s="197"/>
      <c r="H24" s="197"/>
      <c r="I24" s="197"/>
      <c r="J24" s="197"/>
      <c r="K24" s="197"/>
    </row>
    <row r="25" spans="1:11" ht="24" customHeight="1" x14ac:dyDescent="0.3">
      <c r="A25" s="196"/>
      <c r="B25" s="196"/>
      <c r="C25" s="196"/>
      <c r="D25" s="196"/>
      <c r="F25" s="198" t="s">
        <v>290</v>
      </c>
      <c r="G25" s="198"/>
      <c r="H25" s="198"/>
      <c r="I25" s="199" t="s">
        <v>196</v>
      </c>
      <c r="J25" s="199"/>
      <c r="K25" s="199"/>
    </row>
    <row r="26" spans="1:11" ht="11.25" customHeight="1" x14ac:dyDescent="0.3">
      <c r="A26" s="196"/>
      <c r="B26" s="196"/>
      <c r="C26" s="196"/>
      <c r="D26" s="196"/>
      <c r="F26" s="207">
        <v>0.01</v>
      </c>
      <c r="G26" s="207"/>
      <c r="H26" s="207"/>
      <c r="I26" s="211">
        <v>4.2204346222448965</v>
      </c>
      <c r="J26" s="211"/>
      <c r="K26" s="211"/>
    </row>
    <row r="27" spans="1:11" ht="11.25" customHeight="1" x14ac:dyDescent="0.3">
      <c r="A27" s="196"/>
      <c r="B27" s="196"/>
      <c r="C27" s="196"/>
      <c r="D27" s="196"/>
      <c r="F27" s="206">
        <v>2.5000000000000001E-2</v>
      </c>
      <c r="G27" s="206"/>
      <c r="H27" s="206"/>
      <c r="I27" s="211">
        <v>5.038878466848649</v>
      </c>
      <c r="J27" s="211"/>
      <c r="K27" s="211"/>
    </row>
    <row r="28" spans="1:11" ht="11.25" customHeight="1" x14ac:dyDescent="0.3">
      <c r="A28" s="196"/>
      <c r="B28" s="196"/>
      <c r="C28" s="196"/>
      <c r="D28" s="196"/>
      <c r="F28" s="207">
        <v>0.05</v>
      </c>
      <c r="G28" s="207"/>
      <c r="H28" s="207"/>
      <c r="I28" s="211">
        <v>6.1430691231288037</v>
      </c>
      <c r="J28" s="211"/>
      <c r="K28" s="211"/>
    </row>
    <row r="29" spans="1:11" ht="11.25" customHeight="1" x14ac:dyDescent="0.3">
      <c r="A29" s="196"/>
      <c r="B29" s="196"/>
      <c r="C29" s="196"/>
      <c r="D29" s="196"/>
      <c r="F29" s="207">
        <v>0.1</v>
      </c>
      <c r="G29" s="207"/>
      <c r="H29" s="207"/>
      <c r="I29" s="211">
        <v>7.371921274695147</v>
      </c>
      <c r="J29" s="211"/>
      <c r="K29" s="211"/>
    </row>
    <row r="30" spans="1:11" ht="11.25" customHeight="1" x14ac:dyDescent="0.3">
      <c r="A30" s="196"/>
      <c r="B30" s="196"/>
      <c r="C30" s="196"/>
      <c r="D30" s="196"/>
      <c r="F30" s="207">
        <v>0.2</v>
      </c>
      <c r="G30" s="207"/>
      <c r="H30" s="207"/>
      <c r="I30" s="211">
        <v>8.8608682389883331</v>
      </c>
      <c r="J30" s="211"/>
      <c r="K30" s="211"/>
    </row>
    <row r="31" spans="1:11" ht="10.5" customHeight="1" x14ac:dyDescent="0.3">
      <c r="A31" s="196"/>
      <c r="B31" s="196"/>
      <c r="C31" s="196"/>
      <c r="D31" s="196"/>
      <c r="F31" s="207">
        <v>0.25</v>
      </c>
      <c r="G31" s="207"/>
      <c r="H31" s="207"/>
      <c r="I31" s="211">
        <v>9.3935939837211624</v>
      </c>
      <c r="J31" s="211"/>
      <c r="K31" s="211"/>
    </row>
    <row r="32" spans="1:11" ht="11.25" customHeight="1" x14ac:dyDescent="0.3">
      <c r="A32" s="196"/>
      <c r="B32" s="196"/>
      <c r="C32" s="196"/>
      <c r="D32" s="196"/>
      <c r="F32" s="207">
        <v>0.5</v>
      </c>
      <c r="G32" s="207"/>
      <c r="H32" s="207"/>
      <c r="I32" s="211">
        <v>12.552011215849475</v>
      </c>
      <c r="J32" s="211"/>
      <c r="K32" s="211"/>
    </row>
    <row r="33" spans="1:11" ht="11.25" customHeight="1" x14ac:dyDescent="0.3">
      <c r="A33" s="196"/>
      <c r="B33" s="196"/>
      <c r="C33" s="196"/>
      <c r="D33" s="196"/>
      <c r="F33" s="207">
        <v>0.75</v>
      </c>
      <c r="G33" s="207"/>
      <c r="H33" s="207"/>
      <c r="I33" s="211">
        <v>15.87085004118787</v>
      </c>
      <c r="J33" s="211"/>
      <c r="K33" s="211"/>
    </row>
    <row r="34" spans="1:11" ht="11.25" customHeight="1" x14ac:dyDescent="0.3">
      <c r="A34" s="196"/>
      <c r="B34" s="196"/>
      <c r="C34" s="196"/>
      <c r="D34" s="196"/>
      <c r="F34" s="207">
        <v>0.8</v>
      </c>
      <c r="G34" s="207"/>
      <c r="H34" s="207"/>
      <c r="I34" s="211">
        <v>16.772997986951829</v>
      </c>
      <c r="J34" s="211"/>
      <c r="K34" s="211"/>
    </row>
    <row r="35" spans="1:11" ht="11.25" customHeight="1" x14ac:dyDescent="0.3">
      <c r="A35" s="196"/>
      <c r="B35" s="196"/>
      <c r="C35" s="196"/>
      <c r="D35" s="196"/>
      <c r="F35" s="207">
        <v>0.9</v>
      </c>
      <c r="G35" s="207"/>
      <c r="H35" s="207"/>
      <c r="I35" s="211">
        <v>19.262569287515831</v>
      </c>
      <c r="J35" s="211"/>
      <c r="K35" s="211"/>
    </row>
    <row r="36" spans="1:11" ht="11.25" customHeight="1" x14ac:dyDescent="0.3">
      <c r="A36" s="196"/>
      <c r="B36" s="196"/>
      <c r="C36" s="196"/>
      <c r="D36" s="196"/>
      <c r="F36" s="207">
        <v>0.95</v>
      </c>
      <c r="G36" s="207"/>
      <c r="H36" s="207"/>
      <c r="I36" s="211">
        <v>21.170563800649632</v>
      </c>
      <c r="J36" s="211"/>
      <c r="K36" s="211"/>
    </row>
    <row r="37" spans="1:11" ht="10.5" customHeight="1" x14ac:dyDescent="0.3">
      <c r="A37" s="196"/>
      <c r="B37" s="196"/>
      <c r="C37" s="196"/>
      <c r="D37" s="196"/>
      <c r="F37" s="206">
        <v>0.97499999999999998</v>
      </c>
      <c r="G37" s="206"/>
      <c r="H37" s="206"/>
      <c r="I37" s="211">
        <v>22.790776947777498</v>
      </c>
      <c r="J37" s="211"/>
      <c r="K37" s="211"/>
    </row>
    <row r="38" spans="1:11" ht="9" customHeight="1" x14ac:dyDescent="0.3">
      <c r="A38" s="196"/>
      <c r="B38" s="196"/>
      <c r="C38" s="196"/>
      <c r="D38" s="196"/>
      <c r="F38" s="207">
        <v>0.99</v>
      </c>
      <c r="G38" s="207"/>
      <c r="H38" s="207"/>
      <c r="I38" s="211">
        <v>24.728227102582515</v>
      </c>
      <c r="J38" s="211"/>
      <c r="K38" s="211"/>
    </row>
    <row r="39" spans="1:11" ht="2.25" customHeight="1" x14ac:dyDescent="0.3">
      <c r="F39" s="207"/>
      <c r="G39" s="207"/>
      <c r="H39" s="207"/>
      <c r="I39" s="211"/>
      <c r="J39" s="211"/>
      <c r="K39" s="211"/>
    </row>
    <row r="40" spans="1:11" ht="18" customHeight="1" x14ac:dyDescent="0.3"/>
    <row r="41" spans="1:11" ht="13.5" customHeight="1" x14ac:dyDescent="0.3">
      <c r="A41" s="196"/>
      <c r="B41" s="196"/>
      <c r="C41" s="196"/>
      <c r="D41" s="196"/>
      <c r="F41" s="197" t="s">
        <v>291</v>
      </c>
      <c r="G41" s="197"/>
      <c r="H41" s="197"/>
      <c r="I41" s="197"/>
      <c r="J41" s="197"/>
      <c r="K41" s="197"/>
    </row>
    <row r="42" spans="1:11" ht="24" customHeight="1" x14ac:dyDescent="0.3">
      <c r="A42" s="196"/>
      <c r="B42" s="196"/>
      <c r="C42" s="196"/>
      <c r="D42" s="196"/>
      <c r="F42" s="173" t="s">
        <v>292</v>
      </c>
      <c r="G42" s="169" t="s">
        <v>293</v>
      </c>
      <c r="H42" s="199" t="s">
        <v>294</v>
      </c>
      <c r="I42" s="199"/>
      <c r="J42" s="199" t="s">
        <v>295</v>
      </c>
      <c r="K42" s="199"/>
    </row>
    <row r="43" spans="1:11" ht="11.25" customHeight="1" x14ac:dyDescent="0.3">
      <c r="A43" s="196"/>
      <c r="B43" s="196"/>
      <c r="C43" s="196"/>
      <c r="D43" s="196"/>
      <c r="F43" s="171">
        <v>1</v>
      </c>
      <c r="G43" s="174" t="s">
        <v>296</v>
      </c>
      <c r="H43" s="211">
        <v>6.2106370681815148</v>
      </c>
      <c r="I43" s="211"/>
      <c r="J43" s="211">
        <v>19.330301714603621</v>
      </c>
      <c r="K43" s="211"/>
    </row>
    <row r="44" spans="1:11" ht="11.25" customHeight="1" x14ac:dyDescent="0.3">
      <c r="A44" s="196"/>
      <c r="B44" s="196"/>
      <c r="C44" s="196"/>
      <c r="D44" s="196"/>
      <c r="F44" s="171">
        <v>2</v>
      </c>
      <c r="G44" s="174" t="s">
        <v>343</v>
      </c>
      <c r="H44" s="211">
        <v>9.8024468396474216</v>
      </c>
      <c r="I44" s="211"/>
      <c r="J44" s="211">
        <v>17.211898850874519</v>
      </c>
      <c r="K44" s="211"/>
    </row>
    <row r="45" spans="1:11" ht="11.25" customHeight="1" x14ac:dyDescent="0.3">
      <c r="A45" s="196"/>
      <c r="B45" s="196"/>
      <c r="C45" s="196"/>
      <c r="D45" s="196"/>
      <c r="F45" s="171">
        <v>3</v>
      </c>
      <c r="G45" s="174" t="s">
        <v>357</v>
      </c>
      <c r="H45" s="211">
        <v>11.40223005855578</v>
      </c>
      <c r="I45" s="211"/>
      <c r="J45" s="211">
        <v>14.68420165466941</v>
      </c>
      <c r="K45" s="211"/>
    </row>
    <row r="46" spans="1:11" ht="11.25" customHeight="1" x14ac:dyDescent="0.3">
      <c r="A46" s="196"/>
      <c r="B46" s="196"/>
      <c r="C46" s="196"/>
      <c r="D46" s="196"/>
      <c r="F46" s="171">
        <v>4</v>
      </c>
      <c r="G46" s="174" t="s">
        <v>329</v>
      </c>
      <c r="H46" s="211">
        <v>11.025788725166901</v>
      </c>
      <c r="I46" s="211"/>
      <c r="J46" s="211">
        <v>14.04452502407023</v>
      </c>
      <c r="K46" s="211"/>
    </row>
    <row r="47" spans="1:11" ht="10.5" customHeight="1" x14ac:dyDescent="0.3">
      <c r="A47" s="196"/>
      <c r="B47" s="196"/>
      <c r="C47" s="196"/>
      <c r="D47" s="196"/>
      <c r="F47" s="171">
        <v>5</v>
      </c>
      <c r="G47" s="174" t="s">
        <v>358</v>
      </c>
      <c r="H47" s="211">
        <v>11.376122524748594</v>
      </c>
      <c r="I47" s="211"/>
      <c r="J47" s="211">
        <v>14.268124097718491</v>
      </c>
      <c r="K47" s="211"/>
    </row>
    <row r="48" spans="1:11" ht="11.25" customHeight="1" x14ac:dyDescent="0.3">
      <c r="A48" s="196"/>
      <c r="B48" s="196"/>
      <c r="C48" s="196"/>
      <c r="D48" s="196"/>
      <c r="F48" s="171">
        <v>6</v>
      </c>
      <c r="G48" s="174" t="s">
        <v>359</v>
      </c>
      <c r="H48" s="211">
        <v>11.808191580487849</v>
      </c>
      <c r="I48" s="211"/>
      <c r="J48" s="211">
        <v>14.688758125162856</v>
      </c>
      <c r="K48" s="211"/>
    </row>
    <row r="49" spans="1:11" ht="11.25" customHeight="1" x14ac:dyDescent="0.3">
      <c r="A49" s="196"/>
      <c r="B49" s="196"/>
      <c r="C49" s="196"/>
      <c r="D49" s="196"/>
      <c r="F49" s="171">
        <v>7</v>
      </c>
      <c r="G49" s="174" t="s">
        <v>341</v>
      </c>
      <c r="H49" s="211">
        <v>10.916192883905257</v>
      </c>
      <c r="I49" s="211"/>
      <c r="J49" s="211">
        <v>13.782451943516254</v>
      </c>
      <c r="K49" s="211"/>
    </row>
    <row r="50" spans="1:11" ht="11.25" customHeight="1" x14ac:dyDescent="0.3">
      <c r="A50" s="196"/>
      <c r="B50" s="196"/>
      <c r="C50" s="196"/>
      <c r="D50" s="196"/>
      <c r="F50" s="171">
        <v>8</v>
      </c>
      <c r="G50" s="174" t="s">
        <v>360</v>
      </c>
      <c r="H50" s="211">
        <v>11.494061734353414</v>
      </c>
      <c r="I50" s="211"/>
      <c r="J50" s="211">
        <v>14.286856366850657</v>
      </c>
      <c r="K50" s="211"/>
    </row>
    <row r="51" spans="1:11" ht="11.25" customHeight="1" x14ac:dyDescent="0.3">
      <c r="A51" s="196"/>
      <c r="B51" s="196"/>
      <c r="C51" s="196"/>
      <c r="D51" s="196"/>
      <c r="F51" s="171">
        <v>9</v>
      </c>
      <c r="G51" s="174" t="s">
        <v>361</v>
      </c>
      <c r="H51" s="211">
        <v>11.758601768216222</v>
      </c>
      <c r="I51" s="211"/>
      <c r="J51" s="211">
        <v>14.500489230386897</v>
      </c>
      <c r="K51" s="211"/>
    </row>
    <row r="52" spans="1:11" ht="11.25" customHeight="1" x14ac:dyDescent="0.3">
      <c r="A52" s="196"/>
      <c r="B52" s="196"/>
      <c r="C52" s="196"/>
      <c r="D52" s="196"/>
      <c r="F52" s="171">
        <v>10</v>
      </c>
      <c r="G52" s="174" t="s">
        <v>347</v>
      </c>
      <c r="H52" s="211">
        <v>11.561079647994379</v>
      </c>
      <c r="I52" s="211"/>
      <c r="J52" s="211">
        <v>14.281520605262836</v>
      </c>
      <c r="K52" s="211"/>
    </row>
    <row r="53" spans="1:11" ht="10.5" customHeight="1" x14ac:dyDescent="0.3">
      <c r="A53" s="196"/>
      <c r="B53" s="196"/>
      <c r="C53" s="196"/>
      <c r="D53" s="196"/>
      <c r="F53" s="171">
        <v>11</v>
      </c>
      <c r="G53" s="174" t="s">
        <v>362</v>
      </c>
      <c r="H53" s="211">
        <v>11.723085953647805</v>
      </c>
      <c r="I53" s="211"/>
      <c r="J53" s="211">
        <v>14.439260012469722</v>
      </c>
      <c r="K53" s="211"/>
    </row>
    <row r="54" spans="1:11" ht="11.25" customHeight="1" x14ac:dyDescent="0.3">
      <c r="A54" s="196"/>
      <c r="B54" s="196"/>
      <c r="C54" s="196"/>
      <c r="D54" s="196"/>
      <c r="F54" s="171">
        <v>12</v>
      </c>
      <c r="G54" s="174" t="s">
        <v>363</v>
      </c>
      <c r="H54" s="211">
        <v>11.757109042183899</v>
      </c>
      <c r="I54" s="211"/>
      <c r="J54" s="211">
        <v>14.457791757980949</v>
      </c>
      <c r="K54" s="211"/>
    </row>
    <row r="55" spans="1:11" ht="9" customHeight="1" x14ac:dyDescent="0.3">
      <c r="A55" s="196"/>
      <c r="B55" s="196"/>
      <c r="C55" s="196"/>
      <c r="D55" s="196"/>
      <c r="F55" s="200">
        <v>13</v>
      </c>
      <c r="G55" s="209" t="s">
        <v>364</v>
      </c>
      <c r="H55" s="211">
        <v>11.714448163989619</v>
      </c>
      <c r="I55" s="211"/>
      <c r="J55" s="211">
        <v>14.39871073359406</v>
      </c>
      <c r="K55" s="211"/>
    </row>
    <row r="56" spans="1:11" ht="2.25" customHeight="1" x14ac:dyDescent="0.3">
      <c r="F56" s="200"/>
      <c r="G56" s="209"/>
      <c r="H56" s="211"/>
      <c r="I56" s="211"/>
      <c r="J56" s="211"/>
      <c r="K56" s="211"/>
    </row>
  </sheetData>
  <mergeCells count="97">
    <mergeCell ref="H54:I54"/>
    <mergeCell ref="J54:K54"/>
    <mergeCell ref="F55:F56"/>
    <mergeCell ref="G55:G56"/>
    <mergeCell ref="H55:I56"/>
    <mergeCell ref="J55:K56"/>
    <mergeCell ref="H51:I51"/>
    <mergeCell ref="J51:K51"/>
    <mergeCell ref="H52:I52"/>
    <mergeCell ref="J52:K52"/>
    <mergeCell ref="H53:I53"/>
    <mergeCell ref="J53:K53"/>
    <mergeCell ref="H48:I48"/>
    <mergeCell ref="J48:K48"/>
    <mergeCell ref="H49:I49"/>
    <mergeCell ref="J49:K49"/>
    <mergeCell ref="H50:I50"/>
    <mergeCell ref="J50:K50"/>
    <mergeCell ref="H45:I45"/>
    <mergeCell ref="J45:K45"/>
    <mergeCell ref="H46:I46"/>
    <mergeCell ref="J46:K46"/>
    <mergeCell ref="H47:I47"/>
    <mergeCell ref="J47:K47"/>
    <mergeCell ref="F38:H39"/>
    <mergeCell ref="I38:K39"/>
    <mergeCell ref="A41:D55"/>
    <mergeCell ref="F41:K41"/>
    <mergeCell ref="H42:I42"/>
    <mergeCell ref="J42:K42"/>
    <mergeCell ref="H43:I43"/>
    <mergeCell ref="J43:K43"/>
    <mergeCell ref="H44:I44"/>
    <mergeCell ref="J44:K44"/>
    <mergeCell ref="A24:D38"/>
    <mergeCell ref="F24:K24"/>
    <mergeCell ref="F25:H25"/>
    <mergeCell ref="I25:K25"/>
    <mergeCell ref="F26:H26"/>
    <mergeCell ref="I26:K26"/>
    <mergeCell ref="F35:H35"/>
    <mergeCell ref="I35:K35"/>
    <mergeCell ref="F36:H36"/>
    <mergeCell ref="I36:K36"/>
    <mergeCell ref="F37:H37"/>
    <mergeCell ref="I37:K37"/>
    <mergeCell ref="F32:H32"/>
    <mergeCell ref="I32:K32"/>
    <mergeCell ref="F33:H33"/>
    <mergeCell ref="I33:K33"/>
    <mergeCell ref="F34:H34"/>
    <mergeCell ref="I34:K34"/>
    <mergeCell ref="F29:H29"/>
    <mergeCell ref="I29:K29"/>
    <mergeCell ref="F30:H30"/>
    <mergeCell ref="I30:K30"/>
    <mergeCell ref="F31:H31"/>
    <mergeCell ref="I31:K31"/>
    <mergeCell ref="F18:H18"/>
    <mergeCell ref="I18:K18"/>
    <mergeCell ref="F27:H27"/>
    <mergeCell ref="I27:K27"/>
    <mergeCell ref="F28:H28"/>
    <mergeCell ref="I28:K28"/>
    <mergeCell ref="F19:H19"/>
    <mergeCell ref="I19:K19"/>
    <mergeCell ref="F20:H20"/>
    <mergeCell ref="I20:K20"/>
    <mergeCell ref="F21:H22"/>
    <mergeCell ref="I21:K22"/>
    <mergeCell ref="F15:H15"/>
    <mergeCell ref="I15:K15"/>
    <mergeCell ref="F16:H16"/>
    <mergeCell ref="I16:K16"/>
    <mergeCell ref="F17:H17"/>
    <mergeCell ref="I17:K17"/>
    <mergeCell ref="C1:K1"/>
    <mergeCell ref="D2:J2"/>
    <mergeCell ref="D3:J3"/>
    <mergeCell ref="D4:J4"/>
    <mergeCell ref="D5:J5"/>
    <mergeCell ref="A7:D21"/>
    <mergeCell ref="F7:K7"/>
    <mergeCell ref="F8:H8"/>
    <mergeCell ref="I8:K8"/>
    <mergeCell ref="F9:H9"/>
    <mergeCell ref="I9:K9"/>
    <mergeCell ref="F10:H10"/>
    <mergeCell ref="I10:K10"/>
    <mergeCell ref="F11:H11"/>
    <mergeCell ref="I11:K11"/>
    <mergeCell ref="F13:H13"/>
    <mergeCell ref="I13:K13"/>
    <mergeCell ref="F14:H14"/>
    <mergeCell ref="I14:K14"/>
    <mergeCell ref="F12:H12"/>
    <mergeCell ref="I12:K12"/>
  </mergeCells>
  <pageMargins left="0.75" right="0.75" top="0.75" bottom="0.75" header="0.3" footer="0.3"/>
  <pageSetup paperSize="0" fitToHeight="0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07988-3059-4F53-9F90-7B41E441D770}">
  <sheetPr>
    <outlinePr summaryBelow="0"/>
    <pageSetUpPr fitToPage="1"/>
  </sheetPr>
  <dimension ref="A1:K56"/>
  <sheetViews>
    <sheetView showGridLines="0" topLeftCell="A8" workbookViewId="0">
      <selection activeCell="P34" sqref="P34"/>
    </sheetView>
  </sheetViews>
  <sheetFormatPr defaultColWidth="8.88671875" defaultRowHeight="14.4" x14ac:dyDescent="0.3"/>
  <cols>
    <col min="1" max="1" width="10.33203125" style="4" customWidth="1"/>
    <col min="2" max="2" width="3.44140625" style="4" customWidth="1"/>
    <col min="3" max="3" width="19" style="4" customWidth="1"/>
    <col min="4" max="4" width="15.33203125" style="4" customWidth="1"/>
    <col min="5" max="5" width="1.44140625" style="4" customWidth="1"/>
    <col min="6" max="6" width="5.6640625" style="4" customWidth="1"/>
    <col min="7" max="7" width="16.44140625" style="4" customWidth="1"/>
    <col min="8" max="8" width="1.109375" style="4" customWidth="1"/>
    <col min="9" max="9" width="11.109375" style="4" customWidth="1"/>
    <col min="10" max="10" width="10.5546875" style="4" customWidth="1"/>
    <col min="11" max="11" width="1.5546875" style="4" customWidth="1"/>
    <col min="12" max="16384" width="8.88671875" style="4"/>
  </cols>
  <sheetData>
    <row r="1" spans="1:11" ht="17.25" customHeight="1" x14ac:dyDescent="0.3">
      <c r="C1" s="202" t="s">
        <v>365</v>
      </c>
      <c r="D1" s="202"/>
      <c r="E1" s="202"/>
      <c r="F1" s="202"/>
      <c r="G1" s="202"/>
      <c r="H1" s="202"/>
      <c r="I1" s="202"/>
      <c r="J1" s="202"/>
      <c r="K1" s="202"/>
    </row>
    <row r="2" spans="1:11" ht="12.75" customHeight="1" x14ac:dyDescent="0.3">
      <c r="C2" s="168" t="s">
        <v>269</v>
      </c>
      <c r="D2" s="203" t="s">
        <v>270</v>
      </c>
      <c r="E2" s="203"/>
      <c r="F2" s="203"/>
      <c r="G2" s="203"/>
      <c r="H2" s="203"/>
      <c r="I2" s="203"/>
      <c r="J2" s="203"/>
      <c r="K2" s="172"/>
    </row>
    <row r="3" spans="1:11" ht="12" customHeight="1" x14ac:dyDescent="0.3">
      <c r="C3" s="168" t="s">
        <v>271</v>
      </c>
      <c r="D3" s="203" t="s">
        <v>272</v>
      </c>
      <c r="E3" s="203"/>
      <c r="F3" s="203"/>
      <c r="G3" s="203"/>
      <c r="H3" s="203"/>
      <c r="I3" s="203"/>
      <c r="J3" s="203"/>
      <c r="K3" s="172"/>
    </row>
    <row r="4" spans="1:11" ht="12" customHeight="1" x14ac:dyDescent="0.3">
      <c r="C4" s="168" t="s">
        <v>273</v>
      </c>
      <c r="D4" s="203" t="s">
        <v>274</v>
      </c>
      <c r="E4" s="203"/>
      <c r="F4" s="203"/>
      <c r="G4" s="203"/>
      <c r="H4" s="203"/>
      <c r="I4" s="203"/>
      <c r="J4" s="203"/>
      <c r="K4" s="172"/>
    </row>
    <row r="5" spans="1:11" ht="4.5" customHeight="1" x14ac:dyDescent="0.3">
      <c r="C5" s="172"/>
      <c r="D5" s="204"/>
      <c r="E5" s="204"/>
      <c r="F5" s="204"/>
      <c r="G5" s="204"/>
      <c r="H5" s="204"/>
      <c r="I5" s="204"/>
      <c r="J5" s="204"/>
      <c r="K5" s="172"/>
    </row>
    <row r="6" spans="1:11" ht="11.25" customHeight="1" x14ac:dyDescent="0.3"/>
    <row r="7" spans="1:11" ht="12.75" customHeight="1" x14ac:dyDescent="0.3">
      <c r="A7" s="196"/>
      <c r="B7" s="196"/>
      <c r="C7" s="196"/>
      <c r="D7" s="196"/>
      <c r="F7" s="197" t="s">
        <v>275</v>
      </c>
      <c r="G7" s="197"/>
      <c r="H7" s="197"/>
      <c r="I7" s="197"/>
      <c r="J7" s="197"/>
      <c r="K7" s="197"/>
    </row>
    <row r="8" spans="1:11" ht="24.75" customHeight="1" x14ac:dyDescent="0.3">
      <c r="A8" s="196"/>
      <c r="B8" s="196"/>
      <c r="C8" s="196"/>
      <c r="D8" s="196"/>
      <c r="F8" s="198" t="s">
        <v>276</v>
      </c>
      <c r="G8" s="198"/>
      <c r="H8" s="198"/>
      <c r="I8" s="199" t="s">
        <v>196</v>
      </c>
      <c r="J8" s="199"/>
      <c r="K8" s="199"/>
    </row>
    <row r="9" spans="1:11" ht="10.5" customHeight="1" x14ac:dyDescent="0.3">
      <c r="A9" s="196"/>
      <c r="B9" s="196"/>
      <c r="C9" s="196"/>
      <c r="D9" s="196"/>
      <c r="F9" s="200" t="s">
        <v>277</v>
      </c>
      <c r="G9" s="200"/>
      <c r="H9" s="200"/>
      <c r="I9" s="211">
        <v>2.3782530288801591</v>
      </c>
      <c r="J9" s="211"/>
      <c r="K9" s="211"/>
    </row>
    <row r="10" spans="1:11" ht="11.25" customHeight="1" x14ac:dyDescent="0.3">
      <c r="A10" s="196"/>
      <c r="B10" s="196"/>
      <c r="C10" s="196"/>
      <c r="D10" s="196"/>
      <c r="F10" s="200" t="s">
        <v>278</v>
      </c>
      <c r="G10" s="200"/>
      <c r="H10" s="200"/>
      <c r="I10" s="211">
        <v>20.856450484121499</v>
      </c>
      <c r="J10" s="211"/>
      <c r="K10" s="211"/>
    </row>
    <row r="11" spans="1:11" ht="11.25" customHeight="1" x14ac:dyDescent="0.3">
      <c r="A11" s="196"/>
      <c r="B11" s="196"/>
      <c r="C11" s="196"/>
      <c r="D11" s="196"/>
      <c r="F11" s="200" t="s">
        <v>257</v>
      </c>
      <c r="G11" s="200"/>
      <c r="H11" s="200"/>
      <c r="I11" s="211">
        <v>9.3625879077026788</v>
      </c>
      <c r="J11" s="211"/>
      <c r="K11" s="211"/>
    </row>
    <row r="12" spans="1:11" ht="11.25" customHeight="1" x14ac:dyDescent="0.3">
      <c r="A12" s="196"/>
      <c r="B12" s="196"/>
      <c r="C12" s="196"/>
      <c r="D12" s="196"/>
      <c r="F12" s="200" t="s">
        <v>279</v>
      </c>
      <c r="G12" s="200"/>
      <c r="H12" s="200"/>
      <c r="I12" s="211">
        <v>3.352345452805638</v>
      </c>
      <c r="J12" s="211"/>
      <c r="K12" s="211"/>
    </row>
    <row r="13" spans="1:11" ht="11.25" customHeight="1" x14ac:dyDescent="0.3">
      <c r="A13" s="196"/>
      <c r="B13" s="196"/>
      <c r="C13" s="196"/>
      <c r="D13" s="196"/>
      <c r="F13" s="200" t="s">
        <v>280</v>
      </c>
      <c r="G13" s="200"/>
      <c r="H13" s="200"/>
      <c r="I13" s="212">
        <v>11.238220034946638</v>
      </c>
      <c r="J13" s="212"/>
      <c r="K13" s="212"/>
    </row>
    <row r="14" spans="1:11" ht="11.25" customHeight="1" x14ac:dyDescent="0.3">
      <c r="A14" s="196"/>
      <c r="B14" s="196"/>
      <c r="C14" s="196"/>
      <c r="D14" s="196"/>
      <c r="F14" s="200" t="s">
        <v>281</v>
      </c>
      <c r="G14" s="200"/>
      <c r="H14" s="200"/>
      <c r="I14" s="205">
        <v>0.505617405472361</v>
      </c>
      <c r="J14" s="205"/>
      <c r="K14" s="205"/>
    </row>
    <row r="15" spans="1:11" ht="10.5" customHeight="1" x14ac:dyDescent="0.3">
      <c r="A15" s="196"/>
      <c r="B15" s="196"/>
      <c r="C15" s="196"/>
      <c r="D15" s="196"/>
      <c r="F15" s="200" t="s">
        <v>282</v>
      </c>
      <c r="G15" s="200"/>
      <c r="H15" s="200"/>
      <c r="I15" s="205">
        <v>3.1382142440393825</v>
      </c>
      <c r="J15" s="205"/>
      <c r="K15" s="205"/>
    </row>
    <row r="16" spans="1:11" ht="11.25" customHeight="1" x14ac:dyDescent="0.3">
      <c r="A16" s="196"/>
      <c r="B16" s="196"/>
      <c r="C16" s="196"/>
      <c r="D16" s="196"/>
      <c r="F16" s="200" t="s">
        <v>283</v>
      </c>
      <c r="G16" s="200"/>
      <c r="H16" s="200"/>
      <c r="I16" s="211">
        <v>9.0830451327564301</v>
      </c>
      <c r="J16" s="211"/>
      <c r="K16" s="211"/>
    </row>
    <row r="17" spans="1:11" ht="11.25" customHeight="1" x14ac:dyDescent="0.3">
      <c r="A17" s="196"/>
      <c r="B17" s="196"/>
      <c r="C17" s="196"/>
      <c r="D17" s="196"/>
      <c r="F17" s="200" t="s">
        <v>284</v>
      </c>
      <c r="G17" s="200"/>
      <c r="H17" s="200"/>
      <c r="I17" s="211">
        <v>9.7601766746573162</v>
      </c>
      <c r="J17" s="211"/>
      <c r="K17" s="211"/>
    </row>
    <row r="18" spans="1:11" ht="11.25" customHeight="1" x14ac:dyDescent="0.3">
      <c r="A18" s="196"/>
      <c r="B18" s="196"/>
      <c r="C18" s="196"/>
      <c r="D18" s="196"/>
      <c r="F18" s="200" t="s">
        <v>285</v>
      </c>
      <c r="G18" s="200"/>
      <c r="H18" s="200"/>
      <c r="I18" s="211">
        <v>4.2949315681620206</v>
      </c>
      <c r="J18" s="211"/>
      <c r="K18" s="211"/>
    </row>
    <row r="19" spans="1:11" ht="11.25" customHeight="1" x14ac:dyDescent="0.3">
      <c r="A19" s="196"/>
      <c r="B19" s="196"/>
      <c r="C19" s="196"/>
      <c r="D19" s="196"/>
      <c r="F19" s="200" t="s">
        <v>286</v>
      </c>
      <c r="G19" s="200"/>
      <c r="H19" s="200"/>
      <c r="I19" s="208">
        <v>0.05</v>
      </c>
      <c r="J19" s="208"/>
      <c r="K19" s="208"/>
    </row>
    <row r="20" spans="1:11" ht="11.25" customHeight="1" x14ac:dyDescent="0.3">
      <c r="A20" s="196"/>
      <c r="B20" s="196"/>
      <c r="C20" s="196"/>
      <c r="D20" s="196"/>
      <c r="F20" s="200" t="s">
        <v>287</v>
      </c>
      <c r="G20" s="200"/>
      <c r="H20" s="200"/>
      <c r="I20" s="211">
        <v>15.474267566661892</v>
      </c>
      <c r="J20" s="211"/>
      <c r="K20" s="211"/>
    </row>
    <row r="21" spans="1:11" ht="9" customHeight="1" x14ac:dyDescent="0.3">
      <c r="A21" s="196"/>
      <c r="B21" s="196"/>
      <c r="C21" s="196"/>
      <c r="D21" s="196"/>
      <c r="F21" s="200" t="s">
        <v>288</v>
      </c>
      <c r="G21" s="200"/>
      <c r="H21" s="200"/>
      <c r="I21" s="208">
        <v>0.95</v>
      </c>
      <c r="J21" s="208"/>
      <c r="K21" s="208"/>
    </row>
    <row r="22" spans="1:11" ht="1.5" customHeight="1" x14ac:dyDescent="0.3">
      <c r="F22" s="200"/>
      <c r="G22" s="200"/>
      <c r="H22" s="200"/>
      <c r="I22" s="208"/>
      <c r="J22" s="208"/>
      <c r="K22" s="208"/>
    </row>
    <row r="23" spans="1:11" ht="18" customHeight="1" x14ac:dyDescent="0.3"/>
    <row r="24" spans="1:11" ht="13.5" customHeight="1" x14ac:dyDescent="0.3">
      <c r="A24" s="196"/>
      <c r="B24" s="196"/>
      <c r="C24" s="196"/>
      <c r="D24" s="196"/>
      <c r="F24" s="197" t="s">
        <v>289</v>
      </c>
      <c r="G24" s="197"/>
      <c r="H24" s="197"/>
      <c r="I24" s="197"/>
      <c r="J24" s="197"/>
      <c r="K24" s="197"/>
    </row>
    <row r="25" spans="1:11" ht="24" customHeight="1" x14ac:dyDescent="0.3">
      <c r="A25" s="196"/>
      <c r="B25" s="196"/>
      <c r="C25" s="196"/>
      <c r="D25" s="196"/>
      <c r="F25" s="198" t="s">
        <v>290</v>
      </c>
      <c r="G25" s="198"/>
      <c r="H25" s="198"/>
      <c r="I25" s="199" t="s">
        <v>196</v>
      </c>
      <c r="J25" s="199"/>
      <c r="K25" s="199"/>
    </row>
    <row r="26" spans="1:11" ht="11.25" customHeight="1" x14ac:dyDescent="0.3">
      <c r="A26" s="196"/>
      <c r="B26" s="196"/>
      <c r="C26" s="196"/>
      <c r="D26" s="196"/>
      <c r="F26" s="207">
        <v>0.01</v>
      </c>
      <c r="G26" s="207"/>
      <c r="H26" s="207"/>
      <c r="I26" s="211">
        <v>3.1349819315182033</v>
      </c>
      <c r="J26" s="211"/>
      <c r="K26" s="211"/>
    </row>
    <row r="27" spans="1:11" ht="11.25" customHeight="1" x14ac:dyDescent="0.3">
      <c r="A27" s="196"/>
      <c r="B27" s="196"/>
      <c r="C27" s="196"/>
      <c r="D27" s="196"/>
      <c r="F27" s="206">
        <v>2.5000000000000001E-2</v>
      </c>
      <c r="G27" s="206"/>
      <c r="H27" s="206"/>
      <c r="I27" s="211">
        <v>3.5840250625572803</v>
      </c>
      <c r="J27" s="211"/>
      <c r="K27" s="211"/>
    </row>
    <row r="28" spans="1:11" ht="11.25" customHeight="1" x14ac:dyDescent="0.3">
      <c r="A28" s="196"/>
      <c r="B28" s="196"/>
      <c r="C28" s="196"/>
      <c r="D28" s="196"/>
      <c r="F28" s="207">
        <v>0.05</v>
      </c>
      <c r="G28" s="207"/>
      <c r="H28" s="207"/>
      <c r="I28" s="211">
        <v>4.2949315681620206</v>
      </c>
      <c r="J28" s="211"/>
      <c r="K28" s="211"/>
    </row>
    <row r="29" spans="1:11" ht="11.25" customHeight="1" x14ac:dyDescent="0.3">
      <c r="A29" s="196"/>
      <c r="B29" s="196"/>
      <c r="C29" s="196"/>
      <c r="D29" s="196"/>
      <c r="F29" s="207">
        <v>0.1</v>
      </c>
      <c r="G29" s="207"/>
      <c r="H29" s="207"/>
      <c r="I29" s="211">
        <v>5.2271584103102375</v>
      </c>
      <c r="J29" s="211"/>
      <c r="K29" s="211"/>
    </row>
    <row r="30" spans="1:11" ht="11.25" customHeight="1" x14ac:dyDescent="0.3">
      <c r="A30" s="196"/>
      <c r="B30" s="196"/>
      <c r="C30" s="196"/>
      <c r="D30" s="196"/>
      <c r="F30" s="207">
        <v>0.2</v>
      </c>
      <c r="G30" s="207"/>
      <c r="H30" s="207"/>
      <c r="I30" s="211">
        <v>6.457799728049757</v>
      </c>
      <c r="J30" s="211"/>
      <c r="K30" s="211"/>
    </row>
    <row r="31" spans="1:11" ht="10.5" customHeight="1" x14ac:dyDescent="0.3">
      <c r="A31" s="196"/>
      <c r="B31" s="196"/>
      <c r="C31" s="196"/>
      <c r="D31" s="196"/>
      <c r="F31" s="207">
        <v>0.25</v>
      </c>
      <c r="G31" s="207"/>
      <c r="H31" s="207"/>
      <c r="I31" s="211">
        <v>6.9350926873070717</v>
      </c>
      <c r="J31" s="211"/>
      <c r="K31" s="211"/>
    </row>
    <row r="32" spans="1:11" ht="11.25" customHeight="1" x14ac:dyDescent="0.3">
      <c r="A32" s="196"/>
      <c r="B32" s="196"/>
      <c r="C32" s="196"/>
      <c r="D32" s="196"/>
      <c r="F32" s="207">
        <v>0.5</v>
      </c>
      <c r="G32" s="207"/>
      <c r="H32" s="207"/>
      <c r="I32" s="211">
        <v>9.0830451327564301</v>
      </c>
      <c r="J32" s="211"/>
      <c r="K32" s="211"/>
    </row>
    <row r="33" spans="1:11" ht="11.25" customHeight="1" x14ac:dyDescent="0.3">
      <c r="A33" s="196"/>
      <c r="B33" s="196"/>
      <c r="C33" s="196"/>
      <c r="D33" s="196"/>
      <c r="F33" s="207">
        <v>0.75</v>
      </c>
      <c r="G33" s="207"/>
      <c r="H33" s="207"/>
      <c r="I33" s="211">
        <v>11.433065642717693</v>
      </c>
      <c r="J33" s="211"/>
      <c r="K33" s="211"/>
    </row>
    <row r="34" spans="1:11" ht="11.25" customHeight="1" x14ac:dyDescent="0.3">
      <c r="A34" s="196"/>
      <c r="B34" s="196"/>
      <c r="C34" s="196"/>
      <c r="D34" s="196"/>
      <c r="F34" s="207">
        <v>0.8</v>
      </c>
      <c r="G34" s="207"/>
      <c r="H34" s="207"/>
      <c r="I34" s="211">
        <v>12.134973165863627</v>
      </c>
      <c r="J34" s="211"/>
      <c r="K34" s="211"/>
    </row>
    <row r="35" spans="1:11" ht="11.25" customHeight="1" x14ac:dyDescent="0.3">
      <c r="A35" s="196"/>
      <c r="B35" s="196"/>
      <c r="C35" s="196"/>
      <c r="D35" s="196"/>
      <c r="F35" s="207">
        <v>0.9</v>
      </c>
      <c r="G35" s="207"/>
      <c r="H35" s="207"/>
      <c r="I35" s="211">
        <v>13.748608612856582</v>
      </c>
      <c r="J35" s="211"/>
      <c r="K35" s="211"/>
    </row>
    <row r="36" spans="1:11" ht="11.25" customHeight="1" x14ac:dyDescent="0.3">
      <c r="A36" s="196"/>
      <c r="B36" s="196"/>
      <c r="C36" s="196"/>
      <c r="D36" s="196"/>
      <c r="F36" s="207">
        <v>0.95</v>
      </c>
      <c r="G36" s="207"/>
      <c r="H36" s="207"/>
      <c r="I36" s="211">
        <v>15.474267566661892</v>
      </c>
      <c r="J36" s="211"/>
      <c r="K36" s="211"/>
    </row>
    <row r="37" spans="1:11" ht="10.5" customHeight="1" x14ac:dyDescent="0.3">
      <c r="A37" s="196"/>
      <c r="B37" s="196"/>
      <c r="C37" s="196"/>
      <c r="D37" s="196"/>
      <c r="F37" s="206">
        <v>0.97499999999999998</v>
      </c>
      <c r="G37" s="206"/>
      <c r="H37" s="206"/>
      <c r="I37" s="211">
        <v>16.965850252802607</v>
      </c>
      <c r="J37" s="211"/>
      <c r="K37" s="211"/>
    </row>
    <row r="38" spans="1:11" ht="9" customHeight="1" x14ac:dyDescent="0.3">
      <c r="A38" s="196"/>
      <c r="B38" s="196"/>
      <c r="C38" s="196"/>
      <c r="D38" s="196"/>
      <c r="F38" s="207">
        <v>0.99</v>
      </c>
      <c r="G38" s="207"/>
      <c r="H38" s="207"/>
      <c r="I38" s="211">
        <v>18.509029576517694</v>
      </c>
      <c r="J38" s="211"/>
      <c r="K38" s="211"/>
    </row>
    <row r="39" spans="1:11" ht="2.25" customHeight="1" x14ac:dyDescent="0.3">
      <c r="F39" s="207"/>
      <c r="G39" s="207"/>
      <c r="H39" s="207"/>
      <c r="I39" s="211"/>
      <c r="J39" s="211"/>
      <c r="K39" s="211"/>
    </row>
    <row r="40" spans="1:11" ht="18" customHeight="1" x14ac:dyDescent="0.3"/>
    <row r="41" spans="1:11" ht="13.5" customHeight="1" x14ac:dyDescent="0.3">
      <c r="A41" s="196"/>
      <c r="B41" s="196"/>
      <c r="C41" s="196"/>
      <c r="D41" s="196"/>
      <c r="F41" s="197" t="s">
        <v>291</v>
      </c>
      <c r="G41" s="197"/>
      <c r="H41" s="197"/>
      <c r="I41" s="197"/>
      <c r="J41" s="197"/>
      <c r="K41" s="197"/>
    </row>
    <row r="42" spans="1:11" ht="24" customHeight="1" x14ac:dyDescent="0.3">
      <c r="A42" s="196"/>
      <c r="B42" s="196"/>
      <c r="C42" s="196"/>
      <c r="D42" s="196"/>
      <c r="F42" s="173" t="s">
        <v>292</v>
      </c>
      <c r="G42" s="169" t="s">
        <v>293</v>
      </c>
      <c r="H42" s="199" t="s">
        <v>294</v>
      </c>
      <c r="I42" s="199"/>
      <c r="J42" s="199" t="s">
        <v>295</v>
      </c>
      <c r="K42" s="199"/>
    </row>
    <row r="43" spans="1:11" ht="11.25" customHeight="1" x14ac:dyDescent="0.3">
      <c r="A43" s="196"/>
      <c r="B43" s="196"/>
      <c r="C43" s="196"/>
      <c r="D43" s="196"/>
      <c r="F43" s="171">
        <v>1</v>
      </c>
      <c r="G43" s="174" t="s">
        <v>296</v>
      </c>
      <c r="H43" s="211">
        <v>4.4271471724963218</v>
      </c>
      <c r="I43" s="211"/>
      <c r="J43" s="211">
        <v>14.359135954963779</v>
      </c>
      <c r="K43" s="211"/>
    </row>
    <row r="44" spans="1:11" ht="11.25" customHeight="1" x14ac:dyDescent="0.3">
      <c r="A44" s="196"/>
      <c r="B44" s="196"/>
      <c r="C44" s="196"/>
      <c r="D44" s="196"/>
      <c r="F44" s="171">
        <v>2</v>
      </c>
      <c r="G44" s="174" t="s">
        <v>343</v>
      </c>
      <c r="H44" s="211">
        <v>7.1843976032071097</v>
      </c>
      <c r="I44" s="211"/>
      <c r="J44" s="211">
        <v>12.924003274835989</v>
      </c>
      <c r="K44" s="211"/>
    </row>
    <row r="45" spans="1:11" ht="11.25" customHeight="1" x14ac:dyDescent="0.3">
      <c r="A45" s="196"/>
      <c r="B45" s="196"/>
      <c r="C45" s="196"/>
      <c r="D45" s="196"/>
      <c r="F45" s="171">
        <v>3</v>
      </c>
      <c r="G45" s="174" t="s">
        <v>337</v>
      </c>
      <c r="H45" s="211">
        <v>8.2607087159932693</v>
      </c>
      <c r="I45" s="211"/>
      <c r="J45" s="211">
        <v>10.597334821613169</v>
      </c>
      <c r="K45" s="211"/>
    </row>
    <row r="46" spans="1:11" ht="11.25" customHeight="1" x14ac:dyDescent="0.3">
      <c r="A46" s="196"/>
      <c r="B46" s="196"/>
      <c r="C46" s="196"/>
      <c r="D46" s="196"/>
      <c r="F46" s="171">
        <v>4</v>
      </c>
      <c r="G46" s="174" t="s">
        <v>329</v>
      </c>
      <c r="H46" s="211">
        <v>8.5484869665808603</v>
      </c>
      <c r="I46" s="211"/>
      <c r="J46" s="211">
        <v>10.8266172074367</v>
      </c>
      <c r="K46" s="211"/>
    </row>
    <row r="47" spans="1:11" ht="10.5" customHeight="1" x14ac:dyDescent="0.3">
      <c r="A47" s="196"/>
      <c r="B47" s="196"/>
      <c r="C47" s="196"/>
      <c r="D47" s="196"/>
      <c r="F47" s="171">
        <v>5</v>
      </c>
      <c r="G47" s="174" t="s">
        <v>336</v>
      </c>
      <c r="H47" s="211">
        <v>8.5435980683772286</v>
      </c>
      <c r="I47" s="211"/>
      <c r="J47" s="211">
        <v>10.685517490110545</v>
      </c>
      <c r="K47" s="211"/>
    </row>
    <row r="48" spans="1:11" ht="11.25" customHeight="1" x14ac:dyDescent="0.3">
      <c r="A48" s="196"/>
      <c r="B48" s="196"/>
      <c r="C48" s="196"/>
      <c r="D48" s="196"/>
      <c r="F48" s="171">
        <v>6</v>
      </c>
      <c r="G48" s="174" t="s">
        <v>331</v>
      </c>
      <c r="H48" s="211">
        <v>8.3819154104632432</v>
      </c>
      <c r="I48" s="211"/>
      <c r="J48" s="211">
        <v>10.45977875412458</v>
      </c>
      <c r="K48" s="211"/>
    </row>
    <row r="49" spans="1:11" ht="11.25" customHeight="1" x14ac:dyDescent="0.3">
      <c r="A49" s="196"/>
      <c r="B49" s="196"/>
      <c r="C49" s="196"/>
      <c r="D49" s="196"/>
      <c r="F49" s="171">
        <v>7</v>
      </c>
      <c r="G49" s="174" t="s">
        <v>366</v>
      </c>
      <c r="H49" s="211">
        <v>8.4193472081123044</v>
      </c>
      <c r="I49" s="211"/>
      <c r="J49" s="211">
        <v>10.488963179710931</v>
      </c>
      <c r="K49" s="211"/>
    </row>
    <row r="50" spans="1:11" ht="11.25" customHeight="1" x14ac:dyDescent="0.3">
      <c r="A50" s="196"/>
      <c r="B50" s="196"/>
      <c r="C50" s="196"/>
      <c r="D50" s="196"/>
      <c r="F50" s="171">
        <v>8</v>
      </c>
      <c r="G50" s="174" t="s">
        <v>325</v>
      </c>
      <c r="H50" s="211">
        <v>8.4448580131683837</v>
      </c>
      <c r="I50" s="211"/>
      <c r="J50" s="211">
        <v>10.463079962842574</v>
      </c>
      <c r="K50" s="211"/>
    </row>
    <row r="51" spans="1:11" ht="11.25" customHeight="1" x14ac:dyDescent="0.3">
      <c r="A51" s="196"/>
      <c r="B51" s="196"/>
      <c r="C51" s="196"/>
      <c r="D51" s="196"/>
      <c r="F51" s="171">
        <v>9</v>
      </c>
      <c r="G51" s="174" t="s">
        <v>334</v>
      </c>
      <c r="H51" s="211">
        <v>8.1335158059487487</v>
      </c>
      <c r="I51" s="211"/>
      <c r="J51" s="211">
        <v>10.137863398664535</v>
      </c>
      <c r="K51" s="211"/>
    </row>
    <row r="52" spans="1:11" ht="11.25" customHeight="1" x14ac:dyDescent="0.3">
      <c r="A52" s="196"/>
      <c r="B52" s="196"/>
      <c r="C52" s="196"/>
      <c r="D52" s="196"/>
      <c r="F52" s="171">
        <v>10</v>
      </c>
      <c r="G52" s="174" t="s">
        <v>367</v>
      </c>
      <c r="H52" s="211">
        <v>8.2519062234830862</v>
      </c>
      <c r="I52" s="211"/>
      <c r="J52" s="211">
        <v>10.245998627564981</v>
      </c>
      <c r="K52" s="211"/>
    </row>
    <row r="53" spans="1:11" ht="10.5" customHeight="1" x14ac:dyDescent="0.3">
      <c r="A53" s="196"/>
      <c r="B53" s="196"/>
      <c r="C53" s="196"/>
      <c r="D53" s="196"/>
      <c r="F53" s="171">
        <v>11</v>
      </c>
      <c r="G53" s="174" t="s">
        <v>341</v>
      </c>
      <c r="H53" s="211">
        <v>8.644636082756131</v>
      </c>
      <c r="I53" s="211"/>
      <c r="J53" s="211">
        <v>10.614472169377692</v>
      </c>
      <c r="K53" s="211"/>
    </row>
    <row r="54" spans="1:11" ht="11.25" customHeight="1" x14ac:dyDescent="0.3">
      <c r="A54" s="196"/>
      <c r="B54" s="196"/>
      <c r="C54" s="196"/>
      <c r="D54" s="196"/>
      <c r="F54" s="171">
        <v>12</v>
      </c>
      <c r="G54" s="174" t="s">
        <v>306</v>
      </c>
      <c r="H54" s="211">
        <v>8.5703438209411669</v>
      </c>
      <c r="I54" s="211"/>
      <c r="J54" s="211">
        <v>10.53283117348192</v>
      </c>
      <c r="K54" s="211"/>
    </row>
    <row r="55" spans="1:11" ht="9" customHeight="1" x14ac:dyDescent="0.3">
      <c r="A55" s="196"/>
      <c r="B55" s="196"/>
      <c r="C55" s="196"/>
      <c r="D55" s="196"/>
      <c r="F55" s="200">
        <v>13</v>
      </c>
      <c r="G55" s="209" t="s">
        <v>368</v>
      </c>
      <c r="H55" s="211">
        <v>8.374488122148108</v>
      </c>
      <c r="I55" s="211"/>
      <c r="J55" s="211">
        <v>10.330595605307007</v>
      </c>
      <c r="K55" s="211"/>
    </row>
    <row r="56" spans="1:11" ht="2.25" customHeight="1" x14ac:dyDescent="0.3">
      <c r="F56" s="200"/>
      <c r="G56" s="209"/>
      <c r="H56" s="211"/>
      <c r="I56" s="211"/>
      <c r="J56" s="211"/>
      <c r="K56" s="211"/>
    </row>
  </sheetData>
  <mergeCells count="97">
    <mergeCell ref="H54:I54"/>
    <mergeCell ref="J54:K54"/>
    <mergeCell ref="F55:F56"/>
    <mergeCell ref="G55:G56"/>
    <mergeCell ref="H55:I56"/>
    <mergeCell ref="J55:K56"/>
    <mergeCell ref="H51:I51"/>
    <mergeCell ref="J51:K51"/>
    <mergeCell ref="H52:I52"/>
    <mergeCell ref="J52:K52"/>
    <mergeCell ref="H53:I53"/>
    <mergeCell ref="J53:K53"/>
    <mergeCell ref="H48:I48"/>
    <mergeCell ref="J48:K48"/>
    <mergeCell ref="H49:I49"/>
    <mergeCell ref="J49:K49"/>
    <mergeCell ref="H50:I50"/>
    <mergeCell ref="J50:K50"/>
    <mergeCell ref="H45:I45"/>
    <mergeCell ref="J45:K45"/>
    <mergeCell ref="H46:I46"/>
    <mergeCell ref="J46:K46"/>
    <mergeCell ref="H47:I47"/>
    <mergeCell ref="J47:K47"/>
    <mergeCell ref="F38:H39"/>
    <mergeCell ref="I38:K39"/>
    <mergeCell ref="A41:D55"/>
    <mergeCell ref="F41:K41"/>
    <mergeCell ref="H42:I42"/>
    <mergeCell ref="J42:K42"/>
    <mergeCell ref="H43:I43"/>
    <mergeCell ref="J43:K43"/>
    <mergeCell ref="H44:I44"/>
    <mergeCell ref="J44:K44"/>
    <mergeCell ref="A24:D38"/>
    <mergeCell ref="F24:K24"/>
    <mergeCell ref="F25:H25"/>
    <mergeCell ref="I25:K25"/>
    <mergeCell ref="F26:H26"/>
    <mergeCell ref="I26:K26"/>
    <mergeCell ref="F35:H35"/>
    <mergeCell ref="I35:K35"/>
    <mergeCell ref="F36:H36"/>
    <mergeCell ref="I36:K36"/>
    <mergeCell ref="F37:H37"/>
    <mergeCell ref="I37:K37"/>
    <mergeCell ref="F32:H32"/>
    <mergeCell ref="I32:K32"/>
    <mergeCell ref="F33:H33"/>
    <mergeCell ref="I33:K33"/>
    <mergeCell ref="F34:H34"/>
    <mergeCell ref="I34:K34"/>
    <mergeCell ref="F29:H29"/>
    <mergeCell ref="I29:K29"/>
    <mergeCell ref="F30:H30"/>
    <mergeCell ref="I30:K30"/>
    <mergeCell ref="F31:H31"/>
    <mergeCell ref="I31:K31"/>
    <mergeCell ref="F18:H18"/>
    <mergeCell ref="I18:K18"/>
    <mergeCell ref="F27:H27"/>
    <mergeCell ref="I27:K27"/>
    <mergeCell ref="F28:H28"/>
    <mergeCell ref="I28:K28"/>
    <mergeCell ref="F19:H19"/>
    <mergeCell ref="I19:K19"/>
    <mergeCell ref="F20:H20"/>
    <mergeCell ref="I20:K20"/>
    <mergeCell ref="F21:H22"/>
    <mergeCell ref="I21:K22"/>
    <mergeCell ref="F15:H15"/>
    <mergeCell ref="I15:K15"/>
    <mergeCell ref="F16:H16"/>
    <mergeCell ref="I16:K16"/>
    <mergeCell ref="F17:H17"/>
    <mergeCell ref="I17:K17"/>
    <mergeCell ref="C1:K1"/>
    <mergeCell ref="D2:J2"/>
    <mergeCell ref="D3:J3"/>
    <mergeCell ref="D4:J4"/>
    <mergeCell ref="D5:J5"/>
    <mergeCell ref="A7:D21"/>
    <mergeCell ref="F7:K7"/>
    <mergeCell ref="F8:H8"/>
    <mergeCell ref="I8:K8"/>
    <mergeCell ref="F9:H9"/>
    <mergeCell ref="I9:K9"/>
    <mergeCell ref="F10:H10"/>
    <mergeCell ref="I10:K10"/>
    <mergeCell ref="F11:H11"/>
    <mergeCell ref="I11:K11"/>
    <mergeCell ref="F13:H13"/>
    <mergeCell ref="I13:K13"/>
    <mergeCell ref="F14:H14"/>
    <mergeCell ref="I14:K14"/>
    <mergeCell ref="F12:H12"/>
    <mergeCell ref="I12:K12"/>
  </mergeCells>
  <pageMargins left="0.75" right="0.75" top="0.75" bottom="0.75" header="0.3" footer="0.3"/>
  <pageSetup paperSize="0" fitToHeight="0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2EE3A-D7E4-487F-B9CD-6C5E696ABDC4}">
  <dimension ref="A1:Y543"/>
  <sheetViews>
    <sheetView zoomScaleNormal="100" workbookViewId="0">
      <pane ySplit="1" topLeftCell="A221" activePane="bottomLeft" state="frozen"/>
      <selection pane="bottomLeft" activeCell="H254" sqref="H254"/>
    </sheetView>
  </sheetViews>
  <sheetFormatPr defaultColWidth="8.88671875" defaultRowHeight="15" x14ac:dyDescent="0.35"/>
  <cols>
    <col min="1" max="1" width="5.109375" style="142" bestFit="1" customWidth="1"/>
    <col min="2" max="2" width="9.109375" style="146" bestFit="1" customWidth="1"/>
    <col min="3" max="3" width="11.44140625" style="142" bestFit="1" customWidth="1"/>
    <col min="4" max="4" width="10" style="142" bestFit="1" customWidth="1"/>
    <col min="5" max="5" width="9.6640625" style="166" bestFit="1" customWidth="1"/>
    <col min="6" max="6" width="8.5546875" style="146" bestFit="1" customWidth="1"/>
    <col min="7" max="7" width="17.33203125" style="146" bestFit="1" customWidth="1"/>
    <col min="8" max="8" width="16.6640625" style="146" bestFit="1" customWidth="1"/>
    <col min="9" max="9" width="17.5546875" style="146" bestFit="1" customWidth="1"/>
    <col min="10" max="10" width="10.33203125" style="146" bestFit="1" customWidth="1"/>
    <col min="11" max="11" width="12.109375" style="146" bestFit="1" customWidth="1"/>
    <col min="12" max="12" width="10.44140625" style="143" bestFit="1" customWidth="1"/>
    <col min="13" max="13" width="13.6640625" style="146" bestFit="1" customWidth="1"/>
    <col min="14" max="14" width="13.33203125" style="146" bestFit="1" customWidth="1"/>
    <col min="15" max="15" width="17.6640625" style="146" bestFit="1" customWidth="1"/>
    <col min="16" max="16" width="17.33203125" style="146" bestFit="1" customWidth="1"/>
    <col min="17" max="17" width="17.44140625" style="146" bestFit="1" customWidth="1"/>
    <col min="18" max="18" width="17" style="146" bestFit="1" customWidth="1"/>
    <col min="19" max="19" width="18.6640625" style="143" bestFit="1" customWidth="1"/>
    <col min="20" max="20" width="14.88671875" style="143" bestFit="1" customWidth="1"/>
    <col min="21" max="21" width="10.44140625" style="143" bestFit="1" customWidth="1"/>
    <col min="22" max="22" width="11.44140625" style="142" bestFit="1" customWidth="1"/>
    <col min="23" max="23" width="10.5546875" style="142" bestFit="1" customWidth="1"/>
    <col min="24" max="24" width="21.5546875" style="144" bestFit="1" customWidth="1"/>
    <col min="25" max="25" width="50.6640625" style="146" customWidth="1"/>
    <col min="26" max="26" width="23.33203125" style="146" bestFit="1" customWidth="1"/>
    <col min="27" max="16384" width="8.88671875" style="146"/>
  </cols>
  <sheetData>
    <row r="1" spans="1:25" s="141" customFormat="1" ht="15" customHeight="1" x14ac:dyDescent="0.4">
      <c r="A1" s="138" t="s">
        <v>228</v>
      </c>
      <c r="B1" s="138" t="s">
        <v>229</v>
      </c>
      <c r="C1" s="138" t="s">
        <v>230</v>
      </c>
      <c r="D1" s="138" t="s">
        <v>231</v>
      </c>
      <c r="E1" s="165" t="s">
        <v>232</v>
      </c>
      <c r="F1" s="138" t="s">
        <v>233</v>
      </c>
      <c r="G1" s="138" t="s">
        <v>234</v>
      </c>
      <c r="H1" s="138" t="s">
        <v>235</v>
      </c>
      <c r="I1" s="138" t="s">
        <v>236</v>
      </c>
      <c r="J1" s="138" t="s">
        <v>237</v>
      </c>
      <c r="K1" s="138" t="s">
        <v>238</v>
      </c>
      <c r="L1" s="138" t="s">
        <v>239</v>
      </c>
      <c r="M1" s="138" t="s">
        <v>240</v>
      </c>
      <c r="N1" s="138" t="s">
        <v>241</v>
      </c>
      <c r="O1" s="138" t="s">
        <v>242</v>
      </c>
      <c r="P1" s="138" t="s">
        <v>243</v>
      </c>
      <c r="Q1" s="138" t="s">
        <v>244</v>
      </c>
      <c r="R1" s="138" t="s">
        <v>245</v>
      </c>
      <c r="S1" s="138" t="s">
        <v>246</v>
      </c>
      <c r="T1" s="138" t="s">
        <v>247</v>
      </c>
      <c r="U1" s="138" t="s">
        <v>248</v>
      </c>
      <c r="V1" s="138" t="s">
        <v>249</v>
      </c>
      <c r="W1" s="138" t="s">
        <v>250</v>
      </c>
      <c r="X1" s="139"/>
      <c r="Y1" s="140"/>
    </row>
    <row r="2" spans="1:25" ht="15" customHeight="1" x14ac:dyDescent="0.35">
      <c r="A2" s="142" t="s">
        <v>198</v>
      </c>
      <c r="B2" s="143" t="s">
        <v>202</v>
      </c>
      <c r="C2" s="142" t="s">
        <v>251</v>
      </c>
      <c r="D2" s="142" t="s">
        <v>251</v>
      </c>
      <c r="E2" s="166" t="s">
        <v>252</v>
      </c>
      <c r="F2" s="143" t="s">
        <v>202</v>
      </c>
      <c r="G2" s="143" t="s">
        <v>202</v>
      </c>
      <c r="H2" s="143" t="s">
        <v>218</v>
      </c>
      <c r="I2" s="143" t="s">
        <v>253</v>
      </c>
      <c r="J2" s="143" t="s">
        <v>254</v>
      </c>
      <c r="K2" s="143" t="s">
        <v>202</v>
      </c>
      <c r="L2" s="143" t="s">
        <v>202</v>
      </c>
      <c r="M2" s="143" t="s">
        <v>202</v>
      </c>
      <c r="N2" s="143" t="s">
        <v>218</v>
      </c>
      <c r="O2" s="143" t="s">
        <v>253</v>
      </c>
      <c r="P2" s="143" t="s">
        <v>253</v>
      </c>
      <c r="Q2" s="143" t="s">
        <v>253</v>
      </c>
      <c r="R2" s="143" t="s">
        <v>253</v>
      </c>
      <c r="S2" s="143" t="s">
        <v>253</v>
      </c>
      <c r="T2" s="143" t="s">
        <v>253</v>
      </c>
      <c r="U2" s="143" t="s">
        <v>253</v>
      </c>
      <c r="V2" s="142" t="s">
        <v>255</v>
      </c>
      <c r="W2" s="142" t="s">
        <v>255</v>
      </c>
      <c r="Y2" s="145"/>
    </row>
    <row r="3" spans="1:25" ht="15" customHeight="1" x14ac:dyDescent="0.35">
      <c r="A3" s="142">
        <v>0</v>
      </c>
      <c r="B3" s="143">
        <f>'SW7'!C6</f>
        <v>35.450000000000003</v>
      </c>
      <c r="C3" s="133">
        <v>270</v>
      </c>
      <c r="D3" s="133">
        <v>0</v>
      </c>
      <c r="E3" s="166">
        <v>0</v>
      </c>
      <c r="F3" s="143">
        <f>-0.0001*A3^2+0.0196*A3+11.697</f>
        <v>11.696999999999999</v>
      </c>
      <c r="G3" s="143">
        <f>F3*0.0243</f>
        <v>0.28423709999999996</v>
      </c>
      <c r="H3" s="143">
        <f>'SW7'!C$12</f>
        <v>56.47</v>
      </c>
      <c r="I3" s="143">
        <f>F3*C3+G3*D3+H3*E3</f>
        <v>3158.1899999999996</v>
      </c>
      <c r="J3" s="143">
        <f>I3*'SW7'!C$13</f>
        <v>67.269446999999985</v>
      </c>
      <c r="K3" s="143">
        <f>-0.0000000257*A3^4+0.0000163*A3^3-0.003686*A3^2+0.3024*A3+1.445</f>
        <v>1.4450000000000001</v>
      </c>
      <c r="M3" s="143">
        <f>0.0243*L3</f>
        <v>0</v>
      </c>
      <c r="N3" s="143">
        <f>4*L3</f>
        <v>0</v>
      </c>
      <c r="O3" s="143">
        <f>J3*K3</f>
        <v>97.204350914999978</v>
      </c>
      <c r="P3" s="143">
        <f>C3*L3</f>
        <v>0</v>
      </c>
      <c r="Q3" s="143">
        <f>D3*M3</f>
        <v>0</v>
      </c>
      <c r="R3" s="143">
        <f>E3*N3</f>
        <v>0</v>
      </c>
      <c r="S3" s="143">
        <f>SUM(O3:R3)</f>
        <v>97.204350914999978</v>
      </c>
      <c r="T3" s="143">
        <v>0</v>
      </c>
      <c r="U3" s="143">
        <v>0</v>
      </c>
      <c r="V3" s="147">
        <f>(U3*'SW7'!C$3/(B3*'SW7'!C$4)/1000)</f>
        <v>0</v>
      </c>
      <c r="W3" s="147">
        <f>V3/'SW7'!C$5</f>
        <v>0</v>
      </c>
      <c r="Y3" s="143"/>
    </row>
    <row r="4" spans="1:25" ht="15" customHeight="1" x14ac:dyDescent="0.35">
      <c r="A4" s="142">
        <f>A3+1</f>
        <v>1</v>
      </c>
      <c r="B4" s="143">
        <f>B3+0.5584 + 2*0.001787*A4 -3*0.00000155*A4^2 - 4*0.00000000133*A4^3</f>
        <v>36.011969344680004</v>
      </c>
      <c r="C4" s="133">
        <v>270</v>
      </c>
      <c r="D4" s="133">
        <v>0</v>
      </c>
      <c r="E4" s="166">
        <v>0</v>
      </c>
      <c r="F4" s="143">
        <f t="shared" ref="F4:F67" si="0">-0.0001*A4^2+0.0196*A4+11.697</f>
        <v>11.7165</v>
      </c>
      <c r="G4" s="143">
        <f t="shared" ref="G4:G67" si="1">F4*0.0243</f>
        <v>0.28471094999999996</v>
      </c>
      <c r="H4" s="143">
        <f>'SW7'!C$12</f>
        <v>56.47</v>
      </c>
      <c r="I4" s="143">
        <f t="shared" ref="I4:I67" si="2">F4*C4+G4*D4+H4*E4</f>
        <v>3163.4549999999999</v>
      </c>
      <c r="J4" s="143">
        <f>I4*'SW7'!C$13</f>
        <v>67.381591499999999</v>
      </c>
      <c r="K4" s="143">
        <f t="shared" ref="K4:K67" si="3">-0.0000000257*A4^4+0.0000163*A4^3-0.003686*A4^2+0.3024*A4+1.445</f>
        <v>1.7437302743</v>
      </c>
      <c r="M4" s="143">
        <f t="shared" ref="M4:M67" si="4">0.0243*L4</f>
        <v>0</v>
      </c>
      <c r="N4" s="143">
        <f t="shared" ref="N4:N67" si="5">4*L4</f>
        <v>0</v>
      </c>
      <c r="O4" s="143">
        <f t="shared" ref="O4:O67" si="6">J4*K4</f>
        <v>117.49532102906555</v>
      </c>
      <c r="P4" s="143">
        <f t="shared" ref="P4:R67" si="7">C4*L4</f>
        <v>0</v>
      </c>
      <c r="Q4" s="143">
        <f t="shared" si="7"/>
        <v>0</v>
      </c>
      <c r="R4" s="143">
        <f t="shared" si="7"/>
        <v>0</v>
      </c>
      <c r="S4" s="143">
        <f t="shared" ref="S4:S67" si="8">SUM(O4:R4)</f>
        <v>117.49532102906555</v>
      </c>
      <c r="T4" s="143">
        <f>U3-(U3*(0.5^(1/'SW7'!C$2)))</f>
        <v>0</v>
      </c>
      <c r="U4" s="143">
        <f>U3+S3-T3</f>
        <v>97.204350914999978</v>
      </c>
      <c r="V4" s="147">
        <f>(U4*'SW7'!C$3/(B4*'SW7'!C$4)/1000)</f>
        <v>1.7272039033763746E-3</v>
      </c>
      <c r="W4" s="147">
        <f>V4/'SW7'!C$5</f>
        <v>2.1590048792204681E-2</v>
      </c>
    </row>
    <row r="5" spans="1:25" ht="15" customHeight="1" x14ac:dyDescent="0.35">
      <c r="A5" s="142">
        <f t="shared" ref="A5:A68" si="9">A4+1</f>
        <v>2</v>
      </c>
      <c r="B5" s="143">
        <f t="shared" ref="B5:B68" si="10">B4+0.5584 + 2*0.001787*A5 -3*0.00000155*A5^2 - 4*0.00000000133*A5^3</f>
        <v>36.577498702120003</v>
      </c>
      <c r="C5" s="133">
        <v>270</v>
      </c>
      <c r="D5" s="133">
        <v>0</v>
      </c>
      <c r="E5" s="166">
        <v>0</v>
      </c>
      <c r="F5" s="143">
        <f t="shared" si="0"/>
        <v>11.735799999999999</v>
      </c>
      <c r="G5" s="143">
        <f t="shared" si="1"/>
        <v>0.28517993999999997</v>
      </c>
      <c r="H5" s="143">
        <f>'SW7'!C$12</f>
        <v>56.47</v>
      </c>
      <c r="I5" s="143">
        <f t="shared" si="2"/>
        <v>3168.6659999999997</v>
      </c>
      <c r="J5" s="143">
        <f>I5*'SW7'!C$13</f>
        <v>67.492585799999986</v>
      </c>
      <c r="K5" s="143">
        <f t="shared" si="3"/>
        <v>2.0351859887999999</v>
      </c>
      <c r="M5" s="143">
        <f t="shared" si="4"/>
        <v>0</v>
      </c>
      <c r="N5" s="143">
        <f t="shared" si="5"/>
        <v>0</v>
      </c>
      <c r="O5" s="143">
        <f t="shared" si="6"/>
        <v>137.35996496804179</v>
      </c>
      <c r="P5" s="143">
        <f t="shared" si="7"/>
        <v>0</v>
      </c>
      <c r="Q5" s="143">
        <f t="shared" si="7"/>
        <v>0</v>
      </c>
      <c r="R5" s="143">
        <f t="shared" si="7"/>
        <v>0</v>
      </c>
      <c r="S5" s="143">
        <f t="shared" si="8"/>
        <v>137.35996496804179</v>
      </c>
      <c r="T5" s="143">
        <f>U4-(U4*(0.5^(1/'SW7'!C$2)))</f>
        <v>0.61673966342985409</v>
      </c>
      <c r="U5" s="143">
        <f t="shared" ref="U5:U68" si="11">U4+S4-T4</f>
        <v>214.69967194406553</v>
      </c>
      <c r="V5" s="147">
        <f>(U5*'SW7'!C$3/(B5*'SW7'!C$4)/1000)</f>
        <v>3.7559703501241536E-3</v>
      </c>
      <c r="W5" s="147">
        <f>V5/'SW7'!C$5</f>
        <v>4.6949629376551921E-2</v>
      </c>
    </row>
    <row r="6" spans="1:25" x14ac:dyDescent="0.35">
      <c r="A6" s="142">
        <f t="shared" si="9"/>
        <v>3</v>
      </c>
      <c r="B6" s="143">
        <f t="shared" si="10"/>
        <v>37.14657870848</v>
      </c>
      <c r="C6" s="133">
        <v>270</v>
      </c>
      <c r="D6" s="133">
        <v>0</v>
      </c>
      <c r="E6" s="166">
        <v>0</v>
      </c>
      <c r="F6" s="143">
        <f t="shared" si="0"/>
        <v>11.754899999999999</v>
      </c>
      <c r="G6" s="143">
        <f t="shared" si="1"/>
        <v>0.28564406999999997</v>
      </c>
      <c r="H6" s="143">
        <f>'SW7'!C$12</f>
        <v>56.47</v>
      </c>
      <c r="I6" s="143">
        <f t="shared" si="2"/>
        <v>3173.8229999999999</v>
      </c>
      <c r="J6" s="143">
        <f>I6*'SW7'!C$13</f>
        <v>67.60242989999999</v>
      </c>
      <c r="K6" s="143">
        <f t="shared" si="3"/>
        <v>2.3194640183000002</v>
      </c>
      <c r="M6" s="143">
        <f t="shared" si="4"/>
        <v>0</v>
      </c>
      <c r="N6" s="143">
        <f t="shared" si="5"/>
        <v>0</v>
      </c>
      <c r="O6" s="143">
        <f t="shared" si="6"/>
        <v>156.80140370269805</v>
      </c>
      <c r="P6" s="143">
        <f t="shared" si="7"/>
        <v>0</v>
      </c>
      <c r="Q6" s="143">
        <f t="shared" si="7"/>
        <v>0</v>
      </c>
      <c r="R6" s="143">
        <f t="shared" si="7"/>
        <v>0</v>
      </c>
      <c r="S6" s="143">
        <f t="shared" si="8"/>
        <v>156.80140370269805</v>
      </c>
      <c r="T6" s="143">
        <f>U5-(U5*(0.5^(1/'SW7'!C$2)))</f>
        <v>1.3622209517048418</v>
      </c>
      <c r="U6" s="143">
        <f t="shared" si="11"/>
        <v>351.44289724867747</v>
      </c>
      <c r="V6" s="147">
        <f>(U6*'SW7'!C$3/(B6*'SW7'!C$4)/1000)</f>
        <v>6.0539764634251368E-3</v>
      </c>
      <c r="W6" s="147">
        <f>V6/'SW7'!C$5</f>
        <v>7.5674705792814212E-2</v>
      </c>
    </row>
    <row r="7" spans="1:25" x14ac:dyDescent="0.35">
      <c r="A7" s="142">
        <f t="shared" si="9"/>
        <v>4</v>
      </c>
      <c r="B7" s="143">
        <f t="shared" si="10"/>
        <v>37.719199967999998</v>
      </c>
      <c r="C7" s="133">
        <v>270</v>
      </c>
      <c r="D7" s="133">
        <v>0</v>
      </c>
      <c r="E7" s="166">
        <v>0</v>
      </c>
      <c r="F7" s="143">
        <f t="shared" si="0"/>
        <v>11.7738</v>
      </c>
      <c r="G7" s="143">
        <f t="shared" si="1"/>
        <v>0.28610333999999998</v>
      </c>
      <c r="H7" s="143">
        <f>'SW7'!C$12</f>
        <v>56.47</v>
      </c>
      <c r="I7" s="143">
        <f t="shared" si="2"/>
        <v>3178.9259999999999</v>
      </c>
      <c r="J7" s="143">
        <f>I7*'SW7'!C$13</f>
        <v>67.711123799999996</v>
      </c>
      <c r="K7" s="143">
        <f t="shared" si="3"/>
        <v>2.5966606207999998</v>
      </c>
      <c r="M7" s="143">
        <f t="shared" si="4"/>
        <v>0</v>
      </c>
      <c r="N7" s="143">
        <f t="shared" si="5"/>
        <v>0</v>
      </c>
      <c r="O7" s="143">
        <f t="shared" si="6"/>
        <v>175.82280876157364</v>
      </c>
      <c r="P7" s="143">
        <f t="shared" si="7"/>
        <v>0</v>
      </c>
      <c r="Q7" s="143">
        <f t="shared" si="7"/>
        <v>0</v>
      </c>
      <c r="R7" s="143">
        <f t="shared" si="7"/>
        <v>0</v>
      </c>
      <c r="S7" s="143">
        <f t="shared" si="8"/>
        <v>175.82280876157364</v>
      </c>
      <c r="T7" s="143">
        <f>U6-(U6*(0.5^(1/'SW7'!C$2)))</f>
        <v>2.2298258475435659</v>
      </c>
      <c r="U7" s="143">
        <f t="shared" si="11"/>
        <v>506.88207999967068</v>
      </c>
      <c r="V7" s="147">
        <f>(U7*'SW7'!C$3/(B7*'SW7'!C$4)/1000)</f>
        <v>8.5990256223771339E-3</v>
      </c>
      <c r="W7" s="147">
        <f>V7/'SW7'!C$5</f>
        <v>0.10748782027971417</v>
      </c>
    </row>
    <row r="8" spans="1:25" x14ac:dyDescent="0.35">
      <c r="A8" s="142">
        <f t="shared" si="9"/>
        <v>5</v>
      </c>
      <c r="B8" s="143">
        <f t="shared" si="10"/>
        <v>38.295353052999999</v>
      </c>
      <c r="C8" s="133">
        <v>270</v>
      </c>
      <c r="D8" s="133">
        <v>0</v>
      </c>
      <c r="E8" s="166">
        <v>0</v>
      </c>
      <c r="F8" s="143">
        <f t="shared" si="0"/>
        <v>11.792499999999999</v>
      </c>
      <c r="G8" s="143">
        <f t="shared" si="1"/>
        <v>0.28655774999999994</v>
      </c>
      <c r="H8" s="143">
        <f>'SW7'!C$12</f>
        <v>56.47</v>
      </c>
      <c r="I8" s="143">
        <f t="shared" si="2"/>
        <v>3183.9749999999995</v>
      </c>
      <c r="J8" s="143">
        <f>I8*'SW7'!C$13</f>
        <v>67.818667499999989</v>
      </c>
      <c r="K8" s="143">
        <f t="shared" si="3"/>
        <v>2.8668714375000004</v>
      </c>
      <c r="M8" s="143">
        <f t="shared" si="4"/>
        <v>0</v>
      </c>
      <c r="N8" s="143">
        <f t="shared" si="5"/>
        <v>0</v>
      </c>
      <c r="O8" s="143">
        <f t="shared" si="6"/>
        <v>194.42740078505952</v>
      </c>
      <c r="P8" s="143">
        <f t="shared" si="7"/>
        <v>0</v>
      </c>
      <c r="Q8" s="143">
        <f t="shared" si="7"/>
        <v>0</v>
      </c>
      <c r="R8" s="143">
        <f t="shared" si="7"/>
        <v>0</v>
      </c>
      <c r="S8" s="143">
        <f t="shared" si="8"/>
        <v>194.42740078505952</v>
      </c>
      <c r="T8" s="143">
        <f>U7-(U7*(0.5^(1/'SW7'!C$2)))</f>
        <v>3.2160523729127135</v>
      </c>
      <c r="U8" s="143">
        <f t="shared" si="11"/>
        <v>680.47506291370075</v>
      </c>
      <c r="V8" s="147">
        <f>(U8*'SW7'!C$3/(B8*'SW7'!C$4)/1000)</f>
        <v>1.1370273588108881E-2</v>
      </c>
      <c r="W8" s="147">
        <f>V8/'SW7'!C$5</f>
        <v>0.14212841985136102</v>
      </c>
    </row>
    <row r="9" spans="1:25" x14ac:dyDescent="0.35">
      <c r="A9" s="142">
        <f t="shared" si="9"/>
        <v>6</v>
      </c>
      <c r="B9" s="143">
        <f t="shared" si="10"/>
        <v>38.875028503879996</v>
      </c>
      <c r="C9" s="133">
        <v>270</v>
      </c>
      <c r="D9" s="133">
        <v>0</v>
      </c>
      <c r="E9" s="166">
        <v>0</v>
      </c>
      <c r="F9" s="143">
        <f t="shared" si="0"/>
        <v>11.811</v>
      </c>
      <c r="G9" s="143">
        <f t="shared" si="1"/>
        <v>0.28700729999999997</v>
      </c>
      <c r="H9" s="143">
        <f>'SW7'!C$12</f>
        <v>56.47</v>
      </c>
      <c r="I9" s="143">
        <f t="shared" si="2"/>
        <v>3188.97</v>
      </c>
      <c r="J9" s="143">
        <f>I9*'SW7'!C$13</f>
        <v>67.925060999999999</v>
      </c>
      <c r="K9" s="143">
        <f t="shared" si="3"/>
        <v>3.1301914927999999</v>
      </c>
      <c r="M9" s="143">
        <f t="shared" si="4"/>
        <v>0</v>
      </c>
      <c r="N9" s="143">
        <f t="shared" si="5"/>
        <v>0</v>
      </c>
      <c r="O9" s="143">
        <f t="shared" si="6"/>
        <v>212.61844809012106</v>
      </c>
      <c r="P9" s="143">
        <f t="shared" si="7"/>
        <v>0</v>
      </c>
      <c r="Q9" s="143">
        <f t="shared" si="7"/>
        <v>0</v>
      </c>
      <c r="R9" s="143">
        <f t="shared" si="7"/>
        <v>0</v>
      </c>
      <c r="S9" s="143">
        <f t="shared" si="8"/>
        <v>212.61844809012106</v>
      </c>
      <c r="T9" s="143">
        <f>U8-(U8*(0.5^(1/'SW7'!C$2)))</f>
        <v>4.3174606622371812</v>
      </c>
      <c r="U9" s="143">
        <f t="shared" si="11"/>
        <v>871.68641132584753</v>
      </c>
      <c r="V9" s="147">
        <f>(U9*'SW7'!C$3/(B9*'SW7'!C$4)/1000)</f>
        <v>1.4348097968363534E-2</v>
      </c>
      <c r="W9" s="147">
        <f>V9/'SW7'!C$5</f>
        <v>0.17935122460454417</v>
      </c>
    </row>
    <row r="10" spans="1:25" x14ac:dyDescent="0.35">
      <c r="A10" s="142">
        <f t="shared" si="9"/>
        <v>7</v>
      </c>
      <c r="B10" s="143">
        <f t="shared" si="10"/>
        <v>39.458216829119998</v>
      </c>
      <c r="C10" s="133">
        <v>270</v>
      </c>
      <c r="D10" s="133">
        <v>0</v>
      </c>
      <c r="E10" s="166">
        <v>0</v>
      </c>
      <c r="F10" s="143">
        <f t="shared" si="0"/>
        <v>11.8293</v>
      </c>
      <c r="G10" s="143">
        <f t="shared" si="1"/>
        <v>0.28745198999999999</v>
      </c>
      <c r="H10" s="143">
        <f>'SW7'!C$12</f>
        <v>56.47</v>
      </c>
      <c r="I10" s="143">
        <f t="shared" si="2"/>
        <v>3193.9110000000001</v>
      </c>
      <c r="J10" s="143">
        <f>I10*'SW7'!C$13</f>
        <v>68.030304299999997</v>
      </c>
      <c r="K10" s="143">
        <f t="shared" si="3"/>
        <v>3.3867151942999998</v>
      </c>
      <c r="M10" s="143">
        <f t="shared" si="4"/>
        <v>0</v>
      </c>
      <c r="N10" s="143">
        <f t="shared" si="5"/>
        <v>0</v>
      </c>
      <c r="O10" s="143">
        <f t="shared" si="6"/>
        <v>230.3992652456626</v>
      </c>
      <c r="P10" s="143">
        <f t="shared" si="7"/>
        <v>0</v>
      </c>
      <c r="Q10" s="143">
        <f t="shared" si="7"/>
        <v>0</v>
      </c>
      <c r="R10" s="143">
        <f t="shared" si="7"/>
        <v>0</v>
      </c>
      <c r="S10" s="143">
        <f t="shared" si="8"/>
        <v>230.3992652456626</v>
      </c>
      <c r="T10" s="143">
        <f>U9-(U9*(0.5^(1/'SW7'!C$2)))</f>
        <v>5.5306535034382023</v>
      </c>
      <c r="U10" s="143">
        <f t="shared" si="11"/>
        <v>1079.9873987537314</v>
      </c>
      <c r="V10" s="147">
        <f>(U10*'SW7'!C$3/(B10*'SW7'!C$4)/1000)</f>
        <v>1.7514026850260805E-2</v>
      </c>
      <c r="W10" s="147">
        <f>V10/'SW7'!C$5</f>
        <v>0.21892533562826005</v>
      </c>
    </row>
    <row r="11" spans="1:25" x14ac:dyDescent="0.35">
      <c r="A11" s="142">
        <f t="shared" si="9"/>
        <v>8</v>
      </c>
      <c r="B11" s="143">
        <f t="shared" si="10"/>
        <v>40.044908505279999</v>
      </c>
      <c r="C11" s="133">
        <v>270</v>
      </c>
      <c r="D11" s="133">
        <v>0</v>
      </c>
      <c r="E11" s="166">
        <v>0</v>
      </c>
      <c r="F11" s="143">
        <f t="shared" si="0"/>
        <v>11.847399999999999</v>
      </c>
      <c r="G11" s="143">
        <f t="shared" si="1"/>
        <v>0.28789181999999996</v>
      </c>
      <c r="H11" s="143">
        <f>'SW7'!C$12</f>
        <v>56.47</v>
      </c>
      <c r="I11" s="143">
        <f t="shared" si="2"/>
        <v>3198.7979999999998</v>
      </c>
      <c r="J11" s="143">
        <f>I11*'SW7'!C$13</f>
        <v>68.134397399999997</v>
      </c>
      <c r="K11" s="143">
        <f t="shared" si="3"/>
        <v>3.6365363328000004</v>
      </c>
      <c r="M11" s="143">
        <f t="shared" si="4"/>
        <v>0</v>
      </c>
      <c r="N11" s="143">
        <f t="shared" si="5"/>
        <v>0</v>
      </c>
      <c r="O11" s="143">
        <f t="shared" si="6"/>
        <v>247.77321165853388</v>
      </c>
      <c r="P11" s="143">
        <f t="shared" si="7"/>
        <v>0</v>
      </c>
      <c r="Q11" s="143">
        <f t="shared" si="7"/>
        <v>0</v>
      </c>
      <c r="R11" s="143">
        <f t="shared" si="7"/>
        <v>0</v>
      </c>
      <c r="S11" s="143">
        <f t="shared" si="8"/>
        <v>247.77321165853388</v>
      </c>
      <c r="T11" s="143">
        <f>U10-(U10*(0.5^(1/'SW7'!C$2)))</f>
        <v>6.8522762463412619</v>
      </c>
      <c r="U11" s="143">
        <f t="shared" si="11"/>
        <v>1304.8560104959556</v>
      </c>
      <c r="V11" s="147">
        <f>(U11*'SW7'!C$3/(B11*'SW7'!C$4)/1000)</f>
        <v>2.0850672295177945E-2</v>
      </c>
      <c r="W11" s="147">
        <f>V11/'SW7'!C$5</f>
        <v>0.26063340368972432</v>
      </c>
    </row>
    <row r="12" spans="1:25" x14ac:dyDescent="0.35">
      <c r="A12" s="142">
        <f t="shared" si="9"/>
        <v>9</v>
      </c>
      <c r="B12" s="143">
        <f t="shared" si="10"/>
        <v>40.635093976999997</v>
      </c>
      <c r="C12" s="133">
        <v>270</v>
      </c>
      <c r="D12" s="133">
        <v>0</v>
      </c>
      <c r="E12" s="166">
        <v>0</v>
      </c>
      <c r="F12" s="143">
        <f t="shared" si="0"/>
        <v>11.8653</v>
      </c>
      <c r="G12" s="143">
        <f t="shared" si="1"/>
        <v>0.28832679</v>
      </c>
      <c r="H12" s="143">
        <f>'SW7'!C$12</f>
        <v>56.47</v>
      </c>
      <c r="I12" s="143">
        <f t="shared" si="2"/>
        <v>3203.6309999999999</v>
      </c>
      <c r="J12" s="143">
        <f>I12*'SW7'!C$13</f>
        <v>68.2373403</v>
      </c>
      <c r="K12" s="143">
        <f t="shared" si="3"/>
        <v>3.8797480822999999</v>
      </c>
      <c r="M12" s="143">
        <f t="shared" si="4"/>
        <v>0</v>
      </c>
      <c r="N12" s="143">
        <f t="shared" si="5"/>
        <v>0</v>
      </c>
      <c r="O12" s="143">
        <f t="shared" si="6"/>
        <v>264.7436901701775</v>
      </c>
      <c r="P12" s="143">
        <f t="shared" si="7"/>
        <v>0</v>
      </c>
      <c r="Q12" s="143">
        <f t="shared" si="7"/>
        <v>0</v>
      </c>
      <c r="R12" s="143">
        <f t="shared" si="7"/>
        <v>0</v>
      </c>
      <c r="S12" s="143">
        <f t="shared" si="8"/>
        <v>264.7436901701775</v>
      </c>
      <c r="T12" s="143">
        <f>U11-(U11*(0.5^(1/'SW7'!C$2)))</f>
        <v>8.2790168255062326</v>
      </c>
      <c r="U12" s="143">
        <f t="shared" si="11"/>
        <v>1545.7769459081483</v>
      </c>
      <c r="V12" s="147">
        <f>(U12*'SW7'!C$3/(B12*'SW7'!C$4)/1000)</f>
        <v>2.4341668034953974E-2</v>
      </c>
      <c r="W12" s="147">
        <f>V12/'SW7'!C$5</f>
        <v>0.30427085043692464</v>
      </c>
    </row>
    <row r="13" spans="1:25" x14ac:dyDescent="0.35">
      <c r="A13" s="142">
        <f t="shared" si="9"/>
        <v>10</v>
      </c>
      <c r="B13" s="143">
        <f t="shared" si="10"/>
        <v>41.228763656999995</v>
      </c>
      <c r="C13" s="133">
        <v>270</v>
      </c>
      <c r="D13" s="133">
        <v>0</v>
      </c>
      <c r="E13" s="166">
        <v>0</v>
      </c>
      <c r="F13" s="143">
        <f t="shared" si="0"/>
        <v>11.882999999999999</v>
      </c>
      <c r="G13" s="143">
        <f t="shared" si="1"/>
        <v>0.28875689999999998</v>
      </c>
      <c r="H13" s="143">
        <f>'SW7'!C$12</f>
        <v>56.47</v>
      </c>
      <c r="I13" s="143">
        <f t="shared" si="2"/>
        <v>3208.41</v>
      </c>
      <c r="J13" s="143">
        <f>I13*'SW7'!C$13</f>
        <v>68.33913299999999</v>
      </c>
      <c r="K13" s="143">
        <f t="shared" si="3"/>
        <v>4.1164430000000003</v>
      </c>
      <c r="M13" s="143">
        <f t="shared" si="4"/>
        <v>0</v>
      </c>
      <c r="N13" s="143">
        <f t="shared" si="5"/>
        <v>0</v>
      </c>
      <c r="O13" s="143">
        <f t="shared" si="6"/>
        <v>281.31414566391896</v>
      </c>
      <c r="P13" s="143">
        <f t="shared" si="7"/>
        <v>0</v>
      </c>
      <c r="Q13" s="143">
        <f t="shared" si="7"/>
        <v>0</v>
      </c>
      <c r="R13" s="143">
        <f t="shared" si="7"/>
        <v>0</v>
      </c>
      <c r="S13" s="143">
        <f t="shared" si="8"/>
        <v>281.31414566391896</v>
      </c>
      <c r="T13" s="143">
        <f>U12-(U12*(0.5^(1/'SW7'!C$2)))</f>
        <v>9.8076057746702645</v>
      </c>
      <c r="U13" s="143">
        <f t="shared" si="11"/>
        <v>1802.2416192528196</v>
      </c>
      <c r="V13" s="147">
        <f>(U13*'SW7'!C$3/(B13*'SW7'!C$4)/1000)</f>
        <v>2.7971611071188635E-2</v>
      </c>
      <c r="W13" s="147">
        <f>V13/'SW7'!C$5</f>
        <v>0.34964513838985795</v>
      </c>
    </row>
    <row r="14" spans="1:25" x14ac:dyDescent="0.35">
      <c r="A14" s="142">
        <f t="shared" si="9"/>
        <v>11</v>
      </c>
      <c r="B14" s="143">
        <f t="shared" si="10"/>
        <v>41.825907926079992</v>
      </c>
      <c r="C14" s="133">
        <v>270</v>
      </c>
      <c r="D14" s="133">
        <v>0</v>
      </c>
      <c r="E14" s="166">
        <v>0</v>
      </c>
      <c r="F14" s="143">
        <f t="shared" si="0"/>
        <v>11.900499999999999</v>
      </c>
      <c r="G14" s="143">
        <f t="shared" si="1"/>
        <v>0.28918214999999997</v>
      </c>
      <c r="H14" s="143">
        <f>'SW7'!C$12</f>
        <v>56.47</v>
      </c>
      <c r="I14" s="143">
        <f t="shared" si="2"/>
        <v>3213.1349999999998</v>
      </c>
      <c r="J14" s="143">
        <f>I14*'SW7'!C$13</f>
        <v>68.439775499999996</v>
      </c>
      <c r="K14" s="143">
        <f t="shared" si="3"/>
        <v>4.3467130262999998</v>
      </c>
      <c r="M14" s="143">
        <f t="shared" si="4"/>
        <v>0</v>
      </c>
      <c r="N14" s="143">
        <f t="shared" si="5"/>
        <v>0</v>
      </c>
      <c r="O14" s="143">
        <f t="shared" si="6"/>
        <v>297.48806368289758</v>
      </c>
      <c r="P14" s="143">
        <f t="shared" si="7"/>
        <v>0</v>
      </c>
      <c r="Q14" s="143">
        <f t="shared" si="7"/>
        <v>0</v>
      </c>
      <c r="R14" s="143">
        <f t="shared" si="7"/>
        <v>0</v>
      </c>
      <c r="S14" s="143">
        <f t="shared" si="8"/>
        <v>297.48806368289758</v>
      </c>
      <c r="T14" s="143">
        <f>U13-(U13*(0.5^(1/'SW7'!C$2)))</f>
        <v>11.434816232137791</v>
      </c>
      <c r="U14" s="143">
        <f t="shared" si="11"/>
        <v>2073.7481591420683</v>
      </c>
      <c r="V14" s="147">
        <f>(U14*'SW7'!C$3/(B14*'SW7'!C$4)/1000)</f>
        <v>3.1726006904780932E-2</v>
      </c>
      <c r="W14" s="147">
        <f>V14/'SW7'!C$5</f>
        <v>0.39657508630976163</v>
      </c>
    </row>
    <row r="15" spans="1:25" x14ac:dyDescent="0.35">
      <c r="A15" s="142">
        <f t="shared" si="9"/>
        <v>12</v>
      </c>
      <c r="B15" s="143">
        <f t="shared" si="10"/>
        <v>42.426517133119987</v>
      </c>
      <c r="C15" s="133">
        <v>270</v>
      </c>
      <c r="D15" s="133">
        <v>0</v>
      </c>
      <c r="E15" s="166">
        <v>0</v>
      </c>
      <c r="F15" s="143">
        <f t="shared" si="0"/>
        <v>11.9178</v>
      </c>
      <c r="G15" s="143">
        <f t="shared" si="1"/>
        <v>0.28960253999999996</v>
      </c>
      <c r="H15" s="143">
        <f>'SW7'!C$12</f>
        <v>56.47</v>
      </c>
      <c r="I15" s="143">
        <f t="shared" si="2"/>
        <v>3217.806</v>
      </c>
      <c r="J15" s="143">
        <f>I15*'SW7'!C$13</f>
        <v>68.539267800000005</v>
      </c>
      <c r="K15" s="143">
        <f t="shared" si="3"/>
        <v>4.5706494848000006</v>
      </c>
      <c r="M15" s="143">
        <f t="shared" si="4"/>
        <v>0</v>
      </c>
      <c r="N15" s="143">
        <f t="shared" si="5"/>
        <v>0</v>
      </c>
      <c r="O15" s="143">
        <f t="shared" si="6"/>
        <v>313.2689690586393</v>
      </c>
      <c r="P15" s="143">
        <f t="shared" si="7"/>
        <v>0</v>
      </c>
      <c r="Q15" s="143">
        <f t="shared" si="7"/>
        <v>0</v>
      </c>
      <c r="R15" s="143">
        <f t="shared" si="7"/>
        <v>0</v>
      </c>
      <c r="S15" s="143">
        <f t="shared" si="8"/>
        <v>313.2689690586393</v>
      </c>
      <c r="T15" s="143">
        <f>U14-(U14*(0.5^(1/'SW7'!C$2)))</f>
        <v>13.157463937246575</v>
      </c>
      <c r="U15" s="143">
        <f t="shared" si="11"/>
        <v>2359.8014065928282</v>
      </c>
      <c r="V15" s="147">
        <f>(U15*'SW7'!C$3/(B15*'SW7'!C$4)/1000)</f>
        <v>3.5591218144101766E-2</v>
      </c>
      <c r="W15" s="147">
        <f>V15/'SW7'!C$5</f>
        <v>0.44489022680127205</v>
      </c>
    </row>
    <row r="16" spans="1:25" x14ac:dyDescent="0.35">
      <c r="A16" s="142">
        <f t="shared" si="9"/>
        <v>13</v>
      </c>
      <c r="B16" s="143">
        <f t="shared" si="10"/>
        <v>43.030581595079987</v>
      </c>
      <c r="C16" s="133">
        <v>270</v>
      </c>
      <c r="D16" s="133">
        <v>0</v>
      </c>
      <c r="E16" s="166">
        <v>0</v>
      </c>
      <c r="F16" s="143">
        <f t="shared" si="0"/>
        <v>11.934899999999999</v>
      </c>
      <c r="G16" s="143">
        <f t="shared" si="1"/>
        <v>0.29001806999999996</v>
      </c>
      <c r="H16" s="143">
        <f>'SW7'!C$12</f>
        <v>56.47</v>
      </c>
      <c r="I16" s="143">
        <f t="shared" si="2"/>
        <v>3222.4229999999998</v>
      </c>
      <c r="J16" s="143">
        <f>I16*'SW7'!C$13</f>
        <v>68.637609899999987</v>
      </c>
      <c r="K16" s="143">
        <f t="shared" si="3"/>
        <v>4.7883430822999999</v>
      </c>
      <c r="M16" s="143">
        <f t="shared" si="4"/>
        <v>0</v>
      </c>
      <c r="N16" s="143">
        <f t="shared" si="5"/>
        <v>0</v>
      </c>
      <c r="O16" s="143">
        <f t="shared" si="6"/>
        <v>328.66042455027093</v>
      </c>
      <c r="P16" s="143">
        <f t="shared" si="7"/>
        <v>0</v>
      </c>
      <c r="Q16" s="143">
        <f t="shared" si="7"/>
        <v>0</v>
      </c>
      <c r="R16" s="143">
        <f t="shared" si="7"/>
        <v>0</v>
      </c>
      <c r="S16" s="143">
        <f t="shared" si="8"/>
        <v>328.66042455027093</v>
      </c>
      <c r="T16" s="143">
        <f>U15-(U15*(0.5^(1/'SW7'!C$2)))</f>
        <v>14.972407218027001</v>
      </c>
      <c r="U16" s="143">
        <f t="shared" si="11"/>
        <v>2659.9129117142211</v>
      </c>
      <c r="V16" s="147">
        <f>(U16*'SW7'!C$3/(B16*'SW7'!C$4)/1000)</f>
        <v>3.9554416259604451E-2</v>
      </c>
      <c r="W16" s="147">
        <f>V16/'SW7'!C$5</f>
        <v>0.49443020324505565</v>
      </c>
    </row>
    <row r="17" spans="1:23" x14ac:dyDescent="0.35">
      <c r="A17" s="142">
        <f t="shared" si="9"/>
        <v>14</v>
      </c>
      <c r="B17" s="143">
        <f t="shared" si="10"/>
        <v>43.638091596999985</v>
      </c>
      <c r="C17" s="133">
        <v>270</v>
      </c>
      <c r="D17" s="133">
        <v>0</v>
      </c>
      <c r="E17" s="166">
        <v>0</v>
      </c>
      <c r="F17" s="143">
        <f t="shared" si="0"/>
        <v>11.951799999999999</v>
      </c>
      <c r="G17" s="143">
        <f t="shared" si="1"/>
        <v>0.29042873999999996</v>
      </c>
      <c r="H17" s="143">
        <f>'SW7'!C$12</f>
        <v>56.47</v>
      </c>
      <c r="I17" s="143">
        <f t="shared" si="2"/>
        <v>3226.9859999999994</v>
      </c>
      <c r="J17" s="143">
        <f>I17*'SW7'!C$13</f>
        <v>68.734801799999985</v>
      </c>
      <c r="K17" s="143">
        <f t="shared" si="3"/>
        <v>4.9998839088000002</v>
      </c>
      <c r="M17" s="143">
        <f t="shared" si="4"/>
        <v>0</v>
      </c>
      <c r="N17" s="143">
        <f t="shared" si="5"/>
        <v>0</v>
      </c>
      <c r="O17" s="143">
        <f t="shared" si="6"/>
        <v>343.6660294943772</v>
      </c>
      <c r="P17" s="143">
        <f t="shared" si="7"/>
        <v>0</v>
      </c>
      <c r="Q17" s="143">
        <f t="shared" si="7"/>
        <v>0</v>
      </c>
      <c r="R17" s="143">
        <f t="shared" si="7"/>
        <v>0</v>
      </c>
      <c r="S17" s="143">
        <f t="shared" si="8"/>
        <v>343.6660294943772</v>
      </c>
      <c r="T17" s="143">
        <f>U16-(U16*(0.5^(1/'SW7'!C$2)))</f>
        <v>16.876546970185245</v>
      </c>
      <c r="U17" s="143">
        <f t="shared" si="11"/>
        <v>2973.6009290464649</v>
      </c>
      <c r="V17" s="147">
        <f>(U17*'SW7'!C$3/(B17*'SW7'!C$4)/1000)</f>
        <v>4.3603536270432695E-2</v>
      </c>
      <c r="W17" s="147">
        <f>V17/'SW7'!C$5</f>
        <v>0.54504420338040871</v>
      </c>
    </row>
    <row r="18" spans="1:23" x14ac:dyDescent="0.35">
      <c r="A18" s="142">
        <f t="shared" si="9"/>
        <v>15</v>
      </c>
      <c r="B18" s="143">
        <f t="shared" si="10"/>
        <v>44.249037391999984</v>
      </c>
      <c r="C18" s="133">
        <v>270</v>
      </c>
      <c r="D18" s="133">
        <v>0</v>
      </c>
      <c r="E18" s="166">
        <v>0</v>
      </c>
      <c r="F18" s="143">
        <f t="shared" si="0"/>
        <v>11.968499999999999</v>
      </c>
      <c r="G18" s="143">
        <f t="shared" si="1"/>
        <v>0.29083454999999997</v>
      </c>
      <c r="H18" s="143">
        <f>'SW7'!C$12</f>
        <v>56.47</v>
      </c>
      <c r="I18" s="143">
        <f t="shared" si="2"/>
        <v>3231.4949999999999</v>
      </c>
      <c r="J18" s="143">
        <f>I18*'SW7'!C$13</f>
        <v>68.8308435</v>
      </c>
      <c r="K18" s="143">
        <f t="shared" si="3"/>
        <v>5.2053614374999997</v>
      </c>
      <c r="M18" s="143">
        <f t="shared" si="4"/>
        <v>0</v>
      </c>
      <c r="N18" s="143">
        <f t="shared" si="5"/>
        <v>0</v>
      </c>
      <c r="O18" s="143">
        <f t="shared" si="6"/>
        <v>358.28941846549753</v>
      </c>
      <c r="P18" s="143">
        <f t="shared" si="7"/>
        <v>0</v>
      </c>
      <c r="Q18" s="143">
        <f t="shared" si="7"/>
        <v>0</v>
      </c>
      <c r="R18" s="143">
        <f t="shared" si="7"/>
        <v>0</v>
      </c>
      <c r="S18" s="143">
        <f t="shared" si="8"/>
        <v>358.28941846549753</v>
      </c>
      <c r="T18" s="143">
        <f>U17-(U17*(0.5^(1/'SW7'!C$2)))</f>
        <v>18.866826627529463</v>
      </c>
      <c r="U18" s="143">
        <f t="shared" si="11"/>
        <v>3300.3904115706569</v>
      </c>
      <c r="V18" s="147">
        <f>(U18*'SW7'!C$3/(B18*'SW7'!C$4)/1000)</f>
        <v>4.7727234164841072E-2</v>
      </c>
      <c r="W18" s="147">
        <f>V18/'SW7'!C$5</f>
        <v>0.59659042706051335</v>
      </c>
    </row>
    <row r="19" spans="1:23" x14ac:dyDescent="0.35">
      <c r="A19" s="142">
        <f t="shared" si="9"/>
        <v>16</v>
      </c>
      <c r="B19" s="143">
        <f t="shared" si="10"/>
        <v>44.863409201279985</v>
      </c>
      <c r="C19" s="133">
        <v>270</v>
      </c>
      <c r="D19" s="133">
        <v>0</v>
      </c>
      <c r="E19" s="166">
        <v>0</v>
      </c>
      <c r="F19" s="143">
        <f t="shared" si="0"/>
        <v>11.984999999999999</v>
      </c>
      <c r="G19" s="143">
        <f t="shared" si="1"/>
        <v>0.29123549999999998</v>
      </c>
      <c r="H19" s="143">
        <f>'SW7'!C$12</f>
        <v>56.47</v>
      </c>
      <c r="I19" s="143">
        <f t="shared" si="2"/>
        <v>3235.95</v>
      </c>
      <c r="J19" s="143">
        <f>I19*'SW7'!C$13</f>
        <v>68.925734999999989</v>
      </c>
      <c r="K19" s="143">
        <f t="shared" si="3"/>
        <v>5.4048645247999998</v>
      </c>
      <c r="M19" s="143">
        <f t="shared" si="4"/>
        <v>0</v>
      </c>
      <c r="N19" s="143">
        <f t="shared" si="5"/>
        <v>0</v>
      </c>
      <c r="O19" s="143">
        <f t="shared" si="6"/>
        <v>372.53425994726564</v>
      </c>
      <c r="P19" s="143">
        <f t="shared" si="7"/>
        <v>0</v>
      </c>
      <c r="Q19" s="143">
        <f t="shared" si="7"/>
        <v>0</v>
      </c>
      <c r="R19" s="143">
        <f t="shared" si="7"/>
        <v>0</v>
      </c>
      <c r="S19" s="143">
        <f t="shared" si="8"/>
        <v>372.53425994726564</v>
      </c>
      <c r="T19" s="143">
        <f>U18-(U18*(0.5^(1/'SW7'!C$2)))</f>
        <v>20.940232123962687</v>
      </c>
      <c r="U19" s="143">
        <f t="shared" si="11"/>
        <v>3639.8130034086248</v>
      </c>
      <c r="V19" s="147">
        <f>(U19*'SW7'!C$3/(B19*'SW7'!C$4)/1000)</f>
        <v>5.1914846871137704E-2</v>
      </c>
      <c r="W19" s="147">
        <f>V19/'SW7'!C$5</f>
        <v>0.64893558588922129</v>
      </c>
    </row>
    <row r="20" spans="1:23" x14ac:dyDescent="0.35">
      <c r="A20" s="142">
        <f t="shared" si="9"/>
        <v>17</v>
      </c>
      <c r="B20" s="143">
        <f t="shared" si="10"/>
        <v>45.481197214119987</v>
      </c>
      <c r="C20" s="133">
        <v>270</v>
      </c>
      <c r="D20" s="133">
        <v>0</v>
      </c>
      <c r="E20" s="166">
        <v>0</v>
      </c>
      <c r="F20" s="143">
        <f t="shared" si="0"/>
        <v>12.001299999999999</v>
      </c>
      <c r="G20" s="143">
        <f t="shared" si="1"/>
        <v>0.29163158999999994</v>
      </c>
      <c r="H20" s="143">
        <f>'SW7'!C$12</f>
        <v>56.47</v>
      </c>
      <c r="I20" s="143">
        <f t="shared" si="2"/>
        <v>3240.3509999999997</v>
      </c>
      <c r="J20" s="143">
        <f>I20*'SW7'!C$13</f>
        <v>69.019476299999994</v>
      </c>
      <c r="K20" s="143">
        <f t="shared" si="3"/>
        <v>5.5984814103000007</v>
      </c>
      <c r="M20" s="143">
        <f t="shared" si="4"/>
        <v>0</v>
      </c>
      <c r="N20" s="143">
        <f t="shared" si="5"/>
        <v>0</v>
      </c>
      <c r="O20" s="143">
        <f t="shared" si="6"/>
        <v>386.40425501419145</v>
      </c>
      <c r="P20" s="143">
        <f t="shared" si="7"/>
        <v>0</v>
      </c>
      <c r="Q20" s="143">
        <f t="shared" si="7"/>
        <v>0</v>
      </c>
      <c r="R20" s="143">
        <f t="shared" si="7"/>
        <v>0</v>
      </c>
      <c r="S20" s="143">
        <f t="shared" si="8"/>
        <v>386.40425501419145</v>
      </c>
      <c r="T20" s="143">
        <f>U19-(U19*(0.5^(1/'SW7'!C$2)))</f>
        <v>23.093791847165448</v>
      </c>
      <c r="U20" s="143">
        <f t="shared" si="11"/>
        <v>3991.4070312319277</v>
      </c>
      <c r="V20" s="147">
        <f>(U20*'SW7'!C$3/(B20*'SW7'!C$4)/1000)</f>
        <v>5.6156354609517879E-2</v>
      </c>
      <c r="W20" s="147">
        <f>V20/'SW7'!C$5</f>
        <v>0.7019544326189735</v>
      </c>
    </row>
    <row r="21" spans="1:23" x14ac:dyDescent="0.35">
      <c r="A21" s="142">
        <f t="shared" si="9"/>
        <v>18</v>
      </c>
      <c r="B21" s="143">
        <f t="shared" si="10"/>
        <v>46.102391587879985</v>
      </c>
      <c r="C21" s="133">
        <v>270</v>
      </c>
      <c r="D21" s="133">
        <v>0</v>
      </c>
      <c r="E21" s="166">
        <v>0</v>
      </c>
      <c r="F21" s="143">
        <f t="shared" si="0"/>
        <v>12.017399999999999</v>
      </c>
      <c r="G21" s="143">
        <f t="shared" si="1"/>
        <v>0.29202281999999996</v>
      </c>
      <c r="H21" s="143">
        <f>'SW7'!C$12</f>
        <v>56.47</v>
      </c>
      <c r="I21" s="143">
        <f t="shared" si="2"/>
        <v>3244.6979999999994</v>
      </c>
      <c r="J21" s="143">
        <f>I21*'SW7'!C$13</f>
        <v>69.112067399999987</v>
      </c>
      <c r="K21" s="143">
        <f t="shared" si="3"/>
        <v>5.7862997168000003</v>
      </c>
      <c r="M21" s="143">
        <f t="shared" si="4"/>
        <v>0</v>
      </c>
      <c r="N21" s="143">
        <f t="shared" si="5"/>
        <v>0</v>
      </c>
      <c r="O21" s="143">
        <f t="shared" si="6"/>
        <v>399.90313602408247</v>
      </c>
      <c r="P21" s="143">
        <f t="shared" si="7"/>
        <v>0</v>
      </c>
      <c r="Q21" s="143">
        <f t="shared" si="7"/>
        <v>0</v>
      </c>
      <c r="R21" s="143">
        <f t="shared" si="7"/>
        <v>0</v>
      </c>
      <c r="S21" s="143">
        <f t="shared" si="8"/>
        <v>399.90313602408247</v>
      </c>
      <c r="T21" s="143">
        <f>U20-(U20*(0.5^(1/'SW7'!C$2)))</f>
        <v>25.324576584088845</v>
      </c>
      <c r="U21" s="143">
        <f t="shared" si="11"/>
        <v>4354.7174943989539</v>
      </c>
      <c r="V21" s="147">
        <f>(U21*'SW7'!C$3/(B21*'SW7'!C$4)/1000)</f>
        <v>6.0442345467691491E-2</v>
      </c>
      <c r="W21" s="147">
        <f>V21/'SW7'!C$5</f>
        <v>0.75552931834614367</v>
      </c>
    </row>
    <row r="22" spans="1:23" x14ac:dyDescent="0.35">
      <c r="A22" s="142">
        <f t="shared" si="9"/>
        <v>19</v>
      </c>
      <c r="B22" s="143">
        <f t="shared" si="10"/>
        <v>46.72698244799998</v>
      </c>
      <c r="C22" s="133">
        <v>270</v>
      </c>
      <c r="D22" s="133">
        <v>0</v>
      </c>
      <c r="E22" s="166">
        <v>0</v>
      </c>
      <c r="F22" s="143">
        <f t="shared" si="0"/>
        <v>12.033299999999999</v>
      </c>
      <c r="G22" s="143">
        <f t="shared" si="1"/>
        <v>0.29240918999999993</v>
      </c>
      <c r="H22" s="143">
        <f>'SW7'!C$12</f>
        <v>56.47</v>
      </c>
      <c r="I22" s="143">
        <f t="shared" si="2"/>
        <v>3248.9909999999995</v>
      </c>
      <c r="J22" s="143">
        <f>I22*'SW7'!C$13</f>
        <v>69.203508299999982</v>
      </c>
      <c r="K22" s="143">
        <f t="shared" si="3"/>
        <v>5.9684064502999998</v>
      </c>
      <c r="M22" s="143">
        <f t="shared" si="4"/>
        <v>0</v>
      </c>
      <c r="N22" s="143">
        <f t="shared" si="5"/>
        <v>0</v>
      </c>
      <c r="O22" s="143">
        <f t="shared" si="6"/>
        <v>413.03466532110946</v>
      </c>
      <c r="P22" s="143">
        <f t="shared" si="7"/>
        <v>0</v>
      </c>
      <c r="Q22" s="143">
        <f t="shared" si="7"/>
        <v>0</v>
      </c>
      <c r="R22" s="143">
        <f t="shared" si="7"/>
        <v>0</v>
      </c>
      <c r="S22" s="143">
        <f t="shared" si="8"/>
        <v>413.03466532110946</v>
      </c>
      <c r="T22" s="143">
        <f>U21-(U21*(0.5^(1/'SW7'!C$2)))</f>
        <v>27.62969945837358</v>
      </c>
      <c r="U22" s="143">
        <f t="shared" si="11"/>
        <v>4729.296053838947</v>
      </c>
      <c r="V22" s="147">
        <f>(U22*'SW7'!C$3/(B22*'SW7'!C$4)/1000)</f>
        <v>6.476398205472049E-2</v>
      </c>
      <c r="W22" s="147">
        <f>V22/'SW7'!C$5</f>
        <v>0.8095497756840061</v>
      </c>
    </row>
    <row r="23" spans="1:23" x14ac:dyDescent="0.35">
      <c r="A23" s="142">
        <f t="shared" si="9"/>
        <v>20</v>
      </c>
      <c r="B23" s="143">
        <f t="shared" si="10"/>
        <v>47.354959887999982</v>
      </c>
      <c r="C23" s="133">
        <v>270</v>
      </c>
      <c r="D23" s="133">
        <v>0</v>
      </c>
      <c r="E23" s="166">
        <v>0</v>
      </c>
      <c r="F23" s="143">
        <f t="shared" si="0"/>
        <v>12.048999999999999</v>
      </c>
      <c r="G23" s="143">
        <f t="shared" si="1"/>
        <v>0.29279069999999996</v>
      </c>
      <c r="H23" s="143">
        <f>'SW7'!C$12</f>
        <v>56.47</v>
      </c>
      <c r="I23" s="143">
        <f t="shared" si="2"/>
        <v>3253.23</v>
      </c>
      <c r="J23" s="143">
        <f>I23*'SW7'!C$13</f>
        <v>69.293798999999993</v>
      </c>
      <c r="K23" s="143">
        <f t="shared" si="3"/>
        <v>6.1448879999999999</v>
      </c>
      <c r="M23" s="143">
        <f t="shared" si="4"/>
        <v>0</v>
      </c>
      <c r="N23" s="143">
        <f t="shared" si="5"/>
        <v>0</v>
      </c>
      <c r="O23" s="143">
        <f t="shared" si="6"/>
        <v>425.80263394951197</v>
      </c>
      <c r="P23" s="143">
        <f t="shared" si="7"/>
        <v>0</v>
      </c>
      <c r="Q23" s="143">
        <f t="shared" si="7"/>
        <v>0</v>
      </c>
      <c r="R23" s="143">
        <f t="shared" si="7"/>
        <v>0</v>
      </c>
      <c r="S23" s="143">
        <f t="shared" si="8"/>
        <v>425.80263394951197</v>
      </c>
      <c r="T23" s="143">
        <f>U22-(U22*(0.5^(1/'SW7'!C$2)))</f>
        <v>30.006315859825008</v>
      </c>
      <c r="U23" s="143">
        <f t="shared" si="11"/>
        <v>5114.7010197016825</v>
      </c>
      <c r="V23" s="147">
        <f>(U23*'SW7'!C$3/(B23*'SW7'!C$4)/1000)</f>
        <v>6.911297009806304E-2</v>
      </c>
      <c r="W23" s="147">
        <f>V23/'SW7'!C$5</f>
        <v>0.86391212622578795</v>
      </c>
    </row>
    <row r="24" spans="1:23" x14ac:dyDescent="0.35">
      <c r="A24" s="142">
        <f t="shared" si="9"/>
        <v>21</v>
      </c>
      <c r="B24" s="143">
        <f t="shared" si="10"/>
        <v>47.98631396947998</v>
      </c>
      <c r="C24" s="133">
        <v>270</v>
      </c>
      <c r="D24" s="133">
        <v>0</v>
      </c>
      <c r="E24" s="166">
        <v>0</v>
      </c>
      <c r="F24" s="143">
        <f t="shared" si="0"/>
        <v>12.064499999999999</v>
      </c>
      <c r="G24" s="143">
        <f t="shared" si="1"/>
        <v>0.29316734999999994</v>
      </c>
      <c r="H24" s="143">
        <f>'SW7'!C$12</f>
        <v>56.47</v>
      </c>
      <c r="I24" s="143">
        <f t="shared" si="2"/>
        <v>3257.4149999999995</v>
      </c>
      <c r="J24" s="143">
        <f>I24*'SW7'!C$13</f>
        <v>69.382939499999992</v>
      </c>
      <c r="K24" s="143">
        <f t="shared" si="3"/>
        <v>6.3158301383000008</v>
      </c>
      <c r="M24" s="143">
        <f t="shared" si="4"/>
        <v>0</v>
      </c>
      <c r="N24" s="143">
        <f t="shared" si="5"/>
        <v>0</v>
      </c>
      <c r="O24" s="143">
        <f t="shared" si="6"/>
        <v>438.21086037794555</v>
      </c>
      <c r="P24" s="143">
        <f t="shared" si="7"/>
        <v>0</v>
      </c>
      <c r="Q24" s="143">
        <f t="shared" si="7"/>
        <v>0</v>
      </c>
      <c r="R24" s="143">
        <f t="shared" si="7"/>
        <v>0</v>
      </c>
      <c r="S24" s="143">
        <f t="shared" si="8"/>
        <v>438.21086037794555</v>
      </c>
      <c r="T24" s="143">
        <f>U23-(U23*(0.5^(1/'SW7'!C$2)))</f>
        <v>32.451623366052445</v>
      </c>
      <c r="U24" s="143">
        <f t="shared" si="11"/>
        <v>5510.4973377913693</v>
      </c>
      <c r="V24" s="147">
        <f>(U24*'SW7'!C$3/(B24*'SW7'!C$4)/1000)</f>
        <v>7.3481528858554634E-2</v>
      </c>
      <c r="W24" s="147">
        <f>V24/'SW7'!C$5</f>
        <v>0.91851911073193293</v>
      </c>
    </row>
    <row r="25" spans="1:23" x14ac:dyDescent="0.35">
      <c r="A25" s="142">
        <f t="shared" si="9"/>
        <v>22</v>
      </c>
      <c r="B25" s="143">
        <f t="shared" si="10"/>
        <v>48.62103472211998</v>
      </c>
      <c r="C25" s="133">
        <v>270</v>
      </c>
      <c r="D25" s="133">
        <v>0</v>
      </c>
      <c r="E25" s="166">
        <v>0</v>
      </c>
      <c r="F25" s="143">
        <f t="shared" si="0"/>
        <v>12.079799999999999</v>
      </c>
      <c r="G25" s="143">
        <f t="shared" si="1"/>
        <v>0.29353913999999998</v>
      </c>
      <c r="H25" s="143">
        <f>'SW7'!C$12</f>
        <v>56.47</v>
      </c>
      <c r="I25" s="143">
        <f t="shared" si="2"/>
        <v>3261.5459999999998</v>
      </c>
      <c r="J25" s="143">
        <f>I25*'SW7'!C$13</f>
        <v>69.470929799999993</v>
      </c>
      <c r="K25" s="143">
        <f t="shared" si="3"/>
        <v>6.4813180207999999</v>
      </c>
      <c r="M25" s="143">
        <f t="shared" si="4"/>
        <v>0</v>
      </c>
      <c r="N25" s="143">
        <f t="shared" si="5"/>
        <v>0</v>
      </c>
      <c r="O25" s="143">
        <f t="shared" si="6"/>
        <v>450.26318923447167</v>
      </c>
      <c r="P25" s="143">
        <f t="shared" si="7"/>
        <v>0</v>
      </c>
      <c r="Q25" s="143">
        <f t="shared" si="7"/>
        <v>0</v>
      </c>
      <c r="R25" s="143">
        <f t="shared" si="7"/>
        <v>0</v>
      </c>
      <c r="S25" s="143">
        <f t="shared" si="8"/>
        <v>450.26318923447167</v>
      </c>
      <c r="T25" s="143">
        <f>U24-(U24*(0.5^(1/'SW7'!C$2)))</f>
        <v>34.962861656392306</v>
      </c>
      <c r="U25" s="143">
        <f t="shared" si="11"/>
        <v>5916.2565748032621</v>
      </c>
      <c r="V25" s="147">
        <f>(U25*'SW7'!C$3/(B25*'SW7'!C$4)/1000)</f>
        <v>7.7862363247013733E-2</v>
      </c>
      <c r="W25" s="147">
        <f>V25/'SW7'!C$5</f>
        <v>0.97327954058767163</v>
      </c>
    </row>
    <row r="26" spans="1:23" x14ac:dyDescent="0.35">
      <c r="A26" s="142">
        <f t="shared" si="9"/>
        <v>23</v>
      </c>
      <c r="B26" s="143">
        <f t="shared" si="10"/>
        <v>49.259112143679978</v>
      </c>
      <c r="C26" s="133">
        <v>270</v>
      </c>
      <c r="D26" s="133">
        <v>0</v>
      </c>
      <c r="E26" s="166">
        <v>0</v>
      </c>
      <c r="F26" s="143">
        <f t="shared" si="0"/>
        <v>12.094899999999999</v>
      </c>
      <c r="G26" s="143">
        <f t="shared" si="1"/>
        <v>0.29390606999999996</v>
      </c>
      <c r="H26" s="143">
        <f>'SW7'!C$12</f>
        <v>56.47</v>
      </c>
      <c r="I26" s="143">
        <f t="shared" si="2"/>
        <v>3265.6229999999996</v>
      </c>
      <c r="J26" s="143">
        <f>I26*'SW7'!C$13</f>
        <v>69.557769899999997</v>
      </c>
      <c r="K26" s="143">
        <f t="shared" si="3"/>
        <v>6.6414361863</v>
      </c>
      <c r="M26" s="143">
        <f t="shared" si="4"/>
        <v>0</v>
      </c>
      <c r="N26" s="143">
        <f t="shared" si="5"/>
        <v>0</v>
      </c>
      <c r="O26" s="143">
        <f t="shared" si="6"/>
        <v>461.96349005218889</v>
      </c>
      <c r="P26" s="143">
        <f t="shared" si="7"/>
        <v>0</v>
      </c>
      <c r="Q26" s="143">
        <f t="shared" si="7"/>
        <v>0</v>
      </c>
      <c r="R26" s="143">
        <f t="shared" si="7"/>
        <v>0</v>
      </c>
      <c r="S26" s="143">
        <f t="shared" si="8"/>
        <v>461.96349005218889</v>
      </c>
      <c r="T26" s="143">
        <f>U25-(U25*(0.5^(1/'SW7'!C$2)))</f>
        <v>37.537312418242436</v>
      </c>
      <c r="U26" s="143">
        <f t="shared" si="11"/>
        <v>6331.5569023813414</v>
      </c>
      <c r="V26" s="147">
        <f>(U26*'SW7'!C$3/(B26*'SW7'!C$4)/1000)</f>
        <v>8.2248637534413249E-2</v>
      </c>
      <c r="W26" s="147">
        <f>V26/'SW7'!C$5</f>
        <v>1.0281079691801656</v>
      </c>
    </row>
    <row r="27" spans="1:23" x14ac:dyDescent="0.35">
      <c r="A27" s="142">
        <f t="shared" si="9"/>
        <v>24</v>
      </c>
      <c r="B27" s="143">
        <f t="shared" si="10"/>
        <v>49.900536199999976</v>
      </c>
      <c r="C27" s="133">
        <v>270</v>
      </c>
      <c r="D27" s="133">
        <v>0</v>
      </c>
      <c r="E27" s="166">
        <v>0</v>
      </c>
      <c r="F27" s="143">
        <f t="shared" si="0"/>
        <v>12.1098</v>
      </c>
      <c r="G27" s="143">
        <f t="shared" si="1"/>
        <v>0.29426813999999996</v>
      </c>
      <c r="H27" s="143">
        <f>'SW7'!C$12</f>
        <v>56.47</v>
      </c>
      <c r="I27" s="143">
        <f t="shared" si="2"/>
        <v>3269.6460000000002</v>
      </c>
      <c r="J27" s="143">
        <f>I27*'SW7'!C$13</f>
        <v>69.643459800000002</v>
      </c>
      <c r="K27" s="143">
        <f t="shared" si="3"/>
        <v>6.7962685568000003</v>
      </c>
      <c r="M27" s="143">
        <f t="shared" si="4"/>
        <v>0</v>
      </c>
      <c r="N27" s="143">
        <f t="shared" si="5"/>
        <v>0</v>
      </c>
      <c r="O27" s="143">
        <f t="shared" si="6"/>
        <v>473.31565602550484</v>
      </c>
      <c r="P27" s="143">
        <f t="shared" si="7"/>
        <v>0</v>
      </c>
      <c r="Q27" s="143">
        <f t="shared" si="7"/>
        <v>0</v>
      </c>
      <c r="R27" s="143">
        <f t="shared" si="7"/>
        <v>0</v>
      </c>
      <c r="S27" s="143">
        <f t="shared" si="8"/>
        <v>473.31565602550484</v>
      </c>
      <c r="T27" s="143">
        <f>U26-(U26*(0.5^(1/'SW7'!C$2)))</f>
        <v>40.172299245908107</v>
      </c>
      <c r="U27" s="143">
        <f t="shared" si="11"/>
        <v>6755.9830800152877</v>
      </c>
      <c r="V27" s="147">
        <f>(U27*'SW7'!C$3/(B27*'SW7'!C$4)/1000)</f>
        <v>8.6633950555163763E-2</v>
      </c>
      <c r="W27" s="147">
        <f>V27/'SW7'!C$5</f>
        <v>1.0829243819395471</v>
      </c>
    </row>
    <row r="28" spans="1:23" x14ac:dyDescent="0.35">
      <c r="A28" s="142">
        <f t="shared" si="9"/>
        <v>25</v>
      </c>
      <c r="B28" s="143">
        <f t="shared" si="10"/>
        <v>50.545296824999973</v>
      </c>
      <c r="C28" s="133">
        <v>270</v>
      </c>
      <c r="D28" s="133">
        <v>0</v>
      </c>
      <c r="E28" s="166">
        <v>0</v>
      </c>
      <c r="F28" s="143">
        <f t="shared" si="0"/>
        <v>12.124499999999999</v>
      </c>
      <c r="G28" s="143">
        <f t="shared" si="1"/>
        <v>0.29462534999999995</v>
      </c>
      <c r="H28" s="143">
        <f>'SW7'!C$12</f>
        <v>56.47</v>
      </c>
      <c r="I28" s="143">
        <f t="shared" si="2"/>
        <v>3273.6149999999998</v>
      </c>
      <c r="J28" s="143">
        <f>I28*'SW7'!C$13</f>
        <v>69.727999499999996</v>
      </c>
      <c r="K28" s="143">
        <f t="shared" si="3"/>
        <v>6.9458984375000004</v>
      </c>
      <c r="M28" s="143">
        <f t="shared" si="4"/>
        <v>0</v>
      </c>
      <c r="N28" s="143">
        <f t="shared" si="5"/>
        <v>0</v>
      </c>
      <c r="O28" s="143">
        <f t="shared" si="6"/>
        <v>484.32360277705078</v>
      </c>
      <c r="P28" s="143">
        <f t="shared" si="7"/>
        <v>0</v>
      </c>
      <c r="Q28" s="143">
        <f t="shared" si="7"/>
        <v>0</v>
      </c>
      <c r="R28" s="143">
        <f t="shared" si="7"/>
        <v>0</v>
      </c>
      <c r="S28" s="143">
        <f t="shared" si="8"/>
        <v>484.32360277705078</v>
      </c>
      <c r="T28" s="143">
        <f>U27-(U27*(0.5^(1/'SW7'!C$2)))</f>
        <v>42.865187532089294</v>
      </c>
      <c r="U28" s="143">
        <f t="shared" si="11"/>
        <v>7189.1264367948843</v>
      </c>
      <c r="V28" s="147">
        <f>(U28*'SW7'!C$3/(B28*'SW7'!C$4)/1000)</f>
        <v>9.1012312310071369E-2</v>
      </c>
      <c r="W28" s="147">
        <f>V28/'SW7'!C$5</f>
        <v>1.1376539038758922</v>
      </c>
    </row>
    <row r="29" spans="1:23" x14ac:dyDescent="0.35">
      <c r="A29" s="142">
        <f t="shared" si="9"/>
        <v>26</v>
      </c>
      <c r="B29" s="143">
        <f t="shared" si="10"/>
        <v>51.19338392067997</v>
      </c>
      <c r="C29" s="133">
        <v>270</v>
      </c>
      <c r="D29" s="133">
        <v>0</v>
      </c>
      <c r="E29" s="166">
        <v>0</v>
      </c>
      <c r="F29" s="143">
        <f t="shared" si="0"/>
        <v>12.138999999999999</v>
      </c>
      <c r="G29" s="143">
        <f t="shared" si="1"/>
        <v>0.29497769999999995</v>
      </c>
      <c r="H29" s="143">
        <f>'SW7'!C$12</f>
        <v>56.47</v>
      </c>
      <c r="I29" s="143">
        <f t="shared" si="2"/>
        <v>3277.5299999999997</v>
      </c>
      <c r="J29" s="143">
        <f>I29*'SW7'!C$13</f>
        <v>69.811388999999991</v>
      </c>
      <c r="K29" s="143">
        <f t="shared" si="3"/>
        <v>7.0904085168000002</v>
      </c>
      <c r="M29" s="143">
        <f t="shared" si="4"/>
        <v>0</v>
      </c>
      <c r="N29" s="143">
        <f t="shared" si="5"/>
        <v>0</v>
      </c>
      <c r="O29" s="143">
        <f t="shared" si="6"/>
        <v>494.99126713523776</v>
      </c>
      <c r="P29" s="143">
        <f t="shared" si="7"/>
        <v>0</v>
      </c>
      <c r="Q29" s="143">
        <f t="shared" si="7"/>
        <v>0</v>
      </c>
      <c r="R29" s="143">
        <f t="shared" si="7"/>
        <v>0</v>
      </c>
      <c r="S29" s="143">
        <f t="shared" si="8"/>
        <v>494.99126713523776</v>
      </c>
      <c r="T29" s="143">
        <f>U28-(U28*(0.5^(1/'SW7'!C$2)))</f>
        <v>45.613384352112917</v>
      </c>
      <c r="U29" s="143">
        <f t="shared" si="11"/>
        <v>7630.5848520398458</v>
      </c>
      <c r="V29" s="147">
        <f>(U29*'SW7'!C$3/(B29*'SW7'!C$4)/1000)</f>
        <v>9.5378121882008546E-2</v>
      </c>
      <c r="W29" s="147">
        <f>V29/'SW7'!C$5</f>
        <v>1.1922265235251068</v>
      </c>
    </row>
    <row r="30" spans="1:23" x14ac:dyDescent="0.35">
      <c r="A30" s="142">
        <f t="shared" si="9"/>
        <v>27</v>
      </c>
      <c r="B30" s="143">
        <f t="shared" si="10"/>
        <v>51.844787357119969</v>
      </c>
      <c r="C30" s="133">
        <v>270</v>
      </c>
      <c r="D30" s="133">
        <v>0</v>
      </c>
      <c r="E30" s="166">
        <v>0</v>
      </c>
      <c r="F30" s="143">
        <f t="shared" si="0"/>
        <v>12.1533</v>
      </c>
      <c r="G30" s="143">
        <f t="shared" si="1"/>
        <v>0.29532518999999996</v>
      </c>
      <c r="H30" s="143">
        <f>'SW7'!C$12</f>
        <v>56.47</v>
      </c>
      <c r="I30" s="143">
        <f t="shared" si="2"/>
        <v>3281.3910000000001</v>
      </c>
      <c r="J30" s="143">
        <f>I30*'SW7'!C$13</f>
        <v>69.893628300000003</v>
      </c>
      <c r="K30" s="143">
        <f t="shared" si="3"/>
        <v>7.2298808663000003</v>
      </c>
      <c r="M30" s="143">
        <f t="shared" si="4"/>
        <v>0</v>
      </c>
      <c r="N30" s="143">
        <f t="shared" si="5"/>
        <v>0</v>
      </c>
      <c r="O30" s="143">
        <f t="shared" si="6"/>
        <v>505.32260592245422</v>
      </c>
      <c r="P30" s="143">
        <f t="shared" si="7"/>
        <v>0</v>
      </c>
      <c r="Q30" s="143">
        <f t="shared" si="7"/>
        <v>0</v>
      </c>
      <c r="R30" s="143">
        <f t="shared" si="7"/>
        <v>0</v>
      </c>
      <c r="S30" s="143">
        <f t="shared" si="8"/>
        <v>505.32260592245422</v>
      </c>
      <c r="T30" s="143">
        <f>U29-(U29*(0.5^(1/'SW7'!C$2)))</f>
        <v>48.414338341040093</v>
      </c>
      <c r="U30" s="143">
        <f t="shared" si="11"/>
        <v>8079.9627348229706</v>
      </c>
      <c r="V30" s="147">
        <f>(U30*'SW7'!C$3/(B30*'SW7'!C$4)/1000)</f>
        <v>9.9726146583317687E-2</v>
      </c>
      <c r="W30" s="147">
        <f>V30/'SW7'!C$5</f>
        <v>1.246576832291471</v>
      </c>
    </row>
    <row r="31" spans="1:23" x14ac:dyDescent="0.35">
      <c r="A31" s="142">
        <f t="shared" si="9"/>
        <v>28</v>
      </c>
      <c r="B31" s="143">
        <f t="shared" si="10"/>
        <v>52.499496972479967</v>
      </c>
      <c r="C31" s="133">
        <v>270</v>
      </c>
      <c r="D31" s="133">
        <v>0</v>
      </c>
      <c r="E31" s="166">
        <v>0</v>
      </c>
      <c r="F31" s="143">
        <f t="shared" si="0"/>
        <v>12.167399999999999</v>
      </c>
      <c r="G31" s="143">
        <f t="shared" si="1"/>
        <v>0.29566781999999997</v>
      </c>
      <c r="H31" s="143">
        <f>'SW7'!C$12</f>
        <v>56.47</v>
      </c>
      <c r="I31" s="143">
        <f t="shared" si="2"/>
        <v>3285.1979999999999</v>
      </c>
      <c r="J31" s="143">
        <f>I31*'SW7'!C$13</f>
        <v>69.974717399999989</v>
      </c>
      <c r="K31" s="143">
        <f t="shared" si="3"/>
        <v>7.3643969408000007</v>
      </c>
      <c r="M31" s="143">
        <f t="shared" si="4"/>
        <v>0</v>
      </c>
      <c r="N31" s="143">
        <f t="shared" si="5"/>
        <v>0</v>
      </c>
      <c r="O31" s="143">
        <f t="shared" si="6"/>
        <v>515.32159475390449</v>
      </c>
      <c r="P31" s="143">
        <f t="shared" si="7"/>
        <v>0</v>
      </c>
      <c r="Q31" s="143">
        <f t="shared" si="7"/>
        <v>0</v>
      </c>
      <c r="R31" s="143">
        <f t="shared" si="7"/>
        <v>0</v>
      </c>
      <c r="S31" s="143">
        <f t="shared" si="8"/>
        <v>515.32159475390449</v>
      </c>
      <c r="T31" s="143">
        <f>U30-(U30*(0.5^(1/'SW7'!C$2)))</f>
        <v>51.265539563739367</v>
      </c>
      <c r="U31" s="143">
        <f t="shared" si="11"/>
        <v>8536.871002404383</v>
      </c>
      <c r="V31" s="147">
        <f>(U31*'SW7'!C$3/(B31*'SW7'!C$4)/1000)</f>
        <v>0.1040515022594946</v>
      </c>
      <c r="W31" s="147">
        <f>V31/'SW7'!C$5</f>
        <v>1.3006437782436824</v>
      </c>
    </row>
    <row r="32" spans="1:23" x14ac:dyDescent="0.35">
      <c r="A32" s="142">
        <f t="shared" si="9"/>
        <v>29</v>
      </c>
      <c r="B32" s="143">
        <f t="shared" si="10"/>
        <v>53.15750257299996</v>
      </c>
      <c r="C32" s="133">
        <v>270</v>
      </c>
      <c r="D32" s="133">
        <v>0</v>
      </c>
      <c r="E32" s="166">
        <v>0</v>
      </c>
      <c r="F32" s="143">
        <f t="shared" si="0"/>
        <v>12.181299999999998</v>
      </c>
      <c r="G32" s="143">
        <f t="shared" si="1"/>
        <v>0.29600558999999993</v>
      </c>
      <c r="H32" s="143">
        <f>'SW7'!C$12</f>
        <v>56.47</v>
      </c>
      <c r="I32" s="143">
        <f t="shared" si="2"/>
        <v>3288.9509999999996</v>
      </c>
      <c r="J32" s="143">
        <f>I32*'SW7'!C$13</f>
        <v>70.054656299999991</v>
      </c>
      <c r="K32" s="143">
        <f t="shared" si="3"/>
        <v>7.4940375783000004</v>
      </c>
      <c r="M32" s="143">
        <f t="shared" si="4"/>
        <v>0</v>
      </c>
      <c r="N32" s="143">
        <f t="shared" si="5"/>
        <v>0</v>
      </c>
      <c r="O32" s="143">
        <f t="shared" si="6"/>
        <v>524.99222684709082</v>
      </c>
      <c r="P32" s="143">
        <f t="shared" si="7"/>
        <v>0</v>
      </c>
      <c r="Q32" s="143">
        <f t="shared" si="7"/>
        <v>0</v>
      </c>
      <c r="R32" s="143">
        <f t="shared" si="7"/>
        <v>0</v>
      </c>
      <c r="S32" s="143">
        <f t="shared" si="8"/>
        <v>524.99222684709082</v>
      </c>
      <c r="T32" s="143">
        <f>U31-(U31*(0.5^(1/'SW7'!C$2)))</f>
        <v>54.164519378056866</v>
      </c>
      <c r="U32" s="143">
        <f t="shared" si="11"/>
        <v>9000.9270575945484</v>
      </c>
      <c r="V32" s="147">
        <f>(U32*'SW7'!C$3/(B32*'SW7'!C$4)/1000)</f>
        <v>0.10834963467881192</v>
      </c>
      <c r="W32" s="147">
        <f>V32/'SW7'!C$5</f>
        <v>1.354370433485149</v>
      </c>
    </row>
    <row r="33" spans="1:23" x14ac:dyDescent="0.35">
      <c r="A33" s="142">
        <f t="shared" si="9"/>
        <v>30</v>
      </c>
      <c r="B33" s="143">
        <f t="shared" si="10"/>
        <v>53.818793932999959</v>
      </c>
      <c r="C33" s="133">
        <v>270</v>
      </c>
      <c r="D33" s="133">
        <v>0</v>
      </c>
      <c r="E33" s="166">
        <v>0</v>
      </c>
      <c r="F33" s="143">
        <f t="shared" si="0"/>
        <v>12.194999999999999</v>
      </c>
      <c r="G33" s="143">
        <f t="shared" si="1"/>
        <v>0.29633849999999995</v>
      </c>
      <c r="H33" s="143">
        <f>'SW7'!C$12</f>
        <v>56.47</v>
      </c>
      <c r="I33" s="143">
        <f t="shared" si="2"/>
        <v>3292.6499999999996</v>
      </c>
      <c r="J33" s="143">
        <f>I33*'SW7'!C$13</f>
        <v>70.133444999999995</v>
      </c>
      <c r="K33" s="143">
        <f t="shared" si="3"/>
        <v>7.6188829999999994</v>
      </c>
      <c r="M33" s="143">
        <f t="shared" si="4"/>
        <v>0</v>
      </c>
      <c r="N33" s="143">
        <f t="shared" si="5"/>
        <v>0</v>
      </c>
      <c r="O33" s="143">
        <f t="shared" si="6"/>
        <v>534.33851184193497</v>
      </c>
      <c r="P33" s="143">
        <f t="shared" si="7"/>
        <v>0</v>
      </c>
      <c r="Q33" s="143">
        <f t="shared" si="7"/>
        <v>0</v>
      </c>
      <c r="R33" s="143">
        <f t="shared" si="7"/>
        <v>0</v>
      </c>
      <c r="S33" s="143">
        <f t="shared" si="8"/>
        <v>534.33851184193497</v>
      </c>
      <c r="T33" s="143">
        <f>U32-(U32*(0.5^(1/'SW7'!C$2)))</f>
        <v>57.108850291195267</v>
      </c>
      <c r="U33" s="143">
        <f t="shared" si="11"/>
        <v>9471.7547650635825</v>
      </c>
      <c r="V33" s="147">
        <f>(U33*'SW7'!C$3/(B33*'SW7'!C$4)/1000)</f>
        <v>0.11261630194227251</v>
      </c>
      <c r="W33" s="147">
        <f>V33/'SW7'!C$5</f>
        <v>1.4077037742784064</v>
      </c>
    </row>
    <row r="34" spans="1:23" x14ac:dyDescent="0.35">
      <c r="A34" s="142">
        <f t="shared" si="9"/>
        <v>31</v>
      </c>
      <c r="B34" s="143">
        <f t="shared" si="10"/>
        <v>54.483360794879957</v>
      </c>
      <c r="C34" s="133">
        <v>270</v>
      </c>
      <c r="D34" s="133">
        <v>0</v>
      </c>
      <c r="E34" s="166">
        <v>0</v>
      </c>
      <c r="F34" s="143">
        <f t="shared" si="0"/>
        <v>12.208499999999999</v>
      </c>
      <c r="G34" s="143">
        <f t="shared" si="1"/>
        <v>0.29666654999999997</v>
      </c>
      <c r="H34" s="143">
        <f>'SW7'!C$12</f>
        <v>56.47</v>
      </c>
      <c r="I34" s="143">
        <f t="shared" si="2"/>
        <v>3296.2949999999996</v>
      </c>
      <c r="J34" s="143">
        <f>I34*'SW7'!C$13</f>
        <v>70.211083499999987</v>
      </c>
      <c r="K34" s="143">
        <f t="shared" si="3"/>
        <v>7.7390128103000002</v>
      </c>
      <c r="M34" s="143">
        <f t="shared" si="4"/>
        <v>0</v>
      </c>
      <c r="N34" s="143">
        <f t="shared" si="5"/>
        <v>0</v>
      </c>
      <c r="O34" s="143">
        <f t="shared" si="6"/>
        <v>543.36447463154286</v>
      </c>
      <c r="P34" s="143">
        <f t="shared" si="7"/>
        <v>0</v>
      </c>
      <c r="Q34" s="143">
        <f t="shared" si="7"/>
        <v>0</v>
      </c>
      <c r="R34" s="143">
        <f t="shared" si="7"/>
        <v>0</v>
      </c>
      <c r="S34" s="143">
        <f t="shared" si="8"/>
        <v>543.36447463154286</v>
      </c>
      <c r="T34" s="143">
        <f>U33-(U33*(0.5^(1/'SW7'!C$2)))</f>
        <v>60.096145809395239</v>
      </c>
      <c r="U34" s="143">
        <f t="shared" si="11"/>
        <v>9948.9844266143227</v>
      </c>
      <c r="V34" s="147">
        <f>(U34*'SW7'!C$3/(B34*'SW7'!C$4)/1000)</f>
        <v>0.11684755785266364</v>
      </c>
      <c r="W34" s="147">
        <f>V34/'SW7'!C$5</f>
        <v>1.4605944731582954</v>
      </c>
    </row>
    <row r="35" spans="1:23" x14ac:dyDescent="0.35">
      <c r="A35" s="142">
        <f t="shared" si="9"/>
        <v>32</v>
      </c>
      <c r="B35" s="143">
        <f t="shared" si="10"/>
        <v>55.151192869119953</v>
      </c>
      <c r="C35" s="133">
        <v>270</v>
      </c>
      <c r="D35" s="133">
        <v>0</v>
      </c>
      <c r="E35" s="166">
        <v>0</v>
      </c>
      <c r="F35" s="143">
        <f t="shared" si="0"/>
        <v>12.221799999999998</v>
      </c>
      <c r="G35" s="143">
        <f t="shared" si="1"/>
        <v>0.29698973999999995</v>
      </c>
      <c r="H35" s="143">
        <f>'SW7'!C$12</f>
        <v>56.47</v>
      </c>
      <c r="I35" s="143">
        <f t="shared" si="2"/>
        <v>3299.8859999999995</v>
      </c>
      <c r="J35" s="143">
        <f>I35*'SW7'!C$13</f>
        <v>70.287571799999995</v>
      </c>
      <c r="K35" s="143">
        <f t="shared" si="3"/>
        <v>7.8545059968000004</v>
      </c>
      <c r="M35" s="143">
        <f t="shared" si="4"/>
        <v>0</v>
      </c>
      <c r="N35" s="143">
        <f t="shared" si="5"/>
        <v>0</v>
      </c>
      <c r="O35" s="143">
        <f t="shared" si="6"/>
        <v>552.07415420361053</v>
      </c>
      <c r="P35" s="143">
        <f t="shared" si="7"/>
        <v>0</v>
      </c>
      <c r="Q35" s="143">
        <f t="shared" si="7"/>
        <v>0</v>
      </c>
      <c r="R35" s="143">
        <f t="shared" si="7"/>
        <v>0</v>
      </c>
      <c r="S35" s="143">
        <f t="shared" si="8"/>
        <v>552.07415420361053</v>
      </c>
      <c r="T35" s="143">
        <f>U34-(U34*(0.5^(1/'SW7'!C$2)))</f>
        <v>63.124060281052152</v>
      </c>
      <c r="U35" s="143">
        <f t="shared" si="11"/>
        <v>10432.25275543647</v>
      </c>
      <c r="V35" s="147">
        <f>(U35*'SW7'!C$3/(B35*'SW7'!C$4)/1000)</f>
        <v>0.12103973618554138</v>
      </c>
      <c r="W35" s="147">
        <f>V35/'SW7'!C$5</f>
        <v>1.5129967023192672</v>
      </c>
    </row>
    <row r="36" spans="1:23" x14ac:dyDescent="0.35">
      <c r="A36" s="142">
        <f t="shared" si="9"/>
        <v>33</v>
      </c>
      <c r="B36" s="143">
        <f t="shared" si="10"/>
        <v>55.822279834279954</v>
      </c>
      <c r="C36" s="133">
        <v>270</v>
      </c>
      <c r="D36" s="133">
        <v>0</v>
      </c>
      <c r="E36" s="166">
        <v>0</v>
      </c>
      <c r="F36" s="143">
        <f t="shared" si="0"/>
        <v>12.2349</v>
      </c>
      <c r="G36" s="143">
        <f t="shared" si="1"/>
        <v>0.29730806999999998</v>
      </c>
      <c r="H36" s="143">
        <f>'SW7'!C$12</f>
        <v>56.47</v>
      </c>
      <c r="I36" s="143">
        <f t="shared" si="2"/>
        <v>3303.4229999999998</v>
      </c>
      <c r="J36" s="143">
        <f>I36*'SW7'!C$13</f>
        <v>70.362909899999991</v>
      </c>
      <c r="K36" s="143">
        <f t="shared" si="3"/>
        <v>7.9654409303000016</v>
      </c>
      <c r="M36" s="143">
        <f t="shared" si="4"/>
        <v>0</v>
      </c>
      <c r="N36" s="143">
        <f t="shared" si="5"/>
        <v>0</v>
      </c>
      <c r="O36" s="143">
        <f t="shared" si="6"/>
        <v>560.47160249247111</v>
      </c>
      <c r="P36" s="143">
        <f t="shared" si="7"/>
        <v>0</v>
      </c>
      <c r="Q36" s="143">
        <f t="shared" si="7"/>
        <v>0</v>
      </c>
      <c r="R36" s="143">
        <f t="shared" si="7"/>
        <v>0</v>
      </c>
      <c r="S36" s="143">
        <f t="shared" si="8"/>
        <v>560.47160249247111</v>
      </c>
      <c r="T36" s="143">
        <f>U35-(U35*(0.5^(1/'SW7'!C$2)))</f>
        <v>66.190288733363559</v>
      </c>
      <c r="U36" s="143">
        <f t="shared" si="11"/>
        <v>10921.202849359028</v>
      </c>
      <c r="V36" s="147">
        <f>(U36*'SW7'!C$3/(B36*'SW7'!C$4)/1000)</f>
        <v>0.12518943580873626</v>
      </c>
      <c r="W36" s="147">
        <f>V36/'SW7'!C$5</f>
        <v>1.5648679476092031</v>
      </c>
    </row>
    <row r="37" spans="1:23" x14ac:dyDescent="0.35">
      <c r="A37" s="142">
        <f t="shared" si="9"/>
        <v>34</v>
      </c>
      <c r="B37" s="143">
        <f t="shared" si="10"/>
        <v>56.496611336999955</v>
      </c>
      <c r="C37" s="133">
        <v>270</v>
      </c>
      <c r="D37" s="133">
        <v>0</v>
      </c>
      <c r="E37" s="166">
        <v>0</v>
      </c>
      <c r="F37" s="143">
        <f t="shared" si="0"/>
        <v>12.2478</v>
      </c>
      <c r="G37" s="143">
        <f t="shared" si="1"/>
        <v>0.29762153999999996</v>
      </c>
      <c r="H37" s="143">
        <f>'SW7'!C$12</f>
        <v>56.47</v>
      </c>
      <c r="I37" s="143">
        <f t="shared" si="2"/>
        <v>3306.9059999999999</v>
      </c>
      <c r="J37" s="143">
        <f>I37*'SW7'!C$13</f>
        <v>70.437097800000004</v>
      </c>
      <c r="K37" s="143">
        <f t="shared" si="3"/>
        <v>8.0718953648000014</v>
      </c>
      <c r="M37" s="143">
        <f t="shared" si="4"/>
        <v>0</v>
      </c>
      <c r="N37" s="143">
        <f t="shared" si="5"/>
        <v>0</v>
      </c>
      <c r="O37" s="143">
        <f t="shared" si="6"/>
        <v>568.56088324178438</v>
      </c>
      <c r="P37" s="143">
        <f t="shared" si="7"/>
        <v>0</v>
      </c>
      <c r="Q37" s="143">
        <f t="shared" si="7"/>
        <v>0</v>
      </c>
      <c r="R37" s="143">
        <f t="shared" si="7"/>
        <v>0</v>
      </c>
      <c r="S37" s="143">
        <f t="shared" si="8"/>
        <v>568.56088324178438</v>
      </c>
      <c r="T37" s="143">
        <f>U36-(U36*(0.5^(1/'SW7'!C$2)))</f>
        <v>69.292566702624754</v>
      </c>
      <c r="U37" s="143">
        <f t="shared" si="11"/>
        <v>11415.484163118135</v>
      </c>
      <c r="V37" s="147">
        <f>(U37*'SW7'!C$3/(B37*'SW7'!C$4)/1000)</f>
        <v>0.12929350660046177</v>
      </c>
      <c r="W37" s="147">
        <f>V37/'SW7'!C$5</f>
        <v>1.6161688325057721</v>
      </c>
    </row>
    <row r="38" spans="1:23" x14ac:dyDescent="0.35">
      <c r="A38" s="142">
        <f t="shared" si="9"/>
        <v>35</v>
      </c>
      <c r="B38" s="143">
        <f t="shared" si="10"/>
        <v>57.174176991999957</v>
      </c>
      <c r="C38" s="133">
        <v>270</v>
      </c>
      <c r="D38" s="133">
        <v>0</v>
      </c>
      <c r="E38" s="166">
        <v>0</v>
      </c>
      <c r="F38" s="143">
        <f t="shared" si="0"/>
        <v>12.260499999999999</v>
      </c>
      <c r="G38" s="143">
        <f t="shared" si="1"/>
        <v>0.29793014999999995</v>
      </c>
      <c r="H38" s="143">
        <f>'SW7'!C$12</f>
        <v>56.47</v>
      </c>
      <c r="I38" s="143">
        <f t="shared" si="2"/>
        <v>3310.3349999999996</v>
      </c>
      <c r="J38" s="143">
        <f>I38*'SW7'!C$13</f>
        <v>70.51013549999999</v>
      </c>
      <c r="K38" s="143">
        <f t="shared" si="3"/>
        <v>8.1739464374999997</v>
      </c>
      <c r="M38" s="143">
        <f t="shared" si="4"/>
        <v>0</v>
      </c>
      <c r="N38" s="143">
        <f t="shared" si="5"/>
        <v>0</v>
      </c>
      <c r="O38" s="143">
        <f t="shared" si="6"/>
        <v>576.34607087786719</v>
      </c>
      <c r="P38" s="143">
        <f t="shared" si="7"/>
        <v>0</v>
      </c>
      <c r="Q38" s="143">
        <f t="shared" si="7"/>
        <v>0</v>
      </c>
      <c r="R38" s="143">
        <f t="shared" si="7"/>
        <v>0</v>
      </c>
      <c r="S38" s="143">
        <f t="shared" si="8"/>
        <v>576.34607087786719</v>
      </c>
      <c r="T38" s="143">
        <f>U37-(U37*(0.5^(1/'SW7'!C$2)))</f>
        <v>72.428670058265197</v>
      </c>
      <c r="U38" s="143">
        <f t="shared" si="11"/>
        <v>11914.752479657294</v>
      </c>
      <c r="V38" s="147">
        <f>(U38*'SW7'!C$3/(B38*'SW7'!C$4)/1000)</f>
        <v>0.13334903611934626</v>
      </c>
      <c r="W38" s="147">
        <f>V38/'SW7'!C$5</f>
        <v>1.6668629514918283</v>
      </c>
    </row>
    <row r="39" spans="1:23" x14ac:dyDescent="0.35">
      <c r="A39" s="142">
        <f t="shared" si="9"/>
        <v>36</v>
      </c>
      <c r="B39" s="143">
        <f t="shared" si="10"/>
        <v>57.854966382079951</v>
      </c>
      <c r="C39" s="133">
        <v>270</v>
      </c>
      <c r="D39" s="133">
        <v>0</v>
      </c>
      <c r="E39" s="166">
        <v>0</v>
      </c>
      <c r="F39" s="143">
        <f t="shared" si="0"/>
        <v>12.273</v>
      </c>
      <c r="G39" s="143">
        <f t="shared" si="1"/>
        <v>0.2982339</v>
      </c>
      <c r="H39" s="143">
        <f>'SW7'!C$12</f>
        <v>56.47</v>
      </c>
      <c r="I39" s="143">
        <f t="shared" si="2"/>
        <v>3313.71</v>
      </c>
      <c r="J39" s="143">
        <f>I39*'SW7'!C$13</f>
        <v>70.582022999999992</v>
      </c>
      <c r="K39" s="143">
        <f t="shared" si="3"/>
        <v>8.2716706688000006</v>
      </c>
      <c r="M39" s="143">
        <f t="shared" si="4"/>
        <v>0</v>
      </c>
      <c r="N39" s="143">
        <f t="shared" si="5"/>
        <v>0</v>
      </c>
      <c r="O39" s="143">
        <f t="shared" si="6"/>
        <v>583.83124939366701</v>
      </c>
      <c r="P39" s="143">
        <f t="shared" si="7"/>
        <v>0</v>
      </c>
      <c r="Q39" s="143">
        <f t="shared" si="7"/>
        <v>0</v>
      </c>
      <c r="R39" s="143">
        <f t="shared" si="7"/>
        <v>0</v>
      </c>
      <c r="S39" s="143">
        <f t="shared" si="8"/>
        <v>583.83124939366701</v>
      </c>
      <c r="T39" s="143">
        <f>U38-(U38*(0.5^(1/'SW7'!C$2)))</f>
        <v>75.596414820769496</v>
      </c>
      <c r="U39" s="143">
        <f t="shared" si="11"/>
        <v>12418.669880476897</v>
      </c>
      <c r="V39" s="147">
        <f>(U39*'SW7'!C$3/(B39*'SW7'!C$4)/1000)</f>
        <v>0.13735333698271648</v>
      </c>
      <c r="W39" s="147">
        <f>V39/'SW7'!C$5</f>
        <v>1.7169167122839559</v>
      </c>
    </row>
    <row r="40" spans="1:23" x14ac:dyDescent="0.35">
      <c r="A40" s="142">
        <f t="shared" si="9"/>
        <v>37</v>
      </c>
      <c r="B40" s="143">
        <f t="shared" si="10"/>
        <v>58.538969058119946</v>
      </c>
      <c r="C40" s="133">
        <v>270</v>
      </c>
      <c r="D40" s="133">
        <v>0</v>
      </c>
      <c r="E40" s="166">
        <v>0</v>
      </c>
      <c r="F40" s="143">
        <f t="shared" si="0"/>
        <v>12.285299999999999</v>
      </c>
      <c r="G40" s="143">
        <f t="shared" si="1"/>
        <v>0.29853278999999999</v>
      </c>
      <c r="H40" s="143">
        <f>'SW7'!C$12</f>
        <v>56.47</v>
      </c>
      <c r="I40" s="143">
        <f t="shared" si="2"/>
        <v>3317.0309999999999</v>
      </c>
      <c r="J40" s="143">
        <f>I40*'SW7'!C$13</f>
        <v>70.652760299999997</v>
      </c>
      <c r="K40" s="143">
        <f t="shared" si="3"/>
        <v>8.3651439622999995</v>
      </c>
      <c r="M40" s="143">
        <f t="shared" si="4"/>
        <v>0</v>
      </c>
      <c r="N40" s="143">
        <f t="shared" si="5"/>
        <v>0</v>
      </c>
      <c r="O40" s="143">
        <f t="shared" si="6"/>
        <v>591.02051124337413</v>
      </c>
      <c r="P40" s="143">
        <f t="shared" si="7"/>
        <v>0</v>
      </c>
      <c r="Q40" s="143">
        <f t="shared" si="7"/>
        <v>0</v>
      </c>
      <c r="R40" s="143">
        <f t="shared" si="7"/>
        <v>0</v>
      </c>
      <c r="S40" s="143">
        <f t="shared" si="8"/>
        <v>591.02051124337413</v>
      </c>
      <c r="T40" s="143">
        <f>U39-(U39*(0.5^(1/'SW7'!C$2)))</f>
        <v>78.793656973537509</v>
      </c>
      <c r="U40" s="143">
        <f t="shared" si="11"/>
        <v>12926.904715049794</v>
      </c>
      <c r="V40" s="147">
        <f>(U40*'SW7'!C$3/(B40*'SW7'!C$4)/1000)</f>
        <v>0.14130393491225554</v>
      </c>
      <c r="W40" s="147">
        <f>V40/'SW7'!C$5</f>
        <v>1.7662991864031943</v>
      </c>
    </row>
    <row r="41" spans="1:23" x14ac:dyDescent="0.35">
      <c r="A41" s="142">
        <f t="shared" si="9"/>
        <v>38</v>
      </c>
      <c r="B41" s="143">
        <f t="shared" si="10"/>
        <v>59.226174539079942</v>
      </c>
      <c r="C41" s="133">
        <v>270</v>
      </c>
      <c r="D41" s="133">
        <v>0</v>
      </c>
      <c r="E41" s="166">
        <v>0</v>
      </c>
      <c r="F41" s="143">
        <f t="shared" si="0"/>
        <v>12.2974</v>
      </c>
      <c r="G41" s="143">
        <f t="shared" si="1"/>
        <v>0.29882681999999999</v>
      </c>
      <c r="H41" s="143">
        <f>'SW7'!C$12</f>
        <v>56.47</v>
      </c>
      <c r="I41" s="143">
        <f t="shared" si="2"/>
        <v>3320.2979999999998</v>
      </c>
      <c r="J41" s="143">
        <f>I41*'SW7'!C$13</f>
        <v>70.72234739999999</v>
      </c>
      <c r="K41" s="143">
        <f t="shared" si="3"/>
        <v>8.4544416047999995</v>
      </c>
      <c r="M41" s="143">
        <f t="shared" si="4"/>
        <v>0</v>
      </c>
      <c r="N41" s="143">
        <f t="shared" si="5"/>
        <v>0</v>
      </c>
      <c r="O41" s="143">
        <f t="shared" si="6"/>
        <v>597.91795624767894</v>
      </c>
      <c r="P41" s="143">
        <f t="shared" si="7"/>
        <v>0</v>
      </c>
      <c r="Q41" s="143">
        <f t="shared" si="7"/>
        <v>0</v>
      </c>
      <c r="R41" s="143">
        <f t="shared" si="7"/>
        <v>0</v>
      </c>
      <c r="S41" s="143">
        <f t="shared" si="8"/>
        <v>597.91795624767894</v>
      </c>
      <c r="T41" s="143">
        <f>U40-(U40*(0.5^(1/'SW7'!C$2)))</f>
        <v>82.018292268843652</v>
      </c>
      <c r="U41" s="143">
        <f t="shared" si="11"/>
        <v>13439.13156931963</v>
      </c>
      <c r="V41" s="147">
        <f>(U41*'SW7'!C$3/(B41*'SW7'!C$4)/1000)</f>
        <v>0.14519855740875715</v>
      </c>
      <c r="W41" s="147">
        <f>V41/'SW7'!C$5</f>
        <v>1.8149819676094643</v>
      </c>
    </row>
    <row r="42" spans="1:23" x14ac:dyDescent="0.35">
      <c r="A42" s="142">
        <f t="shared" si="9"/>
        <v>39</v>
      </c>
      <c r="B42" s="143">
        <f t="shared" si="10"/>
        <v>59.916572311999943</v>
      </c>
      <c r="C42" s="133">
        <v>270</v>
      </c>
      <c r="D42" s="133">
        <v>0</v>
      </c>
      <c r="E42" s="166">
        <v>0</v>
      </c>
      <c r="F42" s="143">
        <f t="shared" si="0"/>
        <v>12.309299999999999</v>
      </c>
      <c r="G42" s="143">
        <f t="shared" si="1"/>
        <v>0.29911598999999994</v>
      </c>
      <c r="H42" s="143">
        <f>'SW7'!C$12</f>
        <v>56.47</v>
      </c>
      <c r="I42" s="143">
        <f t="shared" si="2"/>
        <v>3323.5109999999995</v>
      </c>
      <c r="J42" s="143">
        <f>I42*'SW7'!C$13</f>
        <v>70.790784299999984</v>
      </c>
      <c r="K42" s="143">
        <f t="shared" si="3"/>
        <v>8.539638266299999</v>
      </c>
      <c r="M42" s="143">
        <f t="shared" si="4"/>
        <v>0</v>
      </c>
      <c r="N42" s="143">
        <f t="shared" si="5"/>
        <v>0</v>
      </c>
      <c r="O42" s="143">
        <f t="shared" si="6"/>
        <v>604.52769050966901</v>
      </c>
      <c r="P42" s="143">
        <f t="shared" si="7"/>
        <v>0</v>
      </c>
      <c r="Q42" s="143">
        <f t="shared" si="7"/>
        <v>0</v>
      </c>
      <c r="R42" s="143">
        <f t="shared" si="7"/>
        <v>0</v>
      </c>
      <c r="S42" s="143">
        <f t="shared" si="8"/>
        <v>604.52769050966901</v>
      </c>
      <c r="T42" s="143">
        <f>U41-(U41*(0.5^(1/'SW7'!C$2)))</f>
        <v>85.268256027959069</v>
      </c>
      <c r="U42" s="143">
        <f t="shared" si="11"/>
        <v>13955.031233298465</v>
      </c>
      <c r="V42" s="147">
        <f>(U42*'SW7'!C$3/(B42*'SW7'!C$4)/1000)</f>
        <v>0.14903512302011376</v>
      </c>
      <c r="W42" s="147">
        <f>V42/'SW7'!C$5</f>
        <v>1.8629390377514221</v>
      </c>
    </row>
    <row r="43" spans="1:23" x14ac:dyDescent="0.35">
      <c r="A43" s="142">
        <f t="shared" si="9"/>
        <v>40</v>
      </c>
      <c r="B43" s="143">
        <f t="shared" si="10"/>
        <v>60.610151831999943</v>
      </c>
      <c r="C43" s="133">
        <v>270</v>
      </c>
      <c r="D43" s="133">
        <v>0</v>
      </c>
      <c r="E43" s="166">
        <v>0</v>
      </c>
      <c r="F43" s="143">
        <f t="shared" si="0"/>
        <v>12.321</v>
      </c>
      <c r="G43" s="143">
        <f t="shared" si="1"/>
        <v>0.29940029999999995</v>
      </c>
      <c r="H43" s="143">
        <f>'SW7'!C$12</f>
        <v>56.47</v>
      </c>
      <c r="I43" s="143">
        <f t="shared" si="2"/>
        <v>3326.67</v>
      </c>
      <c r="J43" s="143">
        <f>I43*'SW7'!C$13</f>
        <v>70.858070999999995</v>
      </c>
      <c r="K43" s="143">
        <f t="shared" si="3"/>
        <v>8.6208080000000002</v>
      </c>
      <c r="M43" s="143">
        <f t="shared" si="4"/>
        <v>0</v>
      </c>
      <c r="N43" s="143">
        <f t="shared" si="5"/>
        <v>0</v>
      </c>
      <c r="O43" s="143">
        <f t="shared" si="6"/>
        <v>610.85382534136795</v>
      </c>
      <c r="P43" s="143">
        <f t="shared" si="7"/>
        <v>0</v>
      </c>
      <c r="Q43" s="143">
        <f t="shared" si="7"/>
        <v>0</v>
      </c>
      <c r="R43" s="143">
        <f t="shared" si="7"/>
        <v>0</v>
      </c>
      <c r="S43" s="143">
        <f t="shared" si="8"/>
        <v>610.85382534136795</v>
      </c>
      <c r="T43" s="143">
        <f>U42-(U42*(0.5^(1/'SW7'!C$2)))</f>
        <v>88.541522935569446</v>
      </c>
      <c r="U43" s="143">
        <f t="shared" si="11"/>
        <v>14474.290667780175</v>
      </c>
      <c r="V43" s="147">
        <f>(U43*'SW7'!C$3/(B43*'SW7'!C$4)/1000)</f>
        <v>0.15281173116892557</v>
      </c>
      <c r="W43" s="147">
        <f>V43/'SW7'!C$5</f>
        <v>1.9101466396115696</v>
      </c>
    </row>
    <row r="44" spans="1:23" x14ac:dyDescent="0.35">
      <c r="A44" s="142">
        <f t="shared" si="9"/>
        <v>41</v>
      </c>
      <c r="B44" s="143">
        <f t="shared" si="10"/>
        <v>61.306902522279941</v>
      </c>
      <c r="C44" s="133">
        <v>270</v>
      </c>
      <c r="D44" s="133">
        <v>0</v>
      </c>
      <c r="E44" s="166">
        <v>0</v>
      </c>
      <c r="F44" s="143">
        <f t="shared" si="0"/>
        <v>12.3325</v>
      </c>
      <c r="G44" s="143">
        <f t="shared" si="1"/>
        <v>0.29967974999999997</v>
      </c>
      <c r="H44" s="143">
        <f>'SW7'!C$12</f>
        <v>56.47</v>
      </c>
      <c r="I44" s="143">
        <f t="shared" si="2"/>
        <v>3329.7750000000001</v>
      </c>
      <c r="J44" s="143">
        <f>I44*'SW7'!C$13</f>
        <v>70.924207499999994</v>
      </c>
      <c r="K44" s="143">
        <f t="shared" si="3"/>
        <v>8.6980242423000007</v>
      </c>
      <c r="M44" s="143">
        <f t="shared" si="4"/>
        <v>0</v>
      </c>
      <c r="N44" s="143">
        <f t="shared" si="5"/>
        <v>0</v>
      </c>
      <c r="O44" s="143">
        <f t="shared" si="6"/>
        <v>616.90047620091548</v>
      </c>
      <c r="P44" s="143">
        <f t="shared" si="7"/>
        <v>0</v>
      </c>
      <c r="Q44" s="143">
        <f t="shared" si="7"/>
        <v>0</v>
      </c>
      <c r="R44" s="143">
        <f t="shared" si="7"/>
        <v>0</v>
      </c>
      <c r="S44" s="143">
        <f t="shared" si="8"/>
        <v>616.90047620091548</v>
      </c>
      <c r="T44" s="143">
        <f>U43-(U43*(0.5^(1/'SW7'!C$2)))</f>
        <v>91.836106828579432</v>
      </c>
      <c r="U44" s="143">
        <f t="shared" si="11"/>
        <v>14996.602970185973</v>
      </c>
      <c r="V44" s="147">
        <f>(U44*'SW7'!C$3/(B44*'SW7'!C$4)/1000)</f>
        <v>0.15652665250821177</v>
      </c>
      <c r="W44" s="147">
        <f>V44/'SW7'!C$5</f>
        <v>1.956583156352647</v>
      </c>
    </row>
    <row r="45" spans="1:23" x14ac:dyDescent="0.35">
      <c r="A45" s="142">
        <f t="shared" si="9"/>
        <v>42</v>
      </c>
      <c r="B45" s="143">
        <f t="shared" si="10"/>
        <v>62.006813774119948</v>
      </c>
      <c r="C45" s="133">
        <v>270</v>
      </c>
      <c r="D45" s="133">
        <v>0</v>
      </c>
      <c r="E45" s="166">
        <v>0</v>
      </c>
      <c r="F45" s="143">
        <f t="shared" si="0"/>
        <v>12.3438</v>
      </c>
      <c r="G45" s="143">
        <f t="shared" si="1"/>
        <v>0.29995433999999999</v>
      </c>
      <c r="H45" s="143">
        <f>'SW7'!C$12</f>
        <v>56.47</v>
      </c>
      <c r="I45" s="143">
        <f t="shared" si="2"/>
        <v>3332.826</v>
      </c>
      <c r="J45" s="143">
        <f>I45*'SW7'!C$13</f>
        <v>70.989193799999995</v>
      </c>
      <c r="K45" s="143">
        <f t="shared" si="3"/>
        <v>8.7713598128000001</v>
      </c>
      <c r="M45" s="143">
        <f t="shared" si="4"/>
        <v>0</v>
      </c>
      <c r="N45" s="143">
        <f t="shared" si="5"/>
        <v>0</v>
      </c>
      <c r="O45" s="143">
        <f t="shared" si="6"/>
        <v>622.67176164039086</v>
      </c>
      <c r="P45" s="143">
        <f t="shared" si="7"/>
        <v>0</v>
      </c>
      <c r="Q45" s="143">
        <f t="shared" si="7"/>
        <v>0</v>
      </c>
      <c r="R45" s="143">
        <f t="shared" si="7"/>
        <v>0</v>
      </c>
      <c r="S45" s="143">
        <f t="shared" si="8"/>
        <v>622.67176164039086</v>
      </c>
      <c r="T45" s="143">
        <f>U44-(U44*(0.5^(1/'SW7'!C$2)))</f>
        <v>95.15006047940733</v>
      </c>
      <c r="U45" s="143">
        <f t="shared" si="11"/>
        <v>15521.667339558309</v>
      </c>
      <c r="V45" s="147">
        <f>(U45*'SW7'!C$3/(B45*'SW7'!C$4)/1000)</f>
        <v>0.16017831977565583</v>
      </c>
      <c r="W45" s="147">
        <f>V45/'SW7'!C$5</f>
        <v>2.0022289971956977</v>
      </c>
    </row>
    <row r="46" spans="1:23" x14ac:dyDescent="0.35">
      <c r="A46" s="142">
        <f t="shared" si="9"/>
        <v>43</v>
      </c>
      <c r="B46" s="143">
        <f t="shared" si="10"/>
        <v>62.70987494687995</v>
      </c>
      <c r="C46" s="133">
        <v>270</v>
      </c>
      <c r="D46" s="133">
        <v>0</v>
      </c>
      <c r="E46" s="166">
        <v>0</v>
      </c>
      <c r="F46" s="143">
        <f t="shared" si="0"/>
        <v>12.354899999999999</v>
      </c>
      <c r="G46" s="143">
        <f t="shared" si="1"/>
        <v>0.30022406999999995</v>
      </c>
      <c r="H46" s="143">
        <f>'SW7'!C$12</f>
        <v>56.47</v>
      </c>
      <c r="I46" s="143">
        <f t="shared" si="2"/>
        <v>3335.8229999999999</v>
      </c>
      <c r="J46" s="143">
        <f>I46*'SW7'!C$13</f>
        <v>71.053029899999999</v>
      </c>
      <c r="K46" s="143">
        <f t="shared" si="3"/>
        <v>8.8408869143000004</v>
      </c>
      <c r="M46" s="143">
        <f t="shared" si="4"/>
        <v>0</v>
      </c>
      <c r="N46" s="143">
        <f t="shared" si="5"/>
        <v>0</v>
      </c>
      <c r="O46" s="143">
        <f t="shared" si="6"/>
        <v>628.17180226427661</v>
      </c>
      <c r="P46" s="143">
        <f t="shared" si="7"/>
        <v>0</v>
      </c>
      <c r="Q46" s="143">
        <f t="shared" si="7"/>
        <v>0</v>
      </c>
      <c r="R46" s="143">
        <f t="shared" si="7"/>
        <v>0</v>
      </c>
      <c r="S46" s="143">
        <f t="shared" si="8"/>
        <v>628.17180226427661</v>
      </c>
      <c r="T46" s="143">
        <f>U45-(U45*(0.5^(1/'SW7'!C$2)))</f>
        <v>98.481475373879221</v>
      </c>
      <c r="U46" s="143">
        <f t="shared" si="11"/>
        <v>16049.189040719293</v>
      </c>
      <c r="V46" s="147">
        <f>(U46*'SW7'!C$3/(B46*'SW7'!C$4)/1000)</f>
        <v>0.16376531911863568</v>
      </c>
      <c r="W46" s="147">
        <f>V46/'SW7'!C$5</f>
        <v>2.0470664889829457</v>
      </c>
    </row>
    <row r="47" spans="1:23" x14ac:dyDescent="0.35">
      <c r="A47" s="142">
        <f t="shared" si="9"/>
        <v>44</v>
      </c>
      <c r="B47" s="143">
        <f t="shared" si="10"/>
        <v>63.416075367999944</v>
      </c>
      <c r="C47" s="133">
        <v>270</v>
      </c>
      <c r="D47" s="133">
        <v>0</v>
      </c>
      <c r="E47" s="166">
        <v>0</v>
      </c>
      <c r="F47" s="143">
        <f t="shared" si="0"/>
        <v>12.365799999999998</v>
      </c>
      <c r="G47" s="143">
        <f t="shared" si="1"/>
        <v>0.30048893999999993</v>
      </c>
      <c r="H47" s="143">
        <f>'SW7'!C$12</f>
        <v>56.47</v>
      </c>
      <c r="I47" s="143">
        <f t="shared" si="2"/>
        <v>3338.7659999999996</v>
      </c>
      <c r="J47" s="143">
        <f>I47*'SW7'!C$13</f>
        <v>71.11571579999999</v>
      </c>
      <c r="K47" s="143">
        <f t="shared" si="3"/>
        <v>8.9066771328000005</v>
      </c>
      <c r="M47" s="143">
        <f t="shared" si="4"/>
        <v>0</v>
      </c>
      <c r="N47" s="143">
        <f t="shared" si="5"/>
        <v>0</v>
      </c>
      <c r="O47" s="143">
        <f t="shared" si="6"/>
        <v>633.40471969856355</v>
      </c>
      <c r="P47" s="143">
        <f t="shared" si="7"/>
        <v>0</v>
      </c>
      <c r="Q47" s="143">
        <f t="shared" si="7"/>
        <v>0</v>
      </c>
      <c r="R47" s="143">
        <f t="shared" si="7"/>
        <v>0</v>
      </c>
      <c r="S47" s="143">
        <f t="shared" si="8"/>
        <v>633.40471969856355</v>
      </c>
      <c r="T47" s="143">
        <f>U46-(U46*(0.5^(1/'SW7'!C$2)))</f>
        <v>101.82848148382618</v>
      </c>
      <c r="U47" s="143">
        <f t="shared" si="11"/>
        <v>16578.87936760969</v>
      </c>
      <c r="V47" s="147">
        <f>(U47*'SW7'!C$3/(B47*'SW7'!C$4)/1000)</f>
        <v>0.1672863818639839</v>
      </c>
      <c r="W47" s="147">
        <f>V47/'SW7'!C$5</f>
        <v>2.0910797732997985</v>
      </c>
    </row>
    <row r="48" spans="1:23" x14ac:dyDescent="0.35">
      <c r="A48" s="142">
        <f t="shared" si="9"/>
        <v>45</v>
      </c>
      <c r="B48" s="143">
        <f t="shared" si="10"/>
        <v>64.125404332999949</v>
      </c>
      <c r="C48" s="133">
        <v>270</v>
      </c>
      <c r="D48" s="133">
        <v>0</v>
      </c>
      <c r="E48" s="166">
        <v>0</v>
      </c>
      <c r="F48" s="143">
        <f t="shared" si="0"/>
        <v>12.3765</v>
      </c>
      <c r="G48" s="143">
        <f t="shared" si="1"/>
        <v>0.30074894999999996</v>
      </c>
      <c r="H48" s="143">
        <f>'SW7'!C$12</f>
        <v>56.47</v>
      </c>
      <c r="I48" s="143">
        <f t="shared" si="2"/>
        <v>3341.6550000000002</v>
      </c>
      <c r="J48" s="143">
        <f>I48*'SW7'!C$13</f>
        <v>71.177251499999997</v>
      </c>
      <c r="K48" s="143">
        <f t="shared" si="3"/>
        <v>8.9688014374999998</v>
      </c>
      <c r="M48" s="143">
        <f t="shared" si="4"/>
        <v>0</v>
      </c>
      <c r="N48" s="143">
        <f t="shared" si="5"/>
        <v>0</v>
      </c>
      <c r="O48" s="143">
        <f t="shared" si="6"/>
        <v>638.37463557049898</v>
      </c>
      <c r="P48" s="143">
        <f t="shared" si="7"/>
        <v>0</v>
      </c>
      <c r="Q48" s="143">
        <f t="shared" si="7"/>
        <v>0</v>
      </c>
      <c r="R48" s="143">
        <f t="shared" si="7"/>
        <v>0</v>
      </c>
      <c r="S48" s="143">
        <f t="shared" si="8"/>
        <v>638.37463557049898</v>
      </c>
      <c r="T48" s="143">
        <f>U47-(U47*(0.5^(1/'SW7'!C$2)))</f>
        <v>105.18924703447556</v>
      </c>
      <c r="U48" s="143">
        <f t="shared" si="11"/>
        <v>17110.455605824427</v>
      </c>
      <c r="V48" s="147">
        <f>(U48*'SW7'!C$3/(B48*'SW7'!C$4)/1000)</f>
        <v>0.17074037670800654</v>
      </c>
      <c r="W48" s="147">
        <f>V48/'SW7'!C$5</f>
        <v>2.1342547088500816</v>
      </c>
    </row>
    <row r="49" spans="1:23" x14ac:dyDescent="0.35">
      <c r="A49" s="142">
        <f t="shared" si="9"/>
        <v>46</v>
      </c>
      <c r="B49" s="143">
        <f t="shared" si="10"/>
        <v>64.837851105479956</v>
      </c>
      <c r="C49" s="133">
        <v>270</v>
      </c>
      <c r="D49" s="133">
        <v>0</v>
      </c>
      <c r="E49" s="166">
        <v>0</v>
      </c>
      <c r="F49" s="143">
        <f t="shared" si="0"/>
        <v>12.386999999999999</v>
      </c>
      <c r="G49" s="143">
        <f t="shared" si="1"/>
        <v>0.30100409999999994</v>
      </c>
      <c r="H49" s="143">
        <f>'SW7'!C$12</f>
        <v>56.47</v>
      </c>
      <c r="I49" s="143">
        <f t="shared" si="2"/>
        <v>3344.49</v>
      </c>
      <c r="J49" s="143">
        <f>I49*'SW7'!C$13</f>
        <v>71.237636999999992</v>
      </c>
      <c r="K49" s="143">
        <f t="shared" si="3"/>
        <v>9.0273301807999999</v>
      </c>
      <c r="M49" s="143">
        <f t="shared" si="4"/>
        <v>0</v>
      </c>
      <c r="N49" s="143">
        <f t="shared" si="5"/>
        <v>0</v>
      </c>
      <c r="O49" s="143">
        <f t="shared" si="6"/>
        <v>643.08567049897465</v>
      </c>
      <c r="P49" s="143">
        <f t="shared" si="7"/>
        <v>0</v>
      </c>
      <c r="Q49" s="143">
        <f t="shared" si="7"/>
        <v>0</v>
      </c>
      <c r="R49" s="143">
        <f t="shared" si="7"/>
        <v>0</v>
      </c>
      <c r="S49" s="143">
        <f t="shared" si="8"/>
        <v>643.08567049897465</v>
      </c>
      <c r="T49" s="143">
        <f>U48-(U48*(0.5^(1/'SW7'!C$2)))</f>
        <v>108.56197826674907</v>
      </c>
      <c r="U49" s="143">
        <f t="shared" si="11"/>
        <v>17643.640994360452</v>
      </c>
      <c r="V49" s="147">
        <f>(U49*'SW7'!C$3/(B49*'SW7'!C$4)/1000)</f>
        <v>0.17412630230376483</v>
      </c>
      <c r="W49" s="147">
        <f>V49/'SW7'!C$5</f>
        <v>2.1765787787970603</v>
      </c>
    </row>
    <row r="50" spans="1:23" x14ac:dyDescent="0.35">
      <c r="A50" s="142">
        <f t="shared" si="9"/>
        <v>47</v>
      </c>
      <c r="B50" s="143">
        <f t="shared" si="10"/>
        <v>65.553404917119977</v>
      </c>
      <c r="C50" s="133">
        <v>270</v>
      </c>
      <c r="D50" s="133">
        <v>0</v>
      </c>
      <c r="E50" s="166">
        <v>0</v>
      </c>
      <c r="F50" s="143">
        <f t="shared" si="0"/>
        <v>12.3973</v>
      </c>
      <c r="G50" s="143">
        <f t="shared" si="1"/>
        <v>0.30125438999999998</v>
      </c>
      <c r="H50" s="143">
        <f>'SW7'!C$12</f>
        <v>56.47</v>
      </c>
      <c r="I50" s="143">
        <f t="shared" si="2"/>
        <v>3347.2709999999997</v>
      </c>
      <c r="J50" s="143">
        <f>I50*'SW7'!C$13</f>
        <v>71.29687229999999</v>
      </c>
      <c r="K50" s="143">
        <f t="shared" si="3"/>
        <v>9.0823330982999995</v>
      </c>
      <c r="M50" s="143">
        <f t="shared" si="4"/>
        <v>0</v>
      </c>
      <c r="N50" s="143">
        <f t="shared" si="5"/>
        <v>0</v>
      </c>
      <c r="O50" s="143">
        <f t="shared" si="6"/>
        <v>647.54194309555828</v>
      </c>
      <c r="P50" s="143">
        <f t="shared" si="7"/>
        <v>0</v>
      </c>
      <c r="Q50" s="143">
        <f t="shared" si="7"/>
        <v>0</v>
      </c>
      <c r="R50" s="143">
        <f t="shared" si="7"/>
        <v>0</v>
      </c>
      <c r="S50" s="143">
        <f t="shared" si="8"/>
        <v>647.54194309555828</v>
      </c>
      <c r="T50" s="143">
        <f>U49-(U49*(0.5^(1/'SW7'!C$2)))</f>
        <v>111.94491919455686</v>
      </c>
      <c r="U50" s="143">
        <f t="shared" si="11"/>
        <v>18178.164686592678</v>
      </c>
      <c r="V50" s="147">
        <f>(U50*'SW7'!C$3/(B50*'SW7'!C$4)/1000)</f>
        <v>0.17744328022400227</v>
      </c>
      <c r="W50" s="147">
        <f>V50/'SW7'!C$5</f>
        <v>2.2180410028000281</v>
      </c>
    </row>
    <row r="51" spans="1:23" x14ac:dyDescent="0.35">
      <c r="A51" s="142">
        <f t="shared" si="9"/>
        <v>48</v>
      </c>
      <c r="B51" s="143">
        <f t="shared" si="10"/>
        <v>66.272054967679992</v>
      </c>
      <c r="C51" s="133">
        <v>270</v>
      </c>
      <c r="D51" s="133">
        <v>0</v>
      </c>
      <c r="E51" s="166">
        <v>0</v>
      </c>
      <c r="F51" s="143">
        <f t="shared" si="0"/>
        <v>12.407399999999999</v>
      </c>
      <c r="G51" s="143">
        <f t="shared" si="1"/>
        <v>0.30149981999999997</v>
      </c>
      <c r="H51" s="143">
        <f>'SW7'!C$12</f>
        <v>56.47</v>
      </c>
      <c r="I51" s="143">
        <f t="shared" si="2"/>
        <v>3349.9979999999996</v>
      </c>
      <c r="J51" s="143">
        <f>I51*'SW7'!C$13</f>
        <v>71.354957399999989</v>
      </c>
      <c r="K51" s="143">
        <f t="shared" si="3"/>
        <v>9.1338793087999992</v>
      </c>
      <c r="M51" s="143">
        <f t="shared" si="4"/>
        <v>0</v>
      </c>
      <c r="N51" s="143">
        <f t="shared" si="5"/>
        <v>0</v>
      </c>
      <c r="O51" s="143">
        <f t="shared" si="6"/>
        <v>651.74756897616533</v>
      </c>
      <c r="P51" s="143">
        <f t="shared" si="7"/>
        <v>0</v>
      </c>
      <c r="Q51" s="143">
        <f t="shared" si="7"/>
        <v>0</v>
      </c>
      <c r="R51" s="143">
        <f t="shared" si="7"/>
        <v>0</v>
      </c>
      <c r="S51" s="143">
        <f t="shared" si="8"/>
        <v>651.74756897616533</v>
      </c>
      <c r="T51" s="143">
        <f>U50-(U50*(0.5^(1/'SW7'!C$2)))</f>
        <v>115.3363513572076</v>
      </c>
      <c r="U51" s="143">
        <f t="shared" si="11"/>
        <v>18713.76171049368</v>
      </c>
      <c r="V51" s="147">
        <f>(U51*'SW7'!C$3/(B51*'SW7'!C$4)/1000)</f>
        <v>0.18069054827939085</v>
      </c>
      <c r="W51" s="147">
        <f>V51/'SW7'!C$5</f>
        <v>2.2586318534923855</v>
      </c>
    </row>
    <row r="52" spans="1:23" x14ac:dyDescent="0.35">
      <c r="A52" s="142">
        <f t="shared" si="9"/>
        <v>49</v>
      </c>
      <c r="B52" s="143">
        <f t="shared" si="10"/>
        <v>66.993790425</v>
      </c>
      <c r="C52" s="133">
        <v>270</v>
      </c>
      <c r="D52" s="133">
        <v>0</v>
      </c>
      <c r="E52" s="166">
        <v>0</v>
      </c>
      <c r="F52" s="143">
        <f t="shared" si="0"/>
        <v>12.417299999999999</v>
      </c>
      <c r="G52" s="143">
        <f t="shared" si="1"/>
        <v>0.30174038999999997</v>
      </c>
      <c r="H52" s="143">
        <f>'SW7'!C$12</f>
        <v>56.47</v>
      </c>
      <c r="I52" s="143">
        <f t="shared" si="2"/>
        <v>3352.6709999999998</v>
      </c>
      <c r="J52" s="143">
        <f>I52*'SW7'!C$13</f>
        <v>71.411892299999991</v>
      </c>
      <c r="K52" s="143">
        <f t="shared" si="3"/>
        <v>9.1820373143000005</v>
      </c>
      <c r="M52" s="143">
        <f t="shared" si="4"/>
        <v>0</v>
      </c>
      <c r="N52" s="143">
        <f t="shared" si="5"/>
        <v>0</v>
      </c>
      <c r="O52" s="143">
        <f t="shared" si="6"/>
        <v>655.70665978337286</v>
      </c>
      <c r="P52" s="143">
        <f t="shared" si="7"/>
        <v>0</v>
      </c>
      <c r="Q52" s="143">
        <f t="shared" si="7"/>
        <v>0</v>
      </c>
      <c r="R52" s="143">
        <f t="shared" si="7"/>
        <v>0</v>
      </c>
      <c r="S52" s="143">
        <f t="shared" si="8"/>
        <v>655.70665978337286</v>
      </c>
      <c r="T52" s="143">
        <f>U51-(U51*(0.5^(1/'SW7'!C$2)))</f>
        <v>118.73459356699823</v>
      </c>
      <c r="U52" s="143">
        <f t="shared" si="11"/>
        <v>19250.172928112639</v>
      </c>
      <c r="V52" s="147">
        <f>(U52*'SW7'!C$3/(B52*'SW7'!C$4)/1000)</f>
        <v>0.18386745417296876</v>
      </c>
      <c r="W52" s="147">
        <f>V52/'SW7'!C$5</f>
        <v>2.2983431771621095</v>
      </c>
    </row>
    <row r="53" spans="1:23" x14ac:dyDescent="0.35">
      <c r="A53" s="142">
        <f t="shared" si="9"/>
        <v>50</v>
      </c>
      <c r="B53" s="143">
        <f t="shared" si="10"/>
        <v>67.71860042500002</v>
      </c>
      <c r="C53" s="133">
        <v>270</v>
      </c>
      <c r="D53" s="133">
        <v>0</v>
      </c>
      <c r="E53" s="166">
        <v>0</v>
      </c>
      <c r="F53" s="143">
        <f t="shared" si="0"/>
        <v>12.427</v>
      </c>
      <c r="G53" s="143">
        <f t="shared" si="1"/>
        <v>0.30197609999999997</v>
      </c>
      <c r="H53" s="143">
        <f>'SW7'!C$12</f>
        <v>56.47</v>
      </c>
      <c r="I53" s="143">
        <f t="shared" si="2"/>
        <v>3355.29</v>
      </c>
      <c r="J53" s="143">
        <f>I53*'SW7'!C$13</f>
        <v>71.467676999999995</v>
      </c>
      <c r="K53" s="143">
        <f t="shared" si="3"/>
        <v>9.2268750000000015</v>
      </c>
      <c r="M53" s="143">
        <f t="shared" si="4"/>
        <v>0</v>
      </c>
      <c r="N53" s="143">
        <f t="shared" si="5"/>
        <v>0</v>
      </c>
      <c r="O53" s="143">
        <f t="shared" si="6"/>
        <v>659.42332221937511</v>
      </c>
      <c r="P53" s="143">
        <f t="shared" si="7"/>
        <v>0</v>
      </c>
      <c r="Q53" s="143">
        <f t="shared" si="7"/>
        <v>0</v>
      </c>
      <c r="R53" s="143">
        <f t="shared" si="7"/>
        <v>0</v>
      </c>
      <c r="S53" s="143">
        <f t="shared" si="8"/>
        <v>659.42332221937511</v>
      </c>
      <c r="T53" s="143">
        <f>U52-(U52*(0.5^(1/'SW7'!C$2)))</f>
        <v>122.13800165213252</v>
      </c>
      <c r="U53" s="143">
        <f t="shared" si="11"/>
        <v>19787.144994329014</v>
      </c>
      <c r="V53" s="147">
        <f>(U53*'SW7'!C$3/(B53*'SW7'!C$4)/1000)</f>
        <v>0.18697344947277461</v>
      </c>
      <c r="W53" s="147">
        <f>V53/'SW7'!C$5</f>
        <v>2.3371681184096826</v>
      </c>
    </row>
    <row r="54" spans="1:23" x14ac:dyDescent="0.35">
      <c r="A54" s="142">
        <f t="shared" si="9"/>
        <v>51</v>
      </c>
      <c r="B54" s="143">
        <f t="shared" si="10"/>
        <v>68.446474071680043</v>
      </c>
      <c r="C54" s="133">
        <v>270</v>
      </c>
      <c r="D54" s="133">
        <v>0</v>
      </c>
      <c r="E54" s="166">
        <v>0</v>
      </c>
      <c r="F54" s="143">
        <f t="shared" si="0"/>
        <v>12.436499999999999</v>
      </c>
      <c r="G54" s="143">
        <f t="shared" si="1"/>
        <v>0.30220694999999997</v>
      </c>
      <c r="H54" s="143">
        <f>'SW7'!C$12</f>
        <v>56.47</v>
      </c>
      <c r="I54" s="143">
        <f t="shared" si="2"/>
        <v>3357.8549999999996</v>
      </c>
      <c r="J54" s="143">
        <f>I54*'SW7'!C$13</f>
        <v>71.522311499999986</v>
      </c>
      <c r="K54" s="143">
        <f t="shared" si="3"/>
        <v>9.2684596342999992</v>
      </c>
      <c r="M54" s="143">
        <f t="shared" si="4"/>
        <v>0</v>
      </c>
      <c r="N54" s="143">
        <f t="shared" si="5"/>
        <v>0</v>
      </c>
      <c r="O54" s="143">
        <f t="shared" si="6"/>
        <v>662.90165708958045</v>
      </c>
      <c r="P54" s="143">
        <f t="shared" si="7"/>
        <v>0</v>
      </c>
      <c r="Q54" s="143">
        <f t="shared" si="7"/>
        <v>0</v>
      </c>
      <c r="R54" s="143">
        <f t="shared" si="7"/>
        <v>0</v>
      </c>
      <c r="S54" s="143">
        <f t="shared" si="8"/>
        <v>662.90165708958045</v>
      </c>
      <c r="T54" s="143">
        <f>U53-(U53*(0.5^(1/'SW7'!C$2)))</f>
        <v>125.54496819500855</v>
      </c>
      <c r="U54" s="143">
        <f t="shared" si="11"/>
        <v>20324.430314896257</v>
      </c>
      <c r="V54" s="147">
        <f>(U54*'SW7'!C$3/(B54*'SW7'!C$4)/1000)</f>
        <v>0.19000808388573082</v>
      </c>
      <c r="W54" s="147">
        <f>V54/'SW7'!C$5</f>
        <v>2.3751010485716351</v>
      </c>
    </row>
    <row r="55" spans="1:23" x14ac:dyDescent="0.35">
      <c r="A55" s="142">
        <f t="shared" si="9"/>
        <v>52</v>
      </c>
      <c r="B55" s="143">
        <f t="shared" si="10"/>
        <v>69.177400437120042</v>
      </c>
      <c r="C55" s="133">
        <v>270</v>
      </c>
      <c r="D55" s="133">
        <v>0</v>
      </c>
      <c r="E55" s="166">
        <v>0</v>
      </c>
      <c r="F55" s="143">
        <f t="shared" si="0"/>
        <v>12.445799999999998</v>
      </c>
      <c r="G55" s="143">
        <f t="shared" si="1"/>
        <v>0.30243293999999993</v>
      </c>
      <c r="H55" s="143">
        <f>'SW7'!C$12</f>
        <v>56.47</v>
      </c>
      <c r="I55" s="143">
        <f t="shared" si="2"/>
        <v>3360.3659999999995</v>
      </c>
      <c r="J55" s="143">
        <f>I55*'SW7'!C$13</f>
        <v>71.575795799999995</v>
      </c>
      <c r="K55" s="143">
        <f t="shared" si="3"/>
        <v>9.3068578687999999</v>
      </c>
      <c r="M55" s="143">
        <f t="shared" si="4"/>
        <v>0</v>
      </c>
      <c r="N55" s="143">
        <f t="shared" si="5"/>
        <v>0</v>
      </c>
      <c r="O55" s="143">
        <f t="shared" si="6"/>
        <v>666.14575835685196</v>
      </c>
      <c r="P55" s="143">
        <f t="shared" si="7"/>
        <v>0</v>
      </c>
      <c r="Q55" s="143">
        <f t="shared" si="7"/>
        <v>0</v>
      </c>
      <c r="R55" s="143">
        <f t="shared" si="7"/>
        <v>0</v>
      </c>
      <c r="S55" s="143">
        <f t="shared" si="8"/>
        <v>666.14575835685196</v>
      </c>
      <c r="T55" s="143">
        <f>U54-(U54*(0.5^(1/'SW7'!C$2)))</f>
        <v>128.9539222660278</v>
      </c>
      <c r="U55" s="143">
        <f t="shared" si="11"/>
        <v>20861.787003790829</v>
      </c>
      <c r="V55" s="147">
        <f>(U55*'SW7'!C$3/(B55*'SW7'!C$4)/1000)</f>
        <v>0.19297099981681817</v>
      </c>
      <c r="W55" s="147">
        <f>V55/'SW7'!C$5</f>
        <v>2.4121374977102272</v>
      </c>
    </row>
    <row r="56" spans="1:23" x14ac:dyDescent="0.35">
      <c r="A56" s="142">
        <f t="shared" si="9"/>
        <v>53</v>
      </c>
      <c r="B56" s="143">
        <f t="shared" si="10"/>
        <v>69.911368561480046</v>
      </c>
      <c r="C56" s="133">
        <v>270</v>
      </c>
      <c r="D56" s="133">
        <v>0</v>
      </c>
      <c r="E56" s="166">
        <v>0</v>
      </c>
      <c r="F56" s="143">
        <f t="shared" si="0"/>
        <v>12.454899999999999</v>
      </c>
      <c r="G56" s="143">
        <f t="shared" si="1"/>
        <v>0.30265406999999994</v>
      </c>
      <c r="H56" s="143">
        <f>'SW7'!C$12</f>
        <v>56.47</v>
      </c>
      <c r="I56" s="143">
        <f t="shared" si="2"/>
        <v>3362.8229999999994</v>
      </c>
      <c r="J56" s="143">
        <f>I56*'SW7'!C$13</f>
        <v>71.62812989999999</v>
      </c>
      <c r="K56" s="143">
        <f t="shared" si="3"/>
        <v>9.3421357382999997</v>
      </c>
      <c r="M56" s="143">
        <f t="shared" si="4"/>
        <v>0</v>
      </c>
      <c r="N56" s="143">
        <f t="shared" si="5"/>
        <v>0</v>
      </c>
      <c r="O56" s="143">
        <f t="shared" si="6"/>
        <v>669.15971220638471</v>
      </c>
      <c r="P56" s="143">
        <f t="shared" si="7"/>
        <v>0</v>
      </c>
      <c r="Q56" s="143">
        <f t="shared" si="7"/>
        <v>0</v>
      </c>
      <c r="R56" s="143">
        <f t="shared" si="7"/>
        <v>0</v>
      </c>
      <c r="S56" s="143">
        <f t="shared" si="8"/>
        <v>669.15971220638471</v>
      </c>
      <c r="T56" s="143">
        <f>U55-(U55*(0.5^(1/'SW7'!C$2)))</f>
        <v>132.36332915297317</v>
      </c>
      <c r="U56" s="143">
        <f t="shared" si="11"/>
        <v>21398.978839881653</v>
      </c>
      <c r="V56" s="147">
        <f>(U56*'SW7'!C$3/(B56*'SW7'!C$4)/1000)</f>
        <v>0.19586192719850506</v>
      </c>
      <c r="W56" s="147">
        <f>V56/'SW7'!C$5</f>
        <v>2.4482740899813131</v>
      </c>
    </row>
    <row r="57" spans="1:23" x14ac:dyDescent="0.35">
      <c r="A57" s="142">
        <f t="shared" si="9"/>
        <v>54</v>
      </c>
      <c r="B57" s="143">
        <f t="shared" si="10"/>
        <v>70.648367453000034</v>
      </c>
      <c r="C57" s="133">
        <v>270</v>
      </c>
      <c r="D57" s="133">
        <v>0</v>
      </c>
      <c r="E57" s="166">
        <v>0</v>
      </c>
      <c r="F57" s="143">
        <f t="shared" si="0"/>
        <v>12.463799999999999</v>
      </c>
      <c r="G57" s="143">
        <f t="shared" si="1"/>
        <v>0.30287033999999996</v>
      </c>
      <c r="H57" s="143">
        <f>'SW7'!C$12</f>
        <v>56.47</v>
      </c>
      <c r="I57" s="143">
        <f t="shared" si="2"/>
        <v>3365.2259999999997</v>
      </c>
      <c r="J57" s="143">
        <f>I57*'SW7'!C$13</f>
        <v>71.679313799999989</v>
      </c>
      <c r="K57" s="143">
        <f t="shared" si="3"/>
        <v>9.3743586607999987</v>
      </c>
      <c r="M57" s="143">
        <f t="shared" si="4"/>
        <v>0</v>
      </c>
      <c r="N57" s="143">
        <f t="shared" si="5"/>
        <v>0</v>
      </c>
      <c r="O57" s="143">
        <f t="shared" si="6"/>
        <v>671.94759612123073</v>
      </c>
      <c r="P57" s="143">
        <f t="shared" si="7"/>
        <v>0</v>
      </c>
      <c r="Q57" s="143">
        <f t="shared" si="7"/>
        <v>0</v>
      </c>
      <c r="R57" s="143">
        <f t="shared" si="7"/>
        <v>0</v>
      </c>
      <c r="S57" s="143">
        <f t="shared" si="8"/>
        <v>671.94759612123073</v>
      </c>
      <c r="T57" s="143">
        <f>U56-(U56*(0.5^(1/'SW7'!C$2)))</f>
        <v>135.77169008609417</v>
      </c>
      <c r="U57" s="143">
        <f t="shared" si="11"/>
        <v>21935.775222935063</v>
      </c>
      <c r="V57" s="147">
        <f>(U57*'SW7'!C$3/(B57*'SW7'!C$4)/1000)</f>
        <v>0.19868067857626037</v>
      </c>
      <c r="W57" s="147">
        <f>V57/'SW7'!C$5</f>
        <v>2.4835084822032547</v>
      </c>
    </row>
    <row r="58" spans="1:23" x14ac:dyDescent="0.35">
      <c r="A58" s="142">
        <f t="shared" si="9"/>
        <v>55</v>
      </c>
      <c r="B58" s="143">
        <f t="shared" si="10"/>
        <v>71.388386088000033</v>
      </c>
      <c r="C58" s="133">
        <v>270</v>
      </c>
      <c r="D58" s="133">
        <v>0</v>
      </c>
      <c r="E58" s="166">
        <v>0</v>
      </c>
      <c r="F58" s="143">
        <f t="shared" si="0"/>
        <v>12.4725</v>
      </c>
      <c r="G58" s="143">
        <f t="shared" si="1"/>
        <v>0.30308174999999998</v>
      </c>
      <c r="H58" s="143">
        <f>'SW7'!C$12</f>
        <v>56.47</v>
      </c>
      <c r="I58" s="143">
        <f t="shared" si="2"/>
        <v>3367.5749999999998</v>
      </c>
      <c r="J58" s="143">
        <f>I58*'SW7'!C$13</f>
        <v>71.729347499999989</v>
      </c>
      <c r="K58" s="143">
        <f t="shared" si="3"/>
        <v>9.4035914375000011</v>
      </c>
      <c r="M58" s="143">
        <f t="shared" si="4"/>
        <v>0</v>
      </c>
      <c r="N58" s="143">
        <f t="shared" si="5"/>
        <v>0</v>
      </c>
      <c r="O58" s="143">
        <f t="shared" si="6"/>
        <v>674.51347796846198</v>
      </c>
      <c r="P58" s="143">
        <f t="shared" si="7"/>
        <v>0</v>
      </c>
      <c r="Q58" s="143">
        <f t="shared" si="7"/>
        <v>0</v>
      </c>
      <c r="R58" s="143">
        <f t="shared" si="7"/>
        <v>0</v>
      </c>
      <c r="S58" s="143">
        <f t="shared" si="8"/>
        <v>674.51347796846198</v>
      </c>
      <c r="T58" s="143">
        <f>U57-(U57*(0.5^(1/'SW7'!C$2)))</f>
        <v>139.17754195896123</v>
      </c>
      <c r="U58" s="143">
        <f t="shared" si="11"/>
        <v>22471.951128970199</v>
      </c>
      <c r="V58" s="147">
        <f>(U58*'SW7'!C$3/(B58*'SW7'!C$4)/1000)</f>
        <v>0.20142714443678886</v>
      </c>
      <c r="W58" s="147">
        <f>V58/'SW7'!C$5</f>
        <v>2.5178393054598605</v>
      </c>
    </row>
    <row r="59" spans="1:23" x14ac:dyDescent="0.35">
      <c r="A59" s="142">
        <f t="shared" si="9"/>
        <v>56</v>
      </c>
      <c r="B59" s="143">
        <f t="shared" si="10"/>
        <v>72.131413410880043</v>
      </c>
      <c r="C59" s="133">
        <v>270</v>
      </c>
      <c r="D59" s="133">
        <v>0</v>
      </c>
      <c r="E59" s="166">
        <v>0</v>
      </c>
      <c r="F59" s="143">
        <f t="shared" si="0"/>
        <v>12.481</v>
      </c>
      <c r="G59" s="143">
        <f t="shared" si="1"/>
        <v>0.30328829999999996</v>
      </c>
      <c r="H59" s="143">
        <f>'SW7'!C$12</f>
        <v>56.47</v>
      </c>
      <c r="I59" s="143">
        <f t="shared" si="2"/>
        <v>3369.87</v>
      </c>
      <c r="J59" s="143">
        <f>I59*'SW7'!C$13</f>
        <v>71.778230999999991</v>
      </c>
      <c r="K59" s="143">
        <f t="shared" si="3"/>
        <v>9.429898252800001</v>
      </c>
      <c r="M59" s="143">
        <f t="shared" si="4"/>
        <v>0</v>
      </c>
      <c r="N59" s="143">
        <f t="shared" si="5"/>
        <v>0</v>
      </c>
      <c r="O59" s="143">
        <f t="shared" si="6"/>
        <v>676.86141509597473</v>
      </c>
      <c r="P59" s="143">
        <f t="shared" si="7"/>
        <v>0</v>
      </c>
      <c r="Q59" s="143">
        <f t="shared" si="7"/>
        <v>0</v>
      </c>
      <c r="R59" s="143">
        <f t="shared" si="7"/>
        <v>0</v>
      </c>
      <c r="S59" s="143">
        <f t="shared" si="8"/>
        <v>676.86141509597473</v>
      </c>
      <c r="T59" s="143">
        <f>U58-(U58*(0.5^(1/'SW7'!C$2)))</f>
        <v>142.57945704521626</v>
      </c>
      <c r="U59" s="143">
        <f t="shared" si="11"/>
        <v>23007.287064979701</v>
      </c>
      <c r="V59" s="147">
        <f>(U59*'SW7'!C$3/(B59*'SW7'!C$4)/1000)</f>
        <v>0.20410128876638733</v>
      </c>
      <c r="W59" s="147">
        <f>V59/'SW7'!C$5</f>
        <v>2.5512661095798417</v>
      </c>
    </row>
    <row r="60" spans="1:23" x14ac:dyDescent="0.35">
      <c r="A60" s="142">
        <f t="shared" si="9"/>
        <v>57</v>
      </c>
      <c r="B60" s="143">
        <f t="shared" si="10"/>
        <v>72.877438334120043</v>
      </c>
      <c r="C60" s="133">
        <v>270</v>
      </c>
      <c r="D60" s="133">
        <v>0</v>
      </c>
      <c r="E60" s="166">
        <v>0</v>
      </c>
      <c r="F60" s="143">
        <f t="shared" si="0"/>
        <v>12.4893</v>
      </c>
      <c r="G60" s="143">
        <f t="shared" si="1"/>
        <v>0.30348998999999999</v>
      </c>
      <c r="H60" s="143">
        <f>'SW7'!C$12</f>
        <v>56.47</v>
      </c>
      <c r="I60" s="143">
        <f t="shared" si="2"/>
        <v>3372.1109999999999</v>
      </c>
      <c r="J60" s="143">
        <f>I60*'SW7'!C$13</f>
        <v>71.825964299999995</v>
      </c>
      <c r="K60" s="143">
        <f t="shared" si="3"/>
        <v>9.4533426743</v>
      </c>
      <c r="M60" s="143">
        <f t="shared" si="4"/>
        <v>0</v>
      </c>
      <c r="N60" s="143">
        <f t="shared" si="5"/>
        <v>0</v>
      </c>
      <c r="O60" s="143">
        <f t="shared" si="6"/>
        <v>678.99545343993827</v>
      </c>
      <c r="P60" s="143">
        <f t="shared" si="7"/>
        <v>0</v>
      </c>
      <c r="Q60" s="143">
        <f t="shared" si="7"/>
        <v>0</v>
      </c>
      <c r="R60" s="143">
        <f t="shared" si="7"/>
        <v>0</v>
      </c>
      <c r="S60" s="143">
        <f t="shared" si="8"/>
        <v>678.99545343993827</v>
      </c>
      <c r="T60" s="143">
        <f>U59-(U59*(0.5^(1/'SW7'!C$2)))</f>
        <v>145.9760427112742</v>
      </c>
      <c r="U60" s="143">
        <f t="shared" si="11"/>
        <v>23541.569023030457</v>
      </c>
      <c r="V60" s="147">
        <f>(U60*'SW7'!C$3/(B60*'SW7'!C$4)/1000)</f>
        <v>0.20670314482753299</v>
      </c>
      <c r="W60" s="147">
        <f>V60/'SW7'!C$5</f>
        <v>2.5837893103441623</v>
      </c>
    </row>
    <row r="61" spans="1:23" x14ac:dyDescent="0.35">
      <c r="A61" s="142">
        <f t="shared" si="9"/>
        <v>58</v>
      </c>
      <c r="B61" s="143">
        <f t="shared" si="10"/>
        <v>73.626449738280044</v>
      </c>
      <c r="C61" s="133">
        <v>270</v>
      </c>
      <c r="D61" s="133">
        <v>0</v>
      </c>
      <c r="E61" s="166">
        <v>0</v>
      </c>
      <c r="F61" s="143">
        <f t="shared" si="0"/>
        <v>12.497399999999999</v>
      </c>
      <c r="G61" s="143">
        <f t="shared" si="1"/>
        <v>0.30368681999999997</v>
      </c>
      <c r="H61" s="143">
        <f>'SW7'!C$12</f>
        <v>56.47</v>
      </c>
      <c r="I61" s="143">
        <f t="shared" si="2"/>
        <v>3374.2979999999998</v>
      </c>
      <c r="J61" s="143">
        <f>I61*'SW7'!C$13</f>
        <v>71.872547399999988</v>
      </c>
      <c r="K61" s="143">
        <f t="shared" si="3"/>
        <v>9.4739876528000018</v>
      </c>
      <c r="M61" s="143">
        <f t="shared" si="4"/>
        <v>0</v>
      </c>
      <c r="N61" s="143">
        <f t="shared" si="5"/>
        <v>0</v>
      </c>
      <c r="O61" s="143">
        <f t="shared" si="6"/>
        <v>680.9196266428828</v>
      </c>
      <c r="P61" s="143">
        <f t="shared" si="7"/>
        <v>0</v>
      </c>
      <c r="Q61" s="143">
        <f t="shared" si="7"/>
        <v>0</v>
      </c>
      <c r="R61" s="143">
        <f t="shared" si="7"/>
        <v>0</v>
      </c>
      <c r="S61" s="143">
        <f t="shared" si="8"/>
        <v>680.9196266428828</v>
      </c>
      <c r="T61" s="143">
        <f>U60-(U60*(0.5^(1/'SW7'!C$2)))</f>
        <v>149.36594112511011</v>
      </c>
      <c r="U61" s="143">
        <f t="shared" si="11"/>
        <v>24074.58843375912</v>
      </c>
      <c r="V61" s="147">
        <f>(U61*'SW7'!C$3/(B61*'SW7'!C$4)/1000)</f>
        <v>0.20923281114248271</v>
      </c>
      <c r="W61" s="147">
        <f>V61/'SW7'!C$5</f>
        <v>2.6154101392810341</v>
      </c>
    </row>
    <row r="62" spans="1:23" x14ac:dyDescent="0.35">
      <c r="A62" s="142">
        <f t="shared" si="9"/>
        <v>59</v>
      </c>
      <c r="B62" s="143">
        <f t="shared" si="10"/>
        <v>74.378436472000047</v>
      </c>
      <c r="C62" s="133">
        <v>270</v>
      </c>
      <c r="D62" s="133">
        <v>0</v>
      </c>
      <c r="E62" s="166">
        <v>0</v>
      </c>
      <c r="F62" s="143">
        <f t="shared" si="0"/>
        <v>12.505299999999998</v>
      </c>
      <c r="G62" s="143">
        <f t="shared" si="1"/>
        <v>0.30387878999999995</v>
      </c>
      <c r="H62" s="143">
        <f>'SW7'!C$12</f>
        <v>56.47</v>
      </c>
      <c r="I62" s="143">
        <f t="shared" si="2"/>
        <v>3376.4309999999996</v>
      </c>
      <c r="J62" s="143">
        <f>I62*'SW7'!C$13</f>
        <v>71.917980299999996</v>
      </c>
      <c r="K62" s="143">
        <f t="shared" si="3"/>
        <v>9.4918955223000001</v>
      </c>
      <c r="M62" s="143">
        <f t="shared" si="4"/>
        <v>0</v>
      </c>
      <c r="N62" s="143">
        <f t="shared" si="5"/>
        <v>0</v>
      </c>
      <c r="O62" s="143">
        <f t="shared" si="6"/>
        <v>682.63795518242955</v>
      </c>
      <c r="P62" s="143">
        <f t="shared" si="7"/>
        <v>0</v>
      </c>
      <c r="Q62" s="143">
        <f t="shared" si="7"/>
        <v>0</v>
      </c>
      <c r="R62" s="143">
        <f t="shared" si="7"/>
        <v>0</v>
      </c>
      <c r="S62" s="143">
        <f t="shared" si="8"/>
        <v>682.63795518242955</v>
      </c>
      <c r="T62" s="143">
        <f>U61-(U61*(0.5^(1/'SW7'!C$2)))</f>
        <v>152.74782896120087</v>
      </c>
      <c r="U62" s="143">
        <f t="shared" si="11"/>
        <v>24606.142119276894</v>
      </c>
      <c r="V62" s="147">
        <f>(U62*'SW7'!C$3/(B62*'SW7'!C$4)/1000)</f>
        <v>0.21169044767329104</v>
      </c>
      <c r="W62" s="147">
        <f>V62/'SW7'!C$5</f>
        <v>2.6461305959161381</v>
      </c>
    </row>
    <row r="63" spans="1:23" x14ac:dyDescent="0.35">
      <c r="A63" s="142">
        <f t="shared" si="9"/>
        <v>60</v>
      </c>
      <c r="B63" s="143">
        <f t="shared" si="10"/>
        <v>75.133387352000057</v>
      </c>
      <c r="C63" s="133">
        <v>270</v>
      </c>
      <c r="D63" s="133">
        <v>0</v>
      </c>
      <c r="E63" s="166">
        <v>0</v>
      </c>
      <c r="F63" s="143">
        <f t="shared" si="0"/>
        <v>12.512999999999998</v>
      </c>
      <c r="G63" s="143">
        <f t="shared" si="1"/>
        <v>0.30406589999999994</v>
      </c>
      <c r="H63" s="143">
        <f>'SW7'!C$12</f>
        <v>56.47</v>
      </c>
      <c r="I63" s="143">
        <f t="shared" si="2"/>
        <v>3378.5099999999993</v>
      </c>
      <c r="J63" s="143">
        <f>I63*'SW7'!C$13</f>
        <v>71.962262999999979</v>
      </c>
      <c r="K63" s="143">
        <f t="shared" si="3"/>
        <v>9.507127999999998</v>
      </c>
      <c r="M63" s="143">
        <f t="shared" si="4"/>
        <v>0</v>
      </c>
      <c r="N63" s="143">
        <f t="shared" si="5"/>
        <v>0</v>
      </c>
      <c r="O63" s="143">
        <f t="shared" si="6"/>
        <v>684.15444551066366</v>
      </c>
      <c r="P63" s="143">
        <f t="shared" si="7"/>
        <v>0</v>
      </c>
      <c r="Q63" s="143">
        <f t="shared" si="7"/>
        <v>0</v>
      </c>
      <c r="R63" s="143">
        <f t="shared" si="7"/>
        <v>0</v>
      </c>
      <c r="S63" s="143">
        <f t="shared" si="8"/>
        <v>684.15444551066366</v>
      </c>
      <c r="T63" s="143">
        <f>U62-(U62*(0.5^(1/'SW7'!C$2)))</f>
        <v>156.12041710170161</v>
      </c>
      <c r="U63" s="143">
        <f t="shared" si="11"/>
        <v>25136.032245498121</v>
      </c>
      <c r="V63" s="147">
        <f>(U63*'SW7'!C$3/(B63*'SW7'!C$4)/1000)</f>
        <v>0.21407627218824118</v>
      </c>
      <c r="W63" s="147">
        <f>V63/'SW7'!C$5</f>
        <v>2.6759534023530147</v>
      </c>
    </row>
    <row r="64" spans="1:23" x14ac:dyDescent="0.35">
      <c r="A64" s="142">
        <f t="shared" si="9"/>
        <v>61</v>
      </c>
      <c r="B64" s="143">
        <f t="shared" si="10"/>
        <v>75.891291163080055</v>
      </c>
      <c r="C64" s="133">
        <v>270</v>
      </c>
      <c r="D64" s="133">
        <v>0</v>
      </c>
      <c r="E64" s="166">
        <v>0</v>
      </c>
      <c r="F64" s="143">
        <f t="shared" si="0"/>
        <v>12.520499999999998</v>
      </c>
      <c r="G64" s="143">
        <f t="shared" si="1"/>
        <v>0.30424814999999994</v>
      </c>
      <c r="H64" s="143">
        <f>'SW7'!C$12</f>
        <v>56.47</v>
      </c>
      <c r="I64" s="143">
        <f t="shared" si="2"/>
        <v>3380.5349999999994</v>
      </c>
      <c r="J64" s="143">
        <f>I64*'SW7'!C$13</f>
        <v>72.005395499999992</v>
      </c>
      <c r="K64" s="143">
        <f t="shared" si="3"/>
        <v>9.5197461863000008</v>
      </c>
      <c r="M64" s="143">
        <f t="shared" si="4"/>
        <v>0</v>
      </c>
      <c r="N64" s="143">
        <f t="shared" si="5"/>
        <v>0</v>
      </c>
      <c r="O64" s="143">
        <f t="shared" si="6"/>
        <v>685.47308920414821</v>
      </c>
      <c r="P64" s="143">
        <f t="shared" si="7"/>
        <v>0</v>
      </c>
      <c r="Q64" s="143">
        <f t="shared" si="7"/>
        <v>0</v>
      </c>
      <c r="R64" s="143">
        <f t="shared" si="7"/>
        <v>0</v>
      </c>
      <c r="S64" s="143">
        <f t="shared" si="8"/>
        <v>685.47308920414821</v>
      </c>
      <c r="T64" s="143">
        <f>U63-(U63*(0.5^(1/'SW7'!C$2)))</f>
        <v>159.48245033400235</v>
      </c>
      <c r="U64" s="143">
        <f t="shared" si="11"/>
        <v>25664.066273907083</v>
      </c>
      <c r="V64" s="147">
        <f>(U64*'SW7'!C$3/(B64*'SW7'!C$4)/1000)</f>
        <v>0.21639055680523983</v>
      </c>
      <c r="W64" s="147">
        <f>V64/'SW7'!C$5</f>
        <v>2.7048819600654976</v>
      </c>
    </row>
    <row r="65" spans="1:23" x14ac:dyDescent="0.35">
      <c r="A65" s="142">
        <f t="shared" si="9"/>
        <v>62</v>
      </c>
      <c r="B65" s="143">
        <f t="shared" si="10"/>
        <v>76.652136658120057</v>
      </c>
      <c r="C65" s="133">
        <v>270</v>
      </c>
      <c r="D65" s="133">
        <v>0</v>
      </c>
      <c r="E65" s="166">
        <v>0</v>
      </c>
      <c r="F65" s="143">
        <f t="shared" si="0"/>
        <v>12.527799999999999</v>
      </c>
      <c r="G65" s="143">
        <f t="shared" si="1"/>
        <v>0.30442553999999994</v>
      </c>
      <c r="H65" s="143">
        <f>'SW7'!C$12</f>
        <v>56.47</v>
      </c>
      <c r="I65" s="143">
        <f t="shared" si="2"/>
        <v>3382.5059999999999</v>
      </c>
      <c r="J65" s="143">
        <f>I65*'SW7'!C$13</f>
        <v>72.047377799999992</v>
      </c>
      <c r="K65" s="143">
        <f t="shared" si="3"/>
        <v>9.5298105648</v>
      </c>
      <c r="M65" s="143">
        <f t="shared" si="4"/>
        <v>0</v>
      </c>
      <c r="N65" s="143">
        <f t="shared" si="5"/>
        <v>0</v>
      </c>
      <c r="O65" s="143">
        <f t="shared" si="6"/>
        <v>686.59786212457686</v>
      </c>
      <c r="P65" s="143">
        <f t="shared" si="7"/>
        <v>0</v>
      </c>
      <c r="Q65" s="143">
        <f t="shared" si="7"/>
        <v>0</v>
      </c>
      <c r="R65" s="143">
        <f t="shared" si="7"/>
        <v>0</v>
      </c>
      <c r="S65" s="143">
        <f t="shared" si="8"/>
        <v>686.59786212457686</v>
      </c>
      <c r="T65" s="143">
        <f>U64-(U64*(0.5^(1/'SW7'!C$2)))</f>
        <v>162.83270704468669</v>
      </c>
      <c r="U65" s="143">
        <f t="shared" si="11"/>
        <v>26190.056912777229</v>
      </c>
      <c r="V65" s="147">
        <f>(U65*'SW7'!C$3/(B65*'SW7'!C$4)/1000)</f>
        <v>0.21863362470324321</v>
      </c>
      <c r="W65" s="147">
        <f>V65/'SW7'!C$5</f>
        <v>2.7329203087905403</v>
      </c>
    </row>
    <row r="66" spans="1:23" x14ac:dyDescent="0.35">
      <c r="A66" s="142">
        <f t="shared" si="9"/>
        <v>63</v>
      </c>
      <c r="B66" s="143">
        <f t="shared" si="10"/>
        <v>77.415912558080066</v>
      </c>
      <c r="C66" s="133">
        <v>270</v>
      </c>
      <c r="D66" s="133">
        <v>0</v>
      </c>
      <c r="E66" s="166">
        <v>0</v>
      </c>
      <c r="F66" s="143">
        <f t="shared" si="0"/>
        <v>12.534899999999999</v>
      </c>
      <c r="G66" s="143">
        <f t="shared" si="1"/>
        <v>0.30459806999999994</v>
      </c>
      <c r="H66" s="143">
        <f>'SW7'!C$12</f>
        <v>56.47</v>
      </c>
      <c r="I66" s="143">
        <f t="shared" si="2"/>
        <v>3384.4229999999998</v>
      </c>
      <c r="J66" s="143">
        <f>I66*'SW7'!C$13</f>
        <v>72.088209899999995</v>
      </c>
      <c r="K66" s="143">
        <f t="shared" si="3"/>
        <v>9.5373810023000019</v>
      </c>
      <c r="M66" s="143">
        <f t="shared" si="4"/>
        <v>0</v>
      </c>
      <c r="N66" s="143">
        <f t="shared" si="5"/>
        <v>0</v>
      </c>
      <c r="O66" s="143">
        <f t="shared" si="6"/>
        <v>687.53272359007485</v>
      </c>
      <c r="P66" s="143">
        <f t="shared" si="7"/>
        <v>0</v>
      </c>
      <c r="Q66" s="143">
        <f t="shared" si="7"/>
        <v>0</v>
      </c>
      <c r="R66" s="143">
        <f t="shared" si="7"/>
        <v>0</v>
      </c>
      <c r="S66" s="143">
        <f t="shared" si="8"/>
        <v>687.53272359007485</v>
      </c>
      <c r="T66" s="143">
        <f>U65-(U65*(0.5^(1/'SW7'!C$2)))</f>
        <v>166.16999891002342</v>
      </c>
      <c r="U66" s="143">
        <f t="shared" si="11"/>
        <v>26713.82206785712</v>
      </c>
      <c r="V66" s="147">
        <f>(U66*'SW7'!C$3/(B66*'SW7'!C$4)/1000)</f>
        <v>0.22080584699327305</v>
      </c>
      <c r="W66" s="147">
        <f>V66/'SW7'!C$5</f>
        <v>2.760073087415913</v>
      </c>
    </row>
    <row r="67" spans="1:23" x14ac:dyDescent="0.35">
      <c r="A67" s="142">
        <f t="shared" si="9"/>
        <v>64</v>
      </c>
      <c r="B67" s="143">
        <f t="shared" si="10"/>
        <v>78.182607552000078</v>
      </c>
      <c r="C67" s="133">
        <v>270</v>
      </c>
      <c r="D67" s="133">
        <v>0</v>
      </c>
      <c r="E67" s="166">
        <v>0</v>
      </c>
      <c r="F67" s="143">
        <f t="shared" si="0"/>
        <v>12.541799999999999</v>
      </c>
      <c r="G67" s="143">
        <f t="shared" si="1"/>
        <v>0.30476573999999995</v>
      </c>
      <c r="H67" s="143">
        <f>'SW7'!C$12</f>
        <v>56.47</v>
      </c>
      <c r="I67" s="143">
        <f t="shared" si="2"/>
        <v>3386.2859999999996</v>
      </c>
      <c r="J67" s="143">
        <f>I67*'SW7'!C$13</f>
        <v>72.127891799999986</v>
      </c>
      <c r="K67" s="143">
        <f t="shared" si="3"/>
        <v>9.5425167488000007</v>
      </c>
      <c r="M67" s="143">
        <f t="shared" si="4"/>
        <v>0</v>
      </c>
      <c r="N67" s="143">
        <f t="shared" si="5"/>
        <v>0</v>
      </c>
      <c r="O67" s="143">
        <f t="shared" si="6"/>
        <v>688.28161555713405</v>
      </c>
      <c r="P67" s="143">
        <f t="shared" si="7"/>
        <v>0</v>
      </c>
      <c r="Q67" s="143">
        <f t="shared" si="7"/>
        <v>0</v>
      </c>
      <c r="R67" s="143">
        <f t="shared" si="7"/>
        <v>0</v>
      </c>
      <c r="S67" s="143">
        <f t="shared" si="8"/>
        <v>688.28161555713405</v>
      </c>
      <c r="T67" s="143">
        <f>U66-(U66*(0.5^(1/'SW7'!C$2)))</f>
        <v>169.4931705830968</v>
      </c>
      <c r="U67" s="143">
        <f t="shared" si="11"/>
        <v>27235.184792537169</v>
      </c>
      <c r="V67" s="147">
        <f>(U67*'SW7'!C$3/(B67*'SW7'!C$4)/1000)</f>
        <v>0.2229076397410395</v>
      </c>
      <c r="W67" s="147">
        <f>V67/'SW7'!C$5</f>
        <v>2.7863454967629937</v>
      </c>
    </row>
    <row r="68" spans="1:23" x14ac:dyDescent="0.35">
      <c r="A68" s="142">
        <f t="shared" si="9"/>
        <v>65</v>
      </c>
      <c r="B68" s="143">
        <f t="shared" si="10"/>
        <v>78.952210297000093</v>
      </c>
      <c r="C68" s="133">
        <v>270</v>
      </c>
      <c r="D68" s="133">
        <v>0</v>
      </c>
      <c r="E68" s="166">
        <v>0</v>
      </c>
      <c r="F68" s="143">
        <f t="shared" ref="F68:F131" si="12">-0.0001*A68^2+0.0196*A68+11.697</f>
        <v>12.548499999999999</v>
      </c>
      <c r="G68" s="143">
        <f t="shared" ref="G68:G131" si="13">F68*0.0243</f>
        <v>0.30492854999999996</v>
      </c>
      <c r="H68" s="143">
        <f>'SW7'!C$12</f>
        <v>56.47</v>
      </c>
      <c r="I68" s="143">
        <f t="shared" ref="I68:I131" si="14">F68*C68+G68*D68+H68*E68</f>
        <v>3388.0949999999998</v>
      </c>
      <c r="J68" s="143">
        <f>I68*'SW7'!C$13</f>
        <v>72.166423499999993</v>
      </c>
      <c r="K68" s="143">
        <f t="shared" ref="K68:K131" si="15">-0.0000000257*A68^4+0.0000163*A68^3-0.003686*A68^2+0.3024*A68+1.445</f>
        <v>9.5452764375000001</v>
      </c>
      <c r="M68" s="143">
        <f t="shared" ref="M68:M131" si="16">0.0243*L68</f>
        <v>0</v>
      </c>
      <c r="N68" s="143">
        <f t="shared" ref="N68:N131" si="17">4*L68</f>
        <v>0</v>
      </c>
      <c r="O68" s="143">
        <f t="shared" ref="O68:O131" si="18">J68*K68</f>
        <v>688.8484618131962</v>
      </c>
      <c r="P68" s="143">
        <f t="shared" ref="P68:R131" si="19">C68*L68</f>
        <v>0</v>
      </c>
      <c r="Q68" s="143">
        <f t="shared" si="19"/>
        <v>0</v>
      </c>
      <c r="R68" s="143">
        <f t="shared" si="19"/>
        <v>0</v>
      </c>
      <c r="S68" s="143">
        <f t="shared" ref="S68:S131" si="20">SUM(O68:R68)</f>
        <v>688.8484618131962</v>
      </c>
      <c r="T68" s="143">
        <f>U67-(U67*(0.5^(1/'SW7'!C$2)))</f>
        <v>172.80109937761517</v>
      </c>
      <c r="U68" s="143">
        <f t="shared" si="11"/>
        <v>27753.973237511207</v>
      </c>
      <c r="V68" s="147">
        <f>(U68*'SW7'!C$3/(B68*'SW7'!C$4)/1000)</f>
        <v>0.22493946113362048</v>
      </c>
      <c r="W68" s="147">
        <f>V68/'SW7'!C$5</f>
        <v>2.8117432641702558</v>
      </c>
    </row>
    <row r="69" spans="1:23" x14ac:dyDescent="0.35">
      <c r="A69" s="142">
        <f t="shared" ref="A69:A132" si="21">A68+1</f>
        <v>66</v>
      </c>
      <c r="B69" s="143">
        <f t="shared" ref="B69:B132" si="22">B68+0.5584 + 2*0.001787*A69 -3*0.00000155*A69^2 - 4*0.00000000133*A69^3</f>
        <v>79.724709418280099</v>
      </c>
      <c r="C69" s="133">
        <v>270</v>
      </c>
      <c r="D69" s="133">
        <v>0</v>
      </c>
      <c r="E69" s="166">
        <v>0</v>
      </c>
      <c r="F69" s="143">
        <f t="shared" si="12"/>
        <v>12.555</v>
      </c>
      <c r="G69" s="143">
        <f t="shared" si="13"/>
        <v>0.30508649999999998</v>
      </c>
      <c r="H69" s="143">
        <f>'SW7'!C$12</f>
        <v>56.47</v>
      </c>
      <c r="I69" s="143">
        <f t="shared" si="14"/>
        <v>3389.85</v>
      </c>
      <c r="J69" s="143">
        <f>I69*'SW7'!C$13</f>
        <v>72.203805000000003</v>
      </c>
      <c r="K69" s="143">
        <f t="shared" si="15"/>
        <v>9.5457180848000025</v>
      </c>
      <c r="M69" s="143">
        <f t="shared" si="16"/>
        <v>0</v>
      </c>
      <c r="N69" s="143">
        <f t="shared" si="17"/>
        <v>0</v>
      </c>
      <c r="O69" s="143">
        <f t="shared" si="18"/>
        <v>689.23716717987293</v>
      </c>
      <c r="P69" s="143">
        <f t="shared" si="19"/>
        <v>0</v>
      </c>
      <c r="Q69" s="143">
        <f t="shared" si="19"/>
        <v>0</v>
      </c>
      <c r="R69" s="143">
        <f t="shared" si="19"/>
        <v>0</v>
      </c>
      <c r="S69" s="143">
        <f t="shared" si="20"/>
        <v>689.23716717987293</v>
      </c>
      <c r="T69" s="143">
        <f>U68-(U68*(0.5^(1/'SW7'!C$2)))</f>
        <v>176.09269494851833</v>
      </c>
      <c r="U69" s="143">
        <f t="shared" ref="U69:U132" si="23">U68+S68-T68</f>
        <v>28270.020599946787</v>
      </c>
      <c r="V69" s="147">
        <f>(U69*'SW7'!C$3/(B69*'SW7'!C$4)/1000)</f>
        <v>0.22690180878305358</v>
      </c>
      <c r="W69" s="147">
        <f>V69/'SW7'!C$5</f>
        <v>2.8362726097881699</v>
      </c>
    </row>
    <row r="70" spans="1:23" x14ac:dyDescent="0.35">
      <c r="A70" s="142">
        <f t="shared" si="21"/>
        <v>67</v>
      </c>
      <c r="B70" s="143">
        <f t="shared" si="22"/>
        <v>80.500093509120106</v>
      </c>
      <c r="C70" s="133">
        <v>270</v>
      </c>
      <c r="D70" s="133">
        <v>0</v>
      </c>
      <c r="E70" s="166">
        <v>0</v>
      </c>
      <c r="F70" s="143">
        <f t="shared" si="12"/>
        <v>12.561299999999999</v>
      </c>
      <c r="G70" s="143">
        <f t="shared" si="13"/>
        <v>0.30523958999999995</v>
      </c>
      <c r="H70" s="143">
        <f>'SW7'!C$12</f>
        <v>56.47</v>
      </c>
      <c r="I70" s="143">
        <f t="shared" si="14"/>
        <v>3391.5509999999999</v>
      </c>
      <c r="J70" s="143">
        <f>I70*'SW7'!C$13</f>
        <v>72.2400363</v>
      </c>
      <c r="K70" s="143">
        <f t="shared" si="15"/>
        <v>9.5438990902999983</v>
      </c>
      <c r="L70" s="167">
        <f>5.4702 * LN(A70) - 22.889</f>
        <v>0.11150956659246347</v>
      </c>
      <c r="M70" s="143">
        <f t="shared" si="16"/>
        <v>2.7096824681968621E-3</v>
      </c>
      <c r="N70" s="143">
        <f t="shared" si="17"/>
        <v>0.44603826636985389</v>
      </c>
      <c r="O70" s="143">
        <f t="shared" si="18"/>
        <v>689.45161672680888</v>
      </c>
      <c r="P70" s="143">
        <f t="shared" si="19"/>
        <v>30.107582979965137</v>
      </c>
      <c r="Q70" s="143">
        <f t="shared" si="19"/>
        <v>0</v>
      </c>
      <c r="R70" s="143">
        <f t="shared" si="19"/>
        <v>0</v>
      </c>
      <c r="S70" s="143">
        <f t="shared" si="20"/>
        <v>719.55919970677405</v>
      </c>
      <c r="T70" s="143">
        <f>U69-(U69*(0.5^(1/'SW7'!C$2)))</f>
        <v>179.36689896949611</v>
      </c>
      <c r="U70" s="143">
        <f t="shared" si="23"/>
        <v>28783.165072178141</v>
      </c>
      <c r="V70" s="147">
        <f>(U70*'SW7'!C$3/(B70*'SW7'!C$4)/1000)</f>
        <v>0.22879521716008028</v>
      </c>
      <c r="W70" s="147">
        <f>V70/'SW7'!C$5</f>
        <v>2.8599402145010036</v>
      </c>
    </row>
    <row r="71" spans="1:23" x14ac:dyDescent="0.35">
      <c r="A71" s="142">
        <f t="shared" si="21"/>
        <v>68</v>
      </c>
      <c r="B71" s="143">
        <f t="shared" si="22"/>
        <v>81.278351130880111</v>
      </c>
      <c r="C71" s="133">
        <v>270</v>
      </c>
      <c r="D71" s="133">
        <v>0</v>
      </c>
      <c r="E71" s="166">
        <v>0</v>
      </c>
      <c r="F71" s="143">
        <f t="shared" si="12"/>
        <v>12.567399999999999</v>
      </c>
      <c r="G71" s="143">
        <f t="shared" si="13"/>
        <v>0.30538781999999998</v>
      </c>
      <c r="H71" s="143">
        <f>'SW7'!C$12</f>
        <v>56.47</v>
      </c>
      <c r="I71" s="143">
        <f t="shared" si="14"/>
        <v>3393.1979999999999</v>
      </c>
      <c r="J71" s="143">
        <f>I71*'SW7'!C$13</f>
        <v>72.275117399999999</v>
      </c>
      <c r="K71" s="143">
        <f t="shared" si="15"/>
        <v>9.5398762368000032</v>
      </c>
      <c r="L71" s="167">
        <f t="shared" ref="L71:L134" si="24">5.4702 * LN(A71) - 22.889</f>
        <v>0.19255104885434093</v>
      </c>
      <c r="M71" s="143">
        <f t="shared" si="16"/>
        <v>4.6789904871604848E-3</v>
      </c>
      <c r="N71" s="143">
        <f t="shared" si="17"/>
        <v>0.77020419541736374</v>
      </c>
      <c r="O71" s="143">
        <f t="shared" si="18"/>
        <v>689.49567499619047</v>
      </c>
      <c r="P71" s="143">
        <f t="shared" si="19"/>
        <v>51.988783190672052</v>
      </c>
      <c r="Q71" s="143">
        <f t="shared" si="19"/>
        <v>0</v>
      </c>
      <c r="R71" s="143">
        <f t="shared" si="19"/>
        <v>0</v>
      </c>
      <c r="S71" s="143">
        <f t="shared" si="20"/>
        <v>741.48445818686253</v>
      </c>
      <c r="T71" s="143">
        <f>U70-(U70*(0.5^(1/'SW7'!C$2)))</f>
        <v>182.62268480743296</v>
      </c>
      <c r="U71" s="143">
        <f t="shared" si="23"/>
        <v>29323.35737291542</v>
      </c>
      <c r="V71" s="147">
        <f>(U71*'SW7'!C$3/(B71*'SW7'!C$4)/1000)</f>
        <v>0.23085728649908951</v>
      </c>
      <c r="W71" s="147">
        <f>V71/'SW7'!C$5</f>
        <v>2.8857160812386189</v>
      </c>
    </row>
    <row r="72" spans="1:23" x14ac:dyDescent="0.35">
      <c r="A72" s="142">
        <f t="shared" si="21"/>
        <v>69</v>
      </c>
      <c r="B72" s="143">
        <f t="shared" si="22"/>
        <v>82.059470813000118</v>
      </c>
      <c r="C72" s="133">
        <v>270</v>
      </c>
      <c r="D72" s="133">
        <v>0</v>
      </c>
      <c r="E72" s="166">
        <v>0</v>
      </c>
      <c r="F72" s="143">
        <f t="shared" si="12"/>
        <v>12.5733</v>
      </c>
      <c r="G72" s="143">
        <f t="shared" si="13"/>
        <v>0.30553118999999995</v>
      </c>
      <c r="H72" s="143">
        <f>'SW7'!C$12</f>
        <v>56.47</v>
      </c>
      <c r="I72" s="143">
        <f t="shared" si="14"/>
        <v>3394.7909999999997</v>
      </c>
      <c r="J72" s="143">
        <f>I72*'SW7'!C$13</f>
        <v>72.309048299999986</v>
      </c>
      <c r="K72" s="143">
        <f t="shared" si="15"/>
        <v>9.5337056902999997</v>
      </c>
      <c r="L72" s="167">
        <f t="shared" si="24"/>
        <v>0.27240940144793058</v>
      </c>
      <c r="M72" s="143">
        <f t="shared" si="16"/>
        <v>6.6195484551847122E-3</v>
      </c>
      <c r="N72" s="143">
        <f t="shared" si="17"/>
        <v>1.0896376057917223</v>
      </c>
      <c r="O72" s="143">
        <f t="shared" si="18"/>
        <v>689.37318523788736</v>
      </c>
      <c r="P72" s="143">
        <f t="shared" si="19"/>
        <v>73.550538390941256</v>
      </c>
      <c r="Q72" s="143">
        <f t="shared" si="19"/>
        <v>0</v>
      </c>
      <c r="R72" s="143">
        <f t="shared" si="19"/>
        <v>0</v>
      </c>
      <c r="S72" s="143">
        <f t="shared" si="20"/>
        <v>762.92372362882861</v>
      </c>
      <c r="T72" s="143">
        <f>U71-(U71*(0.5^(1/'SW7'!C$2)))</f>
        <v>186.05008301140333</v>
      </c>
      <c r="U72" s="143">
        <f t="shared" si="23"/>
        <v>29882.21914629485</v>
      </c>
      <c r="V72" s="147">
        <f>(U72*'SW7'!C$3/(B72*'SW7'!C$4)/1000)</f>
        <v>0.2330177006379934</v>
      </c>
      <c r="W72" s="147">
        <f>V72/'SW7'!C$5</f>
        <v>2.9127212579749173</v>
      </c>
    </row>
    <row r="73" spans="1:23" x14ac:dyDescent="0.35">
      <c r="A73" s="142">
        <f t="shared" si="21"/>
        <v>70</v>
      </c>
      <c r="B73" s="143">
        <f t="shared" si="22"/>
        <v>82.84344105300012</v>
      </c>
      <c r="C73" s="133">
        <v>270</v>
      </c>
      <c r="D73" s="133">
        <v>0</v>
      </c>
      <c r="E73" s="166">
        <v>0</v>
      </c>
      <c r="F73" s="143">
        <f t="shared" si="12"/>
        <v>12.578999999999999</v>
      </c>
      <c r="G73" s="143">
        <f t="shared" si="13"/>
        <v>0.30566969999999993</v>
      </c>
      <c r="H73" s="143">
        <f>'SW7'!C$12</f>
        <v>56.47</v>
      </c>
      <c r="I73" s="143">
        <f t="shared" si="14"/>
        <v>3396.3299999999995</v>
      </c>
      <c r="J73" s="143">
        <f>I73*'SW7'!C$13</f>
        <v>72.34182899999999</v>
      </c>
      <c r="K73" s="143">
        <f t="shared" si="15"/>
        <v>9.5254429999999992</v>
      </c>
      <c r="L73" s="167">
        <f t="shared" si="24"/>
        <v>0.3511186730584086</v>
      </c>
      <c r="M73" s="143">
        <f t="shared" si="16"/>
        <v>8.5321837553193284E-3</v>
      </c>
      <c r="N73" s="143">
        <f t="shared" si="17"/>
        <v>1.4044746922336344</v>
      </c>
      <c r="O73" s="143">
        <f t="shared" si="18"/>
        <v>689.08796865524687</v>
      </c>
      <c r="P73" s="143">
        <f t="shared" si="19"/>
        <v>94.802041725770323</v>
      </c>
      <c r="Q73" s="143">
        <f t="shared" si="19"/>
        <v>0</v>
      </c>
      <c r="R73" s="143">
        <f t="shared" si="19"/>
        <v>0</v>
      </c>
      <c r="S73" s="143">
        <f t="shared" si="20"/>
        <v>783.89001038101719</v>
      </c>
      <c r="T73" s="143">
        <f>U72-(U72*(0.5^(1/'SW7'!C$2)))</f>
        <v>189.59593480479816</v>
      </c>
      <c r="U73" s="143">
        <f t="shared" si="23"/>
        <v>30459.092786912275</v>
      </c>
      <c r="V73" s="147">
        <f>(U73*'SW7'!C$3/(B73*'SW7'!C$4)/1000)</f>
        <v>0.23526840709603977</v>
      </c>
      <c r="W73" s="147">
        <f>V73/'SW7'!C$5</f>
        <v>2.9408550887004972</v>
      </c>
    </row>
    <row r="74" spans="1:23" x14ac:dyDescent="0.35">
      <c r="A74" s="142">
        <f t="shared" si="21"/>
        <v>71</v>
      </c>
      <c r="B74" s="143">
        <f t="shared" si="22"/>
        <v>83.630250316480129</v>
      </c>
      <c r="C74" s="133">
        <v>270</v>
      </c>
      <c r="D74" s="133">
        <v>0</v>
      </c>
      <c r="E74" s="166">
        <v>0</v>
      </c>
      <c r="F74" s="143">
        <f t="shared" si="12"/>
        <v>12.584499999999998</v>
      </c>
      <c r="G74" s="143">
        <f t="shared" si="13"/>
        <v>0.30580334999999997</v>
      </c>
      <c r="H74" s="143">
        <f>'SW7'!C$12</f>
        <v>56.47</v>
      </c>
      <c r="I74" s="143">
        <f t="shared" si="14"/>
        <v>3397.8149999999996</v>
      </c>
      <c r="J74" s="143">
        <f>I74*'SW7'!C$13</f>
        <v>72.373459499999996</v>
      </c>
      <c r="K74" s="143">
        <f t="shared" si="15"/>
        <v>9.5151430983000012</v>
      </c>
      <c r="L74" s="167">
        <f t="shared" si="24"/>
        <v>0.42871146339140509</v>
      </c>
      <c r="M74" s="143">
        <f t="shared" si="16"/>
        <v>1.0417688560411142E-2</v>
      </c>
      <c r="N74" s="143">
        <f t="shared" si="17"/>
        <v>1.7148458535656204</v>
      </c>
      <c r="O74" s="143">
        <f t="shared" si="18"/>
        <v>688.6438236615196</v>
      </c>
      <c r="P74" s="143">
        <f t="shared" si="19"/>
        <v>115.75209511567937</v>
      </c>
      <c r="Q74" s="143">
        <f t="shared" si="19"/>
        <v>0</v>
      </c>
      <c r="R74" s="143">
        <f t="shared" si="19"/>
        <v>0</v>
      </c>
      <c r="S74" s="143">
        <f t="shared" si="20"/>
        <v>804.39591877719897</v>
      </c>
      <c r="T74" s="143">
        <f>U73-(U73*(0.5^(1/'SW7'!C$2)))</f>
        <v>193.25606782978139</v>
      </c>
      <c r="U74" s="143">
        <f t="shared" si="23"/>
        <v>31053.386862488493</v>
      </c>
      <c r="V74" s="147">
        <f>(U74*'SW7'!C$3/(B74*'SW7'!C$4)/1000)</f>
        <v>0.23760214394082715</v>
      </c>
      <c r="W74" s="147">
        <f>V74/'SW7'!C$5</f>
        <v>2.9700267992603395</v>
      </c>
    </row>
    <row r="75" spans="1:23" x14ac:dyDescent="0.35">
      <c r="A75" s="142">
        <f t="shared" si="21"/>
        <v>72</v>
      </c>
      <c r="B75" s="143">
        <f t="shared" si="22"/>
        <v>84.419887037120134</v>
      </c>
      <c r="C75" s="133">
        <v>270</v>
      </c>
      <c r="D75" s="133">
        <v>0</v>
      </c>
      <c r="E75" s="166">
        <v>0</v>
      </c>
      <c r="F75" s="143">
        <f t="shared" si="12"/>
        <v>12.589799999999999</v>
      </c>
      <c r="G75" s="143">
        <f t="shared" si="13"/>
        <v>0.30593213999999996</v>
      </c>
      <c r="H75" s="143">
        <f>'SW7'!C$12</f>
        <v>56.47</v>
      </c>
      <c r="I75" s="143">
        <f t="shared" si="14"/>
        <v>3399.2459999999996</v>
      </c>
      <c r="J75" s="143">
        <f>I75*'SW7'!C$13</f>
        <v>72.403939799999989</v>
      </c>
      <c r="K75" s="143">
        <f t="shared" si="15"/>
        <v>9.5028603008000001</v>
      </c>
      <c r="L75" s="167">
        <f t="shared" si="24"/>
        <v>0.5052190042416278</v>
      </c>
      <c r="M75" s="143">
        <f t="shared" si="16"/>
        <v>1.2276821803071556E-2</v>
      </c>
      <c r="N75" s="143">
        <f t="shared" si="17"/>
        <v>2.0208760169665112</v>
      </c>
      <c r="O75" s="143">
        <f t="shared" si="18"/>
        <v>688.04452514693298</v>
      </c>
      <c r="P75" s="143">
        <f t="shared" si="19"/>
        <v>136.40913114523951</v>
      </c>
      <c r="Q75" s="143">
        <f t="shared" si="19"/>
        <v>0</v>
      </c>
      <c r="R75" s="143">
        <f t="shared" si="19"/>
        <v>0</v>
      </c>
      <c r="S75" s="143">
        <f t="shared" si="20"/>
        <v>824.45365629217247</v>
      </c>
      <c r="T75" s="143">
        <f>U74-(U74*(0.5^(1/'SW7'!C$2)))</f>
        <v>197.02672958204857</v>
      </c>
      <c r="U75" s="143">
        <f t="shared" si="23"/>
        <v>31664.526713435909</v>
      </c>
      <c r="V75" s="147">
        <f>(U75*'SW7'!C$3/(B75*'SW7'!C$4)/1000)</f>
        <v>0.24001203120390119</v>
      </c>
      <c r="W75" s="147">
        <f>V75/'SW7'!C$5</f>
        <v>3.0001503900487649</v>
      </c>
    </row>
    <row r="76" spans="1:23" x14ac:dyDescent="0.35">
      <c r="A76" s="142">
        <f t="shared" si="21"/>
        <v>73</v>
      </c>
      <c r="B76" s="143">
        <f t="shared" si="22"/>
        <v>85.21233961668014</v>
      </c>
      <c r="C76" s="133">
        <v>270</v>
      </c>
      <c r="D76" s="133">
        <v>0</v>
      </c>
      <c r="E76" s="166">
        <v>0</v>
      </c>
      <c r="F76" s="143">
        <f t="shared" si="12"/>
        <v>12.594899999999999</v>
      </c>
      <c r="G76" s="143">
        <f t="shared" si="13"/>
        <v>0.30605606999999996</v>
      </c>
      <c r="H76" s="143">
        <f>'SW7'!C$12</f>
        <v>56.47</v>
      </c>
      <c r="I76" s="143">
        <f t="shared" si="14"/>
        <v>3400.6229999999996</v>
      </c>
      <c r="J76" s="143">
        <f>I76*'SW7'!C$13</f>
        <v>72.433269899999985</v>
      </c>
      <c r="K76" s="143">
        <f t="shared" si="15"/>
        <v>9.4886483063</v>
      </c>
      <c r="L76" s="167">
        <f t="shared" si="24"/>
        <v>0.58067123496993034</v>
      </c>
      <c r="M76" s="143">
        <f t="shared" si="16"/>
        <v>1.4110311009769307E-2</v>
      </c>
      <c r="N76" s="143">
        <f t="shared" si="17"/>
        <v>2.3226849398797214</v>
      </c>
      <c r="O76" s="143">
        <f t="shared" si="18"/>
        <v>687.29382375640557</v>
      </c>
      <c r="P76" s="143">
        <f t="shared" si="19"/>
        <v>156.7812334418812</v>
      </c>
      <c r="Q76" s="143">
        <f t="shared" si="19"/>
        <v>0</v>
      </c>
      <c r="R76" s="143">
        <f t="shared" si="19"/>
        <v>0</v>
      </c>
      <c r="S76" s="143">
        <f t="shared" si="20"/>
        <v>844.0750571982868</v>
      </c>
      <c r="T76" s="143">
        <f>U75-(U75*(0.5^(1/'SW7'!C$2)))</f>
        <v>200.90427397624444</v>
      </c>
      <c r="U76" s="143">
        <f t="shared" si="23"/>
        <v>32291.953640146032</v>
      </c>
      <c r="V76" s="147">
        <f>(U76*'SW7'!C$3/(B76*'SW7'!C$4)/1000)</f>
        <v>0.24249154954364929</v>
      </c>
      <c r="W76" s="147">
        <f>V76/'SW7'!C$5</f>
        <v>3.0311443692956161</v>
      </c>
    </row>
    <row r="77" spans="1:23" x14ac:dyDescent="0.35">
      <c r="A77" s="142">
        <f t="shared" si="21"/>
        <v>74</v>
      </c>
      <c r="B77" s="143">
        <f t="shared" si="22"/>
        <v>86.007596425000145</v>
      </c>
      <c r="C77" s="133">
        <v>270</v>
      </c>
      <c r="D77" s="133">
        <v>0</v>
      </c>
      <c r="E77" s="166">
        <v>0</v>
      </c>
      <c r="F77" s="143">
        <f t="shared" si="12"/>
        <v>12.599799999999998</v>
      </c>
      <c r="G77" s="143">
        <f t="shared" si="13"/>
        <v>0.30617513999999996</v>
      </c>
      <c r="H77" s="143">
        <f>'SW7'!C$12</f>
        <v>56.47</v>
      </c>
      <c r="I77" s="143">
        <f t="shared" si="14"/>
        <v>3401.9459999999995</v>
      </c>
      <c r="J77" s="143">
        <f>I77*'SW7'!C$13</f>
        <v>72.461449799999983</v>
      </c>
      <c r="K77" s="143">
        <f t="shared" si="15"/>
        <v>9.4725601967999999</v>
      </c>
      <c r="L77" s="167">
        <f t="shared" si="24"/>
        <v>0.65509687284545493</v>
      </c>
      <c r="M77" s="143">
        <f t="shared" si="16"/>
        <v>1.5918854010144555E-2</v>
      </c>
      <c r="N77" s="143">
        <f t="shared" si="17"/>
        <v>2.6203874913818197</v>
      </c>
      <c r="O77" s="143">
        <f t="shared" si="18"/>
        <v>686.39544517790114</v>
      </c>
      <c r="P77" s="143">
        <f t="shared" si="19"/>
        <v>176.87615566827282</v>
      </c>
      <c r="Q77" s="143">
        <f t="shared" si="19"/>
        <v>0</v>
      </c>
      <c r="R77" s="143">
        <f t="shared" si="19"/>
        <v>0</v>
      </c>
      <c r="S77" s="143">
        <f t="shared" si="20"/>
        <v>863.2716008461739</v>
      </c>
      <c r="T77" s="143">
        <f>U76-(U76*(0.5^(1/'SW7'!C$2)))</f>
        <v>204.88515618947349</v>
      </c>
      <c r="U77" s="143">
        <f t="shared" si="23"/>
        <v>32935.124423368077</v>
      </c>
      <c r="V77" s="147">
        <f>(U77*'SW7'!C$3/(B77*'SW7'!C$4)/1000)</f>
        <v>0.24503452236416556</v>
      </c>
      <c r="W77" s="147">
        <f>V77/'SW7'!C$5</f>
        <v>3.0629315295520696</v>
      </c>
    </row>
    <row r="78" spans="1:23" x14ac:dyDescent="0.35">
      <c r="A78" s="142">
        <f t="shared" si="21"/>
        <v>75</v>
      </c>
      <c r="B78" s="143">
        <f t="shared" si="22"/>
        <v>86.80564580000015</v>
      </c>
      <c r="C78" s="133">
        <v>270</v>
      </c>
      <c r="D78" s="133">
        <v>0</v>
      </c>
      <c r="E78" s="166">
        <v>0</v>
      </c>
      <c r="F78" s="143">
        <f t="shared" si="12"/>
        <v>12.6045</v>
      </c>
      <c r="G78" s="143">
        <f t="shared" si="13"/>
        <v>0.30628934999999996</v>
      </c>
      <c r="H78" s="143">
        <f>'SW7'!C$12</f>
        <v>56.47</v>
      </c>
      <c r="I78" s="143">
        <f t="shared" si="14"/>
        <v>3403.2150000000001</v>
      </c>
      <c r="J78" s="143">
        <f>I78*'SW7'!C$13</f>
        <v>72.488479499999997</v>
      </c>
      <c r="K78" s="143">
        <f t="shared" si="15"/>
        <v>9.4546484374999995</v>
      </c>
      <c r="L78" s="167">
        <f t="shared" si="24"/>
        <v>0.72852347866632527</v>
      </c>
      <c r="M78" s="143">
        <f t="shared" si="16"/>
        <v>1.7703120531591704E-2</v>
      </c>
      <c r="N78" s="143">
        <f t="shared" si="17"/>
        <v>2.9140939146653011</v>
      </c>
      <c r="O78" s="143">
        <f t="shared" si="18"/>
        <v>685.35308944142571</v>
      </c>
      <c r="P78" s="143">
        <f t="shared" si="19"/>
        <v>196.70133923990784</v>
      </c>
      <c r="Q78" s="143">
        <f t="shared" si="19"/>
        <v>0</v>
      </c>
      <c r="R78" s="143">
        <f t="shared" si="19"/>
        <v>0</v>
      </c>
      <c r="S78" s="143">
        <f t="shared" si="20"/>
        <v>882.05442868133355</v>
      </c>
      <c r="T78" s="143">
        <f>U77-(U77*(0.5^(1/'SW7'!C$2)))</f>
        <v>208.96592961821807</v>
      </c>
      <c r="U78" s="143">
        <f t="shared" si="23"/>
        <v>33593.510868024779</v>
      </c>
      <c r="V78" s="147">
        <f>(U78*'SW7'!C$3/(B78*'SW7'!C$4)/1000)</f>
        <v>0.24763509890117616</v>
      </c>
      <c r="W78" s="147">
        <f>V78/'SW7'!C$5</f>
        <v>3.0954387362647018</v>
      </c>
    </row>
    <row r="79" spans="1:23" x14ac:dyDescent="0.35">
      <c r="A79" s="142">
        <f t="shared" si="21"/>
        <v>76</v>
      </c>
      <c r="B79" s="143">
        <f t="shared" si="22"/>
        <v>87.606476047680161</v>
      </c>
      <c r="C79" s="133">
        <v>270</v>
      </c>
      <c r="D79" s="133">
        <v>0</v>
      </c>
      <c r="E79" s="166">
        <v>0</v>
      </c>
      <c r="F79" s="143">
        <f t="shared" si="12"/>
        <v>12.609</v>
      </c>
      <c r="G79" s="143">
        <f t="shared" si="13"/>
        <v>0.30639869999999997</v>
      </c>
      <c r="H79" s="143">
        <f>'SW7'!C$12</f>
        <v>56.47</v>
      </c>
      <c r="I79" s="143">
        <f t="shared" si="14"/>
        <v>3404.43</v>
      </c>
      <c r="J79" s="143">
        <f>I79*'SW7'!C$13</f>
        <v>72.514358999999999</v>
      </c>
      <c r="K79" s="143">
        <f t="shared" si="15"/>
        <v>9.4349648767999987</v>
      </c>
      <c r="L79" s="167">
        <f t="shared" si="24"/>
        <v>0.80097751803429063</v>
      </c>
      <c r="M79" s="143">
        <f t="shared" si="16"/>
        <v>1.9463753688233262E-2</v>
      </c>
      <c r="N79" s="143">
        <f t="shared" si="17"/>
        <v>3.2039100721371625</v>
      </c>
      <c r="O79" s="143">
        <f t="shared" si="18"/>
        <v>684.17043022866585</v>
      </c>
      <c r="P79" s="143">
        <f t="shared" si="19"/>
        <v>216.26392986925848</v>
      </c>
      <c r="Q79" s="143">
        <f t="shared" si="19"/>
        <v>0</v>
      </c>
      <c r="R79" s="143">
        <f t="shared" si="19"/>
        <v>0</v>
      </c>
      <c r="S79" s="143">
        <f t="shared" si="20"/>
        <v>900.43436009792435</v>
      </c>
      <c r="T79" s="143">
        <f>U78-(U78*(0.5^(1/'SW7'!C$2)))</f>
        <v>213.14324298394786</v>
      </c>
      <c r="U79" s="143">
        <f t="shared" si="23"/>
        <v>34266.599367087896</v>
      </c>
      <c r="V79" s="147">
        <f>(U79*'SW7'!C$3/(B79*'SW7'!C$4)/1000)</f>
        <v>0.25028773820199124</v>
      </c>
      <c r="W79" s="147">
        <f>V79/'SW7'!C$5</f>
        <v>3.1285967275248905</v>
      </c>
    </row>
    <row r="80" spans="1:23" x14ac:dyDescent="0.35">
      <c r="A80" s="142">
        <f t="shared" si="21"/>
        <v>77</v>
      </c>
      <c r="B80" s="143">
        <f t="shared" si="22"/>
        <v>88.41007544212016</v>
      </c>
      <c r="C80" s="133">
        <v>270</v>
      </c>
      <c r="D80" s="133">
        <v>0</v>
      </c>
      <c r="E80" s="166">
        <v>0</v>
      </c>
      <c r="F80" s="143">
        <f t="shared" si="12"/>
        <v>12.613299999999999</v>
      </c>
      <c r="G80" s="143">
        <f t="shared" si="13"/>
        <v>0.30650318999999998</v>
      </c>
      <c r="H80" s="143">
        <f>'SW7'!C$12</f>
        <v>56.47</v>
      </c>
      <c r="I80" s="143">
        <f t="shared" si="14"/>
        <v>3405.5909999999999</v>
      </c>
      <c r="J80" s="143">
        <f>I80*'SW7'!C$13</f>
        <v>72.539088300000003</v>
      </c>
      <c r="K80" s="143">
        <f t="shared" si="15"/>
        <v>9.4135607463000017</v>
      </c>
      <c r="L80" s="167">
        <f t="shared" si="24"/>
        <v>0.8724844186240226</v>
      </c>
      <c r="M80" s="143">
        <f t="shared" si="16"/>
        <v>2.1201371372563747E-2</v>
      </c>
      <c r="N80" s="143">
        <f t="shared" si="17"/>
        <v>3.4899376744960904</v>
      </c>
      <c r="O80" s="143">
        <f t="shared" si="18"/>
        <v>682.85111419326972</v>
      </c>
      <c r="P80" s="143">
        <f t="shared" si="19"/>
        <v>235.57079302848609</v>
      </c>
      <c r="Q80" s="143">
        <f t="shared" si="19"/>
        <v>0</v>
      </c>
      <c r="R80" s="143">
        <f t="shared" si="19"/>
        <v>0</v>
      </c>
      <c r="S80" s="143">
        <f t="shared" si="20"/>
        <v>918.42190722175587</v>
      </c>
      <c r="T80" s="143">
        <f>U79-(U79*(0.5^(1/'SW7'!C$2)))</f>
        <v>217.41383756601135</v>
      </c>
      <c r="U80" s="143">
        <f t="shared" si="23"/>
        <v>34953.890484201875</v>
      </c>
      <c r="V80" s="147">
        <f>(U80*'SW7'!C$3/(B80*'SW7'!C$4)/1000)</f>
        <v>0.25298719394574198</v>
      </c>
      <c r="W80" s="147">
        <f>V80/'SW7'!C$5</f>
        <v>3.1623399243217749</v>
      </c>
    </row>
    <row r="81" spans="1:23" x14ac:dyDescent="0.35">
      <c r="A81" s="142">
        <f t="shared" si="21"/>
        <v>78</v>
      </c>
      <c r="B81" s="143">
        <f t="shared" si="22"/>
        <v>89.216432225480162</v>
      </c>
      <c r="C81" s="133">
        <v>270</v>
      </c>
      <c r="D81" s="133">
        <v>0</v>
      </c>
      <c r="E81" s="166">
        <v>0</v>
      </c>
      <c r="F81" s="143">
        <f t="shared" si="12"/>
        <v>12.6174</v>
      </c>
      <c r="G81" s="143">
        <f t="shared" si="13"/>
        <v>0.30660282</v>
      </c>
      <c r="H81" s="143">
        <f>'SW7'!C$12</f>
        <v>56.47</v>
      </c>
      <c r="I81" s="143">
        <f t="shared" si="14"/>
        <v>3406.6979999999999</v>
      </c>
      <c r="J81" s="143">
        <f>I81*'SW7'!C$13</f>
        <v>72.562667399999995</v>
      </c>
      <c r="K81" s="143">
        <f t="shared" si="15"/>
        <v>9.3904866608000006</v>
      </c>
      <c r="L81" s="167">
        <f t="shared" si="24"/>
        <v>0.94306862375740508</v>
      </c>
      <c r="M81" s="143">
        <f t="shared" si="16"/>
        <v>2.2916567557304941E-2</v>
      </c>
      <c r="N81" s="143">
        <f t="shared" si="17"/>
        <v>3.7722744950296203</v>
      </c>
      <c r="O81" s="143">
        <f t="shared" si="18"/>
        <v>681.39876029176696</v>
      </c>
      <c r="P81" s="143">
        <f t="shared" si="19"/>
        <v>254.62852841449939</v>
      </c>
      <c r="Q81" s="143">
        <f t="shared" si="19"/>
        <v>0</v>
      </c>
      <c r="R81" s="143">
        <f t="shared" si="19"/>
        <v>0</v>
      </c>
      <c r="S81" s="143">
        <f t="shared" si="20"/>
        <v>936.02728870626629</v>
      </c>
      <c r="T81" s="143">
        <f>U80-(U80*(0.5^(1/'SW7'!C$2)))</f>
        <v>221.77454455348197</v>
      </c>
      <c r="U81" s="143">
        <f t="shared" si="23"/>
        <v>35654.898553857616</v>
      </c>
      <c r="V81" s="147">
        <f>(U81*'SW7'!C$3/(B81*'SW7'!C$4)/1000)</f>
        <v>0.25572850005396952</v>
      </c>
      <c r="W81" s="147">
        <f>V81/'SW7'!C$5</f>
        <v>3.1966062506746189</v>
      </c>
    </row>
    <row r="82" spans="1:23" x14ac:dyDescent="0.35">
      <c r="A82" s="142">
        <f t="shared" si="21"/>
        <v>79</v>
      </c>
      <c r="B82" s="143">
        <f t="shared" si="22"/>
        <v>90.025534608000171</v>
      </c>
      <c r="C82" s="133">
        <v>270</v>
      </c>
      <c r="D82" s="133">
        <v>0</v>
      </c>
      <c r="E82" s="166">
        <v>0</v>
      </c>
      <c r="F82" s="143">
        <f t="shared" si="12"/>
        <v>12.6213</v>
      </c>
      <c r="G82" s="143">
        <f t="shared" si="13"/>
        <v>0.30669758999999996</v>
      </c>
      <c r="H82" s="143">
        <f>'SW7'!C$12</f>
        <v>56.47</v>
      </c>
      <c r="I82" s="143">
        <f t="shared" si="14"/>
        <v>3407.7509999999997</v>
      </c>
      <c r="J82" s="143">
        <f>I82*'SW7'!C$13</f>
        <v>72.585096299999989</v>
      </c>
      <c r="K82" s="143">
        <f t="shared" si="15"/>
        <v>9.3657926183000022</v>
      </c>
      <c r="L82" s="167">
        <f t="shared" si="24"/>
        <v>1.0127536425651016</v>
      </c>
      <c r="M82" s="143">
        <f t="shared" si="16"/>
        <v>2.4609913514331967E-2</v>
      </c>
      <c r="N82" s="143">
        <f t="shared" si="17"/>
        <v>4.0510145702604063</v>
      </c>
      <c r="O82" s="143">
        <f t="shared" si="18"/>
        <v>679.81695912513476</v>
      </c>
      <c r="P82" s="143">
        <f t="shared" si="19"/>
        <v>273.44348349257746</v>
      </c>
      <c r="Q82" s="143">
        <f t="shared" si="19"/>
        <v>0</v>
      </c>
      <c r="R82" s="143">
        <f t="shared" si="19"/>
        <v>0</v>
      </c>
      <c r="S82" s="143">
        <f t="shared" si="20"/>
        <v>953.26044261771221</v>
      </c>
      <c r="T82" s="143">
        <f>U81-(U81*(0.5^(1/'SW7'!C$2)))</f>
        <v>226.22228250832995</v>
      </c>
      <c r="U82" s="143">
        <f t="shared" si="23"/>
        <v>36369.151298010402</v>
      </c>
      <c r="V82" s="147">
        <f>(U82*'SW7'!C$3/(B82*'SW7'!C$4)/1000)</f>
        <v>0.25850695704505211</v>
      </c>
      <c r="W82" s="147">
        <f>V82/'SW7'!C$5</f>
        <v>3.2313369630631512</v>
      </c>
    </row>
    <row r="83" spans="1:23" x14ac:dyDescent="0.35">
      <c r="A83" s="142">
        <f t="shared" si="21"/>
        <v>80</v>
      </c>
      <c r="B83" s="143">
        <f t="shared" si="22"/>
        <v>90.837370768000184</v>
      </c>
      <c r="C83" s="133">
        <v>270</v>
      </c>
      <c r="D83" s="133">
        <v>0</v>
      </c>
      <c r="E83" s="166">
        <v>0</v>
      </c>
      <c r="F83" s="143">
        <f t="shared" si="12"/>
        <v>12.625</v>
      </c>
      <c r="G83" s="143">
        <f t="shared" si="13"/>
        <v>0.30678749999999999</v>
      </c>
      <c r="H83" s="143">
        <f>'SW7'!C$12</f>
        <v>56.47</v>
      </c>
      <c r="I83" s="143">
        <f t="shared" si="14"/>
        <v>3408.75</v>
      </c>
      <c r="J83" s="143">
        <f>I83*'SW7'!C$13</f>
        <v>72.606375</v>
      </c>
      <c r="K83" s="143">
        <f t="shared" si="15"/>
        <v>9.3395280000000014</v>
      </c>
      <c r="L83" s="167">
        <f t="shared" si="24"/>
        <v>1.0815620969930677</v>
      </c>
      <c r="M83" s="143">
        <f t="shared" si="16"/>
        <v>2.6281958956931546E-2</v>
      </c>
      <c r="N83" s="143">
        <f t="shared" si="17"/>
        <v>4.3262483879722708</v>
      </c>
      <c r="O83" s="143">
        <f t="shared" si="18"/>
        <v>678.10927229100014</v>
      </c>
      <c r="P83" s="143">
        <f t="shared" si="19"/>
        <v>292.02176618812825</v>
      </c>
      <c r="Q83" s="143">
        <f t="shared" si="19"/>
        <v>0</v>
      </c>
      <c r="R83" s="143">
        <f t="shared" si="19"/>
        <v>0</v>
      </c>
      <c r="S83" s="143">
        <f t="shared" si="20"/>
        <v>970.13103847912839</v>
      </c>
      <c r="T83" s="143">
        <f>U82-(U82*(0.5^(1/'SW7'!C$2)))</f>
        <v>230.75405493297876</v>
      </c>
      <c r="U83" s="143">
        <f t="shared" si="23"/>
        <v>37096.189458119785</v>
      </c>
      <c r="V83" s="147">
        <f>(U83*'SW7'!C$3/(B83*'SW7'!C$4)/1000)</f>
        <v>0.26131811908910296</v>
      </c>
      <c r="W83" s="147">
        <f>V83/'SW7'!C$5</f>
        <v>3.2664764886137871</v>
      </c>
    </row>
    <row r="84" spans="1:23" x14ac:dyDescent="0.35">
      <c r="A84" s="142">
        <f t="shared" si="21"/>
        <v>81</v>
      </c>
      <c r="B84" s="143">
        <f t="shared" si="22"/>
        <v>91.6519288518802</v>
      </c>
      <c r="C84" s="133">
        <v>270</v>
      </c>
      <c r="D84" s="133">
        <v>0</v>
      </c>
      <c r="E84" s="166">
        <v>0</v>
      </c>
      <c r="F84" s="143">
        <f t="shared" si="12"/>
        <v>12.628499999999999</v>
      </c>
      <c r="G84" s="143">
        <f t="shared" si="13"/>
        <v>0.30687254999999997</v>
      </c>
      <c r="H84" s="143">
        <f>'SW7'!C$12</f>
        <v>56.47</v>
      </c>
      <c r="I84" s="143">
        <f t="shared" si="14"/>
        <v>3409.6949999999997</v>
      </c>
      <c r="J84" s="143">
        <f>I84*'SW7'!C$13</f>
        <v>72.626503499999998</v>
      </c>
      <c r="K84" s="143">
        <f t="shared" si="15"/>
        <v>9.3117415703000006</v>
      </c>
      <c r="L84" s="167">
        <f t="shared" si="24"/>
        <v>1.149515765889177</v>
      </c>
      <c r="M84" s="143">
        <f t="shared" si="16"/>
        <v>2.7933233111107E-2</v>
      </c>
      <c r="N84" s="143">
        <f t="shared" si="17"/>
        <v>4.5980630635567081</v>
      </c>
      <c r="O84" s="143">
        <f t="shared" si="18"/>
        <v>676.27923174648845</v>
      </c>
      <c r="P84" s="143">
        <f t="shared" si="19"/>
        <v>310.36925679007777</v>
      </c>
      <c r="Q84" s="143">
        <f t="shared" si="19"/>
        <v>0</v>
      </c>
      <c r="R84" s="143">
        <f t="shared" si="19"/>
        <v>0</v>
      </c>
      <c r="S84" s="143">
        <f t="shared" si="20"/>
        <v>986.64848853656622</v>
      </c>
      <c r="T84" s="143">
        <f>U83-(U83*(0.5^(1/'SW7'!C$2)))</f>
        <v>235.36694793566858</v>
      </c>
      <c r="U84" s="143">
        <f t="shared" si="23"/>
        <v>37835.566441665935</v>
      </c>
      <c r="V84" s="147">
        <f>(U84*'SW7'!C$3/(B84*'SW7'!C$4)/1000)</f>
        <v>0.26415778172287313</v>
      </c>
      <c r="W84" s="147">
        <f>V84/'SW7'!C$5</f>
        <v>3.3019722715359139</v>
      </c>
    </row>
    <row r="85" spans="1:23" x14ac:dyDescent="0.35">
      <c r="A85" s="142">
        <f t="shared" si="21"/>
        <v>82</v>
      </c>
      <c r="B85" s="143">
        <f t="shared" si="22"/>
        <v>92.469196974120223</v>
      </c>
      <c r="C85" s="133">
        <v>270</v>
      </c>
      <c r="D85" s="133">
        <v>0</v>
      </c>
      <c r="E85" s="166">
        <v>0</v>
      </c>
      <c r="F85" s="143">
        <f t="shared" si="12"/>
        <v>12.631799999999998</v>
      </c>
      <c r="G85" s="143">
        <f t="shared" si="13"/>
        <v>0.30695273999999995</v>
      </c>
      <c r="H85" s="143">
        <f>'SW7'!C$12</f>
        <v>56.47</v>
      </c>
      <c r="I85" s="143">
        <f t="shared" si="14"/>
        <v>3410.5859999999993</v>
      </c>
      <c r="J85" s="143">
        <f>I85*'SW7'!C$13</f>
        <v>72.645481799999985</v>
      </c>
      <c r="K85" s="143">
        <f t="shared" si="15"/>
        <v>9.2824814768000046</v>
      </c>
      <c r="L85" s="167">
        <f t="shared" si="24"/>
        <v>1.216635626384921</v>
      </c>
      <c r="M85" s="143">
        <f t="shared" si="16"/>
        <v>2.9564245721153577E-2</v>
      </c>
      <c r="N85" s="143">
        <f t="shared" si="17"/>
        <v>4.8665425055396838</v>
      </c>
      <c r="O85" s="143">
        <f t="shared" si="18"/>
        <v>674.33033918171168</v>
      </c>
      <c r="P85" s="143">
        <f t="shared" si="19"/>
        <v>328.49161912392867</v>
      </c>
      <c r="Q85" s="143">
        <f t="shared" si="19"/>
        <v>0</v>
      </c>
      <c r="R85" s="143">
        <f t="shared" si="19"/>
        <v>0</v>
      </c>
      <c r="S85" s="143">
        <f t="shared" si="20"/>
        <v>1002.8219583056404</v>
      </c>
      <c r="T85" s="143">
        <f>U84-(U84*(0.5^(1/'SW7'!C$2)))</f>
        <v>240.05812798766419</v>
      </c>
      <c r="U85" s="143">
        <f t="shared" si="23"/>
        <v>38586.847982266831</v>
      </c>
      <c r="V85" s="147">
        <f>(U85*'SW7'!C$3/(B85*'SW7'!C$4)/1000)</f>
        <v>0.26702197018687501</v>
      </c>
      <c r="W85" s="147">
        <f>V85/'SW7'!C$5</f>
        <v>3.3377746273359374</v>
      </c>
    </row>
    <row r="86" spans="1:23" x14ac:dyDescent="0.35">
      <c r="A86" s="142">
        <f t="shared" si="21"/>
        <v>83</v>
      </c>
      <c r="B86" s="143">
        <f t="shared" si="22"/>
        <v>93.289163217280233</v>
      </c>
      <c r="C86" s="133">
        <v>270</v>
      </c>
      <c r="D86" s="133">
        <v>0</v>
      </c>
      <c r="E86" s="166">
        <v>0</v>
      </c>
      <c r="F86" s="143">
        <f t="shared" si="12"/>
        <v>12.634899999999998</v>
      </c>
      <c r="G86" s="143">
        <f t="shared" si="13"/>
        <v>0.30702806999999993</v>
      </c>
      <c r="H86" s="143">
        <f>'SW7'!C$12</f>
        <v>56.47</v>
      </c>
      <c r="I86" s="143">
        <f t="shared" si="14"/>
        <v>3411.4229999999993</v>
      </c>
      <c r="J86" s="143">
        <f>I86*'SW7'!C$13</f>
        <v>72.663309899999987</v>
      </c>
      <c r="K86" s="143">
        <f t="shared" si="15"/>
        <v>9.2517952503000025</v>
      </c>
      <c r="L86" s="167">
        <f t="shared" si="24"/>
        <v>1.2829418927689531</v>
      </c>
      <c r="M86" s="143">
        <f t="shared" si="16"/>
        <v>3.1175487994285558E-2</v>
      </c>
      <c r="N86" s="143">
        <f t="shared" si="17"/>
        <v>5.1317675710758124</v>
      </c>
      <c r="O86" s="143">
        <f t="shared" si="18"/>
        <v>672.26606540389707</v>
      </c>
      <c r="P86" s="143">
        <f t="shared" si="19"/>
        <v>346.39431104761735</v>
      </c>
      <c r="Q86" s="143">
        <f t="shared" si="19"/>
        <v>0</v>
      </c>
      <c r="R86" s="143">
        <f t="shared" si="19"/>
        <v>0</v>
      </c>
      <c r="S86" s="143">
        <f t="shared" si="20"/>
        <v>1018.6603764515144</v>
      </c>
      <c r="T86" s="143">
        <f>U85-(U85*(0.5^(1/'SW7'!C$2)))</f>
        <v>244.82483976681397</v>
      </c>
      <c r="U86" s="143">
        <f t="shared" si="23"/>
        <v>39349.611812584808</v>
      </c>
      <c r="V86" s="147">
        <f>(U86*'SW7'!C$3/(B86*'SW7'!C$4)/1000)</f>
        <v>0.26990692834941582</v>
      </c>
      <c r="W86" s="147">
        <f>V86/'SW7'!C$5</f>
        <v>3.3738366043676975</v>
      </c>
    </row>
    <row r="87" spans="1:23" x14ac:dyDescent="0.35">
      <c r="A87" s="142">
        <f t="shared" si="21"/>
        <v>84</v>
      </c>
      <c r="B87" s="143">
        <f t="shared" si="22"/>
        <v>94.111815632000244</v>
      </c>
      <c r="C87" s="133">
        <v>270</v>
      </c>
      <c r="D87" s="133">
        <v>0</v>
      </c>
      <c r="E87" s="166">
        <v>0</v>
      </c>
      <c r="F87" s="143">
        <f t="shared" si="12"/>
        <v>12.637799999999999</v>
      </c>
      <c r="G87" s="143">
        <f t="shared" si="13"/>
        <v>0.30709853999999998</v>
      </c>
      <c r="H87" s="143">
        <f>'SW7'!C$12</f>
        <v>56.47</v>
      </c>
      <c r="I87" s="143">
        <f t="shared" si="14"/>
        <v>3412.2059999999997</v>
      </c>
      <c r="J87" s="143">
        <f>I87*'SW7'!C$13</f>
        <v>72.679987799999992</v>
      </c>
      <c r="K87" s="143">
        <f t="shared" si="15"/>
        <v>9.2197298048</v>
      </c>
      <c r="L87" s="167">
        <f t="shared" si="24"/>
        <v>1.3484540530326932</v>
      </c>
      <c r="M87" s="143">
        <f t="shared" si="16"/>
        <v>3.2767433488694445E-2</v>
      </c>
      <c r="N87" s="143">
        <f t="shared" si="17"/>
        <v>5.3938162121307727</v>
      </c>
      <c r="O87" s="143">
        <f t="shared" si="18"/>
        <v>670.08984973216036</v>
      </c>
      <c r="P87" s="143">
        <f t="shared" si="19"/>
        <v>364.08259431882715</v>
      </c>
      <c r="Q87" s="143">
        <f t="shared" si="19"/>
        <v>0</v>
      </c>
      <c r="R87" s="143">
        <f t="shared" si="19"/>
        <v>0</v>
      </c>
      <c r="S87" s="143">
        <f t="shared" si="20"/>
        <v>1034.1724440509875</v>
      </c>
      <c r="T87" s="143">
        <f>U86-(U86*(0.5^(1/'SW7'!C$2)))</f>
        <v>249.66440408218477</v>
      </c>
      <c r="U87" s="143">
        <f t="shared" si="23"/>
        <v>40123.447349269511</v>
      </c>
      <c r="V87" s="147">
        <f>(U87*'SW7'!C$3/(B87*'SW7'!C$4)/1000)</f>
        <v>0.27280910818451887</v>
      </c>
      <c r="W87" s="147">
        <f>V87/'SW7'!C$5</f>
        <v>3.4101138523064858</v>
      </c>
    </row>
    <row r="88" spans="1:23" x14ac:dyDescent="0.35">
      <c r="A88" s="142">
        <f t="shared" si="21"/>
        <v>85</v>
      </c>
      <c r="B88" s="143">
        <f t="shared" si="22"/>
        <v>94.937142237000259</v>
      </c>
      <c r="C88" s="133">
        <v>270</v>
      </c>
      <c r="D88" s="133">
        <v>0</v>
      </c>
      <c r="E88" s="166">
        <v>0</v>
      </c>
      <c r="F88" s="143">
        <f t="shared" si="12"/>
        <v>12.640499999999999</v>
      </c>
      <c r="G88" s="143">
        <f t="shared" si="13"/>
        <v>0.30716414999999997</v>
      </c>
      <c r="H88" s="143">
        <f>'SW7'!C$12</f>
        <v>56.47</v>
      </c>
      <c r="I88" s="143">
        <f t="shared" si="14"/>
        <v>3412.9349999999999</v>
      </c>
      <c r="J88" s="143">
        <f>I88*'SW7'!C$13</f>
        <v>72.695515499999999</v>
      </c>
      <c r="K88" s="143">
        <f t="shared" si="15"/>
        <v>9.1863314375000016</v>
      </c>
      <c r="L88" s="167">
        <f t="shared" si="24"/>
        <v>1.4131909032533301</v>
      </c>
      <c r="M88" s="143">
        <f t="shared" si="16"/>
        <v>3.4340538949055921E-2</v>
      </c>
      <c r="N88" s="143">
        <f t="shared" si="17"/>
        <v>5.6527636130133203</v>
      </c>
      <c r="O88" s="143">
        <f t="shared" si="18"/>
        <v>667.80509940291859</v>
      </c>
      <c r="P88" s="143">
        <f t="shared" si="19"/>
        <v>381.56154387839911</v>
      </c>
      <c r="Q88" s="143">
        <f t="shared" si="19"/>
        <v>0</v>
      </c>
      <c r="R88" s="143">
        <f t="shared" si="19"/>
        <v>0</v>
      </c>
      <c r="S88" s="143">
        <f t="shared" si="20"/>
        <v>1049.3666432813177</v>
      </c>
      <c r="T88" s="143">
        <f>U87-(U87*(0.5^(1/'SW7'!C$2)))</f>
        <v>254.5742158751018</v>
      </c>
      <c r="U88" s="143">
        <f t="shared" si="23"/>
        <v>40907.955389238312</v>
      </c>
      <c r="V88" s="147">
        <f>(U88*'SW7'!C$3/(B88*'SW7'!C$4)/1000)</f>
        <v>0.27572515977283513</v>
      </c>
      <c r="W88" s="147">
        <f>V88/'SW7'!C$5</f>
        <v>3.446564497160439</v>
      </c>
    </row>
    <row r="89" spans="1:23" x14ac:dyDescent="0.35">
      <c r="A89" s="142">
        <f t="shared" si="21"/>
        <v>86</v>
      </c>
      <c r="B89" s="143">
        <f t="shared" si="22"/>
        <v>95.765131019080272</v>
      </c>
      <c r="C89" s="133">
        <v>270</v>
      </c>
      <c r="D89" s="133">
        <v>0</v>
      </c>
      <c r="E89" s="166">
        <v>0</v>
      </c>
      <c r="F89" s="143">
        <f t="shared" si="12"/>
        <v>12.642999999999999</v>
      </c>
      <c r="G89" s="143">
        <f t="shared" si="13"/>
        <v>0.30722489999999997</v>
      </c>
      <c r="H89" s="143">
        <f>'SW7'!C$12</f>
        <v>56.47</v>
      </c>
      <c r="I89" s="143">
        <f t="shared" si="14"/>
        <v>3413.6099999999997</v>
      </c>
      <c r="J89" s="143">
        <f>I89*'SW7'!C$13</f>
        <v>72.709892999999994</v>
      </c>
      <c r="K89" s="143">
        <f t="shared" si="15"/>
        <v>9.1516458287999995</v>
      </c>
      <c r="L89" s="167">
        <f t="shared" si="24"/>
        <v>1.4771705799659358</v>
      </c>
      <c r="M89" s="143">
        <f t="shared" si="16"/>
        <v>3.589524509317224E-2</v>
      </c>
      <c r="N89" s="143">
        <f t="shared" si="17"/>
        <v>5.9086823198637433</v>
      </c>
      <c r="O89" s="143">
        <f t="shared" si="18"/>
        <v>665.41518898594427</v>
      </c>
      <c r="P89" s="143">
        <f t="shared" si="19"/>
        <v>398.83605659080268</v>
      </c>
      <c r="Q89" s="143">
        <f t="shared" si="19"/>
        <v>0</v>
      </c>
      <c r="R89" s="143">
        <f t="shared" si="19"/>
        <v>0</v>
      </c>
      <c r="S89" s="143">
        <f t="shared" si="20"/>
        <v>1064.2512455767469</v>
      </c>
      <c r="T89" s="143">
        <f>U88-(U88*(0.5^(1/'SW7'!C$2)))</f>
        <v>259.55174229211843</v>
      </c>
      <c r="U89" s="143">
        <f t="shared" si="23"/>
        <v>41702.747816644529</v>
      </c>
      <c r="V89" s="147">
        <f>(U89*'SW7'!C$3/(B89*'SW7'!C$4)/1000)</f>
        <v>0.27865192179660436</v>
      </c>
      <c r="W89" s="147">
        <f>V89/'SW7'!C$5</f>
        <v>3.4831490224575545</v>
      </c>
    </row>
    <row r="90" spans="1:23" x14ac:dyDescent="0.35">
      <c r="A90" s="142">
        <f t="shared" si="21"/>
        <v>87</v>
      </c>
      <c r="B90" s="143">
        <f t="shared" si="22"/>
        <v>96.59576993312028</v>
      </c>
      <c r="C90" s="133">
        <v>270</v>
      </c>
      <c r="D90" s="133">
        <v>0</v>
      </c>
      <c r="E90" s="166">
        <v>0</v>
      </c>
      <c r="F90" s="143">
        <f t="shared" si="12"/>
        <v>12.645299999999999</v>
      </c>
      <c r="G90" s="143">
        <f t="shared" si="13"/>
        <v>0.30728078999999997</v>
      </c>
      <c r="H90" s="143">
        <f>'SW7'!C$12</f>
        <v>56.47</v>
      </c>
      <c r="I90" s="143">
        <f t="shared" si="14"/>
        <v>3414.2309999999998</v>
      </c>
      <c r="J90" s="143">
        <f>I90*'SW7'!C$13</f>
        <v>72.723120299999991</v>
      </c>
      <c r="K90" s="143">
        <f t="shared" si="15"/>
        <v>9.1157180423000028</v>
      </c>
      <c r="L90" s="167">
        <f t="shared" si="24"/>
        <v>1.5404105906643046</v>
      </c>
      <c r="M90" s="143">
        <f t="shared" si="16"/>
        <v>3.7431977353142604E-2</v>
      </c>
      <c r="N90" s="143">
        <f t="shared" si="17"/>
        <v>6.1616423626572185</v>
      </c>
      <c r="O90" s="143">
        <f t="shared" si="18"/>
        <v>662.92345981106348</v>
      </c>
      <c r="P90" s="143">
        <f t="shared" si="19"/>
        <v>415.91085947936227</v>
      </c>
      <c r="Q90" s="143">
        <f t="shared" si="19"/>
        <v>0</v>
      </c>
      <c r="R90" s="143">
        <f t="shared" si="19"/>
        <v>0</v>
      </c>
      <c r="S90" s="143">
        <f t="shared" si="20"/>
        <v>1078.8343192904258</v>
      </c>
      <c r="T90" s="143">
        <f>U89-(U89*(0.5^(1/'SW7'!C$2)))</f>
        <v>264.59452082580538</v>
      </c>
      <c r="U90" s="143">
        <f t="shared" si="23"/>
        <v>42507.447319929161</v>
      </c>
      <c r="V90" s="147">
        <f>(U90*'SW7'!C$3/(B90*'SW7'!C$4)/1000)</f>
        <v>0.28158641250155197</v>
      </c>
      <c r="W90" s="147">
        <f>V90/'SW7'!C$5</f>
        <v>3.5198301562693994</v>
      </c>
    </row>
    <row r="91" spans="1:23" x14ac:dyDescent="0.35">
      <c r="A91" s="142">
        <f t="shared" si="21"/>
        <v>88</v>
      </c>
      <c r="B91" s="143">
        <f t="shared" si="22"/>
        <v>97.429046902080273</v>
      </c>
      <c r="C91" s="133">
        <v>270</v>
      </c>
      <c r="D91" s="133">
        <v>0</v>
      </c>
      <c r="E91" s="166">
        <v>0</v>
      </c>
      <c r="F91" s="143">
        <f t="shared" si="12"/>
        <v>12.647399999999999</v>
      </c>
      <c r="G91" s="143">
        <f t="shared" si="13"/>
        <v>0.30733181999999998</v>
      </c>
      <c r="H91" s="143">
        <f>'SW7'!C$12</f>
        <v>56.47</v>
      </c>
      <c r="I91" s="143">
        <f t="shared" si="14"/>
        <v>3414.7979999999998</v>
      </c>
      <c r="J91" s="143">
        <f>I91*'SW7'!C$13</f>
        <v>72.73519739999999</v>
      </c>
      <c r="K91" s="143">
        <f t="shared" si="15"/>
        <v>9.0785925247999977</v>
      </c>
      <c r="L91" s="167">
        <f t="shared" si="24"/>
        <v>1.6029278425586888</v>
      </c>
      <c r="M91" s="143">
        <f t="shared" si="16"/>
        <v>3.8951146574176136E-2</v>
      </c>
      <c r="N91" s="143">
        <f t="shared" si="17"/>
        <v>6.4117113702347552</v>
      </c>
      <c r="O91" s="143">
        <f t="shared" si="18"/>
        <v>660.33321940549217</v>
      </c>
      <c r="P91" s="143">
        <f t="shared" si="19"/>
        <v>432.79051749084596</v>
      </c>
      <c r="Q91" s="143">
        <f t="shared" si="19"/>
        <v>0</v>
      </c>
      <c r="R91" s="143">
        <f t="shared" si="19"/>
        <v>0</v>
      </c>
      <c r="S91" s="143">
        <f t="shared" si="20"/>
        <v>1093.1237368963382</v>
      </c>
      <c r="T91" s="143">
        <f>U90-(U90*(0.5^(1/'SW7'!C$2)))</f>
        <v>269.70015751949541</v>
      </c>
      <c r="U91" s="143">
        <f t="shared" si="23"/>
        <v>43321.687118393784</v>
      </c>
      <c r="V91" s="147">
        <f>(U91*'SW7'!C$3/(B91*'SW7'!C$4)/1000)</f>
        <v>0.28452582110029656</v>
      </c>
      <c r="W91" s="147">
        <f>V91/'SW7'!C$5</f>
        <v>3.556572763753707</v>
      </c>
    </row>
    <row r="92" spans="1:23" x14ac:dyDescent="0.35">
      <c r="A92" s="142">
        <f t="shared" si="21"/>
        <v>89</v>
      </c>
      <c r="B92" s="143">
        <f t="shared" si="22"/>
        <v>98.264949817000286</v>
      </c>
      <c r="C92" s="133">
        <v>270</v>
      </c>
      <c r="D92" s="133">
        <v>0</v>
      </c>
      <c r="E92" s="166">
        <v>0</v>
      </c>
      <c r="F92" s="143">
        <f t="shared" si="12"/>
        <v>12.649299999999998</v>
      </c>
      <c r="G92" s="143">
        <f t="shared" si="13"/>
        <v>0.30737798999999993</v>
      </c>
      <c r="H92" s="143">
        <f>'SW7'!C$12</f>
        <v>56.47</v>
      </c>
      <c r="I92" s="143">
        <f t="shared" si="14"/>
        <v>3415.3109999999997</v>
      </c>
      <c r="J92" s="143">
        <f>I92*'SW7'!C$13</f>
        <v>72.746124299999991</v>
      </c>
      <c r="K92" s="143">
        <f t="shared" si="15"/>
        <v>9.0403131063000011</v>
      </c>
      <c r="L92" s="167">
        <f t="shared" si="24"/>
        <v>1.6647386697087505</v>
      </c>
      <c r="M92" s="143">
        <f t="shared" si="16"/>
        <v>4.0453149673922634E-2</v>
      </c>
      <c r="N92" s="143">
        <f t="shared" si="17"/>
        <v>6.658954678835002</v>
      </c>
      <c r="O92" s="143">
        <f t="shared" si="18"/>
        <v>657.64774094181894</v>
      </c>
      <c r="P92" s="143">
        <f t="shared" si="19"/>
        <v>449.47944082136263</v>
      </c>
      <c r="Q92" s="143">
        <f t="shared" si="19"/>
        <v>0</v>
      </c>
      <c r="R92" s="143">
        <f t="shared" si="19"/>
        <v>0</v>
      </c>
      <c r="S92" s="143">
        <f t="shared" si="20"/>
        <v>1107.1271817631816</v>
      </c>
      <c r="T92" s="143">
        <f>U91-(U91*(0.5^(1/'SW7'!C$2)))</f>
        <v>274.86632523245498</v>
      </c>
      <c r="U92" s="143">
        <f t="shared" si="23"/>
        <v>44145.110697770629</v>
      </c>
      <c r="V92" s="147">
        <f>(U92*'SW7'!C$3/(B92*'SW7'!C$4)/1000)</f>
        <v>0.28746749959341161</v>
      </c>
      <c r="W92" s="147">
        <f>V92/'SW7'!C$5</f>
        <v>3.5933437449176453</v>
      </c>
    </row>
    <row r="93" spans="1:23" x14ac:dyDescent="0.35">
      <c r="A93" s="142">
        <f t="shared" si="21"/>
        <v>90</v>
      </c>
      <c r="B93" s="143">
        <f t="shared" si="22"/>
        <v>99.103466537000287</v>
      </c>
      <c r="C93" s="133">
        <v>270</v>
      </c>
      <c r="D93" s="133">
        <v>0</v>
      </c>
      <c r="E93" s="166">
        <v>0</v>
      </c>
      <c r="F93" s="143">
        <f t="shared" si="12"/>
        <v>12.651</v>
      </c>
      <c r="G93" s="143">
        <f t="shared" si="13"/>
        <v>0.30741929999999995</v>
      </c>
      <c r="H93" s="143">
        <f>'SW7'!C$12</f>
        <v>56.47</v>
      </c>
      <c r="I93" s="143">
        <f t="shared" si="14"/>
        <v>3415.77</v>
      </c>
      <c r="J93" s="143">
        <f>I93*'SW7'!C$13</f>
        <v>72.755900999999994</v>
      </c>
      <c r="K93" s="143">
        <f t="shared" si="15"/>
        <v>9.0009230000000002</v>
      </c>
      <c r="L93" s="167">
        <f t="shared" si="24"/>
        <v>1.7258588586406169</v>
      </c>
      <c r="M93" s="143">
        <f t="shared" si="16"/>
        <v>4.1938370264966988E-2</v>
      </c>
      <c r="N93" s="143">
        <f t="shared" si="17"/>
        <v>6.9034354345624678</v>
      </c>
      <c r="O93" s="143">
        <f t="shared" si="18"/>
        <v>654.87026269662294</v>
      </c>
      <c r="P93" s="143">
        <f t="shared" si="19"/>
        <v>465.9818918329666</v>
      </c>
      <c r="Q93" s="143">
        <f t="shared" si="19"/>
        <v>0</v>
      </c>
      <c r="R93" s="143">
        <f t="shared" si="19"/>
        <v>0</v>
      </c>
      <c r="S93" s="143">
        <f t="shared" si="20"/>
        <v>1120.8521545295896</v>
      </c>
      <c r="T93" s="143">
        <f>U92-(U92*(0.5^(1/'SW7'!C$2)))</f>
        <v>280.09076196213573</v>
      </c>
      <c r="U93" s="143">
        <f t="shared" si="23"/>
        <v>44977.371554301353</v>
      </c>
      <c r="V93" s="147">
        <f>(U93*'SW7'!C$3/(B93*'SW7'!C$4)/1000)</f>
        <v>0.29040895498574887</v>
      </c>
      <c r="W93" s="147">
        <f>V93/'SW7'!C$5</f>
        <v>3.6301119373218609</v>
      </c>
    </row>
    <row r="94" spans="1:23" x14ac:dyDescent="0.35">
      <c r="A94" s="142">
        <f t="shared" si="21"/>
        <v>91</v>
      </c>
      <c r="B94" s="143">
        <f t="shared" si="22"/>
        <v>99.944584889280279</v>
      </c>
      <c r="C94" s="133">
        <v>270</v>
      </c>
      <c r="D94" s="133">
        <v>0</v>
      </c>
      <c r="E94" s="166">
        <v>0</v>
      </c>
      <c r="F94" s="143">
        <f t="shared" si="12"/>
        <v>12.6525</v>
      </c>
      <c r="G94" s="143">
        <f t="shared" si="13"/>
        <v>0.30745574999999997</v>
      </c>
      <c r="H94" s="143">
        <f>'SW7'!C$12</f>
        <v>56.47</v>
      </c>
      <c r="I94" s="143">
        <f t="shared" si="14"/>
        <v>3416.1750000000002</v>
      </c>
      <c r="J94" s="143">
        <f>I94*'SW7'!C$13</f>
        <v>72.7645275</v>
      </c>
      <c r="K94" s="143">
        <f t="shared" si="15"/>
        <v>8.9604648022999953</v>
      </c>
      <c r="L94" s="167">
        <f t="shared" si="24"/>
        <v>1.786303672548474</v>
      </c>
      <c r="M94" s="143">
        <f t="shared" si="16"/>
        <v>4.3407179242927918E-2</v>
      </c>
      <c r="N94" s="143">
        <f t="shared" si="17"/>
        <v>7.145214690193896</v>
      </c>
      <c r="O94" s="143">
        <f t="shared" si="18"/>
        <v>652.00398751974012</v>
      </c>
      <c r="P94" s="143">
        <f t="shared" si="19"/>
        <v>482.30199158808796</v>
      </c>
      <c r="Q94" s="143">
        <f t="shared" si="19"/>
        <v>0</v>
      </c>
      <c r="R94" s="143">
        <f t="shared" si="19"/>
        <v>0</v>
      </c>
      <c r="S94" s="143">
        <f t="shared" si="20"/>
        <v>1134.3059791078281</v>
      </c>
      <c r="T94" s="143">
        <f>U93-(U93*(0.5^(1/'SW7'!C$2)))</f>
        <v>285.37126922040625</v>
      </c>
      <c r="U94" s="143">
        <f t="shared" si="23"/>
        <v>45818.132946868805</v>
      </c>
      <c r="V94" s="147">
        <f>(U94*'SW7'!C$3/(B94*'SW7'!C$4)/1000)</f>
        <v>0.29334784187698482</v>
      </c>
      <c r="W94" s="147">
        <f>V94/'SW7'!C$5</f>
        <v>3.6668480234623102</v>
      </c>
    </row>
    <row r="95" spans="1:23" x14ac:dyDescent="0.35">
      <c r="A95" s="142">
        <f t="shared" si="21"/>
        <v>92</v>
      </c>
      <c r="B95" s="143">
        <f t="shared" si="22"/>
        <v>100.78829266912028</v>
      </c>
      <c r="C95" s="133">
        <v>270</v>
      </c>
      <c r="D95" s="133">
        <v>0</v>
      </c>
      <c r="E95" s="166">
        <v>0</v>
      </c>
      <c r="F95" s="143">
        <f t="shared" si="12"/>
        <v>12.653799999999999</v>
      </c>
      <c r="G95" s="143">
        <f t="shared" si="13"/>
        <v>0.30748733999999994</v>
      </c>
      <c r="H95" s="143">
        <f>'SW7'!C$12</f>
        <v>56.47</v>
      </c>
      <c r="I95" s="143">
        <f t="shared" si="14"/>
        <v>3416.5259999999998</v>
      </c>
      <c r="J95" s="143">
        <f>I95*'SW7'!C$13</f>
        <v>72.772003799999993</v>
      </c>
      <c r="K95" s="143">
        <f t="shared" si="15"/>
        <v>8.9189804927999994</v>
      </c>
      <c r="L95" s="167">
        <f t="shared" si="24"/>
        <v>1.8460878741736622</v>
      </c>
      <c r="M95" s="143">
        <f t="shared" si="16"/>
        <v>4.4859935342419985E-2</v>
      </c>
      <c r="N95" s="143">
        <f t="shared" si="17"/>
        <v>7.3843514966946486</v>
      </c>
      <c r="O95" s="143">
        <f t="shared" si="18"/>
        <v>649.05208231416736</v>
      </c>
      <c r="P95" s="143">
        <f t="shared" si="19"/>
        <v>498.44372602688878</v>
      </c>
      <c r="Q95" s="143">
        <f t="shared" si="19"/>
        <v>0</v>
      </c>
      <c r="R95" s="143">
        <f t="shared" si="19"/>
        <v>0</v>
      </c>
      <c r="S95" s="143">
        <f t="shared" si="20"/>
        <v>1147.4958083410561</v>
      </c>
      <c r="T95" s="143">
        <f>U94-(U94*(0.5^(1/'SW7'!C$2)))</f>
        <v>290.70571046090481</v>
      </c>
      <c r="U95" s="143">
        <f t="shared" si="23"/>
        <v>46667.067656756226</v>
      </c>
      <c r="V95" s="147">
        <f>(U95*'SW7'!C$3/(B95*'SW7'!C$4)/1000)</f>
        <v>0.29628195540661972</v>
      </c>
      <c r="W95" s="147">
        <f>V95/'SW7'!C$5</f>
        <v>3.7035244425827463</v>
      </c>
    </row>
    <row r="96" spans="1:23" x14ac:dyDescent="0.35">
      <c r="A96" s="142">
        <f t="shared" si="21"/>
        <v>93</v>
      </c>
      <c r="B96" s="143">
        <f t="shared" si="22"/>
        <v>101.63457763988028</v>
      </c>
      <c r="C96" s="133">
        <v>270</v>
      </c>
      <c r="D96" s="133">
        <v>0</v>
      </c>
      <c r="E96" s="166">
        <v>0</v>
      </c>
      <c r="F96" s="143">
        <f t="shared" si="12"/>
        <v>12.6549</v>
      </c>
      <c r="G96" s="143">
        <f t="shared" si="13"/>
        <v>0.30751406999999997</v>
      </c>
      <c r="H96" s="143">
        <f>'SW7'!C$12</f>
        <v>56.47</v>
      </c>
      <c r="I96" s="143">
        <f t="shared" si="14"/>
        <v>3416.8229999999999</v>
      </c>
      <c r="J96" s="143">
        <f>I96*'SW7'!C$13</f>
        <v>72.778329899999989</v>
      </c>
      <c r="K96" s="143">
        <f t="shared" si="15"/>
        <v>8.8765114343000029</v>
      </c>
      <c r="L96" s="167">
        <f t="shared" si="24"/>
        <v>1.905225747446945</v>
      </c>
      <c r="M96" s="143">
        <f t="shared" si="16"/>
        <v>4.6296985662960762E-2</v>
      </c>
      <c r="N96" s="143">
        <f t="shared" si="17"/>
        <v>7.6209029897877798</v>
      </c>
      <c r="O96" s="143">
        <f t="shared" si="18"/>
        <v>646.01767752660771</v>
      </c>
      <c r="P96" s="143">
        <f t="shared" si="19"/>
        <v>514.4109518106751</v>
      </c>
      <c r="Q96" s="143">
        <f t="shared" si="19"/>
        <v>0</v>
      </c>
      <c r="R96" s="143">
        <f t="shared" si="19"/>
        <v>0</v>
      </c>
      <c r="S96" s="143">
        <f t="shared" si="20"/>
        <v>1160.4286293372829</v>
      </c>
      <c r="T96" s="143">
        <f>U95-(U95*(0.5^(1/'SW7'!C$2)))</f>
        <v>296.0920095547408</v>
      </c>
      <c r="U96" s="143">
        <f t="shared" si="23"/>
        <v>47523.857754636374</v>
      </c>
      <c r="V96" s="147">
        <f>(U96*'SW7'!C$3/(B96*'SW7'!C$4)/1000)</f>
        <v>0.29920922453483467</v>
      </c>
      <c r="W96" s="147">
        <f>V96/'SW7'!C$5</f>
        <v>3.7401153066854333</v>
      </c>
    </row>
    <row r="97" spans="1:23" x14ac:dyDescent="0.35">
      <c r="A97" s="142">
        <f t="shared" si="21"/>
        <v>94</v>
      </c>
      <c r="B97" s="143">
        <f t="shared" si="22"/>
        <v>102.48342753300028</v>
      </c>
      <c r="C97" s="133">
        <v>270</v>
      </c>
      <c r="D97" s="133">
        <v>0</v>
      </c>
      <c r="E97" s="166">
        <v>0</v>
      </c>
      <c r="F97" s="143">
        <f t="shared" si="12"/>
        <v>12.655799999999999</v>
      </c>
      <c r="G97" s="143">
        <f t="shared" si="13"/>
        <v>0.30753593999999995</v>
      </c>
      <c r="H97" s="143">
        <f>'SW7'!C$12</f>
        <v>56.47</v>
      </c>
      <c r="I97" s="143">
        <f t="shared" si="14"/>
        <v>3417.0659999999998</v>
      </c>
      <c r="J97" s="143">
        <f>I97*'SW7'!C$13</f>
        <v>72.7835058</v>
      </c>
      <c r="K97" s="143">
        <f t="shared" si="15"/>
        <v>8.8330983727999985</v>
      </c>
      <c r="L97" s="167">
        <f t="shared" si="24"/>
        <v>1.9637311179733778</v>
      </c>
      <c r="M97" s="143">
        <f t="shared" si="16"/>
        <v>4.7718666166753076E-2</v>
      </c>
      <c r="N97" s="143">
        <f t="shared" si="17"/>
        <v>7.8549244718935114</v>
      </c>
      <c r="O97" s="143">
        <f t="shared" si="18"/>
        <v>642.90386664865923</v>
      </c>
      <c r="P97" s="143">
        <f t="shared" si="19"/>
        <v>530.20740185281204</v>
      </c>
      <c r="Q97" s="143">
        <f t="shared" si="19"/>
        <v>0</v>
      </c>
      <c r="R97" s="143">
        <f t="shared" si="19"/>
        <v>0</v>
      </c>
      <c r="S97" s="143">
        <f t="shared" si="20"/>
        <v>1173.1112685014714</v>
      </c>
      <c r="T97" s="143">
        <f>U96-(U96*(0.5^(1/'SW7'!C$2)))</f>
        <v>301.52814931209286</v>
      </c>
      <c r="U97" s="143">
        <f t="shared" si="23"/>
        <v>48388.194374418919</v>
      </c>
      <c r="V97" s="147">
        <f>(U97*'SW7'!C$3/(B97*'SW7'!C$4)/1000)</f>
        <v>0.30212770564171398</v>
      </c>
      <c r="W97" s="147">
        <f>V97/'SW7'!C$5</f>
        <v>3.7765963205214246</v>
      </c>
    </row>
    <row r="98" spans="1:23" x14ac:dyDescent="0.35">
      <c r="A98" s="142">
        <f t="shared" si="21"/>
        <v>95</v>
      </c>
      <c r="B98" s="143">
        <f t="shared" si="22"/>
        <v>103.33483004800028</v>
      </c>
      <c r="C98" s="133">
        <v>270</v>
      </c>
      <c r="D98" s="133">
        <v>0</v>
      </c>
      <c r="E98" s="166">
        <v>0</v>
      </c>
      <c r="F98" s="143">
        <f t="shared" si="12"/>
        <v>12.656499999999999</v>
      </c>
      <c r="G98" s="143">
        <f t="shared" si="13"/>
        <v>0.30755294999999999</v>
      </c>
      <c r="H98" s="143">
        <f>'SW7'!C$12</f>
        <v>56.47</v>
      </c>
      <c r="I98" s="143">
        <f t="shared" si="14"/>
        <v>3417.2549999999997</v>
      </c>
      <c r="J98" s="143">
        <f>I98*'SW7'!C$13</f>
        <v>72.787531499999986</v>
      </c>
      <c r="K98" s="143">
        <f t="shared" si="15"/>
        <v>8.7887814374999991</v>
      </c>
      <c r="L98" s="167">
        <f t="shared" si="24"/>
        <v>2.0216173724332798</v>
      </c>
      <c r="M98" s="143">
        <f t="shared" si="16"/>
        <v>4.9125302150128697E-2</v>
      </c>
      <c r="N98" s="143">
        <f t="shared" si="17"/>
        <v>8.0864694897331191</v>
      </c>
      <c r="O98" s="143">
        <f t="shared" si="18"/>
        <v>639.71370572864635</v>
      </c>
      <c r="P98" s="143">
        <f t="shared" si="19"/>
        <v>545.83669055698556</v>
      </c>
      <c r="Q98" s="143">
        <f t="shared" si="19"/>
        <v>0</v>
      </c>
      <c r="R98" s="143">
        <f t="shared" si="19"/>
        <v>0</v>
      </c>
      <c r="S98" s="143">
        <f t="shared" si="20"/>
        <v>1185.5503962856319</v>
      </c>
      <c r="T98" s="143">
        <f>U97-(U97*(0.5^(1/'SW7'!C$2)))</f>
        <v>307.01217004734644</v>
      </c>
      <c r="U98" s="143">
        <f t="shared" si="23"/>
        <v>49259.777493608301</v>
      </c>
      <c r="V98" s="147">
        <f>(U98*'SW7'!C$3/(B98*'SW7'!C$4)/1000)</f>
        <v>0.30503557642836215</v>
      </c>
      <c r="W98" s="147">
        <f>V98/'SW7'!C$5</f>
        <v>3.8129447053545267</v>
      </c>
    </row>
    <row r="99" spans="1:23" x14ac:dyDescent="0.35">
      <c r="A99" s="142">
        <f t="shared" si="21"/>
        <v>96</v>
      </c>
      <c r="B99" s="143">
        <f t="shared" si="22"/>
        <v>104.1887728524803</v>
      </c>
      <c r="C99" s="133">
        <v>270</v>
      </c>
      <c r="D99" s="133">
        <v>0</v>
      </c>
      <c r="E99" s="166">
        <v>0</v>
      </c>
      <c r="F99" s="143">
        <f t="shared" si="12"/>
        <v>12.656999999999998</v>
      </c>
      <c r="G99" s="143">
        <f t="shared" si="13"/>
        <v>0.30756509999999992</v>
      </c>
      <c r="H99" s="143">
        <f>'SW7'!C$12</f>
        <v>56.47</v>
      </c>
      <c r="I99" s="143">
        <f t="shared" si="14"/>
        <v>3417.3899999999994</v>
      </c>
      <c r="J99" s="143">
        <f>I99*'SW7'!C$13</f>
        <v>72.790406999999988</v>
      </c>
      <c r="K99" s="143">
        <f t="shared" si="15"/>
        <v>8.7436001407999981</v>
      </c>
      <c r="L99" s="167">
        <f t="shared" si="24"/>
        <v>2.0788974769673594</v>
      </c>
      <c r="M99" s="143">
        <f t="shared" si="16"/>
        <v>5.0517208690306833E-2</v>
      </c>
      <c r="N99" s="143">
        <f t="shared" si="17"/>
        <v>8.3155899078694375</v>
      </c>
      <c r="O99" s="143">
        <f t="shared" si="18"/>
        <v>636.45021289408908</v>
      </c>
      <c r="P99" s="143">
        <f t="shared" si="19"/>
        <v>561.30231878118707</v>
      </c>
      <c r="Q99" s="143">
        <f t="shared" si="19"/>
        <v>0</v>
      </c>
      <c r="R99" s="143">
        <f t="shared" si="19"/>
        <v>0</v>
      </c>
      <c r="S99" s="143">
        <f t="shared" si="20"/>
        <v>1197.7525316752763</v>
      </c>
      <c r="T99" s="143">
        <f>U98-(U98*(0.5^(1/'SW7'!C$2)))</f>
        <v>312.54216818549321</v>
      </c>
      <c r="U99" s="143">
        <f t="shared" si="23"/>
        <v>50138.315719846585</v>
      </c>
      <c r="V99" s="147">
        <f>(U99*'SW7'!C$3/(B99*'SW7'!C$4)/1000)</f>
        <v>0.30793113010440398</v>
      </c>
      <c r="W99" s="147">
        <f>V99/'SW7'!C$5</f>
        <v>3.8491391263050496</v>
      </c>
    </row>
    <row r="100" spans="1:23" x14ac:dyDescent="0.35">
      <c r="A100" s="142">
        <f t="shared" si="21"/>
        <v>97</v>
      </c>
      <c r="B100" s="143">
        <f t="shared" si="22"/>
        <v>105.04524358212029</v>
      </c>
      <c r="C100" s="133">
        <v>270</v>
      </c>
      <c r="D100" s="133">
        <v>0</v>
      </c>
      <c r="E100" s="166">
        <v>0</v>
      </c>
      <c r="F100" s="143">
        <f t="shared" si="12"/>
        <v>12.657299999999999</v>
      </c>
      <c r="G100" s="143">
        <f t="shared" si="13"/>
        <v>0.30757238999999997</v>
      </c>
      <c r="H100" s="143">
        <f>'SW7'!C$12</f>
        <v>56.47</v>
      </c>
      <c r="I100" s="143">
        <f t="shared" si="14"/>
        <v>3417.471</v>
      </c>
      <c r="J100" s="143">
        <f>I100*'SW7'!C$13</f>
        <v>72.792132299999992</v>
      </c>
      <c r="K100" s="143">
        <f t="shared" si="15"/>
        <v>8.6975933783000023</v>
      </c>
      <c r="L100" s="167">
        <f t="shared" si="24"/>
        <v>2.1355839946092061</v>
      </c>
      <c r="M100" s="143">
        <f t="shared" si="16"/>
        <v>5.1894691069003705E-2</v>
      </c>
      <c r="N100" s="143">
        <f t="shared" si="17"/>
        <v>8.5423359784368245</v>
      </c>
      <c r="O100" s="143">
        <f t="shared" si="18"/>
        <v>633.11636788481769</v>
      </c>
      <c r="P100" s="143">
        <f t="shared" si="19"/>
        <v>576.60767854448568</v>
      </c>
      <c r="Q100" s="143">
        <f t="shared" si="19"/>
        <v>0</v>
      </c>
      <c r="R100" s="143">
        <f t="shared" si="19"/>
        <v>0</v>
      </c>
      <c r="S100" s="143">
        <f t="shared" si="20"/>
        <v>1209.7240464293034</v>
      </c>
      <c r="T100" s="143">
        <f>U99-(U99*(0.5^(1/'SW7'!C$2)))</f>
        <v>318.11629490780615</v>
      </c>
      <c r="U100" s="143">
        <f t="shared" si="23"/>
        <v>51023.526083336372</v>
      </c>
      <c r="V100" s="147">
        <f>(U100*'SW7'!C$3/(B100*'SW7'!C$4)/1000)</f>
        <v>0.31081276984725087</v>
      </c>
      <c r="W100" s="147">
        <f>V100/'SW7'!C$5</f>
        <v>3.8851596230906358</v>
      </c>
    </row>
    <row r="101" spans="1:23" x14ac:dyDescent="0.35">
      <c r="A101" s="142">
        <f t="shared" si="21"/>
        <v>98</v>
      </c>
      <c r="B101" s="143">
        <f t="shared" si="22"/>
        <v>105.90422984068029</v>
      </c>
      <c r="C101" s="133">
        <v>270</v>
      </c>
      <c r="D101" s="133">
        <v>0</v>
      </c>
      <c r="E101" s="166">
        <v>0</v>
      </c>
      <c r="F101" s="143">
        <f t="shared" si="12"/>
        <v>12.657399999999999</v>
      </c>
      <c r="G101" s="143">
        <f t="shared" si="13"/>
        <v>0.30757481999999997</v>
      </c>
      <c r="H101" s="143">
        <f>'SW7'!C$12</f>
        <v>56.47</v>
      </c>
      <c r="I101" s="143">
        <f t="shared" si="14"/>
        <v>3417.4979999999996</v>
      </c>
      <c r="J101" s="143">
        <f>I101*'SW7'!C$13</f>
        <v>72.792707399999983</v>
      </c>
      <c r="K101" s="143">
        <f t="shared" si="15"/>
        <v>8.6507994288000027</v>
      </c>
      <c r="L101" s="167">
        <f t="shared" si="24"/>
        <v>2.1916891018237656</v>
      </c>
      <c r="M101" s="143">
        <f t="shared" si="16"/>
        <v>5.3258045174317502E-2</v>
      </c>
      <c r="N101" s="143">
        <f t="shared" si="17"/>
        <v>8.7667564072950626</v>
      </c>
      <c r="O101" s="143">
        <f t="shared" si="18"/>
        <v>629.71511159672559</v>
      </c>
      <c r="P101" s="143">
        <f t="shared" si="19"/>
        <v>591.75605749241674</v>
      </c>
      <c r="Q101" s="143">
        <f t="shared" si="19"/>
        <v>0</v>
      </c>
      <c r="R101" s="143">
        <f t="shared" si="19"/>
        <v>0</v>
      </c>
      <c r="S101" s="143">
        <f t="shared" si="20"/>
        <v>1221.4711690891422</v>
      </c>
      <c r="T101" s="143">
        <f>U100-(U100*(0.5^(1/'SW7'!C$2)))</f>
        <v>323.73275483479665</v>
      </c>
      <c r="U101" s="143">
        <f t="shared" si="23"/>
        <v>51915.133834857872</v>
      </c>
      <c r="V101" s="147">
        <f>(U101*'SW7'!C$3/(B101*'SW7'!C$4)/1000)</f>
        <v>0.31367900351935241</v>
      </c>
      <c r="W101" s="147">
        <f>V101/'SW7'!C$5</f>
        <v>3.9209875439919051</v>
      </c>
    </row>
    <row r="102" spans="1:23" x14ac:dyDescent="0.35">
      <c r="A102" s="142">
        <f t="shared" si="21"/>
        <v>99</v>
      </c>
      <c r="B102" s="143">
        <f t="shared" si="22"/>
        <v>106.76571920000029</v>
      </c>
      <c r="C102" s="133">
        <v>270</v>
      </c>
      <c r="D102" s="133">
        <v>0</v>
      </c>
      <c r="E102" s="166">
        <v>0</v>
      </c>
      <c r="F102" s="143">
        <f t="shared" si="12"/>
        <v>12.657299999999999</v>
      </c>
      <c r="G102" s="143">
        <f t="shared" si="13"/>
        <v>0.30757238999999997</v>
      </c>
      <c r="H102" s="143">
        <f>'SW7'!C$12</f>
        <v>56.47</v>
      </c>
      <c r="I102" s="143">
        <f t="shared" si="14"/>
        <v>3417.471</v>
      </c>
      <c r="J102" s="143">
        <f>I102*'SW7'!C$13</f>
        <v>72.792132299999992</v>
      </c>
      <c r="K102" s="143">
        <f t="shared" si="15"/>
        <v>8.6032559542999998</v>
      </c>
      <c r="L102" s="167">
        <f t="shared" si="24"/>
        <v>2.2472246042062345</v>
      </c>
      <c r="M102" s="143">
        <f t="shared" si="16"/>
        <v>5.4607557882211492E-2</v>
      </c>
      <c r="N102" s="143">
        <f t="shared" si="17"/>
        <v>8.988898416824938</v>
      </c>
      <c r="O102" s="143">
        <f t="shared" si="18"/>
        <v>626.2493456361683</v>
      </c>
      <c r="P102" s="143">
        <f t="shared" si="19"/>
        <v>606.75064313568328</v>
      </c>
      <c r="Q102" s="143">
        <f t="shared" si="19"/>
        <v>0</v>
      </c>
      <c r="R102" s="143">
        <f t="shared" si="19"/>
        <v>0</v>
      </c>
      <c r="S102" s="143">
        <f t="shared" si="20"/>
        <v>1232.9999887718516</v>
      </c>
      <c r="T102" s="143">
        <f>U101-(U101*(0.5^(1/'SW7'!C$2)))</f>
        <v>329.38980474469281</v>
      </c>
      <c r="U102" s="143">
        <f t="shared" si="23"/>
        <v>52812.872249112217</v>
      </c>
      <c r="V102" s="147">
        <f>(U102*'SW7'!C$3/(B102*'SW7'!C$4)/1000)</f>
        <v>0.31652843863043328</v>
      </c>
      <c r="W102" s="147">
        <f>V102/'SW7'!C$5</f>
        <v>3.9566054828804158</v>
      </c>
    </row>
    <row r="103" spans="1:23" x14ac:dyDescent="0.35">
      <c r="A103" s="142">
        <f t="shared" si="21"/>
        <v>100</v>
      </c>
      <c r="B103" s="143">
        <f t="shared" si="22"/>
        <v>107.6296992000003</v>
      </c>
      <c r="C103" s="133">
        <v>270</v>
      </c>
      <c r="D103" s="133">
        <v>0</v>
      </c>
      <c r="E103" s="166">
        <v>0</v>
      </c>
      <c r="F103" s="143">
        <f t="shared" si="12"/>
        <v>12.657</v>
      </c>
      <c r="G103" s="143">
        <f t="shared" si="13"/>
        <v>0.30756509999999998</v>
      </c>
      <c r="H103" s="143">
        <f>'SW7'!C$12</f>
        <v>56.47</v>
      </c>
      <c r="I103" s="143">
        <f t="shared" si="14"/>
        <v>3417.39</v>
      </c>
      <c r="J103" s="143">
        <f>I103*'SW7'!C$13</f>
        <v>72.790407000000002</v>
      </c>
      <c r="K103" s="143">
        <f t="shared" si="15"/>
        <v>8.5550000000000033</v>
      </c>
      <c r="L103" s="167">
        <f t="shared" si="24"/>
        <v>2.3022019513920604</v>
      </c>
      <c r="M103" s="143">
        <f t="shared" si="16"/>
        <v>5.5943507418827067E-2</v>
      </c>
      <c r="N103" s="143">
        <f t="shared" si="17"/>
        <v>9.2088078055682416</v>
      </c>
      <c r="O103" s="143">
        <f t="shared" si="18"/>
        <v>622.72193188500023</v>
      </c>
      <c r="P103" s="143">
        <f t="shared" si="19"/>
        <v>621.59452687585633</v>
      </c>
      <c r="Q103" s="143">
        <f t="shared" si="19"/>
        <v>0</v>
      </c>
      <c r="R103" s="143">
        <f t="shared" si="19"/>
        <v>0</v>
      </c>
      <c r="S103" s="143">
        <f t="shared" si="20"/>
        <v>1244.3164587608567</v>
      </c>
      <c r="T103" s="143">
        <f>U102-(U102*(0.5^(1/'SW7'!C$2)))</f>
        <v>335.08575232567091</v>
      </c>
      <c r="U103" s="143">
        <f t="shared" si="23"/>
        <v>53716.482433139376</v>
      </c>
      <c r="V103" s="147">
        <f>(U103*'SW7'!C$3/(B103*'SW7'!C$4)/1000)</f>
        <v>0.31935977753245048</v>
      </c>
      <c r="W103" s="147">
        <f>V103/'SW7'!C$5</f>
        <v>3.991997219155631</v>
      </c>
    </row>
    <row r="104" spans="1:23" x14ac:dyDescent="0.35">
      <c r="A104" s="142">
        <f t="shared" si="21"/>
        <v>101</v>
      </c>
      <c r="B104" s="143">
        <f t="shared" si="22"/>
        <v>108.49615734868031</v>
      </c>
      <c r="C104" s="133">
        <v>270</v>
      </c>
      <c r="D104" s="133">
        <v>0</v>
      </c>
      <c r="E104" s="166">
        <v>0</v>
      </c>
      <c r="F104" s="143">
        <f t="shared" si="12"/>
        <v>12.656499999999999</v>
      </c>
      <c r="G104" s="143">
        <f t="shared" si="13"/>
        <v>0.30755294999999999</v>
      </c>
      <c r="H104" s="143">
        <f>'SW7'!C$12</f>
        <v>56.47</v>
      </c>
      <c r="I104" s="143">
        <f t="shared" si="14"/>
        <v>3417.2549999999997</v>
      </c>
      <c r="J104" s="143">
        <f>I104*'SW7'!C$13</f>
        <v>72.787531499999986</v>
      </c>
      <c r="K104" s="143">
        <f t="shared" si="15"/>
        <v>8.5060679942999968</v>
      </c>
      <c r="L104" s="167">
        <f t="shared" si="24"/>
        <v>2.3566322512250615</v>
      </c>
      <c r="M104" s="143">
        <f t="shared" si="16"/>
        <v>5.7266163704768988E-2</v>
      </c>
      <c r="N104" s="143">
        <f t="shared" si="17"/>
        <v>9.4265290049002459</v>
      </c>
      <c r="O104" s="143">
        <f t="shared" si="18"/>
        <v>619.13569207625267</v>
      </c>
      <c r="P104" s="143">
        <f t="shared" si="19"/>
        <v>636.29070783076656</v>
      </c>
      <c r="Q104" s="143">
        <f t="shared" si="19"/>
        <v>0</v>
      </c>
      <c r="R104" s="143">
        <f t="shared" si="19"/>
        <v>0</v>
      </c>
      <c r="S104" s="143">
        <f t="shared" si="20"/>
        <v>1255.4263999070192</v>
      </c>
      <c r="T104" s="143">
        <f>U103-(U103*(0.5^(1/'SW7'!C$2)))</f>
        <v>340.81895496035577</v>
      </c>
      <c r="U104" s="143">
        <f t="shared" si="23"/>
        <v>54625.71313957456</v>
      </c>
      <c r="V104" s="147">
        <f>(U104*'SW7'!C$3/(B104*'SW7'!C$4)/1000)</f>
        <v>0.32217181283568941</v>
      </c>
      <c r="W104" s="147">
        <f>V104/'SW7'!C$5</f>
        <v>4.0271476604461176</v>
      </c>
    </row>
    <row r="105" spans="1:23" x14ac:dyDescent="0.35">
      <c r="A105" s="142">
        <f t="shared" si="21"/>
        <v>102</v>
      </c>
      <c r="B105" s="143">
        <f t="shared" si="22"/>
        <v>109.36508112212032</v>
      </c>
      <c r="C105" s="133">
        <v>270</v>
      </c>
      <c r="D105" s="133">
        <v>0</v>
      </c>
      <c r="E105" s="166">
        <v>0</v>
      </c>
      <c r="F105" s="143">
        <f t="shared" si="12"/>
        <v>12.655799999999999</v>
      </c>
      <c r="G105" s="143">
        <f t="shared" si="13"/>
        <v>0.30753593999999995</v>
      </c>
      <c r="H105" s="143">
        <f>'SW7'!C$12</f>
        <v>56.47</v>
      </c>
      <c r="I105" s="143">
        <f t="shared" si="14"/>
        <v>3417.0659999999998</v>
      </c>
      <c r="J105" s="143">
        <f>I105*'SW7'!C$13</f>
        <v>72.7835058</v>
      </c>
      <c r="K105" s="143">
        <f t="shared" si="15"/>
        <v>8.4564957487999983</v>
      </c>
      <c r="L105" s="167">
        <f t="shared" si="24"/>
        <v>2.4105262832276182</v>
      </c>
      <c r="M105" s="143">
        <f t="shared" si="16"/>
        <v>5.8575788682431122E-2</v>
      </c>
      <c r="N105" s="143">
        <f t="shared" si="17"/>
        <v>9.6421051329104728</v>
      </c>
      <c r="O105" s="143">
        <f t="shared" si="18"/>
        <v>615.49340738045998</v>
      </c>
      <c r="P105" s="143">
        <f t="shared" si="19"/>
        <v>650.8420964714569</v>
      </c>
      <c r="Q105" s="143">
        <f t="shared" si="19"/>
        <v>0</v>
      </c>
      <c r="R105" s="143">
        <f t="shared" si="19"/>
        <v>0</v>
      </c>
      <c r="S105" s="143">
        <f t="shared" si="20"/>
        <v>1266.3355038519169</v>
      </c>
      <c r="T105" s="143">
        <f>U104-(U104*(0.5^(1/'SW7'!C$2)))</f>
        <v>346.58781854093104</v>
      </c>
      <c r="U105" s="143">
        <f t="shared" si="23"/>
        <v>55540.320584521221</v>
      </c>
      <c r="V105" s="147">
        <f>(U105*'SW7'!C$3/(B105*'SW7'!C$4)/1000)</f>
        <v>0.32496342303506015</v>
      </c>
      <c r="W105" s="147">
        <f>V105/'SW7'!C$5</f>
        <v>4.0620427879382515</v>
      </c>
    </row>
    <row r="106" spans="1:23" x14ac:dyDescent="0.35">
      <c r="A106" s="142">
        <f t="shared" si="21"/>
        <v>103</v>
      </c>
      <c r="B106" s="143">
        <f t="shared" si="22"/>
        <v>110.23645796448032</v>
      </c>
      <c r="C106" s="133">
        <v>270</v>
      </c>
      <c r="D106" s="133">
        <v>0</v>
      </c>
      <c r="E106" s="166">
        <v>0</v>
      </c>
      <c r="F106" s="143">
        <f t="shared" si="12"/>
        <v>12.6549</v>
      </c>
      <c r="G106" s="143">
        <f t="shared" si="13"/>
        <v>0.30751406999999997</v>
      </c>
      <c r="H106" s="143">
        <f>'SW7'!C$12</f>
        <v>56.47</v>
      </c>
      <c r="I106" s="143">
        <f t="shared" si="14"/>
        <v>3416.8229999999999</v>
      </c>
      <c r="J106" s="143">
        <f>I106*'SW7'!C$13</f>
        <v>72.778329899999989</v>
      </c>
      <c r="K106" s="143">
        <f t="shared" si="15"/>
        <v>8.406318458300003</v>
      </c>
      <c r="L106" s="167">
        <f t="shared" si="24"/>
        <v>2.4638945114137556</v>
      </c>
      <c r="M106" s="143">
        <f t="shared" si="16"/>
        <v>5.9872636627354259E-2</v>
      </c>
      <c r="N106" s="143">
        <f t="shared" si="17"/>
        <v>9.8555780456550224</v>
      </c>
      <c r="O106" s="143">
        <f t="shared" si="18"/>
        <v>611.79781800261696</v>
      </c>
      <c r="P106" s="143">
        <f t="shared" si="19"/>
        <v>665.25151808171404</v>
      </c>
      <c r="Q106" s="143">
        <f t="shared" si="19"/>
        <v>0</v>
      </c>
      <c r="R106" s="143">
        <f t="shared" si="19"/>
        <v>0</v>
      </c>
      <c r="S106" s="143">
        <f t="shared" si="20"/>
        <v>1277.0493360843311</v>
      </c>
      <c r="T106" s="143">
        <f>U105-(U105*(0.5^(1/'SW7'!C$2)))</f>
        <v>352.39079631360801</v>
      </c>
      <c r="U106" s="143">
        <f t="shared" si="23"/>
        <v>56460.068269832205</v>
      </c>
      <c r="V106" s="147">
        <f>(U106*'SW7'!C$3/(B106*'SW7'!C$4)/1000)</f>
        <v>0.32773356833626138</v>
      </c>
      <c r="W106" s="147">
        <f>V106/'SW7'!C$5</f>
        <v>4.0966696042032673</v>
      </c>
    </row>
    <row r="107" spans="1:23" x14ac:dyDescent="0.35">
      <c r="A107" s="142">
        <f t="shared" si="21"/>
        <v>104</v>
      </c>
      <c r="B107" s="143">
        <f t="shared" si="22"/>
        <v>111.11027528800032</v>
      </c>
      <c r="C107" s="133">
        <v>270</v>
      </c>
      <c r="D107" s="133">
        <v>0</v>
      </c>
      <c r="E107" s="166">
        <v>0</v>
      </c>
      <c r="F107" s="143">
        <f t="shared" si="12"/>
        <v>12.653799999999999</v>
      </c>
      <c r="G107" s="143">
        <f t="shared" si="13"/>
        <v>0.30748733999999994</v>
      </c>
      <c r="H107" s="143">
        <f>'SW7'!C$12</f>
        <v>56.47</v>
      </c>
      <c r="I107" s="143">
        <f t="shared" si="14"/>
        <v>3416.5259999999998</v>
      </c>
      <c r="J107" s="143">
        <f>I107*'SW7'!C$13</f>
        <v>72.772003799999993</v>
      </c>
      <c r="K107" s="143">
        <f t="shared" si="15"/>
        <v>8.3555707008000013</v>
      </c>
      <c r="L107" s="167">
        <f t="shared" si="24"/>
        <v>2.5167470964831367</v>
      </c>
      <c r="M107" s="143">
        <f t="shared" si="16"/>
        <v>6.1156954444540217E-2</v>
      </c>
      <c r="N107" s="143">
        <f t="shared" si="17"/>
        <v>10.066988385932547</v>
      </c>
      <c r="O107" s="143">
        <f t="shared" si="18"/>
        <v>608.05162278978628</v>
      </c>
      <c r="P107" s="143">
        <f t="shared" si="19"/>
        <v>679.52171605044691</v>
      </c>
      <c r="Q107" s="143">
        <f t="shared" si="19"/>
        <v>0</v>
      </c>
      <c r="R107" s="143">
        <f t="shared" si="19"/>
        <v>0</v>
      </c>
      <c r="S107" s="143">
        <f t="shared" si="20"/>
        <v>1287.5733388402332</v>
      </c>
      <c r="T107" s="143">
        <f>U106-(U106*(0.5^(1/'SW7'!C$2)))</f>
        <v>358.2263877510195</v>
      </c>
      <c r="U107" s="143">
        <f t="shared" si="23"/>
        <v>57384.726809602929</v>
      </c>
      <c r="V107" s="147">
        <f>(U107*'SW7'!C$3/(B107*'SW7'!C$4)/1000)</f>
        <v>0.33048128667203913</v>
      </c>
      <c r="W107" s="147">
        <f>V107/'SW7'!C$5</f>
        <v>4.131016083400489</v>
      </c>
    </row>
    <row r="108" spans="1:23" x14ac:dyDescent="0.35">
      <c r="A108" s="142">
        <f t="shared" si="21"/>
        <v>105</v>
      </c>
      <c r="B108" s="143">
        <f t="shared" si="22"/>
        <v>111.98652047300033</v>
      </c>
      <c r="C108" s="133">
        <v>270</v>
      </c>
      <c r="D108" s="133">
        <v>0</v>
      </c>
      <c r="E108" s="166">
        <v>0</v>
      </c>
      <c r="F108" s="143">
        <f t="shared" si="12"/>
        <v>12.6525</v>
      </c>
      <c r="G108" s="143">
        <f t="shared" si="13"/>
        <v>0.30745574999999997</v>
      </c>
      <c r="H108" s="143">
        <f>'SW7'!C$12</f>
        <v>56.47</v>
      </c>
      <c r="I108" s="143">
        <f t="shared" si="14"/>
        <v>3416.1750000000002</v>
      </c>
      <c r="J108" s="143">
        <f>I108*'SW7'!C$13</f>
        <v>72.7645275</v>
      </c>
      <c r="K108" s="143">
        <f t="shared" si="15"/>
        <v>8.304286437499993</v>
      </c>
      <c r="L108" s="167">
        <f t="shared" si="24"/>
        <v>2.5690939074316859</v>
      </c>
      <c r="M108" s="143">
        <f t="shared" si="16"/>
        <v>6.2428981950589962E-2</v>
      </c>
      <c r="N108" s="143">
        <f t="shared" si="17"/>
        <v>10.276375629726743</v>
      </c>
      <c r="O108" s="143">
        <f t="shared" si="18"/>
        <v>604.25747884934526</v>
      </c>
      <c r="P108" s="143">
        <f t="shared" si="19"/>
        <v>693.65535500655517</v>
      </c>
      <c r="Q108" s="143">
        <f t="shared" si="19"/>
        <v>0</v>
      </c>
      <c r="R108" s="143">
        <f t="shared" si="19"/>
        <v>0</v>
      </c>
      <c r="S108" s="143">
        <f t="shared" si="20"/>
        <v>1297.9128338559003</v>
      </c>
      <c r="T108" s="143">
        <f>U107-(U107*(0.5^(1/'SW7'!C$2)))</f>
        <v>364.09313745139661</v>
      </c>
      <c r="U108" s="143">
        <f t="shared" si="23"/>
        <v>58314.073760692139</v>
      </c>
      <c r="V108" s="147">
        <f>(U108*'SW7'!C$3/(B108*'SW7'!C$4)/1000)</f>
        <v>0.33320568989930299</v>
      </c>
      <c r="W108" s="147">
        <f>V108/'SW7'!C$5</f>
        <v>4.1650711237412876</v>
      </c>
    </row>
    <row r="109" spans="1:23" x14ac:dyDescent="0.35">
      <c r="A109" s="142">
        <f t="shared" si="21"/>
        <v>106</v>
      </c>
      <c r="B109" s="143">
        <f t="shared" si="22"/>
        <v>112.86518086788034</v>
      </c>
      <c r="C109" s="133">
        <v>270</v>
      </c>
      <c r="D109" s="133">
        <v>0</v>
      </c>
      <c r="E109" s="166">
        <v>0</v>
      </c>
      <c r="F109" s="143">
        <f t="shared" si="12"/>
        <v>12.651</v>
      </c>
      <c r="G109" s="143">
        <f t="shared" si="13"/>
        <v>0.30741929999999995</v>
      </c>
      <c r="H109" s="143">
        <f>'SW7'!C$12</f>
        <v>56.47</v>
      </c>
      <c r="I109" s="143">
        <f t="shared" si="14"/>
        <v>3415.77</v>
      </c>
      <c r="J109" s="143">
        <f>I109*'SW7'!C$13</f>
        <v>72.755900999999994</v>
      </c>
      <c r="K109" s="143">
        <f t="shared" si="15"/>
        <v>8.2524990127999978</v>
      </c>
      <c r="L109" s="167">
        <f t="shared" si="24"/>
        <v>2.6209445326118299</v>
      </c>
      <c r="M109" s="143">
        <f t="shared" si="16"/>
        <v>6.3688952142467462E-2</v>
      </c>
      <c r="N109" s="143">
        <f t="shared" si="17"/>
        <v>10.48377813044732</v>
      </c>
      <c r="O109" s="143">
        <f t="shared" si="18"/>
        <v>600.41800117787432</v>
      </c>
      <c r="P109" s="143">
        <f t="shared" si="19"/>
        <v>707.65502380519411</v>
      </c>
      <c r="Q109" s="143">
        <f t="shared" si="19"/>
        <v>0</v>
      </c>
      <c r="R109" s="143">
        <f t="shared" si="19"/>
        <v>0</v>
      </c>
      <c r="S109" s="143">
        <f t="shared" si="20"/>
        <v>1308.0730249830685</v>
      </c>
      <c r="T109" s="143">
        <f>U108-(U108*(0.5^(1/'SW7'!C$2)))</f>
        <v>369.98963406321855</v>
      </c>
      <c r="U109" s="143">
        <f t="shared" si="23"/>
        <v>59247.893457096645</v>
      </c>
      <c r="V109" s="147">
        <f>(U109*'SW7'!C$3/(B109*'SW7'!C$4)/1000)</f>
        <v>0.3359059601683595</v>
      </c>
      <c r="W109" s="147">
        <f>V109/'SW7'!C$5</f>
        <v>4.1988245021044932</v>
      </c>
    </row>
    <row r="110" spans="1:23" x14ac:dyDescent="0.35">
      <c r="A110" s="142">
        <f t="shared" si="21"/>
        <v>107</v>
      </c>
      <c r="B110" s="143">
        <f t="shared" si="22"/>
        <v>113.74624378912034</v>
      </c>
      <c r="C110" s="133">
        <v>270</v>
      </c>
      <c r="D110" s="133">
        <v>0</v>
      </c>
      <c r="E110" s="166">
        <v>0</v>
      </c>
      <c r="F110" s="143">
        <f t="shared" si="12"/>
        <v>12.649299999999998</v>
      </c>
      <c r="G110" s="143">
        <f t="shared" si="13"/>
        <v>0.30737798999999993</v>
      </c>
      <c r="H110" s="143">
        <f>'SW7'!C$12</f>
        <v>56.47</v>
      </c>
      <c r="I110" s="143">
        <f t="shared" si="14"/>
        <v>3415.3109999999997</v>
      </c>
      <c r="J110" s="143">
        <f>I110*'SW7'!C$13</f>
        <v>72.746124299999991</v>
      </c>
      <c r="K110" s="143">
        <f t="shared" si="15"/>
        <v>8.2002411542999987</v>
      </c>
      <c r="L110" s="167">
        <f t="shared" si="24"/>
        <v>2.67230829027352</v>
      </c>
      <c r="M110" s="143">
        <f t="shared" si="16"/>
        <v>6.4937091453646539E-2</v>
      </c>
      <c r="N110" s="143">
        <f t="shared" si="17"/>
        <v>10.68923316109408</v>
      </c>
      <c r="O110" s="143">
        <f t="shared" si="18"/>
        <v>596.53576230068313</v>
      </c>
      <c r="P110" s="143">
        <f t="shared" si="19"/>
        <v>721.5232383738504</v>
      </c>
      <c r="Q110" s="143">
        <f t="shared" si="19"/>
        <v>0</v>
      </c>
      <c r="R110" s="143">
        <f t="shared" si="19"/>
        <v>0</v>
      </c>
      <c r="S110" s="143">
        <f t="shared" si="20"/>
        <v>1318.0590006745335</v>
      </c>
      <c r="T110" s="143">
        <f>U109-(U109*(0.5^(1/'SW7'!C$2)))</f>
        <v>375.91450923437515</v>
      </c>
      <c r="U110" s="143">
        <f t="shared" si="23"/>
        <v>60185.976848016493</v>
      </c>
      <c r="V110" s="147">
        <f>(U110*'SW7'!C$3/(B110*'SW7'!C$4)/1000)</f>
        <v>0.33858134645598958</v>
      </c>
      <c r="W110" s="147">
        <f>V110/'SW7'!C$5</f>
        <v>4.2322668306998699</v>
      </c>
    </row>
    <row r="111" spans="1:23" x14ac:dyDescent="0.35">
      <c r="A111" s="142">
        <f t="shared" si="21"/>
        <v>108</v>
      </c>
      <c r="B111" s="143">
        <f t="shared" si="22"/>
        <v>114.62969652128035</v>
      </c>
      <c r="C111" s="133">
        <v>270</v>
      </c>
      <c r="D111" s="133">
        <v>0</v>
      </c>
      <c r="E111" s="166">
        <v>0</v>
      </c>
      <c r="F111" s="143">
        <f t="shared" si="12"/>
        <v>12.647399999999999</v>
      </c>
      <c r="G111" s="143">
        <f t="shared" si="13"/>
        <v>0.30733181999999998</v>
      </c>
      <c r="H111" s="143">
        <f>'SW7'!C$12</f>
        <v>56.47</v>
      </c>
      <c r="I111" s="143">
        <f t="shared" si="14"/>
        <v>3414.7979999999998</v>
      </c>
      <c r="J111" s="143">
        <f>I111*'SW7'!C$13</f>
        <v>72.73519739999999</v>
      </c>
      <c r="K111" s="143">
        <f t="shared" si="15"/>
        <v>8.1475449727999951</v>
      </c>
      <c r="L111" s="167">
        <f t="shared" si="24"/>
        <v>2.7231942386149086</v>
      </c>
      <c r="M111" s="143">
        <f t="shared" si="16"/>
        <v>6.6173619998342273E-2</v>
      </c>
      <c r="N111" s="143">
        <f t="shared" si="17"/>
        <v>10.892776954459634</v>
      </c>
      <c r="O111" s="143">
        <f t="shared" si="18"/>
        <v>592.61329192198514</v>
      </c>
      <c r="P111" s="143">
        <f t="shared" si="19"/>
        <v>735.26244442602535</v>
      </c>
      <c r="Q111" s="143">
        <f t="shared" si="19"/>
        <v>0</v>
      </c>
      <c r="R111" s="143">
        <f t="shared" si="19"/>
        <v>0</v>
      </c>
      <c r="S111" s="143">
        <f t="shared" si="20"/>
        <v>1327.8757363480104</v>
      </c>
      <c r="T111" s="143">
        <f>U110-(U110*(0.5^(1/'SW7'!C$2)))</f>
        <v>381.86643658473622</v>
      </c>
      <c r="U111" s="143">
        <f t="shared" si="23"/>
        <v>61128.121339456651</v>
      </c>
      <c r="V111" s="147">
        <f>(U111*'SW7'!C$3/(B111*'SW7'!C$4)/1000)</f>
        <v>0.34123116125453895</v>
      </c>
      <c r="W111" s="147">
        <f>V111/'SW7'!C$5</f>
        <v>4.2653895156817372</v>
      </c>
    </row>
    <row r="112" spans="1:23" x14ac:dyDescent="0.35">
      <c r="A112" s="142">
        <f t="shared" si="21"/>
        <v>109</v>
      </c>
      <c r="B112" s="143">
        <f t="shared" si="22"/>
        <v>115.51552631700036</v>
      </c>
      <c r="C112" s="133">
        <v>270</v>
      </c>
      <c r="D112" s="133">
        <v>0</v>
      </c>
      <c r="E112" s="166">
        <v>0</v>
      </c>
      <c r="F112" s="143">
        <f t="shared" si="12"/>
        <v>12.645299999999999</v>
      </c>
      <c r="G112" s="143">
        <f t="shared" si="13"/>
        <v>0.30728078999999997</v>
      </c>
      <c r="H112" s="143">
        <f>'SW7'!C$12</f>
        <v>56.47</v>
      </c>
      <c r="I112" s="143">
        <f t="shared" si="14"/>
        <v>3414.2309999999998</v>
      </c>
      <c r="J112" s="143">
        <f>I112*'SW7'!C$13</f>
        <v>72.723120299999991</v>
      </c>
      <c r="K112" s="143">
        <f t="shared" si="15"/>
        <v>8.0944419622999959</v>
      </c>
      <c r="L112" s="167">
        <f t="shared" si="24"/>
        <v>2.7736111853698624</v>
      </c>
      <c r="M112" s="143">
        <f t="shared" si="16"/>
        <v>6.739875180448765E-2</v>
      </c>
      <c r="N112" s="143">
        <f t="shared" si="17"/>
        <v>11.09444474147945</v>
      </c>
      <c r="O112" s="143">
        <f t="shared" si="18"/>
        <v>588.65307658571055</v>
      </c>
      <c r="P112" s="143">
        <f t="shared" si="19"/>
        <v>748.87502004986288</v>
      </c>
      <c r="Q112" s="143">
        <f t="shared" si="19"/>
        <v>0</v>
      </c>
      <c r="R112" s="143">
        <f t="shared" si="19"/>
        <v>0</v>
      </c>
      <c r="S112" s="143">
        <f t="shared" si="20"/>
        <v>1337.5280966355735</v>
      </c>
      <c r="T112" s="143">
        <f>U111-(U111*(0.5^(1/'SW7'!C$2)))</f>
        <v>387.84413070113078</v>
      </c>
      <c r="U112" s="143">
        <f t="shared" si="23"/>
        <v>62074.130639219926</v>
      </c>
      <c r="V112" s="147">
        <f>(U112*'SW7'!C$3/(B112*'SW7'!C$4)/1000)</f>
        <v>0.3438547774096033</v>
      </c>
      <c r="W112" s="147">
        <f>V112/'SW7'!C$5</f>
        <v>4.2981847176200407</v>
      </c>
    </row>
    <row r="113" spans="1:23" x14ac:dyDescent="0.35">
      <c r="A113" s="142">
        <f t="shared" si="21"/>
        <v>110</v>
      </c>
      <c r="B113" s="143">
        <f t="shared" si="22"/>
        <v>116.40372039700037</v>
      </c>
      <c r="C113" s="133">
        <v>270</v>
      </c>
      <c r="D113" s="133">
        <v>0</v>
      </c>
      <c r="E113" s="166">
        <v>0</v>
      </c>
      <c r="F113" s="143">
        <f t="shared" si="12"/>
        <v>12.642999999999999</v>
      </c>
      <c r="G113" s="143">
        <f t="shared" si="13"/>
        <v>0.30722489999999997</v>
      </c>
      <c r="H113" s="143">
        <f>'SW7'!C$12</f>
        <v>56.47</v>
      </c>
      <c r="I113" s="143">
        <f t="shared" si="14"/>
        <v>3413.6099999999997</v>
      </c>
      <c r="J113" s="143">
        <f>I113*'SW7'!C$13</f>
        <v>72.709892999999994</v>
      </c>
      <c r="K113" s="143">
        <f t="shared" si="15"/>
        <v>8.0409630000000014</v>
      </c>
      <c r="L113" s="167">
        <f t="shared" si="24"/>
        <v>2.823567696957678</v>
      </c>
      <c r="M113" s="143">
        <f t="shared" si="16"/>
        <v>6.8612695036071564E-2</v>
      </c>
      <c r="N113" s="143">
        <f t="shared" si="17"/>
        <v>11.294270787830712</v>
      </c>
      <c r="O113" s="143">
        <f t="shared" si="18"/>
        <v>584.65755934695903</v>
      </c>
      <c r="P113" s="143">
        <f t="shared" si="19"/>
        <v>762.36327817857307</v>
      </c>
      <c r="Q113" s="143">
        <f t="shared" si="19"/>
        <v>0</v>
      </c>
      <c r="R113" s="143">
        <f t="shared" si="19"/>
        <v>0</v>
      </c>
      <c r="S113" s="143">
        <f t="shared" si="20"/>
        <v>1347.020837525532</v>
      </c>
      <c r="T113" s="143">
        <f>U112-(U112*(0.5^(1/'SW7'!C$2)))</f>
        <v>393.84634615389223</v>
      </c>
      <c r="U113" s="143">
        <f t="shared" si="23"/>
        <v>63023.814605154366</v>
      </c>
      <c r="V113" s="147">
        <f>(U113*'SW7'!C$3/(B113*'SW7'!C$4)/1000)</f>
        <v>0.34645162509928101</v>
      </c>
      <c r="W113" s="147">
        <f>V113/'SW7'!C$5</f>
        <v>4.3306453137410124</v>
      </c>
    </row>
    <row r="114" spans="1:23" x14ac:dyDescent="0.35">
      <c r="A114" s="142">
        <f t="shared" si="21"/>
        <v>111</v>
      </c>
      <c r="B114" s="143">
        <f t="shared" si="22"/>
        <v>117.29426595008039</v>
      </c>
      <c r="C114" s="133">
        <v>270</v>
      </c>
      <c r="D114" s="133">
        <v>0</v>
      </c>
      <c r="E114" s="166">
        <v>0</v>
      </c>
      <c r="F114" s="143">
        <f t="shared" si="12"/>
        <v>12.640499999999999</v>
      </c>
      <c r="G114" s="143">
        <f t="shared" si="13"/>
        <v>0.30716414999999997</v>
      </c>
      <c r="H114" s="143">
        <f>'SW7'!C$12</f>
        <v>56.47</v>
      </c>
      <c r="I114" s="143">
        <f t="shared" si="14"/>
        <v>3412.9349999999999</v>
      </c>
      <c r="J114" s="143">
        <f>I114*'SW7'!C$13</f>
        <v>72.695515499999999</v>
      </c>
      <c r="K114" s="143">
        <f t="shared" si="15"/>
        <v>7.9871383463000036</v>
      </c>
      <c r="L114" s="167">
        <f t="shared" si="24"/>
        <v>2.8730721072187322</v>
      </c>
      <c r="M114" s="143">
        <f t="shared" si="16"/>
        <v>6.9815652205415191E-2</v>
      </c>
      <c r="N114" s="143">
        <f t="shared" si="17"/>
        <v>11.492288428874929</v>
      </c>
      <c r="O114" s="143">
        <f t="shared" si="18"/>
        <v>580.62913945409628</v>
      </c>
      <c r="P114" s="143">
        <f t="shared" si="19"/>
        <v>775.72946894905772</v>
      </c>
      <c r="Q114" s="143">
        <f t="shared" si="19"/>
        <v>0</v>
      </c>
      <c r="R114" s="143">
        <f t="shared" si="19"/>
        <v>0</v>
      </c>
      <c r="S114" s="143">
        <f t="shared" si="20"/>
        <v>1356.358608403154</v>
      </c>
      <c r="T114" s="143">
        <f>U113-(U113*(0.5^(1/'SW7'!C$2)))</f>
        <v>399.87187653397996</v>
      </c>
      <c r="U114" s="143">
        <f t="shared" si="23"/>
        <v>63976.989096526006</v>
      </c>
      <c r="V114" s="147">
        <f>(U114*'SW7'!C$3/(B114*'SW7'!C$4)/1000)</f>
        <v>0.34902118894833162</v>
      </c>
      <c r="W114" s="147">
        <f>V114/'SW7'!C$5</f>
        <v>4.3627648618541448</v>
      </c>
    </row>
    <row r="115" spans="1:23" x14ac:dyDescent="0.35">
      <c r="A115" s="142">
        <f t="shared" si="21"/>
        <v>112</v>
      </c>
      <c r="B115" s="143">
        <f t="shared" si="22"/>
        <v>118.1871501331204</v>
      </c>
      <c r="C115" s="133">
        <v>270</v>
      </c>
      <c r="D115" s="133">
        <v>0</v>
      </c>
      <c r="E115" s="166">
        <v>0</v>
      </c>
      <c r="F115" s="143">
        <f t="shared" si="12"/>
        <v>12.637799999999999</v>
      </c>
      <c r="G115" s="143">
        <f t="shared" si="13"/>
        <v>0.30709853999999998</v>
      </c>
      <c r="H115" s="143">
        <f>'SW7'!C$12</f>
        <v>56.47</v>
      </c>
      <c r="I115" s="143">
        <f t="shared" si="14"/>
        <v>3412.2059999999997</v>
      </c>
      <c r="J115" s="143">
        <f>I115*'SW7'!C$13</f>
        <v>72.679987799999992</v>
      </c>
      <c r="K115" s="143">
        <f t="shared" si="15"/>
        <v>7.9329976448000039</v>
      </c>
      <c r="L115" s="167">
        <f t="shared" si="24"/>
        <v>2.9221325257584247</v>
      </c>
      <c r="M115" s="143">
        <f t="shared" si="16"/>
        <v>7.1007820375929717E-2</v>
      </c>
      <c r="N115" s="143">
        <f t="shared" si="17"/>
        <v>11.688530103033699</v>
      </c>
      <c r="O115" s="143">
        <f t="shared" si="18"/>
        <v>576.57017204149292</v>
      </c>
      <c r="P115" s="143">
        <f t="shared" si="19"/>
        <v>788.97578195477467</v>
      </c>
      <c r="Q115" s="143">
        <f t="shared" si="19"/>
        <v>0</v>
      </c>
      <c r="R115" s="143">
        <f t="shared" si="19"/>
        <v>0</v>
      </c>
      <c r="S115" s="143">
        <f t="shared" si="20"/>
        <v>1365.5459539962676</v>
      </c>
      <c r="T115" s="143">
        <f>U114-(U114*(0.5^(1/'SW7'!C$2)))</f>
        <v>405.91955351000797</v>
      </c>
      <c r="U115" s="143">
        <f t="shared" si="23"/>
        <v>64933.475828395181</v>
      </c>
      <c r="V115" s="147">
        <f>(U115*'SW7'!C$3/(B115*'SW7'!C$4)/1000)</f>
        <v>0.35156300527092482</v>
      </c>
      <c r="W115" s="147">
        <f>V115/'SW7'!C$5</f>
        <v>4.3945375658865604</v>
      </c>
    </row>
    <row r="116" spans="1:23" x14ac:dyDescent="0.35">
      <c r="A116" s="142">
        <f t="shared" si="21"/>
        <v>113</v>
      </c>
      <c r="B116" s="143">
        <f t="shared" si="22"/>
        <v>119.08236007108042</v>
      </c>
      <c r="C116" s="133">
        <v>270</v>
      </c>
      <c r="D116" s="133">
        <v>0</v>
      </c>
      <c r="E116" s="166">
        <v>0</v>
      </c>
      <c r="F116" s="143">
        <f t="shared" si="12"/>
        <v>12.634899999999998</v>
      </c>
      <c r="G116" s="143">
        <f t="shared" si="13"/>
        <v>0.30702806999999993</v>
      </c>
      <c r="H116" s="143">
        <f>'SW7'!C$12</f>
        <v>56.47</v>
      </c>
      <c r="I116" s="143">
        <f t="shared" si="14"/>
        <v>3411.4229999999993</v>
      </c>
      <c r="J116" s="143">
        <f>I116*'SW7'!C$13</f>
        <v>72.663309899999987</v>
      </c>
      <c r="K116" s="143">
        <f t="shared" si="15"/>
        <v>7.8785699223000023</v>
      </c>
      <c r="L116" s="167">
        <f t="shared" si="24"/>
        <v>2.9707568459202491</v>
      </c>
      <c r="M116" s="143">
        <f t="shared" si="16"/>
        <v>7.2189391355862054E-2</v>
      </c>
      <c r="N116" s="143">
        <f t="shared" si="17"/>
        <v>11.883027383680997</v>
      </c>
      <c r="O116" s="143">
        <f t="shared" si="18"/>
        <v>572.48296783290391</v>
      </c>
      <c r="P116" s="143">
        <f t="shared" si="19"/>
        <v>802.10434839846721</v>
      </c>
      <c r="Q116" s="143">
        <f t="shared" si="19"/>
        <v>0</v>
      </c>
      <c r="R116" s="143">
        <f t="shared" si="19"/>
        <v>0</v>
      </c>
      <c r="S116" s="143">
        <f t="shared" si="20"/>
        <v>1374.587316231371</v>
      </c>
      <c r="T116" s="143">
        <f>U115-(U115*(0.5^(1/'SW7'!C$2)))</f>
        <v>411.98824590428558</v>
      </c>
      <c r="U116" s="143">
        <f t="shared" si="23"/>
        <v>65893.102228881442</v>
      </c>
      <c r="V116" s="147">
        <f>(U116*'SW7'!C$3/(B116*'SW7'!C$4)/1000)</f>
        <v>0.35407665943599037</v>
      </c>
      <c r="W116" s="147">
        <f>V116/'SW7'!C$5</f>
        <v>4.4259582429498794</v>
      </c>
    </row>
    <row r="117" spans="1:23" x14ac:dyDescent="0.35">
      <c r="A117" s="142">
        <f t="shared" si="21"/>
        <v>114</v>
      </c>
      <c r="B117" s="143">
        <f t="shared" si="22"/>
        <v>119.97988285700043</v>
      </c>
      <c r="C117" s="133">
        <v>270</v>
      </c>
      <c r="D117" s="133">
        <v>0</v>
      </c>
      <c r="E117" s="166">
        <v>0</v>
      </c>
      <c r="F117" s="143">
        <f t="shared" si="12"/>
        <v>12.631799999999998</v>
      </c>
      <c r="G117" s="143">
        <f t="shared" si="13"/>
        <v>0.30695273999999995</v>
      </c>
      <c r="H117" s="143">
        <f>'SW7'!C$12</f>
        <v>56.47</v>
      </c>
      <c r="I117" s="143">
        <f t="shared" si="14"/>
        <v>3410.5859999999993</v>
      </c>
      <c r="J117" s="143">
        <f>I117*'SW7'!C$13</f>
        <v>72.645481799999985</v>
      </c>
      <c r="K117" s="143">
        <f t="shared" si="15"/>
        <v>7.8238835888000011</v>
      </c>
      <c r="L117" s="167">
        <f t="shared" si="24"/>
        <v>3.0189527524075714</v>
      </c>
      <c r="M117" s="143">
        <f t="shared" si="16"/>
        <v>7.3360551883503988E-2</v>
      </c>
      <c r="N117" s="143">
        <f t="shared" si="17"/>
        <v>12.075811009630286</v>
      </c>
      <c r="O117" s="143">
        <f t="shared" si="18"/>
        <v>568.3697928554891</v>
      </c>
      <c r="P117" s="143">
        <f t="shared" si="19"/>
        <v>815.11724315004426</v>
      </c>
      <c r="Q117" s="143">
        <f t="shared" si="19"/>
        <v>0</v>
      </c>
      <c r="R117" s="143">
        <f t="shared" si="19"/>
        <v>0</v>
      </c>
      <c r="S117" s="143">
        <f t="shared" si="20"/>
        <v>1383.4870360055334</v>
      </c>
      <c r="T117" s="143">
        <f>U116-(U116*(0.5^(1/'SW7'!C$2)))</f>
        <v>418.07685878717894</v>
      </c>
      <c r="U117" s="143">
        <f t="shared" si="23"/>
        <v>66855.701299208522</v>
      </c>
      <c r="V117" s="147">
        <f>(U117*'SW7'!C$3/(B117*'SW7'!C$4)/1000)</f>
        <v>0.35656178334948596</v>
      </c>
      <c r="W117" s="147">
        <f>V117/'SW7'!C$5</f>
        <v>4.457022291868574</v>
      </c>
    </row>
    <row r="118" spans="1:23" x14ac:dyDescent="0.35">
      <c r="A118" s="142">
        <f t="shared" si="21"/>
        <v>115</v>
      </c>
      <c r="B118" s="143">
        <f t="shared" si="22"/>
        <v>120.87970555200044</v>
      </c>
      <c r="C118" s="133">
        <v>270</v>
      </c>
      <c r="D118" s="133">
        <v>0</v>
      </c>
      <c r="E118" s="166">
        <v>0</v>
      </c>
      <c r="F118" s="143">
        <f t="shared" si="12"/>
        <v>12.628499999999999</v>
      </c>
      <c r="G118" s="143">
        <f t="shared" si="13"/>
        <v>0.30687254999999997</v>
      </c>
      <c r="H118" s="143">
        <f>'SW7'!C$12</f>
        <v>56.47</v>
      </c>
      <c r="I118" s="143">
        <f t="shared" si="14"/>
        <v>3409.6949999999997</v>
      </c>
      <c r="J118" s="143">
        <f>I118*'SW7'!C$13</f>
        <v>72.626503499999998</v>
      </c>
      <c r="K118" s="143">
        <f t="shared" si="15"/>
        <v>7.7689664375000085</v>
      </c>
      <c r="L118" s="167">
        <f t="shared" si="24"/>
        <v>3.0667277285726513</v>
      </c>
      <c r="M118" s="143">
        <f t="shared" si="16"/>
        <v>7.4521483804315419E-2</v>
      </c>
      <c r="N118" s="143">
        <f t="shared" si="17"/>
        <v>12.266910914290605</v>
      </c>
      <c r="O118" s="143">
        <f t="shared" si="18"/>
        <v>564.23286816447694</v>
      </c>
      <c r="P118" s="143">
        <f t="shared" si="19"/>
        <v>828.01648671461589</v>
      </c>
      <c r="Q118" s="143">
        <f t="shared" si="19"/>
        <v>0</v>
      </c>
      <c r="R118" s="143">
        <f t="shared" si="19"/>
        <v>0</v>
      </c>
      <c r="S118" s="143">
        <f t="shared" si="20"/>
        <v>1392.2493548790928</v>
      </c>
      <c r="T118" s="143">
        <f>U117-(U117*(0.5^(1/'SW7'!C$2)))</f>
        <v>424.1843325891532</v>
      </c>
      <c r="U118" s="143">
        <f t="shared" si="23"/>
        <v>67821.111476426886</v>
      </c>
      <c r="V118" s="147">
        <f>(U118*'SW7'!C$3/(B118*'SW7'!C$4)/1000)</f>
        <v>0.35901805304818835</v>
      </c>
      <c r="W118" s="147">
        <f>V118/'SW7'!C$5</f>
        <v>4.4877256631023545</v>
      </c>
    </row>
    <row r="119" spans="1:23" x14ac:dyDescent="0.35">
      <c r="A119" s="142">
        <f t="shared" si="21"/>
        <v>116</v>
      </c>
      <c r="B119" s="143">
        <f t="shared" si="22"/>
        <v>121.78181518528045</v>
      </c>
      <c r="C119" s="133">
        <v>270</v>
      </c>
      <c r="D119" s="133">
        <v>0</v>
      </c>
      <c r="E119" s="166">
        <v>0</v>
      </c>
      <c r="F119" s="143">
        <f t="shared" si="12"/>
        <v>12.625</v>
      </c>
      <c r="G119" s="143">
        <f t="shared" si="13"/>
        <v>0.30678749999999999</v>
      </c>
      <c r="H119" s="143">
        <f>'SW7'!C$12</f>
        <v>56.47</v>
      </c>
      <c r="I119" s="143">
        <f t="shared" si="14"/>
        <v>3408.75</v>
      </c>
      <c r="J119" s="143">
        <f>I119*'SW7'!C$13</f>
        <v>72.606375</v>
      </c>
      <c r="K119" s="143">
        <f t="shared" si="15"/>
        <v>7.7138456448000028</v>
      </c>
      <c r="L119" s="167">
        <f t="shared" si="24"/>
        <v>3.1140890633900362</v>
      </c>
      <c r="M119" s="143">
        <f t="shared" si="16"/>
        <v>7.5672364240377876E-2</v>
      </c>
      <c r="N119" s="143">
        <f t="shared" si="17"/>
        <v>12.456356253560145</v>
      </c>
      <c r="O119" s="143">
        <f t="shared" si="18"/>
        <v>560.07436957846585</v>
      </c>
      <c r="P119" s="143">
        <f t="shared" si="19"/>
        <v>840.8040471153098</v>
      </c>
      <c r="Q119" s="143">
        <f t="shared" si="19"/>
        <v>0</v>
      </c>
      <c r="R119" s="143">
        <f t="shared" si="19"/>
        <v>0</v>
      </c>
      <c r="S119" s="143">
        <f t="shared" si="20"/>
        <v>1400.8784166937758</v>
      </c>
      <c r="T119" s="143">
        <f>U118-(U118*(0.5^(1/'SW7'!C$2)))</f>
        <v>430.30964222976763</v>
      </c>
      <c r="U119" s="143">
        <f t="shared" si="23"/>
        <v>68789.176498716828</v>
      </c>
      <c r="V119" s="147">
        <f>(U119*'SW7'!C$3/(B119*'SW7'!C$4)/1000)</f>
        <v>0.36144518639988993</v>
      </c>
      <c r="W119" s="147">
        <f>V119/'SW7'!C$5</f>
        <v>4.5180648299986244</v>
      </c>
    </row>
    <row r="120" spans="1:23" x14ac:dyDescent="0.35">
      <c r="A120" s="142">
        <f t="shared" si="21"/>
        <v>117</v>
      </c>
      <c r="B120" s="143">
        <f t="shared" si="22"/>
        <v>122.68619875412047</v>
      </c>
      <c r="C120" s="133">
        <v>270</v>
      </c>
      <c r="D120" s="133">
        <v>0</v>
      </c>
      <c r="E120" s="166">
        <v>0</v>
      </c>
      <c r="F120" s="143">
        <f t="shared" si="12"/>
        <v>12.6213</v>
      </c>
      <c r="G120" s="143">
        <f t="shared" si="13"/>
        <v>0.30669758999999996</v>
      </c>
      <c r="H120" s="143">
        <f>'SW7'!C$12</f>
        <v>56.47</v>
      </c>
      <c r="I120" s="143">
        <f t="shared" si="14"/>
        <v>3407.7509999999997</v>
      </c>
      <c r="J120" s="143">
        <f>I120*'SW7'!C$13</f>
        <v>72.585096299999989</v>
      </c>
      <c r="K120" s="143">
        <f t="shared" si="15"/>
        <v>7.6585477703000038</v>
      </c>
      <c r="L120" s="167">
        <f t="shared" si="24"/>
        <v>3.1610438581306894</v>
      </c>
      <c r="M120" s="143">
        <f t="shared" si="16"/>
        <v>7.6813365752575746E-2</v>
      </c>
      <c r="N120" s="143">
        <f t="shared" si="17"/>
        <v>12.644175432522758</v>
      </c>
      <c r="O120" s="143">
        <f t="shared" si="18"/>
        <v>555.89642742537592</v>
      </c>
      <c r="P120" s="143">
        <f t="shared" si="19"/>
        <v>853.48184169528611</v>
      </c>
      <c r="Q120" s="143">
        <f t="shared" si="19"/>
        <v>0</v>
      </c>
      <c r="R120" s="143">
        <f t="shared" si="19"/>
        <v>0</v>
      </c>
      <c r="S120" s="143">
        <f t="shared" si="20"/>
        <v>1409.378269120662</v>
      </c>
      <c r="T120" s="143">
        <f>U119-(U119*(0.5^(1/'SW7'!C$2)))</f>
        <v>436.45179626304889</v>
      </c>
      <c r="U120" s="143">
        <f t="shared" si="23"/>
        <v>69759.74527318083</v>
      </c>
      <c r="V120" s="147">
        <f>(U120*'SW7'!C$3/(B120*'SW7'!C$4)/1000)</f>
        <v>0.36384294090513514</v>
      </c>
      <c r="W120" s="147">
        <f>V120/'SW7'!C$5</f>
        <v>4.5480367613141892</v>
      </c>
    </row>
    <row r="121" spans="1:23" x14ac:dyDescent="0.35">
      <c r="A121" s="142">
        <f t="shared" si="21"/>
        <v>118</v>
      </c>
      <c r="B121" s="143">
        <f t="shared" si="22"/>
        <v>123.59284322388048</v>
      </c>
      <c r="C121" s="133">
        <v>270</v>
      </c>
      <c r="D121" s="133">
        <v>0</v>
      </c>
      <c r="E121" s="166">
        <v>0</v>
      </c>
      <c r="F121" s="143">
        <f t="shared" si="12"/>
        <v>12.617399999999998</v>
      </c>
      <c r="G121" s="143">
        <f t="shared" si="13"/>
        <v>0.30660281999999994</v>
      </c>
      <c r="H121" s="143">
        <f>'SW7'!C$12</f>
        <v>56.47</v>
      </c>
      <c r="I121" s="143">
        <f t="shared" si="14"/>
        <v>3406.6979999999994</v>
      </c>
      <c r="J121" s="143">
        <f>I121*'SW7'!C$13</f>
        <v>72.562667399999981</v>
      </c>
      <c r="K121" s="143">
        <f t="shared" si="15"/>
        <v>7.6030987567999979</v>
      </c>
      <c r="L121" s="167">
        <f t="shared" si="24"/>
        <v>3.207599032752082</v>
      </c>
      <c r="M121" s="143">
        <f t="shared" si="16"/>
        <v>7.7944656495875592E-2</v>
      </c>
      <c r="N121" s="143">
        <f t="shared" si="17"/>
        <v>12.830396131008328</v>
      </c>
      <c r="O121" s="143">
        <f t="shared" si="18"/>
        <v>551.70112629903156</v>
      </c>
      <c r="P121" s="143">
        <f t="shared" si="19"/>
        <v>866.05173884306214</v>
      </c>
      <c r="Q121" s="143">
        <f t="shared" si="19"/>
        <v>0</v>
      </c>
      <c r="R121" s="143">
        <f t="shared" si="19"/>
        <v>0</v>
      </c>
      <c r="S121" s="143">
        <f t="shared" si="20"/>
        <v>1417.7528651420937</v>
      </c>
      <c r="T121" s="143">
        <f>U120-(U120*(0.5^(1/'SW7'!C$2)))</f>
        <v>442.60983603868226</v>
      </c>
      <c r="U121" s="143">
        <f t="shared" si="23"/>
        <v>70732.671746038439</v>
      </c>
      <c r="V121" s="147">
        <f>(U121*'SW7'!C$3/(B121*'SW7'!C$4)/1000)</f>
        <v>0.36621111159588077</v>
      </c>
      <c r="W121" s="147">
        <f>V121/'SW7'!C$5</f>
        <v>4.5776388949485094</v>
      </c>
    </row>
    <row r="122" spans="1:23" x14ac:dyDescent="0.35">
      <c r="A122" s="142">
        <f t="shared" si="21"/>
        <v>119</v>
      </c>
      <c r="B122" s="143">
        <f t="shared" si="22"/>
        <v>124.50173552800048</v>
      </c>
      <c r="C122" s="133">
        <v>270</v>
      </c>
      <c r="D122" s="133">
        <v>0</v>
      </c>
      <c r="E122" s="166">
        <v>0</v>
      </c>
      <c r="F122" s="143">
        <f t="shared" si="12"/>
        <v>12.613299999999999</v>
      </c>
      <c r="G122" s="143">
        <f t="shared" si="13"/>
        <v>0.30650318999999998</v>
      </c>
      <c r="H122" s="143">
        <f>'SW7'!C$12</f>
        <v>56.47</v>
      </c>
      <c r="I122" s="143">
        <f t="shared" si="14"/>
        <v>3405.5909999999999</v>
      </c>
      <c r="J122" s="143">
        <f>I122*'SW7'!C$13</f>
        <v>72.539088300000003</v>
      </c>
      <c r="K122" s="143">
        <f t="shared" si="15"/>
        <v>7.5475239302999988</v>
      </c>
      <c r="L122" s="167">
        <f t="shared" si="24"/>
        <v>3.2537613320186907</v>
      </c>
      <c r="M122" s="143">
        <f t="shared" si="16"/>
        <v>7.9066400368054179E-2</v>
      </c>
      <c r="N122" s="143">
        <f t="shared" si="17"/>
        <v>13.015045328074763</v>
      </c>
      <c r="O122" s="143">
        <f t="shared" si="18"/>
        <v>547.49050482639473</v>
      </c>
      <c r="P122" s="143">
        <f t="shared" si="19"/>
        <v>878.51555964504644</v>
      </c>
      <c r="Q122" s="143">
        <f t="shared" si="19"/>
        <v>0</v>
      </c>
      <c r="R122" s="143">
        <f t="shared" si="19"/>
        <v>0</v>
      </c>
      <c r="S122" s="143">
        <f t="shared" si="20"/>
        <v>1426.0060644714413</v>
      </c>
      <c r="T122" s="143">
        <f>U121-(U121*(0.5^(1/'SW7'!C$2)))</f>
        <v>448.78283487838053</v>
      </c>
      <c r="U122" s="143">
        <f t="shared" si="23"/>
        <v>71707.814775141844</v>
      </c>
      <c r="V122" s="147">
        <f>(U122*'SW7'!C$3/(B122*'SW7'!C$4)/1000)</f>
        <v>0.36854952902668742</v>
      </c>
      <c r="W122" s="147">
        <f>V122/'SW7'!C$5</f>
        <v>4.6068691128335928</v>
      </c>
    </row>
    <row r="123" spans="1:23" x14ac:dyDescent="0.35">
      <c r="A123" s="142">
        <f t="shared" si="21"/>
        <v>120</v>
      </c>
      <c r="B123" s="143">
        <f t="shared" si="22"/>
        <v>125.41286256800051</v>
      </c>
      <c r="C123" s="133">
        <v>270</v>
      </c>
      <c r="D123" s="133">
        <v>0</v>
      </c>
      <c r="E123" s="166">
        <v>0</v>
      </c>
      <c r="F123" s="143">
        <f t="shared" si="12"/>
        <v>12.608999999999998</v>
      </c>
      <c r="G123" s="143">
        <f t="shared" si="13"/>
        <v>0.30639869999999991</v>
      </c>
      <c r="H123" s="143">
        <f>'SW7'!C$12</f>
        <v>56.47</v>
      </c>
      <c r="I123" s="143">
        <f t="shared" si="14"/>
        <v>3404.4299999999994</v>
      </c>
      <c r="J123" s="143">
        <f>I123*'SW7'!C$13</f>
        <v>72.514358999999985</v>
      </c>
      <c r="K123" s="143">
        <f t="shared" si="15"/>
        <v>7.4918479999999938</v>
      </c>
      <c r="L123" s="167">
        <f t="shared" si="24"/>
        <v>3.2995373313663485</v>
      </c>
      <c r="M123" s="143">
        <f t="shared" si="16"/>
        <v>8.0178757152202268E-2</v>
      </c>
      <c r="N123" s="143">
        <f t="shared" si="17"/>
        <v>13.198149325465394</v>
      </c>
      <c r="O123" s="143">
        <f t="shared" si="18"/>
        <v>543.26655544543144</v>
      </c>
      <c r="P123" s="143">
        <f t="shared" si="19"/>
        <v>890.87507946891412</v>
      </c>
      <c r="Q123" s="143">
        <f t="shared" si="19"/>
        <v>0</v>
      </c>
      <c r="R123" s="143">
        <f t="shared" si="19"/>
        <v>0</v>
      </c>
      <c r="S123" s="143">
        <f t="shared" si="20"/>
        <v>1434.1416349143456</v>
      </c>
      <c r="T123" s="143">
        <f>U122-(U122*(0.5^(1/'SW7'!C$2)))</f>
        <v>454.96989726708853</v>
      </c>
      <c r="U123" s="143">
        <f t="shared" si="23"/>
        <v>72685.038004734903</v>
      </c>
      <c r="V123" s="147">
        <f>(U123*'SW7'!C$3/(B123*'SW7'!C$4)/1000)</f>
        <v>0.37085805735427307</v>
      </c>
      <c r="W123" s="147">
        <f>V123/'SW7'!C$5</f>
        <v>4.6357257169284134</v>
      </c>
    </row>
    <row r="124" spans="1:23" x14ac:dyDescent="0.35">
      <c r="A124" s="142">
        <f t="shared" si="21"/>
        <v>121</v>
      </c>
      <c r="B124" s="143">
        <f t="shared" si="22"/>
        <v>126.32621121348052</v>
      </c>
      <c r="C124" s="133">
        <v>270</v>
      </c>
      <c r="D124" s="133">
        <v>0</v>
      </c>
      <c r="E124" s="166">
        <v>0</v>
      </c>
      <c r="F124" s="143">
        <f t="shared" si="12"/>
        <v>12.604499999999998</v>
      </c>
      <c r="G124" s="143">
        <f t="shared" si="13"/>
        <v>0.30628934999999996</v>
      </c>
      <c r="H124" s="143">
        <f>'SW7'!C$12</f>
        <v>56.47</v>
      </c>
      <c r="I124" s="143">
        <f t="shared" si="14"/>
        <v>3403.2149999999997</v>
      </c>
      <c r="J124" s="143">
        <f>I124*'SW7'!C$13</f>
        <v>72.488479499999997</v>
      </c>
      <c r="K124" s="143">
        <f t="shared" si="15"/>
        <v>7.4360950583000012</v>
      </c>
      <c r="L124" s="167">
        <f t="shared" si="24"/>
        <v>3.3449334425232955</v>
      </c>
      <c r="M124" s="143">
        <f t="shared" si="16"/>
        <v>8.1281882653316082E-2</v>
      </c>
      <c r="N124" s="143">
        <f t="shared" si="17"/>
        <v>13.379733770093182</v>
      </c>
      <c r="O124" s="143">
        <f t="shared" si="18"/>
        <v>539.03122419363092</v>
      </c>
      <c r="P124" s="143">
        <f t="shared" si="19"/>
        <v>903.13202948128981</v>
      </c>
      <c r="Q124" s="143">
        <f t="shared" si="19"/>
        <v>0</v>
      </c>
      <c r="R124" s="143">
        <f t="shared" si="19"/>
        <v>0</v>
      </c>
      <c r="S124" s="143">
        <f t="shared" si="20"/>
        <v>1442.1632536749207</v>
      </c>
      <c r="T124" s="143">
        <f>U123-(U123*(0.5^(1/'SW7'!C$2)))</f>
        <v>461.17015805831761</v>
      </c>
      <c r="U124" s="143">
        <f t="shared" si="23"/>
        <v>73664.209742382154</v>
      </c>
      <c r="V124" s="147">
        <f>(U124*'SW7'!C$3/(B124*'SW7'!C$4)/1000)</f>
        <v>0.37313659250146081</v>
      </c>
      <c r="W124" s="147">
        <f>V124/'SW7'!C$5</f>
        <v>4.6642074062682601</v>
      </c>
    </row>
    <row r="125" spans="1:23" x14ac:dyDescent="0.35">
      <c r="A125" s="142">
        <f t="shared" si="21"/>
        <v>122</v>
      </c>
      <c r="B125" s="143">
        <f t="shared" si="22"/>
        <v>127.24176830212052</v>
      </c>
      <c r="C125" s="133">
        <v>270</v>
      </c>
      <c r="D125" s="133">
        <v>0</v>
      </c>
      <c r="E125" s="166">
        <v>0</v>
      </c>
      <c r="F125" s="143">
        <f t="shared" si="12"/>
        <v>12.599799999999998</v>
      </c>
      <c r="G125" s="143">
        <f t="shared" si="13"/>
        <v>0.30617513999999996</v>
      </c>
      <c r="H125" s="143">
        <f>'SW7'!C$12</f>
        <v>56.47</v>
      </c>
      <c r="I125" s="143">
        <f t="shared" si="14"/>
        <v>3401.9459999999995</v>
      </c>
      <c r="J125" s="143">
        <f>I125*'SW7'!C$13</f>
        <v>72.461449799999983</v>
      </c>
      <c r="K125" s="143">
        <f t="shared" si="15"/>
        <v>7.3802885808000056</v>
      </c>
      <c r="L125" s="167">
        <f t="shared" si="24"/>
        <v>3.3899559188998616</v>
      </c>
      <c r="M125" s="143">
        <f t="shared" si="16"/>
        <v>8.2375928829266629E-2</v>
      </c>
      <c r="N125" s="143">
        <f t="shared" si="17"/>
        <v>13.559823675599446</v>
      </c>
      <c r="O125" s="143">
        <f t="shared" si="18"/>
        <v>534.78641050715271</v>
      </c>
      <c r="P125" s="143">
        <f t="shared" si="19"/>
        <v>915.28809810296264</v>
      </c>
      <c r="Q125" s="143">
        <f t="shared" si="19"/>
        <v>0</v>
      </c>
      <c r="R125" s="143">
        <f t="shared" si="19"/>
        <v>0</v>
      </c>
      <c r="S125" s="143">
        <f t="shared" si="20"/>
        <v>1450.0745086101153</v>
      </c>
      <c r="T125" s="143">
        <f>U124-(U124*(0.5^(1/'SW7'!C$2)))</f>
        <v>467.38278169328987</v>
      </c>
      <c r="U125" s="143">
        <f t="shared" si="23"/>
        <v>74645.202837998761</v>
      </c>
      <c r="V125" s="147">
        <f>(U125*'SW7'!C$3/(B125*'SW7'!C$4)/1000)</f>
        <v>0.37538506040174741</v>
      </c>
      <c r="W125" s="147">
        <f>V125/'SW7'!C$5</f>
        <v>4.6923132550218423</v>
      </c>
    </row>
    <row r="126" spans="1:23" x14ac:dyDescent="0.35">
      <c r="A126" s="142">
        <f t="shared" si="21"/>
        <v>123</v>
      </c>
      <c r="B126" s="143">
        <f t="shared" si="22"/>
        <v>128.15952063968049</v>
      </c>
      <c r="C126" s="133">
        <v>270</v>
      </c>
      <c r="D126" s="133">
        <v>0</v>
      </c>
      <c r="E126" s="166">
        <v>0</v>
      </c>
      <c r="F126" s="143">
        <f t="shared" si="12"/>
        <v>12.594899999999999</v>
      </c>
      <c r="G126" s="143">
        <f t="shared" si="13"/>
        <v>0.30605606999999996</v>
      </c>
      <c r="H126" s="143">
        <f>'SW7'!C$12</f>
        <v>56.47</v>
      </c>
      <c r="I126" s="143">
        <f t="shared" si="14"/>
        <v>3400.6229999999996</v>
      </c>
      <c r="J126" s="143">
        <f>I126*'SW7'!C$13</f>
        <v>72.433269899999985</v>
      </c>
      <c r="K126" s="143">
        <f t="shared" si="15"/>
        <v>7.3244514262999942</v>
      </c>
      <c r="L126" s="167">
        <f t="shared" si="24"/>
        <v>3.4346108607581982</v>
      </c>
      <c r="M126" s="143">
        <f t="shared" si="16"/>
        <v>8.3461043916424213E-2</v>
      </c>
      <c r="N126" s="143">
        <f t="shared" si="17"/>
        <v>13.738443443032793</v>
      </c>
      <c r="O126" s="143">
        <f t="shared" si="18"/>
        <v>530.53396703062731</v>
      </c>
      <c r="P126" s="143">
        <f t="shared" si="19"/>
        <v>927.34493240471352</v>
      </c>
      <c r="Q126" s="143">
        <f t="shared" si="19"/>
        <v>0</v>
      </c>
      <c r="R126" s="143">
        <f t="shared" si="19"/>
        <v>0</v>
      </c>
      <c r="S126" s="143">
        <f t="shared" si="20"/>
        <v>1457.8788994353408</v>
      </c>
      <c r="T126" s="143">
        <f>U125-(U125*(0.5^(1/'SW7'!C$2)))</f>
        <v>473.60696143341193</v>
      </c>
      <c r="U126" s="143">
        <f t="shared" si="23"/>
        <v>75627.894564915579</v>
      </c>
      <c r="V126" s="147">
        <f>(U126*'SW7'!C$3/(B126*'SW7'!C$4)/1000)</f>
        <v>0.37760341532090619</v>
      </c>
      <c r="W126" s="147">
        <f>V126/'SW7'!C$5</f>
        <v>4.7200426915113276</v>
      </c>
    </row>
    <row r="127" spans="1:23" x14ac:dyDescent="0.35">
      <c r="A127" s="142">
        <f t="shared" si="21"/>
        <v>124</v>
      </c>
      <c r="B127" s="143">
        <f t="shared" si="22"/>
        <v>129.07945500000051</v>
      </c>
      <c r="C127" s="133">
        <v>270</v>
      </c>
      <c r="D127" s="133">
        <v>0</v>
      </c>
      <c r="E127" s="166">
        <v>0</v>
      </c>
      <c r="F127" s="143">
        <f t="shared" si="12"/>
        <v>12.589799999999999</v>
      </c>
      <c r="G127" s="143">
        <f t="shared" si="13"/>
        <v>0.30593213999999996</v>
      </c>
      <c r="H127" s="143">
        <f>'SW7'!C$12</f>
        <v>56.47</v>
      </c>
      <c r="I127" s="143">
        <f t="shared" si="14"/>
        <v>3399.2459999999996</v>
      </c>
      <c r="J127" s="143">
        <f>I127*'SW7'!C$13</f>
        <v>72.403939799999989</v>
      </c>
      <c r="K127" s="143">
        <f t="shared" si="15"/>
        <v>7.2686058367999991</v>
      </c>
      <c r="L127" s="167">
        <f t="shared" si="24"/>
        <v>3.4789042201726765</v>
      </c>
      <c r="M127" s="143">
        <f t="shared" si="16"/>
        <v>8.4537372550196041E-2</v>
      </c>
      <c r="N127" s="143">
        <f t="shared" si="17"/>
        <v>13.915616880690706</v>
      </c>
      <c r="O127" s="143">
        <f t="shared" si="18"/>
        <v>526.27569943759568</v>
      </c>
      <c r="P127" s="143">
        <f t="shared" si="19"/>
        <v>939.30413944662268</v>
      </c>
      <c r="Q127" s="143">
        <f t="shared" si="19"/>
        <v>0</v>
      </c>
      <c r="R127" s="143">
        <f t="shared" si="19"/>
        <v>0</v>
      </c>
      <c r="S127" s="143">
        <f t="shared" si="20"/>
        <v>1465.5798388842184</v>
      </c>
      <c r="T127" s="143">
        <f>U126-(U126*(0.5^(1/'SW7'!C$2)))</f>
        <v>479.8419186056999</v>
      </c>
      <c r="U127" s="143">
        <f t="shared" si="23"/>
        <v>76612.166502917506</v>
      </c>
      <c r="V127" s="147">
        <f>(U127*'SW7'!C$3/(B127*'SW7'!C$4)/1000)</f>
        <v>0.37979163825220685</v>
      </c>
      <c r="W127" s="147">
        <f>V127/'SW7'!C$5</f>
        <v>4.747395478152586</v>
      </c>
    </row>
    <row r="128" spans="1:23" x14ac:dyDescent="0.35">
      <c r="A128" s="142">
        <f t="shared" si="21"/>
        <v>125</v>
      </c>
      <c r="B128" s="143">
        <f t="shared" si="22"/>
        <v>130.00155812500051</v>
      </c>
      <c r="C128" s="133">
        <v>270</v>
      </c>
      <c r="D128" s="133">
        <v>0</v>
      </c>
      <c r="E128" s="166">
        <v>0</v>
      </c>
      <c r="F128" s="143">
        <f t="shared" si="12"/>
        <v>12.584499999999998</v>
      </c>
      <c r="G128" s="143">
        <f t="shared" si="13"/>
        <v>0.30580334999999997</v>
      </c>
      <c r="H128" s="143">
        <f>'SW7'!C$12</f>
        <v>56.47</v>
      </c>
      <c r="I128" s="143">
        <f t="shared" si="14"/>
        <v>3397.8149999999996</v>
      </c>
      <c r="J128" s="143">
        <f>I128*'SW7'!C$13</f>
        <v>72.373459499999996</v>
      </c>
      <c r="K128" s="143">
        <f t="shared" si="15"/>
        <v>7.2127734374999974</v>
      </c>
      <c r="L128" s="167">
        <f t="shared" si="24"/>
        <v>3.5228418057910496</v>
      </c>
      <c r="M128" s="143">
        <f t="shared" si="16"/>
        <v>8.5605055880722494E-2</v>
      </c>
      <c r="N128" s="143">
        <f t="shared" si="17"/>
        <v>14.091367223164198</v>
      </c>
      <c r="O128" s="143">
        <f t="shared" si="18"/>
        <v>522.01336626158184</v>
      </c>
      <c r="P128" s="143">
        <f t="shared" si="19"/>
        <v>951.16728756358339</v>
      </c>
      <c r="Q128" s="143">
        <f t="shared" si="19"/>
        <v>0</v>
      </c>
      <c r="R128" s="143">
        <f t="shared" si="19"/>
        <v>0</v>
      </c>
      <c r="S128" s="143">
        <f t="shared" si="20"/>
        <v>1473.1806538251653</v>
      </c>
      <c r="T128" s="143">
        <f>U127-(U127*(0.5^(1/'SW7'!C$2)))</f>
        <v>486.08690186058811</v>
      </c>
      <c r="U128" s="143">
        <f t="shared" si="23"/>
        <v>77597.904423196029</v>
      </c>
      <c r="V128" s="147">
        <f>(U128*'SW7'!C$3/(B128*'SW7'!C$4)/1000)</f>
        <v>0.38194973538200427</v>
      </c>
      <c r="W128" s="147">
        <f>V128/'SW7'!C$5</f>
        <v>4.7743716922750536</v>
      </c>
    </row>
    <row r="129" spans="1:23" x14ac:dyDescent="0.35">
      <c r="A129" s="142">
        <f t="shared" si="21"/>
        <v>126</v>
      </c>
      <c r="B129" s="143">
        <f t="shared" si="22"/>
        <v>130.92581672468052</v>
      </c>
      <c r="C129" s="133">
        <v>270</v>
      </c>
      <c r="D129" s="133">
        <v>0</v>
      </c>
      <c r="E129" s="166">
        <v>0</v>
      </c>
      <c r="F129" s="143">
        <f t="shared" si="12"/>
        <v>12.578999999999999</v>
      </c>
      <c r="G129" s="143">
        <f t="shared" si="13"/>
        <v>0.30566969999999993</v>
      </c>
      <c r="H129" s="143">
        <f>'SW7'!C$12</f>
        <v>56.47</v>
      </c>
      <c r="I129" s="143">
        <f t="shared" si="14"/>
        <v>3396.3299999999995</v>
      </c>
      <c r="J129" s="143">
        <f>I129*'SW7'!C$13</f>
        <v>72.34182899999999</v>
      </c>
      <c r="K129" s="143">
        <f t="shared" si="15"/>
        <v>7.156975236800001</v>
      </c>
      <c r="L129" s="167">
        <f t="shared" si="24"/>
        <v>3.5664292874059775</v>
      </c>
      <c r="M129" s="143">
        <f t="shared" si="16"/>
        <v>8.6664231683965254E-2</v>
      </c>
      <c r="N129" s="143">
        <f t="shared" si="17"/>
        <v>14.26571714962391</v>
      </c>
      <c r="O129" s="143">
        <f t="shared" si="18"/>
        <v>517.74867873782011</v>
      </c>
      <c r="P129" s="143">
        <f t="shared" si="19"/>
        <v>962.93590759961398</v>
      </c>
      <c r="Q129" s="143">
        <f t="shared" si="19"/>
        <v>0</v>
      </c>
      <c r="R129" s="143">
        <f t="shared" si="19"/>
        <v>0</v>
      </c>
      <c r="S129" s="143">
        <f t="shared" si="20"/>
        <v>1480.6845863374342</v>
      </c>
      <c r="T129" s="143">
        <f>U128-(U128*(0.5^(1/'SW7'!C$2)))</f>
        <v>492.34118644209229</v>
      </c>
      <c r="U129" s="143">
        <f t="shared" si="23"/>
        <v>78584.99817516061</v>
      </c>
      <c r="V129" s="147">
        <f>(U129*'SW7'!C$3/(B129*'SW7'!C$4)/1000)</f>
        <v>0.38407773662259981</v>
      </c>
      <c r="W129" s="147">
        <f>V129/'SW7'!C$5</f>
        <v>4.8009717077824972</v>
      </c>
    </row>
    <row r="130" spans="1:23" x14ac:dyDescent="0.35">
      <c r="A130" s="142">
        <f t="shared" si="21"/>
        <v>127</v>
      </c>
      <c r="B130" s="143">
        <f t="shared" si="22"/>
        <v>131.85221747712052</v>
      </c>
      <c r="C130" s="133">
        <v>270</v>
      </c>
      <c r="D130" s="133">
        <v>0</v>
      </c>
      <c r="E130" s="166">
        <v>0</v>
      </c>
      <c r="F130" s="143">
        <f t="shared" si="12"/>
        <v>12.5733</v>
      </c>
      <c r="G130" s="143">
        <f t="shared" si="13"/>
        <v>0.30553118999999995</v>
      </c>
      <c r="H130" s="143">
        <f>'SW7'!C$12</f>
        <v>56.47</v>
      </c>
      <c r="I130" s="143">
        <f t="shared" si="14"/>
        <v>3394.7909999999997</v>
      </c>
      <c r="J130" s="143">
        <f>I130*'SW7'!C$13</f>
        <v>72.309048299999986</v>
      </c>
      <c r="K130" s="143">
        <f t="shared" si="15"/>
        <v>7.1012316262999988</v>
      </c>
      <c r="L130" s="167">
        <f t="shared" si="24"/>
        <v>3.6096722003457877</v>
      </c>
      <c r="M130" s="143">
        <f t="shared" si="16"/>
        <v>8.7715034468402633E-2</v>
      </c>
      <c r="N130" s="143">
        <f t="shared" si="17"/>
        <v>14.438688801383151</v>
      </c>
      <c r="O130" s="143">
        <f t="shared" si="18"/>
        <v>513.48330065561402</v>
      </c>
      <c r="P130" s="143">
        <f t="shared" si="19"/>
        <v>974.61149409336269</v>
      </c>
      <c r="Q130" s="143">
        <f t="shared" si="19"/>
        <v>0</v>
      </c>
      <c r="R130" s="143">
        <f t="shared" si="19"/>
        <v>0</v>
      </c>
      <c r="S130" s="143">
        <f t="shared" si="20"/>
        <v>1488.0947947489767</v>
      </c>
      <c r="T130" s="143">
        <f>U129-(U129*(0.5^(1/'SW7'!C$2)))</f>
        <v>498.60407346957072</v>
      </c>
      <c r="U130" s="143">
        <f t="shared" si="23"/>
        <v>79573.341575055951</v>
      </c>
      <c r="V130" s="147">
        <f>(U130*'SW7'!C$3/(B130*'SW7'!C$4)/1000)</f>
        <v>0.38617569420942854</v>
      </c>
      <c r="W130" s="147">
        <f>V130/'SW7'!C$5</f>
        <v>4.8271961776178571</v>
      </c>
    </row>
    <row r="131" spans="1:23" x14ac:dyDescent="0.35">
      <c r="A131" s="142">
        <f t="shared" si="21"/>
        <v>128</v>
      </c>
      <c r="B131" s="143">
        <f t="shared" si="22"/>
        <v>132.7807470284805</v>
      </c>
      <c r="C131" s="133">
        <v>270</v>
      </c>
      <c r="D131" s="133">
        <v>0</v>
      </c>
      <c r="E131" s="166">
        <v>0</v>
      </c>
      <c r="F131" s="143">
        <f t="shared" si="12"/>
        <v>12.567399999999999</v>
      </c>
      <c r="G131" s="143">
        <f t="shared" si="13"/>
        <v>0.30538781999999998</v>
      </c>
      <c r="H131" s="143">
        <f>'SW7'!C$12</f>
        <v>56.47</v>
      </c>
      <c r="I131" s="143">
        <f t="shared" si="14"/>
        <v>3393.1979999999999</v>
      </c>
      <c r="J131" s="143">
        <f>I131*'SW7'!C$13</f>
        <v>72.275117399999999</v>
      </c>
      <c r="K131" s="143">
        <f t="shared" si="15"/>
        <v>7.0455623807999999</v>
      </c>
      <c r="L131" s="167">
        <f t="shared" si="24"/>
        <v>3.652575949693091</v>
      </c>
      <c r="M131" s="143">
        <f t="shared" si="16"/>
        <v>8.8757595577542106E-2</v>
      </c>
      <c r="N131" s="143">
        <f t="shared" si="17"/>
        <v>14.610303798772364</v>
      </c>
      <c r="O131" s="143">
        <f t="shared" si="18"/>
        <v>509.21884822134348</v>
      </c>
      <c r="P131" s="143">
        <f t="shared" si="19"/>
        <v>986.19550641713454</v>
      </c>
      <c r="Q131" s="143">
        <f t="shared" si="19"/>
        <v>0</v>
      </c>
      <c r="R131" s="143">
        <f t="shared" si="19"/>
        <v>0</v>
      </c>
      <c r="S131" s="143">
        <f t="shared" si="20"/>
        <v>1495.414354638478</v>
      </c>
      <c r="T131" s="143">
        <f>U130-(U130*(0.5^(1/'SW7'!C$2)))</f>
        <v>504.87488923106866</v>
      </c>
      <c r="U131" s="143">
        <f t="shared" si="23"/>
        <v>80562.832296335357</v>
      </c>
      <c r="V131" s="147">
        <f>(U131*'SW7'!C$3/(B131*'SW7'!C$4)/1000)</f>
        <v>0.38824368135976772</v>
      </c>
      <c r="W131" s="147">
        <f>V131/'SW7'!C$5</f>
        <v>4.8530460169970961</v>
      </c>
    </row>
    <row r="132" spans="1:23" x14ac:dyDescent="0.35">
      <c r="A132" s="142">
        <f t="shared" si="21"/>
        <v>129</v>
      </c>
      <c r="B132" s="143">
        <f t="shared" si="22"/>
        <v>133.71139199300052</v>
      </c>
      <c r="C132" s="133">
        <v>270</v>
      </c>
      <c r="D132" s="133">
        <v>0</v>
      </c>
      <c r="E132" s="166">
        <v>0</v>
      </c>
      <c r="F132" s="143">
        <f t="shared" ref="F132:F195" si="25">-0.0001*A132^2+0.0196*A132+11.697</f>
        <v>12.561299999999999</v>
      </c>
      <c r="G132" s="143">
        <f t="shared" ref="G132:G195" si="26">F132*0.0243</f>
        <v>0.30523958999999995</v>
      </c>
      <c r="H132" s="143">
        <f>'SW7'!C$12</f>
        <v>56.47</v>
      </c>
      <c r="I132" s="143">
        <f t="shared" ref="I132:I195" si="27">F132*C132+G132*D132+H132*E132</f>
        <v>3391.5509999999999</v>
      </c>
      <c r="J132" s="143">
        <f>I132*'SW7'!C$13</f>
        <v>72.2400363</v>
      </c>
      <c r="K132" s="143">
        <f t="shared" ref="K132:K195" si="28">-0.0000000257*A132^4+0.0000163*A132^3-0.003686*A132^2+0.3024*A132+1.445</f>
        <v>6.9899866582999977</v>
      </c>
      <c r="L132" s="167">
        <f t="shared" si="24"/>
        <v>3.6951458143392202</v>
      </c>
      <c r="M132" s="143">
        <f t="shared" ref="M132:M195" si="29">0.0243*L132</f>
        <v>8.9792043288443049E-2</v>
      </c>
      <c r="N132" s="143">
        <f t="shared" ref="N132:N195" si="30">4*L132</f>
        <v>14.780583257356881</v>
      </c>
      <c r="O132" s="143">
        <f t="shared" ref="O132:O195" si="31">J132*K132</f>
        <v>504.95688993210752</v>
      </c>
      <c r="P132" s="143">
        <f t="shared" ref="P132:R195" si="32">C132*L132</f>
        <v>997.68936987158941</v>
      </c>
      <c r="Q132" s="143">
        <f t="shared" si="32"/>
        <v>0</v>
      </c>
      <c r="R132" s="143">
        <f t="shared" si="32"/>
        <v>0</v>
      </c>
      <c r="S132" s="143">
        <f t="shared" ref="S132:S195" si="33">SUM(O132:R132)</f>
        <v>1502.6462598036969</v>
      </c>
      <c r="T132" s="143">
        <f>U131-(U131*(0.5^(1/'SW7'!C$2)))</f>
        <v>511.15298448776593</v>
      </c>
      <c r="U132" s="143">
        <f t="shared" si="23"/>
        <v>81553.371761742761</v>
      </c>
      <c r="V132" s="147">
        <f>(U132*'SW7'!C$3/(B132*'SW7'!C$4)/1000)</f>
        <v>0.39028179099028754</v>
      </c>
      <c r="W132" s="147">
        <f>V132/'SW7'!C$5</f>
        <v>4.8785223873785943</v>
      </c>
    </row>
    <row r="133" spans="1:23" x14ac:dyDescent="0.35">
      <c r="A133" s="142">
        <f t="shared" ref="A133:A196" si="34">A132+1</f>
        <v>130</v>
      </c>
      <c r="B133" s="143">
        <f t="shared" ref="B133:B196" si="35">B132+0.5584 + 2*0.001787*A133 -3*0.00000155*A133^2 - 4*0.00000000133*A133^3</f>
        <v>134.64413895300052</v>
      </c>
      <c r="C133" s="133">
        <v>270</v>
      </c>
      <c r="D133" s="133">
        <v>0</v>
      </c>
      <c r="E133" s="166">
        <v>0</v>
      </c>
      <c r="F133" s="143">
        <f t="shared" si="25"/>
        <v>12.555</v>
      </c>
      <c r="G133" s="143">
        <f t="shared" si="26"/>
        <v>0.30508649999999998</v>
      </c>
      <c r="H133" s="143">
        <f>'SW7'!C$12</f>
        <v>56.47</v>
      </c>
      <c r="I133" s="143">
        <f t="shared" si="27"/>
        <v>3389.85</v>
      </c>
      <c r="J133" s="143">
        <f>I133*'SW7'!C$13</f>
        <v>72.203805000000003</v>
      </c>
      <c r="K133" s="143">
        <f t="shared" si="28"/>
        <v>6.9345229999999916</v>
      </c>
      <c r="L133" s="167">
        <f t="shared" si="24"/>
        <v>3.7373869508821258</v>
      </c>
      <c r="M133" s="143">
        <f t="shared" si="29"/>
        <v>9.0818502906435658E-2</v>
      </c>
      <c r="N133" s="143">
        <f t="shared" si="30"/>
        <v>14.949547803528503</v>
      </c>
      <c r="O133" s="143">
        <f t="shared" si="31"/>
        <v>500.69894646001438</v>
      </c>
      <c r="P133" s="143">
        <f t="shared" si="32"/>
        <v>1009.094476738174</v>
      </c>
      <c r="Q133" s="143">
        <f t="shared" si="32"/>
        <v>0</v>
      </c>
      <c r="R133" s="143">
        <f t="shared" si="32"/>
        <v>0</v>
      </c>
      <c r="S133" s="143">
        <f t="shared" si="33"/>
        <v>1509.7934231981883</v>
      </c>
      <c r="T133" s="143">
        <f>U132-(U132*(0.5^(1/'SW7'!C$2)))</f>
        <v>517.43773378919286</v>
      </c>
      <c r="U133" s="143">
        <f t="shared" ref="U133:U196" si="36">U132+S132-T132</f>
        <v>82544.865037058698</v>
      </c>
      <c r="V133" s="147">
        <f>(U133*'SW7'!C$3/(B133*'SW7'!C$4)/1000)</f>
        <v>0.39229013449090078</v>
      </c>
      <c r="W133" s="147">
        <f>V133/'SW7'!C$5</f>
        <v>4.9036266811362594</v>
      </c>
    </row>
    <row r="134" spans="1:23" x14ac:dyDescent="0.35">
      <c r="A134" s="142">
        <f t="shared" si="34"/>
        <v>131</v>
      </c>
      <c r="B134" s="143">
        <f t="shared" si="35"/>
        <v>135.57897445888054</v>
      </c>
      <c r="C134" s="133">
        <v>270</v>
      </c>
      <c r="D134" s="133">
        <v>0</v>
      </c>
      <c r="E134" s="166">
        <v>0</v>
      </c>
      <c r="F134" s="143">
        <f t="shared" si="25"/>
        <v>12.548499999999999</v>
      </c>
      <c r="G134" s="143">
        <f t="shared" si="26"/>
        <v>0.30492854999999996</v>
      </c>
      <c r="H134" s="143">
        <f>'SW7'!C$12</f>
        <v>56.47</v>
      </c>
      <c r="I134" s="143">
        <f t="shared" si="27"/>
        <v>3388.0949999999998</v>
      </c>
      <c r="J134" s="143">
        <f>I134*'SW7'!C$13</f>
        <v>72.166423499999993</v>
      </c>
      <c r="K134" s="143">
        <f t="shared" si="28"/>
        <v>6.8791893303000009</v>
      </c>
      <c r="L134" s="167">
        <f t="shared" si="24"/>
        <v>3.7793043973749398</v>
      </c>
      <c r="M134" s="143">
        <f t="shared" si="29"/>
        <v>9.183709685621104E-2</v>
      </c>
      <c r="N134" s="143">
        <f t="shared" si="30"/>
        <v>15.117217589499759</v>
      </c>
      <c r="O134" s="143">
        <f t="shared" si="31"/>
        <v>496.44649054711118</v>
      </c>
      <c r="P134" s="143">
        <f t="shared" si="32"/>
        <v>1020.4121872912337</v>
      </c>
      <c r="Q134" s="143">
        <f t="shared" si="32"/>
        <v>0</v>
      </c>
      <c r="R134" s="143">
        <f t="shared" si="32"/>
        <v>0</v>
      </c>
      <c r="S134" s="143">
        <f t="shared" si="33"/>
        <v>1516.8586778383449</v>
      </c>
      <c r="T134" s="143">
        <f>U133-(U133*(0.5^(1/'SW7'!C$2)))</f>
        <v>523.72853479918558</v>
      </c>
      <c r="U134" s="143">
        <f t="shared" si="36"/>
        <v>83537.220726467698</v>
      </c>
      <c r="V134" s="147">
        <f>(U134*'SW7'!C$3/(B134*'SW7'!C$4)/1000)</f>
        <v>0.39426884055247746</v>
      </c>
      <c r="W134" s="147">
        <f>V134/'SW7'!C$5</f>
        <v>4.9283605069059684</v>
      </c>
    </row>
    <row r="135" spans="1:23" x14ac:dyDescent="0.35">
      <c r="A135" s="142">
        <f t="shared" si="34"/>
        <v>132</v>
      </c>
      <c r="B135" s="143">
        <f t="shared" si="35"/>
        <v>136.51588502912054</v>
      </c>
      <c r="C135" s="133">
        <v>270</v>
      </c>
      <c r="D135" s="133">
        <v>0</v>
      </c>
      <c r="E135" s="166">
        <v>0</v>
      </c>
      <c r="F135" s="143">
        <f t="shared" si="25"/>
        <v>12.541799999999999</v>
      </c>
      <c r="G135" s="143">
        <f t="shared" si="26"/>
        <v>0.30476573999999995</v>
      </c>
      <c r="H135" s="143">
        <f>'SW7'!C$12</f>
        <v>56.47</v>
      </c>
      <c r="I135" s="143">
        <f t="shared" si="27"/>
        <v>3386.2859999999996</v>
      </c>
      <c r="J135" s="143">
        <f>I135*'SW7'!C$13</f>
        <v>72.127891799999986</v>
      </c>
      <c r="K135" s="143">
        <f t="shared" si="28"/>
        <v>6.8240029568000082</v>
      </c>
      <c r="L135" s="167">
        <f t="shared" ref="L135:L198" si="37">5.4702 * LN(A135) - 22.889</f>
        <v>3.8209030769319661</v>
      </c>
      <c r="M135" s="143">
        <f t="shared" si="29"/>
        <v>9.2847944769446772E-2</v>
      </c>
      <c r="N135" s="143">
        <f t="shared" si="30"/>
        <v>15.283612307727864</v>
      </c>
      <c r="O135" s="143">
        <f t="shared" si="31"/>
        <v>492.20094691095096</v>
      </c>
      <c r="P135" s="143">
        <f t="shared" si="32"/>
        <v>1031.6438307716307</v>
      </c>
      <c r="Q135" s="143">
        <f t="shared" si="32"/>
        <v>0</v>
      </c>
      <c r="R135" s="143">
        <f t="shared" si="32"/>
        <v>0</v>
      </c>
      <c r="S135" s="143">
        <f t="shared" si="33"/>
        <v>1523.8447776825817</v>
      </c>
      <c r="T135" s="143">
        <f>U134-(U134*(0.5^(1/'SW7'!C$2)))</f>
        <v>530.02480763191124</v>
      </c>
      <c r="U135" s="143">
        <f t="shared" si="36"/>
        <v>84530.350869506859</v>
      </c>
      <c r="V135" s="147">
        <f>(U135*'SW7'!C$3/(B135*'SW7'!C$4)/1000)</f>
        <v>0.39621805404611088</v>
      </c>
      <c r="W135" s="147">
        <f>V135/'SW7'!C$5</f>
        <v>4.952725675576386</v>
      </c>
    </row>
    <row r="136" spans="1:23" x14ac:dyDescent="0.35">
      <c r="A136" s="142">
        <f t="shared" si="34"/>
        <v>133</v>
      </c>
      <c r="B136" s="143">
        <f t="shared" si="35"/>
        <v>137.45485715028056</v>
      </c>
      <c r="C136" s="133">
        <v>270</v>
      </c>
      <c r="D136" s="133">
        <v>0</v>
      </c>
      <c r="E136" s="166">
        <v>0</v>
      </c>
      <c r="F136" s="143">
        <f t="shared" si="25"/>
        <v>12.534899999999999</v>
      </c>
      <c r="G136" s="143">
        <f t="shared" si="26"/>
        <v>0.30459806999999994</v>
      </c>
      <c r="H136" s="143">
        <f>'SW7'!C$12</f>
        <v>56.47</v>
      </c>
      <c r="I136" s="143">
        <f t="shared" si="27"/>
        <v>3384.4229999999998</v>
      </c>
      <c r="J136" s="143">
        <f>I136*'SW7'!C$13</f>
        <v>72.088209899999995</v>
      </c>
      <c r="K136" s="143">
        <f t="shared" si="28"/>
        <v>6.7689805702999948</v>
      </c>
      <c r="L136" s="167">
        <f t="shared" si="37"/>
        <v>3.8621878011986404</v>
      </c>
      <c r="M136" s="143">
        <f t="shared" si="29"/>
        <v>9.3851163569126955E-2</v>
      </c>
      <c r="N136" s="143">
        <f t="shared" si="30"/>
        <v>15.448751204794561</v>
      </c>
      <c r="O136" s="143">
        <f t="shared" si="31"/>
        <v>487.96369216080768</v>
      </c>
      <c r="P136" s="143">
        <f t="shared" si="32"/>
        <v>1042.790706323633</v>
      </c>
      <c r="Q136" s="143">
        <f t="shared" si="32"/>
        <v>0</v>
      </c>
      <c r="R136" s="143">
        <f t="shared" si="32"/>
        <v>0</v>
      </c>
      <c r="S136" s="143">
        <f t="shared" si="33"/>
        <v>1530.7543984844406</v>
      </c>
      <c r="T136" s="143">
        <f>U135-(U135*(0.5^(1/'SW7'!C$2)))</f>
        <v>536.32599419809412</v>
      </c>
      <c r="U136" s="143">
        <f t="shared" si="36"/>
        <v>85524.170839557526</v>
      </c>
      <c r="V136" s="147">
        <f>(U136*'SW7'!C$3/(B136*'SW7'!C$4)/1000)</f>
        <v>0.39813793495172406</v>
      </c>
      <c r="W136" s="147">
        <f>V136/'SW7'!C$5</f>
        <v>4.9767241868965506</v>
      </c>
    </row>
    <row r="137" spans="1:23" x14ac:dyDescent="0.35">
      <c r="A137" s="142">
        <f t="shared" si="34"/>
        <v>134</v>
      </c>
      <c r="B137" s="143">
        <f t="shared" si="35"/>
        <v>138.39587727700055</v>
      </c>
      <c r="C137" s="133">
        <v>270</v>
      </c>
      <c r="D137" s="133">
        <v>0</v>
      </c>
      <c r="E137" s="166">
        <v>0</v>
      </c>
      <c r="F137" s="143">
        <f t="shared" si="25"/>
        <v>12.527799999999999</v>
      </c>
      <c r="G137" s="143">
        <f t="shared" si="26"/>
        <v>0.30442553999999994</v>
      </c>
      <c r="H137" s="143">
        <f>'SW7'!C$12</f>
        <v>56.47</v>
      </c>
      <c r="I137" s="143">
        <f t="shared" si="27"/>
        <v>3382.5059999999999</v>
      </c>
      <c r="J137" s="143">
        <f>I137*'SW7'!C$13</f>
        <v>72.047377799999992</v>
      </c>
      <c r="K137" s="143">
        <f t="shared" si="28"/>
        <v>6.7141382447999973</v>
      </c>
      <c r="L137" s="167">
        <f t="shared" si="37"/>
        <v>3.9031632736914759</v>
      </c>
      <c r="M137" s="143">
        <f t="shared" si="29"/>
        <v>9.484686755070286E-2</v>
      </c>
      <c r="N137" s="143">
        <f t="shared" si="30"/>
        <v>15.612653094765903</v>
      </c>
      <c r="O137" s="143">
        <f t="shared" si="31"/>
        <v>483.73605472453426</v>
      </c>
      <c r="P137" s="143">
        <f t="shared" si="32"/>
        <v>1053.8540838966985</v>
      </c>
      <c r="Q137" s="143">
        <f t="shared" si="32"/>
        <v>0</v>
      </c>
      <c r="R137" s="143">
        <f t="shared" si="32"/>
        <v>0</v>
      </c>
      <c r="S137" s="143">
        <f t="shared" si="33"/>
        <v>1537.5901386212327</v>
      </c>
      <c r="T137" s="143">
        <f>U136-(U136*(0.5^(1/'SW7'!C$2)))</f>
        <v>542.63155756093329</v>
      </c>
      <c r="U137" s="143">
        <f t="shared" si="36"/>
        <v>86518.59924384387</v>
      </c>
      <c r="V137" s="147">
        <f>(U137*'SW7'!C$3/(B137*'SW7'!C$4)/1000)</f>
        <v>0.40002865733391213</v>
      </c>
      <c r="W137" s="147">
        <f>V137/'SW7'!C$5</f>
        <v>5.0003582166739013</v>
      </c>
    </row>
    <row r="138" spans="1:23" x14ac:dyDescent="0.35">
      <c r="A138" s="142">
        <f t="shared" si="34"/>
        <v>135</v>
      </c>
      <c r="B138" s="143">
        <f t="shared" si="35"/>
        <v>139.33893183200058</v>
      </c>
      <c r="C138" s="133">
        <v>270</v>
      </c>
      <c r="D138" s="133">
        <v>0</v>
      </c>
      <c r="E138" s="166">
        <v>0</v>
      </c>
      <c r="F138" s="143">
        <f t="shared" si="25"/>
        <v>12.520499999999998</v>
      </c>
      <c r="G138" s="143">
        <f t="shared" si="26"/>
        <v>0.30424814999999994</v>
      </c>
      <c r="H138" s="143">
        <f>'SW7'!C$12</f>
        <v>56.47</v>
      </c>
      <c r="I138" s="143">
        <f t="shared" si="27"/>
        <v>3380.5349999999994</v>
      </c>
      <c r="J138" s="143">
        <f>I138*'SW7'!C$13</f>
        <v>72.005395499999992</v>
      </c>
      <c r="K138" s="143">
        <f t="shared" si="28"/>
        <v>6.6594914374999945</v>
      </c>
      <c r="L138" s="167">
        <f t="shared" si="37"/>
        <v>3.9438340930138978</v>
      </c>
      <c r="M138" s="143">
        <f t="shared" si="29"/>
        <v>9.5835168460237707E-2</v>
      </c>
      <c r="N138" s="143">
        <f t="shared" si="30"/>
        <v>15.775336372055591</v>
      </c>
      <c r="O138" s="143">
        <f t="shared" si="31"/>
        <v>479.51931478605059</v>
      </c>
      <c r="P138" s="143">
        <f t="shared" si="32"/>
        <v>1064.8352051137524</v>
      </c>
      <c r="Q138" s="143">
        <f t="shared" si="32"/>
        <v>0</v>
      </c>
      <c r="R138" s="143">
        <f t="shared" si="32"/>
        <v>0</v>
      </c>
      <c r="S138" s="143">
        <f t="shared" si="33"/>
        <v>1544.3545198998031</v>
      </c>
      <c r="T138" s="143">
        <f>U137-(U137*(0.5^(1/'SW7'!C$2)))</f>
        <v>548.94098130165366</v>
      </c>
      <c r="U138" s="143">
        <f t="shared" si="36"/>
        <v>87513.557824904172</v>
      </c>
      <c r="V138" s="147">
        <f>(U138*'SW7'!C$3/(B138*'SW7'!C$4)/1000)</f>
        <v>0.40189040836300682</v>
      </c>
      <c r="W138" s="147">
        <f>V138/'SW7'!C$5</f>
        <v>5.0236301045375855</v>
      </c>
    </row>
    <row r="139" spans="1:23" x14ac:dyDescent="0.35">
      <c r="A139" s="142">
        <f t="shared" si="34"/>
        <v>136</v>
      </c>
      <c r="B139" s="143">
        <f t="shared" si="35"/>
        <v>140.28400720608059</v>
      </c>
      <c r="C139" s="133">
        <v>270</v>
      </c>
      <c r="D139" s="133">
        <v>0</v>
      </c>
      <c r="E139" s="166">
        <v>0</v>
      </c>
      <c r="F139" s="143">
        <f t="shared" si="25"/>
        <v>12.512999999999998</v>
      </c>
      <c r="G139" s="143">
        <f t="shared" si="26"/>
        <v>0.30406589999999994</v>
      </c>
      <c r="H139" s="143">
        <f>'SW7'!C$12</f>
        <v>56.47</v>
      </c>
      <c r="I139" s="143">
        <f t="shared" si="27"/>
        <v>3378.5099999999993</v>
      </c>
      <c r="J139" s="143">
        <f>I139*'SW7'!C$13</f>
        <v>71.962262999999979</v>
      </c>
      <c r="K139" s="143">
        <f t="shared" si="28"/>
        <v>6.6050549888000063</v>
      </c>
      <c r="L139" s="167">
        <f t="shared" si="37"/>
        <v>3.9842047559533569</v>
      </c>
      <c r="M139" s="143">
        <f t="shared" si="29"/>
        <v>9.6816175569666568E-2</v>
      </c>
      <c r="N139" s="143">
        <f t="shared" si="30"/>
        <v>15.936819023813428</v>
      </c>
      <c r="O139" s="143">
        <f t="shared" si="31"/>
        <v>475.31470423348799</v>
      </c>
      <c r="P139" s="143">
        <f t="shared" si="32"/>
        <v>1075.7352841074064</v>
      </c>
      <c r="Q139" s="143">
        <f t="shared" si="32"/>
        <v>0</v>
      </c>
      <c r="R139" s="143">
        <f t="shared" si="32"/>
        <v>0</v>
      </c>
      <c r="S139" s="143">
        <f t="shared" si="33"/>
        <v>1551.0499883408943</v>
      </c>
      <c r="T139" s="143">
        <f>U138-(U138*(0.5^(1/'SW7'!C$2)))</f>
        <v>555.25376889432664</v>
      </c>
      <c r="U139" s="143">
        <f t="shared" si="36"/>
        <v>88508.971363502322</v>
      </c>
      <c r="V139" s="147">
        <f>(U139*'SW7'!C$3/(B139*'SW7'!C$4)/1000)</f>
        <v>0.40372338737944813</v>
      </c>
      <c r="W139" s="147">
        <f>V139/'SW7'!C$5</f>
        <v>5.0465423422431019</v>
      </c>
    </row>
    <row r="140" spans="1:23" x14ac:dyDescent="0.35">
      <c r="A140" s="142">
        <f t="shared" si="34"/>
        <v>137</v>
      </c>
      <c r="B140" s="143">
        <f t="shared" si="35"/>
        <v>141.23108975812062</v>
      </c>
      <c r="C140" s="133">
        <v>270</v>
      </c>
      <c r="D140" s="133">
        <v>0</v>
      </c>
      <c r="E140" s="166">
        <v>0</v>
      </c>
      <c r="F140" s="143">
        <f t="shared" si="25"/>
        <v>12.505299999999998</v>
      </c>
      <c r="G140" s="143">
        <f t="shared" si="26"/>
        <v>0.30387878999999995</v>
      </c>
      <c r="H140" s="143">
        <f>'SW7'!C$12</f>
        <v>56.47</v>
      </c>
      <c r="I140" s="143">
        <f t="shared" si="27"/>
        <v>3376.4309999999996</v>
      </c>
      <c r="J140" s="143">
        <f>I140*'SW7'!C$13</f>
        <v>71.917980299999996</v>
      </c>
      <c r="K140" s="143">
        <f t="shared" si="28"/>
        <v>6.5508431223000017</v>
      </c>
      <c r="L140" s="167">
        <f t="shared" si="37"/>
        <v>4.0242796604650124</v>
      </c>
      <c r="M140" s="143">
        <f t="shared" si="29"/>
        <v>9.7789995749299793E-2</v>
      </c>
      <c r="N140" s="143">
        <f t="shared" si="30"/>
        <v>16.09711864186005</v>
      </c>
      <c r="O140" s="143">
        <f t="shared" si="31"/>
        <v>471.12340661796196</v>
      </c>
      <c r="P140" s="143">
        <f t="shared" si="32"/>
        <v>1086.5555083255533</v>
      </c>
      <c r="Q140" s="143">
        <f t="shared" si="32"/>
        <v>0</v>
      </c>
      <c r="R140" s="143">
        <f t="shared" si="32"/>
        <v>0</v>
      </c>
      <c r="S140" s="143">
        <f t="shared" si="33"/>
        <v>1557.6789149435153</v>
      </c>
      <c r="T140" s="143">
        <f>U139-(U139*(0.5^(1/'SW7'!C$2)))</f>
        <v>561.56944308987295</v>
      </c>
      <c r="U140" s="143">
        <f t="shared" si="36"/>
        <v>89504.767582948887</v>
      </c>
      <c r="V140" s="147">
        <f>(U140*'SW7'!C$3/(B140*'SW7'!C$4)/1000)</f>
        <v>0.40552780499962959</v>
      </c>
      <c r="W140" s="147">
        <f>V140/'SW7'!C$5</f>
        <v>5.0690975624953696</v>
      </c>
    </row>
    <row r="141" spans="1:23" x14ac:dyDescent="0.35">
      <c r="A141" s="142">
        <f t="shared" si="34"/>
        <v>138</v>
      </c>
      <c r="B141" s="143">
        <f t="shared" si="35"/>
        <v>142.18016581508061</v>
      </c>
      <c r="C141" s="133">
        <v>270</v>
      </c>
      <c r="D141" s="133">
        <v>0</v>
      </c>
      <c r="E141" s="166">
        <v>0</v>
      </c>
      <c r="F141" s="143">
        <f t="shared" si="25"/>
        <v>12.497399999999999</v>
      </c>
      <c r="G141" s="143">
        <f t="shared" si="26"/>
        <v>0.30368681999999997</v>
      </c>
      <c r="H141" s="143">
        <f>'SW7'!C$12</f>
        <v>56.47</v>
      </c>
      <c r="I141" s="143">
        <f t="shared" si="27"/>
        <v>3374.2979999999998</v>
      </c>
      <c r="J141" s="143">
        <f>I141*'SW7'!C$13</f>
        <v>71.872547399999988</v>
      </c>
      <c r="K141" s="143">
        <f t="shared" si="28"/>
        <v>6.496869444799998</v>
      </c>
      <c r="L141" s="167">
        <f t="shared" si="37"/>
        <v>4.064063108546943</v>
      </c>
      <c r="M141" s="143">
        <f t="shared" si="29"/>
        <v>9.8756733537690711E-2</v>
      </c>
      <c r="N141" s="143">
        <f t="shared" si="30"/>
        <v>16.256252434187772</v>
      </c>
      <c r="O141" s="143">
        <f t="shared" si="31"/>
        <v>466.94655712299948</v>
      </c>
      <c r="P141" s="143">
        <f t="shared" si="32"/>
        <v>1097.2970393076746</v>
      </c>
      <c r="Q141" s="143">
        <f t="shared" si="32"/>
        <v>0</v>
      </c>
      <c r="R141" s="143">
        <f t="shared" si="32"/>
        <v>0</v>
      </c>
      <c r="S141" s="143">
        <f t="shared" si="33"/>
        <v>1564.2435964306742</v>
      </c>
      <c r="T141" s="143">
        <f>U140-(U140*(0.5^(1/'SW7'!C$2)))</f>
        <v>567.88754530901497</v>
      </c>
      <c r="U141" s="143">
        <f t="shared" si="36"/>
        <v>90500.877054802535</v>
      </c>
      <c r="V141" s="147">
        <f>(U141*'SW7'!C$3/(B141*'SW7'!C$4)/1000)</f>
        <v>0.40730388226147096</v>
      </c>
      <c r="W141" s="147">
        <f>V141/'SW7'!C$5</f>
        <v>5.0912985282683874</v>
      </c>
    </row>
    <row r="142" spans="1:23" x14ac:dyDescent="0.35">
      <c r="A142" s="142">
        <f t="shared" si="34"/>
        <v>139</v>
      </c>
      <c r="B142" s="143">
        <f t="shared" si="35"/>
        <v>143.13122167200061</v>
      </c>
      <c r="C142" s="133">
        <v>270</v>
      </c>
      <c r="D142" s="133">
        <v>0</v>
      </c>
      <c r="E142" s="166">
        <v>0</v>
      </c>
      <c r="F142" s="143">
        <f t="shared" si="25"/>
        <v>12.489299999999998</v>
      </c>
      <c r="G142" s="143">
        <f t="shared" si="26"/>
        <v>0.30348998999999993</v>
      </c>
      <c r="H142" s="143">
        <f>'SW7'!C$12</f>
        <v>56.47</v>
      </c>
      <c r="I142" s="143">
        <f t="shared" si="27"/>
        <v>3372.1109999999994</v>
      </c>
      <c r="J142" s="143">
        <f>I142*'SW7'!C$13</f>
        <v>71.825964299999981</v>
      </c>
      <c r="K142" s="143">
        <f t="shared" si="28"/>
        <v>6.44314694629999</v>
      </c>
      <c r="L142" s="167">
        <f t="shared" si="37"/>
        <v>4.1035593090115086</v>
      </c>
      <c r="M142" s="143">
        <f t="shared" si="29"/>
        <v>9.9716491208979657E-2</v>
      </c>
      <c r="N142" s="143">
        <f t="shared" si="30"/>
        <v>16.414237236046034</v>
      </c>
      <c r="O142" s="143">
        <f t="shared" si="31"/>
        <v>462.785242544597</v>
      </c>
      <c r="P142" s="143">
        <f t="shared" si="32"/>
        <v>1107.9610134331074</v>
      </c>
      <c r="Q142" s="143">
        <f t="shared" si="32"/>
        <v>0</v>
      </c>
      <c r="R142" s="143">
        <f t="shared" si="32"/>
        <v>0</v>
      </c>
      <c r="S142" s="143">
        <f t="shared" si="33"/>
        <v>1570.7462559777043</v>
      </c>
      <c r="T142" s="143">
        <f>U141-(U141*(0.5^(1/'SW7'!C$2)))</f>
        <v>574.20763504396018</v>
      </c>
      <c r="U142" s="143">
        <f t="shared" si="36"/>
        <v>91497.233105924199</v>
      </c>
      <c r="V142" s="147">
        <f>(U142*'SW7'!C$3/(B142*'SW7'!C$4)/1000)</f>
        <v>0.40905184980804671</v>
      </c>
      <c r="W142" s="147">
        <f>V142/'SW7'!C$5</f>
        <v>5.1131481226005837</v>
      </c>
    </row>
    <row r="143" spans="1:23" x14ac:dyDescent="0.35">
      <c r="A143" s="142">
        <f t="shared" si="34"/>
        <v>140</v>
      </c>
      <c r="B143" s="143">
        <f t="shared" si="35"/>
        <v>144.0842435920006</v>
      </c>
      <c r="C143" s="133">
        <v>270</v>
      </c>
      <c r="D143" s="133">
        <v>0</v>
      </c>
      <c r="E143" s="166">
        <v>0</v>
      </c>
      <c r="F143" s="143">
        <f t="shared" si="25"/>
        <v>12.480999999999998</v>
      </c>
      <c r="G143" s="143">
        <f t="shared" si="26"/>
        <v>0.30328829999999996</v>
      </c>
      <c r="H143" s="143">
        <f>'SW7'!C$12</f>
        <v>56.47</v>
      </c>
      <c r="I143" s="143">
        <f t="shared" si="27"/>
        <v>3369.8699999999994</v>
      </c>
      <c r="J143" s="143">
        <f>I143*'SW7'!C$13</f>
        <v>71.778230999999991</v>
      </c>
      <c r="K143" s="143">
        <f t="shared" si="28"/>
        <v>6.3896879999999996</v>
      </c>
      <c r="L143" s="167">
        <f t="shared" si="37"/>
        <v>4.1427723801574139</v>
      </c>
      <c r="M143" s="143">
        <f t="shared" si="29"/>
        <v>0.10066936883782515</v>
      </c>
      <c r="N143" s="143">
        <f t="shared" si="30"/>
        <v>16.571089520629656</v>
      </c>
      <c r="O143" s="143">
        <f t="shared" si="31"/>
        <v>458.64050128192792</v>
      </c>
      <c r="P143" s="143">
        <f t="shared" si="32"/>
        <v>1118.5485426425018</v>
      </c>
      <c r="Q143" s="143">
        <f t="shared" si="32"/>
        <v>0</v>
      </c>
      <c r="R143" s="143">
        <f t="shared" si="32"/>
        <v>0</v>
      </c>
      <c r="S143" s="143">
        <f t="shared" si="33"/>
        <v>1577.1890439244298</v>
      </c>
      <c r="T143" s="143">
        <f>U142-(U142*(0.5^(1/'SW7'!C$2)))</f>
        <v>580.52928926871391</v>
      </c>
      <c r="U143" s="143">
        <f t="shared" si="36"/>
        <v>92493.771726857944</v>
      </c>
      <c r="V143" s="147">
        <f>(U143*'SW7'!C$3/(B143*'SW7'!C$4)/1000)</f>
        <v>0.41077194710767911</v>
      </c>
      <c r="W143" s="147">
        <f>V143/'SW7'!C$5</f>
        <v>5.1346493388459891</v>
      </c>
    </row>
    <row r="144" spans="1:23" x14ac:dyDescent="0.35">
      <c r="A144" s="142">
        <f t="shared" si="34"/>
        <v>141</v>
      </c>
      <c r="B144" s="143">
        <f t="shared" si="35"/>
        <v>145.03921780628059</v>
      </c>
      <c r="C144" s="133">
        <v>270</v>
      </c>
      <c r="D144" s="133">
        <v>0</v>
      </c>
      <c r="E144" s="166">
        <v>0</v>
      </c>
      <c r="F144" s="143">
        <f t="shared" si="25"/>
        <v>12.472499999999998</v>
      </c>
      <c r="G144" s="143">
        <f t="shared" si="26"/>
        <v>0.30308174999999993</v>
      </c>
      <c r="H144" s="143">
        <f>'SW7'!C$12</f>
        <v>56.47</v>
      </c>
      <c r="I144" s="143">
        <f t="shared" si="27"/>
        <v>3367.5749999999994</v>
      </c>
      <c r="J144" s="143">
        <f>I144*'SW7'!C$13</f>
        <v>71.729347499999989</v>
      </c>
      <c r="K144" s="143">
        <f t="shared" si="28"/>
        <v>6.3365043622999906</v>
      </c>
      <c r="L144" s="167">
        <f t="shared" si="37"/>
        <v>4.1817063523466587</v>
      </c>
      <c r="M144" s="143">
        <f t="shared" si="29"/>
        <v>0.1016154643620238</v>
      </c>
      <c r="N144" s="143">
        <f t="shared" si="30"/>
        <v>16.726825409386635</v>
      </c>
      <c r="O144" s="143">
        <f t="shared" si="31"/>
        <v>454.51332333868186</v>
      </c>
      <c r="P144" s="143">
        <f t="shared" si="32"/>
        <v>1129.0607151335978</v>
      </c>
      <c r="Q144" s="143">
        <f t="shared" si="32"/>
        <v>0</v>
      </c>
      <c r="R144" s="143">
        <f t="shared" si="32"/>
        <v>0</v>
      </c>
      <c r="S144" s="143">
        <f t="shared" si="33"/>
        <v>1583.5740384722797</v>
      </c>
      <c r="T144" s="143">
        <f>U143-(U143*(0.5^(1/'SW7'!C$2)))</f>
        <v>586.85210185768665</v>
      </c>
      <c r="U144" s="143">
        <f t="shared" si="36"/>
        <v>93490.43148151366</v>
      </c>
      <c r="V144" s="147">
        <f>(U144*'SW7'!C$3/(B144*'SW7'!C$4)/1000)</f>
        <v>0.41246442170897141</v>
      </c>
      <c r="W144" s="147">
        <f>V144/'SW7'!C$5</f>
        <v>5.1558052713621425</v>
      </c>
    </row>
    <row r="145" spans="1:23" x14ac:dyDescent="0.35">
      <c r="A145" s="142">
        <f t="shared" si="34"/>
        <v>142</v>
      </c>
      <c r="B145" s="143">
        <f t="shared" si="35"/>
        <v>145.99613051412061</v>
      </c>
      <c r="C145" s="133">
        <v>270</v>
      </c>
      <c r="D145" s="133">
        <v>0</v>
      </c>
      <c r="E145" s="166">
        <v>0</v>
      </c>
      <c r="F145" s="143">
        <f t="shared" si="25"/>
        <v>12.463799999999999</v>
      </c>
      <c r="G145" s="143">
        <f t="shared" si="26"/>
        <v>0.30287033999999996</v>
      </c>
      <c r="H145" s="143">
        <f>'SW7'!C$12</f>
        <v>56.47</v>
      </c>
      <c r="I145" s="143">
        <f t="shared" si="27"/>
        <v>3365.2259999999997</v>
      </c>
      <c r="J145" s="143">
        <f>I145*'SW7'!C$13</f>
        <v>71.679313799999989</v>
      </c>
      <c r="K145" s="143">
        <f t="shared" si="28"/>
        <v>6.2836071727999965</v>
      </c>
      <c r="L145" s="167">
        <f t="shared" si="37"/>
        <v>4.2203651704904175</v>
      </c>
      <c r="M145" s="143">
        <f t="shared" si="29"/>
        <v>0.10255487364291714</v>
      </c>
      <c r="N145" s="143">
        <f t="shared" si="30"/>
        <v>16.88146068196167</v>
      </c>
      <c r="O145" s="143">
        <f t="shared" si="31"/>
        <v>450.40465033506172</v>
      </c>
      <c r="P145" s="143">
        <f t="shared" si="32"/>
        <v>1139.4985960324127</v>
      </c>
      <c r="Q145" s="143">
        <f t="shared" si="32"/>
        <v>0</v>
      </c>
      <c r="R145" s="143">
        <f t="shared" si="32"/>
        <v>0</v>
      </c>
      <c r="S145" s="143">
        <f t="shared" si="33"/>
        <v>1589.9032463674744</v>
      </c>
      <c r="T145" s="143">
        <f>U144-(U144*(0.5^(1/'SW7'!C$2)))</f>
        <v>593.17568301279971</v>
      </c>
      <c r="U145" s="143">
        <f t="shared" si="36"/>
        <v>94487.153418128248</v>
      </c>
      <c r="V145" s="147">
        <f>(U145*'SW7'!C$3/(B145*'SW7'!C$4)/1000)</f>
        <v>0.4141295285293255</v>
      </c>
      <c r="W145" s="147">
        <f>V145/'SW7'!C$5</f>
        <v>5.1766191066165685</v>
      </c>
    </row>
    <row r="146" spans="1:23" x14ac:dyDescent="0.35">
      <c r="A146" s="142">
        <f t="shared" si="34"/>
        <v>143</v>
      </c>
      <c r="B146" s="143">
        <f t="shared" si="35"/>
        <v>146.9549678828806</v>
      </c>
      <c r="C146" s="133">
        <v>270</v>
      </c>
      <c r="D146" s="133">
        <v>0</v>
      </c>
      <c r="E146" s="166">
        <v>0</v>
      </c>
      <c r="F146" s="143">
        <f t="shared" si="25"/>
        <v>12.454899999999999</v>
      </c>
      <c r="G146" s="143">
        <f t="shared" si="26"/>
        <v>0.30265406999999994</v>
      </c>
      <c r="H146" s="143">
        <f>'SW7'!C$12</f>
        <v>56.47</v>
      </c>
      <c r="I146" s="143">
        <f t="shared" si="27"/>
        <v>3362.8229999999994</v>
      </c>
      <c r="J146" s="143">
        <f>I146*'SW7'!C$13</f>
        <v>71.62812989999999</v>
      </c>
      <c r="K146" s="143">
        <f t="shared" si="28"/>
        <v>6.2310069542999926</v>
      </c>
      <c r="L146" s="167">
        <f t="shared" si="37"/>
        <v>4.2587526964477433</v>
      </c>
      <c r="M146" s="143">
        <f t="shared" si="29"/>
        <v>0.10348769052368016</v>
      </c>
      <c r="N146" s="143">
        <f t="shared" si="30"/>
        <v>17.035010785790973</v>
      </c>
      <c r="O146" s="143">
        <f t="shared" si="31"/>
        <v>446.31537553040317</v>
      </c>
      <c r="P146" s="143">
        <f t="shared" si="32"/>
        <v>1149.8632280408906</v>
      </c>
      <c r="Q146" s="143">
        <f t="shared" si="32"/>
        <v>0</v>
      </c>
      <c r="R146" s="143">
        <f t="shared" si="32"/>
        <v>0</v>
      </c>
      <c r="S146" s="143">
        <f t="shared" si="33"/>
        <v>1596.1786035712937</v>
      </c>
      <c r="T146" s="143">
        <f>U145-(U145*(0.5^(1/'SW7'!C$2)))</f>
        <v>599.49965869840526</v>
      </c>
      <c r="U146" s="143">
        <f t="shared" si="36"/>
        <v>95483.880981482929</v>
      </c>
      <c r="V146" s="147">
        <f>(U146*'SW7'!C$3/(B146*'SW7'!C$4)/1000)</f>
        <v>0.41576752917555559</v>
      </c>
      <c r="W146" s="147">
        <f>V146/'SW7'!C$5</f>
        <v>5.1970941146944449</v>
      </c>
    </row>
    <row r="147" spans="1:23" x14ac:dyDescent="0.35">
      <c r="A147" s="142">
        <f t="shared" si="34"/>
        <v>144</v>
      </c>
      <c r="B147" s="143">
        <f t="shared" si="35"/>
        <v>147.9157160480006</v>
      </c>
      <c r="C147" s="133">
        <v>270</v>
      </c>
      <c r="D147" s="133">
        <v>0</v>
      </c>
      <c r="E147" s="166">
        <v>0</v>
      </c>
      <c r="F147" s="143">
        <f t="shared" si="25"/>
        <v>12.445799999999998</v>
      </c>
      <c r="G147" s="143">
        <f t="shared" si="26"/>
        <v>0.30243293999999993</v>
      </c>
      <c r="H147" s="143">
        <f>'SW7'!C$12</f>
        <v>56.47</v>
      </c>
      <c r="I147" s="143">
        <f t="shared" si="27"/>
        <v>3360.3659999999995</v>
      </c>
      <c r="J147" s="143">
        <f>I147*'SW7'!C$13</f>
        <v>71.575795799999995</v>
      </c>
      <c r="K147" s="143">
        <f t="shared" si="28"/>
        <v>6.1787136127999958</v>
      </c>
      <c r="L147" s="167">
        <f t="shared" si="37"/>
        <v>4.2968727113406402</v>
      </c>
      <c r="M147" s="143">
        <f t="shared" si="29"/>
        <v>0.10441400688557755</v>
      </c>
      <c r="N147" s="143">
        <f t="shared" si="30"/>
        <v>17.187490845362561</v>
      </c>
      <c r="O147" s="143">
        <f t="shared" si="31"/>
        <v>442.24634385645271</v>
      </c>
      <c r="P147" s="143">
        <f t="shared" si="32"/>
        <v>1160.1556320619729</v>
      </c>
      <c r="Q147" s="143">
        <f t="shared" si="32"/>
        <v>0</v>
      </c>
      <c r="R147" s="143">
        <f t="shared" si="32"/>
        <v>0</v>
      </c>
      <c r="S147" s="143">
        <f t="shared" si="33"/>
        <v>1602.4019759184257</v>
      </c>
      <c r="T147" s="143">
        <f>U146-(U146*(0.5^(1/'SW7'!C$2)))</f>
        <v>605.82367008439905</v>
      </c>
      <c r="U147" s="143">
        <f t="shared" si="36"/>
        <v>96480.559926355811</v>
      </c>
      <c r="V147" s="147">
        <f>(U147*'SW7'!C$3/(B147*'SW7'!C$4)/1000)</f>
        <v>0.41737869129526739</v>
      </c>
      <c r="W147" s="147">
        <f>V147/'SW7'!C$5</f>
        <v>5.217233641190842</v>
      </c>
    </row>
    <row r="148" spans="1:23" x14ac:dyDescent="0.35">
      <c r="A148" s="142">
        <f t="shared" si="34"/>
        <v>145</v>
      </c>
      <c r="B148" s="143">
        <f t="shared" si="35"/>
        <v>148.87836111300058</v>
      </c>
      <c r="C148" s="133">
        <v>270</v>
      </c>
      <c r="D148" s="133">
        <v>0</v>
      </c>
      <c r="E148" s="166">
        <v>0</v>
      </c>
      <c r="F148" s="143">
        <f t="shared" si="25"/>
        <v>12.436499999999999</v>
      </c>
      <c r="G148" s="143">
        <f t="shared" si="26"/>
        <v>0.30220694999999997</v>
      </c>
      <c r="H148" s="143">
        <f>'SW7'!C$12</f>
        <v>56.47</v>
      </c>
      <c r="I148" s="143">
        <f t="shared" si="27"/>
        <v>3357.8549999999996</v>
      </c>
      <c r="J148" s="143">
        <f>I148*'SW7'!C$13</f>
        <v>71.522311499999986</v>
      </c>
      <c r="K148" s="143">
        <f t="shared" si="28"/>
        <v>6.1267364375000071</v>
      </c>
      <c r="L148" s="167">
        <f t="shared" si="37"/>
        <v>4.3347289177890254</v>
      </c>
      <c r="M148" s="143">
        <f t="shared" si="29"/>
        <v>0.10533391270227331</v>
      </c>
      <c r="N148" s="143">
        <f t="shared" si="30"/>
        <v>17.338915671156101</v>
      </c>
      <c r="O148" s="143">
        <f t="shared" si="31"/>
        <v>438.1983519612757</v>
      </c>
      <c r="P148" s="143">
        <f t="shared" si="32"/>
        <v>1170.3768078030369</v>
      </c>
      <c r="Q148" s="143">
        <f t="shared" si="32"/>
        <v>0</v>
      </c>
      <c r="R148" s="143">
        <f t="shared" si="32"/>
        <v>0</v>
      </c>
      <c r="S148" s="143">
        <f t="shared" si="33"/>
        <v>1608.5751597643125</v>
      </c>
      <c r="T148" s="143">
        <f>U147-(U147*(0.5^(1/'SW7'!C$2)))</f>
        <v>612.14737299708941</v>
      </c>
      <c r="U148" s="143">
        <f t="shared" si="36"/>
        <v>97477.138232189842</v>
      </c>
      <c r="V148" s="147">
        <f>(U148*'SW7'!C$3/(B148*'SW7'!C$4)/1000)</f>
        <v>0.41896328795773458</v>
      </c>
      <c r="W148" s="147">
        <f>V148/'SW7'!C$5</f>
        <v>5.2370410994716821</v>
      </c>
    </row>
    <row r="149" spans="1:23" x14ac:dyDescent="0.35">
      <c r="A149" s="142">
        <f t="shared" si="34"/>
        <v>146</v>
      </c>
      <c r="B149" s="143">
        <f t="shared" si="35"/>
        <v>149.84288914948058</v>
      </c>
      <c r="C149" s="133">
        <v>270</v>
      </c>
      <c r="D149" s="133">
        <v>0</v>
      </c>
      <c r="E149" s="166">
        <v>0</v>
      </c>
      <c r="F149" s="143">
        <f t="shared" si="25"/>
        <v>12.427</v>
      </c>
      <c r="G149" s="143">
        <f t="shared" si="26"/>
        <v>0.30197609999999997</v>
      </c>
      <c r="H149" s="143">
        <f>'SW7'!C$12</f>
        <v>56.47</v>
      </c>
      <c r="I149" s="143">
        <f t="shared" si="27"/>
        <v>3355.29</v>
      </c>
      <c r="J149" s="143">
        <f>I149*'SW7'!C$13</f>
        <v>71.467676999999995</v>
      </c>
      <c r="K149" s="143">
        <f t="shared" si="28"/>
        <v>6.0750841008000052</v>
      </c>
      <c r="L149" s="167">
        <f t="shared" si="37"/>
        <v>4.3723249420689427</v>
      </c>
      <c r="M149" s="143">
        <f t="shared" si="29"/>
        <v>0.10624749609227531</v>
      </c>
      <c r="N149" s="143">
        <f t="shared" si="30"/>
        <v>17.489299768275771</v>
      </c>
      <c r="O149" s="143">
        <f t="shared" si="31"/>
        <v>434.17214826381019</v>
      </c>
      <c r="P149" s="143">
        <f t="shared" si="32"/>
        <v>1180.5277343586145</v>
      </c>
      <c r="Q149" s="143">
        <f t="shared" si="32"/>
        <v>0</v>
      </c>
      <c r="R149" s="143">
        <f t="shared" si="32"/>
        <v>0</v>
      </c>
      <c r="S149" s="143">
        <f t="shared" si="33"/>
        <v>1614.6998826224246</v>
      </c>
      <c r="T149" s="143">
        <f>U148-(U148*(0.5^(1/'SW7'!C$2)))</f>
        <v>618.47043737780768</v>
      </c>
      <c r="U149" s="143">
        <f t="shared" si="36"/>
        <v>98473.566018957063</v>
      </c>
      <c r="V149" s="147">
        <f>(U149*'SW7'!C$3/(B149*'SW7'!C$4)/1000)</f>
        <v>0.42052159706305353</v>
      </c>
      <c r="W149" s="147">
        <f>V149/'SW7'!C$5</f>
        <v>5.2565199632881692</v>
      </c>
    </row>
    <row r="150" spans="1:23" x14ac:dyDescent="0.35">
      <c r="A150" s="142">
        <f t="shared" si="34"/>
        <v>147</v>
      </c>
      <c r="B150" s="143">
        <f t="shared" si="35"/>
        <v>150.8092861971206</v>
      </c>
      <c r="C150" s="133">
        <v>270</v>
      </c>
      <c r="D150" s="133">
        <v>0</v>
      </c>
      <c r="E150" s="166">
        <v>0</v>
      </c>
      <c r="F150" s="143">
        <f t="shared" si="25"/>
        <v>12.417299999999999</v>
      </c>
      <c r="G150" s="143">
        <f t="shared" si="26"/>
        <v>0.30174038999999997</v>
      </c>
      <c r="H150" s="143">
        <f>'SW7'!C$12</f>
        <v>56.47</v>
      </c>
      <c r="I150" s="143">
        <f t="shared" si="27"/>
        <v>3352.6709999999998</v>
      </c>
      <c r="J150" s="143">
        <f>I150*'SW7'!C$13</f>
        <v>71.411892299999991</v>
      </c>
      <c r="K150" s="143">
        <f t="shared" si="28"/>
        <v>6.0237646583000028</v>
      </c>
      <c r="L150" s="167">
        <f t="shared" si="37"/>
        <v>4.4096643361970429</v>
      </c>
      <c r="M150" s="143">
        <f t="shared" si="29"/>
        <v>0.10715484336958814</v>
      </c>
      <c r="N150" s="143">
        <f t="shared" si="30"/>
        <v>17.638657344788172</v>
      </c>
      <c r="O150" s="143">
        <f t="shared" si="31"/>
        <v>430.16843301906607</v>
      </c>
      <c r="P150" s="143">
        <f t="shared" si="32"/>
        <v>1190.6093707732016</v>
      </c>
      <c r="Q150" s="143">
        <f t="shared" si="32"/>
        <v>0</v>
      </c>
      <c r="R150" s="143">
        <f t="shared" si="32"/>
        <v>0</v>
      </c>
      <c r="S150" s="143">
        <f t="shared" si="33"/>
        <v>1620.7778037922676</v>
      </c>
      <c r="T150" s="143">
        <f>U149-(U149*(0.5^(1/'SW7'!C$2)))</f>
        <v>624.79254674902768</v>
      </c>
      <c r="U150" s="143">
        <f t="shared" si="36"/>
        <v>99469.795464201685</v>
      </c>
      <c r="V150" s="147">
        <f>(U150*'SW7'!C$3/(B150*'SW7'!C$4)/1000)</f>
        <v>0.42205390077842164</v>
      </c>
      <c r="W150" s="147">
        <f>V150/'SW7'!C$5</f>
        <v>5.2756737597302701</v>
      </c>
    </row>
    <row r="151" spans="1:23" x14ac:dyDescent="0.35">
      <c r="A151" s="142">
        <f t="shared" si="34"/>
        <v>148</v>
      </c>
      <c r="B151" s="143">
        <f t="shared" si="35"/>
        <v>151.77753826368061</v>
      </c>
      <c r="C151" s="133">
        <v>270</v>
      </c>
      <c r="D151" s="133">
        <v>0</v>
      </c>
      <c r="E151" s="166">
        <v>0</v>
      </c>
      <c r="F151" s="143">
        <f t="shared" si="25"/>
        <v>12.407399999999999</v>
      </c>
      <c r="G151" s="143">
        <f t="shared" si="26"/>
        <v>0.30149981999999997</v>
      </c>
      <c r="H151" s="143">
        <f>'SW7'!C$12</f>
        <v>56.47</v>
      </c>
      <c r="I151" s="143">
        <f t="shared" si="27"/>
        <v>3349.9979999999996</v>
      </c>
      <c r="J151" s="143">
        <f>I151*'SW7'!C$13</f>
        <v>71.354957399999989</v>
      </c>
      <c r="K151" s="143">
        <f t="shared" si="28"/>
        <v>5.9727855487999975</v>
      </c>
      <c r="L151" s="167">
        <f t="shared" si="37"/>
        <v>4.4467505799444602</v>
      </c>
      <c r="M151" s="143">
        <f t="shared" si="29"/>
        <v>0.10805603909265038</v>
      </c>
      <c r="N151" s="143">
        <f t="shared" si="30"/>
        <v>17.787002319777841</v>
      </c>
      <c r="O151" s="143">
        <f t="shared" si="31"/>
        <v>426.1878583939594</v>
      </c>
      <c r="P151" s="143">
        <f t="shared" si="32"/>
        <v>1200.6226565850043</v>
      </c>
      <c r="Q151" s="143">
        <f t="shared" si="32"/>
        <v>0</v>
      </c>
      <c r="R151" s="143">
        <f t="shared" si="32"/>
        <v>0</v>
      </c>
      <c r="S151" s="143">
        <f t="shared" si="33"/>
        <v>1626.8105149789637</v>
      </c>
      <c r="T151" s="143">
        <f>U150-(U150*(0.5^(1/'SW7'!C$2)))</f>
        <v>631.11339768806647</v>
      </c>
      <c r="U151" s="143">
        <f t="shared" si="36"/>
        <v>100465.78072124493</v>
      </c>
      <c r="V151" s="147">
        <f>(U151*'SW7'!C$3/(B151*'SW7'!C$4)/1000)</f>
        <v>0.42356048500042137</v>
      </c>
      <c r="W151" s="147">
        <f>V151/'SW7'!C$5</f>
        <v>5.2945060625052669</v>
      </c>
    </row>
    <row r="152" spans="1:23" x14ac:dyDescent="0.35">
      <c r="A152" s="142">
        <f t="shared" si="34"/>
        <v>149</v>
      </c>
      <c r="B152" s="143">
        <f t="shared" si="35"/>
        <v>152.74763132500061</v>
      </c>
      <c r="C152" s="133">
        <v>270</v>
      </c>
      <c r="D152" s="133">
        <v>0</v>
      </c>
      <c r="E152" s="166">
        <v>0</v>
      </c>
      <c r="F152" s="143">
        <f t="shared" si="25"/>
        <v>12.3973</v>
      </c>
      <c r="G152" s="143">
        <f t="shared" si="26"/>
        <v>0.30125438999999998</v>
      </c>
      <c r="H152" s="143">
        <f>'SW7'!C$12</f>
        <v>56.47</v>
      </c>
      <c r="I152" s="143">
        <f t="shared" si="27"/>
        <v>3347.2709999999997</v>
      </c>
      <c r="J152" s="143">
        <f>I152*'SW7'!C$13</f>
        <v>71.29687229999999</v>
      </c>
      <c r="K152" s="143">
        <f t="shared" si="28"/>
        <v>5.9221535942999992</v>
      </c>
      <c r="L152" s="167">
        <f t="shared" si="37"/>
        <v>4.4835870827828508</v>
      </c>
      <c r="M152" s="143">
        <f t="shared" si="29"/>
        <v>0.10895116611162327</v>
      </c>
      <c r="N152" s="143">
        <f t="shared" si="30"/>
        <v>17.934348331131403</v>
      </c>
      <c r="O152" s="143">
        <f t="shared" si="31"/>
        <v>422.23102855379301</v>
      </c>
      <c r="P152" s="143">
        <f t="shared" si="32"/>
        <v>1210.5685123513697</v>
      </c>
      <c r="Q152" s="143">
        <f t="shared" si="32"/>
        <v>0</v>
      </c>
      <c r="R152" s="143">
        <f t="shared" si="32"/>
        <v>0</v>
      </c>
      <c r="S152" s="143">
        <f t="shared" si="33"/>
        <v>1632.7995409051628</v>
      </c>
      <c r="T152" s="143">
        <f>U151-(U151*(0.5^(1/'SW7'!C$2)))</f>
        <v>637.43269930807583</v>
      </c>
      <c r="U152" s="143">
        <f t="shared" si="36"/>
        <v>101461.47783853582</v>
      </c>
      <c r="V152" s="147">
        <f>(U152*'SW7'!C$3/(B152*'SW7'!C$4)/1000)</f>
        <v>0.42504163884225188</v>
      </c>
      <c r="W152" s="147">
        <f>V152/'SW7'!C$5</f>
        <v>5.3130204855281482</v>
      </c>
    </row>
    <row r="153" spans="1:23" x14ac:dyDescent="0.35">
      <c r="A153" s="142">
        <f t="shared" si="34"/>
        <v>150</v>
      </c>
      <c r="B153" s="143">
        <f t="shared" si="35"/>
        <v>153.71955132500062</v>
      </c>
      <c r="C153" s="133">
        <v>270</v>
      </c>
      <c r="D153" s="133">
        <v>0</v>
      </c>
      <c r="E153" s="166">
        <v>0</v>
      </c>
      <c r="F153" s="143">
        <f t="shared" si="25"/>
        <v>12.386999999999999</v>
      </c>
      <c r="G153" s="143">
        <f t="shared" si="26"/>
        <v>0.30100409999999994</v>
      </c>
      <c r="H153" s="143">
        <f>'SW7'!C$12</f>
        <v>56.47</v>
      </c>
      <c r="I153" s="143">
        <f t="shared" si="27"/>
        <v>3344.49</v>
      </c>
      <c r="J153" s="143">
        <f>I153*'SW7'!C$13</f>
        <v>71.237636999999992</v>
      </c>
      <c r="K153" s="143">
        <f t="shared" si="28"/>
        <v>5.8718750000000028</v>
      </c>
      <c r="L153" s="167">
        <f t="shared" si="37"/>
        <v>4.5201771857653377</v>
      </c>
      <c r="M153" s="143">
        <f t="shared" si="29"/>
        <v>0.1098403056140977</v>
      </c>
      <c r="N153" s="143">
        <f t="shared" si="30"/>
        <v>18.080708743061351</v>
      </c>
      <c r="O153" s="143">
        <f t="shared" si="31"/>
        <v>418.29849975937515</v>
      </c>
      <c r="P153" s="143">
        <f t="shared" si="32"/>
        <v>1220.4478401566412</v>
      </c>
      <c r="Q153" s="143">
        <f t="shared" si="32"/>
        <v>0</v>
      </c>
      <c r="R153" s="143">
        <f t="shared" si="32"/>
        <v>0</v>
      </c>
      <c r="S153" s="143">
        <f t="shared" si="33"/>
        <v>1638.7463399160163</v>
      </c>
      <c r="T153" s="143">
        <f>U152-(U152*(0.5^(1/'SW7'!C$2)))</f>
        <v>643.75017274641141</v>
      </c>
      <c r="U153" s="143">
        <f t="shared" si="36"/>
        <v>102456.84468013291</v>
      </c>
      <c r="V153" s="147">
        <f>(U153*'SW7'!C$3/(B153*'SW7'!C$4)/1000)</f>
        <v>0.42649765414488972</v>
      </c>
      <c r="W153" s="147">
        <f>V153/'SW7'!C$5</f>
        <v>5.331220676811121</v>
      </c>
    </row>
    <row r="154" spans="1:23" x14ac:dyDescent="0.35">
      <c r="A154" s="142">
        <f t="shared" si="34"/>
        <v>151</v>
      </c>
      <c r="B154" s="143">
        <f t="shared" si="35"/>
        <v>154.69328417568062</v>
      </c>
      <c r="C154" s="133">
        <v>270</v>
      </c>
      <c r="D154" s="133">
        <v>0</v>
      </c>
      <c r="E154" s="166">
        <v>0</v>
      </c>
      <c r="F154" s="143">
        <f t="shared" si="25"/>
        <v>12.3765</v>
      </c>
      <c r="G154" s="143">
        <f t="shared" si="26"/>
        <v>0.30074894999999996</v>
      </c>
      <c r="H154" s="143">
        <f>'SW7'!C$12</f>
        <v>56.47</v>
      </c>
      <c r="I154" s="143">
        <f t="shared" si="27"/>
        <v>3341.6550000000002</v>
      </c>
      <c r="J154" s="143">
        <f>I154*'SW7'!C$13</f>
        <v>71.177251499999997</v>
      </c>
      <c r="K154" s="143">
        <f t="shared" si="28"/>
        <v>5.8219553542999947</v>
      </c>
      <c r="L154" s="167">
        <f t="shared" si="37"/>
        <v>4.5565241633449993</v>
      </c>
      <c r="M154" s="143">
        <f t="shared" si="29"/>
        <v>0.11072353716928347</v>
      </c>
      <c r="N154" s="143">
        <f t="shared" si="30"/>
        <v>18.226096653379997</v>
      </c>
      <c r="O154" s="143">
        <f t="shared" si="31"/>
        <v>414.39078047478233</v>
      </c>
      <c r="P154" s="143">
        <f t="shared" si="32"/>
        <v>1230.2615241031499</v>
      </c>
      <c r="Q154" s="143">
        <f t="shared" si="32"/>
        <v>0</v>
      </c>
      <c r="R154" s="143">
        <f t="shared" si="32"/>
        <v>0</v>
      </c>
      <c r="S154" s="143">
        <f t="shared" si="33"/>
        <v>1644.6523045779322</v>
      </c>
      <c r="T154" s="143">
        <f>U153-(U153*(0.5^(1/'SW7'!C$2)))</f>
        <v>650.06555066003057</v>
      </c>
      <c r="U154" s="143">
        <f t="shared" si="36"/>
        <v>103451.84084730252</v>
      </c>
      <c r="V154" s="147">
        <f>(U154*'SW7'!C$3/(B154*'SW7'!C$4)/1000)</f>
        <v>0.42792882501120538</v>
      </c>
      <c r="W154" s="147">
        <f>V154/'SW7'!C$5</f>
        <v>5.3491103126400672</v>
      </c>
    </row>
    <row r="155" spans="1:23" x14ac:dyDescent="0.35">
      <c r="A155" s="142">
        <f t="shared" si="34"/>
        <v>152</v>
      </c>
      <c r="B155" s="143">
        <f t="shared" si="35"/>
        <v>155.66881575712063</v>
      </c>
      <c r="C155" s="133">
        <v>270</v>
      </c>
      <c r="D155" s="133">
        <v>0</v>
      </c>
      <c r="E155" s="166">
        <v>0</v>
      </c>
      <c r="F155" s="143">
        <f t="shared" si="25"/>
        <v>12.3658</v>
      </c>
      <c r="G155" s="143">
        <f t="shared" si="26"/>
        <v>0.30048893999999998</v>
      </c>
      <c r="H155" s="143">
        <f>'SW7'!C$12</f>
        <v>56.47</v>
      </c>
      <c r="I155" s="143">
        <f t="shared" si="27"/>
        <v>3338.7660000000001</v>
      </c>
      <c r="J155" s="143">
        <f>I155*'SW7'!C$13</f>
        <v>71.115715800000004</v>
      </c>
      <c r="K155" s="143">
        <f t="shared" si="28"/>
        <v>5.7723996288000023</v>
      </c>
      <c r="L155" s="167">
        <f t="shared" si="37"/>
        <v>4.592631225133303</v>
      </c>
      <c r="M155" s="143">
        <f t="shared" si="29"/>
        <v>0.11160093877073926</v>
      </c>
      <c r="N155" s="143">
        <f t="shared" si="30"/>
        <v>18.370524900533212</v>
      </c>
      <c r="O155" s="143">
        <f t="shared" si="31"/>
        <v>410.50833148576646</v>
      </c>
      <c r="P155" s="143">
        <f t="shared" si="32"/>
        <v>1240.0104307859917</v>
      </c>
      <c r="Q155" s="143">
        <f t="shared" si="32"/>
        <v>0</v>
      </c>
      <c r="R155" s="143">
        <f t="shared" si="32"/>
        <v>0</v>
      </c>
      <c r="S155" s="143">
        <f t="shared" si="33"/>
        <v>1650.5187622717581</v>
      </c>
      <c r="T155" s="143">
        <f>U154-(U154*(0.5^(1/'SW7'!C$2)))</f>
        <v>656.37857672807877</v>
      </c>
      <c r="U155" s="143">
        <f t="shared" si="36"/>
        <v>104446.42760122042</v>
      </c>
      <c r="V155" s="147">
        <f>(U155*'SW7'!C$3/(B155*'SW7'!C$4)/1000)</f>
        <v>0.42933544736210522</v>
      </c>
      <c r="W155" s="147">
        <f>V155/'SW7'!C$5</f>
        <v>5.3666930920263152</v>
      </c>
    </row>
    <row r="156" spans="1:23" x14ac:dyDescent="0.35">
      <c r="A156" s="142">
        <f t="shared" si="34"/>
        <v>153</v>
      </c>
      <c r="B156" s="143">
        <f t="shared" si="35"/>
        <v>156.6461319174806</v>
      </c>
      <c r="C156" s="133">
        <v>270</v>
      </c>
      <c r="D156" s="133">
        <v>0</v>
      </c>
      <c r="E156" s="166">
        <v>0</v>
      </c>
      <c r="F156" s="143">
        <f t="shared" si="25"/>
        <v>12.354899999999999</v>
      </c>
      <c r="G156" s="143">
        <f t="shared" si="26"/>
        <v>0.30022406999999995</v>
      </c>
      <c r="H156" s="143">
        <f>'SW7'!C$12</f>
        <v>56.47</v>
      </c>
      <c r="I156" s="143">
        <f t="shared" si="27"/>
        <v>3335.8229999999999</v>
      </c>
      <c r="J156" s="143">
        <f>I156*'SW7'!C$13</f>
        <v>71.053029899999999</v>
      </c>
      <c r="K156" s="143">
        <f t="shared" si="28"/>
        <v>5.7232121783000096</v>
      </c>
      <c r="L156" s="167">
        <f t="shared" si="37"/>
        <v>4.6285015176009026</v>
      </c>
      <c r="M156" s="143">
        <f t="shared" si="29"/>
        <v>0.11247258687770192</v>
      </c>
      <c r="N156" s="143">
        <f t="shared" si="30"/>
        <v>18.51400607040361</v>
      </c>
      <c r="O156" s="143">
        <f t="shared" si="31"/>
        <v>406.65156602879472</v>
      </c>
      <c r="P156" s="143">
        <f t="shared" si="32"/>
        <v>1249.6954097522437</v>
      </c>
      <c r="Q156" s="143">
        <f t="shared" si="32"/>
        <v>0</v>
      </c>
      <c r="R156" s="143">
        <f t="shared" si="32"/>
        <v>0</v>
      </c>
      <c r="S156" s="143">
        <f t="shared" si="33"/>
        <v>1656.3469757810385</v>
      </c>
      <c r="T156" s="143">
        <f>U155-(U155*(0.5^(1/'SW7'!C$2)))</f>
        <v>662.68900516147551</v>
      </c>
      <c r="U156" s="143">
        <f t="shared" si="36"/>
        <v>105440.56778676411</v>
      </c>
      <c r="V156" s="147">
        <f>(U156*'SW7'!C$3/(B156*'SW7'!C$4)/1000)</f>
        <v>0.43071781851380719</v>
      </c>
      <c r="W156" s="147">
        <f>V156/'SW7'!C$5</f>
        <v>5.38397273142259</v>
      </c>
    </row>
    <row r="157" spans="1:23" x14ac:dyDescent="0.35">
      <c r="A157" s="142">
        <f t="shared" si="34"/>
        <v>154</v>
      </c>
      <c r="B157" s="143">
        <f t="shared" si="35"/>
        <v>157.62521847300061</v>
      </c>
      <c r="C157" s="133">
        <v>270</v>
      </c>
      <c r="D157" s="133">
        <v>0</v>
      </c>
      <c r="E157" s="166">
        <v>0</v>
      </c>
      <c r="F157" s="143">
        <f t="shared" si="25"/>
        <v>12.343799999999998</v>
      </c>
      <c r="G157" s="143">
        <f t="shared" si="26"/>
        <v>0.29995433999999993</v>
      </c>
      <c r="H157" s="143">
        <f>'SW7'!C$12</f>
        <v>56.47</v>
      </c>
      <c r="I157" s="143">
        <f t="shared" si="27"/>
        <v>3332.8259999999996</v>
      </c>
      <c r="J157" s="143">
        <f>I157*'SW7'!C$13</f>
        <v>70.989193799999995</v>
      </c>
      <c r="K157" s="143">
        <f t="shared" si="28"/>
        <v>5.674396740800006</v>
      </c>
      <c r="L157" s="167">
        <f t="shared" si="37"/>
        <v>4.6641381257230385</v>
      </c>
      <c r="M157" s="143">
        <f t="shared" si="29"/>
        <v>0.11333855645506984</v>
      </c>
      <c r="N157" s="143">
        <f t="shared" si="30"/>
        <v>18.656552502892154</v>
      </c>
      <c r="O157" s="143">
        <f t="shared" si="31"/>
        <v>402.82084993073994</v>
      </c>
      <c r="P157" s="143">
        <f t="shared" si="32"/>
        <v>1259.3172939452204</v>
      </c>
      <c r="Q157" s="143">
        <f t="shared" si="32"/>
        <v>0</v>
      </c>
      <c r="R157" s="143">
        <f t="shared" si="32"/>
        <v>0</v>
      </c>
      <c r="S157" s="143">
        <f t="shared" si="33"/>
        <v>1662.1381438759604</v>
      </c>
      <c r="T157" s="143">
        <f>U156-(U156*(0.5^(1/'SW7'!C$2)))</f>
        <v>668.9966002193396</v>
      </c>
      <c r="U157" s="143">
        <f t="shared" si="36"/>
        <v>106434.22575738367</v>
      </c>
      <c r="V157" s="147">
        <f>(U157*'SW7'!C$3/(B157*'SW7'!C$4)/1000)</f>
        <v>0.43207623677539542</v>
      </c>
      <c r="W157" s="147">
        <f>V157/'SW7'!C$5</f>
        <v>5.4009529596924422</v>
      </c>
    </row>
    <row r="158" spans="1:23" x14ac:dyDescent="0.35">
      <c r="A158" s="142">
        <f t="shared" si="34"/>
        <v>155</v>
      </c>
      <c r="B158" s="143">
        <f t="shared" si="35"/>
        <v>158.60606120800063</v>
      </c>
      <c r="C158" s="133">
        <v>270</v>
      </c>
      <c r="D158" s="133">
        <v>0</v>
      </c>
      <c r="E158" s="166">
        <v>0</v>
      </c>
      <c r="F158" s="143">
        <f t="shared" si="25"/>
        <v>12.3325</v>
      </c>
      <c r="G158" s="143">
        <f t="shared" si="26"/>
        <v>0.29967974999999997</v>
      </c>
      <c r="H158" s="143">
        <f>'SW7'!C$12</f>
        <v>56.47</v>
      </c>
      <c r="I158" s="143">
        <f t="shared" si="27"/>
        <v>3329.7750000000001</v>
      </c>
      <c r="J158" s="143">
        <f>I158*'SW7'!C$13</f>
        <v>70.924207499999994</v>
      </c>
      <c r="K158" s="143">
        <f t="shared" si="28"/>
        <v>5.6259564375000011</v>
      </c>
      <c r="L158" s="167">
        <f t="shared" si="37"/>
        <v>4.6995440745716657</v>
      </c>
      <c r="M158" s="143">
        <f t="shared" si="29"/>
        <v>0.11419892101209148</v>
      </c>
      <c r="N158" s="143">
        <f t="shared" si="30"/>
        <v>18.798176298286663</v>
      </c>
      <c r="O158" s="143">
        <f t="shared" si="31"/>
        <v>399.01650175921083</v>
      </c>
      <c r="P158" s="143">
        <f t="shared" si="32"/>
        <v>1268.8769001343496</v>
      </c>
      <c r="Q158" s="143">
        <f t="shared" si="32"/>
        <v>0</v>
      </c>
      <c r="R158" s="143">
        <f t="shared" si="32"/>
        <v>0</v>
      </c>
      <c r="S158" s="143">
        <f t="shared" si="33"/>
        <v>1667.8934018935604</v>
      </c>
      <c r="T158" s="143">
        <f>U157-(U157*(0.5^(1/'SW7'!C$2)))</f>
        <v>675.30113573235576</v>
      </c>
      <c r="U158" s="143">
        <f t="shared" si="36"/>
        <v>107427.36730104029</v>
      </c>
      <c r="V158" s="147">
        <f>(U158*'SW7'!C$3/(B158*'SW7'!C$4)/1000)</f>
        <v>0.43341100106584063</v>
      </c>
      <c r="W158" s="147">
        <f>V158/'SW7'!C$5</f>
        <v>5.4176375133230081</v>
      </c>
    </row>
    <row r="159" spans="1:23" x14ac:dyDescent="0.35">
      <c r="A159" s="142">
        <f t="shared" si="34"/>
        <v>156</v>
      </c>
      <c r="B159" s="143">
        <f t="shared" si="35"/>
        <v>159.58864587488065</v>
      </c>
      <c r="C159" s="133">
        <v>270</v>
      </c>
      <c r="D159" s="133">
        <v>0</v>
      </c>
      <c r="E159" s="166">
        <v>0</v>
      </c>
      <c r="F159" s="143">
        <f t="shared" si="25"/>
        <v>12.320999999999998</v>
      </c>
      <c r="G159" s="143">
        <f t="shared" si="26"/>
        <v>0.29940029999999995</v>
      </c>
      <c r="H159" s="143">
        <f>'SW7'!C$12</f>
        <v>56.47</v>
      </c>
      <c r="I159" s="143">
        <f t="shared" si="27"/>
        <v>3326.6699999999996</v>
      </c>
      <c r="J159" s="143">
        <f>I159*'SW7'!C$13</f>
        <v>70.858070999999995</v>
      </c>
      <c r="K159" s="143">
        <f t="shared" si="28"/>
        <v>5.5778937728000031</v>
      </c>
      <c r="L159" s="167">
        <f t="shared" si="37"/>
        <v>4.734722330856421</v>
      </c>
      <c r="M159" s="143">
        <f t="shared" si="29"/>
        <v>0.11505375263981102</v>
      </c>
      <c r="N159" s="143">
        <f t="shared" si="30"/>
        <v>18.938889323425684</v>
      </c>
      <c r="O159" s="143">
        <f t="shared" si="31"/>
        <v>395.23879298352045</v>
      </c>
      <c r="P159" s="143">
        <f t="shared" si="32"/>
        <v>1278.3750293312337</v>
      </c>
      <c r="Q159" s="143">
        <f t="shared" si="32"/>
        <v>0</v>
      </c>
      <c r="R159" s="143">
        <f t="shared" si="32"/>
        <v>0</v>
      </c>
      <c r="S159" s="143">
        <f t="shared" si="33"/>
        <v>1673.6138223147541</v>
      </c>
      <c r="T159" s="143">
        <f>U158-(U158*(0.5^(1/'SW7'!C$2)))</f>
        <v>681.60239463289327</v>
      </c>
      <c r="U159" s="143">
        <f t="shared" si="36"/>
        <v>108419.95956720148</v>
      </c>
      <c r="V159" s="147">
        <f>(U159*'SW7'!C$3/(B159*'SW7'!C$4)/1000)</f>
        <v>0.43472241054969751</v>
      </c>
      <c r="W159" s="147">
        <f>V159/'SW7'!C$5</f>
        <v>5.4340301318712187</v>
      </c>
    </row>
    <row r="160" spans="1:23" x14ac:dyDescent="0.35">
      <c r="A160" s="142">
        <f t="shared" si="34"/>
        <v>157</v>
      </c>
      <c r="B160" s="143">
        <f t="shared" si="35"/>
        <v>160.57295819412064</v>
      </c>
      <c r="C160" s="133">
        <v>270</v>
      </c>
      <c r="D160" s="133">
        <v>0</v>
      </c>
      <c r="E160" s="166">
        <v>0</v>
      </c>
      <c r="F160" s="143">
        <f t="shared" si="25"/>
        <v>12.309299999999999</v>
      </c>
      <c r="G160" s="143">
        <f t="shared" si="26"/>
        <v>0.29911598999999994</v>
      </c>
      <c r="H160" s="143">
        <f>'SW7'!C$12</f>
        <v>56.47</v>
      </c>
      <c r="I160" s="143">
        <f t="shared" si="27"/>
        <v>3323.5109999999995</v>
      </c>
      <c r="J160" s="143">
        <f>I160*'SW7'!C$13</f>
        <v>70.790784299999984</v>
      </c>
      <c r="K160" s="143">
        <f t="shared" si="28"/>
        <v>5.5302106343000048</v>
      </c>
      <c r="L160" s="167">
        <f t="shared" si="37"/>
        <v>4.7696758044163126</v>
      </c>
      <c r="M160" s="143">
        <f t="shared" si="29"/>
        <v>0.11590312204731638</v>
      </c>
      <c r="N160" s="143">
        <f t="shared" si="30"/>
        <v>19.07870321766525</v>
      </c>
      <c r="O160" s="143">
        <f t="shared" si="31"/>
        <v>391.48794814629775</v>
      </c>
      <c r="P160" s="143">
        <f t="shared" si="32"/>
        <v>1287.8124671924045</v>
      </c>
      <c r="Q160" s="143">
        <f t="shared" si="32"/>
        <v>0</v>
      </c>
      <c r="R160" s="143">
        <f t="shared" si="32"/>
        <v>0</v>
      </c>
      <c r="S160" s="143">
        <f t="shared" si="33"/>
        <v>1679.3004153387024</v>
      </c>
      <c r="T160" s="143">
        <f>U159-(U159*(0.5^(1/'SW7'!C$2)))</f>
        <v>687.90016849170206</v>
      </c>
      <c r="U160" s="143">
        <f t="shared" si="36"/>
        <v>109411.97099488335</v>
      </c>
      <c r="V160" s="147">
        <f>(U160*'SW7'!C$3/(B160*'SW7'!C$4)/1000)</f>
        <v>0.43601076429073521</v>
      </c>
      <c r="W160" s="147">
        <f>V160/'SW7'!C$5</f>
        <v>5.4501345536341903</v>
      </c>
    </row>
    <row r="161" spans="1:23" x14ac:dyDescent="0.35">
      <c r="A161" s="142">
        <f t="shared" si="34"/>
        <v>158</v>
      </c>
      <c r="B161" s="143">
        <f t="shared" si="35"/>
        <v>161.55898385428065</v>
      </c>
      <c r="C161" s="133">
        <v>270</v>
      </c>
      <c r="D161" s="133">
        <v>0</v>
      </c>
      <c r="E161" s="166">
        <v>0</v>
      </c>
      <c r="F161" s="143">
        <f t="shared" si="25"/>
        <v>12.2974</v>
      </c>
      <c r="G161" s="143">
        <f t="shared" si="26"/>
        <v>0.29882681999999999</v>
      </c>
      <c r="H161" s="143">
        <f>'SW7'!C$12</f>
        <v>56.47</v>
      </c>
      <c r="I161" s="143">
        <f t="shared" si="27"/>
        <v>3320.2979999999998</v>
      </c>
      <c r="J161" s="143">
        <f>I161*'SW7'!C$13</f>
        <v>70.72234739999999</v>
      </c>
      <c r="K161" s="143">
        <f t="shared" si="28"/>
        <v>5.4829082928000119</v>
      </c>
      <c r="L161" s="167">
        <f t="shared" si="37"/>
        <v>4.8044073496641175</v>
      </c>
      <c r="M161" s="143">
        <f t="shared" si="29"/>
        <v>0.11674709859683804</v>
      </c>
      <c r="N161" s="143">
        <f t="shared" si="30"/>
        <v>19.21762939865647</v>
      </c>
      <c r="O161" s="143">
        <f t="shared" si="31"/>
        <v>387.76414504574331</v>
      </c>
      <c r="P161" s="143">
        <f t="shared" si="32"/>
        <v>1297.1899844093118</v>
      </c>
      <c r="Q161" s="143">
        <f t="shared" si="32"/>
        <v>0</v>
      </c>
      <c r="R161" s="143">
        <f t="shared" si="32"/>
        <v>0</v>
      </c>
      <c r="S161" s="143">
        <f t="shared" si="33"/>
        <v>1684.9541294550552</v>
      </c>
      <c r="T161" s="143">
        <f>U160-(U160*(0.5^(1/'SW7'!C$2)))</f>
        <v>694.1942570614774</v>
      </c>
      <c r="U161" s="143">
        <f t="shared" si="36"/>
        <v>110403.37124173035</v>
      </c>
      <c r="V161" s="147">
        <f>(U161*'SW7'!C$3/(B161*'SW7'!C$4)/1000)</f>
        <v>0.43727636092278011</v>
      </c>
      <c r="W161" s="147">
        <f>V161/'SW7'!C$5</f>
        <v>5.4659545115347514</v>
      </c>
    </row>
    <row r="162" spans="1:23" x14ac:dyDescent="0.35">
      <c r="A162" s="142">
        <f t="shared" si="34"/>
        <v>159</v>
      </c>
      <c r="B162" s="143">
        <f t="shared" si="35"/>
        <v>162.54670851200063</v>
      </c>
      <c r="C162" s="133">
        <v>270</v>
      </c>
      <c r="D162" s="133">
        <v>0</v>
      </c>
      <c r="E162" s="166">
        <v>0</v>
      </c>
      <c r="F162" s="143">
        <f t="shared" si="25"/>
        <v>12.285299999999999</v>
      </c>
      <c r="G162" s="143">
        <f t="shared" si="26"/>
        <v>0.29853278999999999</v>
      </c>
      <c r="H162" s="143">
        <f>'SW7'!C$12</f>
        <v>56.47</v>
      </c>
      <c r="I162" s="143">
        <f t="shared" si="27"/>
        <v>3317.0309999999999</v>
      </c>
      <c r="J162" s="143">
        <f>I162*'SW7'!C$13</f>
        <v>70.652760299999997</v>
      </c>
      <c r="K162" s="143">
        <f t="shared" si="28"/>
        <v>5.4359874023000003</v>
      </c>
      <c r="L162" s="167">
        <f t="shared" si="37"/>
        <v>4.8389197669851107</v>
      </c>
      <c r="M162" s="143">
        <f t="shared" si="29"/>
        <v>0.11758575033773819</v>
      </c>
      <c r="N162" s="143">
        <f t="shared" si="30"/>
        <v>19.355679067940443</v>
      </c>
      <c r="O162" s="143">
        <f t="shared" si="31"/>
        <v>384.06751492852158</v>
      </c>
      <c r="P162" s="143">
        <f t="shared" si="32"/>
        <v>1306.50833708598</v>
      </c>
      <c r="Q162" s="143">
        <f t="shared" si="32"/>
        <v>0</v>
      </c>
      <c r="R162" s="143">
        <f t="shared" si="32"/>
        <v>0</v>
      </c>
      <c r="S162" s="143">
        <f t="shared" si="33"/>
        <v>1690.5758520145016</v>
      </c>
      <c r="T162" s="143">
        <f>U161-(U161*(0.5^(1/'SW7'!C$2)))</f>
        <v>700.48446782682731</v>
      </c>
      <c r="U162" s="143">
        <f t="shared" si="36"/>
        <v>111394.13111412393</v>
      </c>
      <c r="V162" s="147">
        <f>(U162*'SW7'!C$3/(B162*'SW7'!C$4)/1000)</f>
        <v>0.43851949833708354</v>
      </c>
      <c r="W162" s="147">
        <f>V162/'SW7'!C$5</f>
        <v>5.4814937292135442</v>
      </c>
    </row>
    <row r="163" spans="1:23" x14ac:dyDescent="0.35">
      <c r="A163" s="142">
        <f t="shared" si="34"/>
        <v>160</v>
      </c>
      <c r="B163" s="143">
        <f t="shared" si="35"/>
        <v>163.53611779200062</v>
      </c>
      <c r="C163" s="133">
        <v>270</v>
      </c>
      <c r="D163" s="133">
        <v>0</v>
      </c>
      <c r="E163" s="166">
        <v>0</v>
      </c>
      <c r="F163" s="143">
        <f t="shared" si="25"/>
        <v>12.273</v>
      </c>
      <c r="G163" s="143">
        <f t="shared" si="26"/>
        <v>0.2982339</v>
      </c>
      <c r="H163" s="143">
        <f>'SW7'!C$12</f>
        <v>56.47</v>
      </c>
      <c r="I163" s="143">
        <f t="shared" si="27"/>
        <v>3313.71</v>
      </c>
      <c r="J163" s="143">
        <f>I163*'SW7'!C$13</f>
        <v>70.582022999999992</v>
      </c>
      <c r="K163" s="143">
        <f t="shared" si="28"/>
        <v>5.3894480000000016</v>
      </c>
      <c r="L163" s="167">
        <f t="shared" si="37"/>
        <v>4.8732158040920801</v>
      </c>
      <c r="M163" s="143">
        <f t="shared" si="29"/>
        <v>0.11841914403943754</v>
      </c>
      <c r="N163" s="143">
        <f t="shared" si="30"/>
        <v>19.49286321636832</v>
      </c>
      <c r="O163" s="143">
        <f t="shared" si="31"/>
        <v>380.39814269330407</v>
      </c>
      <c r="P163" s="143">
        <f t="shared" si="32"/>
        <v>1315.7682671048617</v>
      </c>
      <c r="Q163" s="143">
        <f t="shared" si="32"/>
        <v>0</v>
      </c>
      <c r="R163" s="143">
        <f t="shared" si="32"/>
        <v>0</v>
      </c>
      <c r="S163" s="143">
        <f t="shared" si="33"/>
        <v>1696.1664097981657</v>
      </c>
      <c r="T163" s="143">
        <f>U162-(U162*(0.5^(1/'SW7'!C$2)))</f>
        <v>706.77061556083208</v>
      </c>
      <c r="U163" s="143">
        <f t="shared" si="36"/>
        <v>112384.2224983116</v>
      </c>
      <c r="V163" s="147">
        <f>(U163*'SW7'!C$3/(B163*'SW7'!C$4)/1000)</f>
        <v>0.43974047338555511</v>
      </c>
      <c r="W163" s="147">
        <f>V163/'SW7'!C$5</f>
        <v>5.4967559173194385</v>
      </c>
    </row>
    <row r="164" spans="1:23" x14ac:dyDescent="0.35">
      <c r="A164" s="142">
        <f t="shared" si="34"/>
        <v>161</v>
      </c>
      <c r="B164" s="143">
        <f t="shared" si="35"/>
        <v>164.52719728708061</v>
      </c>
      <c r="C164" s="133">
        <v>270</v>
      </c>
      <c r="D164" s="133">
        <v>0</v>
      </c>
      <c r="E164" s="166">
        <v>0</v>
      </c>
      <c r="F164" s="143">
        <f t="shared" si="25"/>
        <v>12.260499999999999</v>
      </c>
      <c r="G164" s="143">
        <f t="shared" si="26"/>
        <v>0.29793014999999995</v>
      </c>
      <c r="H164" s="143">
        <f>'SW7'!C$12</f>
        <v>56.47</v>
      </c>
      <c r="I164" s="143">
        <f t="shared" si="27"/>
        <v>3310.3349999999996</v>
      </c>
      <c r="J164" s="143">
        <f>I164*'SW7'!C$13</f>
        <v>70.51013549999999</v>
      </c>
      <c r="K164" s="143">
        <f t="shared" si="28"/>
        <v>5.3432895062999961</v>
      </c>
      <c r="L164" s="167">
        <f t="shared" si="37"/>
        <v>4.9072981573380119</v>
      </c>
      <c r="M164" s="143">
        <f t="shared" si="29"/>
        <v>0.11924734522331368</v>
      </c>
      <c r="N164" s="143">
        <f t="shared" si="30"/>
        <v>19.629192629352048</v>
      </c>
      <c r="O164" s="143">
        <f t="shared" si="31"/>
        <v>376.75606710494077</v>
      </c>
      <c r="P164" s="143">
        <f t="shared" si="32"/>
        <v>1324.9705024812631</v>
      </c>
      <c r="Q164" s="143">
        <f t="shared" si="32"/>
        <v>0</v>
      </c>
      <c r="R164" s="143">
        <f t="shared" si="32"/>
        <v>0</v>
      </c>
      <c r="S164" s="143">
        <f t="shared" si="33"/>
        <v>1701.7265695862038</v>
      </c>
      <c r="T164" s="143">
        <f>U163-(U163*(0.5^(1/'SW7'!C$2)))</f>
        <v>713.05252188807935</v>
      </c>
      <c r="U164" s="143">
        <f t="shared" si="36"/>
        <v>113373.61829254894</v>
      </c>
      <c r="V164" s="147">
        <f>(U164*'SW7'!C$3/(B164*'SW7'!C$4)/1000)</f>
        <v>0.44093958159922997</v>
      </c>
      <c r="W164" s="147">
        <f>V164/'SW7'!C$5</f>
        <v>5.5117447699903748</v>
      </c>
    </row>
    <row r="165" spans="1:23" x14ac:dyDescent="0.35">
      <c r="A165" s="142">
        <f t="shared" si="34"/>
        <v>162</v>
      </c>
      <c r="B165" s="143">
        <f t="shared" si="35"/>
        <v>165.51993255812062</v>
      </c>
      <c r="C165" s="133">
        <v>270</v>
      </c>
      <c r="D165" s="133">
        <v>0</v>
      </c>
      <c r="E165" s="166">
        <v>0</v>
      </c>
      <c r="F165" s="143">
        <f t="shared" si="25"/>
        <v>12.247799999999998</v>
      </c>
      <c r="G165" s="143">
        <f t="shared" si="26"/>
        <v>0.29762153999999996</v>
      </c>
      <c r="H165" s="143">
        <f>'SW7'!C$12</f>
        <v>56.47</v>
      </c>
      <c r="I165" s="143">
        <f t="shared" si="27"/>
        <v>3306.9059999999995</v>
      </c>
      <c r="J165" s="143">
        <f>I165*'SW7'!C$13</f>
        <v>70.437097799999989</v>
      </c>
      <c r="K165" s="143">
        <f t="shared" si="28"/>
        <v>5.2975107247999986</v>
      </c>
      <c r="L165" s="167">
        <f t="shared" si="37"/>
        <v>4.9411694729881859</v>
      </c>
      <c r="M165" s="143">
        <f t="shared" si="29"/>
        <v>0.12007041819361292</v>
      </c>
      <c r="N165" s="143">
        <f t="shared" si="30"/>
        <v>19.764677891952743</v>
      </c>
      <c r="O165" s="143">
        <f t="shared" si="31"/>
        <v>373.14128101928634</v>
      </c>
      <c r="P165" s="143">
        <f t="shared" si="32"/>
        <v>1334.1157577068102</v>
      </c>
      <c r="Q165" s="143">
        <f t="shared" si="32"/>
        <v>0</v>
      </c>
      <c r="R165" s="143">
        <f t="shared" si="32"/>
        <v>0</v>
      </c>
      <c r="S165" s="143">
        <f t="shared" si="33"/>
        <v>1707.2570387260967</v>
      </c>
      <c r="T165" s="143">
        <f>U164-(U164*(0.5^(1/'SW7'!C$2)))</f>
        <v>719.3300148541166</v>
      </c>
      <c r="U165" s="143">
        <f t="shared" si="36"/>
        <v>114362.29234024706</v>
      </c>
      <c r="V165" s="147">
        <f>(U165*'SW7'!C$3/(B165*'SW7'!C$4)/1000)</f>
        <v>0.44211711692136563</v>
      </c>
      <c r="W165" s="147">
        <f>V165/'SW7'!C$5</f>
        <v>5.5264639615170701</v>
      </c>
    </row>
    <row r="166" spans="1:23" x14ac:dyDescent="0.35">
      <c r="A166" s="142">
        <f t="shared" si="34"/>
        <v>163</v>
      </c>
      <c r="B166" s="143">
        <f t="shared" si="35"/>
        <v>166.51430913408061</v>
      </c>
      <c r="C166" s="133">
        <v>270</v>
      </c>
      <c r="D166" s="133">
        <v>0</v>
      </c>
      <c r="E166" s="166">
        <v>0</v>
      </c>
      <c r="F166" s="143">
        <f t="shared" si="25"/>
        <v>12.2349</v>
      </c>
      <c r="G166" s="143">
        <f t="shared" si="26"/>
        <v>0.29730806999999998</v>
      </c>
      <c r="H166" s="143">
        <f>'SW7'!C$12</f>
        <v>56.47</v>
      </c>
      <c r="I166" s="143">
        <f t="shared" si="27"/>
        <v>3303.4229999999998</v>
      </c>
      <c r="J166" s="143">
        <f>I166*'SW7'!C$13</f>
        <v>70.362909899999991</v>
      </c>
      <c r="K166" s="143">
        <f t="shared" si="28"/>
        <v>5.2521098423000012</v>
      </c>
      <c r="L166" s="167">
        <f t="shared" si="37"/>
        <v>4.9748323484531518</v>
      </c>
      <c r="M166" s="143">
        <f t="shared" si="29"/>
        <v>0.12088842606741158</v>
      </c>
      <c r="N166" s="143">
        <f t="shared" si="30"/>
        <v>19.899329393812607</v>
      </c>
      <c r="O166" s="143">
        <f t="shared" si="31"/>
        <v>369.55373161865816</v>
      </c>
      <c r="P166" s="143">
        <f t="shared" si="32"/>
        <v>1343.204734082351</v>
      </c>
      <c r="Q166" s="143">
        <f t="shared" si="32"/>
        <v>0</v>
      </c>
      <c r="R166" s="143">
        <f t="shared" si="32"/>
        <v>0</v>
      </c>
      <c r="S166" s="143">
        <f t="shared" si="33"/>
        <v>1712.7584657010093</v>
      </c>
      <c r="T166" s="143">
        <f>U165-(U165*(0.5^(1/'SW7'!C$2)))</f>
        <v>725.6029285012919</v>
      </c>
      <c r="U166" s="143">
        <f t="shared" si="36"/>
        <v>115350.21936411904</v>
      </c>
      <c r="V166" s="147">
        <f>(U166*'SW7'!C$3/(B166*'SW7'!C$4)/1000)</f>
        <v>0.44327337145458567</v>
      </c>
      <c r="W166" s="147">
        <f>V166/'SW7'!C$5</f>
        <v>5.5409171431823205</v>
      </c>
    </row>
    <row r="167" spans="1:23" x14ac:dyDescent="0.35">
      <c r="A167" s="142">
        <f t="shared" si="34"/>
        <v>164</v>
      </c>
      <c r="B167" s="143">
        <f t="shared" si="35"/>
        <v>167.51031251200061</v>
      </c>
      <c r="C167" s="133">
        <v>270</v>
      </c>
      <c r="D167" s="133">
        <v>0</v>
      </c>
      <c r="E167" s="166">
        <v>0</v>
      </c>
      <c r="F167" s="143">
        <f t="shared" si="25"/>
        <v>12.221799999999998</v>
      </c>
      <c r="G167" s="143">
        <f t="shared" si="26"/>
        <v>0.29698973999999995</v>
      </c>
      <c r="H167" s="143">
        <f>'SW7'!C$12</f>
        <v>56.47</v>
      </c>
      <c r="I167" s="143">
        <f t="shared" si="27"/>
        <v>3299.8859999999995</v>
      </c>
      <c r="J167" s="143">
        <f>I167*'SW7'!C$13</f>
        <v>70.287571799999995</v>
      </c>
      <c r="K167" s="143">
        <f t="shared" si="28"/>
        <v>5.2070844288000089</v>
      </c>
      <c r="L167" s="167">
        <f t="shared" si="37"/>
        <v>5.0082893334839333</v>
      </c>
      <c r="M167" s="143">
        <f t="shared" si="29"/>
        <v>0.12170143080365957</v>
      </c>
      <c r="N167" s="143">
        <f t="shared" si="30"/>
        <v>20.033157333935733</v>
      </c>
      <c r="O167" s="143">
        <f t="shared" si="31"/>
        <v>365.9933206579426</v>
      </c>
      <c r="P167" s="143">
        <f t="shared" si="32"/>
        <v>1352.2381200406619</v>
      </c>
      <c r="Q167" s="143">
        <f t="shared" si="32"/>
        <v>0</v>
      </c>
      <c r="R167" s="143">
        <f t="shared" si="32"/>
        <v>0</v>
      </c>
      <c r="S167" s="143">
        <f t="shared" si="33"/>
        <v>1718.2314406986045</v>
      </c>
      <c r="T167" s="143">
        <f>U166-(U166*(0.5^(1/'SW7'!C$2)))</f>
        <v>731.87110245092481</v>
      </c>
      <c r="U167" s="143">
        <f t="shared" si="36"/>
        <v>116337.37490131876</v>
      </c>
      <c r="V167" s="147">
        <f>(U167*'SW7'!C$3/(B167*'SW7'!C$4)/1000)</f>
        <v>0.44440863522151647</v>
      </c>
      <c r="W167" s="147">
        <f>V167/'SW7'!C$5</f>
        <v>5.5551079402689556</v>
      </c>
    </row>
    <row r="168" spans="1:23" x14ac:dyDescent="0.35">
      <c r="A168" s="142">
        <f t="shared" si="34"/>
        <v>165</v>
      </c>
      <c r="B168" s="143">
        <f t="shared" si="35"/>
        <v>168.50792815700061</v>
      </c>
      <c r="C168" s="133">
        <v>270</v>
      </c>
      <c r="D168" s="133">
        <v>0</v>
      </c>
      <c r="E168" s="166">
        <v>0</v>
      </c>
      <c r="F168" s="143">
        <f t="shared" si="25"/>
        <v>12.208499999999999</v>
      </c>
      <c r="G168" s="143">
        <f t="shared" si="26"/>
        <v>0.29666654999999997</v>
      </c>
      <c r="H168" s="143">
        <f>'SW7'!C$12</f>
        <v>56.47</v>
      </c>
      <c r="I168" s="143">
        <f t="shared" si="27"/>
        <v>3296.2949999999996</v>
      </c>
      <c r="J168" s="143">
        <f>I168*'SW7'!C$13</f>
        <v>70.211083499999987</v>
      </c>
      <c r="K168" s="143">
        <f t="shared" si="28"/>
        <v>5.162431437500004</v>
      </c>
      <c r="L168" s="167">
        <f t="shared" si="37"/>
        <v>5.0415429313309552</v>
      </c>
      <c r="M168" s="143">
        <f t="shared" si="29"/>
        <v>0.12250949323134221</v>
      </c>
      <c r="N168" s="143">
        <f t="shared" si="30"/>
        <v>20.166171725323821</v>
      </c>
      <c r="O168" s="143">
        <f t="shared" si="31"/>
        <v>362.45990472133775</v>
      </c>
      <c r="P168" s="143">
        <f t="shared" si="32"/>
        <v>1361.2165914593579</v>
      </c>
      <c r="Q168" s="143">
        <f t="shared" si="32"/>
        <v>0</v>
      </c>
      <c r="R168" s="143">
        <f t="shared" si="32"/>
        <v>0</v>
      </c>
      <c r="S168" s="143">
        <f t="shared" si="33"/>
        <v>1723.6764961806957</v>
      </c>
      <c r="T168" s="143">
        <f>U167-(U167*(0.5^(1/'SW7'!C$2)))</f>
        <v>738.13438149177819</v>
      </c>
      <c r="U168" s="143">
        <f t="shared" si="36"/>
        <v>117323.73523956645</v>
      </c>
      <c r="V168" s="147">
        <f>(U168*'SW7'!C$3/(B168*'SW7'!C$4)/1000)</f>
        <v>0.44552319593838213</v>
      </c>
      <c r="W168" s="147">
        <f>V168/'SW7'!C$5</f>
        <v>5.5690399492297766</v>
      </c>
    </row>
    <row r="169" spans="1:23" x14ac:dyDescent="0.35">
      <c r="A169" s="142">
        <f t="shared" si="34"/>
        <v>166</v>
      </c>
      <c r="B169" s="143">
        <f t="shared" si="35"/>
        <v>169.50714150228063</v>
      </c>
      <c r="C169" s="133">
        <v>270</v>
      </c>
      <c r="D169" s="133">
        <v>0</v>
      </c>
      <c r="E169" s="166">
        <v>0</v>
      </c>
      <c r="F169" s="143">
        <f t="shared" si="25"/>
        <v>12.194999999999999</v>
      </c>
      <c r="G169" s="143">
        <f t="shared" si="26"/>
        <v>0.29633849999999995</v>
      </c>
      <c r="H169" s="143">
        <f>'SW7'!C$12</f>
        <v>56.47</v>
      </c>
      <c r="I169" s="143">
        <f t="shared" si="27"/>
        <v>3292.6499999999996</v>
      </c>
      <c r="J169" s="143">
        <f>I169*'SW7'!C$13</f>
        <v>70.133444999999995</v>
      </c>
      <c r="K169" s="143">
        <f t="shared" si="28"/>
        <v>5.1181472047999961</v>
      </c>
      <c r="L169" s="167">
        <f t="shared" si="37"/>
        <v>5.0745955998679655</v>
      </c>
      <c r="M169" s="143">
        <f t="shared" si="29"/>
        <v>0.12331267307679156</v>
      </c>
      <c r="N169" s="143">
        <f t="shared" si="30"/>
        <v>20.298382399471862</v>
      </c>
      <c r="O169" s="143">
        <f t="shared" si="31"/>
        <v>358.95329548974422</v>
      </c>
      <c r="P169" s="143">
        <f t="shared" si="32"/>
        <v>1370.1408119643506</v>
      </c>
      <c r="Q169" s="143">
        <f t="shared" si="32"/>
        <v>0</v>
      </c>
      <c r="R169" s="143">
        <f t="shared" si="32"/>
        <v>0</v>
      </c>
      <c r="S169" s="143">
        <f t="shared" si="33"/>
        <v>1729.0941074540949</v>
      </c>
      <c r="T169" s="143">
        <f>U168-(U168*(0.5^(1/'SW7'!C$2)))</f>
        <v>744.39261517478735</v>
      </c>
      <c r="U169" s="143">
        <f t="shared" si="36"/>
        <v>118309.27735425536</v>
      </c>
      <c r="V169" s="147">
        <f>(U169*'SW7'!C$3/(B169*'SW7'!C$4)/1000)</f>
        <v>0.44661733880104504</v>
      </c>
      <c r="W169" s="147">
        <f>V169/'SW7'!C$5</f>
        <v>5.5827167350130624</v>
      </c>
    </row>
    <row r="170" spans="1:23" x14ac:dyDescent="0.35">
      <c r="A170" s="142">
        <f t="shared" si="34"/>
        <v>167</v>
      </c>
      <c r="B170" s="143">
        <f t="shared" si="35"/>
        <v>170.50793794912065</v>
      </c>
      <c r="C170" s="133">
        <v>270</v>
      </c>
      <c r="D170" s="133">
        <v>0</v>
      </c>
      <c r="E170" s="166">
        <v>0</v>
      </c>
      <c r="F170" s="143">
        <f t="shared" si="25"/>
        <v>12.1813</v>
      </c>
      <c r="G170" s="143">
        <f t="shared" si="26"/>
        <v>0.29600558999999999</v>
      </c>
      <c r="H170" s="143">
        <f>'SW7'!C$12</f>
        <v>56.47</v>
      </c>
      <c r="I170" s="143">
        <f t="shared" si="27"/>
        <v>3288.951</v>
      </c>
      <c r="J170" s="143">
        <f>I170*'SW7'!C$13</f>
        <v>70.054656300000005</v>
      </c>
      <c r="K170" s="143">
        <f t="shared" si="28"/>
        <v>5.0742274502999933</v>
      </c>
      <c r="L170" s="167">
        <f t="shared" si="37"/>
        <v>5.1074497526821361</v>
      </c>
      <c r="M170" s="143">
        <f t="shared" si="29"/>
        <v>0.1241110289901759</v>
      </c>
      <c r="N170" s="143">
        <f t="shared" si="30"/>
        <v>20.429799010728544</v>
      </c>
      <c r="O170" s="143">
        <f t="shared" si="31"/>
        <v>355.47326001879139</v>
      </c>
      <c r="P170" s="143">
        <f t="shared" si="32"/>
        <v>1379.0114332241767</v>
      </c>
      <c r="Q170" s="143">
        <f t="shared" si="32"/>
        <v>0</v>
      </c>
      <c r="R170" s="143">
        <f t="shared" si="32"/>
        <v>0</v>
      </c>
      <c r="S170" s="143">
        <f t="shared" si="33"/>
        <v>1734.4846932429682</v>
      </c>
      <c r="T170" s="143">
        <f>U169-(U169*(0.5^(1/'SW7'!C$2)))</f>
        <v>750.64565741401748</v>
      </c>
      <c r="U170" s="143">
        <f t="shared" si="36"/>
        <v>119293.97884653466</v>
      </c>
      <c r="V170" s="147">
        <f>(U170*'SW7'!C$3/(B170*'SW7'!C$4)/1000)</f>
        <v>0.44769134628300511</v>
      </c>
      <c r="W170" s="147">
        <f>V170/'SW7'!C$5</f>
        <v>5.5961418285375641</v>
      </c>
    </row>
    <row r="171" spans="1:23" x14ac:dyDescent="0.35">
      <c r="A171" s="142">
        <f t="shared" si="34"/>
        <v>168</v>
      </c>
      <c r="B171" s="143">
        <f t="shared" si="35"/>
        <v>171.51030286688066</v>
      </c>
      <c r="C171" s="133">
        <v>270</v>
      </c>
      <c r="D171" s="133">
        <v>0</v>
      </c>
      <c r="E171" s="166">
        <v>0</v>
      </c>
      <c r="F171" s="143">
        <f t="shared" si="25"/>
        <v>12.167399999999999</v>
      </c>
      <c r="G171" s="143">
        <f t="shared" si="26"/>
        <v>0.29566781999999997</v>
      </c>
      <c r="H171" s="143">
        <f>'SW7'!C$12</f>
        <v>56.47</v>
      </c>
      <c r="I171" s="143">
        <f t="shared" si="27"/>
        <v>3285.1979999999999</v>
      </c>
      <c r="J171" s="143">
        <f>I171*'SW7'!C$13</f>
        <v>69.974717399999989</v>
      </c>
      <c r="K171" s="143">
        <f t="shared" si="28"/>
        <v>5.0306672767999956</v>
      </c>
      <c r="L171" s="167">
        <f t="shared" si="37"/>
        <v>5.1401077601317091</v>
      </c>
      <c r="M171" s="143">
        <f t="shared" si="29"/>
        <v>0.12490461857120053</v>
      </c>
      <c r="N171" s="143">
        <f t="shared" si="30"/>
        <v>20.560431040526836</v>
      </c>
      <c r="O171" s="143">
        <f t="shared" si="31"/>
        <v>352.01952102750721</v>
      </c>
      <c r="P171" s="143">
        <f t="shared" si="32"/>
        <v>1387.8290952355615</v>
      </c>
      <c r="Q171" s="143">
        <f t="shared" si="32"/>
        <v>0</v>
      </c>
      <c r="R171" s="143">
        <f t="shared" si="32"/>
        <v>0</v>
      </c>
      <c r="S171" s="143">
        <f t="shared" si="33"/>
        <v>1739.8486162630686</v>
      </c>
      <c r="T171" s="143">
        <f>U170-(U170*(0.5^(1/'SW7'!C$2)))</f>
        <v>756.89336609383463</v>
      </c>
      <c r="U171" s="143">
        <f t="shared" si="36"/>
        <v>120277.81788236361</v>
      </c>
      <c r="V171" s="147">
        <f>(U171*'SW7'!C$3/(B171*'SW7'!C$4)/1000)</f>
        <v>0.448745497944882</v>
      </c>
      <c r="W171" s="147">
        <f>V171/'SW7'!C$5</f>
        <v>5.6093187243110245</v>
      </c>
    </row>
    <row r="172" spans="1:23" x14ac:dyDescent="0.35">
      <c r="A172" s="142">
        <f t="shared" si="34"/>
        <v>169</v>
      </c>
      <c r="B172" s="143">
        <f t="shared" si="35"/>
        <v>172.51422159300068</v>
      </c>
      <c r="C172" s="133">
        <v>270</v>
      </c>
      <c r="D172" s="133">
        <v>0</v>
      </c>
      <c r="E172" s="166">
        <v>0</v>
      </c>
      <c r="F172" s="143">
        <f t="shared" si="25"/>
        <v>12.153299999999998</v>
      </c>
      <c r="G172" s="143">
        <f t="shared" si="26"/>
        <v>0.29532518999999996</v>
      </c>
      <c r="H172" s="143">
        <f>'SW7'!C$12</f>
        <v>56.47</v>
      </c>
      <c r="I172" s="143">
        <f t="shared" si="27"/>
        <v>3281.3909999999996</v>
      </c>
      <c r="J172" s="143">
        <f>I172*'SW7'!C$13</f>
        <v>69.893628299999989</v>
      </c>
      <c r="K172" s="143">
        <f t="shared" si="28"/>
        <v>4.9874611703000085</v>
      </c>
      <c r="L172" s="167">
        <f t="shared" si="37"/>
        <v>5.1725719503721983</v>
      </c>
      <c r="M172" s="143">
        <f t="shared" si="29"/>
        <v>0.12569349839404442</v>
      </c>
      <c r="N172" s="143">
        <f t="shared" si="30"/>
        <v>20.690287801488793</v>
      </c>
      <c r="O172" s="143">
        <f t="shared" si="31"/>
        <v>348.59175719763175</v>
      </c>
      <c r="P172" s="143">
        <f t="shared" si="32"/>
        <v>1396.5944266004935</v>
      </c>
      <c r="Q172" s="143">
        <f t="shared" si="32"/>
        <v>0</v>
      </c>
      <c r="R172" s="143">
        <f t="shared" si="32"/>
        <v>0</v>
      </c>
      <c r="S172" s="143">
        <f t="shared" si="33"/>
        <v>1745.1861837981253</v>
      </c>
      <c r="T172" s="143">
        <f>U171-(U171*(0.5^(1/'SW7'!C$2)))</f>
        <v>763.13560268215952</v>
      </c>
      <c r="U172" s="143">
        <f t="shared" si="36"/>
        <v>121260.77313253285</v>
      </c>
      <c r="V172" s="147">
        <f>(U172*'SW7'!C$3/(B172*'SW7'!C$4)/1000)</f>
        <v>0.44978007025493366</v>
      </c>
      <c r="W172" s="147">
        <f>V172/'SW7'!C$5</f>
        <v>5.6222508781866702</v>
      </c>
    </row>
    <row r="173" spans="1:23" x14ac:dyDescent="0.35">
      <c r="A173" s="142">
        <f t="shared" si="34"/>
        <v>170</v>
      </c>
      <c r="B173" s="143">
        <f t="shared" si="35"/>
        <v>173.5196794330007</v>
      </c>
      <c r="C173" s="133">
        <v>270</v>
      </c>
      <c r="D173" s="133">
        <v>0</v>
      </c>
      <c r="E173" s="166">
        <v>0</v>
      </c>
      <c r="F173" s="143">
        <f t="shared" si="25"/>
        <v>12.138999999999999</v>
      </c>
      <c r="G173" s="143">
        <f t="shared" si="26"/>
        <v>0.29497769999999995</v>
      </c>
      <c r="H173" s="143">
        <f>'SW7'!C$12</f>
        <v>56.47</v>
      </c>
      <c r="I173" s="143">
        <f t="shared" si="27"/>
        <v>3277.5299999999997</v>
      </c>
      <c r="J173" s="143">
        <f>I173*'SW7'!C$13</f>
        <v>69.811388999999991</v>
      </c>
      <c r="K173" s="143">
        <f t="shared" si="28"/>
        <v>4.9446030000000079</v>
      </c>
      <c r="L173" s="167">
        <f t="shared" si="37"/>
        <v>5.204844610352346</v>
      </c>
      <c r="M173" s="143">
        <f t="shared" si="29"/>
        <v>0.12647772403156199</v>
      </c>
      <c r="N173" s="143">
        <f t="shared" si="30"/>
        <v>20.819378441409384</v>
      </c>
      <c r="O173" s="143">
        <f t="shared" si="31"/>
        <v>345.18960348356751</v>
      </c>
      <c r="P173" s="143">
        <f t="shared" si="32"/>
        <v>1405.3080447951334</v>
      </c>
      <c r="Q173" s="143">
        <f t="shared" si="32"/>
        <v>0</v>
      </c>
      <c r="R173" s="143">
        <f t="shared" si="32"/>
        <v>0</v>
      </c>
      <c r="S173" s="143">
        <f t="shared" si="33"/>
        <v>1750.4976482787008</v>
      </c>
      <c r="T173" s="143">
        <f>U172-(U172*(0.5^(1/'SW7'!C$2)))</f>
        <v>769.37223184997856</v>
      </c>
      <c r="U173" s="143">
        <f t="shared" si="36"/>
        <v>122242.82371364882</v>
      </c>
      <c r="V173" s="147">
        <f>(U173*'SW7'!C$3/(B173*'SW7'!C$4)/1000)</f>
        <v>0.45079533642017483</v>
      </c>
      <c r="W173" s="147">
        <f>V173/'SW7'!C$5</f>
        <v>5.6349417052521851</v>
      </c>
    </row>
    <row r="174" spans="1:23" x14ac:dyDescent="0.35">
      <c r="A174" s="142">
        <f t="shared" si="34"/>
        <v>171</v>
      </c>
      <c r="B174" s="143">
        <f t="shared" si="35"/>
        <v>174.52666166048073</v>
      </c>
      <c r="C174" s="133">
        <v>270</v>
      </c>
      <c r="D174" s="133">
        <v>0</v>
      </c>
      <c r="E174" s="166">
        <v>0</v>
      </c>
      <c r="F174" s="143">
        <f t="shared" si="25"/>
        <v>12.124499999999999</v>
      </c>
      <c r="G174" s="143">
        <f t="shared" si="26"/>
        <v>0.29462534999999995</v>
      </c>
      <c r="H174" s="143">
        <f>'SW7'!C$12</f>
        <v>56.47</v>
      </c>
      <c r="I174" s="143">
        <f t="shared" si="27"/>
        <v>3273.6149999999998</v>
      </c>
      <c r="J174" s="143">
        <f>I174*'SW7'!C$13</f>
        <v>69.727999499999996</v>
      </c>
      <c r="K174" s="143">
        <f t="shared" si="28"/>
        <v>4.9020860182999968</v>
      </c>
      <c r="L174" s="167">
        <f t="shared" si="37"/>
        <v>5.2369279867808523</v>
      </c>
      <c r="M174" s="143">
        <f t="shared" si="29"/>
        <v>0.1272573500787747</v>
      </c>
      <c r="N174" s="143">
        <f t="shared" si="30"/>
        <v>20.947711947123409</v>
      </c>
      <c r="O174" s="143">
        <f t="shared" si="31"/>
        <v>341.81265143297912</v>
      </c>
      <c r="P174" s="143">
        <f t="shared" si="32"/>
        <v>1413.9705564308301</v>
      </c>
      <c r="Q174" s="143">
        <f t="shared" si="32"/>
        <v>0</v>
      </c>
      <c r="R174" s="143">
        <f t="shared" si="32"/>
        <v>0</v>
      </c>
      <c r="S174" s="143">
        <f t="shared" si="33"/>
        <v>1755.7832078638094</v>
      </c>
      <c r="T174" s="143">
        <f>U173-(U173*(0.5^(1/'SW7'!C$2)))</f>
        <v>775.60312109689403</v>
      </c>
      <c r="U174" s="143">
        <f t="shared" si="36"/>
        <v>123223.94913007754</v>
      </c>
      <c r="V174" s="147">
        <f>(U174*'SW7'!C$3/(B174*'SW7'!C$4)/1000)</f>
        <v>0.45179156622768196</v>
      </c>
      <c r="W174" s="147">
        <f>V174/'SW7'!C$5</f>
        <v>5.6473945778460246</v>
      </c>
    </row>
    <row r="175" spans="1:23" x14ac:dyDescent="0.35">
      <c r="A175" s="142">
        <f t="shared" si="34"/>
        <v>172</v>
      </c>
      <c r="B175" s="143">
        <f t="shared" si="35"/>
        <v>175.53515351712076</v>
      </c>
      <c r="C175" s="133">
        <v>270</v>
      </c>
      <c r="D175" s="133">
        <v>0</v>
      </c>
      <c r="E175" s="166">
        <v>0</v>
      </c>
      <c r="F175" s="143">
        <f t="shared" si="25"/>
        <v>12.1098</v>
      </c>
      <c r="G175" s="143">
        <f t="shared" si="26"/>
        <v>0.29426813999999996</v>
      </c>
      <c r="H175" s="143">
        <f>'SW7'!C$12</f>
        <v>56.47</v>
      </c>
      <c r="I175" s="143">
        <f t="shared" si="27"/>
        <v>3269.6460000000002</v>
      </c>
      <c r="J175" s="143">
        <f>I175*'SW7'!C$13</f>
        <v>69.643459800000002</v>
      </c>
      <c r="K175" s="143">
        <f t="shared" si="28"/>
        <v>4.8599028607999983</v>
      </c>
      <c r="L175" s="167">
        <f t="shared" si="37"/>
        <v>5.2688242870649518</v>
      </c>
      <c r="M175" s="143">
        <f t="shared" si="29"/>
        <v>0.12803243017567831</v>
      </c>
      <c r="N175" s="143">
        <f t="shared" si="30"/>
        <v>21.075297148259807</v>
      </c>
      <c r="O175" s="143">
        <f t="shared" si="31"/>
        <v>338.46044951802969</v>
      </c>
      <c r="P175" s="143">
        <f t="shared" si="32"/>
        <v>1422.5825575075369</v>
      </c>
      <c r="Q175" s="143">
        <f t="shared" si="32"/>
        <v>0</v>
      </c>
      <c r="R175" s="143">
        <f t="shared" si="32"/>
        <v>0</v>
      </c>
      <c r="S175" s="143">
        <f t="shared" si="33"/>
        <v>1761.0430070255666</v>
      </c>
      <c r="T175" s="143">
        <f>U174-(U174*(0.5^(1/'SW7'!C$2)))</f>
        <v>781.82814038269862</v>
      </c>
      <c r="U175" s="143">
        <f t="shared" si="36"/>
        <v>124204.12921684446</v>
      </c>
      <c r="V175" s="147">
        <f>(U175*'SW7'!C$3/(B175*'SW7'!C$4)/1000)</f>
        <v>0.45276902589568518</v>
      </c>
      <c r="W175" s="147">
        <f>V175/'SW7'!C$5</f>
        <v>5.6596128236960643</v>
      </c>
    </row>
    <row r="176" spans="1:23" x14ac:dyDescent="0.35">
      <c r="A176" s="142">
        <f t="shared" si="34"/>
        <v>173</v>
      </c>
      <c r="B176" s="143">
        <f t="shared" si="35"/>
        <v>176.54514021268076</v>
      </c>
      <c r="C176" s="133">
        <v>270</v>
      </c>
      <c r="D176" s="133">
        <v>0</v>
      </c>
      <c r="E176" s="166">
        <v>0</v>
      </c>
      <c r="F176" s="143">
        <f t="shared" si="25"/>
        <v>12.094899999999999</v>
      </c>
      <c r="G176" s="143">
        <f t="shared" si="26"/>
        <v>0.29390606999999996</v>
      </c>
      <c r="H176" s="143">
        <f>'SW7'!C$12</f>
        <v>56.47</v>
      </c>
      <c r="I176" s="143">
        <f t="shared" si="27"/>
        <v>3265.6229999999996</v>
      </c>
      <c r="J176" s="143">
        <f>I176*'SW7'!C$13</f>
        <v>69.557769899999997</v>
      </c>
      <c r="K176" s="143">
        <f t="shared" si="28"/>
        <v>4.8180455462999987</v>
      </c>
      <c r="L176" s="167">
        <f t="shared" si="37"/>
        <v>5.3005356802217527</v>
      </c>
      <c r="M176" s="143">
        <f t="shared" si="29"/>
        <v>0.12880301702938859</v>
      </c>
      <c r="N176" s="143">
        <f t="shared" si="30"/>
        <v>21.202142720887011</v>
      </c>
      <c r="O176" s="143">
        <f t="shared" si="31"/>
        <v>335.13250347725511</v>
      </c>
      <c r="P176" s="143">
        <f t="shared" si="32"/>
        <v>1431.1446336598733</v>
      </c>
      <c r="Q176" s="143">
        <f t="shared" si="32"/>
        <v>0</v>
      </c>
      <c r="R176" s="143">
        <f t="shared" si="32"/>
        <v>0</v>
      </c>
      <c r="S176" s="143">
        <f t="shared" si="33"/>
        <v>1766.2771371371284</v>
      </c>
      <c r="T176" s="143">
        <f>U175-(U175*(0.5^(1/'SW7'!C$2)))</f>
        <v>788.04716176520742</v>
      </c>
      <c r="U176" s="143">
        <f t="shared" si="36"/>
        <v>125183.34408348733</v>
      </c>
      <c r="V176" s="147">
        <f>(U176*'SW7'!C$3/(B176*'SW7'!C$4)/1000)</f>
        <v>0.4537279779340645</v>
      </c>
      <c r="W176" s="147">
        <f>V176/'SW7'!C$5</f>
        <v>5.671599724175806</v>
      </c>
    </row>
    <row r="177" spans="1:23" x14ac:dyDescent="0.35">
      <c r="A177" s="142">
        <f t="shared" si="34"/>
        <v>174</v>
      </c>
      <c r="B177" s="143">
        <f t="shared" si="35"/>
        <v>177.55660692500075</v>
      </c>
      <c r="C177" s="133">
        <v>270</v>
      </c>
      <c r="D177" s="133">
        <v>0</v>
      </c>
      <c r="E177" s="166">
        <v>0</v>
      </c>
      <c r="F177" s="143">
        <f t="shared" si="25"/>
        <v>12.079799999999999</v>
      </c>
      <c r="G177" s="143">
        <f t="shared" si="26"/>
        <v>0.29353913999999998</v>
      </c>
      <c r="H177" s="143">
        <f>'SW7'!C$12</f>
        <v>56.47</v>
      </c>
      <c r="I177" s="143">
        <f t="shared" si="27"/>
        <v>3261.5459999999998</v>
      </c>
      <c r="J177" s="143">
        <f>I177*'SW7'!C$13</f>
        <v>69.470929799999993</v>
      </c>
      <c r="K177" s="143">
        <f t="shared" si="28"/>
        <v>4.7765054768000113</v>
      </c>
      <c r="L177" s="167">
        <f t="shared" si="37"/>
        <v>5.332064297763317</v>
      </c>
      <c r="M177" s="143">
        <f t="shared" si="29"/>
        <v>0.12956916243564859</v>
      </c>
      <c r="N177" s="143">
        <f t="shared" si="30"/>
        <v>21.328257191053268</v>
      </c>
      <c r="O177" s="143">
        <f t="shared" si="31"/>
        <v>331.82827666808907</v>
      </c>
      <c r="P177" s="143">
        <f t="shared" si="32"/>
        <v>1439.6573603960956</v>
      </c>
      <c r="Q177" s="143">
        <f t="shared" si="32"/>
        <v>0</v>
      </c>
      <c r="R177" s="143">
        <f t="shared" si="32"/>
        <v>0</v>
      </c>
      <c r="S177" s="143">
        <f t="shared" si="33"/>
        <v>1771.4856370641846</v>
      </c>
      <c r="T177" s="143">
        <f>U176-(U176*(0.5^(1/'SW7'!C$2)))</f>
        <v>794.26005904392514</v>
      </c>
      <c r="U177" s="143">
        <f t="shared" si="36"/>
        <v>126161.57405885926</v>
      </c>
      <c r="V177" s="147">
        <f>(U177*'SW7'!C$3/(B177*'SW7'!C$4)/1000)</f>
        <v>0.45466868101388291</v>
      </c>
      <c r="W177" s="147">
        <f>V177/'SW7'!C$5</f>
        <v>5.6833585126735366</v>
      </c>
    </row>
    <row r="178" spans="1:23" x14ac:dyDescent="0.35">
      <c r="A178" s="142">
        <f t="shared" si="34"/>
        <v>175</v>
      </c>
      <c r="B178" s="143">
        <f t="shared" si="35"/>
        <v>178.56953880000077</v>
      </c>
      <c r="C178" s="133">
        <v>270</v>
      </c>
      <c r="D178" s="133">
        <v>0</v>
      </c>
      <c r="E178" s="166">
        <v>0</v>
      </c>
      <c r="F178" s="143">
        <f t="shared" si="25"/>
        <v>12.064499999999999</v>
      </c>
      <c r="G178" s="143">
        <f t="shared" si="26"/>
        <v>0.29316734999999994</v>
      </c>
      <c r="H178" s="143">
        <f>'SW7'!C$12</f>
        <v>56.47</v>
      </c>
      <c r="I178" s="143">
        <f t="shared" si="27"/>
        <v>3257.4149999999995</v>
      </c>
      <c r="J178" s="143">
        <f>I178*'SW7'!C$13</f>
        <v>69.382939499999992</v>
      </c>
      <c r="K178" s="143">
        <f t="shared" si="28"/>
        <v>4.7352734374999912</v>
      </c>
      <c r="L178" s="167">
        <f t="shared" si="37"/>
        <v>5.3634122345564101</v>
      </c>
      <c r="M178" s="143">
        <f t="shared" si="29"/>
        <v>0.13033091729972077</v>
      </c>
      <c r="N178" s="143">
        <f t="shared" si="30"/>
        <v>21.453648938225641</v>
      </c>
      <c r="O178" s="143">
        <f t="shared" si="31"/>
        <v>328.54719043001887</v>
      </c>
      <c r="P178" s="143">
        <f t="shared" si="32"/>
        <v>1448.1213033302308</v>
      </c>
      <c r="Q178" s="143">
        <f t="shared" si="32"/>
        <v>0</v>
      </c>
      <c r="R178" s="143">
        <f t="shared" si="32"/>
        <v>0</v>
      </c>
      <c r="S178" s="143">
        <f t="shared" si="33"/>
        <v>1776.6684937602497</v>
      </c>
      <c r="T178" s="143">
        <f>U177-(U177*(0.5^(1/'SW7'!C$2)))</f>
        <v>800.46670740985428</v>
      </c>
      <c r="U178" s="143">
        <f t="shared" si="36"/>
        <v>127138.79963687951</v>
      </c>
      <c r="V178" s="147">
        <f>(U178*'SW7'!C$3/(B178*'SW7'!C$4)/1000)</f>
        <v>0.45559138984560521</v>
      </c>
      <c r="W178" s="147">
        <f>V178/'SW7'!C$5</f>
        <v>5.6948923730700649</v>
      </c>
    </row>
    <row r="179" spans="1:23" x14ac:dyDescent="0.35">
      <c r="A179" s="142">
        <f t="shared" si="34"/>
        <v>176</v>
      </c>
      <c r="B179" s="143">
        <f t="shared" si="35"/>
        <v>179.58392095168077</v>
      </c>
      <c r="C179" s="133">
        <v>270</v>
      </c>
      <c r="D179" s="133">
        <v>0</v>
      </c>
      <c r="E179" s="166">
        <v>0</v>
      </c>
      <c r="F179" s="143">
        <f t="shared" si="25"/>
        <v>12.048999999999999</v>
      </c>
      <c r="G179" s="143">
        <f t="shared" si="26"/>
        <v>0.29279069999999996</v>
      </c>
      <c r="H179" s="143">
        <f>'SW7'!C$12</f>
        <v>56.47</v>
      </c>
      <c r="I179" s="143">
        <f t="shared" si="27"/>
        <v>3253.23</v>
      </c>
      <c r="J179" s="143">
        <f>I179*'SW7'!C$13</f>
        <v>69.293798999999993</v>
      </c>
      <c r="K179" s="143">
        <f t="shared" si="28"/>
        <v>4.6943395968000061</v>
      </c>
      <c r="L179" s="167">
        <f t="shared" si="37"/>
        <v>5.3945815496576976</v>
      </c>
      <c r="M179" s="143">
        <f t="shared" si="29"/>
        <v>0.13108833165668204</v>
      </c>
      <c r="N179" s="143">
        <f t="shared" si="30"/>
        <v>21.578326198630791</v>
      </c>
      <c r="O179" s="143">
        <f t="shared" si="31"/>
        <v>325.28862445840065</v>
      </c>
      <c r="P179" s="143">
        <f t="shared" si="32"/>
        <v>1456.5370184075784</v>
      </c>
      <c r="Q179" s="143">
        <f t="shared" si="32"/>
        <v>0</v>
      </c>
      <c r="R179" s="143">
        <f t="shared" si="32"/>
        <v>0</v>
      </c>
      <c r="S179" s="143">
        <f t="shared" si="33"/>
        <v>1781.825642865979</v>
      </c>
      <c r="T179" s="143">
        <f>U178-(U178*(0.5^(1/'SW7'!C$2)))</f>
        <v>806.66698310132779</v>
      </c>
      <c r="U179" s="143">
        <f t="shared" si="36"/>
        <v>128115.00142322991</v>
      </c>
      <c r="V179" s="147">
        <f>(U179*'SW7'!C$3/(B179*'SW7'!C$4)/1000)</f>
        <v>0.456496355065663</v>
      </c>
      <c r="W179" s="147">
        <f>V179/'SW7'!C$5</f>
        <v>5.7062044383207873</v>
      </c>
    </row>
    <row r="180" spans="1:23" x14ac:dyDescent="0.35">
      <c r="A180" s="142">
        <f t="shared" si="34"/>
        <v>177</v>
      </c>
      <c r="B180" s="143">
        <f t="shared" si="35"/>
        <v>180.59973846212077</v>
      </c>
      <c r="C180" s="133">
        <v>270</v>
      </c>
      <c r="D180" s="133">
        <v>0</v>
      </c>
      <c r="E180" s="166">
        <v>0</v>
      </c>
      <c r="F180" s="143">
        <f t="shared" si="25"/>
        <v>12.033299999999999</v>
      </c>
      <c r="G180" s="143">
        <f t="shared" si="26"/>
        <v>0.29240918999999993</v>
      </c>
      <c r="H180" s="143">
        <f>'SW7'!C$12</f>
        <v>56.47</v>
      </c>
      <c r="I180" s="143">
        <f t="shared" si="27"/>
        <v>3248.9909999999995</v>
      </c>
      <c r="J180" s="143">
        <f>I180*'SW7'!C$13</f>
        <v>69.203508299999982</v>
      </c>
      <c r="K180" s="143">
        <f t="shared" si="28"/>
        <v>4.6536935062999945</v>
      </c>
      <c r="L180" s="167">
        <f t="shared" si="37"/>
        <v>5.4255742671253593</v>
      </c>
      <c r="M180" s="143">
        <f t="shared" si="29"/>
        <v>0.13184145469114622</v>
      </c>
      <c r="N180" s="143">
        <f t="shared" si="30"/>
        <v>21.702297068501437</v>
      </c>
      <c r="O180" s="143">
        <f t="shared" si="31"/>
        <v>322.05191718888767</v>
      </c>
      <c r="P180" s="143">
        <f t="shared" si="32"/>
        <v>1464.9050521238471</v>
      </c>
      <c r="Q180" s="143">
        <f t="shared" si="32"/>
        <v>0</v>
      </c>
      <c r="R180" s="143">
        <f t="shared" si="32"/>
        <v>0</v>
      </c>
      <c r="S180" s="143">
        <f t="shared" si="33"/>
        <v>1786.9569693127348</v>
      </c>
      <c r="T180" s="143">
        <f>U179-(U179*(0.5^(1/'SW7'!C$2)))</f>
        <v>812.86076306576433</v>
      </c>
      <c r="U180" s="143">
        <f t="shared" si="36"/>
        <v>129090.16008299457</v>
      </c>
      <c r="V180" s="147">
        <f>(U180*'SW7'!C$3/(B180*'SW7'!C$4)/1000)</f>
        <v>0.4573838231310402</v>
      </c>
      <c r="W180" s="147">
        <f>V180/'SW7'!C$5</f>
        <v>5.7172977891380024</v>
      </c>
    </row>
    <row r="181" spans="1:23" x14ac:dyDescent="0.35">
      <c r="A181" s="142">
        <f t="shared" si="34"/>
        <v>178</v>
      </c>
      <c r="B181" s="143">
        <f t="shared" si="35"/>
        <v>181.61697638148075</v>
      </c>
      <c r="C181" s="133">
        <v>270</v>
      </c>
      <c r="D181" s="133">
        <v>0</v>
      </c>
      <c r="E181" s="166">
        <v>0</v>
      </c>
      <c r="F181" s="143">
        <f t="shared" si="25"/>
        <v>12.017399999999999</v>
      </c>
      <c r="G181" s="143">
        <f t="shared" si="26"/>
        <v>0.29202281999999996</v>
      </c>
      <c r="H181" s="143">
        <f>'SW7'!C$12</f>
        <v>56.47</v>
      </c>
      <c r="I181" s="143">
        <f t="shared" si="27"/>
        <v>3244.6979999999994</v>
      </c>
      <c r="J181" s="143">
        <f>I181*'SW7'!C$13</f>
        <v>69.112067399999987</v>
      </c>
      <c r="K181" s="143">
        <f t="shared" si="28"/>
        <v>4.6133241007999999</v>
      </c>
      <c r="L181" s="167">
        <f t="shared" si="37"/>
        <v>5.4563923768077665</v>
      </c>
      <c r="M181" s="143">
        <f t="shared" si="29"/>
        <v>0.13259033475642873</v>
      </c>
      <c r="N181" s="143">
        <f t="shared" si="30"/>
        <v>21.825569507231066</v>
      </c>
      <c r="O181" s="143">
        <f t="shared" si="31"/>
        <v>318.83636619253394</v>
      </c>
      <c r="P181" s="143">
        <f t="shared" si="32"/>
        <v>1473.2259417380969</v>
      </c>
      <c r="Q181" s="143">
        <f t="shared" si="32"/>
        <v>0</v>
      </c>
      <c r="R181" s="143">
        <f t="shared" si="32"/>
        <v>0</v>
      </c>
      <c r="S181" s="143">
        <f t="shared" si="33"/>
        <v>1792.0623079306308</v>
      </c>
      <c r="T181" s="143">
        <f>U180-(U180*(0.5^(1/'SW7'!C$2)))</f>
        <v>819.04792462749174</v>
      </c>
      <c r="U181" s="143">
        <f t="shared" si="36"/>
        <v>130064.25628924154</v>
      </c>
      <c r="V181" s="147">
        <f>(U181*'SW7'!C$3/(B181*'SW7'!C$4)/1000)</f>
        <v>0.45825403622157046</v>
      </c>
      <c r="W181" s="147">
        <f>V181/'SW7'!C$5</f>
        <v>5.7281754527696309</v>
      </c>
    </row>
    <row r="182" spans="1:23" x14ac:dyDescent="0.35">
      <c r="A182" s="142">
        <f t="shared" si="34"/>
        <v>179</v>
      </c>
      <c r="B182" s="143">
        <f t="shared" si="35"/>
        <v>182.63561972800076</v>
      </c>
      <c r="C182" s="133">
        <v>270</v>
      </c>
      <c r="D182" s="133">
        <v>0</v>
      </c>
      <c r="E182" s="166">
        <v>0</v>
      </c>
      <c r="F182" s="143">
        <f t="shared" si="25"/>
        <v>12.001299999999999</v>
      </c>
      <c r="G182" s="143">
        <f t="shared" si="26"/>
        <v>0.29163158999999994</v>
      </c>
      <c r="H182" s="143">
        <f>'SW7'!C$12</f>
        <v>56.47</v>
      </c>
      <c r="I182" s="143">
        <f t="shared" si="27"/>
        <v>3240.3509999999997</v>
      </c>
      <c r="J182" s="143">
        <f>I182*'SW7'!C$13</f>
        <v>69.019476299999994</v>
      </c>
      <c r="K182" s="143">
        <f t="shared" si="28"/>
        <v>4.5732196982999938</v>
      </c>
      <c r="L182" s="167">
        <f t="shared" si="37"/>
        <v>5.4870378351100975</v>
      </c>
      <c r="M182" s="143">
        <f t="shared" si="29"/>
        <v>0.13333501939317535</v>
      </c>
      <c r="N182" s="143">
        <f t="shared" si="30"/>
        <v>21.94815134044039</v>
      </c>
      <c r="O182" s="143">
        <f t="shared" si="31"/>
        <v>315.64122858150955</v>
      </c>
      <c r="P182" s="143">
        <f t="shared" si="32"/>
        <v>1481.5002154797264</v>
      </c>
      <c r="Q182" s="143">
        <f t="shared" si="32"/>
        <v>0</v>
      </c>
      <c r="R182" s="143">
        <f t="shared" si="32"/>
        <v>0</v>
      </c>
      <c r="S182" s="143">
        <f t="shared" si="33"/>
        <v>1797.1414440612359</v>
      </c>
      <c r="T182" s="143">
        <f>U181-(U181*(0.5^(1/'SW7'!C$2)))</f>
        <v>825.2283451614785</v>
      </c>
      <c r="U182" s="143">
        <f t="shared" si="36"/>
        <v>131037.27067254469</v>
      </c>
      <c r="V182" s="147">
        <f>(U182*'SW7'!C$3/(B182*'SW7'!C$4)/1000)</f>
        <v>0.45910723214964289</v>
      </c>
      <c r="W182" s="147">
        <f>V182/'SW7'!C$5</f>
        <v>5.7388404018705357</v>
      </c>
    </row>
    <row r="183" spans="1:23" x14ac:dyDescent="0.35">
      <c r="A183" s="142">
        <f t="shared" si="34"/>
        <v>180</v>
      </c>
      <c r="B183" s="143">
        <f t="shared" si="35"/>
        <v>183.65565348800078</v>
      </c>
      <c r="C183" s="133">
        <v>270</v>
      </c>
      <c r="D183" s="133">
        <v>0</v>
      </c>
      <c r="E183" s="166">
        <v>0</v>
      </c>
      <c r="F183" s="143">
        <f t="shared" si="25"/>
        <v>11.984999999999999</v>
      </c>
      <c r="G183" s="143">
        <f t="shared" si="26"/>
        <v>0.29123549999999998</v>
      </c>
      <c r="H183" s="143">
        <f>'SW7'!C$12</f>
        <v>56.47</v>
      </c>
      <c r="I183" s="143">
        <f t="shared" si="27"/>
        <v>3235.95</v>
      </c>
      <c r="J183" s="143">
        <f>I183*'SW7'!C$13</f>
        <v>68.925734999999989</v>
      </c>
      <c r="K183" s="143">
        <f t="shared" si="28"/>
        <v>4.533368000000003</v>
      </c>
      <c r="L183" s="167">
        <f t="shared" si="37"/>
        <v>5.5175125657396293</v>
      </c>
      <c r="M183" s="143">
        <f t="shared" si="29"/>
        <v>0.13407555534747298</v>
      </c>
      <c r="N183" s="143">
        <f t="shared" si="30"/>
        <v>22.070050262958517</v>
      </c>
      <c r="O183" s="143">
        <f t="shared" si="31"/>
        <v>312.46572142548013</v>
      </c>
      <c r="P183" s="143">
        <f t="shared" si="32"/>
        <v>1489.7283927496999</v>
      </c>
      <c r="Q183" s="143">
        <f t="shared" si="32"/>
        <v>0</v>
      </c>
      <c r="R183" s="143">
        <f t="shared" si="32"/>
        <v>0</v>
      </c>
      <c r="S183" s="143">
        <f t="shared" si="33"/>
        <v>1802.1941141751799</v>
      </c>
      <c r="T183" s="143">
        <f>U182-(U182*(0.5^(1/'SW7'!C$2)))</f>
        <v>831.40190177311888</v>
      </c>
      <c r="U183" s="143">
        <f t="shared" si="36"/>
        <v>132009.18377144446</v>
      </c>
      <c r="V183" s="147">
        <f>(U183*'SW7'!C$3/(B183*'SW7'!C$4)/1000)</f>
        <v>0.4599436442770321</v>
      </c>
      <c r="W183" s="147">
        <f>V183/'SW7'!C$5</f>
        <v>5.7492955534629013</v>
      </c>
    </row>
    <row r="184" spans="1:23" x14ac:dyDescent="0.35">
      <c r="A184" s="142">
        <f t="shared" si="34"/>
        <v>181</v>
      </c>
      <c r="B184" s="143">
        <f t="shared" si="35"/>
        <v>184.6770626158808</v>
      </c>
      <c r="C184" s="133">
        <v>270</v>
      </c>
      <c r="D184" s="133">
        <v>0</v>
      </c>
      <c r="E184" s="166">
        <v>0</v>
      </c>
      <c r="F184" s="143">
        <f t="shared" si="25"/>
        <v>11.968499999999999</v>
      </c>
      <c r="G184" s="143">
        <f t="shared" si="26"/>
        <v>0.29083454999999997</v>
      </c>
      <c r="H184" s="143">
        <f>'SW7'!C$12</f>
        <v>56.47</v>
      </c>
      <c r="I184" s="143">
        <f t="shared" si="27"/>
        <v>3231.4949999999999</v>
      </c>
      <c r="J184" s="143">
        <f>I184*'SW7'!C$13</f>
        <v>68.8308435</v>
      </c>
      <c r="K184" s="143">
        <f t="shared" si="28"/>
        <v>4.4937560903000104</v>
      </c>
      <c r="L184" s="167">
        <f t="shared" si="37"/>
        <v>5.5478184604303244</v>
      </c>
      <c r="M184" s="143">
        <f t="shared" si="29"/>
        <v>0.13481198858845689</v>
      </c>
      <c r="N184" s="143">
        <f t="shared" si="30"/>
        <v>22.191273841721298</v>
      </c>
      <c r="O184" s="143">
        <f t="shared" si="31"/>
        <v>309.30902217861188</v>
      </c>
      <c r="P184" s="143">
        <f t="shared" si="32"/>
        <v>1497.9109843161875</v>
      </c>
      <c r="Q184" s="143">
        <f t="shared" si="32"/>
        <v>0</v>
      </c>
      <c r="R184" s="143">
        <f t="shared" si="32"/>
        <v>0</v>
      </c>
      <c r="S184" s="143">
        <f t="shared" si="33"/>
        <v>1807.2200064947995</v>
      </c>
      <c r="T184" s="143">
        <f>U183-(U183*(0.5^(1/'SW7'!C$2)))</f>
        <v>837.56847098382423</v>
      </c>
      <c r="U184" s="143">
        <f t="shared" si="36"/>
        <v>132979.97598384653</v>
      </c>
      <c r="V184" s="147">
        <f>(U184*'SW7'!C$3/(B184*'SW7'!C$4)/1000)</f>
        <v>0.46076350143857431</v>
      </c>
      <c r="W184" s="147">
        <f>V184/'SW7'!C$5</f>
        <v>5.759543767982179</v>
      </c>
    </row>
    <row r="185" spans="1:23" x14ac:dyDescent="0.35">
      <c r="A185" s="142">
        <f t="shared" si="34"/>
        <v>182</v>
      </c>
      <c r="B185" s="143">
        <f t="shared" si="35"/>
        <v>185.69983203412079</v>
      </c>
      <c r="C185" s="133">
        <v>270</v>
      </c>
      <c r="D185" s="133">
        <v>0</v>
      </c>
      <c r="E185" s="166">
        <v>0</v>
      </c>
      <c r="F185" s="143">
        <f t="shared" si="25"/>
        <v>11.951799999999999</v>
      </c>
      <c r="G185" s="143">
        <f t="shared" si="26"/>
        <v>0.29042873999999996</v>
      </c>
      <c r="H185" s="143">
        <f>'SW7'!C$12</f>
        <v>56.47</v>
      </c>
      <c r="I185" s="143">
        <f t="shared" si="27"/>
        <v>3226.9859999999994</v>
      </c>
      <c r="J185" s="143">
        <f>I185*'SW7'!C$13</f>
        <v>68.734801799999985</v>
      </c>
      <c r="K185" s="143">
        <f t="shared" si="28"/>
        <v>4.4543704367999837</v>
      </c>
      <c r="L185" s="167">
        <f t="shared" si="37"/>
        <v>5.5779573796474864</v>
      </c>
      <c r="M185" s="143">
        <f t="shared" si="29"/>
        <v>0.1355443643254339</v>
      </c>
      <c r="N185" s="143">
        <f t="shared" si="30"/>
        <v>22.311829518589946</v>
      </c>
      <c r="O185" s="143">
        <f t="shared" si="31"/>
        <v>306.17026911722621</v>
      </c>
      <c r="P185" s="143">
        <f t="shared" si="32"/>
        <v>1506.0484925048213</v>
      </c>
      <c r="Q185" s="143">
        <f t="shared" si="32"/>
        <v>0</v>
      </c>
      <c r="R185" s="143">
        <f t="shared" si="32"/>
        <v>0</v>
      </c>
      <c r="S185" s="143">
        <f t="shared" si="33"/>
        <v>1812.2187616220476</v>
      </c>
      <c r="T185" s="143">
        <f>U184-(U184*(0.5^(1/'SW7'!C$2)))</f>
        <v>843.72792842271156</v>
      </c>
      <c r="U185" s="143">
        <f t="shared" si="36"/>
        <v>133949.62751935751</v>
      </c>
      <c r="V185" s="147">
        <f>(U185*'SW7'!C$3/(B185*'SW7'!C$4)/1000)</f>
        <v>0.46156702787242543</v>
      </c>
      <c r="W185" s="147">
        <f>V185/'SW7'!C$5</f>
        <v>5.769587848405318</v>
      </c>
    </row>
    <row r="186" spans="1:23" x14ac:dyDescent="0.35">
      <c r="A186" s="142">
        <f t="shared" si="34"/>
        <v>183</v>
      </c>
      <c r="B186" s="143">
        <f t="shared" si="35"/>
        <v>186.7239466332808</v>
      </c>
      <c r="C186" s="133">
        <v>270</v>
      </c>
      <c r="D186" s="133">
        <v>0</v>
      </c>
      <c r="E186" s="166">
        <v>0</v>
      </c>
      <c r="F186" s="143">
        <f t="shared" si="25"/>
        <v>11.934899999999999</v>
      </c>
      <c r="G186" s="143">
        <f t="shared" si="26"/>
        <v>0.29001806999999996</v>
      </c>
      <c r="H186" s="143">
        <f>'SW7'!C$12</f>
        <v>56.47</v>
      </c>
      <c r="I186" s="143">
        <f t="shared" si="27"/>
        <v>3222.4229999999998</v>
      </c>
      <c r="J186" s="143">
        <f>I186*'SW7'!C$13</f>
        <v>68.637609899999987</v>
      </c>
      <c r="K186" s="143">
        <f t="shared" si="28"/>
        <v>4.4151968902999954</v>
      </c>
      <c r="L186" s="167">
        <f t="shared" si="37"/>
        <v>5.607931153273146</v>
      </c>
      <c r="M186" s="143">
        <f t="shared" si="29"/>
        <v>0.13627272702453744</v>
      </c>
      <c r="N186" s="143">
        <f t="shared" si="30"/>
        <v>22.431724613092584</v>
      </c>
      <c r="O186" s="143">
        <f t="shared" si="31"/>
        <v>303.04856178810411</v>
      </c>
      <c r="P186" s="143">
        <f t="shared" si="32"/>
        <v>1514.1414113837493</v>
      </c>
      <c r="Q186" s="143">
        <f t="shared" si="32"/>
        <v>0</v>
      </c>
      <c r="R186" s="143">
        <f t="shared" si="32"/>
        <v>0</v>
      </c>
      <c r="S186" s="143">
        <f t="shared" si="33"/>
        <v>1817.1899731718534</v>
      </c>
      <c r="T186" s="143">
        <f>U185-(U185*(0.5^(1/'SW7'!C$2)))</f>
        <v>849.88014852424385</v>
      </c>
      <c r="U186" s="143">
        <f t="shared" si="36"/>
        <v>134918.11835255686</v>
      </c>
      <c r="V186" s="147">
        <f>(U186*'SW7'!C$3/(B186*'SW7'!C$4)/1000)</f>
        <v>0.46235444315664503</v>
      </c>
      <c r="W186" s="147">
        <f>V186/'SW7'!C$5</f>
        <v>5.7794305394580627</v>
      </c>
    </row>
    <row r="187" spans="1:23" x14ac:dyDescent="0.35">
      <c r="A187" s="142">
        <f t="shared" si="34"/>
        <v>184</v>
      </c>
      <c r="B187" s="143">
        <f t="shared" si="35"/>
        <v>187.74939127200079</v>
      </c>
      <c r="C187" s="133">
        <v>270</v>
      </c>
      <c r="D187" s="133">
        <v>0</v>
      </c>
      <c r="E187" s="166">
        <v>0</v>
      </c>
      <c r="F187" s="143">
        <f t="shared" si="25"/>
        <v>11.9178</v>
      </c>
      <c r="G187" s="143">
        <f t="shared" si="26"/>
        <v>0.28960253999999996</v>
      </c>
      <c r="H187" s="143">
        <f>'SW7'!C$12</f>
        <v>56.47</v>
      </c>
      <c r="I187" s="143">
        <f t="shared" si="27"/>
        <v>3217.806</v>
      </c>
      <c r="J187" s="143">
        <f>I187*'SW7'!C$13</f>
        <v>68.539267800000005</v>
      </c>
      <c r="K187" s="143">
        <f t="shared" si="28"/>
        <v>4.3762206847999963</v>
      </c>
      <c r="L187" s="167">
        <f t="shared" si="37"/>
        <v>5.6377415812726746</v>
      </c>
      <c r="M187" s="143">
        <f t="shared" si="29"/>
        <v>0.13699712042492598</v>
      </c>
      <c r="N187" s="143">
        <f t="shared" si="30"/>
        <v>22.550966325090698</v>
      </c>
      <c r="O187" s="143">
        <f t="shared" si="31"/>
        <v>299.94296146740635</v>
      </c>
      <c r="P187" s="143">
        <f t="shared" si="32"/>
        <v>1522.1902269436221</v>
      </c>
      <c r="Q187" s="143">
        <f t="shared" si="32"/>
        <v>0</v>
      </c>
      <c r="R187" s="143">
        <f t="shared" si="32"/>
        <v>0</v>
      </c>
      <c r="S187" s="143">
        <f t="shared" si="33"/>
        <v>1822.1331884110284</v>
      </c>
      <c r="T187" s="143">
        <f>U186-(U186*(0.5^(1/'SW7'!C$2)))</f>
        <v>856.02500423163292</v>
      </c>
      <c r="U187" s="143">
        <f t="shared" si="36"/>
        <v>135885.42817720448</v>
      </c>
      <c r="V187" s="147">
        <f>(U187*'SW7'!C$3/(B187*'SW7'!C$4)/1000)</f>
        <v>0.46312596215186386</v>
      </c>
      <c r="W187" s="147">
        <f>V187/'SW7'!C$5</f>
        <v>5.7890745268982977</v>
      </c>
    </row>
    <row r="188" spans="1:23" x14ac:dyDescent="0.35">
      <c r="A188" s="142">
        <f t="shared" si="34"/>
        <v>185</v>
      </c>
      <c r="B188" s="143">
        <f t="shared" si="35"/>
        <v>188.77615077700082</v>
      </c>
      <c r="C188" s="133">
        <v>270</v>
      </c>
      <c r="D188" s="133">
        <v>0</v>
      </c>
      <c r="E188" s="166">
        <v>0</v>
      </c>
      <c r="F188" s="143">
        <f t="shared" si="25"/>
        <v>11.900499999999999</v>
      </c>
      <c r="G188" s="143">
        <f t="shared" si="26"/>
        <v>0.28918214999999997</v>
      </c>
      <c r="H188" s="143">
        <f>'SW7'!C$12</f>
        <v>56.47</v>
      </c>
      <c r="I188" s="143">
        <f t="shared" si="27"/>
        <v>3213.1349999999998</v>
      </c>
      <c r="J188" s="143">
        <f>I188*'SW7'!C$13</f>
        <v>68.439775499999996</v>
      </c>
      <c r="K188" s="143">
        <f t="shared" si="28"/>
        <v>4.3374264375000067</v>
      </c>
      <c r="L188" s="167">
        <f t="shared" si="37"/>
        <v>5.6673904343434529</v>
      </c>
      <c r="M188" s="143">
        <f t="shared" si="29"/>
        <v>0.13771758755454591</v>
      </c>
      <c r="N188" s="143">
        <f t="shared" si="30"/>
        <v>22.669561737373812</v>
      </c>
      <c r="O188" s="143">
        <f t="shared" si="31"/>
        <v>296.85249163026521</v>
      </c>
      <c r="P188" s="143">
        <f t="shared" si="32"/>
        <v>1530.1954172727324</v>
      </c>
      <c r="Q188" s="143">
        <f t="shared" si="32"/>
        <v>0</v>
      </c>
      <c r="R188" s="143">
        <f t="shared" si="32"/>
        <v>0</v>
      </c>
      <c r="S188" s="143">
        <f t="shared" si="33"/>
        <v>1827.0479089029975</v>
      </c>
      <c r="T188" s="143">
        <f>U187-(U187*(0.5^(1/'SW7'!C$2)))</f>
        <v>862.16236670635408</v>
      </c>
      <c r="U188" s="143">
        <f t="shared" si="36"/>
        <v>136851.53636138389</v>
      </c>
      <c r="V188" s="147">
        <f>(U188*'SW7'!C$3/(B188*'SW7'!C$4)/1000)</f>
        <v>0.4638817949497972</v>
      </c>
      <c r="W188" s="147">
        <f>V188/'SW7'!C$5</f>
        <v>5.7985224368724646</v>
      </c>
    </row>
    <row r="189" spans="1:23" x14ac:dyDescent="0.35">
      <c r="A189" s="142">
        <f t="shared" si="34"/>
        <v>186</v>
      </c>
      <c r="B189" s="143">
        <f t="shared" si="35"/>
        <v>189.80420994308082</v>
      </c>
      <c r="C189" s="133">
        <v>270</v>
      </c>
      <c r="D189" s="133">
        <v>0</v>
      </c>
      <c r="E189" s="166">
        <v>0</v>
      </c>
      <c r="F189" s="143">
        <f t="shared" si="25"/>
        <v>11.882999999999999</v>
      </c>
      <c r="G189" s="143">
        <f t="shared" si="26"/>
        <v>0.28875689999999998</v>
      </c>
      <c r="H189" s="143">
        <f>'SW7'!C$12</f>
        <v>56.47</v>
      </c>
      <c r="I189" s="143">
        <f t="shared" si="27"/>
        <v>3208.41</v>
      </c>
      <c r="J189" s="143">
        <f>I189*'SW7'!C$13</f>
        <v>68.33913299999999</v>
      </c>
      <c r="K189" s="143">
        <f t="shared" si="28"/>
        <v>4.2987981488000173</v>
      </c>
      <c r="L189" s="167">
        <f t="shared" si="37"/>
        <v>5.6968794545459573</v>
      </c>
      <c r="M189" s="143">
        <f t="shared" si="29"/>
        <v>0.13843417074546677</v>
      </c>
      <c r="N189" s="143">
        <f t="shared" si="30"/>
        <v>22.787517818183829</v>
      </c>
      <c r="O189" s="143">
        <f t="shared" si="31"/>
        <v>293.77613843099812</v>
      </c>
      <c r="P189" s="143">
        <f t="shared" si="32"/>
        <v>1538.1574527274086</v>
      </c>
      <c r="Q189" s="143">
        <f t="shared" si="32"/>
        <v>0</v>
      </c>
      <c r="R189" s="143">
        <f t="shared" si="32"/>
        <v>0</v>
      </c>
      <c r="S189" s="143">
        <f t="shared" si="33"/>
        <v>1831.9335911584067</v>
      </c>
      <c r="T189" s="143">
        <f>U188-(U188*(0.5^(1/'SW7'!C$2)))</f>
        <v>868.29210504356888</v>
      </c>
      <c r="U189" s="143">
        <f t="shared" si="36"/>
        <v>137816.42190358051</v>
      </c>
      <c r="V189" s="147">
        <f>(U189*'SW7'!C$3/(B189*'SW7'!C$4)/1000)</f>
        <v>0.46462214682738073</v>
      </c>
      <c r="W189" s="147">
        <f>V189/'SW7'!C$5</f>
        <v>5.807776835342259</v>
      </c>
    </row>
    <row r="190" spans="1:23" x14ac:dyDescent="0.35">
      <c r="A190" s="142">
        <f t="shared" si="34"/>
        <v>187</v>
      </c>
      <c r="B190" s="143">
        <f t="shared" si="35"/>
        <v>190.83355353312083</v>
      </c>
      <c r="C190" s="133">
        <v>270</v>
      </c>
      <c r="D190" s="133">
        <v>0</v>
      </c>
      <c r="E190" s="166">
        <v>0</v>
      </c>
      <c r="F190" s="143">
        <f t="shared" si="25"/>
        <v>11.8653</v>
      </c>
      <c r="G190" s="143">
        <f t="shared" si="26"/>
        <v>0.28832679</v>
      </c>
      <c r="H190" s="143">
        <f>'SW7'!C$12</f>
        <v>56.47</v>
      </c>
      <c r="I190" s="143">
        <f t="shared" si="27"/>
        <v>3203.6309999999999</v>
      </c>
      <c r="J190" s="143">
        <f>I190*'SW7'!C$13</f>
        <v>68.2373403</v>
      </c>
      <c r="K190" s="143">
        <f t="shared" si="28"/>
        <v>4.2603192022999892</v>
      </c>
      <c r="L190" s="167">
        <f t="shared" si="37"/>
        <v>5.7262103559179636</v>
      </c>
      <c r="M190" s="143">
        <f t="shared" si="29"/>
        <v>0.13914691164880652</v>
      </c>
      <c r="N190" s="143">
        <f t="shared" si="30"/>
        <v>22.904841423671854</v>
      </c>
      <c r="O190" s="143">
        <f t="shared" si="31"/>
        <v>290.7128511939689</v>
      </c>
      <c r="P190" s="143">
        <f t="shared" si="32"/>
        <v>1546.0767960978501</v>
      </c>
      <c r="Q190" s="143">
        <f t="shared" si="32"/>
        <v>0</v>
      </c>
      <c r="R190" s="143">
        <f t="shared" si="32"/>
        <v>0</v>
      </c>
      <c r="S190" s="143">
        <f t="shared" si="33"/>
        <v>1836.7896472918189</v>
      </c>
      <c r="T190" s="143">
        <f>U189-(U189*(0.5^(1/'SW7'!C$2)))</f>
        <v>874.41408599339775</v>
      </c>
      <c r="U190" s="143">
        <f t="shared" si="36"/>
        <v>138780.06338969537</v>
      </c>
      <c r="V190" s="147">
        <f>(U190*'SW7'!C$3/(B190*'SW7'!C$4)/1000)</f>
        <v>0.46534721820630975</v>
      </c>
      <c r="W190" s="147">
        <f>V190/'SW7'!C$5</f>
        <v>5.8168402275788722</v>
      </c>
    </row>
    <row r="191" spans="1:23" x14ac:dyDescent="0.35">
      <c r="A191" s="142">
        <f t="shared" si="34"/>
        <v>188</v>
      </c>
      <c r="B191" s="143">
        <f t="shared" si="35"/>
        <v>191.86416627808083</v>
      </c>
      <c r="C191" s="133">
        <v>270</v>
      </c>
      <c r="D191" s="133">
        <v>0</v>
      </c>
      <c r="E191" s="166">
        <v>0</v>
      </c>
      <c r="F191" s="143">
        <f t="shared" si="25"/>
        <v>11.847399999999999</v>
      </c>
      <c r="G191" s="143">
        <f t="shared" si="26"/>
        <v>0.28789181999999996</v>
      </c>
      <c r="H191" s="143">
        <f>'SW7'!C$12</f>
        <v>56.47</v>
      </c>
      <c r="I191" s="143">
        <f t="shared" si="27"/>
        <v>3198.7979999999998</v>
      </c>
      <c r="J191" s="143">
        <f>I191*'SW7'!C$13</f>
        <v>68.134397399999997</v>
      </c>
      <c r="K191" s="143">
        <f t="shared" si="28"/>
        <v>4.2219723647999956</v>
      </c>
      <c r="L191" s="167">
        <f t="shared" si="37"/>
        <v>5.7553848250723902</v>
      </c>
      <c r="M191" s="143">
        <f t="shared" si="29"/>
        <v>0.13985585124925909</v>
      </c>
      <c r="N191" s="143">
        <f t="shared" si="30"/>
        <v>23.021539300289561</v>
      </c>
      <c r="O191" s="143">
        <f t="shared" si="31"/>
        <v>287.66154291510065</v>
      </c>
      <c r="P191" s="143">
        <f t="shared" si="32"/>
        <v>1553.9539027695453</v>
      </c>
      <c r="Q191" s="143">
        <f t="shared" si="32"/>
        <v>0</v>
      </c>
      <c r="R191" s="143">
        <f t="shared" si="32"/>
        <v>0</v>
      </c>
      <c r="S191" s="143">
        <f t="shared" si="33"/>
        <v>1841.6154456846459</v>
      </c>
      <c r="T191" s="143">
        <f>U190-(U190*(0.5^(1/'SW7'!C$2)))</f>
        <v>880.52817368824617</v>
      </c>
      <c r="U191" s="143">
        <f t="shared" si="36"/>
        <v>139742.43895099379</v>
      </c>
      <c r="V191" s="147">
        <f>(U191*'SW7'!C$3/(B191*'SW7'!C$4)/1000)</f>
        <v>0.46605720461777572</v>
      </c>
      <c r="W191" s="147">
        <f>V191/'SW7'!C$5</f>
        <v>5.8257150577221966</v>
      </c>
    </row>
    <row r="192" spans="1:23" x14ac:dyDescent="0.35">
      <c r="A192" s="142">
        <f t="shared" si="34"/>
        <v>189</v>
      </c>
      <c r="B192" s="143">
        <f t="shared" si="35"/>
        <v>192.89603287700083</v>
      </c>
      <c r="C192" s="133">
        <v>270</v>
      </c>
      <c r="D192" s="133">
        <v>0</v>
      </c>
      <c r="E192" s="166">
        <v>0</v>
      </c>
      <c r="F192" s="143">
        <f t="shared" si="25"/>
        <v>11.829299999999998</v>
      </c>
      <c r="G192" s="143">
        <f t="shared" si="26"/>
        <v>0.28745198999999994</v>
      </c>
      <c r="H192" s="143">
        <f>'SW7'!C$12</f>
        <v>56.47</v>
      </c>
      <c r="I192" s="143">
        <f t="shared" si="27"/>
        <v>3193.9109999999996</v>
      </c>
      <c r="J192" s="143">
        <f>I192*'SW7'!C$13</f>
        <v>68.030304299999983</v>
      </c>
      <c r="K192" s="143">
        <f t="shared" si="28"/>
        <v>4.1837397862999879</v>
      </c>
      <c r="L192" s="167">
        <f t="shared" si="37"/>
        <v>5.7844045217792583</v>
      </c>
      <c r="M192" s="143">
        <f t="shared" si="29"/>
        <v>0.14056102987923597</v>
      </c>
      <c r="N192" s="143">
        <f t="shared" si="30"/>
        <v>23.137618087117033</v>
      </c>
      <c r="O192" s="143">
        <f t="shared" si="31"/>
        <v>284.6210907740051</v>
      </c>
      <c r="P192" s="143">
        <f t="shared" si="32"/>
        <v>1561.7892208803999</v>
      </c>
      <c r="Q192" s="143">
        <f t="shared" si="32"/>
        <v>0</v>
      </c>
      <c r="R192" s="143">
        <f t="shared" si="32"/>
        <v>0</v>
      </c>
      <c r="S192" s="143">
        <f t="shared" si="33"/>
        <v>1846.4103116544049</v>
      </c>
      <c r="T192" s="143">
        <f>U191-(U191*(0.5^(1/'SW7'!C$2)))</f>
        <v>886.63422937586438</v>
      </c>
      <c r="U192" s="143">
        <f t="shared" si="36"/>
        <v>140703.52622299019</v>
      </c>
      <c r="V192" s="147">
        <f>(U192*'SW7'!C$3/(B192*'SW7'!C$4)/1000)</f>
        <v>0.46675229667219653</v>
      </c>
      <c r="W192" s="147">
        <f>V192/'SW7'!C$5</f>
        <v>5.8344037084024567</v>
      </c>
    </row>
    <row r="193" spans="1:23" x14ac:dyDescent="0.35">
      <c r="A193" s="142">
        <f t="shared" si="34"/>
        <v>190</v>
      </c>
      <c r="B193" s="143">
        <f t="shared" si="35"/>
        <v>193.92913799700082</v>
      </c>
      <c r="C193" s="133">
        <v>270</v>
      </c>
      <c r="D193" s="133">
        <v>0</v>
      </c>
      <c r="E193" s="166">
        <v>0</v>
      </c>
      <c r="F193" s="143">
        <f t="shared" si="25"/>
        <v>11.810999999999998</v>
      </c>
      <c r="G193" s="143">
        <f t="shared" si="26"/>
        <v>0.28700729999999997</v>
      </c>
      <c r="H193" s="143">
        <f>'SW7'!C$12</f>
        <v>56.47</v>
      </c>
      <c r="I193" s="143">
        <f t="shared" si="27"/>
        <v>3188.9699999999993</v>
      </c>
      <c r="J193" s="143">
        <f>I193*'SW7'!C$13</f>
        <v>67.925060999999985</v>
      </c>
      <c r="K193" s="143">
        <f t="shared" si="28"/>
        <v>4.145602999999987</v>
      </c>
      <c r="L193" s="167">
        <f t="shared" si="37"/>
        <v>5.8132710795322922</v>
      </c>
      <c r="M193" s="143">
        <f t="shared" si="29"/>
        <v>0.14126248723263468</v>
      </c>
      <c r="N193" s="143">
        <f t="shared" si="30"/>
        <v>23.253084318129169</v>
      </c>
      <c r="O193" s="143">
        <f t="shared" si="31"/>
        <v>281.59033665678209</v>
      </c>
      <c r="P193" s="143">
        <f t="shared" si="32"/>
        <v>1569.5831914737189</v>
      </c>
      <c r="Q193" s="143">
        <f t="shared" si="32"/>
        <v>0</v>
      </c>
      <c r="R193" s="143">
        <f t="shared" si="32"/>
        <v>0</v>
      </c>
      <c r="S193" s="143">
        <f t="shared" si="33"/>
        <v>1851.1735281305009</v>
      </c>
      <c r="T193" s="143">
        <f>U192-(U192*(0.5^(1/'SW7'!C$2)))</f>
        <v>892.73211115872255</v>
      </c>
      <c r="U193" s="143">
        <f t="shared" si="36"/>
        <v>141663.30230526873</v>
      </c>
      <c r="V193" s="147">
        <f>(U193*'SW7'!C$3/(B193*'SW7'!C$4)/1000)</f>
        <v>0.46743268003375305</v>
      </c>
      <c r="W193" s="147">
        <f>V193/'SW7'!C$5</f>
        <v>5.8429085004219132</v>
      </c>
    </row>
    <row r="194" spans="1:23" x14ac:dyDescent="0.35">
      <c r="A194" s="142">
        <f t="shared" si="34"/>
        <v>191</v>
      </c>
      <c r="B194" s="143">
        <f t="shared" si="35"/>
        <v>194.96346627328083</v>
      </c>
      <c r="C194" s="133">
        <v>270</v>
      </c>
      <c r="D194" s="133">
        <v>0</v>
      </c>
      <c r="E194" s="166">
        <v>0</v>
      </c>
      <c r="F194" s="143">
        <f t="shared" si="25"/>
        <v>11.792499999999999</v>
      </c>
      <c r="G194" s="143">
        <f t="shared" si="26"/>
        <v>0.28655774999999994</v>
      </c>
      <c r="H194" s="143">
        <f>'SW7'!C$12</f>
        <v>56.47</v>
      </c>
      <c r="I194" s="143">
        <f t="shared" si="27"/>
        <v>3183.9749999999995</v>
      </c>
      <c r="J194" s="143">
        <f>I194*'SW7'!C$13</f>
        <v>67.818667499999989</v>
      </c>
      <c r="K194" s="143">
        <f t="shared" si="28"/>
        <v>4.1075429222999986</v>
      </c>
      <c r="L194" s="167">
        <f t="shared" si="37"/>
        <v>5.841986106100677</v>
      </c>
      <c r="M194" s="143">
        <f t="shared" si="29"/>
        <v>0.14196026237824644</v>
      </c>
      <c r="N194" s="143">
        <f t="shared" si="30"/>
        <v>23.367944424402708</v>
      </c>
      <c r="O194" s="143">
        <f t="shared" si="31"/>
        <v>278.56808768944188</v>
      </c>
      <c r="P194" s="143">
        <f t="shared" si="32"/>
        <v>1577.3362486471829</v>
      </c>
      <c r="Q194" s="143">
        <f t="shared" si="32"/>
        <v>0</v>
      </c>
      <c r="R194" s="143">
        <f t="shared" si="32"/>
        <v>0</v>
      </c>
      <c r="S194" s="143">
        <f t="shared" si="33"/>
        <v>1855.9043363366247</v>
      </c>
      <c r="T194" s="143">
        <f>U193-(U193*(0.5^(1/'SW7'!C$2)))</f>
        <v>898.82167373879929</v>
      </c>
      <c r="U194" s="143">
        <f t="shared" si="36"/>
        <v>142621.7437222405</v>
      </c>
      <c r="V194" s="147">
        <f>(U194*'SW7'!C$3/(B194*'SW7'!C$4)/1000)</f>
        <v>0.46809853539954116</v>
      </c>
      <c r="W194" s="147">
        <f>V194/'SW7'!C$5</f>
        <v>5.851231692494264</v>
      </c>
    </row>
    <row r="195" spans="1:23" x14ac:dyDescent="0.35">
      <c r="A195" s="142">
        <f t="shared" si="34"/>
        <v>192</v>
      </c>
      <c r="B195" s="143">
        <f t="shared" si="35"/>
        <v>195.99900230912081</v>
      </c>
      <c r="C195" s="133">
        <v>270</v>
      </c>
      <c r="D195" s="133">
        <v>0</v>
      </c>
      <c r="E195" s="166">
        <v>0</v>
      </c>
      <c r="F195" s="143">
        <f t="shared" si="25"/>
        <v>11.773799999999998</v>
      </c>
      <c r="G195" s="143">
        <f t="shared" si="26"/>
        <v>0.28610333999999993</v>
      </c>
      <c r="H195" s="143">
        <f>'SW7'!C$12</f>
        <v>56.47</v>
      </c>
      <c r="I195" s="143">
        <f t="shared" si="27"/>
        <v>3178.9259999999995</v>
      </c>
      <c r="J195" s="143">
        <f>I195*'SW7'!C$13</f>
        <v>67.711123799999982</v>
      </c>
      <c r="K195" s="143">
        <f t="shared" si="28"/>
        <v>4.0695398527999984</v>
      </c>
      <c r="L195" s="167">
        <f t="shared" si="37"/>
        <v>5.8705511840663718</v>
      </c>
      <c r="M195" s="143">
        <f t="shared" si="29"/>
        <v>0.14265439377281283</v>
      </c>
      <c r="N195" s="143">
        <f t="shared" si="30"/>
        <v>23.482204736265487</v>
      </c>
      <c r="O195" s="143">
        <f t="shared" si="31"/>
        <v>275.55311678197438</v>
      </c>
      <c r="P195" s="143">
        <f t="shared" si="32"/>
        <v>1585.0488196979204</v>
      </c>
      <c r="Q195" s="143">
        <f t="shared" si="32"/>
        <v>0</v>
      </c>
      <c r="R195" s="143">
        <f t="shared" si="32"/>
        <v>0</v>
      </c>
      <c r="S195" s="143">
        <f t="shared" si="33"/>
        <v>1860.6019364798949</v>
      </c>
      <c r="T195" s="143">
        <f>U194-(U194*(0.5^(1/'SW7'!C$2)))</f>
        <v>904.90276816880214</v>
      </c>
      <c r="U195" s="143">
        <f t="shared" si="36"/>
        <v>143578.82638483832</v>
      </c>
      <c r="V195" s="147">
        <f>(U195*'SW7'!C$3/(B195*'SW7'!C$4)/1000)</f>
        <v>0.46875003848316721</v>
      </c>
      <c r="W195" s="147">
        <f>V195/'SW7'!C$5</f>
        <v>5.8593754810395904</v>
      </c>
    </row>
    <row r="196" spans="1:23" x14ac:dyDescent="0.35">
      <c r="A196" s="142">
        <f t="shared" si="34"/>
        <v>193</v>
      </c>
      <c r="B196" s="143">
        <f t="shared" si="35"/>
        <v>197.03573067588081</v>
      </c>
      <c r="C196" s="133">
        <v>270</v>
      </c>
      <c r="D196" s="133">
        <v>0</v>
      </c>
      <c r="E196" s="166">
        <v>0</v>
      </c>
      <c r="F196" s="143">
        <f t="shared" ref="F196:F242" si="38">-0.0001*A196^2+0.0196*A196+11.697</f>
        <v>11.754899999999999</v>
      </c>
      <c r="G196" s="143">
        <f t="shared" ref="G196:G242" si="39">F196*0.0243</f>
        <v>0.28564406999999997</v>
      </c>
      <c r="H196" s="143">
        <f>'SW7'!C$12</f>
        <v>56.47</v>
      </c>
      <c r="I196" s="143">
        <f t="shared" ref="I196:I242" si="40">F196*C196+G196*D196+H196*E196</f>
        <v>3173.8229999999999</v>
      </c>
      <c r="J196" s="143">
        <f>I196*'SW7'!C$13</f>
        <v>67.60242989999999</v>
      </c>
      <c r="K196" s="143">
        <f t="shared" ref="K196:K242" si="41">-0.0000000257*A196^4+0.0000163*A196^3-0.003686*A196^2+0.3024*A196+1.445</f>
        <v>4.0315734742999894</v>
      </c>
      <c r="L196" s="167">
        <f t="shared" si="37"/>
        <v>5.8989678713475051</v>
      </c>
      <c r="M196" s="143">
        <f t="shared" ref="M196:M259" si="42">0.0243*L196</f>
        <v>0.14334491927374438</v>
      </c>
      <c r="N196" s="143">
        <f t="shared" ref="N196:N259" si="43">4*L196</f>
        <v>23.59587148539002</v>
      </c>
      <c r="O196" s="143">
        <f t="shared" ref="O196:O259" si="44">J196*K196</f>
        <v>272.54416318306443</v>
      </c>
      <c r="P196" s="143">
        <f t="shared" ref="P196:R259" si="45">C196*L196</f>
        <v>1592.7213252638264</v>
      </c>
      <c r="Q196" s="143">
        <f t="shared" si="45"/>
        <v>0</v>
      </c>
      <c r="R196" s="143">
        <f t="shared" si="45"/>
        <v>0</v>
      </c>
      <c r="S196" s="143">
        <f t="shared" ref="S196:S259" si="46">SUM(O196:R196)</f>
        <v>1865.2654884468909</v>
      </c>
      <c r="T196" s="143">
        <f>U195-(U195*(0.5^(1/'SW7'!C$2)))</f>
        <v>910.97524160900502</v>
      </c>
      <c r="U196" s="143">
        <f t="shared" si="36"/>
        <v>144534.5255531494</v>
      </c>
      <c r="V196" s="147">
        <f>(U196*'SW7'!C$3/(B196*'SW7'!C$4)/1000)</f>
        <v>0.46938736000261089</v>
      </c>
      <c r="W196" s="147">
        <f>V196/'SW7'!C$5</f>
        <v>5.867342000032636</v>
      </c>
    </row>
    <row r="197" spans="1:23" x14ac:dyDescent="0.35">
      <c r="A197" s="142">
        <f t="shared" ref="A197:A260" si="47">A196+1</f>
        <v>194</v>
      </c>
      <c r="B197" s="143">
        <f t="shared" ref="B197:B260" si="48">B196+0.5584 + 2*0.001787*A197 -3*0.00000155*A197^2 - 4*0.00000000133*A197^3</f>
        <v>198.07363591300083</v>
      </c>
      <c r="C197" s="133">
        <v>270</v>
      </c>
      <c r="D197" s="133">
        <v>0</v>
      </c>
      <c r="E197" s="166">
        <v>0</v>
      </c>
      <c r="F197" s="143">
        <f t="shared" si="38"/>
        <v>11.735799999999999</v>
      </c>
      <c r="G197" s="143">
        <f t="shared" si="39"/>
        <v>0.28517993999999997</v>
      </c>
      <c r="H197" s="143">
        <f>'SW7'!C$12</f>
        <v>56.47</v>
      </c>
      <c r="I197" s="143">
        <f t="shared" si="40"/>
        <v>3168.6659999999997</v>
      </c>
      <c r="J197" s="143">
        <f>I197*'SW7'!C$13</f>
        <v>67.492585799999986</v>
      </c>
      <c r="K197" s="143">
        <f t="shared" si="41"/>
        <v>3.9936228528000086</v>
      </c>
      <c r="L197" s="167">
        <f t="shared" si="37"/>
        <v>5.9272377017082185</v>
      </c>
      <c r="M197" s="143">
        <f t="shared" si="42"/>
        <v>0.1440318761515097</v>
      </c>
      <c r="N197" s="143">
        <f t="shared" si="43"/>
        <v>23.708950806832874</v>
      </c>
      <c r="O197" s="143">
        <f t="shared" si="44"/>
        <v>269.53993304544531</v>
      </c>
      <c r="P197" s="143">
        <f t="shared" si="45"/>
        <v>1600.354179461219</v>
      </c>
      <c r="Q197" s="143">
        <f t="shared" si="45"/>
        <v>0</v>
      </c>
      <c r="R197" s="143">
        <f t="shared" si="45"/>
        <v>0</v>
      </c>
      <c r="S197" s="143">
        <f t="shared" si="46"/>
        <v>1869.8941125066644</v>
      </c>
      <c r="T197" s="143">
        <f>U196-(U196*(0.5^(1/'SW7'!C$2)))</f>
        <v>917.03893709028489</v>
      </c>
      <c r="U197" s="143">
        <f t="shared" ref="U197:U260" si="49">U196+S196-T196</f>
        <v>145488.81579998729</v>
      </c>
      <c r="V197" s="147">
        <f>(U197*'SW7'!C$3/(B197*'SW7'!C$4)/1000)</f>
        <v>0.47001066567219696</v>
      </c>
      <c r="W197" s="147">
        <f>V197/'SW7'!C$5</f>
        <v>5.8751333209024619</v>
      </c>
    </row>
    <row r="198" spans="1:23" x14ac:dyDescent="0.35">
      <c r="A198" s="142">
        <f t="shared" si="47"/>
        <v>195</v>
      </c>
      <c r="B198" s="143">
        <f t="shared" si="48"/>
        <v>199.11270252800085</v>
      </c>
      <c r="C198" s="133">
        <v>270</v>
      </c>
      <c r="D198" s="133">
        <v>0</v>
      </c>
      <c r="E198" s="166">
        <v>0</v>
      </c>
      <c r="F198" s="143">
        <f t="shared" si="38"/>
        <v>11.7165</v>
      </c>
      <c r="G198" s="143">
        <f t="shared" si="39"/>
        <v>0.28471094999999996</v>
      </c>
      <c r="H198" s="143">
        <f>'SW7'!C$12</f>
        <v>56.47</v>
      </c>
      <c r="I198" s="143">
        <f t="shared" si="40"/>
        <v>3163.4549999999999</v>
      </c>
      <c r="J198" s="143">
        <f>I198*'SW7'!C$13</f>
        <v>67.381591499999999</v>
      </c>
      <c r="K198" s="143">
        <f t="shared" si="41"/>
        <v>3.9556664375000068</v>
      </c>
      <c r="L198" s="167">
        <f t="shared" si="37"/>
        <v>5.9553621852554102</v>
      </c>
      <c r="M198" s="143">
        <f t="shared" si="42"/>
        <v>0.14471530110170647</v>
      </c>
      <c r="N198" s="143">
        <f t="shared" si="43"/>
        <v>23.821448741021641</v>
      </c>
      <c r="O198" s="143">
        <f t="shared" si="44"/>
        <v>266.53910000188574</v>
      </c>
      <c r="P198" s="143">
        <f t="shared" si="45"/>
        <v>1607.9477900189609</v>
      </c>
      <c r="Q198" s="143">
        <f t="shared" si="45"/>
        <v>0</v>
      </c>
      <c r="R198" s="143">
        <f t="shared" si="45"/>
        <v>0</v>
      </c>
      <c r="S198" s="143">
        <f t="shared" si="46"/>
        <v>1874.4868900208467</v>
      </c>
      <c r="T198" s="143">
        <f>U197-(U197*(0.5^(1/'SW7'!C$2)))</f>
        <v>923.09369328289176</v>
      </c>
      <c r="U198" s="143">
        <f t="shared" si="49"/>
        <v>146441.67097540369</v>
      </c>
      <c r="V198" s="147">
        <f>(U198*'SW7'!C$3/(B198*'SW7'!C$4)/1000)</f>
        <v>0.47062011619851235</v>
      </c>
      <c r="W198" s="147">
        <f>V198/'SW7'!C$5</f>
        <v>5.8827514524814042</v>
      </c>
    </row>
    <row r="199" spans="1:23" x14ac:dyDescent="0.35">
      <c r="A199" s="142">
        <f t="shared" si="47"/>
        <v>196</v>
      </c>
      <c r="B199" s="143">
        <f t="shared" si="48"/>
        <v>200.15291499648086</v>
      </c>
      <c r="C199" s="133">
        <v>270</v>
      </c>
      <c r="D199" s="133">
        <v>0</v>
      </c>
      <c r="E199" s="166">
        <v>0</v>
      </c>
      <c r="F199" s="143">
        <f t="shared" si="38"/>
        <v>11.696999999999999</v>
      </c>
      <c r="G199" s="143">
        <f t="shared" si="39"/>
        <v>0.28423709999999996</v>
      </c>
      <c r="H199" s="143">
        <f>'SW7'!C$12</f>
        <v>56.47</v>
      </c>
      <c r="I199" s="143">
        <f t="shared" si="40"/>
        <v>3158.1899999999996</v>
      </c>
      <c r="J199" s="143">
        <f>I199*'SW7'!C$13</f>
        <v>67.269446999999985</v>
      </c>
      <c r="K199" s="143">
        <f t="shared" si="41"/>
        <v>3.9176820608000043</v>
      </c>
      <c r="L199" s="167">
        <f t="shared" ref="L199:L262" si="50">5.4702 * LN(A199) - 22.889</f>
        <v>5.9833428089227745</v>
      </c>
      <c r="M199" s="143">
        <f t="shared" si="42"/>
        <v>0.14539523025682341</v>
      </c>
      <c r="N199" s="143">
        <f t="shared" si="43"/>
        <v>23.933371235691098</v>
      </c>
      <c r="O199" s="143">
        <f t="shared" si="44"/>
        <v>263.54030575183663</v>
      </c>
      <c r="P199" s="143">
        <f t="shared" si="45"/>
        <v>1615.5025584091491</v>
      </c>
      <c r="Q199" s="143">
        <f t="shared" si="45"/>
        <v>0</v>
      </c>
      <c r="R199" s="143">
        <f t="shared" si="45"/>
        <v>0</v>
      </c>
      <c r="S199" s="143">
        <f t="shared" si="46"/>
        <v>1879.0428641609856</v>
      </c>
      <c r="T199" s="143">
        <f>U198-(U198*(0.5^(1/'SW7'!C$2)))</f>
        <v>929.13934427127242</v>
      </c>
      <c r="U199" s="143">
        <f t="shared" si="49"/>
        <v>147393.06417214163</v>
      </c>
      <c r="V199" s="147">
        <f>(U199*'SW7'!C$3/(B199*'SW7'!C$4)/1000)</f>
        <v>0.47121586728012138</v>
      </c>
      <c r="W199" s="147">
        <f>V199/'SW7'!C$5</f>
        <v>5.8901983410015175</v>
      </c>
    </row>
    <row r="200" spans="1:23" x14ac:dyDescent="0.35">
      <c r="A200" s="142">
        <f t="shared" si="47"/>
        <v>197</v>
      </c>
      <c r="B200" s="143">
        <f t="shared" si="48"/>
        <v>201.19425776212088</v>
      </c>
      <c r="C200" s="133">
        <v>270</v>
      </c>
      <c r="D200" s="133">
        <v>0</v>
      </c>
      <c r="E200" s="166">
        <v>0</v>
      </c>
      <c r="F200" s="143">
        <f t="shared" si="38"/>
        <v>11.677299999999999</v>
      </c>
      <c r="G200" s="143">
        <f t="shared" si="39"/>
        <v>0.28375838999999997</v>
      </c>
      <c r="H200" s="143">
        <f>'SW7'!C$12</f>
        <v>56.47</v>
      </c>
      <c r="I200" s="143">
        <f t="shared" si="40"/>
        <v>3152.8709999999996</v>
      </c>
      <c r="J200" s="143">
        <f>I200*'SW7'!C$13</f>
        <v>67.156152299999988</v>
      </c>
      <c r="K200" s="143">
        <f t="shared" si="41"/>
        <v>3.8796469383000201</v>
      </c>
      <c r="L200" s="167">
        <f t="shared" si="50"/>
        <v>6.0111810369425456</v>
      </c>
      <c r="M200" s="143">
        <f t="shared" si="42"/>
        <v>0.14607169919770385</v>
      </c>
      <c r="N200" s="143">
        <f t="shared" si="43"/>
        <v>24.044724147770182</v>
      </c>
      <c r="O200" s="143">
        <f t="shared" si="44"/>
        <v>260.5421606587048</v>
      </c>
      <c r="P200" s="143">
        <f t="shared" si="45"/>
        <v>1623.0188799744874</v>
      </c>
      <c r="Q200" s="143">
        <f t="shared" si="45"/>
        <v>0</v>
      </c>
      <c r="R200" s="143">
        <f t="shared" si="45"/>
        <v>0</v>
      </c>
      <c r="S200" s="143">
        <f t="shared" si="46"/>
        <v>1883.5610406331921</v>
      </c>
      <c r="T200" s="143">
        <f>U199-(U199*(0.5^(1/'SW7'!C$2)))</f>
        <v>935.17571933494764</v>
      </c>
      <c r="U200" s="143">
        <f t="shared" si="49"/>
        <v>148342.96769203135</v>
      </c>
      <c r="V200" s="147">
        <f>(U200*'SW7'!C$3/(B200*'SW7'!C$4)/1000)</f>
        <v>0.47179806961093235</v>
      </c>
      <c r="W200" s="147">
        <f>V200/'SW7'!C$5</f>
        <v>5.8974758701366543</v>
      </c>
    </row>
    <row r="201" spans="1:23" x14ac:dyDescent="0.35">
      <c r="A201" s="142">
        <f t="shared" si="47"/>
        <v>198</v>
      </c>
      <c r="B201" s="143">
        <f t="shared" si="48"/>
        <v>202.23671523668088</v>
      </c>
      <c r="C201" s="133">
        <v>270</v>
      </c>
      <c r="D201" s="133">
        <v>0</v>
      </c>
      <c r="E201" s="166">
        <v>0</v>
      </c>
      <c r="F201" s="143">
        <f t="shared" si="38"/>
        <v>11.657399999999999</v>
      </c>
      <c r="G201" s="143">
        <f t="shared" si="39"/>
        <v>0.28327481999999998</v>
      </c>
      <c r="H201" s="143">
        <f>'SW7'!C$12</f>
        <v>56.47</v>
      </c>
      <c r="I201" s="143">
        <f t="shared" si="40"/>
        <v>3147.4979999999996</v>
      </c>
      <c r="J201" s="143">
        <f>I201*'SW7'!C$13</f>
        <v>67.041707399999993</v>
      </c>
      <c r="K201" s="143">
        <f t="shared" si="41"/>
        <v>3.8415376687999867</v>
      </c>
      <c r="L201" s="167">
        <f t="shared" si="50"/>
        <v>6.0388783113052469</v>
      </c>
      <c r="M201" s="143">
        <f t="shared" si="42"/>
        <v>0.14674474296471748</v>
      </c>
      <c r="N201" s="143">
        <f t="shared" si="43"/>
        <v>24.155513245220988</v>
      </c>
      <c r="O201" s="143">
        <f t="shared" si="44"/>
        <v>257.54324435776681</v>
      </c>
      <c r="P201" s="143">
        <f t="shared" si="45"/>
        <v>1630.4971440524166</v>
      </c>
      <c r="Q201" s="143">
        <f t="shared" si="45"/>
        <v>0</v>
      </c>
      <c r="R201" s="143">
        <f t="shared" si="45"/>
        <v>0</v>
      </c>
      <c r="S201" s="143">
        <f t="shared" si="46"/>
        <v>1888.0403884101834</v>
      </c>
      <c r="T201" s="143">
        <f>U200-(U200*(0.5^(1/'SW7'!C$2)))</f>
        <v>941.20264273532666</v>
      </c>
      <c r="U201" s="143">
        <f t="shared" si="49"/>
        <v>149291.35301332959</v>
      </c>
      <c r="V201" s="147">
        <f>(U201*'SW7'!C$3/(B201*'SW7'!C$4)/1000)</f>
        <v>0.47236686888707385</v>
      </c>
      <c r="W201" s="147">
        <f>V201/'SW7'!C$5</f>
        <v>5.9045858610884228</v>
      </c>
    </row>
    <row r="202" spans="1:23" x14ac:dyDescent="0.35">
      <c r="A202" s="142">
        <f t="shared" si="47"/>
        <v>199</v>
      </c>
      <c r="B202" s="143">
        <f t="shared" si="48"/>
        <v>203.28027180000089</v>
      </c>
      <c r="C202" s="133">
        <v>270</v>
      </c>
      <c r="D202" s="133">
        <v>0</v>
      </c>
      <c r="E202" s="166">
        <v>0</v>
      </c>
      <c r="F202" s="143">
        <f t="shared" si="38"/>
        <v>11.6373</v>
      </c>
      <c r="G202" s="143">
        <f t="shared" si="39"/>
        <v>0.28278639</v>
      </c>
      <c r="H202" s="143">
        <f>'SW7'!C$12</f>
        <v>56.47</v>
      </c>
      <c r="I202" s="143">
        <f t="shared" si="40"/>
        <v>3142.0709999999999</v>
      </c>
      <c r="J202" s="143">
        <f>I202*'SW7'!C$13</f>
        <v>66.9261123</v>
      </c>
      <c r="K202" s="143">
        <f t="shared" si="41"/>
        <v>3.8033302342999846</v>
      </c>
      <c r="L202" s="167">
        <f t="shared" si="50"/>
        <v>6.0664360522079193</v>
      </c>
      <c r="M202" s="143">
        <f t="shared" si="42"/>
        <v>0.14741439606865242</v>
      </c>
      <c r="N202" s="143">
        <f t="shared" si="43"/>
        <v>24.265744208831677</v>
      </c>
      <c r="O202" s="143">
        <f t="shared" si="44"/>
        <v>254.54210637474608</v>
      </c>
      <c r="P202" s="143">
        <f t="shared" si="45"/>
        <v>1637.9377340961382</v>
      </c>
      <c r="Q202" s="143">
        <f t="shared" si="45"/>
        <v>0</v>
      </c>
      <c r="R202" s="143">
        <f t="shared" si="45"/>
        <v>0</v>
      </c>
      <c r="S202" s="143">
        <f t="shared" si="46"/>
        <v>1892.4798404708843</v>
      </c>
      <c r="T202" s="143">
        <f>U201-(U201*(0.5^(1/'SW7'!C$2)))</f>
        <v>947.21993350834236</v>
      </c>
      <c r="U202" s="143">
        <f t="shared" si="49"/>
        <v>150238.19075900444</v>
      </c>
      <c r="V202" s="147">
        <f>(U202*'SW7'!C$3/(B202*'SW7'!C$4)/1000)</f>
        <v>0.47292240581714723</v>
      </c>
      <c r="W202" s="147">
        <f>V202/'SW7'!C$5</f>
        <v>5.9115300727143403</v>
      </c>
    </row>
    <row r="203" spans="1:23" x14ac:dyDescent="0.35">
      <c r="A203" s="142">
        <f t="shared" si="47"/>
        <v>200</v>
      </c>
      <c r="B203" s="143">
        <f t="shared" si="48"/>
        <v>204.32491180000088</v>
      </c>
      <c r="C203" s="133">
        <v>270</v>
      </c>
      <c r="D203" s="133">
        <v>0</v>
      </c>
      <c r="E203" s="166">
        <v>0</v>
      </c>
      <c r="F203" s="143">
        <f t="shared" si="38"/>
        <v>11.616999999999999</v>
      </c>
      <c r="G203" s="143">
        <f t="shared" si="39"/>
        <v>0.28229309999999996</v>
      </c>
      <c r="H203" s="143">
        <f>'SW7'!C$12</f>
        <v>56.47</v>
      </c>
      <c r="I203" s="143">
        <f t="shared" si="40"/>
        <v>3136.5899999999997</v>
      </c>
      <c r="J203" s="143">
        <f>I203*'SW7'!C$13</f>
        <v>66.809366999999995</v>
      </c>
      <c r="K203" s="143">
        <f t="shared" si="41"/>
        <v>3.7650000000000077</v>
      </c>
      <c r="L203" s="167">
        <f t="shared" si="50"/>
        <v>6.0938556584910692</v>
      </c>
      <c r="M203" s="143">
        <f t="shared" si="42"/>
        <v>0.14808069250133296</v>
      </c>
      <c r="N203" s="143">
        <f t="shared" si="43"/>
        <v>24.375422633964277</v>
      </c>
      <c r="O203" s="143">
        <f t="shared" si="44"/>
        <v>251.5372667550005</v>
      </c>
      <c r="P203" s="143">
        <f t="shared" si="45"/>
        <v>1645.3410277925886</v>
      </c>
      <c r="Q203" s="143">
        <f t="shared" si="45"/>
        <v>0</v>
      </c>
      <c r="R203" s="143">
        <f t="shared" si="45"/>
        <v>0</v>
      </c>
      <c r="S203" s="143">
        <f t="shared" si="46"/>
        <v>1896.8782945475891</v>
      </c>
      <c r="T203" s="143">
        <f>U202-(U202*(0.5^(1/'SW7'!C$2)))</f>
        <v>953.22740526340203</v>
      </c>
      <c r="U203" s="143">
        <f t="shared" si="49"/>
        <v>151183.45066596699</v>
      </c>
      <c r="V203" s="147">
        <f>(U203*'SW7'!C$3/(B203*'SW7'!C$4)/1000)</f>
        <v>0.47346481613572788</v>
      </c>
      <c r="W203" s="147">
        <f>V203/'SW7'!C$5</f>
        <v>5.918310201696598</v>
      </c>
    </row>
    <row r="204" spans="1:23" x14ac:dyDescent="0.35">
      <c r="A204" s="142">
        <f t="shared" si="47"/>
        <v>201</v>
      </c>
      <c r="B204" s="143">
        <f t="shared" si="48"/>
        <v>205.37061955268089</v>
      </c>
      <c r="C204" s="133">
        <v>270</v>
      </c>
      <c r="D204" s="133">
        <v>0</v>
      </c>
      <c r="E204" s="166">
        <v>0</v>
      </c>
      <c r="F204" s="143">
        <f t="shared" si="38"/>
        <v>11.596499999999999</v>
      </c>
      <c r="G204" s="143">
        <f t="shared" si="39"/>
        <v>0.28179494999999993</v>
      </c>
      <c r="H204" s="143">
        <f>'SW7'!C$12</f>
        <v>56.47</v>
      </c>
      <c r="I204" s="143">
        <f t="shared" si="40"/>
        <v>3131.0549999999998</v>
      </c>
      <c r="J204" s="143">
        <f>I204*'SW7'!C$13</f>
        <v>66.691471499999992</v>
      </c>
      <c r="K204" s="143">
        <f t="shared" si="41"/>
        <v>3.72652171430002</v>
      </c>
      <c r="L204" s="167">
        <f t="shared" si="50"/>
        <v>6.1211385080647567</v>
      </c>
      <c r="M204" s="143">
        <f t="shared" si="42"/>
        <v>0.14874366574597359</v>
      </c>
      <c r="N204" s="143">
        <f t="shared" si="43"/>
        <v>24.484554032259027</v>
      </c>
      <c r="O204" s="143">
        <f t="shared" si="44"/>
        <v>248.5272167033709</v>
      </c>
      <c r="P204" s="143">
        <f t="shared" si="45"/>
        <v>1652.7073971774844</v>
      </c>
      <c r="Q204" s="143">
        <f t="shared" si="45"/>
        <v>0</v>
      </c>
      <c r="R204" s="143">
        <f t="shared" si="45"/>
        <v>0</v>
      </c>
      <c r="S204" s="143">
        <f t="shared" si="46"/>
        <v>1901.2346138808552</v>
      </c>
      <c r="T204" s="143">
        <f>U203-(U203*(0.5^(1/'SW7'!C$2)))</f>
        <v>959.22486598801333</v>
      </c>
      <c r="U204" s="143">
        <f t="shared" si="49"/>
        <v>152127.10155525117</v>
      </c>
      <c r="V204" s="147">
        <f>(U204*'SW7'!C$3/(B204*'SW7'!C$4)/1000)</f>
        <v>0.47399423061998575</v>
      </c>
      <c r="W204" s="147">
        <f>V204/'SW7'!C$5</f>
        <v>5.924927882749822</v>
      </c>
    </row>
    <row r="205" spans="1:23" x14ac:dyDescent="0.35">
      <c r="A205" s="142">
        <f t="shared" si="47"/>
        <v>202</v>
      </c>
      <c r="B205" s="143">
        <f t="shared" si="48"/>
        <v>206.41737934212091</v>
      </c>
      <c r="C205" s="133">
        <v>270</v>
      </c>
      <c r="D205" s="133">
        <v>0</v>
      </c>
      <c r="E205" s="166">
        <v>0</v>
      </c>
      <c r="F205" s="143">
        <f t="shared" si="38"/>
        <v>11.575799999999999</v>
      </c>
      <c r="G205" s="143">
        <f t="shared" si="39"/>
        <v>0.28129193999999996</v>
      </c>
      <c r="H205" s="143">
        <f>'SW7'!C$12</f>
        <v>56.47</v>
      </c>
      <c r="I205" s="143">
        <f t="shared" si="40"/>
        <v>3125.4659999999999</v>
      </c>
      <c r="J205" s="143">
        <f>I205*'SW7'!C$13</f>
        <v>66.572425799999991</v>
      </c>
      <c r="K205" s="143">
        <f t="shared" si="41"/>
        <v>3.6878695087999986</v>
      </c>
      <c r="L205" s="167">
        <f t="shared" si="50"/>
        <v>6.1482859583240739</v>
      </c>
      <c r="M205" s="143">
        <f t="shared" si="42"/>
        <v>0.14940334878727499</v>
      </c>
      <c r="N205" s="143">
        <f t="shared" si="43"/>
        <v>24.593143833296295</v>
      </c>
      <c r="O205" s="143">
        <f t="shared" si="44"/>
        <v>245.51041923467031</v>
      </c>
      <c r="P205" s="143">
        <f t="shared" si="45"/>
        <v>1660.0372087475</v>
      </c>
      <c r="Q205" s="143">
        <f t="shared" si="45"/>
        <v>0</v>
      </c>
      <c r="R205" s="143">
        <f t="shared" si="45"/>
        <v>0</v>
      </c>
      <c r="S205" s="143">
        <f t="shared" si="46"/>
        <v>1905.5476279821703</v>
      </c>
      <c r="T205" s="143">
        <f>U204-(U204*(0.5^(1/'SW7'!C$2)))</f>
        <v>965.21211785866763</v>
      </c>
      <c r="U205" s="143">
        <f t="shared" si="49"/>
        <v>153069.11130314402</v>
      </c>
      <c r="V205" s="147">
        <f>(U205*'SW7'!C$3/(B205*'SW7'!C$4)/1000)</f>
        <v>0.47451077510931255</v>
      </c>
      <c r="W205" s="147">
        <f>V205/'SW7'!C$5</f>
        <v>5.931384688866407</v>
      </c>
    </row>
    <row r="206" spans="1:23" x14ac:dyDescent="0.35">
      <c r="A206" s="142">
        <f t="shared" si="47"/>
        <v>203</v>
      </c>
      <c r="B206" s="143">
        <f t="shared" si="48"/>
        <v>207.46517542048093</v>
      </c>
      <c r="C206" s="133">
        <v>270</v>
      </c>
      <c r="D206" s="133">
        <v>0</v>
      </c>
      <c r="E206" s="166">
        <v>0</v>
      </c>
      <c r="F206" s="143">
        <f t="shared" si="38"/>
        <v>11.5549</v>
      </c>
      <c r="G206" s="143">
        <f t="shared" si="39"/>
        <v>0.28078407</v>
      </c>
      <c r="H206" s="143">
        <f>'SW7'!C$12</f>
        <v>56.47</v>
      </c>
      <c r="I206" s="143">
        <f t="shared" si="40"/>
        <v>3119.8229999999999</v>
      </c>
      <c r="J206" s="143">
        <f>I206*'SW7'!C$13</f>
        <v>66.452229899999992</v>
      </c>
      <c r="K206" s="143">
        <f t="shared" si="41"/>
        <v>3.6490168982999762</v>
      </c>
      <c r="L206" s="167">
        <f t="shared" si="50"/>
        <v>6.1752993465543859</v>
      </c>
      <c r="M206" s="143">
        <f t="shared" si="42"/>
        <v>0.15005977412127158</v>
      </c>
      <c r="N206" s="143">
        <f t="shared" si="43"/>
        <v>24.701197386217544</v>
      </c>
      <c r="O206" s="143">
        <f t="shared" si="44"/>
        <v>242.4853098348149</v>
      </c>
      <c r="P206" s="143">
        <f t="shared" si="45"/>
        <v>1667.3308235696843</v>
      </c>
      <c r="Q206" s="143">
        <f t="shared" si="45"/>
        <v>0</v>
      </c>
      <c r="R206" s="143">
        <f t="shared" si="45"/>
        <v>0</v>
      </c>
      <c r="S206" s="143">
        <f t="shared" si="46"/>
        <v>1909.8161334044992</v>
      </c>
      <c r="T206" s="143">
        <f>U205-(U205*(0.5^(1/'SW7'!C$2)))</f>
        <v>971.18895705768955</v>
      </c>
      <c r="U206" s="143">
        <f t="shared" si="49"/>
        <v>154009.44681326751</v>
      </c>
      <c r="V206" s="147">
        <f>(U206*'SW7'!C$3/(B206*'SW7'!C$4)/1000)</f>
        <v>0.4750145705278343</v>
      </c>
      <c r="W206" s="147">
        <f>V206/'SW7'!C$5</f>
        <v>5.9376821315979287</v>
      </c>
    </row>
    <row r="207" spans="1:23" x14ac:dyDescent="0.35">
      <c r="A207" s="142">
        <f t="shared" si="47"/>
        <v>204</v>
      </c>
      <c r="B207" s="143">
        <f t="shared" si="48"/>
        <v>208.51399200800094</v>
      </c>
      <c r="C207" s="133">
        <v>270</v>
      </c>
      <c r="D207" s="133">
        <v>0</v>
      </c>
      <c r="E207" s="166">
        <v>0</v>
      </c>
      <c r="F207" s="143">
        <f t="shared" si="38"/>
        <v>11.533799999999999</v>
      </c>
      <c r="G207" s="143">
        <f t="shared" si="39"/>
        <v>0.28027133999999998</v>
      </c>
      <c r="H207" s="143">
        <f>'SW7'!C$12</f>
        <v>56.47</v>
      </c>
      <c r="I207" s="143">
        <f t="shared" si="40"/>
        <v>3114.1259999999997</v>
      </c>
      <c r="J207" s="143">
        <f>I207*'SW7'!C$13</f>
        <v>66.330883799999995</v>
      </c>
      <c r="K207" s="143">
        <f t="shared" si="41"/>
        <v>3.6099367808000054</v>
      </c>
      <c r="L207" s="167">
        <f t="shared" si="50"/>
        <v>6.2021799903266306</v>
      </c>
      <c r="M207" s="143">
        <f t="shared" si="42"/>
        <v>0.15071297376493711</v>
      </c>
      <c r="N207" s="143">
        <f t="shared" si="43"/>
        <v>24.808719961306522</v>
      </c>
      <c r="O207" s="143">
        <f t="shared" si="44"/>
        <v>239.4502971325912</v>
      </c>
      <c r="P207" s="143">
        <f t="shared" si="45"/>
        <v>1674.5885973881902</v>
      </c>
      <c r="Q207" s="143">
        <f t="shared" si="45"/>
        <v>0</v>
      </c>
      <c r="R207" s="143">
        <f t="shared" si="45"/>
        <v>0</v>
      </c>
      <c r="S207" s="143">
        <f t="shared" si="46"/>
        <v>1914.0388945207815</v>
      </c>
      <c r="T207" s="143">
        <f>U206-(U206*(0.5^(1/'SW7'!C$2)))</f>
        <v>977.15517359599471</v>
      </c>
      <c r="U207" s="143">
        <f t="shared" si="49"/>
        <v>154948.07398961432</v>
      </c>
      <c r="V207" s="147">
        <f>(U207*'SW7'!C$3/(B207*'SW7'!C$4)/1000)</f>
        <v>0.47550573290970227</v>
      </c>
      <c r="W207" s="147">
        <f>V207/'SW7'!C$5</f>
        <v>5.9438216613712784</v>
      </c>
    </row>
    <row r="208" spans="1:23" x14ac:dyDescent="0.35">
      <c r="A208" s="142">
        <f t="shared" si="47"/>
        <v>205</v>
      </c>
      <c r="B208" s="143">
        <f t="shared" si="48"/>
        <v>209.56381329300098</v>
      </c>
      <c r="C208" s="133">
        <v>270</v>
      </c>
      <c r="D208" s="133">
        <v>0</v>
      </c>
      <c r="E208" s="166">
        <v>0</v>
      </c>
      <c r="F208" s="143">
        <f t="shared" si="38"/>
        <v>11.512499999999999</v>
      </c>
      <c r="G208" s="143">
        <f t="shared" si="39"/>
        <v>0.27975374999999997</v>
      </c>
      <c r="H208" s="143">
        <f>'SW7'!C$12</f>
        <v>56.47</v>
      </c>
      <c r="I208" s="143">
        <f t="shared" si="40"/>
        <v>3108.375</v>
      </c>
      <c r="J208" s="143">
        <f>I208*'SW7'!C$13</f>
        <v>66.208387500000001</v>
      </c>
      <c r="K208" s="143">
        <f t="shared" si="41"/>
        <v>3.5706014374999739</v>
      </c>
      <c r="L208" s="167">
        <f t="shared" si="50"/>
        <v>6.2289291878829225</v>
      </c>
      <c r="M208" s="143">
        <f t="shared" si="42"/>
        <v>0.151362979265555</v>
      </c>
      <c r="N208" s="143">
        <f t="shared" si="43"/>
        <v>24.91571675153169</v>
      </c>
      <c r="O208" s="143">
        <f t="shared" si="44"/>
        <v>236.40376358205532</v>
      </c>
      <c r="P208" s="143">
        <f t="shared" si="45"/>
        <v>1681.8108807283891</v>
      </c>
      <c r="Q208" s="143">
        <f t="shared" si="45"/>
        <v>0</v>
      </c>
      <c r="R208" s="143">
        <f t="shared" si="45"/>
        <v>0</v>
      </c>
      <c r="S208" s="143">
        <f t="shared" si="46"/>
        <v>1918.2146443104443</v>
      </c>
      <c r="T208" s="143">
        <f>U207-(U207*(0.5^(1/'SW7'!C$2)))</f>
        <v>983.11055114213377</v>
      </c>
      <c r="U208" s="143">
        <f t="shared" si="49"/>
        <v>155884.95771053911</v>
      </c>
      <c r="V208" s="147">
        <f>(U208*'SW7'!C$3/(B208*'SW7'!C$4)/1000)</f>
        <v>0.47598437342705568</v>
      </c>
      <c r="W208" s="147">
        <f>V208/'SW7'!C$5</f>
        <v>5.9498046678381957</v>
      </c>
    </row>
    <row r="209" spans="1:23" x14ac:dyDescent="0.35">
      <c r="A209" s="142">
        <f t="shared" si="47"/>
        <v>206</v>
      </c>
      <c r="B209" s="143">
        <f t="shared" si="48"/>
        <v>210.61462343188097</v>
      </c>
      <c r="C209" s="133">
        <v>270</v>
      </c>
      <c r="D209" s="133">
        <v>0</v>
      </c>
      <c r="E209" s="166">
        <v>0</v>
      </c>
      <c r="F209" s="143">
        <f t="shared" si="38"/>
        <v>11.491</v>
      </c>
      <c r="G209" s="143">
        <f t="shared" si="39"/>
        <v>0.27923129999999996</v>
      </c>
      <c r="H209" s="143">
        <f>'SW7'!C$12</f>
        <v>56.47</v>
      </c>
      <c r="I209" s="143">
        <f t="shared" si="40"/>
        <v>3102.5699999999997</v>
      </c>
      <c r="J209" s="143">
        <f>I209*'SW7'!C$13</f>
        <v>66.084740999999994</v>
      </c>
      <c r="K209" s="143">
        <f t="shared" si="41"/>
        <v>3.530982532799996</v>
      </c>
      <c r="L209" s="167">
        <f t="shared" si="50"/>
        <v>6.255548218512768</v>
      </c>
      <c r="M209" s="143">
        <f t="shared" si="42"/>
        <v>0.15200982170986024</v>
      </c>
      <c r="N209" s="143">
        <f t="shared" si="43"/>
        <v>25.022192874051072</v>
      </c>
      <c r="O209" s="143">
        <f t="shared" si="44"/>
        <v>233.34406615561173</v>
      </c>
      <c r="P209" s="143">
        <f t="shared" si="45"/>
        <v>1688.9980189984474</v>
      </c>
      <c r="Q209" s="143">
        <f t="shared" si="45"/>
        <v>0</v>
      </c>
      <c r="R209" s="143">
        <f t="shared" si="45"/>
        <v>0</v>
      </c>
      <c r="S209" s="143">
        <f t="shared" si="46"/>
        <v>1922.3420851540591</v>
      </c>
      <c r="T209" s="143">
        <f>U208-(U208*(0.5^(1/'SW7'!C$2)))</f>
        <v>989.05486685718643</v>
      </c>
      <c r="U209" s="143">
        <f t="shared" si="49"/>
        <v>156820.06180370742</v>
      </c>
      <c r="V209" s="147">
        <f>(U209*'SW7'!C$3/(B209*'SW7'!C$4)/1000)</f>
        <v>0.47645059842055426</v>
      </c>
      <c r="W209" s="147">
        <f>V209/'SW7'!C$5</f>
        <v>5.955632480256928</v>
      </c>
    </row>
    <row r="210" spans="1:23" x14ac:dyDescent="0.35">
      <c r="A210" s="142">
        <f t="shared" si="47"/>
        <v>207</v>
      </c>
      <c r="B210" s="143">
        <f t="shared" si="48"/>
        <v>211.66640654912098</v>
      </c>
      <c r="C210" s="133">
        <v>270</v>
      </c>
      <c r="D210" s="133">
        <v>0</v>
      </c>
      <c r="E210" s="166">
        <v>0</v>
      </c>
      <c r="F210" s="143">
        <f t="shared" si="38"/>
        <v>11.469299999999999</v>
      </c>
      <c r="G210" s="143">
        <f t="shared" si="39"/>
        <v>0.27870398999999996</v>
      </c>
      <c r="H210" s="143">
        <f>'SW7'!C$12</f>
        <v>56.47</v>
      </c>
      <c r="I210" s="143">
        <f t="shared" si="40"/>
        <v>3096.7109999999998</v>
      </c>
      <c r="J210" s="143">
        <f>I210*'SW7'!C$13</f>
        <v>65.959944299999989</v>
      </c>
      <c r="K210" s="143">
        <f t="shared" si="41"/>
        <v>3.4910511142999852</v>
      </c>
      <c r="L210" s="167">
        <f t="shared" si="50"/>
        <v>6.2820383429202202</v>
      </c>
      <c r="M210" s="143">
        <f t="shared" si="42"/>
        <v>0.15265353173296134</v>
      </c>
      <c r="N210" s="143">
        <f t="shared" si="43"/>
        <v>25.128153371680881</v>
      </c>
      <c r="O210" s="143">
        <f t="shared" si="44"/>
        <v>230.2695370476799</v>
      </c>
      <c r="P210" s="143">
        <f t="shared" si="45"/>
        <v>1696.1503525884596</v>
      </c>
      <c r="Q210" s="143">
        <f t="shared" si="45"/>
        <v>0</v>
      </c>
      <c r="R210" s="143">
        <f t="shared" si="45"/>
        <v>0</v>
      </c>
      <c r="S210" s="143">
        <f t="shared" si="46"/>
        <v>1926.4198896361395</v>
      </c>
      <c r="T210" s="143">
        <f>U209-(U209*(0.5^(1/'SW7'!C$2)))</f>
        <v>994.98789123588358</v>
      </c>
      <c r="U210" s="143">
        <f t="shared" si="49"/>
        <v>157753.34902200429</v>
      </c>
      <c r="V210" s="147">
        <f>(U210*'SW7'!C$3/(B210*'SW7'!C$4)/1000)</f>
        <v>0.47690450943238</v>
      </c>
      <c r="W210" s="147">
        <f>V210/'SW7'!C$5</f>
        <v>5.9613063679047498</v>
      </c>
    </row>
    <row r="211" spans="1:23" x14ac:dyDescent="0.35">
      <c r="A211" s="142">
        <f t="shared" si="47"/>
        <v>208</v>
      </c>
      <c r="B211" s="143">
        <f t="shared" si="48"/>
        <v>212.71914673728099</v>
      </c>
      <c r="C211" s="133">
        <v>270</v>
      </c>
      <c r="D211" s="133">
        <v>0</v>
      </c>
      <c r="E211" s="166">
        <v>0</v>
      </c>
      <c r="F211" s="143">
        <f t="shared" si="38"/>
        <v>11.447399999999998</v>
      </c>
      <c r="G211" s="143">
        <f t="shared" si="39"/>
        <v>0.27817181999999996</v>
      </c>
      <c r="H211" s="143">
        <f>'SW7'!C$12</f>
        <v>56.47</v>
      </c>
      <c r="I211" s="143">
        <f t="shared" si="40"/>
        <v>3090.7979999999993</v>
      </c>
      <c r="J211" s="143">
        <f>I211*'SW7'!C$13</f>
        <v>65.833997399999987</v>
      </c>
      <c r="K211" s="143">
        <f t="shared" si="41"/>
        <v>3.4507776128000103</v>
      </c>
      <c r="L211" s="167">
        <f t="shared" si="50"/>
        <v>6.3084008035821491</v>
      </c>
      <c r="M211" s="143">
        <f t="shared" si="42"/>
        <v>0.15329413952704621</v>
      </c>
      <c r="N211" s="143">
        <f t="shared" si="43"/>
        <v>25.233603214328596</v>
      </c>
      <c r="O211" s="143">
        <f t="shared" si="44"/>
        <v>227.17848438905403</v>
      </c>
      <c r="P211" s="143">
        <f t="shared" si="45"/>
        <v>1703.2682169671803</v>
      </c>
      <c r="Q211" s="143">
        <f t="shared" si="45"/>
        <v>0</v>
      </c>
      <c r="R211" s="143">
        <f t="shared" si="45"/>
        <v>0</v>
      </c>
      <c r="S211" s="143">
        <f t="shared" si="46"/>
        <v>1930.4467013562344</v>
      </c>
      <c r="T211" s="143">
        <f>U210-(U210*(0.5^(1/'SW7'!C$2)))</f>
        <v>1000.9093879536376</v>
      </c>
      <c r="U211" s="143">
        <f t="shared" si="49"/>
        <v>158684.78102040454</v>
      </c>
      <c r="V211" s="147">
        <f>(U211*'SW7'!C$3/(B211*'SW7'!C$4)/1000)</f>
        <v>0.47734620324161853</v>
      </c>
      <c r="W211" s="147">
        <f>V211/'SW7'!C$5</f>
        <v>5.9668275405202316</v>
      </c>
    </row>
    <row r="212" spans="1:23" x14ac:dyDescent="0.35">
      <c r="A212" s="142">
        <f t="shared" si="47"/>
        <v>209</v>
      </c>
      <c r="B212" s="143">
        <f t="shared" si="48"/>
        <v>213.77282805700099</v>
      </c>
      <c r="C212" s="133">
        <v>270</v>
      </c>
      <c r="D212" s="133">
        <v>0</v>
      </c>
      <c r="E212" s="166">
        <v>0</v>
      </c>
      <c r="F212" s="143">
        <f t="shared" si="38"/>
        <v>11.4253</v>
      </c>
      <c r="G212" s="143">
        <f t="shared" si="39"/>
        <v>0.27763478999999996</v>
      </c>
      <c r="H212" s="143">
        <f>'SW7'!C$12</f>
        <v>56.47</v>
      </c>
      <c r="I212" s="143">
        <f t="shared" si="40"/>
        <v>3084.8310000000001</v>
      </c>
      <c r="J212" s="143">
        <f>I212*'SW7'!C$13</f>
        <v>65.706900300000001</v>
      </c>
      <c r="K212" s="143">
        <f t="shared" si="41"/>
        <v>3.4101318423000109</v>
      </c>
      <c r="L212" s="167">
        <f t="shared" si="50"/>
        <v>6.3346368250979097</v>
      </c>
      <c r="M212" s="143">
        <f t="shared" si="42"/>
        <v>0.15393167484987919</v>
      </c>
      <c r="N212" s="143">
        <f t="shared" si="43"/>
        <v>25.338547300391639</v>
      </c>
      <c r="O212" s="143">
        <f t="shared" si="44"/>
        <v>224.06919297186215</v>
      </c>
      <c r="P212" s="143">
        <f t="shared" si="45"/>
        <v>1710.3519427764356</v>
      </c>
      <c r="Q212" s="143">
        <f t="shared" si="45"/>
        <v>0</v>
      </c>
      <c r="R212" s="143">
        <f t="shared" si="45"/>
        <v>0</v>
      </c>
      <c r="S212" s="143">
        <f t="shared" si="46"/>
        <v>1934.4211357482977</v>
      </c>
      <c r="T212" s="143">
        <f>U211-(U211*(0.5^(1/'SW7'!C$2)))</f>
        <v>1006.8191137199756</v>
      </c>
      <c r="U212" s="143">
        <f t="shared" si="49"/>
        <v>159614.31833380714</v>
      </c>
      <c r="V212" s="147">
        <f>(U212*'SW7'!C$3/(B212*'SW7'!C$4)/1000)</f>
        <v>0.47777577190192561</v>
      </c>
      <c r="W212" s="147">
        <f>V212/'SW7'!C$5</f>
        <v>5.9721971487740699</v>
      </c>
    </row>
    <row r="213" spans="1:23" x14ac:dyDescent="0.35">
      <c r="A213" s="142">
        <f t="shared" si="47"/>
        <v>210</v>
      </c>
      <c r="B213" s="143">
        <f t="shared" si="48"/>
        <v>214.82743453700101</v>
      </c>
      <c r="C213" s="133">
        <v>270</v>
      </c>
      <c r="D213" s="133">
        <v>0</v>
      </c>
      <c r="E213" s="166">
        <v>0</v>
      </c>
      <c r="F213" s="143">
        <f t="shared" si="38"/>
        <v>11.402999999999999</v>
      </c>
      <c r="G213" s="143">
        <f t="shared" si="39"/>
        <v>0.27709289999999998</v>
      </c>
      <c r="H213" s="143">
        <f>'SW7'!C$12</f>
        <v>56.47</v>
      </c>
      <c r="I213" s="143">
        <f t="shared" si="40"/>
        <v>3078.8099999999995</v>
      </c>
      <c r="J213" s="143">
        <f>I213*'SW7'!C$13</f>
        <v>65.578652999999989</v>
      </c>
      <c r="K213" s="143">
        <f t="shared" si="41"/>
        <v>3.369082999999975</v>
      </c>
      <c r="L213" s="167">
        <f t="shared" si="50"/>
        <v>6.3607476145306983</v>
      </c>
      <c r="M213" s="143">
        <f t="shared" si="42"/>
        <v>0.15456616703309595</v>
      </c>
      <c r="N213" s="143">
        <f t="shared" si="43"/>
        <v>25.442990458122793</v>
      </c>
      <c r="O213" s="143">
        <f t="shared" si="44"/>
        <v>220.93992498519731</v>
      </c>
      <c r="P213" s="143">
        <f t="shared" si="45"/>
        <v>1717.4018559232886</v>
      </c>
      <c r="Q213" s="143">
        <f t="shared" si="45"/>
        <v>0</v>
      </c>
      <c r="R213" s="143">
        <f t="shared" si="45"/>
        <v>0</v>
      </c>
      <c r="S213" s="143">
        <f t="shared" si="46"/>
        <v>1938.3417809084858</v>
      </c>
      <c r="T213" s="143">
        <f>U212-(U212*(0.5^(1/'SW7'!C$2)))</f>
        <v>1012.7168181377056</v>
      </c>
      <c r="U213" s="143">
        <f t="shared" si="49"/>
        <v>160541.92035583546</v>
      </c>
      <c r="V213" s="147">
        <f>(U213*'SW7'!C$3/(B213*'SW7'!C$4)/1000)</f>
        <v>0.47819330278139255</v>
      </c>
      <c r="W213" s="147">
        <f>V213/'SW7'!C$5</f>
        <v>5.9774162847674068</v>
      </c>
    </row>
    <row r="214" spans="1:23" x14ac:dyDescent="0.35">
      <c r="A214" s="142">
        <f t="shared" si="47"/>
        <v>211</v>
      </c>
      <c r="B214" s="143">
        <f t="shared" si="48"/>
        <v>215.882950174081</v>
      </c>
      <c r="C214" s="133">
        <v>270</v>
      </c>
      <c r="D214" s="133">
        <v>0</v>
      </c>
      <c r="E214" s="166">
        <v>0</v>
      </c>
      <c r="F214" s="143">
        <f t="shared" si="38"/>
        <v>11.380499999999998</v>
      </c>
      <c r="G214" s="143">
        <f t="shared" si="39"/>
        <v>0.27654614999999994</v>
      </c>
      <c r="H214" s="143">
        <f>'SW7'!C$12</f>
        <v>56.47</v>
      </c>
      <c r="I214" s="143">
        <f t="shared" si="40"/>
        <v>3072.7349999999992</v>
      </c>
      <c r="J214" s="143">
        <f>I214*'SW7'!C$13</f>
        <v>65.449255499999978</v>
      </c>
      <c r="K214" s="143">
        <f t="shared" si="41"/>
        <v>3.3275996663000029</v>
      </c>
      <c r="L214" s="167">
        <f t="shared" si="50"/>
        <v>6.3867343617407819</v>
      </c>
      <c r="M214" s="143">
        <f t="shared" si="42"/>
        <v>0.155197644990301</v>
      </c>
      <c r="N214" s="143">
        <f t="shared" si="43"/>
        <v>25.546937446963128</v>
      </c>
      <c r="O214" s="143">
        <f t="shared" si="44"/>
        <v>217.78892076138357</v>
      </c>
      <c r="P214" s="143">
        <f t="shared" si="45"/>
        <v>1724.4182776700111</v>
      </c>
      <c r="Q214" s="143">
        <f t="shared" si="45"/>
        <v>0</v>
      </c>
      <c r="R214" s="143">
        <f t="shared" si="45"/>
        <v>0</v>
      </c>
      <c r="S214" s="143">
        <f t="shared" si="46"/>
        <v>1942.2071984313948</v>
      </c>
      <c r="T214" s="143">
        <f>U213-(U213*(0.5^(1/'SW7'!C$2)))</f>
        <v>1018.6022435685154</v>
      </c>
      <c r="U214" s="143">
        <f t="shared" si="49"/>
        <v>161467.54531860625</v>
      </c>
      <c r="V214" s="147">
        <f>(U214*'SW7'!C$3/(B214*'SW7'!C$4)/1000)</f>
        <v>0.4785988786045286</v>
      </c>
      <c r="W214" s="147">
        <f>V214/'SW7'!C$5</f>
        <v>5.9824859825566072</v>
      </c>
    </row>
    <row r="215" spans="1:23" x14ac:dyDescent="0.35">
      <c r="A215" s="142">
        <f t="shared" si="47"/>
        <v>212</v>
      </c>
      <c r="B215" s="143">
        <f t="shared" si="48"/>
        <v>216.93935893312101</v>
      </c>
      <c r="C215" s="133">
        <v>270</v>
      </c>
      <c r="D215" s="133">
        <v>0</v>
      </c>
      <c r="E215" s="166">
        <v>0</v>
      </c>
      <c r="F215" s="143">
        <f t="shared" si="38"/>
        <v>11.357799999999997</v>
      </c>
      <c r="G215" s="143">
        <f t="shared" si="39"/>
        <v>0.2759945399999999</v>
      </c>
      <c r="H215" s="143">
        <f>'SW7'!C$12</f>
        <v>56.47</v>
      </c>
      <c r="I215" s="143">
        <f t="shared" si="40"/>
        <v>3066.6059999999993</v>
      </c>
      <c r="J215" s="143">
        <f>I215*'SW7'!C$13</f>
        <v>65.318707799999984</v>
      </c>
      <c r="K215" s="143">
        <f t="shared" si="41"/>
        <v>3.2856498047999807</v>
      </c>
      <c r="L215" s="167">
        <f t="shared" si="50"/>
        <v>6.4125982397108423</v>
      </c>
      <c r="M215" s="143">
        <f t="shared" si="42"/>
        <v>0.15582613722497346</v>
      </c>
      <c r="N215" s="143">
        <f t="shared" si="43"/>
        <v>25.650392958843369</v>
      </c>
      <c r="O215" s="143">
        <f t="shared" si="44"/>
        <v>214.61439953285694</v>
      </c>
      <c r="P215" s="143">
        <f t="shared" si="45"/>
        <v>1731.4015247219274</v>
      </c>
      <c r="Q215" s="143">
        <f t="shared" si="45"/>
        <v>0</v>
      </c>
      <c r="R215" s="143">
        <f t="shared" si="45"/>
        <v>0</v>
      </c>
      <c r="S215" s="143">
        <f t="shared" si="46"/>
        <v>1946.0159242547843</v>
      </c>
      <c r="T215" s="143">
        <f>U214-(U214*(0.5^(1/'SW7'!C$2)))</f>
        <v>1024.4751250046829</v>
      </c>
      <c r="U215" s="143">
        <f t="shared" si="49"/>
        <v>162391.15027346913</v>
      </c>
      <c r="V215" s="147">
        <f>(U215*'SW7'!C$3/(B215*'SW7'!C$4)/1000)</f>
        <v>0.47899257749627677</v>
      </c>
      <c r="W215" s="147">
        <f>V215/'SW7'!C$5</f>
        <v>5.9874072187034599</v>
      </c>
    </row>
    <row r="216" spans="1:23" x14ac:dyDescent="0.35">
      <c r="A216" s="142">
        <f t="shared" si="47"/>
        <v>213</v>
      </c>
      <c r="B216" s="143">
        <f t="shared" si="48"/>
        <v>217.99664474708101</v>
      </c>
      <c r="C216" s="133">
        <v>270</v>
      </c>
      <c r="D216" s="133">
        <v>0</v>
      </c>
      <c r="E216" s="166">
        <v>0</v>
      </c>
      <c r="F216" s="143">
        <f t="shared" si="38"/>
        <v>11.334899999999999</v>
      </c>
      <c r="G216" s="143">
        <f t="shared" si="39"/>
        <v>0.27543806999999998</v>
      </c>
      <c r="H216" s="143">
        <f>'SW7'!C$12</f>
        <v>56.47</v>
      </c>
      <c r="I216" s="143">
        <f t="shared" si="40"/>
        <v>3060.4229999999998</v>
      </c>
      <c r="J216" s="143">
        <f>I216*'SW7'!C$13</f>
        <v>65.187009899999993</v>
      </c>
      <c r="K216" s="143">
        <f t="shared" si="41"/>
        <v>3.2432007623000132</v>
      </c>
      <c r="L216" s="167">
        <f t="shared" si="50"/>
        <v>6.4383404048637018</v>
      </c>
      <c r="M216" s="143">
        <f t="shared" si="42"/>
        <v>0.15645167183818795</v>
      </c>
      <c r="N216" s="143">
        <f t="shared" si="43"/>
        <v>25.753361619454807</v>
      </c>
      <c r="O216" s="143">
        <f t="shared" si="44"/>
        <v>211.41456019973847</v>
      </c>
      <c r="P216" s="143">
        <f t="shared" si="45"/>
        <v>1738.3519093131995</v>
      </c>
      <c r="Q216" s="143">
        <f t="shared" si="45"/>
        <v>0</v>
      </c>
      <c r="R216" s="143">
        <f t="shared" si="45"/>
        <v>0</v>
      </c>
      <c r="S216" s="143">
        <f t="shared" si="46"/>
        <v>1949.7664695129379</v>
      </c>
      <c r="T216" s="143">
        <f>U215-(U215*(0.5^(1/'SW7'!C$2)))</f>
        <v>1030.3351899466361</v>
      </c>
      <c r="U216" s="143">
        <f t="shared" si="49"/>
        <v>163312.69107271923</v>
      </c>
      <c r="V216" s="147">
        <f>(U216*'SW7'!C$3/(B216*'SW7'!C$4)/1000)</f>
        <v>0.47937447302798941</v>
      </c>
      <c r="W216" s="147">
        <f>V216/'SW7'!C$5</f>
        <v>5.9921809128498671</v>
      </c>
    </row>
    <row r="217" spans="1:23" x14ac:dyDescent="0.35">
      <c r="A217" s="142">
        <f t="shared" si="47"/>
        <v>214</v>
      </c>
      <c r="B217" s="143">
        <f t="shared" si="48"/>
        <v>219.05479151700101</v>
      </c>
      <c r="C217" s="133">
        <v>270</v>
      </c>
      <c r="D217" s="133">
        <v>0</v>
      </c>
      <c r="E217" s="166">
        <v>0</v>
      </c>
      <c r="F217" s="143">
        <f t="shared" si="38"/>
        <v>11.311799999999998</v>
      </c>
      <c r="G217" s="143">
        <f t="shared" si="39"/>
        <v>0.27487673999999995</v>
      </c>
      <c r="H217" s="143">
        <f>'SW7'!C$12</f>
        <v>56.47</v>
      </c>
      <c r="I217" s="143">
        <f t="shared" si="40"/>
        <v>3054.1859999999997</v>
      </c>
      <c r="J217" s="143">
        <f>I217*'SW7'!C$13</f>
        <v>65.054161799999989</v>
      </c>
      <c r="K217" s="143">
        <f t="shared" si="41"/>
        <v>3.2002192687999909</v>
      </c>
      <c r="L217" s="167">
        <f t="shared" si="50"/>
        <v>6.4639619973725324</v>
      </c>
      <c r="M217" s="143">
        <f t="shared" si="42"/>
        <v>0.15707427653615252</v>
      </c>
      <c r="N217" s="143">
        <f t="shared" si="43"/>
        <v>25.85584798949013</v>
      </c>
      <c r="O217" s="143">
        <f t="shared" si="44"/>
        <v>208.18758210799226</v>
      </c>
      <c r="P217" s="143">
        <f t="shared" si="45"/>
        <v>1745.2697392905839</v>
      </c>
      <c r="Q217" s="143">
        <f t="shared" si="45"/>
        <v>0</v>
      </c>
      <c r="R217" s="143">
        <f t="shared" si="45"/>
        <v>0</v>
      </c>
      <c r="S217" s="143">
        <f t="shared" si="46"/>
        <v>1953.4573213985761</v>
      </c>
      <c r="T217" s="143">
        <f>U216-(U216*(0.5^(1/'SW7'!C$2)))</f>
        <v>1036.1821582872362</v>
      </c>
      <c r="U217" s="143">
        <f t="shared" si="49"/>
        <v>164232.12235228554</v>
      </c>
      <c r="V217" s="147">
        <f>(U217*'SW7'!C$3/(B217*'SW7'!C$4)/1000)</f>
        <v>0.47974463426528619</v>
      </c>
      <c r="W217" s="147">
        <f>V217/'SW7'!C$5</f>
        <v>5.9968079283160769</v>
      </c>
    </row>
    <row r="218" spans="1:23" x14ac:dyDescent="0.35">
      <c r="A218" s="142">
        <f t="shared" si="47"/>
        <v>215</v>
      </c>
      <c r="B218" s="143">
        <f t="shared" si="48"/>
        <v>220.11378311200102</v>
      </c>
      <c r="C218" s="133">
        <v>270</v>
      </c>
      <c r="D218" s="133">
        <v>0</v>
      </c>
      <c r="E218" s="166">
        <v>0</v>
      </c>
      <c r="F218" s="143">
        <f t="shared" si="38"/>
        <v>11.288499999999999</v>
      </c>
      <c r="G218" s="143">
        <f t="shared" si="39"/>
        <v>0.27431054999999999</v>
      </c>
      <c r="H218" s="143">
        <f>'SW7'!C$12</f>
        <v>56.47</v>
      </c>
      <c r="I218" s="143">
        <f t="shared" si="40"/>
        <v>3047.8949999999995</v>
      </c>
      <c r="J218" s="143">
        <f>I218*'SW7'!C$13</f>
        <v>64.920163499999987</v>
      </c>
      <c r="K218" s="143">
        <f t="shared" si="41"/>
        <v>3.156671437500016</v>
      </c>
      <c r="L218" s="167">
        <f t="shared" si="50"/>
        <v>6.4894641414639409</v>
      </c>
      <c r="M218" s="143">
        <f t="shared" si="42"/>
        <v>0.15769397863757376</v>
      </c>
      <c r="N218" s="143">
        <f t="shared" si="43"/>
        <v>25.957856565855764</v>
      </c>
      <c r="O218" s="143">
        <f t="shared" si="44"/>
        <v>204.93162583828104</v>
      </c>
      <c r="P218" s="143">
        <f t="shared" si="45"/>
        <v>1752.155318195264</v>
      </c>
      <c r="Q218" s="143">
        <f t="shared" si="45"/>
        <v>0</v>
      </c>
      <c r="R218" s="143">
        <f t="shared" si="45"/>
        <v>0</v>
      </c>
      <c r="S218" s="143">
        <f t="shared" si="46"/>
        <v>1957.086944033545</v>
      </c>
      <c r="T218" s="143">
        <f>U217-(U217*(0.5^(1/'SW7'!C$2)))</f>
        <v>1042.01574220162</v>
      </c>
      <c r="U218" s="143">
        <f t="shared" si="49"/>
        <v>165149.39751539688</v>
      </c>
      <c r="V218" s="147">
        <f>(U218*'SW7'!C$3/(B218*'SW7'!C$4)/1000)</f>
        <v>0.48010312581772391</v>
      </c>
      <c r="W218" s="147">
        <f>V218/'SW7'!C$5</f>
        <v>6.0012890727215487</v>
      </c>
    </row>
    <row r="219" spans="1:23" x14ac:dyDescent="0.35">
      <c r="A219" s="142">
        <f t="shared" si="47"/>
        <v>216</v>
      </c>
      <c r="B219" s="143">
        <f t="shared" si="48"/>
        <v>221.17360336928101</v>
      </c>
      <c r="C219" s="133">
        <v>270</v>
      </c>
      <c r="D219" s="133">
        <v>0</v>
      </c>
      <c r="E219" s="166">
        <v>0</v>
      </c>
      <c r="F219" s="143">
        <f t="shared" si="38"/>
        <v>11.264999999999999</v>
      </c>
      <c r="G219" s="143">
        <f t="shared" si="39"/>
        <v>0.27373949999999997</v>
      </c>
      <c r="H219" s="143">
        <f>'SW7'!C$12</f>
        <v>56.47</v>
      </c>
      <c r="I219" s="143">
        <f t="shared" si="40"/>
        <v>3041.5499999999997</v>
      </c>
      <c r="J219" s="143">
        <f>I219*'SW7'!C$13</f>
        <v>64.785014999999987</v>
      </c>
      <c r="K219" s="143">
        <f t="shared" si="41"/>
        <v>3.1125227647999836</v>
      </c>
      <c r="L219" s="167">
        <f t="shared" si="50"/>
        <v>6.514847945713921</v>
      </c>
      <c r="M219" s="143">
        <f t="shared" si="42"/>
        <v>0.15831080508084827</v>
      </c>
      <c r="N219" s="143">
        <f t="shared" si="43"/>
        <v>26.059391782855684</v>
      </c>
      <c r="O219" s="143">
        <f t="shared" si="44"/>
        <v>201.64483400540837</v>
      </c>
      <c r="P219" s="143">
        <f t="shared" si="45"/>
        <v>1759.0089453427586</v>
      </c>
      <c r="Q219" s="143">
        <f t="shared" si="45"/>
        <v>0</v>
      </c>
      <c r="R219" s="143">
        <f t="shared" si="45"/>
        <v>0</v>
      </c>
      <c r="S219" s="143">
        <f t="shared" si="46"/>
        <v>1960.6537793481671</v>
      </c>
      <c r="T219" s="143">
        <f>U218-(U218*(0.5^(1/'SW7'!C$2)))</f>
        <v>1047.8356460438226</v>
      </c>
      <c r="U219" s="143">
        <f t="shared" si="49"/>
        <v>166064.4687172288</v>
      </c>
      <c r="V219" s="147">
        <f>(U219*'SW7'!C$3/(B219*'SW7'!C$4)/1000)</f>
        <v>0.48045000789021219</v>
      </c>
      <c r="W219" s="147">
        <f>V219/'SW7'!C$5</f>
        <v>6.005625098627652</v>
      </c>
    </row>
    <row r="220" spans="1:23" x14ac:dyDescent="0.35">
      <c r="A220" s="142">
        <f t="shared" si="47"/>
        <v>217</v>
      </c>
      <c r="B220" s="143">
        <f t="shared" si="48"/>
        <v>222.234236094121</v>
      </c>
      <c r="C220" s="133">
        <v>270</v>
      </c>
      <c r="D220" s="133">
        <v>0</v>
      </c>
      <c r="E220" s="166">
        <v>0</v>
      </c>
      <c r="F220" s="143">
        <f t="shared" si="38"/>
        <v>11.241299999999999</v>
      </c>
      <c r="G220" s="143">
        <f t="shared" si="39"/>
        <v>0.27316358999999996</v>
      </c>
      <c r="H220" s="143">
        <f>'SW7'!C$12</f>
        <v>56.47</v>
      </c>
      <c r="I220" s="143">
        <f t="shared" si="40"/>
        <v>3035.1509999999998</v>
      </c>
      <c r="J220" s="143">
        <f>I220*'SW7'!C$13</f>
        <v>64.64871629999999</v>
      </c>
      <c r="K220" s="143">
        <f t="shared" si="41"/>
        <v>3.0677381303000075</v>
      </c>
      <c r="L220" s="167">
        <f t="shared" si="50"/>
        <v>6.5401145033370227</v>
      </c>
      <c r="M220" s="143">
        <f t="shared" si="42"/>
        <v>0.15892478243108965</v>
      </c>
      <c r="N220" s="143">
        <f t="shared" si="43"/>
        <v>26.160458013348091</v>
      </c>
      <c r="O220" s="143">
        <f t="shared" si="44"/>
        <v>198.32533206845758</v>
      </c>
      <c r="P220" s="143">
        <f t="shared" si="45"/>
        <v>1765.8309159009962</v>
      </c>
      <c r="Q220" s="143">
        <f t="shared" si="45"/>
        <v>0</v>
      </c>
      <c r="R220" s="143">
        <f t="shared" si="45"/>
        <v>0</v>
      </c>
      <c r="S220" s="143">
        <f t="shared" si="46"/>
        <v>1964.1562479694537</v>
      </c>
      <c r="T220" s="143">
        <f>U219-(U219*(0.5^(1/'SW7'!C$2)))</f>
        <v>1053.6415662492509</v>
      </c>
      <c r="U220" s="143">
        <f t="shared" si="49"/>
        <v>166977.28685053313</v>
      </c>
      <c r="V220" s="147">
        <f>(U220*'SW7'!C$3/(B220*'SW7'!C$4)/1000)</f>
        <v>0.48078533633610354</v>
      </c>
      <c r="W220" s="147">
        <f>V220/'SW7'!C$5</f>
        <v>6.0098167042012944</v>
      </c>
    </row>
    <row r="221" spans="1:23" x14ac:dyDescent="0.35">
      <c r="A221" s="142">
        <f t="shared" si="47"/>
        <v>218</v>
      </c>
      <c r="B221" s="143">
        <f t="shared" si="48"/>
        <v>223.295665059881</v>
      </c>
      <c r="C221" s="133">
        <v>270</v>
      </c>
      <c r="D221" s="133">
        <v>0</v>
      </c>
      <c r="E221" s="166">
        <v>0</v>
      </c>
      <c r="F221" s="143">
        <f t="shared" si="38"/>
        <v>11.217399999999998</v>
      </c>
      <c r="G221" s="143">
        <f t="shared" si="39"/>
        <v>0.27258281999999995</v>
      </c>
      <c r="H221" s="143">
        <f>'SW7'!C$12</f>
        <v>56.47</v>
      </c>
      <c r="I221" s="143">
        <f t="shared" si="40"/>
        <v>3028.6979999999994</v>
      </c>
      <c r="J221" s="143">
        <f>I221*'SW7'!C$13</f>
        <v>64.51126739999998</v>
      </c>
      <c r="K221" s="143">
        <f t="shared" si="41"/>
        <v>3.0222817967999944</v>
      </c>
      <c r="L221" s="167">
        <f t="shared" si="50"/>
        <v>6.5652648924688748</v>
      </c>
      <c r="M221" s="143">
        <f t="shared" si="42"/>
        <v>0.15953593688699366</v>
      </c>
      <c r="N221" s="143">
        <f t="shared" si="43"/>
        <v>26.261059569875499</v>
      </c>
      <c r="O221" s="143">
        <f t="shared" si="44"/>
        <v>194.97122915151684</v>
      </c>
      <c r="P221" s="143">
        <f t="shared" si="45"/>
        <v>1772.6215209665961</v>
      </c>
      <c r="Q221" s="143">
        <f t="shared" si="45"/>
        <v>0</v>
      </c>
      <c r="R221" s="143">
        <f t="shared" si="45"/>
        <v>0</v>
      </c>
      <c r="S221" s="143">
        <f t="shared" si="46"/>
        <v>1967.5927501181129</v>
      </c>
      <c r="T221" s="143">
        <f>U220-(U220*(0.5^(1/'SW7'!C$2)))</f>
        <v>1059.4331912434718</v>
      </c>
      <c r="U221" s="143">
        <f t="shared" si="49"/>
        <v>167887.80153225333</v>
      </c>
      <c r="V221" s="147">
        <f>(U221*'SW7'!C$3/(B221*'SW7'!C$4)/1000)</f>
        <v>0.48110916271190163</v>
      </c>
      <c r="W221" s="147">
        <f>V221/'SW7'!C$5</f>
        <v>6.0138645338987704</v>
      </c>
    </row>
    <row r="222" spans="1:23" x14ac:dyDescent="0.35">
      <c r="A222" s="142">
        <f t="shared" si="47"/>
        <v>219</v>
      </c>
      <c r="B222" s="143">
        <f t="shared" si="48"/>
        <v>224.357874008001</v>
      </c>
      <c r="C222" s="133">
        <v>270</v>
      </c>
      <c r="D222" s="133">
        <v>0</v>
      </c>
      <c r="E222" s="166">
        <v>0</v>
      </c>
      <c r="F222" s="143">
        <f t="shared" si="38"/>
        <v>11.193299999999999</v>
      </c>
      <c r="G222" s="143">
        <f t="shared" si="39"/>
        <v>0.27199718999999994</v>
      </c>
      <c r="H222" s="143">
        <f>'SW7'!C$12</f>
        <v>56.47</v>
      </c>
      <c r="I222" s="143">
        <f t="shared" si="40"/>
        <v>3022.1909999999998</v>
      </c>
      <c r="J222" s="143">
        <f>I222*'SW7'!C$13</f>
        <v>64.372668300000001</v>
      </c>
      <c r="K222" s="143">
        <f t="shared" si="41"/>
        <v>2.976117410300013</v>
      </c>
      <c r="L222" s="167">
        <f t="shared" si="50"/>
        <v>6.5903001764422235</v>
      </c>
      <c r="M222" s="143">
        <f t="shared" si="42"/>
        <v>0.16014429428754604</v>
      </c>
      <c r="N222" s="143">
        <f t="shared" si="43"/>
        <v>26.361200705768894</v>
      </c>
      <c r="O222" s="143">
        <f t="shared" si="44"/>
        <v>191.58061887509774</v>
      </c>
      <c r="P222" s="143">
        <f t="shared" si="45"/>
        <v>1779.3810476394003</v>
      </c>
      <c r="Q222" s="143">
        <f t="shared" si="45"/>
        <v>0</v>
      </c>
      <c r="R222" s="143">
        <f t="shared" si="45"/>
        <v>0</v>
      </c>
      <c r="S222" s="143">
        <f t="shared" si="46"/>
        <v>1970.9616665144981</v>
      </c>
      <c r="T222" s="143">
        <f>U221-(U221*(0.5^(1/'SW7'!C$2)))</f>
        <v>1065.2102013573749</v>
      </c>
      <c r="U222" s="143">
        <f t="shared" si="49"/>
        <v>168795.96109112797</v>
      </c>
      <c r="V222" s="147">
        <f>(U222*'SW7'!C$3/(B222*'SW7'!C$4)/1000)</f>
        <v>0.48142153433352003</v>
      </c>
      <c r="W222" s="147">
        <f>V222/'SW7'!C$5</f>
        <v>6.017769179169</v>
      </c>
    </row>
    <row r="223" spans="1:23" x14ac:dyDescent="0.35">
      <c r="A223" s="142">
        <f t="shared" si="47"/>
        <v>220</v>
      </c>
      <c r="B223" s="143">
        <f t="shared" si="48"/>
        <v>225.420846648001</v>
      </c>
      <c r="C223" s="133">
        <v>270</v>
      </c>
      <c r="D223" s="133">
        <v>0</v>
      </c>
      <c r="E223" s="166">
        <v>0</v>
      </c>
      <c r="F223" s="143">
        <f t="shared" si="38"/>
        <v>11.169</v>
      </c>
      <c r="G223" s="143">
        <f t="shared" si="39"/>
        <v>0.2714067</v>
      </c>
      <c r="H223" s="143">
        <f>'SW7'!C$12</f>
        <v>56.47</v>
      </c>
      <c r="I223" s="143">
        <f t="shared" si="40"/>
        <v>3015.63</v>
      </c>
      <c r="J223" s="143">
        <f>I223*'SW7'!C$13</f>
        <v>64.232918999999995</v>
      </c>
      <c r="K223" s="143">
        <f t="shared" si="41"/>
        <v>2.9292080000000098</v>
      </c>
      <c r="L223" s="167">
        <f t="shared" si="50"/>
        <v>6.6152214040566903</v>
      </c>
      <c r="M223" s="143">
        <f t="shared" si="42"/>
        <v>0.16074988011857758</v>
      </c>
      <c r="N223" s="143">
        <f t="shared" si="43"/>
        <v>26.460885616226761</v>
      </c>
      <c r="O223" s="143">
        <f t="shared" si="44"/>
        <v>188.15158019815263</v>
      </c>
      <c r="P223" s="143">
        <f t="shared" si="45"/>
        <v>1786.1097790953063</v>
      </c>
      <c r="Q223" s="143">
        <f t="shared" si="45"/>
        <v>0</v>
      </c>
      <c r="R223" s="143">
        <f t="shared" si="45"/>
        <v>0</v>
      </c>
      <c r="S223" s="143">
        <f t="shared" si="46"/>
        <v>1974.261359293459</v>
      </c>
      <c r="T223" s="143">
        <f>U222-(U222*(0.5^(1/'SW7'!C$2)))</f>
        <v>1070.9722687484755</v>
      </c>
      <c r="U223" s="143">
        <f t="shared" si="49"/>
        <v>169701.71255628509</v>
      </c>
      <c r="V223" s="147">
        <f>(U223*'SW7'!C$3/(B223*'SW7'!C$4)/1000)</f>
        <v>0.48172249433403846</v>
      </c>
      <c r="W223" s="147">
        <f>V223/'SW7'!C$5</f>
        <v>6.0215311791754811</v>
      </c>
    </row>
    <row r="224" spans="1:23" x14ac:dyDescent="0.35">
      <c r="A224" s="142">
        <f t="shared" si="47"/>
        <v>221</v>
      </c>
      <c r="B224" s="143">
        <f t="shared" si="48"/>
        <v>226.48456665748103</v>
      </c>
      <c r="C224" s="133">
        <v>270</v>
      </c>
      <c r="D224" s="133">
        <v>0</v>
      </c>
      <c r="E224" s="166">
        <v>0</v>
      </c>
      <c r="F224" s="143">
        <f t="shared" si="38"/>
        <v>11.144499999999999</v>
      </c>
      <c r="G224" s="143">
        <f t="shared" si="39"/>
        <v>0.27081134999999995</v>
      </c>
      <c r="H224" s="143">
        <f>'SW7'!C$12</f>
        <v>56.47</v>
      </c>
      <c r="I224" s="143">
        <f t="shared" si="40"/>
        <v>3009.0149999999999</v>
      </c>
      <c r="J224" s="143">
        <f>I224*'SW7'!C$13</f>
        <v>64.092019499999992</v>
      </c>
      <c r="K224" s="143">
        <f t="shared" si="41"/>
        <v>2.8815159783000084</v>
      </c>
      <c r="L224" s="167">
        <f t="shared" si="50"/>
        <v>6.6400296098424114</v>
      </c>
      <c r="M224" s="143">
        <f t="shared" si="42"/>
        <v>0.1613527195191706</v>
      </c>
      <c r="N224" s="143">
        <f t="shared" si="43"/>
        <v>26.560118439369646</v>
      </c>
      <c r="O224" s="143">
        <f t="shared" si="44"/>
        <v>184.68217827076569</v>
      </c>
      <c r="P224" s="143">
        <f t="shared" si="45"/>
        <v>1792.807994657451</v>
      </c>
      <c r="Q224" s="143">
        <f t="shared" si="45"/>
        <v>0</v>
      </c>
      <c r="R224" s="143">
        <f t="shared" si="45"/>
        <v>0</v>
      </c>
      <c r="S224" s="143">
        <f t="shared" si="46"/>
        <v>1977.4901729282167</v>
      </c>
      <c r="T224" s="143">
        <f>U223-(U223*(0.5^(1/'SW7'!C$2)))</f>
        <v>1076.7190573285625</v>
      </c>
      <c r="U224" s="143">
        <f t="shared" si="49"/>
        <v>170605.00164683006</v>
      </c>
      <c r="V224" s="147">
        <f>(U224*'SW7'!C$3/(B224*'SW7'!C$4)/1000)</f>
        <v>0.48201208172289733</v>
      </c>
      <c r="W224" s="147">
        <f>V224/'SW7'!C$5</f>
        <v>6.0251510215362165</v>
      </c>
    </row>
    <row r="225" spans="1:23" x14ac:dyDescent="0.35">
      <c r="A225" s="142">
        <f t="shared" si="47"/>
        <v>222</v>
      </c>
      <c r="B225" s="143">
        <f t="shared" si="48"/>
        <v>227.54901768212105</v>
      </c>
      <c r="C225" s="133">
        <v>270</v>
      </c>
      <c r="D225" s="133">
        <v>0</v>
      </c>
      <c r="E225" s="166">
        <v>0</v>
      </c>
      <c r="F225" s="143">
        <f t="shared" si="38"/>
        <v>11.119799999999998</v>
      </c>
      <c r="G225" s="143">
        <f t="shared" si="39"/>
        <v>0.27021113999999996</v>
      </c>
      <c r="H225" s="143">
        <f>'SW7'!C$12</f>
        <v>56.47</v>
      </c>
      <c r="I225" s="143">
        <f t="shared" si="40"/>
        <v>3002.3459999999995</v>
      </c>
      <c r="J225" s="143">
        <f>I225*'SW7'!C$13</f>
        <v>63.949969799999991</v>
      </c>
      <c r="K225" s="143">
        <f t="shared" si="41"/>
        <v>2.8330031408000096</v>
      </c>
      <c r="L225" s="167">
        <f t="shared" si="50"/>
        <v>6.6647258143177446</v>
      </c>
      <c r="M225" s="143">
        <f t="shared" si="42"/>
        <v>0.16195283728792118</v>
      </c>
      <c r="N225" s="143">
        <f t="shared" si="43"/>
        <v>26.658903257270978</v>
      </c>
      <c r="O225" s="143">
        <f t="shared" si="44"/>
        <v>181.17046529746574</v>
      </c>
      <c r="P225" s="143">
        <f t="shared" si="45"/>
        <v>1799.4759698657911</v>
      </c>
      <c r="Q225" s="143">
        <f t="shared" si="45"/>
        <v>0</v>
      </c>
      <c r="R225" s="143">
        <f t="shared" si="45"/>
        <v>0</v>
      </c>
      <c r="S225" s="143">
        <f t="shared" si="46"/>
        <v>1980.6464351632567</v>
      </c>
      <c r="T225" s="143">
        <f>U224-(U224*(0.5^(1/'SW7'!C$2)))</f>
        <v>1082.4502226976037</v>
      </c>
      <c r="U225" s="143">
        <f t="shared" si="49"/>
        <v>171505.77276242973</v>
      </c>
      <c r="V225" s="147">
        <f>(U225*'SW7'!C$3/(B225*'SW7'!C$4)/1000)</f>
        <v>0.48229033144647815</v>
      </c>
      <c r="W225" s="147">
        <f>V225/'SW7'!C$5</f>
        <v>6.0286291430809769</v>
      </c>
    </row>
    <row r="226" spans="1:23" x14ac:dyDescent="0.35">
      <c r="A226" s="142">
        <f t="shared" si="47"/>
        <v>223</v>
      </c>
      <c r="B226" s="143">
        <f t="shared" si="48"/>
        <v>228.61418333568105</v>
      </c>
      <c r="C226" s="133">
        <v>270</v>
      </c>
      <c r="D226" s="133">
        <v>0</v>
      </c>
      <c r="E226" s="166">
        <v>0</v>
      </c>
      <c r="F226" s="143">
        <f t="shared" si="38"/>
        <v>11.094899999999999</v>
      </c>
      <c r="G226" s="143">
        <f t="shared" si="39"/>
        <v>0.26960606999999998</v>
      </c>
      <c r="H226" s="143">
        <f>'SW7'!C$12</f>
        <v>56.47</v>
      </c>
      <c r="I226" s="143">
        <f t="shared" si="40"/>
        <v>2995.6229999999996</v>
      </c>
      <c r="J226" s="143">
        <f>I226*'SW7'!C$13</f>
        <v>63.806769899999992</v>
      </c>
      <c r="K226" s="143">
        <f t="shared" si="41"/>
        <v>2.7836306662999775</v>
      </c>
      <c r="L226" s="167">
        <f t="shared" si="50"/>
        <v>6.6893110242411424</v>
      </c>
      <c r="M226" s="143">
        <f t="shared" si="42"/>
        <v>0.16255025788905975</v>
      </c>
      <c r="N226" s="143">
        <f t="shared" si="43"/>
        <v>26.75724409696457</v>
      </c>
      <c r="O226" s="143">
        <f t="shared" si="44"/>
        <v>177.61448141118632</v>
      </c>
      <c r="P226" s="143">
        <f t="shared" si="45"/>
        <v>1806.1139765451085</v>
      </c>
      <c r="Q226" s="143">
        <f t="shared" si="45"/>
        <v>0</v>
      </c>
      <c r="R226" s="143">
        <f t="shared" si="45"/>
        <v>0</v>
      </c>
      <c r="S226" s="143">
        <f t="shared" si="46"/>
        <v>1983.7284579562947</v>
      </c>
      <c r="T226" s="143">
        <f>U225-(U225*(0.5^(1/'SW7'!C$2)))</f>
        <v>1088.1654120839958</v>
      </c>
      <c r="U226" s="143">
        <f t="shared" si="49"/>
        <v>172403.96897489537</v>
      </c>
      <c r="V226" s="147">
        <f>(U226*'SW7'!C$3/(B226*'SW7'!C$4)/1000)</f>
        <v>0.48255727445001656</v>
      </c>
      <c r="W226" s="147">
        <f>V226/'SW7'!C$5</f>
        <v>6.0319659306252067</v>
      </c>
    </row>
    <row r="227" spans="1:23" x14ac:dyDescent="0.35">
      <c r="A227" s="142">
        <f t="shared" si="47"/>
        <v>224</v>
      </c>
      <c r="B227" s="143">
        <f t="shared" si="48"/>
        <v>229.68004720000107</v>
      </c>
      <c r="C227" s="133">
        <v>270</v>
      </c>
      <c r="D227" s="133">
        <v>0</v>
      </c>
      <c r="E227" s="166">
        <v>0</v>
      </c>
      <c r="F227" s="143">
        <f t="shared" si="38"/>
        <v>11.069799999999999</v>
      </c>
      <c r="G227" s="143">
        <f t="shared" si="39"/>
        <v>0.26899613999999994</v>
      </c>
      <c r="H227" s="143">
        <f>'SW7'!C$12</f>
        <v>56.47</v>
      </c>
      <c r="I227" s="143">
        <f t="shared" si="40"/>
        <v>2988.8459999999995</v>
      </c>
      <c r="J227" s="143">
        <f>I227*'SW7'!C$13</f>
        <v>63.662419799999988</v>
      </c>
      <c r="K227" s="143">
        <f t="shared" si="41"/>
        <v>2.7333591168000098</v>
      </c>
      <c r="L227" s="167">
        <f t="shared" si="50"/>
        <v>6.7137862328574407</v>
      </c>
      <c r="M227" s="143">
        <f t="shared" si="42"/>
        <v>0.1631450054584358</v>
      </c>
      <c r="N227" s="143">
        <f t="shared" si="43"/>
        <v>26.855144931429763</v>
      </c>
      <c r="O227" s="143">
        <f t="shared" si="44"/>
        <v>174.01225555787943</v>
      </c>
      <c r="P227" s="143">
        <f t="shared" si="45"/>
        <v>1812.7222828715089</v>
      </c>
      <c r="Q227" s="143">
        <f t="shared" si="45"/>
        <v>0</v>
      </c>
      <c r="R227" s="143">
        <f t="shared" si="45"/>
        <v>0</v>
      </c>
      <c r="S227" s="143">
        <f t="shared" si="46"/>
        <v>1986.7345384293883</v>
      </c>
      <c r="T227" s="143">
        <f>U226-(U226*(0.5^(1/'SW7'!C$2)))</f>
        <v>1093.8642642912746</v>
      </c>
      <c r="U227" s="143">
        <f t="shared" si="49"/>
        <v>173299.53202076766</v>
      </c>
      <c r="V227" s="147">
        <f>(U227*'SW7'!C$3/(B227*'SW7'!C$4)/1000)</f>
        <v>0.48281293774080158</v>
      </c>
      <c r="W227" s="147">
        <f>V227/'SW7'!C$5</f>
        <v>6.0351617217600193</v>
      </c>
    </row>
    <row r="228" spans="1:23" x14ac:dyDescent="0.35">
      <c r="A228" s="142">
        <f t="shared" si="47"/>
        <v>225</v>
      </c>
      <c r="B228" s="143">
        <f t="shared" si="48"/>
        <v>230.74659282500104</v>
      </c>
      <c r="C228" s="133">
        <v>270</v>
      </c>
      <c r="D228" s="133">
        <v>0</v>
      </c>
      <c r="E228" s="166">
        <v>0</v>
      </c>
      <c r="F228" s="143">
        <f t="shared" si="38"/>
        <v>11.044499999999999</v>
      </c>
      <c r="G228" s="143">
        <f t="shared" si="39"/>
        <v>0.26838134999999996</v>
      </c>
      <c r="H228" s="143">
        <f>'SW7'!C$12</f>
        <v>56.47</v>
      </c>
      <c r="I228" s="143">
        <f t="shared" si="40"/>
        <v>2982.0149999999999</v>
      </c>
      <c r="J228" s="143">
        <f>I228*'SW7'!C$13</f>
        <v>63.516919499999993</v>
      </c>
      <c r="K228" s="143">
        <f t="shared" si="41"/>
        <v>2.6821484375000253</v>
      </c>
      <c r="L228" s="167">
        <f t="shared" si="50"/>
        <v>6.738152420138622</v>
      </c>
      <c r="M228" s="143">
        <f t="shared" si="42"/>
        <v>0.16373710380936851</v>
      </c>
      <c r="N228" s="143">
        <f t="shared" si="43"/>
        <v>26.952609680554488</v>
      </c>
      <c r="O228" s="143">
        <f t="shared" si="44"/>
        <v>170.36180639173986</v>
      </c>
      <c r="P228" s="143">
        <f t="shared" si="45"/>
        <v>1819.301153437428</v>
      </c>
      <c r="Q228" s="143">
        <f t="shared" si="45"/>
        <v>0</v>
      </c>
      <c r="R228" s="143">
        <f t="shared" si="45"/>
        <v>0</v>
      </c>
      <c r="S228" s="143">
        <f t="shared" si="46"/>
        <v>1989.6629598291679</v>
      </c>
      <c r="T228" s="143">
        <f>U227-(U227*(0.5^(1/'SW7'!C$2)))</f>
        <v>1099.5464096509677</v>
      </c>
      <c r="U228" s="143">
        <f t="shared" si="49"/>
        <v>174192.40229490577</v>
      </c>
      <c r="V228" s="147">
        <f>(U228*'SW7'!C$3/(B228*'SW7'!C$4)/1000)</f>
        <v>0.48305734445260934</v>
      </c>
      <c r="W228" s="147">
        <f>V228/'SW7'!C$5</f>
        <v>6.0382168056576164</v>
      </c>
    </row>
    <row r="229" spans="1:23" x14ac:dyDescent="0.35">
      <c r="A229" s="142">
        <f t="shared" si="47"/>
        <v>226</v>
      </c>
      <c r="B229" s="143">
        <f t="shared" si="48"/>
        <v>231.81380372868105</v>
      </c>
      <c r="C229" s="133">
        <v>270</v>
      </c>
      <c r="D229" s="133">
        <v>0</v>
      </c>
      <c r="E229" s="166">
        <v>0</v>
      </c>
      <c r="F229" s="143">
        <f t="shared" si="38"/>
        <v>11.018999999999998</v>
      </c>
      <c r="G229" s="143">
        <f t="shared" si="39"/>
        <v>0.26776169999999994</v>
      </c>
      <c r="H229" s="143">
        <f>'SW7'!C$12</f>
        <v>56.47</v>
      </c>
      <c r="I229" s="143">
        <f t="shared" si="40"/>
        <v>2975.1299999999997</v>
      </c>
      <c r="J229" s="143">
        <f>I229*'SW7'!C$13</f>
        <v>63.370268999999993</v>
      </c>
      <c r="K229" s="143">
        <f t="shared" si="41"/>
        <v>2.6299579568000055</v>
      </c>
      <c r="L229" s="167">
        <f t="shared" si="50"/>
        <v>6.7624105530192615</v>
      </c>
      <c r="M229" s="143">
        <f t="shared" si="42"/>
        <v>0.16432657643836804</v>
      </c>
      <c r="N229" s="143">
        <f t="shared" si="43"/>
        <v>27.049642212077046</v>
      </c>
      <c r="O229" s="143">
        <f t="shared" si="44"/>
        <v>166.66114318110672</v>
      </c>
      <c r="P229" s="143">
        <f t="shared" si="45"/>
        <v>1825.8508493152005</v>
      </c>
      <c r="Q229" s="143">
        <f t="shared" si="45"/>
        <v>0</v>
      </c>
      <c r="R229" s="143">
        <f t="shared" si="45"/>
        <v>0</v>
      </c>
      <c r="S229" s="143">
        <f t="shared" si="46"/>
        <v>1992.5119924963074</v>
      </c>
      <c r="T229" s="143">
        <f>U228-(U228*(0.5^(1/'SW7'!C$2)))</f>
        <v>1105.2114699818485</v>
      </c>
      <c r="U229" s="143">
        <f t="shared" si="49"/>
        <v>175082.51884508398</v>
      </c>
      <c r="V229" s="147">
        <f>(U229*'SW7'!C$3/(B229*'SW7'!C$4)/1000)</f>
        <v>0.48329051391132788</v>
      </c>
      <c r="W229" s="147">
        <f>V229/'SW7'!C$5</f>
        <v>6.0411314238915983</v>
      </c>
    </row>
    <row r="230" spans="1:23" x14ac:dyDescent="0.35">
      <c r="A230" s="142">
        <f t="shared" si="47"/>
        <v>227</v>
      </c>
      <c r="B230" s="143">
        <f t="shared" si="48"/>
        <v>232.88166339712106</v>
      </c>
      <c r="C230" s="133">
        <v>270</v>
      </c>
      <c r="D230" s="133">
        <v>0</v>
      </c>
      <c r="E230" s="166">
        <v>0</v>
      </c>
      <c r="F230" s="143">
        <f t="shared" si="38"/>
        <v>10.9933</v>
      </c>
      <c r="G230" s="143">
        <f t="shared" si="39"/>
        <v>0.26713718999999997</v>
      </c>
      <c r="H230" s="143">
        <f>'SW7'!C$12</f>
        <v>56.47</v>
      </c>
      <c r="I230" s="143">
        <f t="shared" si="40"/>
        <v>2968.1909999999998</v>
      </c>
      <c r="J230" s="143">
        <f>I230*'SW7'!C$13</f>
        <v>63.222468299999996</v>
      </c>
      <c r="K230" s="143">
        <f t="shared" si="41"/>
        <v>2.5767463863000231</v>
      </c>
      <c r="L230" s="167">
        <f t="shared" si="50"/>
        <v>6.7865615856267709</v>
      </c>
      <c r="M230" s="143">
        <f t="shared" si="42"/>
        <v>0.16491344653073053</v>
      </c>
      <c r="N230" s="143">
        <f t="shared" si="43"/>
        <v>27.146246342507084</v>
      </c>
      <c r="O230" s="143">
        <f t="shared" si="44"/>
        <v>162.90826672499276</v>
      </c>
      <c r="P230" s="143">
        <f t="shared" si="45"/>
        <v>1832.3716281192283</v>
      </c>
      <c r="Q230" s="143">
        <f t="shared" si="45"/>
        <v>0</v>
      </c>
      <c r="R230" s="143">
        <f t="shared" si="45"/>
        <v>0</v>
      </c>
      <c r="S230" s="143">
        <f t="shared" si="46"/>
        <v>1995.279894844221</v>
      </c>
      <c r="T230" s="143">
        <f>U229-(U229*(0.5^(1/'SW7'!C$2)))</f>
        <v>1110.8590585558559</v>
      </c>
      <c r="U230" s="143">
        <f t="shared" si="49"/>
        <v>175969.81936759842</v>
      </c>
      <c r="V230" s="147">
        <f>(U230*'SW7'!C$3/(B230*'SW7'!C$4)/1000)</f>
        <v>0.48351246170173073</v>
      </c>
      <c r="W230" s="147">
        <f>V230/'SW7'!C$5</f>
        <v>6.0439057712716338</v>
      </c>
    </row>
    <row r="231" spans="1:23" x14ac:dyDescent="0.35">
      <c r="A231" s="142">
        <f t="shared" si="47"/>
        <v>228</v>
      </c>
      <c r="B231" s="143">
        <f t="shared" si="48"/>
        <v>233.95015528448107</v>
      </c>
      <c r="C231" s="133">
        <v>270</v>
      </c>
      <c r="D231" s="133">
        <v>0</v>
      </c>
      <c r="E231" s="166">
        <v>0</v>
      </c>
      <c r="F231" s="143">
        <f t="shared" si="38"/>
        <v>10.967399999999998</v>
      </c>
      <c r="G231" s="143">
        <f t="shared" si="39"/>
        <v>0.26650781999999995</v>
      </c>
      <c r="H231" s="143">
        <f>'SW7'!C$12</f>
        <v>56.47</v>
      </c>
      <c r="I231" s="143">
        <f t="shared" si="40"/>
        <v>2961.1979999999994</v>
      </c>
      <c r="J231" s="143">
        <f>I231*'SW7'!C$13</f>
        <v>63.073517399999986</v>
      </c>
      <c r="K231" s="143">
        <f t="shared" si="41"/>
        <v>2.5224718208000141</v>
      </c>
      <c r="L231" s="167">
        <f t="shared" si="50"/>
        <v>6.8106064595065838</v>
      </c>
      <c r="M231" s="143">
        <f t="shared" si="42"/>
        <v>0.16549773696600997</v>
      </c>
      <c r="N231" s="143">
        <f t="shared" si="43"/>
        <v>27.242425838026335</v>
      </c>
      <c r="O231" s="143">
        <f t="shared" si="44"/>
        <v>159.10117028023933</v>
      </c>
      <c r="P231" s="143">
        <f t="shared" si="45"/>
        <v>1838.8637440667776</v>
      </c>
      <c r="Q231" s="143">
        <f t="shared" si="45"/>
        <v>0</v>
      </c>
      <c r="R231" s="143">
        <f t="shared" si="45"/>
        <v>0</v>
      </c>
      <c r="S231" s="143">
        <f t="shared" si="46"/>
        <v>1997.9649143470169</v>
      </c>
      <c r="T231" s="143">
        <f>U230-(U230*(0.5^(1/'SW7'!C$2)))</f>
        <v>1116.4887800700089</v>
      </c>
      <c r="U231" s="143">
        <f t="shared" si="49"/>
        <v>176854.24020388679</v>
      </c>
      <c r="V231" s="147">
        <f>(U231*'SW7'!C$3/(B231*'SW7'!C$4)/1000)</f>
        <v>0.48372319973535277</v>
      </c>
      <c r="W231" s="147">
        <f>V231/'SW7'!C$5</f>
        <v>6.0465399966919096</v>
      </c>
    </row>
    <row r="232" spans="1:23" x14ac:dyDescent="0.35">
      <c r="A232" s="142">
        <f t="shared" si="47"/>
        <v>229</v>
      </c>
      <c r="B232" s="143">
        <f t="shared" si="48"/>
        <v>235.01926281300106</v>
      </c>
      <c r="C232" s="133">
        <v>270</v>
      </c>
      <c r="D232" s="133">
        <v>0</v>
      </c>
      <c r="E232" s="166">
        <v>0</v>
      </c>
      <c r="F232" s="143">
        <f t="shared" si="38"/>
        <v>10.941299999999998</v>
      </c>
      <c r="G232" s="143">
        <f t="shared" si="39"/>
        <v>0.26587358999999994</v>
      </c>
      <c r="H232" s="143">
        <f>'SW7'!C$12</f>
        <v>56.47</v>
      </c>
      <c r="I232" s="143">
        <f t="shared" si="40"/>
        <v>2954.1509999999994</v>
      </c>
      <c r="J232" s="143">
        <f>I232*'SW7'!C$13</f>
        <v>62.923416299999985</v>
      </c>
      <c r="K232" s="143">
        <f t="shared" si="41"/>
        <v>2.4670917382999917</v>
      </c>
      <c r="L232" s="167">
        <f t="shared" si="50"/>
        <v>6.8345461038424062</v>
      </c>
      <c r="M232" s="143">
        <f t="shared" si="42"/>
        <v>0.16607947032337048</v>
      </c>
      <c r="N232" s="143">
        <f t="shared" si="43"/>
        <v>27.338184415369625</v>
      </c>
      <c r="O232" s="143">
        <f t="shared" si="44"/>
        <v>155.23784049934099</v>
      </c>
      <c r="P232" s="143">
        <f t="shared" si="45"/>
        <v>1845.3274480374496</v>
      </c>
      <c r="Q232" s="143">
        <f t="shared" si="45"/>
        <v>0</v>
      </c>
      <c r="R232" s="143">
        <f t="shared" si="45"/>
        <v>0</v>
      </c>
      <c r="S232" s="143">
        <f t="shared" si="46"/>
        <v>2000.5652885367906</v>
      </c>
      <c r="T232" s="143">
        <f>U231-(U231*(0.5^(1/'SW7'!C$2)))</f>
        <v>1122.1002306251321</v>
      </c>
      <c r="U232" s="143">
        <f t="shared" si="49"/>
        <v>177735.71633816379</v>
      </c>
      <c r="V232" s="147">
        <f>(U232*'SW7'!C$3/(B232*'SW7'!C$4)/1000)</f>
        <v>0.48392273631943256</v>
      </c>
      <c r="W232" s="147">
        <f>V232/'SW7'!C$5</f>
        <v>6.0490342039929068</v>
      </c>
    </row>
    <row r="233" spans="1:23" x14ac:dyDescent="0.35">
      <c r="A233" s="142">
        <f t="shared" si="47"/>
        <v>230</v>
      </c>
      <c r="B233" s="143">
        <f t="shared" si="48"/>
        <v>236.08896937300108</v>
      </c>
      <c r="C233" s="133">
        <v>270</v>
      </c>
      <c r="D233" s="133">
        <v>0</v>
      </c>
      <c r="E233" s="166">
        <v>0</v>
      </c>
      <c r="F233" s="143">
        <f t="shared" si="38"/>
        <v>10.914999999999999</v>
      </c>
      <c r="G233" s="143">
        <f t="shared" si="39"/>
        <v>0.26523449999999998</v>
      </c>
      <c r="H233" s="143">
        <f>'SW7'!C$12</f>
        <v>56.47</v>
      </c>
      <c r="I233" s="143">
        <f t="shared" si="40"/>
        <v>2947.0499999999997</v>
      </c>
      <c r="J233" s="143">
        <f>I233*'SW7'!C$13</f>
        <v>62.772164999999994</v>
      </c>
      <c r="K233" s="143">
        <f t="shared" si="41"/>
        <v>2.4105630000000318</v>
      </c>
      <c r="L233" s="167">
        <f t="shared" si="50"/>
        <v>6.8583814356716672</v>
      </c>
      <c r="M233" s="143">
        <f t="shared" si="42"/>
        <v>0.16665866888682151</v>
      </c>
      <c r="N233" s="143">
        <f t="shared" si="43"/>
        <v>27.433525742686669</v>
      </c>
      <c r="O233" s="143">
        <f t="shared" si="44"/>
        <v>151.31625837889698</v>
      </c>
      <c r="P233" s="143">
        <f t="shared" si="45"/>
        <v>1851.7629876313501</v>
      </c>
      <c r="Q233" s="143">
        <f t="shared" si="45"/>
        <v>0</v>
      </c>
      <c r="R233" s="143">
        <f t="shared" si="45"/>
        <v>0</v>
      </c>
      <c r="S233" s="143">
        <f t="shared" si="46"/>
        <v>2003.0792460102471</v>
      </c>
      <c r="T233" s="143">
        <f>U232-(U232*(0.5^(1/'SW7'!C$2)))</f>
        <v>1127.6929977107502</v>
      </c>
      <c r="U233" s="143">
        <f t="shared" si="49"/>
        <v>178614.18139607547</v>
      </c>
      <c r="V233" s="147">
        <f>(U233*'SW7'!C$3/(B233*'SW7'!C$4)/1000)</f>
        <v>0.48411107622687916</v>
      </c>
      <c r="W233" s="147">
        <f>V233/'SW7'!C$5</f>
        <v>6.0513884528359894</v>
      </c>
    </row>
    <row r="234" spans="1:23" x14ac:dyDescent="0.35">
      <c r="A234" s="142">
        <f t="shared" si="47"/>
        <v>231</v>
      </c>
      <c r="B234" s="143">
        <f t="shared" si="48"/>
        <v>237.15925832288107</v>
      </c>
      <c r="C234" s="133">
        <v>270</v>
      </c>
      <c r="D234" s="133">
        <v>0</v>
      </c>
      <c r="E234" s="166">
        <v>0</v>
      </c>
      <c r="F234" s="143">
        <f t="shared" si="38"/>
        <v>10.888499999999999</v>
      </c>
      <c r="G234" s="143">
        <f t="shared" si="39"/>
        <v>0.26459054999999998</v>
      </c>
      <c r="H234" s="143">
        <f>'SW7'!C$12</f>
        <v>56.47</v>
      </c>
      <c r="I234" s="143">
        <f t="shared" si="40"/>
        <v>2939.8949999999995</v>
      </c>
      <c r="J234" s="143">
        <f>I234*'SW7'!C$13</f>
        <v>62.619763499999991</v>
      </c>
      <c r="K234" s="143">
        <f t="shared" si="41"/>
        <v>2.3528418502999884</v>
      </c>
      <c r="L234" s="167">
        <f t="shared" si="50"/>
        <v>6.8821133600963158</v>
      </c>
      <c r="M234" s="143">
        <f t="shared" si="42"/>
        <v>0.16723535465034048</v>
      </c>
      <c r="N234" s="143">
        <f t="shared" si="43"/>
        <v>27.528453440385263</v>
      </c>
      <c r="O234" s="143">
        <f t="shared" si="44"/>
        <v>147.33440021868765</v>
      </c>
      <c r="P234" s="143">
        <f t="shared" si="45"/>
        <v>1858.1706072260054</v>
      </c>
      <c r="Q234" s="143">
        <f t="shared" si="45"/>
        <v>0</v>
      </c>
      <c r="R234" s="143">
        <f t="shared" si="45"/>
        <v>0</v>
      </c>
      <c r="S234" s="143">
        <f t="shared" si="46"/>
        <v>2005.5050074446931</v>
      </c>
      <c r="T234" s="143">
        <f>U233-(U233*(0.5^(1/'SW7'!C$2)))</f>
        <v>1133.2666601965611</v>
      </c>
      <c r="U234" s="143">
        <f t="shared" si="49"/>
        <v>179489.56764437497</v>
      </c>
      <c r="V234" s="147">
        <f>(U234*'SW7'!C$3/(B234*'SW7'!C$4)/1000)</f>
        <v>0.48428822076722922</v>
      </c>
      <c r="W234" s="147">
        <f>V234/'SW7'!C$5</f>
        <v>6.0536027595903654</v>
      </c>
    </row>
    <row r="235" spans="1:23" x14ac:dyDescent="0.35">
      <c r="A235" s="142">
        <f t="shared" si="47"/>
        <v>232</v>
      </c>
      <c r="B235" s="143">
        <f t="shared" si="48"/>
        <v>238.2301129891211</v>
      </c>
      <c r="C235" s="133">
        <v>270</v>
      </c>
      <c r="D235" s="133">
        <v>0</v>
      </c>
      <c r="E235" s="166">
        <v>0</v>
      </c>
      <c r="F235" s="143">
        <f t="shared" si="38"/>
        <v>10.861799999999999</v>
      </c>
      <c r="G235" s="143">
        <f t="shared" si="39"/>
        <v>0.26394173999999998</v>
      </c>
      <c r="H235" s="143">
        <f>'SW7'!C$12</f>
        <v>56.47</v>
      </c>
      <c r="I235" s="143">
        <f t="shared" si="40"/>
        <v>2932.6859999999997</v>
      </c>
      <c r="J235" s="143">
        <f>I235*'SW7'!C$13</f>
        <v>62.466211799999989</v>
      </c>
      <c r="K235" s="143">
        <f t="shared" si="41"/>
        <v>2.2938839167999916</v>
      </c>
      <c r="L235" s="167">
        <f t="shared" si="50"/>
        <v>6.9057427704890486</v>
      </c>
      <c r="M235" s="143">
        <f t="shared" si="42"/>
        <v>0.16780954932288386</v>
      </c>
      <c r="N235" s="143">
        <f t="shared" si="43"/>
        <v>27.622971081956194</v>
      </c>
      <c r="O235" s="143">
        <f t="shared" si="44"/>
        <v>143.29023859144183</v>
      </c>
      <c r="P235" s="143">
        <f t="shared" si="45"/>
        <v>1864.550548032043</v>
      </c>
      <c r="Q235" s="143">
        <f t="shared" si="45"/>
        <v>0</v>
      </c>
      <c r="R235" s="143">
        <f t="shared" si="45"/>
        <v>0</v>
      </c>
      <c r="S235" s="143">
        <f t="shared" si="46"/>
        <v>2007.8407866234847</v>
      </c>
      <c r="T235" s="143">
        <f>U234-(U234*(0.5^(1/'SW7'!C$2)))</f>
        <v>1138.8207883303694</v>
      </c>
      <c r="U235" s="143">
        <f t="shared" si="49"/>
        <v>180361.80599162311</v>
      </c>
      <c r="V235" s="147">
        <f>(U235*'SW7'!C$3/(B235*'SW7'!C$4)/1000)</f>
        <v>0.48445416785855544</v>
      </c>
      <c r="W235" s="147">
        <f>V235/'SW7'!C$5</f>
        <v>6.0556770982319428</v>
      </c>
    </row>
    <row r="236" spans="1:23" x14ac:dyDescent="0.35">
      <c r="A236" s="142">
        <f t="shared" si="47"/>
        <v>233</v>
      </c>
      <c r="B236" s="143">
        <f t="shared" si="48"/>
        <v>239.30151666628112</v>
      </c>
      <c r="C236" s="133">
        <v>270</v>
      </c>
      <c r="D236" s="133">
        <v>0</v>
      </c>
      <c r="E236" s="166">
        <v>0</v>
      </c>
      <c r="F236" s="143">
        <f t="shared" si="38"/>
        <v>10.834899999999998</v>
      </c>
      <c r="G236" s="143">
        <f t="shared" si="39"/>
        <v>0.26328806999999993</v>
      </c>
      <c r="H236" s="143">
        <f>'SW7'!C$12</f>
        <v>56.47</v>
      </c>
      <c r="I236" s="143">
        <f t="shared" si="40"/>
        <v>2925.4229999999993</v>
      </c>
      <c r="J236" s="143">
        <f>I236*'SW7'!C$13</f>
        <v>62.311509899999983</v>
      </c>
      <c r="K236" s="143">
        <f t="shared" si="41"/>
        <v>2.2336442103000067</v>
      </c>
      <c r="L236" s="167">
        <f t="shared" si="50"/>
        <v>6.9292705486950936</v>
      </c>
      <c r="M236" s="143">
        <f t="shared" si="42"/>
        <v>0.16838127433329075</v>
      </c>
      <c r="N236" s="143">
        <f t="shared" si="43"/>
        <v>27.717082194780374</v>
      </c>
      <c r="O236" s="143">
        <f t="shared" si="44"/>
        <v>139.18174332318651</v>
      </c>
      <c r="P236" s="143">
        <f t="shared" si="45"/>
        <v>1870.9030481476752</v>
      </c>
      <c r="Q236" s="143">
        <f t="shared" si="45"/>
        <v>0</v>
      </c>
      <c r="R236" s="143">
        <f t="shared" si="45"/>
        <v>0</v>
      </c>
      <c r="S236" s="143">
        <f t="shared" si="46"/>
        <v>2010.0847914708618</v>
      </c>
      <c r="T236" s="143">
        <f>U235-(U235*(0.5^(1/'SW7'!C$2)))</f>
        <v>1144.3549437426555</v>
      </c>
      <c r="U236" s="143">
        <f t="shared" si="49"/>
        <v>181230.82598991622</v>
      </c>
      <c r="V236" s="147">
        <f>(U236*'SW7'!C$3/(B236*'SW7'!C$4)/1000)</f>
        <v>0.48460891210029611</v>
      </c>
      <c r="W236" s="147">
        <f>V236/'SW7'!C$5</f>
        <v>6.057611401253701</v>
      </c>
    </row>
    <row r="237" spans="1:23" x14ac:dyDescent="0.35">
      <c r="A237" s="142">
        <f t="shared" si="47"/>
        <v>234</v>
      </c>
      <c r="B237" s="143">
        <f t="shared" si="48"/>
        <v>240.37345261700113</v>
      </c>
      <c r="C237" s="133">
        <v>270</v>
      </c>
      <c r="D237" s="133">
        <v>0</v>
      </c>
      <c r="E237" s="166">
        <v>0</v>
      </c>
      <c r="F237" s="143">
        <f t="shared" si="38"/>
        <v>10.8078</v>
      </c>
      <c r="G237" s="143">
        <f t="shared" si="39"/>
        <v>0.26262953999999999</v>
      </c>
      <c r="H237" s="143">
        <f>'SW7'!C$12</f>
        <v>56.47</v>
      </c>
      <c r="I237" s="143">
        <f t="shared" si="40"/>
        <v>2918.1060000000002</v>
      </c>
      <c r="J237" s="143">
        <f>I237*'SW7'!C$13</f>
        <v>62.1556578</v>
      </c>
      <c r="K237" s="143">
        <f t="shared" si="41"/>
        <v>2.1720771248000048</v>
      </c>
      <c r="L237" s="167">
        <f t="shared" si="50"/>
        <v>6.9526975652297018</v>
      </c>
      <c r="M237" s="143">
        <f t="shared" si="42"/>
        <v>0.16895055083508176</v>
      </c>
      <c r="N237" s="143">
        <f t="shared" si="43"/>
        <v>27.810790260918807</v>
      </c>
      <c r="O237" s="143">
        <f t="shared" si="44"/>
        <v>135.00688248427699</v>
      </c>
      <c r="P237" s="143">
        <f t="shared" si="45"/>
        <v>1877.2283426120196</v>
      </c>
      <c r="Q237" s="143">
        <f t="shared" si="45"/>
        <v>0</v>
      </c>
      <c r="R237" s="143">
        <f t="shared" si="45"/>
        <v>0</v>
      </c>
      <c r="S237" s="143">
        <f t="shared" si="46"/>
        <v>2012.2352250962965</v>
      </c>
      <c r="T237" s="143">
        <f>U236-(U236*(0.5^(1/'SW7'!C$2)))</f>
        <v>1149.868679457315</v>
      </c>
      <c r="U237" s="143">
        <f t="shared" si="49"/>
        <v>182096.55583764444</v>
      </c>
      <c r="V237" s="147">
        <f>(U237*'SW7'!C$3/(B237*'SW7'!C$4)/1000)</f>
        <v>0.48475244484696967</v>
      </c>
      <c r="W237" s="147">
        <f>V237/'SW7'!C$5</f>
        <v>6.0594055605871207</v>
      </c>
    </row>
    <row r="238" spans="1:23" x14ac:dyDescent="0.35">
      <c r="A238" s="142">
        <f t="shared" si="47"/>
        <v>235</v>
      </c>
      <c r="B238" s="143">
        <f t="shared" si="48"/>
        <v>241.44590407200113</v>
      </c>
      <c r="C238" s="133">
        <v>270</v>
      </c>
      <c r="D238" s="133">
        <v>0</v>
      </c>
      <c r="E238" s="166">
        <v>0</v>
      </c>
      <c r="F238" s="143">
        <f t="shared" si="38"/>
        <v>10.7805</v>
      </c>
      <c r="G238" s="143">
        <f t="shared" si="39"/>
        <v>0.26196615000000001</v>
      </c>
      <c r="H238" s="143">
        <f>'SW7'!C$12</f>
        <v>56.47</v>
      </c>
      <c r="I238" s="143">
        <f t="shared" si="40"/>
        <v>2910.7350000000001</v>
      </c>
      <c r="J238" s="143">
        <f>I238*'SW7'!C$13</f>
        <v>61.998655499999998</v>
      </c>
      <c r="K238" s="143">
        <f t="shared" si="41"/>
        <v>2.1091364375000339</v>
      </c>
      <c r="L238" s="167">
        <f t="shared" si="50"/>
        <v>6.9760246794713794</v>
      </c>
      <c r="M238" s="143">
        <f t="shared" si="42"/>
        <v>0.16951739971115451</v>
      </c>
      <c r="N238" s="143">
        <f t="shared" si="43"/>
        <v>27.904098717885518</v>
      </c>
      <c r="O238" s="143">
        <f t="shared" si="44"/>
        <v>130.76362339106188</v>
      </c>
      <c r="P238" s="143">
        <f t="shared" si="45"/>
        <v>1883.5266634572724</v>
      </c>
      <c r="Q238" s="143">
        <f t="shared" si="45"/>
        <v>0</v>
      </c>
      <c r="R238" s="143">
        <f t="shared" si="45"/>
        <v>0</v>
      </c>
      <c r="S238" s="143">
        <f t="shared" si="46"/>
        <v>2014.2902868483343</v>
      </c>
      <c r="T238" s="143">
        <f>U237-(U237*(0.5^(1/'SW7'!C$2)))</f>
        <v>1155.3615399093833</v>
      </c>
      <c r="U238" s="143">
        <f t="shared" si="49"/>
        <v>182958.92238328341</v>
      </c>
      <c r="V238" s="147">
        <f>(U238*'SW7'!C$3/(B238*'SW7'!C$4)/1000)</f>
        <v>0.48488475428274558</v>
      </c>
      <c r="W238" s="147">
        <f>V238/'SW7'!C$5</f>
        <v>6.0610594285343193</v>
      </c>
    </row>
    <row r="239" spans="1:23" x14ac:dyDescent="0.35">
      <c r="A239" s="142">
        <f t="shared" si="47"/>
        <v>236</v>
      </c>
      <c r="B239" s="143">
        <f t="shared" si="48"/>
        <v>242.51885423008116</v>
      </c>
      <c r="C239" s="133">
        <v>270</v>
      </c>
      <c r="D239" s="133">
        <v>0</v>
      </c>
      <c r="E239" s="166">
        <v>0</v>
      </c>
      <c r="F239" s="143">
        <f t="shared" si="38"/>
        <v>10.752999999999998</v>
      </c>
      <c r="G239" s="143">
        <f t="shared" si="39"/>
        <v>0.26129789999999997</v>
      </c>
      <c r="H239" s="143">
        <f>'SW7'!C$12</f>
        <v>56.47</v>
      </c>
      <c r="I239" s="143">
        <f t="shared" si="40"/>
        <v>2903.3099999999995</v>
      </c>
      <c r="J239" s="143">
        <f>I239*'SW7'!C$13</f>
        <v>61.840502999999991</v>
      </c>
      <c r="K239" s="143">
        <f t="shared" si="41"/>
        <v>2.0447753087999914</v>
      </c>
      <c r="L239" s="167">
        <f t="shared" si="50"/>
        <v>6.9992527398510944</v>
      </c>
      <c r="M239" s="143">
        <f t="shared" si="42"/>
        <v>0.17008184157838158</v>
      </c>
      <c r="N239" s="143">
        <f t="shared" si="43"/>
        <v>27.997010959404378</v>
      </c>
      <c r="O239" s="143">
        <f t="shared" si="44"/>
        <v>126.44993361817177</v>
      </c>
      <c r="P239" s="143">
        <f t="shared" si="45"/>
        <v>1889.7982397597955</v>
      </c>
      <c r="Q239" s="143">
        <f t="shared" si="45"/>
        <v>0</v>
      </c>
      <c r="R239" s="143">
        <f t="shared" si="45"/>
        <v>0</v>
      </c>
      <c r="S239" s="143">
        <f t="shared" si="46"/>
        <v>2016.2481733779673</v>
      </c>
      <c r="T239" s="143">
        <f>U238-(U238*(0.5^(1/'SW7'!C$2)))</f>
        <v>1160.8330609689001</v>
      </c>
      <c r="U239" s="143">
        <f t="shared" si="49"/>
        <v>183817.85113022235</v>
      </c>
      <c r="V239" s="147">
        <f>(U239*'SW7'!C$3/(B239*'SW7'!C$4)/1000)</f>
        <v>0.48500582549683957</v>
      </c>
      <c r="W239" s="147">
        <f>V239/'SW7'!C$5</f>
        <v>6.0625728187104944</v>
      </c>
    </row>
    <row r="240" spans="1:23" x14ac:dyDescent="0.35">
      <c r="A240" s="142">
        <f t="shared" si="47"/>
        <v>237</v>
      </c>
      <c r="B240" s="143">
        <f t="shared" si="48"/>
        <v>243.59228625812116</v>
      </c>
      <c r="C240" s="133">
        <v>270</v>
      </c>
      <c r="D240" s="133">
        <v>0</v>
      </c>
      <c r="E240" s="166">
        <v>0</v>
      </c>
      <c r="F240" s="143">
        <f t="shared" si="38"/>
        <v>10.725299999999999</v>
      </c>
      <c r="G240" s="143">
        <f t="shared" si="39"/>
        <v>0.26062478999999994</v>
      </c>
      <c r="H240" s="143">
        <f>'SW7'!C$12</f>
        <v>56.47</v>
      </c>
      <c r="I240" s="143">
        <f t="shared" si="40"/>
        <v>2895.8309999999997</v>
      </c>
      <c r="J240" s="143">
        <f>I240*'SW7'!C$13</f>
        <v>61.681200299999993</v>
      </c>
      <c r="K240" s="143">
        <f t="shared" si="41"/>
        <v>1.9789462823000077</v>
      </c>
      <c r="L240" s="167">
        <f t="shared" si="50"/>
        <v>7.0223825840373983</v>
      </c>
      <c r="M240" s="143">
        <f t="shared" si="42"/>
        <v>0.17064389679210876</v>
      </c>
      <c r="N240" s="143">
        <f t="shared" si="43"/>
        <v>28.089530336149593</v>
      </c>
      <c r="O240" s="143">
        <f t="shared" si="44"/>
        <v>122.0637820214871</v>
      </c>
      <c r="P240" s="143">
        <f t="shared" si="45"/>
        <v>1896.0432976900975</v>
      </c>
      <c r="Q240" s="143">
        <f t="shared" si="45"/>
        <v>0</v>
      </c>
      <c r="R240" s="143">
        <f t="shared" si="45"/>
        <v>0</v>
      </c>
      <c r="S240" s="143">
        <f t="shared" si="46"/>
        <v>2018.1070797115844</v>
      </c>
      <c r="T240" s="143">
        <f>U239-(U239*(0.5^(1/'SW7'!C$2)))</f>
        <v>1166.28276997176</v>
      </c>
      <c r="U240" s="143">
        <f t="shared" si="49"/>
        <v>184673.26624263142</v>
      </c>
      <c r="V240" s="147">
        <f>(U240*'SW7'!C$3/(B240*'SW7'!C$4)/1000)</f>
        <v>0.48511564055970752</v>
      </c>
      <c r="W240" s="147">
        <f>V240/'SW7'!C$5</f>
        <v>6.0639455069963439</v>
      </c>
    </row>
    <row r="241" spans="1:23" x14ac:dyDescent="0.35">
      <c r="A241" s="142">
        <f t="shared" si="47"/>
        <v>238</v>
      </c>
      <c r="B241" s="143">
        <f t="shared" si="48"/>
        <v>244.66618329108118</v>
      </c>
      <c r="C241" s="133">
        <v>270</v>
      </c>
      <c r="D241" s="133">
        <v>0</v>
      </c>
      <c r="E241" s="166">
        <v>0</v>
      </c>
      <c r="F241" s="143">
        <f t="shared" si="38"/>
        <v>10.697399999999998</v>
      </c>
      <c r="G241" s="143">
        <f t="shared" si="39"/>
        <v>0.25994681999999997</v>
      </c>
      <c r="H241" s="143">
        <f>'SW7'!C$12</f>
        <v>56.47</v>
      </c>
      <c r="I241" s="143">
        <f t="shared" si="40"/>
        <v>2888.2979999999993</v>
      </c>
      <c r="J241" s="143">
        <f>I241*'SW7'!C$13</f>
        <v>61.520747399999983</v>
      </c>
      <c r="K241" s="143">
        <f t="shared" si="41"/>
        <v>1.9116012847999782</v>
      </c>
      <c r="L241" s="167">
        <f t="shared" si="50"/>
        <v>7.0454150391177031</v>
      </c>
      <c r="M241" s="143">
        <f t="shared" si="42"/>
        <v>0.17120358545056016</v>
      </c>
      <c r="N241" s="143">
        <f t="shared" si="43"/>
        <v>28.181660156470812</v>
      </c>
      <c r="O241" s="143">
        <f t="shared" si="44"/>
        <v>117.60313977169488</v>
      </c>
      <c r="P241" s="143">
        <f t="shared" si="45"/>
        <v>1902.2620605617799</v>
      </c>
      <c r="Q241" s="143">
        <f t="shared" si="45"/>
        <v>0</v>
      </c>
      <c r="R241" s="143">
        <f t="shared" si="45"/>
        <v>0</v>
      </c>
      <c r="S241" s="143">
        <f t="shared" si="46"/>
        <v>2019.8652003334748</v>
      </c>
      <c r="T241" s="143">
        <f>U240-(U240*(0.5^(1/'SW7'!C$2)))</f>
        <v>1171.7101857567031</v>
      </c>
      <c r="U241" s="143">
        <f t="shared" si="49"/>
        <v>185525.09055237126</v>
      </c>
      <c r="V241" s="147">
        <f>(U241*'SW7'!C$3/(B241*'SW7'!C$4)/1000)</f>
        <v>0.48521417860000615</v>
      </c>
      <c r="W241" s="147">
        <f>V241/'SW7'!C$5</f>
        <v>6.0651772325000763</v>
      </c>
    </row>
    <row r="242" spans="1:23" x14ac:dyDescent="0.35">
      <c r="A242" s="142">
        <f t="shared" si="47"/>
        <v>239</v>
      </c>
      <c r="B242" s="143">
        <f t="shared" si="48"/>
        <v>245.74052843200118</v>
      </c>
      <c r="C242" s="133">
        <v>270</v>
      </c>
      <c r="D242" s="133">
        <v>0</v>
      </c>
      <c r="E242" s="166">
        <v>0</v>
      </c>
      <c r="F242" s="143">
        <f t="shared" si="38"/>
        <v>10.6693</v>
      </c>
      <c r="G242" s="143">
        <f t="shared" si="39"/>
        <v>0.25926399</v>
      </c>
      <c r="H242" s="143">
        <f>'SW7'!C$12</f>
        <v>56.47</v>
      </c>
      <c r="I242" s="143">
        <f t="shared" si="40"/>
        <v>2880.7109999999998</v>
      </c>
      <c r="J242" s="143">
        <f>I242*'SW7'!C$13</f>
        <v>61.359144299999997</v>
      </c>
      <c r="K242" s="143">
        <f t="shared" si="41"/>
        <v>1.842691626299988</v>
      </c>
      <c r="L242" s="167">
        <f t="shared" si="50"/>
        <v>7.0683509217757532</v>
      </c>
      <c r="M242" s="143">
        <f t="shared" si="42"/>
        <v>0.1717609273991508</v>
      </c>
      <c r="N242" s="143">
        <f t="shared" si="43"/>
        <v>28.273403687103013</v>
      </c>
      <c r="O242" s="143">
        <f t="shared" si="44"/>
        <v>113.06598139854263</v>
      </c>
      <c r="P242" s="143">
        <f t="shared" si="45"/>
        <v>1908.4547488794533</v>
      </c>
      <c r="Q242" s="143">
        <f t="shared" si="45"/>
        <v>0</v>
      </c>
      <c r="R242" s="143">
        <f t="shared" si="45"/>
        <v>0</v>
      </c>
      <c r="S242" s="143">
        <f t="shared" si="46"/>
        <v>2021.5207302779959</v>
      </c>
      <c r="T242" s="143">
        <f>U241-(U241*(0.5^(1/'SW7'!C$2)))</f>
        <v>1177.1148187092913</v>
      </c>
      <c r="U242" s="143">
        <f t="shared" si="49"/>
        <v>186373.24556694803</v>
      </c>
      <c r="V242" s="147">
        <f>(U242*'SW7'!C$3/(B242*'SW7'!C$4)/1000)</f>
        <v>0.48530141588229964</v>
      </c>
      <c r="W242" s="147">
        <f>V242/'SW7'!C$5</f>
        <v>6.0662676985287449</v>
      </c>
    </row>
    <row r="243" spans="1:23" x14ac:dyDescent="0.35">
      <c r="A243" s="142">
        <f t="shared" si="47"/>
        <v>240</v>
      </c>
      <c r="B243" s="143">
        <f t="shared" si="48"/>
        <v>246.8153047520012</v>
      </c>
      <c r="C243" s="133">
        <v>270</v>
      </c>
      <c r="D243" s="133">
        <v>0</v>
      </c>
      <c r="E243" s="166">
        <v>0</v>
      </c>
      <c r="F243" s="143"/>
      <c r="G243" s="143"/>
      <c r="H243" s="143"/>
      <c r="I243" s="143"/>
      <c r="J243" s="143"/>
      <c r="K243" s="143"/>
      <c r="L243" s="167">
        <f t="shared" si="50"/>
        <v>7.0911910384653609</v>
      </c>
      <c r="M243" s="143">
        <f t="shared" si="42"/>
        <v>0.17231594223470825</v>
      </c>
      <c r="N243" s="143">
        <f t="shared" si="43"/>
        <v>28.364764153861444</v>
      </c>
      <c r="O243" s="143">
        <f t="shared" si="44"/>
        <v>0</v>
      </c>
      <c r="P243" s="143">
        <f t="shared" si="45"/>
        <v>1914.6215803856473</v>
      </c>
      <c r="Q243" s="143">
        <f t="shared" si="45"/>
        <v>0</v>
      </c>
      <c r="R243" s="143">
        <f t="shared" si="45"/>
        <v>0</v>
      </c>
      <c r="S243" s="143">
        <f t="shared" si="46"/>
        <v>1914.6215803856473</v>
      </c>
      <c r="T243" s="143">
        <f>U242-(U242*(0.5^(1/'SW7'!C$2)))</f>
        <v>1182.4961708123737</v>
      </c>
      <c r="U243" s="143">
        <f t="shared" si="49"/>
        <v>187217.65147851672</v>
      </c>
      <c r="V243" s="147">
        <f>(U243*'SW7'!C$3/(B243*'SW7'!C$4)/1000)</f>
        <v>0.48537732588548244</v>
      </c>
      <c r="W243" s="147">
        <f>V243/'SW7'!C$5</f>
        <v>6.0672165735685306</v>
      </c>
    </row>
    <row r="244" spans="1:23" x14ac:dyDescent="0.35">
      <c r="A244" s="142">
        <f t="shared" si="47"/>
        <v>241</v>
      </c>
      <c r="B244" s="143">
        <f t="shared" si="48"/>
        <v>247.89049529028122</v>
      </c>
      <c r="C244" s="133">
        <v>270</v>
      </c>
      <c r="D244" s="133">
        <v>0</v>
      </c>
      <c r="E244" s="166">
        <v>0</v>
      </c>
      <c r="F244" s="143"/>
      <c r="G244" s="143"/>
      <c r="H244" s="143"/>
      <c r="I244" s="143"/>
      <c r="J244" s="143"/>
      <c r="K244" s="143"/>
      <c r="L244" s="167">
        <f t="shared" si="50"/>
        <v>7.1139361855805809</v>
      </c>
      <c r="M244" s="143">
        <f t="shared" si="42"/>
        <v>0.1728686493096081</v>
      </c>
      <c r="N244" s="143">
        <f t="shared" si="43"/>
        <v>28.455744742322324</v>
      </c>
      <c r="O244" s="143">
        <f t="shared" si="44"/>
        <v>0</v>
      </c>
      <c r="P244" s="143">
        <f t="shared" si="45"/>
        <v>1920.7627701067568</v>
      </c>
      <c r="Q244" s="143">
        <f t="shared" si="45"/>
        <v>0</v>
      </c>
      <c r="R244" s="143">
        <f t="shared" si="45"/>
        <v>0</v>
      </c>
      <c r="S244" s="143">
        <f t="shared" si="46"/>
        <v>1920.7627701067568</v>
      </c>
      <c r="T244" s="143">
        <f>U243-(U243*(0.5^(1/'SW7'!C$2)))</f>
        <v>1187.8537357032183</v>
      </c>
      <c r="U244" s="143">
        <f t="shared" si="49"/>
        <v>187949.77688809001</v>
      </c>
      <c r="V244" s="147">
        <f>(U244*'SW7'!C$3/(B244*'SW7'!C$4)/1000)</f>
        <v>0.48516193251984602</v>
      </c>
      <c r="W244" s="147">
        <f>V244/'SW7'!C$5</f>
        <v>6.0645241564980754</v>
      </c>
    </row>
    <row r="245" spans="1:23" x14ac:dyDescent="0.35">
      <c r="A245" s="142">
        <f t="shared" si="47"/>
        <v>242</v>
      </c>
      <c r="B245" s="143">
        <f t="shared" si="48"/>
        <v>248.96608305412124</v>
      </c>
      <c r="C245" s="133">
        <v>270</v>
      </c>
      <c r="D245" s="133">
        <v>0</v>
      </c>
      <c r="E245" s="166">
        <v>0</v>
      </c>
      <c r="F245" s="143"/>
      <c r="G245" s="143"/>
      <c r="H245" s="143"/>
      <c r="I245" s="143"/>
      <c r="J245" s="143"/>
      <c r="K245" s="143"/>
      <c r="L245" s="167">
        <f t="shared" si="50"/>
        <v>7.1365871496223079</v>
      </c>
      <c r="M245" s="143">
        <f t="shared" si="42"/>
        <v>0.17341906773582208</v>
      </c>
      <c r="N245" s="143">
        <f t="shared" si="43"/>
        <v>28.546348598489232</v>
      </c>
      <c r="O245" s="143">
        <f t="shared" si="44"/>
        <v>0</v>
      </c>
      <c r="P245" s="143">
        <f t="shared" si="45"/>
        <v>1926.878530398023</v>
      </c>
      <c r="Q245" s="143">
        <f t="shared" si="45"/>
        <v>0</v>
      </c>
      <c r="R245" s="143">
        <f t="shared" si="45"/>
        <v>0</v>
      </c>
      <c r="S245" s="143">
        <f t="shared" si="46"/>
        <v>1926.878530398023</v>
      </c>
      <c r="T245" s="143">
        <f>U244-(U244*(0.5^(1/'SW7'!C$2)))</f>
        <v>1192.4989061553497</v>
      </c>
      <c r="U245" s="143">
        <f t="shared" si="49"/>
        <v>188682.68592249355</v>
      </c>
      <c r="V245" s="147">
        <f>(U245*'SW7'!C$3/(B245*'SW7'!C$4)/1000)</f>
        <v>0.48494963988869733</v>
      </c>
      <c r="W245" s="147">
        <f>V245/'SW7'!C$5</f>
        <v>6.0618704986087169</v>
      </c>
    </row>
    <row r="246" spans="1:23" x14ac:dyDescent="0.35">
      <c r="A246" s="142">
        <f t="shared" si="47"/>
        <v>243</v>
      </c>
      <c r="B246" s="143">
        <f t="shared" si="48"/>
        <v>250.04205101888127</v>
      </c>
      <c r="C246" s="133">
        <v>270</v>
      </c>
      <c r="D246" s="133">
        <v>0</v>
      </c>
      <c r="E246" s="166">
        <v>0</v>
      </c>
      <c r="F246" s="143"/>
      <c r="G246" s="143"/>
      <c r="H246" s="143"/>
      <c r="I246" s="143"/>
      <c r="J246" s="143"/>
      <c r="K246" s="143"/>
      <c r="L246" s="167">
        <f t="shared" si="50"/>
        <v>7.1591447073614702</v>
      </c>
      <c r="M246" s="143">
        <f t="shared" si="42"/>
        <v>0.17396721638888371</v>
      </c>
      <c r="N246" s="143">
        <f t="shared" si="43"/>
        <v>28.636578829445881</v>
      </c>
      <c r="O246" s="143">
        <f t="shared" si="44"/>
        <v>0</v>
      </c>
      <c r="P246" s="143">
        <f t="shared" si="45"/>
        <v>1932.969070987597</v>
      </c>
      <c r="Q246" s="143">
        <f t="shared" si="45"/>
        <v>0</v>
      </c>
      <c r="R246" s="143">
        <f t="shared" si="45"/>
        <v>0</v>
      </c>
      <c r="S246" s="143">
        <f t="shared" si="46"/>
        <v>1932.969070987597</v>
      </c>
      <c r="T246" s="143">
        <f>U245-(U245*(0.5^(1/'SW7'!C$2)))</f>
        <v>1197.1490485301183</v>
      </c>
      <c r="U246" s="143">
        <f t="shared" si="49"/>
        <v>189417.06554673621</v>
      </c>
      <c r="V246" s="147">
        <f>(U246*'SW7'!C$3/(B246*'SW7'!C$4)/1000)</f>
        <v>0.48474220002400653</v>
      </c>
      <c r="W246" s="147">
        <f>V246/'SW7'!C$5</f>
        <v>6.0592775003000812</v>
      </c>
    </row>
    <row r="247" spans="1:23" x14ac:dyDescent="0.35">
      <c r="A247" s="142">
        <f t="shared" si="47"/>
        <v>244</v>
      </c>
      <c r="B247" s="143">
        <f t="shared" si="48"/>
        <v>251.11838212800126</v>
      </c>
      <c r="C247" s="133">
        <v>270</v>
      </c>
      <c r="D247" s="133">
        <v>0</v>
      </c>
      <c r="E247" s="166">
        <v>0</v>
      </c>
      <c r="F247" s="143"/>
      <c r="G247" s="143"/>
      <c r="H247" s="143"/>
      <c r="I247" s="143"/>
      <c r="J247" s="143"/>
      <c r="K247" s="143"/>
      <c r="L247" s="167">
        <f t="shared" si="50"/>
        <v>7.1816096259988775</v>
      </c>
      <c r="M247" s="143">
        <f t="shared" si="42"/>
        <v>0.17451311391177271</v>
      </c>
      <c r="N247" s="143">
        <f t="shared" si="43"/>
        <v>28.72643850399551</v>
      </c>
      <c r="O247" s="143">
        <f t="shared" si="44"/>
        <v>0</v>
      </c>
      <c r="P247" s="143">
        <f t="shared" si="45"/>
        <v>1939.034599019697</v>
      </c>
      <c r="Q247" s="143">
        <f t="shared" si="45"/>
        <v>0</v>
      </c>
      <c r="R247" s="143">
        <f t="shared" si="45"/>
        <v>0</v>
      </c>
      <c r="S247" s="143">
        <f t="shared" si="46"/>
        <v>1939.034599019697</v>
      </c>
      <c r="T247" s="143">
        <f>U246-(U246*(0.5^(1/'SW7'!C$2)))</f>
        <v>1201.8085214654566</v>
      </c>
      <c r="U247" s="143">
        <f t="shared" si="49"/>
        <v>190152.88556919369</v>
      </c>
      <c r="V247" s="147">
        <f>(U247*'SW7'!C$3/(B247*'SW7'!C$4)/1000)</f>
        <v>0.4845395074680518</v>
      </c>
      <c r="W247" s="147">
        <f>V247/'SW7'!C$5</f>
        <v>6.0567438433506471</v>
      </c>
    </row>
    <row r="248" spans="1:23" x14ac:dyDescent="0.35">
      <c r="A248" s="142">
        <f t="shared" si="47"/>
        <v>245</v>
      </c>
      <c r="B248" s="143">
        <f t="shared" si="48"/>
        <v>252.19505929300126</v>
      </c>
      <c r="C248" s="133">
        <v>270</v>
      </c>
      <c r="D248" s="133">
        <v>0</v>
      </c>
      <c r="E248" s="166">
        <v>0</v>
      </c>
      <c r="F248" s="143"/>
      <c r="G248" s="143"/>
      <c r="H248" s="143"/>
      <c r="I248" s="143"/>
      <c r="J248" s="143"/>
      <c r="K248" s="143"/>
      <c r="L248" s="167">
        <f t="shared" si="50"/>
        <v>7.2039826633217707</v>
      </c>
      <c r="M248" s="143">
        <f t="shared" si="42"/>
        <v>0.17505677871871902</v>
      </c>
      <c r="N248" s="143">
        <f t="shared" si="43"/>
        <v>28.815930653287083</v>
      </c>
      <c r="O248" s="143">
        <f t="shared" si="44"/>
        <v>0</v>
      </c>
      <c r="P248" s="143">
        <f t="shared" si="45"/>
        <v>1945.075319096878</v>
      </c>
      <c r="Q248" s="143">
        <f t="shared" si="45"/>
        <v>0</v>
      </c>
      <c r="R248" s="143">
        <f t="shared" si="45"/>
        <v>0</v>
      </c>
      <c r="S248" s="143">
        <f t="shared" si="46"/>
        <v>1945.075319096878</v>
      </c>
      <c r="T248" s="143">
        <f>U247-(U247*(0.5^(1/'SW7'!C$2)))</f>
        <v>1206.4771334023098</v>
      </c>
      <c r="U248" s="143">
        <f t="shared" si="49"/>
        <v>190890.11164674794</v>
      </c>
      <c r="V248" s="147">
        <f>(U248*'SW7'!C$3/(B248*'SW7'!C$4)/1000)</f>
        <v>0.48434144799441858</v>
      </c>
      <c r="W248" s="147">
        <f>V248/'SW7'!C$5</f>
        <v>6.0542680999302325</v>
      </c>
    </row>
    <row r="249" spans="1:23" x14ac:dyDescent="0.35">
      <c r="A249" s="142">
        <f t="shared" si="47"/>
        <v>246</v>
      </c>
      <c r="B249" s="143">
        <f t="shared" si="48"/>
        <v>253.27206539348126</v>
      </c>
      <c r="C249" s="133">
        <v>270</v>
      </c>
      <c r="D249" s="133">
        <v>0</v>
      </c>
      <c r="E249" s="166">
        <v>0</v>
      </c>
      <c r="F249" s="143"/>
      <c r="G249" s="143"/>
      <c r="H249" s="143"/>
      <c r="I249" s="143"/>
      <c r="J249" s="143"/>
      <c r="K249" s="143"/>
      <c r="L249" s="167">
        <f t="shared" si="50"/>
        <v>7.2262645678572106</v>
      </c>
      <c r="M249" s="143">
        <f t="shared" si="42"/>
        <v>0.17559822899893021</v>
      </c>
      <c r="N249" s="143">
        <f t="shared" si="43"/>
        <v>28.905058271428842</v>
      </c>
      <c r="O249" s="143">
        <f t="shared" si="44"/>
        <v>0</v>
      </c>
      <c r="P249" s="143">
        <f t="shared" si="45"/>
        <v>1951.0914333214469</v>
      </c>
      <c r="Q249" s="143">
        <f t="shared" si="45"/>
        <v>0</v>
      </c>
      <c r="R249" s="143">
        <f t="shared" si="45"/>
        <v>0</v>
      </c>
      <c r="S249" s="143">
        <f t="shared" si="46"/>
        <v>1951.0914333214469</v>
      </c>
      <c r="T249" s="143">
        <f>U248-(U248*(0.5^(1/'SW7'!C$2)))</f>
        <v>1211.1546664413472</v>
      </c>
      <c r="U249" s="143">
        <f t="shared" si="49"/>
        <v>191628.70983244252</v>
      </c>
      <c r="V249" s="147">
        <f>(U249*'SW7'!C$3/(B249*'SW7'!C$4)/1000)</f>
        <v>0.48414791028855764</v>
      </c>
      <c r="W249" s="147">
        <f>V249/'SW7'!C$5</f>
        <v>6.05184887860697</v>
      </c>
    </row>
    <row r="250" spans="1:23" x14ac:dyDescent="0.35">
      <c r="A250" s="142">
        <f t="shared" si="47"/>
        <v>247</v>
      </c>
      <c r="B250" s="143">
        <f t="shared" si="48"/>
        <v>254.34938327712126</v>
      </c>
      <c r="C250" s="133">
        <v>270</v>
      </c>
      <c r="D250" s="133">
        <v>0</v>
      </c>
      <c r="E250" s="166">
        <v>0</v>
      </c>
      <c r="F250" s="143"/>
      <c r="G250" s="143"/>
      <c r="H250" s="143"/>
      <c r="I250" s="143"/>
      <c r="J250" s="143"/>
      <c r="K250" s="143"/>
      <c r="L250" s="167">
        <f t="shared" si="50"/>
        <v>7.2484560790223647</v>
      </c>
      <c r="M250" s="143">
        <f t="shared" si="42"/>
        <v>0.17613748272024346</v>
      </c>
      <c r="N250" s="143">
        <f t="shared" si="43"/>
        <v>28.993824316089459</v>
      </c>
      <c r="O250" s="143">
        <f t="shared" si="44"/>
        <v>0</v>
      </c>
      <c r="P250" s="143">
        <f t="shared" si="45"/>
        <v>1957.0831413360384</v>
      </c>
      <c r="Q250" s="143">
        <f t="shared" si="45"/>
        <v>0</v>
      </c>
      <c r="R250" s="143">
        <f t="shared" si="45"/>
        <v>0</v>
      </c>
      <c r="S250" s="143">
        <f t="shared" si="46"/>
        <v>1957.0831413360384</v>
      </c>
      <c r="T250" s="143">
        <f>U249-(U249*(0.5^(1/'SW7'!C$2)))</f>
        <v>1215.8409051967901</v>
      </c>
      <c r="U250" s="143">
        <f t="shared" si="49"/>
        <v>192368.64659932262</v>
      </c>
      <c r="V250" s="147">
        <f>(U250*'SW7'!C$3/(B250*'SW7'!C$4)/1000)</f>
        <v>0.48395878595056568</v>
      </c>
      <c r="W250" s="147">
        <f>V250/'SW7'!C$5</f>
        <v>6.0494848243820707</v>
      </c>
    </row>
    <row r="251" spans="1:23" x14ac:dyDescent="0.35">
      <c r="A251" s="142">
        <f t="shared" si="47"/>
        <v>248</v>
      </c>
      <c r="B251" s="143">
        <f t="shared" si="48"/>
        <v>255.42699575968123</v>
      </c>
      <c r="C251" s="133">
        <v>270</v>
      </c>
      <c r="D251" s="133">
        <v>0</v>
      </c>
      <c r="E251" s="166">
        <v>0</v>
      </c>
      <c r="F251" s="143"/>
      <c r="G251" s="143"/>
      <c r="H251" s="143"/>
      <c r="I251" s="143"/>
      <c r="J251" s="143"/>
      <c r="K251" s="143"/>
      <c r="L251" s="167">
        <f t="shared" si="50"/>
        <v>7.2705579272716889</v>
      </c>
      <c r="M251" s="143">
        <f t="shared" si="42"/>
        <v>0.17667455763270204</v>
      </c>
      <c r="N251" s="143">
        <f t="shared" si="43"/>
        <v>29.082231709086756</v>
      </c>
      <c r="O251" s="143">
        <f t="shared" si="44"/>
        <v>0</v>
      </c>
      <c r="P251" s="143">
        <f t="shared" si="45"/>
        <v>1963.050640363356</v>
      </c>
      <c r="Q251" s="143">
        <f t="shared" si="45"/>
        <v>0</v>
      </c>
      <c r="R251" s="143">
        <f t="shared" si="45"/>
        <v>0</v>
      </c>
      <c r="S251" s="143">
        <f t="shared" si="46"/>
        <v>1963.050640363356</v>
      </c>
      <c r="T251" s="143">
        <f>U250-(U250*(0.5^(1/'SW7'!C$2)))</f>
        <v>1220.5356369476649</v>
      </c>
      <c r="U251" s="143">
        <f t="shared" si="49"/>
        <v>193109.88883546187</v>
      </c>
      <c r="V251" s="147">
        <f>(U251*'SW7'!C$3/(B251*'SW7'!C$4)/1000)</f>
        <v>0.4837739694255187</v>
      </c>
      <c r="W251" s="147">
        <f>V251/'SW7'!C$5</f>
        <v>6.0471746178189836</v>
      </c>
    </row>
    <row r="252" spans="1:23" x14ac:dyDescent="0.35">
      <c r="A252" s="142">
        <f t="shared" si="47"/>
        <v>249</v>
      </c>
      <c r="B252" s="143">
        <f t="shared" si="48"/>
        <v>256.50488562500124</v>
      </c>
      <c r="C252" s="133">
        <v>270</v>
      </c>
      <c r="D252" s="133">
        <v>0</v>
      </c>
      <c r="E252" s="166">
        <v>0</v>
      </c>
      <c r="F252" s="143"/>
      <c r="G252" s="143"/>
      <c r="H252" s="143"/>
      <c r="I252" s="143"/>
      <c r="J252" s="143"/>
      <c r="K252" s="143"/>
      <c r="L252" s="167">
        <f t="shared" si="50"/>
        <v>7.2925708342412427</v>
      </c>
      <c r="M252" s="143">
        <f t="shared" si="42"/>
        <v>0.17720947127206219</v>
      </c>
      <c r="N252" s="143">
        <f t="shared" si="43"/>
        <v>29.170283336964971</v>
      </c>
      <c r="O252" s="143">
        <f t="shared" si="44"/>
        <v>0</v>
      </c>
      <c r="P252" s="143">
        <f t="shared" si="45"/>
        <v>1968.9941252451356</v>
      </c>
      <c r="Q252" s="143">
        <f t="shared" si="45"/>
        <v>0</v>
      </c>
      <c r="R252" s="143">
        <f t="shared" si="45"/>
        <v>0</v>
      </c>
      <c r="S252" s="143">
        <f t="shared" si="46"/>
        <v>1968.9941252451356</v>
      </c>
      <c r="T252" s="143">
        <f>U251-(U251*(0.5^(1/'SW7'!C$2)))</f>
        <v>1225.2386516063125</v>
      </c>
      <c r="U252" s="143">
        <f t="shared" si="49"/>
        <v>193852.40383887757</v>
      </c>
      <c r="V252" s="147">
        <f>(U252*'SW7'!C$3/(B252*'SW7'!C$4)/1000)</f>
        <v>0.48359335793509406</v>
      </c>
      <c r="W252" s="147">
        <f>V252/'SW7'!C$5</f>
        <v>6.0449169741886752</v>
      </c>
    </row>
    <row r="253" spans="1:23" x14ac:dyDescent="0.35">
      <c r="A253" s="142">
        <f t="shared" si="47"/>
        <v>250</v>
      </c>
      <c r="B253" s="143">
        <f t="shared" si="48"/>
        <v>257.58303562500129</v>
      </c>
      <c r="C253" s="133">
        <v>270</v>
      </c>
      <c r="D253" s="133">
        <v>0</v>
      </c>
      <c r="E253" s="166">
        <v>0</v>
      </c>
      <c r="F253" s="143"/>
      <c r="G253" s="143"/>
      <c r="H253" s="143"/>
      <c r="I253" s="143"/>
      <c r="J253" s="143"/>
      <c r="K253" s="143"/>
      <c r="L253" s="167">
        <f t="shared" si="50"/>
        <v>7.3144955128900584</v>
      </c>
      <c r="M253" s="143">
        <f t="shared" si="42"/>
        <v>0.17774224096322841</v>
      </c>
      <c r="N253" s="143">
        <f t="shared" si="43"/>
        <v>29.257982051560234</v>
      </c>
      <c r="O253" s="143">
        <f t="shared" si="44"/>
        <v>0</v>
      </c>
      <c r="P253" s="143">
        <f t="shared" si="45"/>
        <v>1974.9137884803158</v>
      </c>
      <c r="Q253" s="143">
        <f t="shared" si="45"/>
        <v>0</v>
      </c>
      <c r="R253" s="143">
        <f t="shared" si="45"/>
        <v>0</v>
      </c>
      <c r="S253" s="143">
        <f t="shared" si="46"/>
        <v>1974.9137884803158</v>
      </c>
      <c r="T253" s="143">
        <f>U252-(U252*(0.5^(1/'SW7'!C$2)))</f>
        <v>1229.9497416859958</v>
      </c>
      <c r="U253" s="143">
        <f t="shared" si="49"/>
        <v>194596.15931251639</v>
      </c>
      <c r="V253" s="147">
        <f>(U253*'SW7'!C$3/(B253*'SW7'!C$4)/1000)</f>
        <v>0.48341685141090707</v>
      </c>
      <c r="W253" s="147">
        <f>V253/'SW7'!C$5</f>
        <v>6.0427106426363384</v>
      </c>
    </row>
    <row r="254" spans="1:23" x14ac:dyDescent="0.35">
      <c r="A254" s="142">
        <f t="shared" si="47"/>
        <v>251</v>
      </c>
      <c r="B254" s="143">
        <f t="shared" si="48"/>
        <v>258.66142847968126</v>
      </c>
      <c r="C254" s="133">
        <v>270</v>
      </c>
      <c r="D254" s="133">
        <v>0</v>
      </c>
      <c r="E254" s="166">
        <v>0</v>
      </c>
      <c r="F254" s="143"/>
      <c r="G254" s="143"/>
      <c r="H254" s="143"/>
      <c r="I254" s="143"/>
      <c r="J254" s="143"/>
      <c r="K254" s="143"/>
      <c r="L254" s="167">
        <f t="shared" si="50"/>
        <v>7.3363326676386826</v>
      </c>
      <c r="M254" s="143">
        <f t="shared" si="42"/>
        <v>0.17827288382361997</v>
      </c>
      <c r="N254" s="143">
        <f t="shared" si="43"/>
        <v>29.345330670554731</v>
      </c>
      <c r="O254" s="143">
        <f t="shared" si="44"/>
        <v>0</v>
      </c>
      <c r="P254" s="143">
        <f t="shared" si="45"/>
        <v>1980.8098202624444</v>
      </c>
      <c r="Q254" s="143">
        <f t="shared" si="45"/>
        <v>0</v>
      </c>
      <c r="R254" s="143">
        <f t="shared" si="45"/>
        <v>0</v>
      </c>
      <c r="S254" s="143">
        <f t="shared" si="46"/>
        <v>1980.8098202624444</v>
      </c>
      <c r="T254" s="143">
        <f>U253-(U253*(0.5^(1/'SW7'!C$2)))</f>
        <v>1234.6687022692058</v>
      </c>
      <c r="U254" s="143">
        <f t="shared" si="49"/>
        <v>195341.1233593107</v>
      </c>
      <c r="V254" s="147">
        <f>(U254*'SW7'!C$3/(B254*'SW7'!C$4)/1000)</f>
        <v>0.48324435242951647</v>
      </c>
      <c r="W254" s="147">
        <f>V254/'SW7'!C$5</f>
        <v>6.0405544053689555</v>
      </c>
    </row>
    <row r="255" spans="1:23" x14ac:dyDescent="0.35">
      <c r="A255" s="142">
        <f t="shared" si="47"/>
        <v>252</v>
      </c>
      <c r="B255" s="143">
        <f t="shared" si="48"/>
        <v>259.7400468771213</v>
      </c>
      <c r="C255" s="133">
        <v>270</v>
      </c>
      <c r="D255" s="133">
        <v>0</v>
      </c>
      <c r="E255" s="166">
        <v>0</v>
      </c>
      <c r="F255" s="143"/>
      <c r="G255" s="143"/>
      <c r="H255" s="143"/>
      <c r="I255" s="143"/>
      <c r="J255" s="143"/>
      <c r="K255" s="143"/>
      <c r="L255" s="167">
        <f t="shared" si="50"/>
        <v>7.3580829945049899</v>
      </c>
      <c r="M255" s="143">
        <f t="shared" si="42"/>
        <v>0.17880141676647124</v>
      </c>
      <c r="N255" s="143">
        <f t="shared" si="43"/>
        <v>29.43233197801996</v>
      </c>
      <c r="O255" s="143">
        <f t="shared" si="44"/>
        <v>0</v>
      </c>
      <c r="P255" s="143">
        <f t="shared" si="45"/>
        <v>1986.6824085163473</v>
      </c>
      <c r="Q255" s="143">
        <f t="shared" si="45"/>
        <v>0</v>
      </c>
      <c r="R255" s="143">
        <f t="shared" si="45"/>
        <v>0</v>
      </c>
      <c r="S255" s="143">
        <f t="shared" si="46"/>
        <v>1986.6824085163473</v>
      </c>
      <c r="T255" s="143">
        <f>U254-(U254*(0.5^(1/'SW7'!C$2)))</f>
        <v>1239.3953309762874</v>
      </c>
      <c r="U255" s="143">
        <f t="shared" si="49"/>
        <v>196087.26447730395</v>
      </c>
      <c r="V255" s="147">
        <f>(U255*'SW7'!C$3/(B255*'SW7'!C$4)/1000)</f>
        <v>0.48307576614905501</v>
      </c>
      <c r="W255" s="147">
        <f>V255/'SW7'!C$5</f>
        <v>6.0384470768631875</v>
      </c>
    </row>
    <row r="256" spans="1:23" x14ac:dyDescent="0.35">
      <c r="A256" s="142">
        <f t="shared" si="47"/>
        <v>253</v>
      </c>
      <c r="B256" s="143">
        <f t="shared" si="48"/>
        <v>260.81887347348135</v>
      </c>
      <c r="C256" s="133">
        <v>270</v>
      </c>
      <c r="D256" s="133">
        <v>0</v>
      </c>
      <c r="E256" s="166">
        <v>0</v>
      </c>
      <c r="F256" s="143"/>
      <c r="G256" s="143"/>
      <c r="H256" s="143"/>
      <c r="I256" s="143"/>
      <c r="J256" s="143"/>
      <c r="K256" s="143"/>
      <c r="L256" s="167">
        <f t="shared" si="50"/>
        <v>7.3797471812372848</v>
      </c>
      <c r="M256" s="143">
        <f t="shared" si="42"/>
        <v>0.17932785650406602</v>
      </c>
      <c r="N256" s="143">
        <f t="shared" si="43"/>
        <v>29.518988724949139</v>
      </c>
      <c r="O256" s="143">
        <f t="shared" si="44"/>
        <v>0</v>
      </c>
      <c r="P256" s="143">
        <f t="shared" si="45"/>
        <v>1992.5317389340669</v>
      </c>
      <c r="Q256" s="143">
        <f t="shared" si="45"/>
        <v>0</v>
      </c>
      <c r="R256" s="143">
        <f t="shared" si="45"/>
        <v>0</v>
      </c>
      <c r="S256" s="143">
        <f t="shared" si="46"/>
        <v>1992.5317389340669</v>
      </c>
      <c r="T256" s="143">
        <f>U255-(U255*(0.5^(1/'SW7'!C$2)))</f>
        <v>1244.1294279344147</v>
      </c>
      <c r="U256" s="143">
        <f t="shared" si="49"/>
        <v>196834.55155484402</v>
      </c>
      <c r="V256" s="147">
        <f>(U256*'SW7'!C$3/(B256*'SW7'!C$4)/1000)</f>
        <v>0.48291100024744332</v>
      </c>
      <c r="W256" s="147">
        <f>V256/'SW7'!C$5</f>
        <v>6.0363875030930414</v>
      </c>
    </row>
    <row r="257" spans="1:23" x14ac:dyDescent="0.35">
      <c r="A257" s="142">
        <f t="shared" si="47"/>
        <v>254</v>
      </c>
      <c r="B257" s="143">
        <f t="shared" si="48"/>
        <v>261.89789089300137</v>
      </c>
      <c r="C257" s="133">
        <v>270</v>
      </c>
      <c r="D257" s="133">
        <v>0</v>
      </c>
      <c r="E257" s="166">
        <v>0</v>
      </c>
      <c r="F257" s="143"/>
      <c r="G257" s="143"/>
      <c r="H257" s="143"/>
      <c r="I257" s="143"/>
      <c r="J257" s="143"/>
      <c r="K257" s="143"/>
      <c r="L257" s="167">
        <f t="shared" si="50"/>
        <v>7.4013259074448001</v>
      </c>
      <c r="M257" s="143">
        <f t="shared" si="42"/>
        <v>0.17985221955090863</v>
      </c>
      <c r="N257" s="143">
        <f t="shared" si="43"/>
        <v>29.6053036297792</v>
      </c>
      <c r="O257" s="143">
        <f t="shared" si="44"/>
        <v>0</v>
      </c>
      <c r="P257" s="143">
        <f t="shared" si="45"/>
        <v>1998.3579950100961</v>
      </c>
      <c r="Q257" s="143">
        <f t="shared" si="45"/>
        <v>0</v>
      </c>
      <c r="R257" s="143">
        <f t="shared" si="45"/>
        <v>0</v>
      </c>
      <c r="S257" s="143">
        <f t="shared" si="46"/>
        <v>1998.3579950100961</v>
      </c>
      <c r="T257" s="143">
        <f>U256-(U256*(0.5^(1/'SW7'!C$2)))</f>
        <v>1248.8707957471488</v>
      </c>
      <c r="U257" s="143">
        <f t="shared" si="49"/>
        <v>197582.95386584368</v>
      </c>
      <c r="V257" s="147">
        <f>(U257*'SW7'!C$3/(B257*'SW7'!C$4)/1000)</f>
        <v>0.48274996486214455</v>
      </c>
      <c r="W257" s="147">
        <f>V257/'SW7'!C$5</f>
        <v>6.0343745607768069</v>
      </c>
    </row>
    <row r="258" spans="1:23" x14ac:dyDescent="0.35">
      <c r="A258" s="142">
        <f t="shared" si="47"/>
        <v>255</v>
      </c>
      <c r="B258" s="143">
        <f t="shared" si="48"/>
        <v>262.97708172800139</v>
      </c>
      <c r="C258" s="133">
        <v>270</v>
      </c>
      <c r="D258" s="133">
        <v>0</v>
      </c>
      <c r="E258" s="166">
        <v>0</v>
      </c>
      <c r="F258" s="143"/>
      <c r="G258" s="143"/>
      <c r="H258" s="143"/>
      <c r="I258" s="143"/>
      <c r="J258" s="143"/>
      <c r="K258" s="143"/>
      <c r="L258" s="167">
        <f t="shared" si="50"/>
        <v>7.4228198447256233</v>
      </c>
      <c r="M258" s="143">
        <f t="shared" si="42"/>
        <v>0.18037452222683265</v>
      </c>
      <c r="N258" s="143">
        <f t="shared" si="43"/>
        <v>29.691279378902493</v>
      </c>
      <c r="O258" s="143">
        <f t="shared" si="44"/>
        <v>0</v>
      </c>
      <c r="P258" s="143">
        <f t="shared" si="45"/>
        <v>2004.1613580759183</v>
      </c>
      <c r="Q258" s="143">
        <f t="shared" si="45"/>
        <v>0</v>
      </c>
      <c r="R258" s="143">
        <f t="shared" si="45"/>
        <v>0</v>
      </c>
      <c r="S258" s="143">
        <f t="shared" si="46"/>
        <v>2004.1613580759183</v>
      </c>
      <c r="T258" s="143">
        <f>U257-(U257*(0.5^(1/'SW7'!C$2)))</f>
        <v>1253.6192394644604</v>
      </c>
      <c r="U258" s="143">
        <f t="shared" si="49"/>
        <v>198332.44106510663</v>
      </c>
      <c r="V258" s="147">
        <f>(U258*'SW7'!C$3/(B258*'SW7'!C$4)/1000)</f>
        <v>0.48259257253141902</v>
      </c>
      <c r="W258" s="147">
        <f>V258/'SW7'!C$5</f>
        <v>6.032407156642738</v>
      </c>
    </row>
    <row r="259" spans="1:23" x14ac:dyDescent="0.35">
      <c r="A259" s="142">
        <f t="shared" si="47"/>
        <v>256</v>
      </c>
      <c r="B259" s="143">
        <f t="shared" si="48"/>
        <v>264.05642853888139</v>
      </c>
      <c r="C259" s="133">
        <v>270</v>
      </c>
      <c r="D259" s="133">
        <v>0</v>
      </c>
      <c r="E259" s="166">
        <v>0</v>
      </c>
      <c r="F259" s="143"/>
      <c r="G259" s="143"/>
      <c r="H259" s="143"/>
      <c r="I259" s="143"/>
      <c r="J259" s="143"/>
      <c r="K259" s="143"/>
      <c r="L259" s="167">
        <f t="shared" si="50"/>
        <v>7.4442296567921034</v>
      </c>
      <c r="M259" s="143">
        <f t="shared" si="42"/>
        <v>0.1808947806600481</v>
      </c>
      <c r="N259" s="143">
        <f t="shared" si="43"/>
        <v>29.776918627168413</v>
      </c>
      <c r="O259" s="143">
        <f t="shared" si="44"/>
        <v>0</v>
      </c>
      <c r="P259" s="143">
        <f t="shared" si="45"/>
        <v>2009.9420073338679</v>
      </c>
      <c r="Q259" s="143">
        <f t="shared" si="45"/>
        <v>0</v>
      </c>
      <c r="R259" s="143">
        <f t="shared" si="45"/>
        <v>0</v>
      </c>
      <c r="S259" s="143">
        <f t="shared" si="46"/>
        <v>2009.9420073338679</v>
      </c>
      <c r="T259" s="143">
        <f>U258-(U258*(0.5^(1/'SW7'!C$2)))</f>
        <v>1258.3745665528695</v>
      </c>
      <c r="U259" s="143">
        <f t="shared" si="49"/>
        <v>199082.98318371808</v>
      </c>
      <c r="V259" s="147">
        <f>(U259*'SW7'!C$3/(B259*'SW7'!C$4)/1000)</f>
        <v>0.48243873813703897</v>
      </c>
      <c r="W259" s="147">
        <f>V259/'SW7'!C$5</f>
        <v>6.0304842267129866</v>
      </c>
    </row>
    <row r="260" spans="1:23" x14ac:dyDescent="0.35">
      <c r="A260" s="142">
        <f t="shared" si="47"/>
        <v>257</v>
      </c>
      <c r="B260" s="143">
        <f t="shared" si="48"/>
        <v>265.13591385412144</v>
      </c>
      <c r="C260" s="133">
        <v>270</v>
      </c>
      <c r="D260" s="133">
        <v>0</v>
      </c>
      <c r="E260" s="166">
        <v>0</v>
      </c>
      <c r="F260" s="143"/>
      <c r="G260" s="143"/>
      <c r="H260" s="143"/>
      <c r="I260" s="143"/>
      <c r="J260" s="143"/>
      <c r="K260" s="143"/>
      <c r="L260" s="167">
        <f t="shared" si="50"/>
        <v>7.4655559995938354</v>
      </c>
      <c r="M260" s="143">
        <f t="shared" ref="M260:M323" si="51">0.0243*L260</f>
        <v>0.1814130107901302</v>
      </c>
      <c r="N260" s="143">
        <f t="shared" ref="N260:N323" si="52">4*L260</f>
        <v>29.862223998375342</v>
      </c>
      <c r="O260" s="143">
        <f t="shared" ref="O260:O323" si="53">J260*K260</f>
        <v>0</v>
      </c>
      <c r="P260" s="143">
        <f t="shared" ref="P260:R323" si="54">C260*L260</f>
        <v>2015.7001198903356</v>
      </c>
      <c r="Q260" s="143">
        <f t="shared" si="54"/>
        <v>0</v>
      </c>
      <c r="R260" s="143">
        <f t="shared" si="54"/>
        <v>0</v>
      </c>
      <c r="S260" s="143">
        <f t="shared" ref="S260:S323" si="55">SUM(O260:R260)</f>
        <v>2015.7001198903356</v>
      </c>
      <c r="T260" s="143">
        <f>U259-(U259*(0.5^(1/'SW7'!C$2)))</f>
        <v>1263.1365868664288</v>
      </c>
      <c r="U260" s="143">
        <f t="shared" si="49"/>
        <v>199834.55062449907</v>
      </c>
      <c r="V260" s="147">
        <f>(U260*'SW7'!C$3/(B260*'SW7'!C$4)/1000)</f>
        <v>0.48228837884842635</v>
      </c>
      <c r="W260" s="147">
        <f>V260/'SW7'!C$5</f>
        <v>6.0286047356053292</v>
      </c>
    </row>
    <row r="261" spans="1:23" x14ac:dyDescent="0.35">
      <c r="A261" s="142">
        <f t="shared" ref="A261:A324" si="56">A260+1</f>
        <v>258</v>
      </c>
      <c r="B261" s="143">
        <f t="shared" ref="B261:B324" si="57">B260+0.5584 + 2*0.001787*A261 -3*0.00000155*A261^2 - 4*0.00000000133*A261^3</f>
        <v>266.21552017028148</v>
      </c>
      <c r="C261" s="133">
        <v>270</v>
      </c>
      <c r="D261" s="133">
        <v>0</v>
      </c>
      <c r="E261" s="166">
        <v>0</v>
      </c>
      <c r="F261" s="143"/>
      <c r="G261" s="143"/>
      <c r="H261" s="143"/>
      <c r="I261" s="143"/>
      <c r="J261" s="143"/>
      <c r="K261" s="143"/>
      <c r="L261" s="167">
        <f t="shared" si="50"/>
        <v>7.4867995214382326</v>
      </c>
      <c r="M261" s="143">
        <f t="shared" si="51"/>
        <v>0.18192922837094905</v>
      </c>
      <c r="N261" s="143">
        <f t="shared" si="52"/>
        <v>29.94719808575293</v>
      </c>
      <c r="O261" s="143">
        <f t="shared" si="53"/>
        <v>0</v>
      </c>
      <c r="P261" s="143">
        <f t="shared" si="54"/>
        <v>2021.4358707883227</v>
      </c>
      <c r="Q261" s="143">
        <f t="shared" si="54"/>
        <v>0</v>
      </c>
      <c r="R261" s="143">
        <f t="shared" si="54"/>
        <v>0</v>
      </c>
      <c r="S261" s="143">
        <f t="shared" si="55"/>
        <v>2021.4358707883227</v>
      </c>
      <c r="T261" s="143">
        <f>U260-(U260*(0.5^(1/'SW7'!C$2)))</f>
        <v>1267.9051126176782</v>
      </c>
      <c r="U261" s="143">
        <f t="shared" ref="U261:U324" si="58">U260+S260-T260</f>
        <v>200587.11415752297</v>
      </c>
      <c r="V261" s="147">
        <f>(U261*'SW7'!C$3/(B261*'SW7'!C$4)/1000)</f>
        <v>0.48214141406817579</v>
      </c>
      <c r="W261" s="147">
        <f>V261/'SW7'!C$5</f>
        <v>6.0267676758521969</v>
      </c>
    </row>
    <row r="262" spans="1:23" x14ac:dyDescent="0.35">
      <c r="A262" s="142">
        <f t="shared" si="56"/>
        <v>259</v>
      </c>
      <c r="B262" s="143">
        <f t="shared" si="57"/>
        <v>267.29522995200148</v>
      </c>
      <c r="C262" s="133">
        <v>270</v>
      </c>
      <c r="D262" s="133">
        <v>0</v>
      </c>
      <c r="E262" s="166">
        <v>0</v>
      </c>
      <c r="F262" s="143"/>
      <c r="G262" s="143"/>
      <c r="H262" s="143"/>
      <c r="I262" s="143"/>
      <c r="J262" s="143"/>
      <c r="K262" s="143"/>
      <c r="L262" s="167">
        <f t="shared" si="50"/>
        <v>7.5079608631088099</v>
      </c>
      <c r="M262" s="143">
        <f t="shared" si="51"/>
        <v>0.18244344897354406</v>
      </c>
      <c r="N262" s="143">
        <f t="shared" si="52"/>
        <v>30.03184345243524</v>
      </c>
      <c r="O262" s="143">
        <f t="shared" si="53"/>
        <v>0</v>
      </c>
      <c r="P262" s="143">
        <f t="shared" si="54"/>
        <v>2027.1494330393787</v>
      </c>
      <c r="Q262" s="143">
        <f t="shared" si="54"/>
        <v>0</v>
      </c>
      <c r="R262" s="143">
        <f t="shared" si="54"/>
        <v>0</v>
      </c>
      <c r="S262" s="143">
        <f t="shared" si="55"/>
        <v>2027.1494330393787</v>
      </c>
      <c r="T262" s="143">
        <f>U261-(U261*(0.5^(1/'SW7'!C$2)))</f>
        <v>1272.6799583493557</v>
      </c>
      <c r="U262" s="143">
        <f t="shared" si="58"/>
        <v>201340.64491569361</v>
      </c>
      <c r="V262" s="147">
        <f>(U262*'SW7'!C$3/(B262*'SW7'!C$4)/1000)</f>
        <v>0.48199776537892602</v>
      </c>
      <c r="W262" s="147">
        <f>V262/'SW7'!C$5</f>
        <v>6.0249720672365754</v>
      </c>
    </row>
    <row r="263" spans="1:23" x14ac:dyDescent="0.35">
      <c r="A263" s="142">
        <f t="shared" si="56"/>
        <v>260</v>
      </c>
      <c r="B263" s="143">
        <f t="shared" si="57"/>
        <v>268.37502563200144</v>
      </c>
      <c r="C263" s="133">
        <v>270</v>
      </c>
      <c r="D263" s="133">
        <v>0</v>
      </c>
      <c r="E263" s="166">
        <v>0</v>
      </c>
      <c r="F263" s="143"/>
      <c r="G263" s="143"/>
      <c r="H263" s="143"/>
      <c r="I263" s="143"/>
      <c r="J263" s="143"/>
      <c r="K263" s="143"/>
      <c r="L263" s="167">
        <f t="shared" ref="L263:L326" si="59">5.4702 * LN(A263) - 22.889</f>
        <v>7.5290406579811417</v>
      </c>
      <c r="M263" s="143">
        <f t="shared" si="51"/>
        <v>0.18295568798894174</v>
      </c>
      <c r="N263" s="143">
        <f t="shared" si="52"/>
        <v>30.116162631924567</v>
      </c>
      <c r="O263" s="143">
        <f t="shared" si="53"/>
        <v>0</v>
      </c>
      <c r="P263" s="143">
        <f t="shared" si="54"/>
        <v>2032.8409776549083</v>
      </c>
      <c r="Q263" s="143">
        <f t="shared" si="54"/>
        <v>0</v>
      </c>
      <c r="R263" s="143">
        <f t="shared" si="54"/>
        <v>0</v>
      </c>
      <c r="S263" s="143">
        <f t="shared" si="55"/>
        <v>2032.8409776549083</v>
      </c>
      <c r="T263" s="143">
        <f>U262-(U262*(0.5^(1/'SW7'!C$2)))</f>
        <v>1277.460940906225</v>
      </c>
      <c r="U263" s="143">
        <f t="shared" si="58"/>
        <v>202095.11439038365</v>
      </c>
      <c r="V263" s="147">
        <f>(U263*'SW7'!C$3/(B263*'SW7'!C$4)/1000)</f>
        <v>0.48185735649154482</v>
      </c>
      <c r="W263" s="147">
        <f>V263/'SW7'!C$5</f>
        <v>6.0232169561443101</v>
      </c>
    </row>
    <row r="264" spans="1:23" x14ac:dyDescent="0.35">
      <c r="A264" s="142">
        <f t="shared" si="56"/>
        <v>261</v>
      </c>
      <c r="B264" s="143">
        <f t="shared" si="57"/>
        <v>269.45488961108146</v>
      </c>
      <c r="C264" s="133">
        <v>270</v>
      </c>
      <c r="D264" s="133">
        <v>0</v>
      </c>
      <c r="E264" s="166">
        <v>0</v>
      </c>
      <c r="F264" s="143"/>
      <c r="G264" s="143"/>
      <c r="H264" s="143"/>
      <c r="I264" s="143"/>
      <c r="J264" s="143"/>
      <c r="K264" s="143"/>
      <c r="L264" s="167">
        <f t="shared" si="59"/>
        <v>7.5500395321366014</v>
      </c>
      <c r="M264" s="143">
        <f t="shared" si="51"/>
        <v>0.18346596063091941</v>
      </c>
      <c r="N264" s="143">
        <f t="shared" si="52"/>
        <v>30.200158128546406</v>
      </c>
      <c r="O264" s="143">
        <f t="shared" si="53"/>
        <v>0</v>
      </c>
      <c r="P264" s="143">
        <f t="shared" si="54"/>
        <v>2038.5106736768823</v>
      </c>
      <c r="Q264" s="143">
        <f t="shared" si="54"/>
        <v>0</v>
      </c>
      <c r="R264" s="143">
        <f t="shared" si="54"/>
        <v>0</v>
      </c>
      <c r="S264" s="143">
        <f t="shared" si="55"/>
        <v>2038.5106736768823</v>
      </c>
      <c r="T264" s="143">
        <f>U263-(U263*(0.5^(1/'SW7'!C$2)))</f>
        <v>1282.2478794075141</v>
      </c>
      <c r="U264" s="143">
        <f t="shared" si="58"/>
        <v>202850.49442713233</v>
      </c>
      <c r="V264" s="147">
        <f>(U264*'SW7'!C$3/(B264*'SW7'!C$4)/1000)</f>
        <v>0.48172011319459362</v>
      </c>
      <c r="W264" s="147">
        <f>V264/'SW7'!C$5</f>
        <v>6.0215014149324197</v>
      </c>
    </row>
    <row r="265" spans="1:23" x14ac:dyDescent="0.35">
      <c r="A265" s="142">
        <f t="shared" si="56"/>
        <v>262</v>
      </c>
      <c r="B265" s="143">
        <f t="shared" si="57"/>
        <v>270.53480425812148</v>
      </c>
      <c r="C265" s="133">
        <v>270</v>
      </c>
      <c r="D265" s="133">
        <v>0</v>
      </c>
      <c r="E265" s="166">
        <v>0</v>
      </c>
      <c r="F265" s="143"/>
      <c r="G265" s="143"/>
      <c r="H265" s="143"/>
      <c r="I265" s="143"/>
      <c r="J265" s="143"/>
      <c r="K265" s="143"/>
      <c r="L265" s="167">
        <f t="shared" si="59"/>
        <v>7.5709581044739522</v>
      </c>
      <c r="M265" s="143">
        <f t="shared" si="51"/>
        <v>0.18397428193871704</v>
      </c>
      <c r="N265" s="143">
        <f t="shared" si="52"/>
        <v>30.283832417895809</v>
      </c>
      <c r="O265" s="143">
        <f t="shared" si="53"/>
        <v>0</v>
      </c>
      <c r="P265" s="143">
        <f t="shared" si="54"/>
        <v>2044.1586882079671</v>
      </c>
      <c r="Q265" s="143">
        <f t="shared" si="54"/>
        <v>0</v>
      </c>
      <c r="R265" s="143">
        <f t="shared" si="54"/>
        <v>0</v>
      </c>
      <c r="S265" s="143">
        <f t="shared" si="55"/>
        <v>2044.1586882079671</v>
      </c>
      <c r="T265" s="143">
        <f>U264-(U264*(0.5^(1/'SW7'!C$2)))</f>
        <v>1287.0405952195288</v>
      </c>
      <c r="U265" s="143">
        <f t="shared" si="58"/>
        <v>203606.7572214017</v>
      </c>
      <c r="V265" s="147">
        <f>(U265*'SW7'!C$3/(B265*'SW7'!C$4)/1000)</f>
        <v>0.48158596330503972</v>
      </c>
      <c r="W265" s="147">
        <f>V265/'SW7'!C$5</f>
        <v>6.019824541312996</v>
      </c>
    </row>
    <row r="266" spans="1:23" x14ac:dyDescent="0.35">
      <c r="A266" s="142">
        <f t="shared" si="56"/>
        <v>263</v>
      </c>
      <c r="B266" s="143">
        <f t="shared" si="57"/>
        <v>271.61475191008145</v>
      </c>
      <c r="C266" s="133">
        <v>270</v>
      </c>
      <c r="D266" s="133">
        <v>0</v>
      </c>
      <c r="E266" s="166">
        <v>0</v>
      </c>
      <c r="F266" s="143"/>
      <c r="G266" s="143"/>
      <c r="H266" s="143"/>
      <c r="I266" s="143"/>
      <c r="J266" s="143"/>
      <c r="K266" s="143"/>
      <c r="L266" s="167">
        <f t="shared" si="59"/>
        <v>7.5917969868188102</v>
      </c>
      <c r="M266" s="143">
        <f t="shared" si="51"/>
        <v>0.18448066677969707</v>
      </c>
      <c r="N266" s="143">
        <f t="shared" si="52"/>
        <v>30.367187947275241</v>
      </c>
      <c r="O266" s="143">
        <f t="shared" si="53"/>
        <v>0</v>
      </c>
      <c r="P266" s="143">
        <f t="shared" si="54"/>
        <v>2049.7851864410786</v>
      </c>
      <c r="Q266" s="143">
        <f t="shared" si="54"/>
        <v>0</v>
      </c>
      <c r="R266" s="143">
        <f t="shared" si="54"/>
        <v>0</v>
      </c>
      <c r="S266" s="143">
        <f t="shared" si="55"/>
        <v>2049.7851864410786</v>
      </c>
      <c r="T266" s="143">
        <f>U265-(U265*(0.5^(1/'SW7'!C$2)))</f>
        <v>1291.8389119287312</v>
      </c>
      <c r="U266" s="143">
        <f t="shared" si="58"/>
        <v>204363.87531439014</v>
      </c>
      <c r="V266" s="147">
        <f>(U266*'SW7'!C$3/(B266*'SW7'!C$4)/1000)</f>
        <v>0.4814548366201799</v>
      </c>
      <c r="W266" s="147">
        <f>V266/'SW7'!C$5</f>
        <v>6.0181854577522484</v>
      </c>
    </row>
    <row r="267" spans="1:23" x14ac:dyDescent="0.35">
      <c r="A267" s="142">
        <f t="shared" si="56"/>
        <v>264</v>
      </c>
      <c r="B267" s="143">
        <f t="shared" si="57"/>
        <v>272.69471487200144</v>
      </c>
      <c r="C267" s="133">
        <v>270</v>
      </c>
      <c r="D267" s="133">
        <v>0</v>
      </c>
      <c r="E267" s="166">
        <v>0</v>
      </c>
      <c r="F267" s="143"/>
      <c r="G267" s="143"/>
      <c r="H267" s="143"/>
      <c r="I267" s="143"/>
      <c r="J267" s="143"/>
      <c r="K267" s="143"/>
      <c r="L267" s="167">
        <f t="shared" si="59"/>
        <v>7.6125567840309785</v>
      </c>
      <c r="M267" s="143">
        <f t="shared" si="51"/>
        <v>0.18498512985195276</v>
      </c>
      <c r="N267" s="143">
        <f t="shared" si="52"/>
        <v>30.450227136123914</v>
      </c>
      <c r="O267" s="143">
        <f t="shared" si="53"/>
        <v>0</v>
      </c>
      <c r="P267" s="143">
        <f t="shared" si="54"/>
        <v>2055.3903316883643</v>
      </c>
      <c r="Q267" s="143">
        <f t="shared" si="54"/>
        <v>0</v>
      </c>
      <c r="R267" s="143">
        <f t="shared" si="54"/>
        <v>0</v>
      </c>
      <c r="S267" s="143">
        <f t="shared" si="55"/>
        <v>2055.3903316883643</v>
      </c>
      <c r="T267" s="143">
        <f>U266-(U266*(0.5^(1/'SW7'!C$2)))</f>
        <v>1296.6426553152269</v>
      </c>
      <c r="U267" s="143">
        <f t="shared" si="58"/>
        <v>205121.8215889025</v>
      </c>
      <c r="V267" s="147">
        <f>(U267*'SW7'!C$3/(B267*'SW7'!C$4)/1000)</f>
        <v>0.4813266648707486</v>
      </c>
      <c r="W267" s="147">
        <f>V267/'SW7'!C$5</f>
        <v>6.0165833108843572</v>
      </c>
    </row>
    <row r="268" spans="1:23" x14ac:dyDescent="0.35">
      <c r="A268" s="142">
        <f t="shared" si="56"/>
        <v>265</v>
      </c>
      <c r="B268" s="143">
        <f t="shared" si="57"/>
        <v>273.7746754170015</v>
      </c>
      <c r="C268" s="133">
        <v>270</v>
      </c>
      <c r="D268" s="133">
        <v>0</v>
      </c>
      <c r="E268" s="166">
        <v>0</v>
      </c>
      <c r="F268" s="143"/>
      <c r="G268" s="143"/>
      <c r="H268" s="143"/>
      <c r="I268" s="143"/>
      <c r="J268" s="143"/>
      <c r="K268" s="143"/>
      <c r="L268" s="167">
        <f t="shared" si="59"/>
        <v>7.633238094109835</v>
      </c>
      <c r="M268" s="143">
        <f t="shared" si="51"/>
        <v>0.18548768568686899</v>
      </c>
      <c r="N268" s="143">
        <f t="shared" si="52"/>
        <v>30.53295237643934</v>
      </c>
      <c r="O268" s="143">
        <f t="shared" si="53"/>
        <v>0</v>
      </c>
      <c r="P268" s="143">
        <f t="shared" si="54"/>
        <v>2060.9742854096553</v>
      </c>
      <c r="Q268" s="143">
        <f t="shared" si="54"/>
        <v>0</v>
      </c>
      <c r="R268" s="143">
        <f t="shared" si="54"/>
        <v>0</v>
      </c>
      <c r="S268" s="143">
        <f t="shared" si="55"/>
        <v>2060.9742854096553</v>
      </c>
      <c r="T268" s="143">
        <f>U267-(U267*(0.5^(1/'SW7'!C$2)))</f>
        <v>1301.4516533265414</v>
      </c>
      <c r="U268" s="143">
        <f t="shared" si="58"/>
        <v>205880.56926527564</v>
      </c>
      <c r="V268" s="147">
        <f>(U268*'SW7'!C$3/(B268*'SW7'!C$4)/1000)</f>
        <v>0.48120138167517723</v>
      </c>
      <c r="W268" s="147">
        <f>V268/'SW7'!C$5</f>
        <v>6.0150172709397154</v>
      </c>
    </row>
    <row r="269" spans="1:23" x14ac:dyDescent="0.35">
      <c r="A269" s="142">
        <f t="shared" si="56"/>
        <v>266</v>
      </c>
      <c r="B269" s="143">
        <f t="shared" si="57"/>
        <v>274.85461578628156</v>
      </c>
      <c r="C269" s="133">
        <v>270</v>
      </c>
      <c r="D269" s="133">
        <v>0</v>
      </c>
      <c r="E269" s="166">
        <v>0</v>
      </c>
      <c r="F269" s="143"/>
      <c r="G269" s="143"/>
      <c r="H269" s="143"/>
      <c r="I269" s="143"/>
      <c r="J269" s="143"/>
      <c r="K269" s="143"/>
      <c r="L269" s="167">
        <f t="shared" si="59"/>
        <v>7.6538415082976528</v>
      </c>
      <c r="M269" s="143">
        <f t="shared" si="51"/>
        <v>0.18598834865163294</v>
      </c>
      <c r="N269" s="143">
        <f t="shared" si="52"/>
        <v>30.615366033190611</v>
      </c>
      <c r="O269" s="143">
        <f t="shared" si="53"/>
        <v>0</v>
      </c>
      <c r="P269" s="143">
        <f t="shared" si="54"/>
        <v>2066.5372072403661</v>
      </c>
      <c r="Q269" s="143">
        <f t="shared" si="54"/>
        <v>0</v>
      </c>
      <c r="R269" s="143">
        <f t="shared" si="54"/>
        <v>0</v>
      </c>
      <c r="S269" s="143">
        <f t="shared" si="55"/>
        <v>2066.5372072403661</v>
      </c>
      <c r="T269" s="143">
        <f>U268-(U268*(0.5^(1/'SW7'!C$2)))</f>
        <v>1306.2657360517478</v>
      </c>
      <c r="U269" s="143">
        <f t="shared" si="58"/>
        <v>206640.09189735877</v>
      </c>
      <c r="V269" s="147">
        <f>(U269*'SW7'!C$3/(B269*'SW7'!C$4)/1000)</f>
        <v>0.48107892249497664</v>
      </c>
      <c r="W269" s="147">
        <f>V269/'SW7'!C$5</f>
        <v>6.0134865311872074</v>
      </c>
    </row>
    <row r="270" spans="1:23" x14ac:dyDescent="0.35">
      <c r="A270" s="142">
        <f t="shared" si="56"/>
        <v>267</v>
      </c>
      <c r="B270" s="143">
        <f t="shared" si="57"/>
        <v>275.93451818912155</v>
      </c>
      <c r="C270" s="133">
        <v>270</v>
      </c>
      <c r="D270" s="133">
        <v>0</v>
      </c>
      <c r="E270" s="166">
        <v>0</v>
      </c>
      <c r="F270" s="143"/>
      <c r="G270" s="143"/>
      <c r="H270" s="143"/>
      <c r="I270" s="143"/>
      <c r="J270" s="143"/>
      <c r="K270" s="143"/>
      <c r="L270" s="167">
        <f t="shared" si="59"/>
        <v>7.6743676111810473</v>
      </c>
      <c r="M270" s="143">
        <f t="shared" si="51"/>
        <v>0.18648713295169944</v>
      </c>
      <c r="N270" s="143">
        <f t="shared" si="52"/>
        <v>30.697470444724189</v>
      </c>
      <c r="O270" s="143">
        <f t="shared" si="53"/>
        <v>0</v>
      </c>
      <c r="P270" s="143">
        <f t="shared" si="54"/>
        <v>2072.0792550188826</v>
      </c>
      <c r="Q270" s="143">
        <f t="shared" si="54"/>
        <v>0</v>
      </c>
      <c r="R270" s="143">
        <f t="shared" si="54"/>
        <v>0</v>
      </c>
      <c r="S270" s="143">
        <f t="shared" si="55"/>
        <v>2072.0792550188826</v>
      </c>
      <c r="T270" s="143">
        <f>U269-(U269*(0.5^(1/'SW7'!C$2)))</f>
        <v>1311.0847356959712</v>
      </c>
      <c r="U270" s="143">
        <f t="shared" si="58"/>
        <v>207400.36336854738</v>
      </c>
      <c r="V270" s="147">
        <f>(U270*'SW7'!C$3/(B270*'SW7'!C$4)/1000)</f>
        <v>0.48095922459121204</v>
      </c>
      <c r="W270" s="147">
        <f>V270/'SW7'!C$5</f>
        <v>6.0119903073901506</v>
      </c>
    </row>
    <row r="271" spans="1:23" x14ac:dyDescent="0.35">
      <c r="A271" s="142">
        <f t="shared" si="56"/>
        <v>268</v>
      </c>
      <c r="B271" s="143">
        <f t="shared" si="57"/>
        <v>277.01436480288152</v>
      </c>
      <c r="C271" s="133">
        <v>270</v>
      </c>
      <c r="D271" s="133">
        <v>0</v>
      </c>
      <c r="E271" s="166">
        <v>0</v>
      </c>
      <c r="F271" s="143"/>
      <c r="G271" s="143"/>
      <c r="H271" s="143"/>
      <c r="I271" s="143"/>
      <c r="J271" s="143"/>
      <c r="K271" s="143"/>
      <c r="L271" s="167">
        <f t="shared" si="59"/>
        <v>7.6948169807904883</v>
      </c>
      <c r="M271" s="143">
        <f t="shared" si="51"/>
        <v>0.18698405263320886</v>
      </c>
      <c r="N271" s="143">
        <f t="shared" si="52"/>
        <v>30.779267923161953</v>
      </c>
      <c r="O271" s="143">
        <f t="shared" si="53"/>
        <v>0</v>
      </c>
      <c r="P271" s="143">
        <f t="shared" si="54"/>
        <v>2077.6005848134319</v>
      </c>
      <c r="Q271" s="143">
        <f t="shared" si="54"/>
        <v>0</v>
      </c>
      <c r="R271" s="143">
        <f t="shared" si="54"/>
        <v>0</v>
      </c>
      <c r="S271" s="143">
        <f t="shared" si="55"/>
        <v>2077.6005848134319</v>
      </c>
      <c r="T271" s="143">
        <f>U270-(U270*(0.5^(1/'SW7'!C$2)))</f>
        <v>1315.9084865553014</v>
      </c>
      <c r="U271" s="143">
        <f t="shared" si="58"/>
        <v>208161.35788787028</v>
      </c>
      <c r="V271" s="147">
        <f>(U271*'SW7'!C$3/(B271*'SW7'!C$4)/1000)</f>
        <v>0.48084222698204404</v>
      </c>
      <c r="W271" s="147">
        <f>V271/'SW7'!C$5</f>
        <v>6.01052783727555</v>
      </c>
    </row>
    <row r="272" spans="1:23" x14ac:dyDescent="0.35">
      <c r="A272" s="142">
        <f t="shared" si="56"/>
        <v>269</v>
      </c>
      <c r="B272" s="143">
        <f t="shared" si="57"/>
        <v>278.09413777300153</v>
      </c>
      <c r="C272" s="133">
        <v>270</v>
      </c>
      <c r="D272" s="133">
        <v>0</v>
      </c>
      <c r="E272" s="166">
        <v>0</v>
      </c>
      <c r="F272" s="143"/>
      <c r="G272" s="143"/>
      <c r="H272" s="143"/>
      <c r="I272" s="143"/>
      <c r="J272" s="143"/>
      <c r="K272" s="143"/>
      <c r="L272" s="167">
        <f t="shared" si="59"/>
        <v>7.7151901886979815</v>
      </c>
      <c r="M272" s="143">
        <f t="shared" si="51"/>
        <v>0.18747912158536095</v>
      </c>
      <c r="N272" s="143">
        <f t="shared" si="52"/>
        <v>30.860760754791926</v>
      </c>
      <c r="O272" s="143">
        <f t="shared" si="53"/>
        <v>0</v>
      </c>
      <c r="P272" s="143">
        <f t="shared" si="54"/>
        <v>2083.1013509484551</v>
      </c>
      <c r="Q272" s="143">
        <f t="shared" si="54"/>
        <v>0</v>
      </c>
      <c r="R272" s="143">
        <f t="shared" si="54"/>
        <v>0</v>
      </c>
      <c r="S272" s="143">
        <f t="shared" si="55"/>
        <v>2083.1013509484551</v>
      </c>
      <c r="T272" s="143">
        <f>U271-(U271*(0.5^(1/'SW7'!C$2)))</f>
        <v>1320.7368249918218</v>
      </c>
      <c r="U272" s="143">
        <f t="shared" si="58"/>
        <v>208923.0499861284</v>
      </c>
      <c r="V272" s="147">
        <f>(U272*'SW7'!C$3/(B272*'SW7'!C$4)/1000)</f>
        <v>0.48072787040130699</v>
      </c>
      <c r="W272" s="147">
        <f>V272/'SW7'!C$5</f>
        <v>6.0090983800163373</v>
      </c>
    </row>
    <row r="273" spans="1:23" x14ac:dyDescent="0.35">
      <c r="A273" s="142">
        <f t="shared" si="56"/>
        <v>270</v>
      </c>
      <c r="B273" s="143">
        <f t="shared" si="57"/>
        <v>279.17381921300159</v>
      </c>
      <c r="C273" s="133">
        <v>270</v>
      </c>
      <c r="D273" s="133">
        <v>0</v>
      </c>
      <c r="E273" s="166">
        <v>0</v>
      </c>
      <c r="F273" s="143"/>
      <c r="G273" s="143"/>
      <c r="H273" s="143"/>
      <c r="I273" s="143"/>
      <c r="J273" s="143"/>
      <c r="K273" s="143"/>
      <c r="L273" s="167">
        <f t="shared" si="59"/>
        <v>7.7354878001129137</v>
      </c>
      <c r="M273" s="143">
        <f t="shared" si="51"/>
        <v>0.1879723535427438</v>
      </c>
      <c r="N273" s="143">
        <f t="shared" si="52"/>
        <v>30.941951200451655</v>
      </c>
      <c r="O273" s="143">
        <f t="shared" si="53"/>
        <v>0</v>
      </c>
      <c r="P273" s="143">
        <f t="shared" si="54"/>
        <v>2088.5817060304867</v>
      </c>
      <c r="Q273" s="143">
        <f t="shared" si="54"/>
        <v>0</v>
      </c>
      <c r="R273" s="143">
        <f t="shared" si="54"/>
        <v>0</v>
      </c>
      <c r="S273" s="143">
        <f t="shared" si="55"/>
        <v>2088.5817060304867</v>
      </c>
      <c r="T273" s="143">
        <f>U272-(U272*(0.5^(1/'SW7'!C$2)))</f>
        <v>1325.5695894091914</v>
      </c>
      <c r="U273" s="143">
        <f t="shared" si="58"/>
        <v>209685.41451208503</v>
      </c>
      <c r="V273" s="147">
        <f>(U273*'SW7'!C$3/(B273*'SW7'!C$4)/1000)</f>
        <v>0.48061609725810023</v>
      </c>
      <c r="W273" s="147">
        <f>V273/'SW7'!C$5</f>
        <v>6.0077012157262528</v>
      </c>
    </row>
    <row r="274" spans="1:23" x14ac:dyDescent="0.35">
      <c r="A274" s="142">
        <f t="shared" si="56"/>
        <v>271</v>
      </c>
      <c r="B274" s="143">
        <f t="shared" si="57"/>
        <v>280.2533912044816</v>
      </c>
      <c r="C274" s="133">
        <v>270</v>
      </c>
      <c r="D274" s="133">
        <v>0</v>
      </c>
      <c r="E274" s="166">
        <v>0</v>
      </c>
      <c r="F274" s="143"/>
      <c r="G274" s="143"/>
      <c r="H274" s="143"/>
      <c r="I274" s="143"/>
      <c r="J274" s="143"/>
      <c r="K274" s="143"/>
      <c r="L274" s="167">
        <f t="shared" si="59"/>
        <v>7.755710373976143</v>
      </c>
      <c r="M274" s="143">
        <f t="shared" si="51"/>
        <v>0.18846376208762028</v>
      </c>
      <c r="N274" s="143">
        <f t="shared" si="52"/>
        <v>31.022841495904572</v>
      </c>
      <c r="O274" s="143">
        <f t="shared" si="53"/>
        <v>0</v>
      </c>
      <c r="P274" s="143">
        <f t="shared" si="54"/>
        <v>2094.0418009735586</v>
      </c>
      <c r="Q274" s="143">
        <f t="shared" si="54"/>
        <v>0</v>
      </c>
      <c r="R274" s="143">
        <f t="shared" si="54"/>
        <v>0</v>
      </c>
      <c r="S274" s="143">
        <f t="shared" si="55"/>
        <v>2094.0418009735586</v>
      </c>
      <c r="T274" s="143">
        <f>U273-(U273*(0.5^(1/'SW7'!C$2)))</f>
        <v>1330.4066202285467</v>
      </c>
      <c r="U274" s="143">
        <f t="shared" si="58"/>
        <v>210448.42662870634</v>
      </c>
      <c r="V274" s="147">
        <f>(U274*'SW7'!C$3/(B274*'SW7'!C$4)/1000)</f>
        <v>0.48050685159736473</v>
      </c>
      <c r="W274" s="147">
        <f>V274/'SW7'!C$5</f>
        <v>6.0063356449670593</v>
      </c>
    </row>
    <row r="275" spans="1:23" x14ac:dyDescent="0.35">
      <c r="A275" s="142">
        <f t="shared" si="56"/>
        <v>272</v>
      </c>
      <c r="B275" s="143">
        <f t="shared" si="57"/>
        <v>281.33283579712162</v>
      </c>
      <c r="C275" s="133">
        <v>270</v>
      </c>
      <c r="D275" s="133">
        <v>0</v>
      </c>
      <c r="E275" s="166">
        <v>0</v>
      </c>
      <c r="F275" s="143"/>
      <c r="G275" s="143"/>
      <c r="H275" s="143"/>
      <c r="I275" s="143"/>
      <c r="J275" s="143"/>
      <c r="K275" s="143"/>
      <c r="L275" s="167">
        <f t="shared" si="59"/>
        <v>7.7758584630523693</v>
      </c>
      <c r="M275" s="143">
        <f t="shared" si="51"/>
        <v>0.18895336065217255</v>
      </c>
      <c r="N275" s="143">
        <f t="shared" si="52"/>
        <v>31.103433852209477</v>
      </c>
      <c r="O275" s="143">
        <f t="shared" si="53"/>
        <v>0</v>
      </c>
      <c r="P275" s="143">
        <f t="shared" si="54"/>
        <v>2099.4817850241398</v>
      </c>
      <c r="Q275" s="143">
        <f t="shared" si="54"/>
        <v>0</v>
      </c>
      <c r="R275" s="143">
        <f t="shared" si="54"/>
        <v>0</v>
      </c>
      <c r="S275" s="143">
        <f t="shared" si="55"/>
        <v>2099.4817850241398</v>
      </c>
      <c r="T275" s="143">
        <f>U274-(U274*(0.5^(1/'SW7'!C$2)))</f>
        <v>1335.2477598644618</v>
      </c>
      <c r="U275" s="143">
        <f t="shared" si="58"/>
        <v>211212.06180945135</v>
      </c>
      <c r="V275" s="147">
        <f>(U275*'SW7'!C$3/(B275*'SW7'!C$4)/1000)</f>
        <v>0.48040007906141891</v>
      </c>
      <c r="W275" s="147">
        <f>V275/'SW7'!C$5</f>
        <v>6.005000988267736</v>
      </c>
    </row>
    <row r="276" spans="1:23" x14ac:dyDescent="0.35">
      <c r="A276" s="142">
        <f t="shared" si="56"/>
        <v>273</v>
      </c>
      <c r="B276" s="143">
        <f t="shared" si="57"/>
        <v>282.41213500868162</v>
      </c>
      <c r="C276" s="133">
        <v>270</v>
      </c>
      <c r="D276" s="133">
        <v>0</v>
      </c>
      <c r="E276" s="166">
        <v>0</v>
      </c>
      <c r="F276" s="143"/>
      <c r="G276" s="143"/>
      <c r="H276" s="143"/>
      <c r="I276" s="143"/>
      <c r="J276" s="143"/>
      <c r="K276" s="143"/>
      <c r="L276" s="167">
        <f t="shared" si="59"/>
        <v>7.7959326140207672</v>
      </c>
      <c r="M276" s="143">
        <f t="shared" si="51"/>
        <v>0.18944116252070464</v>
      </c>
      <c r="N276" s="143">
        <f t="shared" si="52"/>
        <v>31.183730456083069</v>
      </c>
      <c r="O276" s="143">
        <f t="shared" si="53"/>
        <v>0</v>
      </c>
      <c r="P276" s="143">
        <f t="shared" si="54"/>
        <v>2104.9018057856069</v>
      </c>
      <c r="Q276" s="143">
        <f t="shared" si="54"/>
        <v>0</v>
      </c>
      <c r="R276" s="143">
        <f t="shared" si="54"/>
        <v>0</v>
      </c>
      <c r="S276" s="143">
        <f t="shared" si="55"/>
        <v>2104.9018057856069</v>
      </c>
      <c r="T276" s="143">
        <f>U275-(U275*(0.5^(1/'SW7'!C$2)))</f>
        <v>1340.0928527015785</v>
      </c>
      <c r="U276" s="143">
        <f t="shared" si="58"/>
        <v>211976.29583461102</v>
      </c>
      <c r="V276" s="147">
        <f>(U276*'SW7'!C$3/(B276*'SW7'!C$4)/1000)</f>
        <v>0.48029572685243321</v>
      </c>
      <c r="W276" s="147">
        <f>V276/'SW7'!C$5</f>
        <v>6.0036965856554154</v>
      </c>
    </row>
    <row r="277" spans="1:23" x14ac:dyDescent="0.35">
      <c r="A277" s="142">
        <f t="shared" si="56"/>
        <v>274</v>
      </c>
      <c r="B277" s="143">
        <f t="shared" si="57"/>
        <v>283.49127082500166</v>
      </c>
      <c r="C277" s="133">
        <v>270</v>
      </c>
      <c r="D277" s="133">
        <v>0</v>
      </c>
      <c r="E277" s="166">
        <v>0</v>
      </c>
      <c r="F277" s="143"/>
      <c r="G277" s="143"/>
      <c r="H277" s="143"/>
      <c r="I277" s="143"/>
      <c r="J277" s="143"/>
      <c r="K277" s="143"/>
      <c r="L277" s="167">
        <f t="shared" si="59"/>
        <v>7.8159333675640248</v>
      </c>
      <c r="M277" s="143">
        <f t="shared" si="51"/>
        <v>0.18992718083180579</v>
      </c>
      <c r="N277" s="143">
        <f t="shared" si="52"/>
        <v>31.263733470256099</v>
      </c>
      <c r="O277" s="143">
        <f t="shared" si="53"/>
        <v>0</v>
      </c>
      <c r="P277" s="143">
        <f t="shared" si="54"/>
        <v>2110.3020092422867</v>
      </c>
      <c r="Q277" s="143">
        <f t="shared" si="54"/>
        <v>0</v>
      </c>
      <c r="R277" s="143">
        <f t="shared" si="54"/>
        <v>0</v>
      </c>
      <c r="S277" s="143">
        <f t="shared" si="55"/>
        <v>2110.3020092422867</v>
      </c>
      <c r="T277" s="143">
        <f>U276-(U276*(0.5^(1/'SW7'!C$2)))</f>
        <v>1344.9417450713227</v>
      </c>
      <c r="U277" s="143">
        <f t="shared" si="58"/>
        <v>212741.10478769505</v>
      </c>
      <c r="V277" s="147">
        <f>(U277*'SW7'!C$3/(B277*'SW7'!C$4)/1000)</f>
        <v>0.48019374369581491</v>
      </c>
      <c r="W277" s="147">
        <f>V277/'SW7'!C$5</f>
        <v>6.0024217961976865</v>
      </c>
    </row>
    <row r="278" spans="1:23" x14ac:dyDescent="0.35">
      <c r="A278" s="142">
        <f t="shared" si="56"/>
        <v>275</v>
      </c>
      <c r="B278" s="143">
        <f t="shared" si="57"/>
        <v>284.57022520000163</v>
      </c>
      <c r="C278" s="133">
        <v>270</v>
      </c>
      <c r="D278" s="133">
        <v>0</v>
      </c>
      <c r="E278" s="166">
        <v>0</v>
      </c>
      <c r="F278" s="143"/>
      <c r="G278" s="143"/>
      <c r="H278" s="143"/>
      <c r="I278" s="143"/>
      <c r="J278" s="143"/>
      <c r="K278" s="143"/>
      <c r="L278" s="167">
        <f t="shared" si="59"/>
        <v>7.835861258455683</v>
      </c>
      <c r="M278" s="143">
        <f t="shared" si="51"/>
        <v>0.19041142858047308</v>
      </c>
      <c r="N278" s="143">
        <f t="shared" si="52"/>
        <v>31.343445033822732</v>
      </c>
      <c r="O278" s="143">
        <f t="shared" si="53"/>
        <v>0</v>
      </c>
      <c r="P278" s="143">
        <f t="shared" si="54"/>
        <v>2115.6825397830344</v>
      </c>
      <c r="Q278" s="143">
        <f t="shared" si="54"/>
        <v>0</v>
      </c>
      <c r="R278" s="143">
        <f t="shared" si="54"/>
        <v>0</v>
      </c>
      <c r="S278" s="143">
        <f t="shared" si="55"/>
        <v>2115.6825397830344</v>
      </c>
      <c r="T278" s="143">
        <f>U277-(U277*(0.5^(1/'SW7'!C$2)))</f>
        <v>1349.7942852289707</v>
      </c>
      <c r="U278" s="143">
        <f t="shared" si="58"/>
        <v>213506.46505186602</v>
      </c>
      <c r="V278" s="147">
        <f>(U278*'SW7'!C$3/(B278*'SW7'!C$4)/1000)</f>
        <v>0.48009407980448465</v>
      </c>
      <c r="W278" s="147">
        <f>V278/'SW7'!C$5</f>
        <v>6.0011759975560581</v>
      </c>
    </row>
    <row r="279" spans="1:23" x14ac:dyDescent="0.35">
      <c r="A279" s="142">
        <f t="shared" si="56"/>
        <v>276</v>
      </c>
      <c r="B279" s="143">
        <f t="shared" si="57"/>
        <v>285.64898005568165</v>
      </c>
      <c r="C279" s="133">
        <v>270</v>
      </c>
      <c r="D279" s="133">
        <v>0</v>
      </c>
      <c r="E279" s="166">
        <v>0</v>
      </c>
      <c r="F279" s="143"/>
      <c r="G279" s="143"/>
      <c r="H279" s="143"/>
      <c r="I279" s="143"/>
      <c r="J279" s="143"/>
      <c r="K279" s="143"/>
      <c r="L279" s="167">
        <f t="shared" si="59"/>
        <v>7.8557168156459518</v>
      </c>
      <c r="M279" s="143">
        <f t="shared" si="51"/>
        <v>0.19089391862019661</v>
      </c>
      <c r="N279" s="143">
        <f t="shared" si="52"/>
        <v>31.422867262583807</v>
      </c>
      <c r="O279" s="143">
        <f t="shared" si="53"/>
        <v>0</v>
      </c>
      <c r="P279" s="143">
        <f t="shared" si="54"/>
        <v>2121.043540224407</v>
      </c>
      <c r="Q279" s="143">
        <f t="shared" si="54"/>
        <v>0</v>
      </c>
      <c r="R279" s="143">
        <f t="shared" si="54"/>
        <v>0</v>
      </c>
      <c r="S279" s="143">
        <f t="shared" si="55"/>
        <v>2121.043540224407</v>
      </c>
      <c r="T279" s="143">
        <f>U278-(U278*(0.5^(1/'SW7'!C$2)))</f>
        <v>1354.6503233310068</v>
      </c>
      <c r="U279" s="143">
        <f t="shared" si="58"/>
        <v>214272.35330642009</v>
      </c>
      <c r="V279" s="147">
        <f>(U279*'SW7'!C$3/(B279*'SW7'!C$4)/1000)</f>
        <v>0.47999668684401686</v>
      </c>
      <c r="W279" s="147">
        <f>V279/'SW7'!C$5</f>
        <v>5.9999585855502104</v>
      </c>
    </row>
    <row r="280" spans="1:23" x14ac:dyDescent="0.35">
      <c r="A280" s="142">
        <f t="shared" si="56"/>
        <v>277</v>
      </c>
      <c r="B280" s="143">
        <f t="shared" si="57"/>
        <v>286.72751728212171</v>
      </c>
      <c r="C280" s="133">
        <v>270</v>
      </c>
      <c r="D280" s="133">
        <v>0</v>
      </c>
      <c r="E280" s="166">
        <v>0</v>
      </c>
      <c r="F280" s="143"/>
      <c r="G280" s="143"/>
      <c r="H280" s="143"/>
      <c r="I280" s="143"/>
      <c r="J280" s="143"/>
      <c r="K280" s="143"/>
      <c r="L280" s="167">
        <f t="shared" si="59"/>
        <v>7.8755005623459802</v>
      </c>
      <c r="M280" s="143">
        <f t="shared" si="51"/>
        <v>0.1913746636650073</v>
      </c>
      <c r="N280" s="143">
        <f t="shared" si="52"/>
        <v>31.502002249383921</v>
      </c>
      <c r="O280" s="143">
        <f t="shared" si="53"/>
        <v>0</v>
      </c>
      <c r="P280" s="143">
        <f t="shared" si="54"/>
        <v>2126.3851518334145</v>
      </c>
      <c r="Q280" s="143">
        <f t="shared" si="54"/>
        <v>0</v>
      </c>
      <c r="R280" s="143">
        <f t="shared" si="54"/>
        <v>0</v>
      </c>
      <c r="S280" s="143">
        <f t="shared" si="55"/>
        <v>2126.3851518334145</v>
      </c>
      <c r="T280" s="143">
        <f>U279-(U279*(0.5^(1/'SW7'!C$2)))</f>
        <v>1359.5097114128585</v>
      </c>
      <c r="U280" s="143">
        <f t="shared" si="58"/>
        <v>215038.74652331349</v>
      </c>
      <c r="V280" s="147">
        <f>(U280*'SW7'!C$3/(B280*'SW7'!C$4)/1000)</f>
        <v>0.47990151789862917</v>
      </c>
      <c r="W280" s="147">
        <f>V280/'SW7'!C$5</f>
        <v>5.9987689737328642</v>
      </c>
    </row>
    <row r="281" spans="1:23" x14ac:dyDescent="0.35">
      <c r="A281" s="142">
        <f t="shared" si="56"/>
        <v>278</v>
      </c>
      <c r="B281" s="143">
        <f t="shared" si="57"/>
        <v>287.80581873748173</v>
      </c>
      <c r="C281" s="133">
        <v>270</v>
      </c>
      <c r="D281" s="133">
        <v>0</v>
      </c>
      <c r="E281" s="166">
        <v>0</v>
      </c>
      <c r="F281" s="143"/>
      <c r="G281" s="143"/>
      <c r="H281" s="143"/>
      <c r="I281" s="143"/>
      <c r="J281" s="143"/>
      <c r="K281" s="143"/>
      <c r="L281" s="167">
        <f t="shared" si="59"/>
        <v>7.8952130161105245</v>
      </c>
      <c r="M281" s="143">
        <f t="shared" si="51"/>
        <v>0.19185367629148573</v>
      </c>
      <c r="N281" s="143">
        <f t="shared" si="52"/>
        <v>31.580852064442098</v>
      </c>
      <c r="O281" s="143">
        <f t="shared" si="53"/>
        <v>0</v>
      </c>
      <c r="P281" s="143">
        <f t="shared" si="54"/>
        <v>2131.7075143498414</v>
      </c>
      <c r="Q281" s="143">
        <f t="shared" si="54"/>
        <v>0</v>
      </c>
      <c r="R281" s="143">
        <f t="shared" si="54"/>
        <v>0</v>
      </c>
      <c r="S281" s="143">
        <f t="shared" si="55"/>
        <v>2131.7075143498414</v>
      </c>
      <c r="T281" s="143">
        <f>U280-(U280*(0.5^(1/'SW7'!C$2)))</f>
        <v>1364.3723033667484</v>
      </c>
      <c r="U281" s="143">
        <f t="shared" si="58"/>
        <v>215805.62196373404</v>
      </c>
      <c r="V281" s="147">
        <f>(U281*'SW7'!C$3/(B281*'SW7'!C$4)/1000)</f>
        <v>0.47980852743799224</v>
      </c>
      <c r="W281" s="147">
        <f>V281/'SW7'!C$5</f>
        <v>5.9976065929749032</v>
      </c>
    </row>
    <row r="282" spans="1:23" x14ac:dyDescent="0.35">
      <c r="A282" s="142">
        <f t="shared" si="56"/>
        <v>279</v>
      </c>
      <c r="B282" s="143">
        <f t="shared" si="57"/>
        <v>288.88386624800171</v>
      </c>
      <c r="C282" s="133">
        <v>270</v>
      </c>
      <c r="D282" s="133">
        <v>0</v>
      </c>
      <c r="E282" s="166">
        <v>0</v>
      </c>
      <c r="F282" s="143"/>
      <c r="G282" s="143"/>
      <c r="H282" s="143"/>
      <c r="I282" s="143"/>
      <c r="J282" s="143"/>
      <c r="K282" s="143"/>
      <c r="L282" s="167">
        <f t="shared" si="59"/>
        <v>7.9148546889192346</v>
      </c>
      <c r="M282" s="143">
        <f t="shared" si="51"/>
        <v>0.1923309689407374</v>
      </c>
      <c r="N282" s="143">
        <f t="shared" si="52"/>
        <v>31.659418755676938</v>
      </c>
      <c r="O282" s="143">
        <f t="shared" si="53"/>
        <v>0</v>
      </c>
      <c r="P282" s="143">
        <f t="shared" si="54"/>
        <v>2137.0107660081935</v>
      </c>
      <c r="Q282" s="143">
        <f t="shared" si="54"/>
        <v>0</v>
      </c>
      <c r="R282" s="143">
        <f t="shared" si="54"/>
        <v>0</v>
      </c>
      <c r="S282" s="143">
        <f t="shared" si="55"/>
        <v>2137.0107660081935</v>
      </c>
      <c r="T282" s="143">
        <f>U281-(U281*(0.5^(1/'SW7'!C$2)))</f>
        <v>1369.2379549200414</v>
      </c>
      <c r="U282" s="143">
        <f t="shared" si="58"/>
        <v>216572.95717471713</v>
      </c>
      <c r="V282" s="147">
        <f>(U282*'SW7'!C$3/(B282*'SW7'!C$4)/1000)</f>
        <v>0.47971767128484466</v>
      </c>
      <c r="W282" s="147">
        <f>V282/'SW7'!C$5</f>
        <v>5.9964708910605582</v>
      </c>
    </row>
    <row r="283" spans="1:23" x14ac:dyDescent="0.35">
      <c r="A283" s="142">
        <f t="shared" si="56"/>
        <v>280</v>
      </c>
      <c r="B283" s="143">
        <f t="shared" si="57"/>
        <v>289.96164160800174</v>
      </c>
      <c r="C283" s="133">
        <v>270</v>
      </c>
      <c r="D283" s="133">
        <v>0</v>
      </c>
      <c r="E283" s="166">
        <v>0</v>
      </c>
      <c r="F283" s="143"/>
      <c r="G283" s="143"/>
      <c r="H283" s="143"/>
      <c r="I283" s="143"/>
      <c r="J283" s="143"/>
      <c r="K283" s="143"/>
      <c r="L283" s="167">
        <f t="shared" si="59"/>
        <v>7.9344260872564298</v>
      </c>
      <c r="M283" s="143">
        <f t="shared" si="51"/>
        <v>0.19280655392033125</v>
      </c>
      <c r="N283" s="143">
        <f t="shared" si="52"/>
        <v>31.737704349025719</v>
      </c>
      <c r="O283" s="143">
        <f t="shared" si="53"/>
        <v>0</v>
      </c>
      <c r="P283" s="143">
        <f t="shared" si="54"/>
        <v>2142.2950435592361</v>
      </c>
      <c r="Q283" s="143">
        <f t="shared" si="54"/>
        <v>0</v>
      </c>
      <c r="R283" s="143">
        <f t="shared" si="54"/>
        <v>0</v>
      </c>
      <c r="S283" s="143">
        <f t="shared" si="55"/>
        <v>2142.2950435592361</v>
      </c>
      <c r="T283" s="143">
        <f>U282-(U282*(0.5^(1/'SW7'!C$2)))</f>
        <v>1374.1065236137656</v>
      </c>
      <c r="U283" s="143">
        <f t="shared" si="58"/>
        <v>217340.72998580529</v>
      </c>
      <c r="V283" s="147">
        <f>(U283*'SW7'!C$3/(B283*'SW7'!C$4)/1000)</f>
        <v>0.47962890658339014</v>
      </c>
      <c r="W283" s="147">
        <f>V283/'SW7'!C$5</f>
        <v>5.9953613322923767</v>
      </c>
    </row>
    <row r="284" spans="1:23" x14ac:dyDescent="0.35">
      <c r="A284" s="142">
        <f t="shared" si="56"/>
        <v>281</v>
      </c>
      <c r="B284" s="143">
        <f t="shared" si="57"/>
        <v>291.03912657988178</v>
      </c>
      <c r="C284" s="133">
        <v>270</v>
      </c>
      <c r="D284" s="133">
        <v>0</v>
      </c>
      <c r="E284" s="166">
        <v>0</v>
      </c>
      <c r="F284" s="143"/>
      <c r="G284" s="143"/>
      <c r="H284" s="143"/>
      <c r="I284" s="143"/>
      <c r="J284" s="143"/>
      <c r="K284" s="143"/>
      <c r="L284" s="167">
        <f t="shared" si="59"/>
        <v>7.9539277121894543</v>
      </c>
      <c r="M284" s="143">
        <f t="shared" si="51"/>
        <v>0.19328044340620373</v>
      </c>
      <c r="N284" s="143">
        <f t="shared" si="52"/>
        <v>31.815710848757817</v>
      </c>
      <c r="O284" s="143">
        <f t="shared" si="53"/>
        <v>0</v>
      </c>
      <c r="P284" s="143">
        <f t="shared" si="54"/>
        <v>2147.5604822911528</v>
      </c>
      <c r="Q284" s="143">
        <f t="shared" si="54"/>
        <v>0</v>
      </c>
      <c r="R284" s="143">
        <f t="shared" si="54"/>
        <v>0</v>
      </c>
      <c r="S284" s="143">
        <f t="shared" si="55"/>
        <v>2147.5604822911528</v>
      </c>
      <c r="T284" s="143">
        <f>U283-(U283*(0.5^(1/'SW7'!C$2)))</f>
        <v>1378.977868781396</v>
      </c>
      <c r="U284" s="143">
        <f t="shared" si="58"/>
        <v>218108.91850575077</v>
      </c>
      <c r="V284" s="147">
        <f>(U284*'SW7'!C$3/(B284*'SW7'!C$4)/1000)</f>
        <v>0.4795421917684583</v>
      </c>
      <c r="W284" s="147">
        <f>V284/'SW7'!C$5</f>
        <v>5.994277397105729</v>
      </c>
    </row>
    <row r="285" spans="1:23" x14ac:dyDescent="0.35">
      <c r="A285" s="142">
        <f t="shared" si="56"/>
        <v>282</v>
      </c>
      <c r="B285" s="143">
        <f t="shared" si="57"/>
        <v>292.11630289412176</v>
      </c>
      <c r="C285" s="133">
        <v>270</v>
      </c>
      <c r="D285" s="133">
        <v>0</v>
      </c>
      <c r="E285" s="166">
        <v>0</v>
      </c>
      <c r="F285" s="143"/>
      <c r="G285" s="143"/>
      <c r="H285" s="143"/>
      <c r="I285" s="143"/>
      <c r="J285" s="143"/>
      <c r="K285" s="143"/>
      <c r="L285" s="167">
        <f t="shared" si="59"/>
        <v>7.9733600594456711</v>
      </c>
      <c r="M285" s="143">
        <f t="shared" si="51"/>
        <v>0.1937526494445298</v>
      </c>
      <c r="N285" s="143">
        <f t="shared" si="52"/>
        <v>31.893440237782684</v>
      </c>
      <c r="O285" s="143">
        <f t="shared" si="53"/>
        <v>0</v>
      </c>
      <c r="P285" s="143">
        <f t="shared" si="54"/>
        <v>2152.8072160503311</v>
      </c>
      <c r="Q285" s="143">
        <f t="shared" si="54"/>
        <v>0</v>
      </c>
      <c r="R285" s="143">
        <f t="shared" si="54"/>
        <v>0</v>
      </c>
      <c r="S285" s="143">
        <f t="shared" si="55"/>
        <v>2152.8072160503311</v>
      </c>
      <c r="T285" s="143">
        <f>U284-(U284*(0.5^(1/'SW7'!C$2)))</f>
        <v>1383.8518515278702</v>
      </c>
      <c r="U285" s="143">
        <f t="shared" si="58"/>
        <v>218877.50111926053</v>
      </c>
      <c r="V285" s="147">
        <f>(U285*'SW7'!C$3/(B285*'SW7'!C$4)/1000)</f>
        <v>0.47945748653540987</v>
      </c>
      <c r="W285" s="147">
        <f>V285/'SW7'!C$5</f>
        <v>5.9932185816926236</v>
      </c>
    </row>
    <row r="286" spans="1:23" x14ac:dyDescent="0.35">
      <c r="A286" s="142">
        <f t="shared" si="56"/>
        <v>283</v>
      </c>
      <c r="B286" s="143">
        <f t="shared" si="57"/>
        <v>293.19315224928175</v>
      </c>
      <c r="C286" s="133">
        <v>270</v>
      </c>
      <c r="D286" s="133">
        <v>0</v>
      </c>
      <c r="E286" s="166">
        <v>0</v>
      </c>
      <c r="F286" s="143"/>
      <c r="G286" s="143"/>
      <c r="H286" s="143"/>
      <c r="I286" s="143"/>
      <c r="J286" s="143"/>
      <c r="K286" s="143"/>
      <c r="L286" s="167">
        <f t="shared" si="59"/>
        <v>7.9927236194880393</v>
      </c>
      <c r="M286" s="143">
        <f t="shared" si="51"/>
        <v>0.19422318395355934</v>
      </c>
      <c r="N286" s="143">
        <f t="shared" si="52"/>
        <v>31.970894477952157</v>
      </c>
      <c r="O286" s="143">
        <f t="shared" si="53"/>
        <v>0</v>
      </c>
      <c r="P286" s="143">
        <f t="shared" si="54"/>
        <v>2158.0353772617705</v>
      </c>
      <c r="Q286" s="143">
        <f t="shared" si="54"/>
        <v>0</v>
      </c>
      <c r="R286" s="143">
        <f t="shared" si="54"/>
        <v>0</v>
      </c>
      <c r="S286" s="143">
        <f t="shared" si="55"/>
        <v>2158.0353772617705</v>
      </c>
      <c r="T286" s="143">
        <f>U285-(U285*(0.5^(1/'SW7'!C$2)))</f>
        <v>1388.7283347090415</v>
      </c>
      <c r="U286" s="143">
        <f t="shared" si="58"/>
        <v>219646.456483783</v>
      </c>
      <c r="V286" s="147">
        <f>(U286*'SW7'!C$3/(B286*'SW7'!C$4)/1000)</f>
        <v>0.47937475181076744</v>
      </c>
      <c r="W286" s="147">
        <f>V286/'SW7'!C$5</f>
        <v>5.9921843976345928</v>
      </c>
    </row>
    <row r="287" spans="1:23" x14ac:dyDescent="0.35">
      <c r="A287" s="142">
        <f t="shared" si="56"/>
        <v>284</v>
      </c>
      <c r="B287" s="143">
        <f t="shared" si="57"/>
        <v>294.26965631200176</v>
      </c>
      <c r="C287" s="133">
        <v>270</v>
      </c>
      <c r="D287" s="133">
        <v>0</v>
      </c>
      <c r="E287" s="166">
        <v>0</v>
      </c>
      <c r="F287" s="143"/>
      <c r="G287" s="143"/>
      <c r="H287" s="143"/>
      <c r="I287" s="143"/>
      <c r="J287" s="143"/>
      <c r="K287" s="143"/>
      <c r="L287" s="167">
        <f t="shared" si="59"/>
        <v>8.0120188775894334</v>
      </c>
      <c r="M287" s="143">
        <f t="shared" si="51"/>
        <v>0.19469205872542322</v>
      </c>
      <c r="N287" s="143">
        <f t="shared" si="52"/>
        <v>32.048075510357734</v>
      </c>
      <c r="O287" s="143">
        <f t="shared" si="53"/>
        <v>0</v>
      </c>
      <c r="P287" s="143">
        <f t="shared" si="54"/>
        <v>2163.245096949147</v>
      </c>
      <c r="Q287" s="143">
        <f t="shared" si="54"/>
        <v>0</v>
      </c>
      <c r="R287" s="143">
        <f t="shared" si="54"/>
        <v>0</v>
      </c>
      <c r="S287" s="143">
        <f t="shared" si="55"/>
        <v>2163.245096949147</v>
      </c>
      <c r="T287" s="143">
        <f>U286-(U286*(0.5^(1/'SW7'!C$2)))</f>
        <v>1393.6071829112479</v>
      </c>
      <c r="U287" s="143">
        <f t="shared" si="58"/>
        <v>220415.76352633574</v>
      </c>
      <c r="V287" s="147">
        <f>(U287*'SW7'!C$3/(B287*'SW7'!C$4)/1000)</f>
        <v>0.47929394972355438</v>
      </c>
      <c r="W287" s="147">
        <f>V287/'SW7'!C$5</f>
        <v>5.9911743715444299</v>
      </c>
    </row>
    <row r="288" spans="1:23" x14ac:dyDescent="0.35">
      <c r="A288" s="142">
        <f t="shared" si="56"/>
        <v>285</v>
      </c>
      <c r="B288" s="143">
        <f t="shared" si="57"/>
        <v>295.3457967170018</v>
      </c>
      <c r="C288" s="133">
        <v>270</v>
      </c>
      <c r="D288" s="133">
        <v>0</v>
      </c>
      <c r="E288" s="166">
        <v>0</v>
      </c>
      <c r="F288" s="143"/>
      <c r="G288" s="143"/>
      <c r="H288" s="143"/>
      <c r="I288" s="143"/>
      <c r="J288" s="143"/>
      <c r="K288" s="143"/>
      <c r="L288" s="167">
        <f t="shared" si="59"/>
        <v>8.0312463139055765</v>
      </c>
      <c r="M288" s="143">
        <f t="shared" si="51"/>
        <v>0.1951592854279055</v>
      </c>
      <c r="N288" s="143">
        <f t="shared" si="52"/>
        <v>32.124985255622306</v>
      </c>
      <c r="O288" s="143">
        <f t="shared" si="53"/>
        <v>0</v>
      </c>
      <c r="P288" s="143">
        <f t="shared" si="54"/>
        <v>2168.4365047545057</v>
      </c>
      <c r="Q288" s="143">
        <f t="shared" si="54"/>
        <v>0</v>
      </c>
      <c r="R288" s="143">
        <f t="shared" si="54"/>
        <v>0</v>
      </c>
      <c r="S288" s="143">
        <f t="shared" si="55"/>
        <v>2168.4365047545057</v>
      </c>
      <c r="T288" s="143">
        <f>U287-(U287*(0.5^(1/'SW7'!C$2)))</f>
        <v>1398.4882624311722</v>
      </c>
      <c r="U288" s="143">
        <f t="shared" si="58"/>
        <v>221185.40144037362</v>
      </c>
      <c r="V288" s="147">
        <f>(U288*'SW7'!C$3/(B288*'SW7'!C$4)/1000)</f>
        <v>0.47921504357732297</v>
      </c>
      <c r="W288" s="147">
        <f>V288/'SW7'!C$5</f>
        <v>5.990188044716537</v>
      </c>
    </row>
    <row r="289" spans="1:23" x14ac:dyDescent="0.35">
      <c r="A289" s="142">
        <f t="shared" si="56"/>
        <v>286</v>
      </c>
      <c r="B289" s="143">
        <f t="shared" si="57"/>
        <v>296.42155506708178</v>
      </c>
      <c r="C289" s="133">
        <v>270</v>
      </c>
      <c r="D289" s="133">
        <v>0</v>
      </c>
      <c r="E289" s="166">
        <v>0</v>
      </c>
      <c r="F289" s="143"/>
      <c r="G289" s="143"/>
      <c r="H289" s="143"/>
      <c r="I289" s="143"/>
      <c r="J289" s="143"/>
      <c r="K289" s="143"/>
      <c r="L289" s="167">
        <f t="shared" si="59"/>
        <v>8.0504064035467593</v>
      </c>
      <c r="M289" s="143">
        <f t="shared" si="51"/>
        <v>0.19562487560618624</v>
      </c>
      <c r="N289" s="143">
        <f t="shared" si="52"/>
        <v>32.201625614187037</v>
      </c>
      <c r="O289" s="143">
        <f t="shared" si="53"/>
        <v>0</v>
      </c>
      <c r="P289" s="143">
        <f t="shared" si="54"/>
        <v>2173.6097289576251</v>
      </c>
      <c r="Q289" s="143">
        <f t="shared" si="54"/>
        <v>0</v>
      </c>
      <c r="R289" s="143">
        <f t="shared" si="54"/>
        <v>0</v>
      </c>
      <c r="S289" s="143">
        <f t="shared" si="55"/>
        <v>2173.6097289576251</v>
      </c>
      <c r="T289" s="143">
        <f>U288-(U288*(0.5^(1/'SW7'!C$2)))</f>
        <v>1403.3714412559639</v>
      </c>
      <c r="U289" s="143">
        <f t="shared" si="58"/>
        <v>221955.34968269695</v>
      </c>
      <c r="V289" s="147">
        <f>(U289*'SW7'!C$3/(B289*'SW7'!C$4)/1000)</f>
        <v>0.4791379978228576</v>
      </c>
      <c r="W289" s="147">
        <f>V289/'SW7'!C$5</f>
        <v>5.9892249727857196</v>
      </c>
    </row>
    <row r="290" spans="1:23" x14ac:dyDescent="0.35">
      <c r="A290" s="142">
        <f t="shared" si="56"/>
        <v>287</v>
      </c>
      <c r="B290" s="143">
        <f t="shared" si="57"/>
        <v>297.49691293312179</v>
      </c>
      <c r="C290" s="133">
        <v>270</v>
      </c>
      <c r="D290" s="133">
        <v>0</v>
      </c>
      <c r="E290" s="166">
        <v>0</v>
      </c>
      <c r="F290" s="143"/>
      <c r="G290" s="143"/>
      <c r="H290" s="143"/>
      <c r="I290" s="143"/>
      <c r="J290" s="143"/>
      <c r="K290" s="143"/>
      <c r="L290" s="167">
        <f t="shared" si="59"/>
        <v>8.0694996166482831</v>
      </c>
      <c r="M290" s="143">
        <f t="shared" si="51"/>
        <v>0.19608884068455326</v>
      </c>
      <c r="N290" s="143">
        <f t="shared" si="52"/>
        <v>32.277998466593132</v>
      </c>
      <c r="O290" s="143">
        <f t="shared" si="53"/>
        <v>0</v>
      </c>
      <c r="P290" s="143">
        <f t="shared" si="54"/>
        <v>2178.7648964950363</v>
      </c>
      <c r="Q290" s="143">
        <f t="shared" si="54"/>
        <v>0</v>
      </c>
      <c r="R290" s="143">
        <f t="shared" si="54"/>
        <v>0</v>
      </c>
      <c r="S290" s="143">
        <f t="shared" si="55"/>
        <v>2178.7648964950363</v>
      </c>
      <c r="T290" s="143">
        <f>U289-(U289*(0.5^(1/'SW7'!C$2)))</f>
        <v>1408.2565890436817</v>
      </c>
      <c r="U290" s="143">
        <f t="shared" si="58"/>
        <v>222725.5879703986</v>
      </c>
      <c r="V290" s="147">
        <f>(U290*'SW7'!C$3/(B290*'SW7'!C$4)/1000)</f>
        <v>0.47906277803153136</v>
      </c>
      <c r="W290" s="147">
        <f>V290/'SW7'!C$5</f>
        <v>5.9882847253941422</v>
      </c>
    </row>
    <row r="291" spans="1:23" x14ac:dyDescent="0.35">
      <c r="A291" s="142">
        <f t="shared" si="56"/>
        <v>288</v>
      </c>
      <c r="B291" s="143">
        <f t="shared" si="57"/>
        <v>298.57185185408184</v>
      </c>
      <c r="C291" s="133">
        <v>270</v>
      </c>
      <c r="D291" s="133">
        <v>0</v>
      </c>
      <c r="E291" s="166">
        <v>0</v>
      </c>
      <c r="F291" s="143"/>
      <c r="G291" s="143"/>
      <c r="H291" s="143"/>
      <c r="I291" s="143"/>
      <c r="J291" s="143"/>
      <c r="K291" s="143"/>
      <c r="L291" s="167">
        <f t="shared" si="59"/>
        <v>8.0885264184396526</v>
      </c>
      <c r="M291" s="143">
        <f t="shared" si="51"/>
        <v>0.19655119196808354</v>
      </c>
      <c r="N291" s="143">
        <f t="shared" si="52"/>
        <v>32.35410567375861</v>
      </c>
      <c r="O291" s="143">
        <f t="shared" si="53"/>
        <v>0</v>
      </c>
      <c r="P291" s="143">
        <f t="shared" si="54"/>
        <v>2183.902132978706</v>
      </c>
      <c r="Q291" s="143">
        <f t="shared" si="54"/>
        <v>0</v>
      </c>
      <c r="R291" s="143">
        <f t="shared" si="54"/>
        <v>0</v>
      </c>
      <c r="S291" s="143">
        <f t="shared" si="55"/>
        <v>2183.902132978706</v>
      </c>
      <c r="T291" s="143">
        <f>U290-(U290*(0.5^(1/'SW7'!C$2)))</f>
        <v>1413.1435771038523</v>
      </c>
      <c r="U291" s="143">
        <f t="shared" si="58"/>
        <v>223496.09627784995</v>
      </c>
      <c r="V291" s="147">
        <f>(U291*'SW7'!C$3/(B291*'SW7'!C$4)/1000)</f>
        <v>0.47898935086930539</v>
      </c>
      <c r="W291" s="147">
        <f>V291/'SW7'!C$5</f>
        <v>5.9873668858663169</v>
      </c>
    </row>
    <row r="292" spans="1:23" x14ac:dyDescent="0.35">
      <c r="A292" s="142">
        <f t="shared" si="56"/>
        <v>289</v>
      </c>
      <c r="B292" s="143">
        <f t="shared" si="57"/>
        <v>299.64635333700187</v>
      </c>
      <c r="C292" s="133">
        <v>270</v>
      </c>
      <c r="D292" s="133">
        <v>0</v>
      </c>
      <c r="E292" s="166">
        <v>0</v>
      </c>
      <c r="F292" s="143"/>
      <c r="G292" s="143"/>
      <c r="H292" s="143"/>
      <c r="I292" s="143"/>
      <c r="J292" s="143"/>
      <c r="K292" s="143"/>
      <c r="L292" s="167">
        <f t="shared" si="59"/>
        <v>8.1074872693126281</v>
      </c>
      <c r="M292" s="143">
        <f t="shared" si="51"/>
        <v>0.19701194064429686</v>
      </c>
      <c r="N292" s="143">
        <f t="shared" si="52"/>
        <v>32.429949077250512</v>
      </c>
      <c r="O292" s="143">
        <f t="shared" si="53"/>
        <v>0</v>
      </c>
      <c r="P292" s="143">
        <f t="shared" si="54"/>
        <v>2189.0215627144098</v>
      </c>
      <c r="Q292" s="143">
        <f t="shared" si="54"/>
        <v>0</v>
      </c>
      <c r="R292" s="143">
        <f t="shared" si="54"/>
        <v>0</v>
      </c>
      <c r="S292" s="143">
        <f t="shared" si="55"/>
        <v>2189.0215627144098</v>
      </c>
      <c r="T292" s="143">
        <f>U291-(U291*(0.5^(1/'SW7'!C$2)))</f>
        <v>1418.0322783783777</v>
      </c>
      <c r="U292" s="143">
        <f t="shared" si="58"/>
        <v>224266.85483372479</v>
      </c>
      <c r="V292" s="147">
        <f>(U292*'SW7'!C$3/(B292*'SW7'!C$4)/1000)</f>
        <v>0.47891768407135182</v>
      </c>
      <c r="W292" s="147">
        <f>V292/'SW7'!C$5</f>
        <v>5.9864710508918977</v>
      </c>
    </row>
    <row r="293" spans="1:23" x14ac:dyDescent="0.35">
      <c r="A293" s="142">
        <f t="shared" si="56"/>
        <v>290</v>
      </c>
      <c r="B293" s="143">
        <f t="shared" si="57"/>
        <v>300.72039885700184</v>
      </c>
      <c r="C293" s="133">
        <v>270</v>
      </c>
      <c r="D293" s="133">
        <v>0</v>
      </c>
      <c r="E293" s="166">
        <v>0</v>
      </c>
      <c r="F293" s="143"/>
      <c r="G293" s="143"/>
      <c r="H293" s="143"/>
      <c r="I293" s="143"/>
      <c r="J293" s="143"/>
      <c r="K293" s="143"/>
      <c r="L293" s="167">
        <f t="shared" si="59"/>
        <v>8.1263826248880413</v>
      </c>
      <c r="M293" s="143">
        <f t="shared" si="51"/>
        <v>0.19747109778477939</v>
      </c>
      <c r="N293" s="143">
        <f t="shared" si="52"/>
        <v>32.505530499552165</v>
      </c>
      <c r="O293" s="143">
        <f t="shared" si="53"/>
        <v>0</v>
      </c>
      <c r="P293" s="143">
        <f t="shared" si="54"/>
        <v>2194.1233087197711</v>
      </c>
      <c r="Q293" s="143">
        <f t="shared" si="54"/>
        <v>0</v>
      </c>
      <c r="R293" s="143">
        <f t="shared" si="54"/>
        <v>0</v>
      </c>
      <c r="S293" s="143">
        <f t="shared" si="55"/>
        <v>2194.1233087197711</v>
      </c>
      <c r="T293" s="143">
        <f>U292-(U292*(0.5^(1/'SW7'!C$2)))</f>
        <v>1422.9225674226473</v>
      </c>
      <c r="U293" s="143">
        <f t="shared" si="58"/>
        <v>225037.84411806084</v>
      </c>
      <c r="V293" s="147">
        <f>(U293*'SW7'!C$3/(B293*'SW7'!C$4)/1000)</f>
        <v>0.47884774641728506</v>
      </c>
      <c r="W293" s="147">
        <f>V293/'SW7'!C$5</f>
        <v>5.9855968302160631</v>
      </c>
    </row>
    <row r="294" spans="1:23" x14ac:dyDescent="0.35">
      <c r="A294" s="142">
        <f t="shared" si="56"/>
        <v>291</v>
      </c>
      <c r="B294" s="143">
        <f t="shared" si="57"/>
        <v>301.79396985728187</v>
      </c>
      <c r="C294" s="133">
        <v>270</v>
      </c>
      <c r="D294" s="133">
        <v>0</v>
      </c>
      <c r="E294" s="166">
        <v>0</v>
      </c>
      <c r="F294" s="143"/>
      <c r="G294" s="143"/>
      <c r="H294" s="143"/>
      <c r="I294" s="143"/>
      <c r="J294" s="143"/>
      <c r="K294" s="143"/>
      <c r="L294" s="167">
        <f t="shared" si="59"/>
        <v>8.1452129360815029</v>
      </c>
      <c r="M294" s="143">
        <f t="shared" si="51"/>
        <v>0.19792867434678052</v>
      </c>
      <c r="N294" s="143">
        <f t="shared" si="52"/>
        <v>32.580851744326011</v>
      </c>
      <c r="O294" s="143">
        <f t="shared" si="53"/>
        <v>0</v>
      </c>
      <c r="P294" s="143">
        <f t="shared" si="54"/>
        <v>2199.2074927420058</v>
      </c>
      <c r="Q294" s="143">
        <f t="shared" si="54"/>
        <v>0</v>
      </c>
      <c r="R294" s="143">
        <f t="shared" si="54"/>
        <v>0</v>
      </c>
      <c r="S294" s="143">
        <f t="shared" si="55"/>
        <v>2199.2074927420058</v>
      </c>
      <c r="T294" s="143">
        <f>U293-(U293*(0.5^(1/'SW7'!C$2)))</f>
        <v>1427.8143203869404</v>
      </c>
      <c r="U294" s="143">
        <f t="shared" si="58"/>
        <v>225809.04485935796</v>
      </c>
      <c r="V294" s="147">
        <f>(U294*'SW7'!C$3/(B294*'SW7'!C$4)/1000)</f>
        <v>0.47877950770698779</v>
      </c>
      <c r="W294" s="147">
        <f>V294/'SW7'!C$5</f>
        <v>5.9847438463373477</v>
      </c>
    </row>
    <row r="295" spans="1:23" x14ac:dyDescent="0.35">
      <c r="A295" s="142">
        <f t="shared" si="56"/>
        <v>292</v>
      </c>
      <c r="B295" s="143">
        <f t="shared" si="57"/>
        <v>302.86704774912187</v>
      </c>
      <c r="C295" s="133">
        <v>270</v>
      </c>
      <c r="D295" s="133">
        <v>0</v>
      </c>
      <c r="E295" s="166">
        <v>0</v>
      </c>
      <c r="F295" s="143"/>
      <c r="G295" s="143"/>
      <c r="H295" s="143"/>
      <c r="I295" s="143"/>
      <c r="J295" s="143"/>
      <c r="K295" s="143"/>
      <c r="L295" s="167">
        <f t="shared" si="59"/>
        <v>8.1639786491679551</v>
      </c>
      <c r="M295" s="143">
        <f t="shared" si="51"/>
        <v>0.19838468117478131</v>
      </c>
      <c r="N295" s="143">
        <f t="shared" si="52"/>
        <v>32.655914596671821</v>
      </c>
      <c r="O295" s="143">
        <f t="shared" si="53"/>
        <v>0</v>
      </c>
      <c r="P295" s="143">
        <f t="shared" si="54"/>
        <v>2204.274235275348</v>
      </c>
      <c r="Q295" s="143">
        <f t="shared" si="54"/>
        <v>0</v>
      </c>
      <c r="R295" s="143">
        <f t="shared" si="54"/>
        <v>0</v>
      </c>
      <c r="S295" s="143">
        <f t="shared" si="55"/>
        <v>2204.274235275348</v>
      </c>
      <c r="T295" s="143">
        <f>U294-(U294*(0.5^(1/'SW7'!C$2)))</f>
        <v>1432.7074149978871</v>
      </c>
      <c r="U295" s="143">
        <f t="shared" si="58"/>
        <v>226580.43803171304</v>
      </c>
      <c r="V295" s="147">
        <f>(U295*'SW7'!C$3/(B295*'SW7'!C$4)/1000)</f>
        <v>0.4787129387370167</v>
      </c>
      <c r="W295" s="147">
        <f>V295/'SW7'!C$5</f>
        <v>5.9839117342127084</v>
      </c>
    </row>
    <row r="296" spans="1:23" x14ac:dyDescent="0.35">
      <c r="A296" s="142">
        <f t="shared" si="56"/>
        <v>293</v>
      </c>
      <c r="B296" s="143">
        <f t="shared" si="57"/>
        <v>303.93961391188191</v>
      </c>
      <c r="C296" s="133">
        <v>270</v>
      </c>
      <c r="D296" s="133">
        <v>0</v>
      </c>
      <c r="E296" s="166">
        <v>0</v>
      </c>
      <c r="F296" s="143"/>
      <c r="G296" s="143"/>
      <c r="H296" s="143"/>
      <c r="I296" s="143"/>
      <c r="J296" s="143"/>
      <c r="K296" s="143"/>
      <c r="L296" s="167">
        <f t="shared" si="59"/>
        <v>8.1826802058451662</v>
      </c>
      <c r="M296" s="143">
        <f t="shared" si="51"/>
        <v>0.19883912900203754</v>
      </c>
      <c r="N296" s="143">
        <f t="shared" si="52"/>
        <v>32.730720823380665</v>
      </c>
      <c r="O296" s="143">
        <f t="shared" si="53"/>
        <v>0</v>
      </c>
      <c r="P296" s="143">
        <f t="shared" si="54"/>
        <v>2209.323655578195</v>
      </c>
      <c r="Q296" s="143">
        <f t="shared" si="54"/>
        <v>0</v>
      </c>
      <c r="R296" s="143">
        <f t="shared" si="54"/>
        <v>0</v>
      </c>
      <c r="S296" s="143">
        <f t="shared" si="55"/>
        <v>2209.323655578195</v>
      </c>
      <c r="T296" s="143">
        <f>U295-(U295*(0.5^(1/'SW7'!C$2)))</f>
        <v>1437.6017305404821</v>
      </c>
      <c r="U296" s="143">
        <f t="shared" si="58"/>
        <v>227352.0048519905</v>
      </c>
      <c r="V296" s="147">
        <f>(U296*'SW7'!C$3/(B296*'SW7'!C$4)/1000)</f>
        <v>0.47864801127757284</v>
      </c>
      <c r="W296" s="147">
        <f>V296/'SW7'!C$5</f>
        <v>5.9831001409696603</v>
      </c>
    </row>
    <row r="297" spans="1:23" x14ac:dyDescent="0.35">
      <c r="A297" s="142">
        <f t="shared" si="56"/>
        <v>294</v>
      </c>
      <c r="B297" s="143">
        <f t="shared" si="57"/>
        <v>305.01164969300191</v>
      </c>
      <c r="C297" s="133">
        <v>270</v>
      </c>
      <c r="D297" s="133">
        <v>0</v>
      </c>
      <c r="E297" s="166">
        <v>0</v>
      </c>
      <c r="F297" s="143"/>
      <c r="G297" s="143"/>
      <c r="H297" s="143"/>
      <c r="I297" s="143"/>
      <c r="J297" s="143"/>
      <c r="K297" s="143"/>
      <c r="L297" s="167">
        <f t="shared" si="59"/>
        <v>8.2013180432960553</v>
      </c>
      <c r="M297" s="143">
        <f t="shared" si="51"/>
        <v>0.19929202845209412</v>
      </c>
      <c r="N297" s="143">
        <f t="shared" si="52"/>
        <v>32.805272173184221</v>
      </c>
      <c r="O297" s="143">
        <f t="shared" si="53"/>
        <v>0</v>
      </c>
      <c r="P297" s="143">
        <f t="shared" si="54"/>
        <v>2214.3558716899352</v>
      </c>
      <c r="Q297" s="143">
        <f t="shared" si="54"/>
        <v>0</v>
      </c>
      <c r="R297" s="143">
        <f t="shared" si="54"/>
        <v>0</v>
      </c>
      <c r="S297" s="143">
        <f t="shared" si="55"/>
        <v>2214.3558716899352</v>
      </c>
      <c r="T297" s="143">
        <f>U296-(U296*(0.5^(1/'SW7'!C$2)))</f>
        <v>1442.497147839953</v>
      </c>
      <c r="U297" s="143">
        <f t="shared" si="58"/>
        <v>228123.72677702821</v>
      </c>
      <c r="V297" s="147">
        <f>(U297*'SW7'!C$3/(B297*'SW7'!C$4)/1000)</f>
        <v>0.4785846980500244</v>
      </c>
      <c r="W297" s="147">
        <f>V297/'SW7'!C$5</f>
        <v>5.9823087256253054</v>
      </c>
    </row>
    <row r="298" spans="1:23" x14ac:dyDescent="0.35">
      <c r="A298" s="142">
        <f t="shared" si="56"/>
        <v>295</v>
      </c>
      <c r="B298" s="143">
        <f t="shared" si="57"/>
        <v>306.08313640800191</v>
      </c>
      <c r="C298" s="133">
        <v>270</v>
      </c>
      <c r="D298" s="133">
        <v>0</v>
      </c>
      <c r="E298" s="166">
        <v>0</v>
      </c>
      <c r="F298" s="143"/>
      <c r="G298" s="143"/>
      <c r="H298" s="143"/>
      <c r="I298" s="143"/>
      <c r="J298" s="143"/>
      <c r="K298" s="143"/>
      <c r="L298" s="167">
        <f t="shared" si="59"/>
        <v>8.2198925942500871</v>
      </c>
      <c r="M298" s="143">
        <f t="shared" si="51"/>
        <v>0.19974339004027711</v>
      </c>
      <c r="N298" s="143">
        <f t="shared" si="52"/>
        <v>32.879570377000348</v>
      </c>
      <c r="O298" s="143">
        <f t="shared" si="53"/>
        <v>0</v>
      </c>
      <c r="P298" s="143">
        <f t="shared" si="54"/>
        <v>2219.3710004475233</v>
      </c>
      <c r="Q298" s="143">
        <f t="shared" si="54"/>
        <v>0</v>
      </c>
      <c r="R298" s="143">
        <f t="shared" si="54"/>
        <v>0</v>
      </c>
      <c r="S298" s="143">
        <f t="shared" si="55"/>
        <v>2219.3710004475233</v>
      </c>
      <c r="T298" s="143">
        <f>U297-(U297*(0.5^(1/'SW7'!C$2)))</f>
        <v>1447.3935492440942</v>
      </c>
      <c r="U298" s="143">
        <f t="shared" si="58"/>
        <v>228895.58550087819</v>
      </c>
      <c r="V298" s="147">
        <f>(U298*'SW7'!C$3/(B298*'SW7'!C$4)/1000)</f>
        <v>0.47852297270496635</v>
      </c>
      <c r="W298" s="147">
        <f>V298/'SW7'!C$5</f>
        <v>5.9815371588120794</v>
      </c>
    </row>
    <row r="299" spans="1:23" x14ac:dyDescent="0.35">
      <c r="A299" s="142">
        <f t="shared" si="56"/>
        <v>296</v>
      </c>
      <c r="B299" s="143">
        <f t="shared" si="57"/>
        <v>307.15405534048193</v>
      </c>
      <c r="C299" s="133">
        <v>270</v>
      </c>
      <c r="D299" s="133">
        <v>0</v>
      </c>
      <c r="E299" s="166">
        <v>0</v>
      </c>
      <c r="F299" s="143"/>
      <c r="G299" s="143"/>
      <c r="H299" s="143"/>
      <c r="I299" s="143"/>
      <c r="J299" s="143"/>
      <c r="K299" s="143"/>
      <c r="L299" s="167">
        <f t="shared" si="59"/>
        <v>8.2384042870434762</v>
      </c>
      <c r="M299" s="143">
        <f t="shared" si="51"/>
        <v>0.20019322417515645</v>
      </c>
      <c r="N299" s="143">
        <f t="shared" si="52"/>
        <v>32.953617148173905</v>
      </c>
      <c r="O299" s="143">
        <f t="shared" si="53"/>
        <v>0</v>
      </c>
      <c r="P299" s="143">
        <f t="shared" si="54"/>
        <v>2224.3691575017388</v>
      </c>
      <c r="Q299" s="143">
        <f t="shared" si="54"/>
        <v>0</v>
      </c>
      <c r="R299" s="143">
        <f t="shared" si="54"/>
        <v>0</v>
      </c>
      <c r="S299" s="143">
        <f t="shared" si="55"/>
        <v>2224.3691575017388</v>
      </c>
      <c r="T299" s="143">
        <f>U298-(U298*(0.5^(1/'SW7'!C$2)))</f>
        <v>1452.2908186058048</v>
      </c>
      <c r="U299" s="143">
        <f t="shared" si="58"/>
        <v>229667.56295208161</v>
      </c>
      <c r="V299" s="147">
        <f>(U299*'SW7'!C$3/(B299*'SW7'!C$4)/1000)</f>
        <v>0.47846280980080608</v>
      </c>
      <c r="W299" s="147">
        <f>V299/'SW7'!C$5</f>
        <v>5.9807851225100759</v>
      </c>
    </row>
    <row r="300" spans="1:23" x14ac:dyDescent="0.35">
      <c r="A300" s="142">
        <f t="shared" si="56"/>
        <v>297</v>
      </c>
      <c r="B300" s="143">
        <f t="shared" si="57"/>
        <v>308.22438774212196</v>
      </c>
      <c r="C300" s="133">
        <v>270</v>
      </c>
      <c r="D300" s="133">
        <v>0</v>
      </c>
      <c r="E300" s="166">
        <v>0</v>
      </c>
      <c r="F300" s="143"/>
      <c r="G300" s="143"/>
      <c r="H300" s="143"/>
      <c r="I300" s="143"/>
      <c r="J300" s="143"/>
      <c r="K300" s="143"/>
      <c r="L300" s="167">
        <f t="shared" si="59"/>
        <v>8.2568535456785312</v>
      </c>
      <c r="M300" s="143">
        <f t="shared" si="51"/>
        <v>0.20064154115998831</v>
      </c>
      <c r="N300" s="143">
        <f t="shared" si="52"/>
        <v>33.027414182714125</v>
      </c>
      <c r="O300" s="143">
        <f t="shared" si="53"/>
        <v>0</v>
      </c>
      <c r="P300" s="143">
        <f t="shared" si="54"/>
        <v>2229.3504573332034</v>
      </c>
      <c r="Q300" s="143">
        <f t="shared" si="54"/>
        <v>0</v>
      </c>
      <c r="R300" s="143">
        <f t="shared" si="54"/>
        <v>0</v>
      </c>
      <c r="S300" s="143">
        <f t="shared" si="55"/>
        <v>2229.3504573332034</v>
      </c>
      <c r="T300" s="143">
        <f>U299-(U299*(0.5^(1/'SW7'!C$2)))</f>
        <v>1457.1888412658009</v>
      </c>
      <c r="U300" s="143">
        <f t="shared" si="58"/>
        <v>230439.64129097754</v>
      </c>
      <c r="V300" s="147">
        <f>(U300*'SW7'!C$3/(B300*'SW7'!C$4)/1000)</f>
        <v>0.47840418478286079</v>
      </c>
      <c r="W300" s="147">
        <f>V300/'SW7'!C$5</f>
        <v>5.9800523097857594</v>
      </c>
    </row>
    <row r="301" spans="1:23" x14ac:dyDescent="0.35">
      <c r="A301" s="142">
        <f t="shared" si="56"/>
        <v>298</v>
      </c>
      <c r="B301" s="143">
        <f t="shared" si="57"/>
        <v>309.29411483268194</v>
      </c>
      <c r="C301" s="133">
        <v>270</v>
      </c>
      <c r="D301" s="133">
        <v>0</v>
      </c>
      <c r="E301" s="166">
        <v>0</v>
      </c>
      <c r="F301" s="143"/>
      <c r="G301" s="143"/>
      <c r="H301" s="143"/>
      <c r="I301" s="143"/>
      <c r="J301" s="143"/>
      <c r="K301" s="143"/>
      <c r="L301" s="167">
        <f t="shared" si="59"/>
        <v>8.2752407898818667</v>
      </c>
      <c r="M301" s="143">
        <f t="shared" si="51"/>
        <v>0.20108835119412935</v>
      </c>
      <c r="N301" s="143">
        <f t="shared" si="52"/>
        <v>33.100963159527467</v>
      </c>
      <c r="O301" s="143">
        <f t="shared" si="53"/>
        <v>0</v>
      </c>
      <c r="P301" s="143">
        <f t="shared" si="54"/>
        <v>2234.3150132681039</v>
      </c>
      <c r="Q301" s="143">
        <f t="shared" si="54"/>
        <v>0</v>
      </c>
      <c r="R301" s="143">
        <f t="shared" si="54"/>
        <v>0</v>
      </c>
      <c r="S301" s="143">
        <f t="shared" si="55"/>
        <v>2234.3150132681039</v>
      </c>
      <c r="T301" s="143">
        <f>U300-(U300*(0.5^(1/'SW7'!C$2)))</f>
        <v>1462.0875040354149</v>
      </c>
      <c r="U301" s="143">
        <f t="shared" si="58"/>
        <v>231211.80290704494</v>
      </c>
      <c r="V301" s="147">
        <f>(U301*'SW7'!C$3/(B301*'SW7'!C$4)/1000)</f>
        <v>0.47834707396295489</v>
      </c>
      <c r="W301" s="147">
        <f>V301/'SW7'!C$5</f>
        <v>5.9793384245369356</v>
      </c>
    </row>
    <row r="302" spans="1:23" x14ac:dyDescent="0.35">
      <c r="A302" s="142">
        <f t="shared" si="56"/>
        <v>299</v>
      </c>
      <c r="B302" s="143">
        <f t="shared" si="57"/>
        <v>310.36321780000196</v>
      </c>
      <c r="C302" s="133">
        <v>270</v>
      </c>
      <c r="D302" s="133">
        <v>0</v>
      </c>
      <c r="E302" s="166">
        <v>0</v>
      </c>
      <c r="F302" s="143"/>
      <c r="G302" s="143"/>
      <c r="H302" s="143"/>
      <c r="I302" s="143"/>
      <c r="J302" s="143"/>
      <c r="K302" s="143"/>
      <c r="L302" s="167">
        <f t="shared" si="59"/>
        <v>8.2935664351617362</v>
      </c>
      <c r="M302" s="143">
        <f t="shared" si="51"/>
        <v>0.20153366437443018</v>
      </c>
      <c r="N302" s="143">
        <f t="shared" si="52"/>
        <v>33.174265740646945</v>
      </c>
      <c r="O302" s="143">
        <f t="shared" si="53"/>
        <v>0</v>
      </c>
      <c r="P302" s="143">
        <f t="shared" si="54"/>
        <v>2239.2629374936687</v>
      </c>
      <c r="Q302" s="143">
        <f t="shared" si="54"/>
        <v>0</v>
      </c>
      <c r="R302" s="143">
        <f t="shared" si="54"/>
        <v>0</v>
      </c>
      <c r="S302" s="143">
        <f t="shared" si="55"/>
        <v>2239.2629374936687</v>
      </c>
      <c r="T302" s="143">
        <f>U301-(U301*(0.5^(1/'SW7'!C$2)))</f>
        <v>1466.9866951798904</v>
      </c>
      <c r="U302" s="143">
        <f t="shared" si="58"/>
        <v>231984.03041627762</v>
      </c>
      <c r="V302" s="147">
        <f>(U302*'SW7'!C$3/(B302*'SW7'!C$4)/1000)</f>
        <v>0.47829145449950478</v>
      </c>
      <c r="W302" s="147">
        <f>V302/'SW7'!C$5</f>
        <v>5.9786431812438092</v>
      </c>
    </row>
    <row r="303" spans="1:23" x14ac:dyDescent="0.35">
      <c r="A303" s="142">
        <f t="shared" si="56"/>
        <v>300</v>
      </c>
      <c r="B303" s="143">
        <f t="shared" si="57"/>
        <v>311.43167780000198</v>
      </c>
      <c r="C303" s="133">
        <v>270</v>
      </c>
      <c r="D303" s="133">
        <v>0</v>
      </c>
      <c r="E303" s="166">
        <v>0</v>
      </c>
      <c r="F303" s="143"/>
      <c r="G303" s="143"/>
      <c r="H303" s="143"/>
      <c r="I303" s="143"/>
      <c r="J303" s="143"/>
      <c r="K303" s="143"/>
      <c r="L303" s="167">
        <f t="shared" si="59"/>
        <v>8.3118308928643536</v>
      </c>
      <c r="M303" s="143">
        <f t="shared" si="51"/>
        <v>0.20197749069660378</v>
      </c>
      <c r="N303" s="143">
        <f t="shared" si="52"/>
        <v>33.247323571457414</v>
      </c>
      <c r="O303" s="143">
        <f t="shared" si="53"/>
        <v>0</v>
      </c>
      <c r="P303" s="143">
        <f t="shared" si="54"/>
        <v>2244.1943410733757</v>
      </c>
      <c r="Q303" s="143">
        <f t="shared" si="54"/>
        <v>0</v>
      </c>
      <c r="R303" s="143">
        <f t="shared" si="54"/>
        <v>0</v>
      </c>
      <c r="S303" s="143">
        <f t="shared" si="55"/>
        <v>2244.1943410733757</v>
      </c>
      <c r="T303" s="143">
        <f>U302-(U302*(0.5^(1/'SW7'!C$2)))</f>
        <v>1471.886304401618</v>
      </c>
      <c r="U303" s="143">
        <f t="shared" si="58"/>
        <v>232756.30665859141</v>
      </c>
      <c r="V303" s="147">
        <f>(U303*'SW7'!C$3/(B303*'SW7'!C$4)/1000)</f>
        <v>0.4782373043780796</v>
      </c>
      <c r="W303" s="147">
        <f>V303/'SW7'!C$5</f>
        <v>5.977966304725995</v>
      </c>
    </row>
    <row r="304" spans="1:23" x14ac:dyDescent="0.35">
      <c r="A304" s="142">
        <f t="shared" si="56"/>
        <v>301</v>
      </c>
      <c r="B304" s="143">
        <f t="shared" si="57"/>
        <v>312.49947595668203</v>
      </c>
      <c r="C304" s="133">
        <v>270</v>
      </c>
      <c r="D304" s="133">
        <v>0</v>
      </c>
      <c r="E304" s="166">
        <v>0</v>
      </c>
      <c r="F304" s="143"/>
      <c r="G304" s="143"/>
      <c r="H304" s="143"/>
      <c r="I304" s="143"/>
      <c r="J304" s="143"/>
      <c r="K304" s="143"/>
      <c r="L304" s="167">
        <f t="shared" si="59"/>
        <v>8.3300345702293015</v>
      </c>
      <c r="M304" s="143">
        <f t="shared" si="51"/>
        <v>0.20241984005657201</v>
      </c>
      <c r="N304" s="143">
        <f t="shared" si="52"/>
        <v>33.320138280917206</v>
      </c>
      <c r="O304" s="143">
        <f t="shared" si="53"/>
        <v>0</v>
      </c>
      <c r="P304" s="143">
        <f t="shared" si="54"/>
        <v>2249.1093339619115</v>
      </c>
      <c r="Q304" s="143">
        <f t="shared" si="54"/>
        <v>0</v>
      </c>
      <c r="R304" s="143">
        <f t="shared" si="54"/>
        <v>0</v>
      </c>
      <c r="S304" s="143">
        <f t="shared" si="55"/>
        <v>2249.1093339619115</v>
      </c>
      <c r="T304" s="143">
        <f>U303-(U303*(0.5^(1/'SW7'!C$2)))</f>
        <v>1476.78622282375</v>
      </c>
      <c r="U304" s="143">
        <f t="shared" si="58"/>
        <v>233528.61469526315</v>
      </c>
      <c r="V304" s="147">
        <f>(U304*'SW7'!C$3/(B304*'SW7'!C$4)/1000)</f>
        <v>0.47818460239242694</v>
      </c>
      <c r="W304" s="147">
        <f>V304/'SW7'!C$5</f>
        <v>5.9773075299053362</v>
      </c>
    </row>
    <row r="305" spans="1:23" x14ac:dyDescent="0.35">
      <c r="A305" s="142">
        <f t="shared" si="56"/>
        <v>302</v>
      </c>
      <c r="B305" s="143">
        <f t="shared" si="57"/>
        <v>313.56659336212203</v>
      </c>
      <c r="C305" s="133">
        <v>270</v>
      </c>
      <c r="D305" s="133">
        <v>0</v>
      </c>
      <c r="E305" s="166">
        <v>0</v>
      </c>
      <c r="F305" s="143"/>
      <c r="G305" s="143"/>
      <c r="H305" s="143"/>
      <c r="I305" s="143"/>
      <c r="J305" s="143"/>
      <c r="K305" s="143"/>
      <c r="L305" s="167">
        <f t="shared" si="59"/>
        <v>8.3481778704440153</v>
      </c>
      <c r="M305" s="143">
        <f t="shared" si="51"/>
        <v>0.20286072225178955</v>
      </c>
      <c r="N305" s="143">
        <f t="shared" si="52"/>
        <v>33.392711481776061</v>
      </c>
      <c r="O305" s="143">
        <f t="shared" si="53"/>
        <v>0</v>
      </c>
      <c r="P305" s="143">
        <f t="shared" si="54"/>
        <v>2254.0080250198839</v>
      </c>
      <c r="Q305" s="143">
        <f t="shared" si="54"/>
        <v>0</v>
      </c>
      <c r="R305" s="143">
        <f t="shared" si="54"/>
        <v>0</v>
      </c>
      <c r="S305" s="143">
        <f t="shared" si="55"/>
        <v>2254.0080250198839</v>
      </c>
      <c r="T305" s="143">
        <f>U304-(U304*(0.5^(1/'SW7'!C$2)))</f>
        <v>1481.6863429739024</v>
      </c>
      <c r="U305" s="143">
        <f t="shared" si="58"/>
        <v>234300.93780640131</v>
      </c>
      <c r="V305" s="147">
        <f>(U305*'SW7'!C$3/(B305*'SW7'!C$4)/1000)</f>
        <v>0.47813332812595127</v>
      </c>
      <c r="W305" s="147">
        <f>V305/'SW7'!C$5</f>
        <v>5.976666601574391</v>
      </c>
    </row>
    <row r="306" spans="1:23" x14ac:dyDescent="0.35">
      <c r="A306" s="142">
        <f t="shared" si="56"/>
        <v>303</v>
      </c>
      <c r="B306" s="143">
        <f t="shared" si="57"/>
        <v>314.63301107648203</v>
      </c>
      <c r="C306" s="133">
        <v>270</v>
      </c>
      <c r="D306" s="133">
        <v>0</v>
      </c>
      <c r="E306" s="166">
        <v>0</v>
      </c>
      <c r="F306" s="143"/>
      <c r="G306" s="143"/>
      <c r="H306" s="143"/>
      <c r="I306" s="143"/>
      <c r="J306" s="143"/>
      <c r="K306" s="143"/>
      <c r="L306" s="167">
        <f t="shared" si="59"/>
        <v>8.3662611926973511</v>
      </c>
      <c r="M306" s="143">
        <f t="shared" si="51"/>
        <v>0.20330014698254562</v>
      </c>
      <c r="N306" s="143">
        <f t="shared" si="52"/>
        <v>33.465044770789405</v>
      </c>
      <c r="O306" s="143">
        <f t="shared" si="53"/>
        <v>0</v>
      </c>
      <c r="P306" s="143">
        <f t="shared" si="54"/>
        <v>2258.890522028285</v>
      </c>
      <c r="Q306" s="143">
        <f t="shared" si="54"/>
        <v>0</v>
      </c>
      <c r="R306" s="143">
        <f t="shared" si="54"/>
        <v>0</v>
      </c>
      <c r="S306" s="143">
        <f t="shared" si="55"/>
        <v>2258.890522028285</v>
      </c>
      <c r="T306" s="143">
        <f>U305-(U305*(0.5^(1/'SW7'!C$2)))</f>
        <v>1486.5865587681474</v>
      </c>
      <c r="U306" s="143">
        <f t="shared" si="58"/>
        <v>235073.25948844731</v>
      </c>
      <c r="V306" s="147">
        <f>(U306*'SW7'!C$3/(B306*'SW7'!C$4)/1000)</f>
        <v>0.47808346193363427</v>
      </c>
      <c r="W306" s="147">
        <f>V306/'SW7'!C$5</f>
        <v>5.9760432741704284</v>
      </c>
    </row>
    <row r="307" spans="1:23" x14ac:dyDescent="0.35">
      <c r="A307" s="142">
        <f t="shared" si="56"/>
        <v>304</v>
      </c>
      <c r="B307" s="143">
        <f t="shared" si="57"/>
        <v>315.69871012800206</v>
      </c>
      <c r="C307" s="133">
        <v>270</v>
      </c>
      <c r="D307" s="133">
        <v>0</v>
      </c>
      <c r="E307" s="166">
        <v>0</v>
      </c>
      <c r="F307" s="143"/>
      <c r="G307" s="143"/>
      <c r="H307" s="143"/>
      <c r="I307" s="143"/>
      <c r="J307" s="143"/>
      <c r="K307" s="143"/>
      <c r="L307" s="167">
        <f t="shared" si="59"/>
        <v>8.3842849322323154</v>
      </c>
      <c r="M307" s="143">
        <f t="shared" si="51"/>
        <v>0.20373812385324525</v>
      </c>
      <c r="N307" s="143">
        <f t="shared" si="52"/>
        <v>33.537139728929262</v>
      </c>
      <c r="O307" s="143">
        <f t="shared" si="53"/>
        <v>0</v>
      </c>
      <c r="P307" s="143">
        <f t="shared" si="54"/>
        <v>2263.7569317027251</v>
      </c>
      <c r="Q307" s="143">
        <f t="shared" si="54"/>
        <v>0</v>
      </c>
      <c r="R307" s="143">
        <f t="shared" si="54"/>
        <v>0</v>
      </c>
      <c r="S307" s="143">
        <f t="shared" si="55"/>
        <v>2263.7569317027251</v>
      </c>
      <c r="T307" s="143">
        <f>U306-(U306*(0.5^(1/'SW7'!C$2)))</f>
        <v>1491.486765495094</v>
      </c>
      <c r="U307" s="143">
        <f t="shared" si="58"/>
        <v>235845.56345170745</v>
      </c>
      <c r="V307" s="147">
        <f>(U307*'SW7'!C$3/(B307*'SW7'!C$4)/1000)</f>
        <v>0.47803498492438784</v>
      </c>
      <c r="W307" s="147">
        <f>V307/'SW7'!C$5</f>
        <v>5.975437311554848</v>
      </c>
    </row>
    <row r="308" spans="1:23" x14ac:dyDescent="0.35">
      <c r="A308" s="142">
        <f t="shared" si="56"/>
        <v>305</v>
      </c>
      <c r="B308" s="143">
        <f t="shared" si="57"/>
        <v>316.76367151300212</v>
      </c>
      <c r="C308" s="133">
        <v>270</v>
      </c>
      <c r="D308" s="133">
        <v>0</v>
      </c>
      <c r="E308" s="166">
        <v>0</v>
      </c>
      <c r="F308" s="143"/>
      <c r="G308" s="143"/>
      <c r="H308" s="143"/>
      <c r="I308" s="143"/>
      <c r="J308" s="143"/>
      <c r="K308" s="143"/>
      <c r="L308" s="167">
        <f t="shared" si="59"/>
        <v>8.4022494803978667</v>
      </c>
      <c r="M308" s="143">
        <f t="shared" si="51"/>
        <v>0.20417466237366816</v>
      </c>
      <c r="N308" s="143">
        <f t="shared" si="52"/>
        <v>33.608997921591467</v>
      </c>
      <c r="O308" s="143">
        <f t="shared" si="53"/>
        <v>0</v>
      </c>
      <c r="P308" s="143">
        <f t="shared" si="54"/>
        <v>2268.6073597074242</v>
      </c>
      <c r="Q308" s="143">
        <f t="shared" si="54"/>
        <v>0</v>
      </c>
      <c r="R308" s="143">
        <f t="shared" si="54"/>
        <v>0</v>
      </c>
      <c r="S308" s="143">
        <f t="shared" si="55"/>
        <v>2268.6073597074242</v>
      </c>
      <c r="T308" s="143">
        <f>U307-(U307*(0.5^(1/'SW7'!C$2)))</f>
        <v>1496.3868598003755</v>
      </c>
      <c r="U308" s="143">
        <f t="shared" si="58"/>
        <v>236617.83361791508</v>
      </c>
      <c r="V308" s="147">
        <f>(U308*'SW7'!C$3/(B308*'SW7'!C$4)/1000)</f>
        <v>0.47798787894382855</v>
      </c>
      <c r="W308" s="147">
        <f>V308/'SW7'!C$5</f>
        <v>5.9748484867978569</v>
      </c>
    </row>
    <row r="309" spans="1:23" x14ac:dyDescent="0.35">
      <c r="A309" s="142">
        <f t="shared" si="56"/>
        <v>306</v>
      </c>
      <c r="B309" s="143">
        <f t="shared" si="57"/>
        <v>317.82787619588214</v>
      </c>
      <c r="C309" s="133">
        <v>270</v>
      </c>
      <c r="D309" s="133">
        <v>0</v>
      </c>
      <c r="E309" s="166">
        <v>0</v>
      </c>
      <c r="F309" s="143"/>
      <c r="G309" s="143"/>
      <c r="H309" s="143"/>
      <c r="I309" s="143"/>
      <c r="J309" s="143"/>
      <c r="K309" s="143"/>
      <c r="L309" s="167">
        <f t="shared" si="59"/>
        <v>8.420155224699915</v>
      </c>
      <c r="M309" s="143">
        <f t="shared" si="51"/>
        <v>0.20460977196020791</v>
      </c>
      <c r="N309" s="143">
        <f t="shared" si="52"/>
        <v>33.68062089879966</v>
      </c>
      <c r="O309" s="143">
        <f t="shared" si="53"/>
        <v>0</v>
      </c>
      <c r="P309" s="143">
        <f t="shared" si="54"/>
        <v>2273.441910668977</v>
      </c>
      <c r="Q309" s="143">
        <f t="shared" si="54"/>
        <v>0</v>
      </c>
      <c r="R309" s="143">
        <f t="shared" si="54"/>
        <v>0</v>
      </c>
      <c r="S309" s="143">
        <f t="shared" si="55"/>
        <v>2273.441910668977</v>
      </c>
      <c r="T309" s="143">
        <f>U308-(U308*(0.5^(1/'SW7'!C$2)))</f>
        <v>1501.2867396709917</v>
      </c>
      <c r="U309" s="143">
        <f t="shared" si="58"/>
        <v>237390.05411782212</v>
      </c>
      <c r="V309" s="147">
        <f>(U309*'SW7'!C$3/(B309*'SW7'!C$4)/1000)</f>
        <v>0.4779421265574621</v>
      </c>
      <c r="W309" s="147">
        <f>V309/'SW7'!C$5</f>
        <v>5.9742765819682759</v>
      </c>
    </row>
    <row r="310" spans="1:23" x14ac:dyDescent="0.35">
      <c r="A310" s="142">
        <f t="shared" si="56"/>
        <v>307</v>
      </c>
      <c r="B310" s="143">
        <f t="shared" si="57"/>
        <v>318.89130510912213</v>
      </c>
      <c r="C310" s="133">
        <v>270</v>
      </c>
      <c r="D310" s="133">
        <v>0</v>
      </c>
      <c r="E310" s="166">
        <v>0</v>
      </c>
      <c r="F310" s="143"/>
      <c r="G310" s="143"/>
      <c r="H310" s="143"/>
      <c r="I310" s="143"/>
      <c r="J310" s="143"/>
      <c r="K310" s="143"/>
      <c r="L310" s="167">
        <f t="shared" si="59"/>
        <v>8.438002548851486</v>
      </c>
      <c r="M310" s="143">
        <f t="shared" si="51"/>
        <v>0.20504346193709111</v>
      </c>
      <c r="N310" s="143">
        <f t="shared" si="52"/>
        <v>33.752010195405944</v>
      </c>
      <c r="O310" s="143">
        <f t="shared" si="53"/>
        <v>0</v>
      </c>
      <c r="P310" s="143">
        <f t="shared" si="54"/>
        <v>2278.2606881899014</v>
      </c>
      <c r="Q310" s="143">
        <f t="shared" si="54"/>
        <v>0</v>
      </c>
      <c r="R310" s="143">
        <f t="shared" si="54"/>
        <v>0</v>
      </c>
      <c r="S310" s="143">
        <f t="shared" si="55"/>
        <v>2278.2606881899014</v>
      </c>
      <c r="T310" s="143">
        <f>U309-(U309*(0.5^(1/'SW7'!C$2)))</f>
        <v>1506.1863044201455</v>
      </c>
      <c r="U310" s="143">
        <f t="shared" si="58"/>
        <v>238162.2092888201</v>
      </c>
      <c r="V310" s="147">
        <f>(U310*'SW7'!C$3/(B310*'SW7'!C$4)/1000)</f>
        <v>0.47789771103427087</v>
      </c>
      <c r="W310" s="147">
        <f>V310/'SW7'!C$5</f>
        <v>5.9737213879283857</v>
      </c>
    </row>
    <row r="311" spans="1:23" x14ac:dyDescent="0.35">
      <c r="A311" s="142">
        <f t="shared" si="56"/>
        <v>308</v>
      </c>
      <c r="B311" s="143">
        <f t="shared" si="57"/>
        <v>319.95393915328214</v>
      </c>
      <c r="C311" s="133">
        <v>270</v>
      </c>
      <c r="D311" s="133">
        <v>0</v>
      </c>
      <c r="E311" s="166">
        <v>0</v>
      </c>
      <c r="F311" s="143"/>
      <c r="G311" s="143"/>
      <c r="H311" s="143"/>
      <c r="I311" s="143"/>
      <c r="J311" s="143"/>
      <c r="K311" s="143"/>
      <c r="L311" s="167">
        <f t="shared" si="59"/>
        <v>8.4557918328220474</v>
      </c>
      <c r="M311" s="143">
        <f t="shared" si="51"/>
        <v>0.20547574153757575</v>
      </c>
      <c r="N311" s="143">
        <f t="shared" si="52"/>
        <v>33.82316733128819</v>
      </c>
      <c r="O311" s="143">
        <f t="shared" si="53"/>
        <v>0</v>
      </c>
      <c r="P311" s="143">
        <f t="shared" si="54"/>
        <v>2283.0637948619528</v>
      </c>
      <c r="Q311" s="143">
        <f t="shared" si="54"/>
        <v>0</v>
      </c>
      <c r="R311" s="143">
        <f t="shared" si="54"/>
        <v>0</v>
      </c>
      <c r="S311" s="143">
        <f t="shared" si="55"/>
        <v>2283.0637948619528</v>
      </c>
      <c r="T311" s="143">
        <f>U310-(U310*(0.5^(1/'SW7'!C$2)))</f>
        <v>1511.0854546720802</v>
      </c>
      <c r="U311" s="143">
        <f t="shared" si="58"/>
        <v>238934.28367258987</v>
      </c>
      <c r="V311" s="147">
        <f>(U311*'SW7'!C$3/(B311*'SW7'!C$4)/1000)</f>
        <v>0.47785461633069209</v>
      </c>
      <c r="W311" s="147">
        <f>V311/'SW7'!C$5</f>
        <v>5.9731827041336514</v>
      </c>
    </row>
    <row r="312" spans="1:23" x14ac:dyDescent="0.35">
      <c r="A312" s="142">
        <f t="shared" si="56"/>
        <v>309</v>
      </c>
      <c r="B312" s="143">
        <f t="shared" si="57"/>
        <v>321.01575919700218</v>
      </c>
      <c r="C312" s="133">
        <v>270</v>
      </c>
      <c r="D312" s="133">
        <v>0</v>
      </c>
      <c r="E312" s="166">
        <v>0</v>
      </c>
      <c r="F312" s="143"/>
      <c r="G312" s="143"/>
      <c r="H312" s="143"/>
      <c r="I312" s="143"/>
      <c r="J312" s="143"/>
      <c r="K312" s="143"/>
      <c r="L312" s="167">
        <f t="shared" si="59"/>
        <v>8.4735234528860524</v>
      </c>
      <c r="M312" s="143">
        <f t="shared" si="51"/>
        <v>0.20590661990513107</v>
      </c>
      <c r="N312" s="143">
        <f t="shared" si="52"/>
        <v>33.894093811544209</v>
      </c>
      <c r="O312" s="143">
        <f t="shared" si="53"/>
        <v>0</v>
      </c>
      <c r="P312" s="143">
        <f t="shared" si="54"/>
        <v>2287.8513322792342</v>
      </c>
      <c r="Q312" s="143">
        <f t="shared" si="54"/>
        <v>0</v>
      </c>
      <c r="R312" s="143">
        <f t="shared" si="54"/>
        <v>0</v>
      </c>
      <c r="S312" s="143">
        <f t="shared" si="55"/>
        <v>2287.8513322792342</v>
      </c>
      <c r="T312" s="143">
        <f>U311-(U311*(0.5^(1/'SW7'!C$2)))</f>
        <v>1515.9840923473239</v>
      </c>
      <c r="U312" s="143">
        <f t="shared" si="58"/>
        <v>239706.26201277974</v>
      </c>
      <c r="V312" s="147">
        <f>(U312*'SW7'!C$3/(B312*'SW7'!C$4)/1000)</f>
        <v>0.47781282707497963</v>
      </c>
      <c r="W312" s="147">
        <f>V312/'SW7'!C$5</f>
        <v>5.9726603384372456</v>
      </c>
    </row>
    <row r="313" spans="1:23" x14ac:dyDescent="0.35">
      <c r="A313" s="142">
        <f t="shared" si="56"/>
        <v>310</v>
      </c>
      <c r="B313" s="143">
        <f t="shared" si="57"/>
        <v>322.07674607700216</v>
      </c>
      <c r="C313" s="133">
        <v>270</v>
      </c>
      <c r="D313" s="133">
        <v>0</v>
      </c>
      <c r="E313" s="166">
        <v>0</v>
      </c>
      <c r="F313" s="143"/>
      <c r="G313" s="143"/>
      <c r="H313" s="143"/>
      <c r="I313" s="143"/>
      <c r="J313" s="143"/>
      <c r="K313" s="143"/>
      <c r="L313" s="167">
        <f t="shared" si="59"/>
        <v>8.4911977816706781</v>
      </c>
      <c r="M313" s="143">
        <f t="shared" si="51"/>
        <v>0.20633610609459746</v>
      </c>
      <c r="N313" s="143">
        <f t="shared" si="52"/>
        <v>33.964791126682712</v>
      </c>
      <c r="O313" s="143">
        <f t="shared" si="53"/>
        <v>0</v>
      </c>
      <c r="P313" s="143">
        <f t="shared" si="54"/>
        <v>2292.623401051083</v>
      </c>
      <c r="Q313" s="143">
        <f t="shared" si="54"/>
        <v>0</v>
      </c>
      <c r="R313" s="143">
        <f t="shared" si="54"/>
        <v>0</v>
      </c>
      <c r="S313" s="143">
        <f t="shared" si="55"/>
        <v>2292.623401051083</v>
      </c>
      <c r="T313" s="143">
        <f>U312-(U312*(0.5^(1/'SW7'!C$2)))</f>
        <v>1520.8821206477296</v>
      </c>
      <c r="U313" s="143">
        <f t="shared" si="58"/>
        <v>240478.12925271166</v>
      </c>
      <c r="V313" s="147">
        <f>(U313*'SW7'!C$3/(B313*'SW7'!C$4)/1000)</f>
        <v>0.47777232855193935</v>
      </c>
      <c r="W313" s="147">
        <f>V313/'SW7'!C$5</f>
        <v>5.9721541068992421</v>
      </c>
    </row>
    <row r="314" spans="1:23" x14ac:dyDescent="0.35">
      <c r="A314" s="142">
        <f t="shared" si="56"/>
        <v>311</v>
      </c>
      <c r="B314" s="143">
        <f t="shared" si="57"/>
        <v>323.13688059808214</v>
      </c>
      <c r="C314" s="133">
        <v>270</v>
      </c>
      <c r="D314" s="133">
        <v>0</v>
      </c>
      <c r="E314" s="166">
        <v>0</v>
      </c>
      <c r="F314" s="143"/>
      <c r="G314" s="143"/>
      <c r="H314" s="143"/>
      <c r="I314" s="143"/>
      <c r="J314" s="143"/>
      <c r="K314" s="143"/>
      <c r="L314" s="167">
        <f t="shared" si="59"/>
        <v>8.5088151882028455</v>
      </c>
      <c r="M314" s="143">
        <f t="shared" si="51"/>
        <v>0.20676420907332912</v>
      </c>
      <c r="N314" s="143">
        <f t="shared" si="52"/>
        <v>34.035260752811382</v>
      </c>
      <c r="O314" s="143">
        <f t="shared" si="53"/>
        <v>0</v>
      </c>
      <c r="P314" s="143">
        <f t="shared" si="54"/>
        <v>2297.3801008147684</v>
      </c>
      <c r="Q314" s="143">
        <f t="shared" si="54"/>
        <v>0</v>
      </c>
      <c r="R314" s="143">
        <f t="shared" si="54"/>
        <v>0</v>
      </c>
      <c r="S314" s="143">
        <f t="shared" si="55"/>
        <v>2297.3801008147684</v>
      </c>
      <c r="T314" s="143">
        <f>U313-(U313*(0.5^(1/'SW7'!C$2)))</f>
        <v>1525.7794440420694</v>
      </c>
      <c r="U314" s="143">
        <f t="shared" si="58"/>
        <v>241249.87053311503</v>
      </c>
      <c r="V314" s="147">
        <f>(U314*'SW7'!C$3/(B314*'SW7'!C$4)/1000)</f>
        <v>0.47773310668802738</v>
      </c>
      <c r="W314" s="147">
        <f>V314/'SW7'!C$5</f>
        <v>5.971663833600342</v>
      </c>
    </row>
    <row r="315" spans="1:23" x14ac:dyDescent="0.35">
      <c r="A315" s="142">
        <f t="shared" si="56"/>
        <v>312</v>
      </c>
      <c r="B315" s="143">
        <f t="shared" si="57"/>
        <v>324.19614353312221</v>
      </c>
      <c r="C315" s="133">
        <v>270</v>
      </c>
      <c r="D315" s="133">
        <v>0</v>
      </c>
      <c r="E315" s="166">
        <v>0</v>
      </c>
      <c r="F315" s="143"/>
      <c r="G315" s="143"/>
      <c r="H315" s="143"/>
      <c r="I315" s="143"/>
      <c r="J315" s="143"/>
      <c r="K315" s="143"/>
      <c r="L315" s="167">
        <f t="shared" si="59"/>
        <v>8.5263760379554334</v>
      </c>
      <c r="M315" s="143">
        <f t="shared" si="51"/>
        <v>0.20719093772231703</v>
      </c>
      <c r="N315" s="143">
        <f t="shared" si="52"/>
        <v>34.105504151821734</v>
      </c>
      <c r="O315" s="143">
        <f t="shared" si="53"/>
        <v>0</v>
      </c>
      <c r="P315" s="143">
        <f t="shared" si="54"/>
        <v>2302.1215302479668</v>
      </c>
      <c r="Q315" s="143">
        <f t="shared" si="54"/>
        <v>0</v>
      </c>
      <c r="R315" s="143">
        <f t="shared" si="54"/>
        <v>0</v>
      </c>
      <c r="S315" s="143">
        <f t="shared" si="55"/>
        <v>2302.1215302479668</v>
      </c>
      <c r="T315" s="143">
        <f>U314-(U314*(0.5^(1/'SW7'!C$2)))</f>
        <v>1530.6759682516567</v>
      </c>
      <c r="U315" s="143">
        <f t="shared" si="58"/>
        <v>242021.47118988773</v>
      </c>
      <c r="V315" s="147">
        <f>(U315*'SW7'!C$3/(B315*'SW7'!C$4)/1000)</f>
        <v>0.47769514803680724</v>
      </c>
      <c r="W315" s="147">
        <f>V315/'SW7'!C$5</f>
        <v>5.9711893504600901</v>
      </c>
    </row>
    <row r="316" spans="1:23" x14ac:dyDescent="0.35">
      <c r="A316" s="142">
        <f t="shared" si="56"/>
        <v>313</v>
      </c>
      <c r="B316" s="143">
        <f t="shared" si="57"/>
        <v>325.25451562308217</v>
      </c>
      <c r="C316" s="133">
        <v>270</v>
      </c>
      <c r="D316" s="133">
        <v>0</v>
      </c>
      <c r="E316" s="166">
        <v>0</v>
      </c>
      <c r="F316" s="143"/>
      <c r="G316" s="143"/>
      <c r="H316" s="143"/>
      <c r="I316" s="143"/>
      <c r="J316" s="143"/>
      <c r="K316" s="143"/>
      <c r="L316" s="167">
        <f t="shared" si="59"/>
        <v>8.5438806928927455</v>
      </c>
      <c r="M316" s="143">
        <f t="shared" si="51"/>
        <v>0.20761630083729371</v>
      </c>
      <c r="N316" s="143">
        <f t="shared" si="52"/>
        <v>34.175522771570982</v>
      </c>
      <c r="O316" s="143">
        <f t="shared" si="53"/>
        <v>0</v>
      </c>
      <c r="P316" s="143">
        <f t="shared" si="54"/>
        <v>2306.8477870810411</v>
      </c>
      <c r="Q316" s="143">
        <f t="shared" si="54"/>
        <v>0</v>
      </c>
      <c r="R316" s="143">
        <f t="shared" si="54"/>
        <v>0</v>
      </c>
      <c r="S316" s="143">
        <f t="shared" si="55"/>
        <v>2306.8477870810411</v>
      </c>
      <c r="T316" s="143">
        <f>U315-(U315*(0.5^(1/'SW7'!C$2)))</f>
        <v>1535.5716002360277</v>
      </c>
      <c r="U316" s="143">
        <f t="shared" si="58"/>
        <v>242792.91675188404</v>
      </c>
      <c r="V316" s="147">
        <f>(U316*'SW7'!C$3/(B316*'SW7'!C$4)/1000)</f>
        <v>0.47765843976475275</v>
      </c>
      <c r="W316" s="147">
        <f>V316/'SW7'!C$5</f>
        <v>5.9707304970594093</v>
      </c>
    </row>
    <row r="317" spans="1:23" x14ac:dyDescent="0.35">
      <c r="A317" s="142">
        <f t="shared" si="56"/>
        <v>314</v>
      </c>
      <c r="B317" s="143">
        <f t="shared" si="57"/>
        <v>326.31197757700215</v>
      </c>
      <c r="C317" s="133">
        <v>270</v>
      </c>
      <c r="D317" s="133">
        <v>0</v>
      </c>
      <c r="E317" s="166">
        <v>0</v>
      </c>
      <c r="F317" s="143"/>
      <c r="G317" s="143"/>
      <c r="H317" s="143"/>
      <c r="I317" s="143"/>
      <c r="J317" s="143"/>
      <c r="K317" s="143"/>
      <c r="L317" s="167">
        <f t="shared" si="59"/>
        <v>8.5613295115153285</v>
      </c>
      <c r="M317" s="143">
        <f t="shared" si="51"/>
        <v>0.20804030712982247</v>
      </c>
      <c r="N317" s="143">
        <f t="shared" si="52"/>
        <v>34.245318046061314</v>
      </c>
      <c r="O317" s="143">
        <f t="shared" si="53"/>
        <v>0</v>
      </c>
      <c r="P317" s="143">
        <f t="shared" si="54"/>
        <v>2311.5589681091387</v>
      </c>
      <c r="Q317" s="143">
        <f t="shared" si="54"/>
        <v>0</v>
      </c>
      <c r="R317" s="143">
        <f t="shared" si="54"/>
        <v>0</v>
      </c>
      <c r="S317" s="143">
        <f t="shared" si="55"/>
        <v>2311.5589681091387</v>
      </c>
      <c r="T317" s="143">
        <f>U316-(U316*(0.5^(1/'SW7'!C$2)))</f>
        <v>1540.4662481790583</v>
      </c>
      <c r="U317" s="143">
        <f t="shared" si="58"/>
        <v>243564.19293872904</v>
      </c>
      <c r="V317" s="147">
        <f>(U317*'SW7'!C$3/(B317*'SW7'!C$4)/1000)</f>
        <v>0.47762296963739037</v>
      </c>
      <c r="W317" s="147">
        <f>V317/'SW7'!C$5</f>
        <v>5.9702871204673791</v>
      </c>
    </row>
    <row r="318" spans="1:23" x14ac:dyDescent="0.35">
      <c r="A318" s="142">
        <f t="shared" si="56"/>
        <v>315</v>
      </c>
      <c r="B318" s="143">
        <f t="shared" si="57"/>
        <v>327.36851007200215</v>
      </c>
      <c r="C318" s="133">
        <v>270</v>
      </c>
      <c r="D318" s="133">
        <v>0</v>
      </c>
      <c r="E318" s="166">
        <v>0</v>
      </c>
      <c r="F318" s="143"/>
      <c r="G318" s="143"/>
      <c r="H318" s="143"/>
      <c r="I318" s="143"/>
      <c r="J318" s="143"/>
      <c r="K318" s="143"/>
      <c r="L318" s="167">
        <f t="shared" si="59"/>
        <v>8.5787228489039791</v>
      </c>
      <c r="M318" s="143">
        <f t="shared" si="51"/>
        <v>0.20846296522836669</v>
      </c>
      <c r="N318" s="143">
        <f t="shared" si="52"/>
        <v>34.314891395615916</v>
      </c>
      <c r="O318" s="143">
        <f t="shared" si="53"/>
        <v>0</v>
      </c>
      <c r="P318" s="143">
        <f t="shared" si="54"/>
        <v>2316.2551692040743</v>
      </c>
      <c r="Q318" s="143">
        <f t="shared" si="54"/>
        <v>0</v>
      </c>
      <c r="R318" s="143">
        <f t="shared" si="54"/>
        <v>0</v>
      </c>
      <c r="S318" s="143">
        <f t="shared" si="55"/>
        <v>2316.2551692040743</v>
      </c>
      <c r="T318" s="143">
        <f>U317-(U317*(0.5^(1/'SW7'!C$2)))</f>
        <v>1545.3598214749945</v>
      </c>
      <c r="U318" s="143">
        <f t="shared" si="58"/>
        <v>244335.28565865912</v>
      </c>
      <c r="V318" s="147">
        <f>(U318*'SW7'!C$3/(B318*'SW7'!C$4)/1000)</f>
        <v>0.47758872600577434</v>
      </c>
      <c r="W318" s="147">
        <f>V318/'SW7'!C$5</f>
        <v>5.9698590750721792</v>
      </c>
    </row>
    <row r="319" spans="1:23" x14ac:dyDescent="0.35">
      <c r="A319" s="142">
        <f t="shared" si="56"/>
        <v>316</v>
      </c>
      <c r="B319" s="143">
        <f t="shared" si="57"/>
        <v>328.42409375328219</v>
      </c>
      <c r="C319" s="133">
        <v>270</v>
      </c>
      <c r="D319" s="133">
        <v>0</v>
      </c>
      <c r="E319" s="166">
        <v>0</v>
      </c>
      <c r="F319" s="143"/>
      <c r="G319" s="143"/>
      <c r="H319" s="143"/>
      <c r="I319" s="143"/>
      <c r="J319" s="143"/>
      <c r="K319" s="143"/>
      <c r="L319" s="167">
        <f t="shared" si="59"/>
        <v>8.5960610567631299</v>
      </c>
      <c r="M319" s="143">
        <f t="shared" si="51"/>
        <v>0.20888428367934406</v>
      </c>
      <c r="N319" s="143">
        <f t="shared" si="52"/>
        <v>34.38424422705252</v>
      </c>
      <c r="O319" s="143">
        <f t="shared" si="53"/>
        <v>0</v>
      </c>
      <c r="P319" s="143">
        <f t="shared" si="54"/>
        <v>2320.9364853260449</v>
      </c>
      <c r="Q319" s="143">
        <f t="shared" si="54"/>
        <v>0</v>
      </c>
      <c r="R319" s="143">
        <f t="shared" si="54"/>
        <v>0</v>
      </c>
      <c r="S319" s="143">
        <f t="shared" si="55"/>
        <v>2320.9364853260449</v>
      </c>
      <c r="T319" s="143">
        <f>U318-(U318*(0.5^(1/'SW7'!C$2)))</f>
        <v>1550.2522307147738</v>
      </c>
      <c r="U319" s="143">
        <f t="shared" si="58"/>
        <v>245106.18100638821</v>
      </c>
      <c r="V319" s="147">
        <f>(U319*'SW7'!C$3/(B319*'SW7'!C$4)/1000)</f>
        <v>0.47755569779328388</v>
      </c>
      <c r="W319" s="147">
        <f>V319/'SW7'!C$5</f>
        <v>5.9694462224160487</v>
      </c>
    </row>
    <row r="320" spans="1:23" x14ac:dyDescent="0.35">
      <c r="A320" s="142">
        <f t="shared" si="56"/>
        <v>317</v>
      </c>
      <c r="B320" s="143">
        <f t="shared" si="57"/>
        <v>329.47870923412216</v>
      </c>
      <c r="C320" s="133">
        <v>270</v>
      </c>
      <c r="D320" s="133">
        <v>0</v>
      </c>
      <c r="E320" s="166">
        <v>0</v>
      </c>
      <c r="F320" s="143"/>
      <c r="G320" s="143"/>
      <c r="H320" s="143"/>
      <c r="I320" s="143"/>
      <c r="J320" s="143"/>
      <c r="K320" s="143"/>
      <c r="L320" s="167">
        <f t="shared" si="59"/>
        <v>8.6133444834635</v>
      </c>
      <c r="M320" s="143">
        <f t="shared" si="51"/>
        <v>0.20930427094816303</v>
      </c>
      <c r="N320" s="143">
        <f t="shared" si="52"/>
        <v>34.453377933854</v>
      </c>
      <c r="O320" s="143">
        <f t="shared" si="53"/>
        <v>0</v>
      </c>
      <c r="P320" s="143">
        <f t="shared" si="54"/>
        <v>2325.6030105351451</v>
      </c>
      <c r="Q320" s="143">
        <f t="shared" si="54"/>
        <v>0</v>
      </c>
      <c r="R320" s="143">
        <f t="shared" si="54"/>
        <v>0</v>
      </c>
      <c r="S320" s="143">
        <f t="shared" si="55"/>
        <v>2325.6030105351451</v>
      </c>
      <c r="T320" s="143">
        <f>U319-(U319*(0.5^(1/'SW7'!C$2)))</f>
        <v>1555.1433876724914</v>
      </c>
      <c r="U320" s="143">
        <f t="shared" si="58"/>
        <v>245876.86526099948</v>
      </c>
      <c r="V320" s="147">
        <f>(U320*'SW7'!C$3/(B320*'SW7'!C$4)/1000)</f>
        <v>0.47752387448273814</v>
      </c>
      <c r="W320" s="147">
        <f>V320/'SW7'!C$5</f>
        <v>5.9690484310342269</v>
      </c>
    </row>
    <row r="321" spans="1:23" x14ac:dyDescent="0.35">
      <c r="A321" s="142">
        <f t="shared" si="56"/>
        <v>318</v>
      </c>
      <c r="B321" s="143">
        <f t="shared" si="57"/>
        <v>330.53233709588216</v>
      </c>
      <c r="C321" s="133">
        <v>270</v>
      </c>
      <c r="D321" s="133">
        <v>0</v>
      </c>
      <c r="E321" s="166">
        <v>0</v>
      </c>
      <c r="F321" s="143"/>
      <c r="G321" s="143"/>
      <c r="H321" s="143"/>
      <c r="I321" s="143"/>
      <c r="J321" s="143"/>
      <c r="K321" s="143"/>
      <c r="L321" s="167">
        <f t="shared" si="59"/>
        <v>8.6305734740841267</v>
      </c>
      <c r="M321" s="143">
        <f t="shared" si="51"/>
        <v>0.20972293542024426</v>
      </c>
      <c r="N321" s="143">
        <f t="shared" si="52"/>
        <v>34.522293896336507</v>
      </c>
      <c r="O321" s="143">
        <f t="shared" si="53"/>
        <v>0</v>
      </c>
      <c r="P321" s="143">
        <f t="shared" si="54"/>
        <v>2330.2548380027142</v>
      </c>
      <c r="Q321" s="143">
        <f t="shared" si="54"/>
        <v>0</v>
      </c>
      <c r="R321" s="143">
        <f t="shared" si="54"/>
        <v>0</v>
      </c>
      <c r="S321" s="143">
        <f t="shared" si="55"/>
        <v>2330.2548380027142</v>
      </c>
      <c r="T321" s="143">
        <f>U320-(U320*(0.5^(1/'SW7'!C$2)))</f>
        <v>1560.033205292013</v>
      </c>
      <c r="U321" s="143">
        <f t="shared" si="58"/>
        <v>246647.32488386214</v>
      </c>
      <c r="V321" s="147">
        <f>(U321*'SW7'!C$3/(B321*'SW7'!C$4)/1000)</f>
        <v>0.47749324610381849</v>
      </c>
      <c r="W321" s="147">
        <f>V321/'SW7'!C$5</f>
        <v>5.968665576297731</v>
      </c>
    </row>
    <row r="322" spans="1:23" x14ac:dyDescent="0.35">
      <c r="A322" s="142">
        <f t="shared" si="56"/>
        <v>319</v>
      </c>
      <c r="B322" s="143">
        <f t="shared" si="57"/>
        <v>331.58495788800218</v>
      </c>
      <c r="C322" s="133">
        <v>270</v>
      </c>
      <c r="D322" s="133">
        <v>0</v>
      </c>
      <c r="E322" s="166">
        <v>0</v>
      </c>
      <c r="F322" s="143"/>
      <c r="G322" s="143"/>
      <c r="H322" s="143"/>
      <c r="I322" s="143"/>
      <c r="J322" s="143"/>
      <c r="K322" s="143"/>
      <c r="L322" s="167">
        <f t="shared" si="59"/>
        <v>8.6477483704536589</v>
      </c>
      <c r="M322" s="143">
        <f t="shared" si="51"/>
        <v>0.2101402854020239</v>
      </c>
      <c r="N322" s="143">
        <f t="shared" si="52"/>
        <v>34.590993481814635</v>
      </c>
      <c r="O322" s="143">
        <f t="shared" si="53"/>
        <v>0</v>
      </c>
      <c r="P322" s="143">
        <f t="shared" si="54"/>
        <v>2334.8920600224878</v>
      </c>
      <c r="Q322" s="143">
        <f t="shared" si="54"/>
        <v>0</v>
      </c>
      <c r="R322" s="143">
        <f t="shared" si="54"/>
        <v>0</v>
      </c>
      <c r="S322" s="143">
        <f t="shared" si="55"/>
        <v>2334.8920600224878</v>
      </c>
      <c r="T322" s="143">
        <f>U321-(U321*(0.5^(1/'SW7'!C$2)))</f>
        <v>1564.9215976738196</v>
      </c>
      <c r="U322" s="143">
        <f t="shared" si="58"/>
        <v>247417.54651657282</v>
      </c>
      <c r="V322" s="147">
        <f>(U322*'SW7'!C$3/(B322*'SW7'!C$4)/1000)</f>
        <v>0.4774638032207929</v>
      </c>
      <c r="W322" s="147">
        <f>V322/'SW7'!C$5</f>
        <v>5.9682975402599112</v>
      </c>
    </row>
    <row r="323" spans="1:23" x14ac:dyDescent="0.35">
      <c r="A323" s="142">
        <f t="shared" si="56"/>
        <v>320</v>
      </c>
      <c r="B323" s="143">
        <f t="shared" si="57"/>
        <v>332.63655212800222</v>
      </c>
      <c r="C323" s="133">
        <v>270</v>
      </c>
      <c r="D323" s="133">
        <v>0</v>
      </c>
      <c r="E323" s="166">
        <v>0</v>
      </c>
      <c r="F323" s="143"/>
      <c r="G323" s="143"/>
      <c r="H323" s="143"/>
      <c r="I323" s="143"/>
      <c r="J323" s="143"/>
      <c r="K323" s="143"/>
      <c r="L323" s="167">
        <f t="shared" si="59"/>
        <v>8.6648695111910925</v>
      </c>
      <c r="M323" s="143">
        <f t="shared" si="51"/>
        <v>0.21055632912194353</v>
      </c>
      <c r="N323" s="143">
        <f t="shared" si="52"/>
        <v>34.65947804476437</v>
      </c>
      <c r="O323" s="143">
        <f t="shared" si="53"/>
        <v>0</v>
      </c>
      <c r="P323" s="143">
        <f t="shared" si="54"/>
        <v>2339.514768021595</v>
      </c>
      <c r="Q323" s="143">
        <f t="shared" si="54"/>
        <v>0</v>
      </c>
      <c r="R323" s="143">
        <f t="shared" si="54"/>
        <v>0</v>
      </c>
      <c r="S323" s="143">
        <f t="shared" si="55"/>
        <v>2339.514768021595</v>
      </c>
      <c r="T323" s="143">
        <f>U322-(U322*(0.5^(1/'SW7'!C$2)))</f>
        <v>1569.8084800618235</v>
      </c>
      <c r="U323" s="143">
        <f t="shared" si="58"/>
        <v>248187.51697892149</v>
      </c>
      <c r="V323" s="147">
        <f>(U323*'SW7'!C$3/(B323*'SW7'!C$4)/1000)</f>
        <v>0.47743553692053553</v>
      </c>
      <c r="W323" s="147">
        <f>V323/'SW7'!C$5</f>
        <v>5.9679442115066941</v>
      </c>
    </row>
    <row r="324" spans="1:23" x14ac:dyDescent="0.35">
      <c r="A324" s="142">
        <f t="shared" si="56"/>
        <v>321</v>
      </c>
      <c r="B324" s="143">
        <f t="shared" si="57"/>
        <v>333.68710030148225</v>
      </c>
      <c r="C324" s="133">
        <v>270</v>
      </c>
      <c r="D324" s="133">
        <v>0</v>
      </c>
      <c r="E324" s="166">
        <v>0</v>
      </c>
      <c r="F324" s="143"/>
      <c r="G324" s="143"/>
      <c r="H324" s="143"/>
      <c r="I324" s="143"/>
      <c r="J324" s="143"/>
      <c r="K324" s="143"/>
      <c r="L324" s="167">
        <f t="shared" si="59"/>
        <v>8.6819372317458132</v>
      </c>
      <c r="M324" s="143">
        <f t="shared" ref="M324:M387" si="60">0.0243*L324</f>
        <v>0.21097107473142326</v>
      </c>
      <c r="N324" s="143">
        <f t="shared" ref="N324:N387" si="61">4*L324</f>
        <v>34.727748926983253</v>
      </c>
      <c r="O324" s="143">
        <f t="shared" ref="O324:O387" si="62">J324*K324</f>
        <v>0</v>
      </c>
      <c r="P324" s="143">
        <f t="shared" ref="P324:R387" si="63">C324*L324</f>
        <v>2344.1230525713695</v>
      </c>
      <c r="Q324" s="143">
        <f t="shared" si="63"/>
        <v>0</v>
      </c>
      <c r="R324" s="143">
        <f t="shared" si="63"/>
        <v>0</v>
      </c>
      <c r="S324" s="143">
        <f t="shared" ref="S324:S387" si="64">SUM(O324:R324)</f>
        <v>2344.1230525713695</v>
      </c>
      <c r="T324" s="143">
        <f>U323-(U323*(0.5^(1/'SW7'!C$2)))</f>
        <v>1574.6937688305916</v>
      </c>
      <c r="U324" s="143">
        <f t="shared" si="58"/>
        <v>248957.22326688125</v>
      </c>
      <c r="V324" s="147">
        <f>(U324*'SW7'!C$3/(B324*'SW7'!C$4)/1000)</f>
        <v>0.47740843880083234</v>
      </c>
      <c r="W324" s="147">
        <f>V324/'SW7'!C$5</f>
        <v>5.9676054850104041</v>
      </c>
    </row>
    <row r="325" spans="1:23" x14ac:dyDescent="0.35">
      <c r="A325" s="142">
        <f t="shared" ref="A325:A388" si="65">A324+1</f>
        <v>322</v>
      </c>
      <c r="B325" s="143">
        <f t="shared" ref="B325:B388" si="66">B324+0.5584 + 2*0.001787*A325 -3*0.00000155*A325^2 - 4*0.00000000133*A325^3</f>
        <v>334.73658286212225</v>
      </c>
      <c r="C325" s="133">
        <v>270</v>
      </c>
      <c r="D325" s="133">
        <v>0</v>
      </c>
      <c r="E325" s="166">
        <v>0</v>
      </c>
      <c r="F325" s="143"/>
      <c r="G325" s="143"/>
      <c r="H325" s="143"/>
      <c r="I325" s="143"/>
      <c r="J325" s="143"/>
      <c r="K325" s="143"/>
      <c r="L325" s="167">
        <f t="shared" si="59"/>
        <v>8.6989518644370243</v>
      </c>
      <c r="M325" s="143">
        <f t="shared" si="60"/>
        <v>0.21138453030581969</v>
      </c>
      <c r="N325" s="143">
        <f t="shared" si="61"/>
        <v>34.795807457748097</v>
      </c>
      <c r="O325" s="143">
        <f t="shared" si="62"/>
        <v>0</v>
      </c>
      <c r="P325" s="143">
        <f t="shared" si="63"/>
        <v>2348.7170033979965</v>
      </c>
      <c r="Q325" s="143">
        <f t="shared" si="63"/>
        <v>0</v>
      </c>
      <c r="R325" s="143">
        <f t="shared" si="63"/>
        <v>0</v>
      </c>
      <c r="S325" s="143">
        <f t="shared" si="64"/>
        <v>2348.7170033979965</v>
      </c>
      <c r="T325" s="143">
        <f>U324-(U324*(0.5^(1/'SW7'!C$2)))</f>
        <v>1579.5773814724816</v>
      </c>
      <c r="U325" s="143">
        <f t="shared" ref="U325:U388" si="67">U324+S324-T324</f>
        <v>249726.65255062204</v>
      </c>
      <c r="V325" s="147">
        <f>(U325*'SW7'!C$3/(B325*'SW7'!C$4)/1000)</f>
        <v>0.47738250095896939</v>
      </c>
      <c r="W325" s="147">
        <f>V325/'SW7'!C$5</f>
        <v>5.9672812619871172</v>
      </c>
    </row>
    <row r="326" spans="1:23" x14ac:dyDescent="0.35">
      <c r="A326" s="142">
        <f t="shared" si="65"/>
        <v>323</v>
      </c>
      <c r="B326" s="143">
        <f t="shared" si="66"/>
        <v>335.78498023168225</v>
      </c>
      <c r="C326" s="133">
        <v>270</v>
      </c>
      <c r="D326" s="133">
        <v>0</v>
      </c>
      <c r="E326" s="166">
        <v>0</v>
      </c>
      <c r="F326" s="143"/>
      <c r="G326" s="143"/>
      <c r="H326" s="143"/>
      <c r="I326" s="143"/>
      <c r="J326" s="143"/>
      <c r="K326" s="143"/>
      <c r="L326" s="167">
        <f t="shared" si="59"/>
        <v>8.7159137384925778</v>
      </c>
      <c r="M326" s="143">
        <f t="shared" si="60"/>
        <v>0.21179670384536964</v>
      </c>
      <c r="N326" s="143">
        <f t="shared" si="61"/>
        <v>34.863654953970311</v>
      </c>
      <c r="O326" s="143">
        <f t="shared" si="62"/>
        <v>0</v>
      </c>
      <c r="P326" s="143">
        <f t="shared" si="63"/>
        <v>2353.296709392996</v>
      </c>
      <c r="Q326" s="143">
        <f t="shared" si="63"/>
        <v>0</v>
      </c>
      <c r="R326" s="143">
        <f t="shared" si="63"/>
        <v>0</v>
      </c>
      <c r="S326" s="143">
        <f t="shared" si="64"/>
        <v>2353.296709392996</v>
      </c>
      <c r="T326" s="143">
        <f>U325-(U325*(0.5^(1/'SW7'!C$2)))</f>
        <v>1584.4592365851568</v>
      </c>
      <c r="U326" s="143">
        <f t="shared" si="67"/>
        <v>250495.79217254755</v>
      </c>
      <c r="V326" s="147">
        <f>(U326*'SW7'!C$3/(B326*'SW7'!C$4)/1000)</f>
        <v>0.47735771598059396</v>
      </c>
      <c r="W326" s="147">
        <f>V326/'SW7'!C$5</f>
        <v>5.9669714497574242</v>
      </c>
    </row>
    <row r="327" spans="1:23" x14ac:dyDescent="0.35">
      <c r="A327" s="142">
        <f t="shared" si="65"/>
        <v>324</v>
      </c>
      <c r="B327" s="143">
        <f t="shared" si="66"/>
        <v>336.83227280000227</v>
      </c>
      <c r="C327" s="133">
        <v>270</v>
      </c>
      <c r="D327" s="133">
        <v>0</v>
      </c>
      <c r="E327" s="166">
        <v>0</v>
      </c>
      <c r="F327" s="143"/>
      <c r="G327" s="143"/>
      <c r="H327" s="143"/>
      <c r="I327" s="143"/>
      <c r="J327" s="143"/>
      <c r="K327" s="143"/>
      <c r="L327" s="167">
        <f t="shared" ref="L327:L390" si="68">5.4702 * LN(A327) - 22.889</f>
        <v>8.7328231800871983</v>
      </c>
      <c r="M327" s="143">
        <f t="shared" si="60"/>
        <v>0.2122076032761189</v>
      </c>
      <c r="N327" s="143">
        <f t="shared" si="61"/>
        <v>34.931292720348793</v>
      </c>
      <c r="O327" s="143">
        <f t="shared" si="62"/>
        <v>0</v>
      </c>
      <c r="P327" s="143">
        <f t="shared" si="63"/>
        <v>2357.8622586235433</v>
      </c>
      <c r="Q327" s="143">
        <f t="shared" si="63"/>
        <v>0</v>
      </c>
      <c r="R327" s="143">
        <f t="shared" si="63"/>
        <v>0</v>
      </c>
      <c r="S327" s="143">
        <f t="shared" si="64"/>
        <v>2357.8622586235433</v>
      </c>
      <c r="T327" s="143">
        <f>U326-(U326*(0.5^(1/'SW7'!C$2)))</f>
        <v>1589.3392538589833</v>
      </c>
      <c r="U327" s="143">
        <f t="shared" si="67"/>
        <v>251264.6296453554</v>
      </c>
      <c r="V327" s="147">
        <f>(U327*'SW7'!C$3/(B327*'SW7'!C$4)/1000)</f>
        <v>0.47733407692884527</v>
      </c>
      <c r="W327" s="147">
        <f>V327/'SW7'!C$5</f>
        <v>5.9666759616105658</v>
      </c>
    </row>
    <row r="328" spans="1:23" x14ac:dyDescent="0.35">
      <c r="A328" s="142">
        <f t="shared" si="65"/>
        <v>325</v>
      </c>
      <c r="B328" s="143">
        <f t="shared" si="66"/>
        <v>337.87844092500222</v>
      </c>
      <c r="C328" s="133">
        <v>270</v>
      </c>
      <c r="D328" s="133">
        <v>0</v>
      </c>
      <c r="E328" s="166">
        <v>0</v>
      </c>
      <c r="F328" s="143"/>
      <c r="G328" s="143"/>
      <c r="H328" s="143"/>
      <c r="I328" s="143"/>
      <c r="J328" s="143"/>
      <c r="K328" s="143"/>
      <c r="L328" s="167">
        <f t="shared" si="68"/>
        <v>8.7496805123801309</v>
      </c>
      <c r="M328" s="143">
        <f t="shared" si="60"/>
        <v>0.21261723645083716</v>
      </c>
      <c r="N328" s="143">
        <f t="shared" si="61"/>
        <v>34.998722049520524</v>
      </c>
      <c r="O328" s="143">
        <f t="shared" si="62"/>
        <v>0</v>
      </c>
      <c r="P328" s="143">
        <f t="shared" si="63"/>
        <v>2362.4137383426355</v>
      </c>
      <c r="Q328" s="143">
        <f t="shared" si="63"/>
        <v>0</v>
      </c>
      <c r="R328" s="143">
        <f t="shared" si="63"/>
        <v>0</v>
      </c>
      <c r="S328" s="143">
        <f t="shared" si="64"/>
        <v>2362.4137383426355</v>
      </c>
      <c r="T328" s="143">
        <f>U327-(U327*(0.5^(1/'SW7'!C$2)))</f>
        <v>1594.2173540648655</v>
      </c>
      <c r="U328" s="143">
        <f t="shared" si="67"/>
        <v>252033.15265011994</v>
      </c>
      <c r="V328" s="147">
        <f>(U328*'SW7'!C$3/(B328*'SW7'!C$4)/1000)</f>
        <v>0.47731157733374624</v>
      </c>
      <c r="W328" s="147">
        <f>V328/'SW7'!C$5</f>
        <v>5.9663947166718279</v>
      </c>
    </row>
    <row r="329" spans="1:23" x14ac:dyDescent="0.35">
      <c r="A329" s="142">
        <f t="shared" si="65"/>
        <v>326</v>
      </c>
      <c r="B329" s="143">
        <f t="shared" si="66"/>
        <v>338.92346493268224</v>
      </c>
      <c r="C329" s="133">
        <v>270</v>
      </c>
      <c r="D329" s="133">
        <v>0</v>
      </c>
      <c r="E329" s="166">
        <v>0</v>
      </c>
      <c r="F329" s="143"/>
      <c r="G329" s="143"/>
      <c r="H329" s="143"/>
      <c r="I329" s="143"/>
      <c r="J329" s="143"/>
      <c r="K329" s="143"/>
      <c r="L329" s="167">
        <f t="shared" si="68"/>
        <v>8.7664860555521678</v>
      </c>
      <c r="M329" s="143">
        <f t="shared" si="60"/>
        <v>0.21302561114991767</v>
      </c>
      <c r="N329" s="143">
        <f t="shared" si="61"/>
        <v>35.065944222208671</v>
      </c>
      <c r="O329" s="143">
        <f t="shared" si="62"/>
        <v>0</v>
      </c>
      <c r="P329" s="143">
        <f t="shared" si="63"/>
        <v>2366.9512349990855</v>
      </c>
      <c r="Q329" s="143">
        <f t="shared" si="63"/>
        <v>0</v>
      </c>
      <c r="R329" s="143">
        <f t="shared" si="63"/>
        <v>0</v>
      </c>
      <c r="S329" s="143">
        <f t="shared" si="64"/>
        <v>2366.9512349990855</v>
      </c>
      <c r="T329" s="143">
        <f>U328-(U328*(0.5^(1/'SW7'!C$2)))</f>
        <v>1599.093459042022</v>
      </c>
      <c r="U329" s="143">
        <f t="shared" si="67"/>
        <v>252801.34903439772</v>
      </c>
      <c r="V329" s="147">
        <f>(U329*'SW7'!C$3/(B329*'SW7'!C$4)/1000)</f>
        <v>0.47729021118185117</v>
      </c>
      <c r="W329" s="147">
        <f>V329/'SW7'!C$5</f>
        <v>5.9661276397731395</v>
      </c>
    </row>
    <row r="330" spans="1:23" x14ac:dyDescent="0.35">
      <c r="A330" s="142">
        <f t="shared" si="65"/>
        <v>327</v>
      </c>
      <c r="B330" s="143">
        <f t="shared" si="66"/>
        <v>339.96732511712224</v>
      </c>
      <c r="C330" s="133">
        <v>270</v>
      </c>
      <c r="D330" s="133">
        <v>0</v>
      </c>
      <c r="E330" s="166">
        <v>0</v>
      </c>
      <c r="F330" s="143"/>
      <c r="G330" s="143"/>
      <c r="H330" s="143"/>
      <c r="I330" s="143"/>
      <c r="J330" s="143"/>
      <c r="K330" s="143"/>
      <c r="L330" s="167">
        <f t="shared" si="68"/>
        <v>8.7832401268421592</v>
      </c>
      <c r="M330" s="143">
        <f t="shared" si="60"/>
        <v>0.21343273508226446</v>
      </c>
      <c r="N330" s="143">
        <f t="shared" si="61"/>
        <v>35.132960507368637</v>
      </c>
      <c r="O330" s="143">
        <f t="shared" si="62"/>
        <v>0</v>
      </c>
      <c r="P330" s="143">
        <f t="shared" si="63"/>
        <v>2371.4748342473831</v>
      </c>
      <c r="Q330" s="143">
        <f t="shared" si="63"/>
        <v>0</v>
      </c>
      <c r="R330" s="143">
        <f t="shared" si="63"/>
        <v>0</v>
      </c>
      <c r="S330" s="143">
        <f t="shared" si="64"/>
        <v>2371.4748342473831</v>
      </c>
      <c r="T330" s="143">
        <f>U329-(U329*(0.5^(1/'SW7'!C$2)))</f>
        <v>1603.9674916859076</v>
      </c>
      <c r="U330" s="143">
        <f t="shared" si="67"/>
        <v>253569.20681035478</v>
      </c>
      <c r="V330" s="147">
        <f>(U330*'SW7'!C$3/(B330*'SW7'!C$4)/1000)</f>
        <v>0.47726997290614392</v>
      </c>
      <c r="W330" s="147">
        <f>V330/'SW7'!C$5</f>
        <v>5.965874661326799</v>
      </c>
    </row>
    <row r="331" spans="1:23" x14ac:dyDescent="0.35">
      <c r="A331" s="142">
        <f t="shared" si="65"/>
        <v>328</v>
      </c>
      <c r="B331" s="143">
        <f t="shared" si="66"/>
        <v>341.01000174048227</v>
      </c>
      <c r="C331" s="133">
        <v>270</v>
      </c>
      <c r="D331" s="133">
        <v>0</v>
      </c>
      <c r="E331" s="166">
        <v>0</v>
      </c>
      <c r="F331" s="143"/>
      <c r="G331" s="143"/>
      <c r="H331" s="143"/>
      <c r="I331" s="143"/>
      <c r="J331" s="143"/>
      <c r="K331" s="143"/>
      <c r="L331" s="167">
        <f t="shared" si="68"/>
        <v>8.7999430405829457</v>
      </c>
      <c r="M331" s="143">
        <f t="shared" si="60"/>
        <v>0.21383861588616557</v>
      </c>
      <c r="N331" s="143">
        <f t="shared" si="61"/>
        <v>35.199772162331783</v>
      </c>
      <c r="O331" s="143">
        <f t="shared" si="62"/>
        <v>0</v>
      </c>
      <c r="P331" s="143">
        <f t="shared" si="63"/>
        <v>2375.9846209573952</v>
      </c>
      <c r="Q331" s="143">
        <f t="shared" si="63"/>
        <v>0</v>
      </c>
      <c r="R331" s="143">
        <f t="shared" si="63"/>
        <v>0</v>
      </c>
      <c r="S331" s="143">
        <f t="shared" si="64"/>
        <v>2375.9846209573952</v>
      </c>
      <c r="T331" s="143">
        <f>U330-(U330*(0.5^(1/'SW7'!C$2)))</f>
        <v>1608.8393759364262</v>
      </c>
      <c r="U331" s="143">
        <f t="shared" si="67"/>
        <v>254336.71415291625</v>
      </c>
      <c r="V331" s="147">
        <f>(U331*'SW7'!C$3/(B331*'SW7'!C$4)/1000)</f>
        <v>0.47725085737617962</v>
      </c>
      <c r="W331" s="147">
        <f>V331/'SW7'!C$5</f>
        <v>5.9656357172022449</v>
      </c>
    </row>
    <row r="332" spans="1:23" x14ac:dyDescent="0.35">
      <c r="A332" s="142">
        <f t="shared" si="65"/>
        <v>329</v>
      </c>
      <c r="B332" s="143">
        <f t="shared" si="66"/>
        <v>342.05147503300225</v>
      </c>
      <c r="C332" s="133">
        <v>270</v>
      </c>
      <c r="D332" s="133">
        <v>0</v>
      </c>
      <c r="E332" s="166">
        <v>0</v>
      </c>
      <c r="F332" s="143"/>
      <c r="G332" s="143"/>
      <c r="H332" s="143"/>
      <c r="I332" s="143"/>
      <c r="J332" s="143"/>
      <c r="K332" s="143"/>
      <c r="L332" s="167">
        <f t="shared" si="68"/>
        <v>8.81659510823674</v>
      </c>
      <c r="M332" s="143">
        <f t="shared" si="60"/>
        <v>0.21424326113015277</v>
      </c>
      <c r="N332" s="143">
        <f t="shared" si="61"/>
        <v>35.26638043294696</v>
      </c>
      <c r="O332" s="143">
        <f t="shared" si="62"/>
        <v>0</v>
      </c>
      <c r="P332" s="143">
        <f t="shared" si="63"/>
        <v>2380.4806792239197</v>
      </c>
      <c r="Q332" s="143">
        <f t="shared" si="63"/>
        <v>0</v>
      </c>
      <c r="R332" s="143">
        <f t="shared" si="63"/>
        <v>0</v>
      </c>
      <c r="S332" s="143">
        <f t="shared" si="64"/>
        <v>2380.4806792239197</v>
      </c>
      <c r="T332" s="143">
        <f>U331-(U331*(0.5^(1/'SW7'!C$2)))</f>
        <v>1613.7090367661731</v>
      </c>
      <c r="U332" s="143">
        <f t="shared" si="67"/>
        <v>255103.85939793722</v>
      </c>
      <c r="V332" s="147">
        <f>(U332*'SW7'!C$3/(B332*'SW7'!C$4)/1000)</f>
        <v>0.47723285988846603</v>
      </c>
      <c r="W332" s="147">
        <f>V332/'SW7'!C$5</f>
        <v>5.9654107486058257</v>
      </c>
    </row>
    <row r="333" spans="1:23" x14ac:dyDescent="0.35">
      <c r="A333" s="142">
        <f t="shared" si="65"/>
        <v>330</v>
      </c>
      <c r="B333" s="143">
        <f t="shared" si="66"/>
        <v>343.09172519300222</v>
      </c>
      <c r="C333" s="133">
        <v>270</v>
      </c>
      <c r="D333" s="133">
        <v>0</v>
      </c>
      <c r="E333" s="166">
        <v>0</v>
      </c>
      <c r="F333" s="143"/>
      <c r="G333" s="143"/>
      <c r="H333" s="143"/>
      <c r="I333" s="143"/>
      <c r="J333" s="143"/>
      <c r="K333" s="143"/>
      <c r="L333" s="167">
        <f t="shared" si="68"/>
        <v>8.8331966384299676</v>
      </c>
      <c r="M333" s="143">
        <f t="shared" si="60"/>
        <v>0.2146466783138482</v>
      </c>
      <c r="N333" s="143">
        <f t="shared" si="61"/>
        <v>35.33278655371987</v>
      </c>
      <c r="O333" s="143">
        <f t="shared" si="62"/>
        <v>0</v>
      </c>
      <c r="P333" s="143">
        <f t="shared" si="63"/>
        <v>2384.9630923760915</v>
      </c>
      <c r="Q333" s="143">
        <f t="shared" si="63"/>
        <v>0</v>
      </c>
      <c r="R333" s="143">
        <f t="shared" si="63"/>
        <v>0</v>
      </c>
      <c r="S333" s="143">
        <f t="shared" si="64"/>
        <v>2384.9630923760915</v>
      </c>
      <c r="T333" s="143">
        <f>U332-(U332*(0.5^(1/'SW7'!C$2)))</f>
        <v>1618.5764001687639</v>
      </c>
      <c r="U333" s="143">
        <f t="shared" si="67"/>
        <v>255870.63104039498</v>
      </c>
      <c r="V333" s="147">
        <f>(U333*'SW7'!C$3/(B333*'SW7'!C$4)/1000)</f>
        <v>0.47721597615707662</v>
      </c>
      <c r="W333" s="147">
        <f>V333/'SW7'!C$5</f>
        <v>5.9651997019634573</v>
      </c>
    </row>
    <row r="334" spans="1:23" x14ac:dyDescent="0.35">
      <c r="A334" s="142">
        <f t="shared" si="65"/>
        <v>331</v>
      </c>
      <c r="B334" s="143">
        <f t="shared" si="66"/>
        <v>344.13073238688224</v>
      </c>
      <c r="C334" s="133">
        <v>270</v>
      </c>
      <c r="D334" s="133">
        <v>0</v>
      </c>
      <c r="E334" s="166">
        <v>0</v>
      </c>
      <c r="F334" s="143"/>
      <c r="G334" s="143"/>
      <c r="H334" s="143"/>
      <c r="I334" s="143"/>
      <c r="J334" s="143"/>
      <c r="K334" s="143"/>
      <c r="L334" s="167">
        <f t="shared" si="68"/>
        <v>8.8497479369876118</v>
      </c>
      <c r="M334" s="143">
        <f t="shared" si="60"/>
        <v>0.21504887486879895</v>
      </c>
      <c r="N334" s="143">
        <f t="shared" si="61"/>
        <v>35.398991747950447</v>
      </c>
      <c r="O334" s="143">
        <f t="shared" si="62"/>
        <v>0</v>
      </c>
      <c r="P334" s="143">
        <f t="shared" si="63"/>
        <v>2389.431942986655</v>
      </c>
      <c r="Q334" s="143">
        <f t="shared" si="63"/>
        <v>0</v>
      </c>
      <c r="R334" s="143">
        <f t="shared" si="63"/>
        <v>0</v>
      </c>
      <c r="S334" s="143">
        <f t="shared" si="64"/>
        <v>2389.431942986655</v>
      </c>
      <c r="T334" s="143">
        <f>U333-(U333*(0.5^(1/'SW7'!C$2)))</f>
        <v>1623.4413931474264</v>
      </c>
      <c r="U334" s="143">
        <f t="shared" si="67"/>
        <v>256637.01773260231</v>
      </c>
      <c r="V334" s="147">
        <f>(U334*'SW7'!C$3/(B334*'SW7'!C$4)/1000)</f>
        <v>0.47720020230449334</v>
      </c>
      <c r="W334" s="147">
        <f>V334/'SW7'!C$5</f>
        <v>5.965002528806167</v>
      </c>
    </row>
    <row r="335" spans="1:23" x14ac:dyDescent="0.35">
      <c r="A335" s="142">
        <f t="shared" si="65"/>
        <v>332</v>
      </c>
      <c r="B335" s="143">
        <f t="shared" si="66"/>
        <v>345.16847674912225</v>
      </c>
      <c r="C335" s="133">
        <v>270</v>
      </c>
      <c r="D335" s="133">
        <v>0</v>
      </c>
      <c r="E335" s="166">
        <v>0</v>
      </c>
      <c r="F335" s="143"/>
      <c r="G335" s="143"/>
      <c r="H335" s="143"/>
      <c r="I335" s="143"/>
      <c r="J335" s="143"/>
      <c r="K335" s="143"/>
      <c r="L335" s="167">
        <f t="shared" si="68"/>
        <v>8.8662493069669743</v>
      </c>
      <c r="M335" s="143">
        <f t="shared" si="60"/>
        <v>0.21544985815929746</v>
      </c>
      <c r="N335" s="143">
        <f t="shared" si="61"/>
        <v>35.464997227867897</v>
      </c>
      <c r="O335" s="143">
        <f t="shared" si="62"/>
        <v>0</v>
      </c>
      <c r="P335" s="143">
        <f t="shared" si="63"/>
        <v>2393.8873128810833</v>
      </c>
      <c r="Q335" s="143">
        <f t="shared" si="63"/>
        <v>0</v>
      </c>
      <c r="R335" s="143">
        <f t="shared" si="63"/>
        <v>0</v>
      </c>
      <c r="S335" s="143">
        <f t="shared" si="64"/>
        <v>2393.8873128810833</v>
      </c>
      <c r="T335" s="143">
        <f>U334-(U334*(0.5^(1/'SW7'!C$2)))</f>
        <v>1628.3039437036496</v>
      </c>
      <c r="U335" s="143">
        <f t="shared" si="67"/>
        <v>257403.00828244153</v>
      </c>
      <c r="V335" s="147">
        <f>(U335*'SW7'!C$3/(B335*'SW7'!C$4)/1000)</f>
        <v>0.47718553485267096</v>
      </c>
      <c r="W335" s="147">
        <f>V335/'SW7'!C$5</f>
        <v>5.9648191856583868</v>
      </c>
    </row>
    <row r="336" spans="1:23" x14ac:dyDescent="0.35">
      <c r="A336" s="142">
        <f t="shared" si="65"/>
        <v>333</v>
      </c>
      <c r="B336" s="143">
        <f t="shared" si="66"/>
        <v>346.20493838228225</v>
      </c>
      <c r="C336" s="133">
        <v>270</v>
      </c>
      <c r="D336" s="133">
        <v>0</v>
      </c>
      <c r="E336" s="166">
        <v>0</v>
      </c>
      <c r="F336" s="143"/>
      <c r="G336" s="143"/>
      <c r="H336" s="143"/>
      <c r="I336" s="143"/>
      <c r="J336" s="143"/>
      <c r="K336" s="143"/>
      <c r="L336" s="167">
        <f t="shared" si="68"/>
        <v>8.8827010486910254</v>
      </c>
      <c r="M336" s="143">
        <f t="shared" si="60"/>
        <v>0.21584963548319192</v>
      </c>
      <c r="N336" s="143">
        <f t="shared" si="61"/>
        <v>35.530804194764102</v>
      </c>
      <c r="O336" s="143">
        <f t="shared" si="62"/>
        <v>0</v>
      </c>
      <c r="P336" s="143">
        <f t="shared" si="63"/>
        <v>2398.3292831465769</v>
      </c>
      <c r="Q336" s="143">
        <f t="shared" si="63"/>
        <v>0</v>
      </c>
      <c r="R336" s="143">
        <f t="shared" si="63"/>
        <v>0</v>
      </c>
      <c r="S336" s="143">
        <f t="shared" si="64"/>
        <v>2398.3292831465769</v>
      </c>
      <c r="T336" s="143">
        <f>U335-(U335*(0.5^(1/'SW7'!C$2)))</f>
        <v>1633.1639808259788</v>
      </c>
      <c r="U336" s="143">
        <f t="shared" si="67"/>
        <v>258168.59165161898</v>
      </c>
      <c r="V336" s="147">
        <f>(U336*'SW7'!C$3/(B336*'SW7'!C$4)/1000)</f>
        <v>0.47717197071431899</v>
      </c>
      <c r="W336" s="147">
        <f>V336/'SW7'!C$5</f>
        <v>5.9646496339289872</v>
      </c>
    </row>
    <row r="337" spans="1:23" x14ac:dyDescent="0.35">
      <c r="A337" s="142">
        <f t="shared" si="65"/>
        <v>334</v>
      </c>
      <c r="B337" s="143">
        <f t="shared" si="66"/>
        <v>347.24009735700224</v>
      </c>
      <c r="C337" s="133">
        <v>270</v>
      </c>
      <c r="D337" s="133">
        <v>0</v>
      </c>
      <c r="E337" s="166">
        <v>0</v>
      </c>
      <c r="F337" s="143"/>
      <c r="G337" s="143"/>
      <c r="H337" s="143"/>
      <c r="I337" s="143"/>
      <c r="J337" s="143"/>
      <c r="K337" s="143"/>
      <c r="L337" s="167">
        <f t="shared" si="68"/>
        <v>8.899103459781152</v>
      </c>
      <c r="M337" s="143">
        <f t="shared" si="60"/>
        <v>0.21624821407268199</v>
      </c>
      <c r="N337" s="143">
        <f t="shared" si="61"/>
        <v>35.596413839124608</v>
      </c>
      <c r="O337" s="143">
        <f t="shared" si="62"/>
        <v>0</v>
      </c>
      <c r="P337" s="143">
        <f t="shared" si="63"/>
        <v>2402.7579341409109</v>
      </c>
      <c r="Q337" s="143">
        <f t="shared" si="63"/>
        <v>0</v>
      </c>
      <c r="R337" s="143">
        <f t="shared" si="63"/>
        <v>0</v>
      </c>
      <c r="S337" s="143">
        <f t="shared" si="64"/>
        <v>2402.7579341409109</v>
      </c>
      <c r="T337" s="143">
        <f>U336-(U336*(0.5^(1/'SW7'!C$2)))</f>
        <v>1638.0214344789274</v>
      </c>
      <c r="U337" s="143">
        <f t="shared" si="67"/>
        <v>258933.75695393956</v>
      </c>
      <c r="V337" s="147">
        <f>(U337*'SW7'!C$3/(B337*'SW7'!C$4)/1000)</f>
        <v>0.47715950718439692</v>
      </c>
      <c r="W337" s="147">
        <f>V337/'SW7'!C$5</f>
        <v>5.9644938398049616</v>
      </c>
    </row>
    <row r="338" spans="1:23" x14ac:dyDescent="0.35">
      <c r="A338" s="142">
        <f t="shared" si="65"/>
        <v>335</v>
      </c>
      <c r="B338" s="143">
        <f t="shared" si="66"/>
        <v>348.27393371200225</v>
      </c>
      <c r="C338" s="133">
        <v>270</v>
      </c>
      <c r="D338" s="133">
        <v>0</v>
      </c>
      <c r="E338" s="166">
        <v>0</v>
      </c>
      <c r="F338" s="143"/>
      <c r="G338" s="143"/>
      <c r="H338" s="143"/>
      <c r="I338" s="143"/>
      <c r="J338" s="143"/>
      <c r="K338" s="143"/>
      <c r="L338" s="167">
        <f t="shared" si="68"/>
        <v>8.9154568351894774</v>
      </c>
      <c r="M338" s="143">
        <f t="shared" si="60"/>
        <v>0.21664560109510428</v>
      </c>
      <c r="N338" s="143">
        <f t="shared" si="61"/>
        <v>35.66182734075791</v>
      </c>
      <c r="O338" s="143">
        <f t="shared" si="62"/>
        <v>0</v>
      </c>
      <c r="P338" s="143">
        <f t="shared" si="63"/>
        <v>2407.173345501159</v>
      </c>
      <c r="Q338" s="143">
        <f t="shared" si="63"/>
        <v>0</v>
      </c>
      <c r="R338" s="143">
        <f t="shared" si="63"/>
        <v>0</v>
      </c>
      <c r="S338" s="143">
        <f t="shared" si="64"/>
        <v>2407.173345501159</v>
      </c>
      <c r="T338" s="143">
        <f>U337-(U337*(0.5^(1/'SW7'!C$2)))</f>
        <v>1642.8762355920335</v>
      </c>
      <c r="U338" s="143">
        <f t="shared" si="67"/>
        <v>259698.49345360155</v>
      </c>
      <c r="V338" s="147">
        <f>(U338*'SW7'!C$3/(B338*'SW7'!C$4)/1000)</f>
        <v>0.47714814193181693</v>
      </c>
      <c r="W338" s="147">
        <f>V338/'SW7'!C$5</f>
        <v>5.9643517741477119</v>
      </c>
    </row>
    <row r="339" spans="1:23" x14ac:dyDescent="0.35">
      <c r="A339" s="142">
        <f t="shared" si="65"/>
        <v>336</v>
      </c>
      <c r="B339" s="143">
        <f t="shared" si="66"/>
        <v>349.30642745408227</v>
      </c>
      <c r="C339" s="133">
        <v>270</v>
      </c>
      <c r="D339" s="133">
        <v>0</v>
      </c>
      <c r="E339" s="166">
        <v>0</v>
      </c>
      <c r="F339" s="143"/>
      <c r="G339" s="143"/>
      <c r="H339" s="143"/>
      <c r="I339" s="143"/>
      <c r="J339" s="143"/>
      <c r="K339" s="143"/>
      <c r="L339" s="167">
        <f t="shared" si="68"/>
        <v>8.9317614672307215</v>
      </c>
      <c r="M339" s="143">
        <f t="shared" si="60"/>
        <v>0.21704180365370651</v>
      </c>
      <c r="N339" s="143">
        <f t="shared" si="61"/>
        <v>35.727045868922886</v>
      </c>
      <c r="O339" s="143">
        <f t="shared" si="62"/>
        <v>0</v>
      </c>
      <c r="P339" s="143">
        <f t="shared" si="63"/>
        <v>2411.575596152295</v>
      </c>
      <c r="Q339" s="143">
        <f t="shared" si="63"/>
        <v>0</v>
      </c>
      <c r="R339" s="143">
        <f t="shared" si="63"/>
        <v>0</v>
      </c>
      <c r="S339" s="143">
        <f t="shared" si="64"/>
        <v>2411.575596152295</v>
      </c>
      <c r="T339" s="143">
        <f>U338-(U338*(0.5^(1/'SW7'!C$2)))</f>
        <v>1647.7283160490624</v>
      </c>
      <c r="U339" s="143">
        <f t="shared" si="67"/>
        <v>260462.79056351067</v>
      </c>
      <c r="V339" s="147">
        <f>(U339*'SW7'!C$3/(B339*'SW7'!C$4)/1000)</f>
        <v>0.47713787299135002</v>
      </c>
      <c r="W339" s="147">
        <f>V339/'SW7'!C$5</f>
        <v>5.9642234123918749</v>
      </c>
    </row>
    <row r="340" spans="1:23" x14ac:dyDescent="0.35">
      <c r="A340" s="142">
        <f t="shared" si="65"/>
        <v>337</v>
      </c>
      <c r="B340" s="143">
        <f t="shared" si="66"/>
        <v>350.33755855812228</v>
      </c>
      <c r="C340" s="133">
        <v>270</v>
      </c>
      <c r="D340" s="133">
        <v>0</v>
      </c>
      <c r="E340" s="166">
        <v>0</v>
      </c>
      <c r="F340" s="143"/>
      <c r="G340" s="143"/>
      <c r="H340" s="143"/>
      <c r="I340" s="143"/>
      <c r="J340" s="143"/>
      <c r="K340" s="143"/>
      <c r="L340" s="167">
        <f t="shared" si="68"/>
        <v>8.9480176456134899</v>
      </c>
      <c r="M340" s="143">
        <f t="shared" si="60"/>
        <v>0.21743682878840778</v>
      </c>
      <c r="N340" s="143">
        <f t="shared" si="61"/>
        <v>35.79207058245396</v>
      </c>
      <c r="O340" s="143">
        <f t="shared" si="62"/>
        <v>0</v>
      </c>
      <c r="P340" s="143">
        <f t="shared" si="63"/>
        <v>2415.9647643156422</v>
      </c>
      <c r="Q340" s="143">
        <f t="shared" si="63"/>
        <v>0</v>
      </c>
      <c r="R340" s="143">
        <f t="shared" si="63"/>
        <v>0</v>
      </c>
      <c r="S340" s="143">
        <f t="shared" si="64"/>
        <v>2415.9647643156422</v>
      </c>
      <c r="T340" s="143">
        <f>U339-(U339*(0.5^(1/'SW7'!C$2)))</f>
        <v>1652.5776086773258</v>
      </c>
      <c r="U340" s="143">
        <f t="shared" si="67"/>
        <v>261226.63784361389</v>
      </c>
      <c r="V340" s="147">
        <f>(U340*'SW7'!C$3/(B340*'SW7'!C$4)/1000)</f>
        <v>0.47712869875573055</v>
      </c>
      <c r="W340" s="147">
        <f>V340/'SW7'!C$5</f>
        <v>5.9641087344466319</v>
      </c>
    </row>
    <row r="341" spans="1:23" x14ac:dyDescent="0.35">
      <c r="A341" s="142">
        <f t="shared" si="65"/>
        <v>338</v>
      </c>
      <c r="B341" s="143">
        <f t="shared" si="66"/>
        <v>351.3673069670823</v>
      </c>
      <c r="C341" s="133">
        <v>270</v>
      </c>
      <c r="D341" s="133">
        <v>0</v>
      </c>
      <c r="E341" s="166">
        <v>0</v>
      </c>
      <c r="F341" s="143"/>
      <c r="G341" s="143"/>
      <c r="H341" s="143"/>
      <c r="I341" s="143"/>
      <c r="J341" s="143"/>
      <c r="K341" s="143"/>
      <c r="L341" s="167">
        <f t="shared" si="68"/>
        <v>8.9642256574712107</v>
      </c>
      <c r="M341" s="143">
        <f t="shared" si="60"/>
        <v>0.21783068347655041</v>
      </c>
      <c r="N341" s="143">
        <f t="shared" si="61"/>
        <v>35.856902629884843</v>
      </c>
      <c r="O341" s="143">
        <f t="shared" si="62"/>
        <v>0</v>
      </c>
      <c r="P341" s="143">
        <f t="shared" si="63"/>
        <v>2420.3409275172271</v>
      </c>
      <c r="Q341" s="143">
        <f t="shared" si="63"/>
        <v>0</v>
      </c>
      <c r="R341" s="143">
        <f t="shared" si="63"/>
        <v>0</v>
      </c>
      <c r="S341" s="143">
        <f t="shared" si="64"/>
        <v>2420.3409275172271</v>
      </c>
      <c r="T341" s="143">
        <f>U340-(U340*(0.5^(1/'SW7'!C$2)))</f>
        <v>1657.4240472370002</v>
      </c>
      <c r="U341" s="143">
        <f t="shared" si="67"/>
        <v>261990.02499925223</v>
      </c>
      <c r="V341" s="147">
        <f>(U341*'SW7'!C$3/(B341*'SW7'!C$4)/1000)</f>
        <v>0.4771206179679553</v>
      </c>
      <c r="W341" s="147">
        <f>V341/'SW7'!C$5</f>
        <v>5.9640077245994414</v>
      </c>
    </row>
    <row r="342" spans="1:23" x14ac:dyDescent="0.35">
      <c r="A342" s="142">
        <f t="shared" si="65"/>
        <v>339</v>
      </c>
      <c r="B342" s="143">
        <f t="shared" si="66"/>
        <v>352.39565259200231</v>
      </c>
      <c r="C342" s="133">
        <v>270</v>
      </c>
      <c r="D342" s="133">
        <v>0</v>
      </c>
      <c r="E342" s="166">
        <v>0</v>
      </c>
      <c r="F342" s="143"/>
      <c r="G342" s="143"/>
      <c r="H342" s="143"/>
      <c r="I342" s="143"/>
      <c r="J342" s="143"/>
      <c r="K342" s="143"/>
      <c r="L342" s="167">
        <f t="shared" si="68"/>
        <v>8.9803857873925388</v>
      </c>
      <c r="M342" s="143">
        <f t="shared" si="60"/>
        <v>0.21822337463363867</v>
      </c>
      <c r="N342" s="143">
        <f t="shared" si="61"/>
        <v>35.921543149570155</v>
      </c>
      <c r="O342" s="143">
        <f t="shared" si="62"/>
        <v>0</v>
      </c>
      <c r="P342" s="143">
        <f t="shared" si="63"/>
        <v>2424.7041625959855</v>
      </c>
      <c r="Q342" s="143">
        <f t="shared" si="63"/>
        <v>0</v>
      </c>
      <c r="R342" s="143">
        <f t="shared" si="63"/>
        <v>0</v>
      </c>
      <c r="S342" s="143">
        <f t="shared" si="64"/>
        <v>2424.7041625959855</v>
      </c>
      <c r="T342" s="143">
        <f>U341-(U341*(0.5^(1/'SW7'!C$2)))</f>
        <v>1662.2675664107956</v>
      </c>
      <c r="U342" s="143">
        <f t="shared" si="67"/>
        <v>262752.94187953242</v>
      </c>
      <c r="V342" s="147">
        <f>(U342*'SW7'!C$3/(B342*'SW7'!C$4)/1000)</f>
        <v>0.47711362971377169</v>
      </c>
      <c r="W342" s="147">
        <f>V342/'SW7'!C$5</f>
        <v>5.9639203714221463</v>
      </c>
    </row>
    <row r="343" spans="1:23" x14ac:dyDescent="0.35">
      <c r="A343" s="142">
        <f t="shared" si="65"/>
        <v>340</v>
      </c>
      <c r="B343" s="143">
        <f t="shared" si="66"/>
        <v>353.42257531200238</v>
      </c>
      <c r="C343" s="133">
        <v>270</v>
      </c>
      <c r="D343" s="133">
        <v>0</v>
      </c>
      <c r="E343" s="166">
        <v>0</v>
      </c>
      <c r="F343" s="143"/>
      <c r="G343" s="143"/>
      <c r="H343" s="143"/>
      <c r="I343" s="143"/>
      <c r="J343" s="143"/>
      <c r="K343" s="143"/>
      <c r="L343" s="167">
        <f t="shared" si="68"/>
        <v>8.9964983174513584</v>
      </c>
      <c r="M343" s="143">
        <f t="shared" si="60"/>
        <v>0.218614909114068</v>
      </c>
      <c r="N343" s="143">
        <f t="shared" si="61"/>
        <v>35.985993269805434</v>
      </c>
      <c r="O343" s="143">
        <f t="shared" si="62"/>
        <v>0</v>
      </c>
      <c r="P343" s="143">
        <f t="shared" si="63"/>
        <v>2429.0545457118669</v>
      </c>
      <c r="Q343" s="143">
        <f t="shared" si="63"/>
        <v>0</v>
      </c>
      <c r="R343" s="143">
        <f t="shared" si="63"/>
        <v>0</v>
      </c>
      <c r="S343" s="143">
        <f t="shared" si="64"/>
        <v>2429.0545457118669</v>
      </c>
      <c r="T343" s="143">
        <f>U342-(U342*(0.5^(1/'SW7'!C$2)))</f>
        <v>1667.1081017936231</v>
      </c>
      <c r="U343" s="143">
        <f t="shared" si="67"/>
        <v>263515.37847571762</v>
      </c>
      <c r="V343" s="147">
        <f>(U343*'SW7'!C$3/(B343*'SW7'!C$4)/1000)</f>
        <v>0.47710773341435264</v>
      </c>
      <c r="W343" s="147">
        <f>V343/'SW7'!C$5</f>
        <v>5.963846667679408</v>
      </c>
    </row>
    <row r="344" spans="1:23" x14ac:dyDescent="0.35">
      <c r="A344" s="142">
        <f t="shared" si="65"/>
        <v>341</v>
      </c>
      <c r="B344" s="143">
        <f t="shared" si="66"/>
        <v>354.44805497428234</v>
      </c>
      <c r="C344" s="133">
        <v>270</v>
      </c>
      <c r="D344" s="133">
        <v>0</v>
      </c>
      <c r="E344" s="166">
        <v>0</v>
      </c>
      <c r="F344" s="143"/>
      <c r="G344" s="143"/>
      <c r="H344" s="143"/>
      <c r="I344" s="143"/>
      <c r="J344" s="143"/>
      <c r="K344" s="143"/>
      <c r="L344" s="167">
        <f t="shared" si="68"/>
        <v>9.0125635272362956</v>
      </c>
      <c r="M344" s="143">
        <f t="shared" si="60"/>
        <v>0.21900529371184196</v>
      </c>
      <c r="N344" s="143">
        <f t="shared" si="61"/>
        <v>36.050254108945182</v>
      </c>
      <c r="O344" s="143">
        <f t="shared" si="62"/>
        <v>0</v>
      </c>
      <c r="P344" s="143">
        <f t="shared" si="63"/>
        <v>2433.3921523537997</v>
      </c>
      <c r="Q344" s="143">
        <f t="shared" si="63"/>
        <v>0</v>
      </c>
      <c r="R344" s="143">
        <f t="shared" si="63"/>
        <v>0</v>
      </c>
      <c r="S344" s="143">
        <f t="shared" si="64"/>
        <v>2433.3921523537997</v>
      </c>
      <c r="T344" s="143">
        <f>U343-(U343*(0.5^(1/'SW7'!C$2)))</f>
        <v>1671.9455898822926</v>
      </c>
      <c r="U344" s="143">
        <f t="shared" si="67"/>
        <v>264277.32491963584</v>
      </c>
      <c r="V344" s="147">
        <f>(U344*'SW7'!C$3/(B344*'SW7'!C$4)/1000)</f>
        <v>0.4771029288191514</v>
      </c>
      <c r="W344" s="147">
        <f>V344/'SW7'!C$5</f>
        <v>5.9637866102393922</v>
      </c>
    </row>
    <row r="345" spans="1:23" x14ac:dyDescent="0.35">
      <c r="A345" s="142">
        <f t="shared" si="65"/>
        <v>342</v>
      </c>
      <c r="B345" s="143">
        <f t="shared" si="66"/>
        <v>355.47207139412234</v>
      </c>
      <c r="C345" s="133">
        <v>270</v>
      </c>
      <c r="D345" s="133">
        <v>0</v>
      </c>
      <c r="E345" s="166">
        <v>0</v>
      </c>
      <c r="F345" s="143"/>
      <c r="G345" s="143"/>
      <c r="H345" s="143"/>
      <c r="I345" s="143"/>
      <c r="J345" s="143"/>
      <c r="K345" s="143"/>
      <c r="L345" s="167">
        <f t="shared" si="68"/>
        <v>9.0285816938798611</v>
      </c>
      <c r="M345" s="143">
        <f t="shared" si="60"/>
        <v>0.2193945351612806</v>
      </c>
      <c r="N345" s="143">
        <f t="shared" si="61"/>
        <v>36.114326775519444</v>
      </c>
      <c r="O345" s="143">
        <f t="shared" si="62"/>
        <v>0</v>
      </c>
      <c r="P345" s="143">
        <f t="shared" si="63"/>
        <v>2437.7170573475623</v>
      </c>
      <c r="Q345" s="143">
        <f t="shared" si="63"/>
        <v>0</v>
      </c>
      <c r="R345" s="143">
        <f t="shared" si="63"/>
        <v>0</v>
      </c>
      <c r="S345" s="143">
        <f t="shared" si="64"/>
        <v>2437.7170573475623</v>
      </c>
      <c r="T345" s="143">
        <f>U344-(U344*(0.5^(1/'SW7'!C$2)))</f>
        <v>1676.7799680655007</v>
      </c>
      <c r="U345" s="143">
        <f t="shared" si="67"/>
        <v>265038.77148210735</v>
      </c>
      <c r="V345" s="147">
        <f>(U345*'SW7'!C$3/(B345*'SW7'!C$4)/1000)</f>
        <v>0.47709921599893496</v>
      </c>
      <c r="W345" s="147">
        <f>V345/'SW7'!C$5</f>
        <v>5.9637401999866873</v>
      </c>
    </row>
    <row r="346" spans="1:23" x14ac:dyDescent="0.35">
      <c r="A346" s="142">
        <f t="shared" si="65"/>
        <v>343</v>
      </c>
      <c r="B346" s="143">
        <f t="shared" si="66"/>
        <v>356.49460435488231</v>
      </c>
      <c r="C346" s="133">
        <v>270</v>
      </c>
      <c r="D346" s="133">
        <v>0</v>
      </c>
      <c r="E346" s="166">
        <v>0</v>
      </c>
      <c r="F346" s="143"/>
      <c r="G346" s="143"/>
      <c r="H346" s="143"/>
      <c r="I346" s="143"/>
      <c r="J346" s="143"/>
      <c r="K346" s="143"/>
      <c r="L346" s="167">
        <f t="shared" si="68"/>
        <v>9.0445530920871242</v>
      </c>
      <c r="M346" s="143">
        <f t="shared" si="60"/>
        <v>0.21978264013771712</v>
      </c>
      <c r="N346" s="143">
        <f t="shared" si="61"/>
        <v>36.178212368348497</v>
      </c>
      <c r="O346" s="143">
        <f t="shared" si="62"/>
        <v>0</v>
      </c>
      <c r="P346" s="143">
        <f t="shared" si="63"/>
        <v>2442.0293348635237</v>
      </c>
      <c r="Q346" s="143">
        <f t="shared" si="63"/>
        <v>0</v>
      </c>
      <c r="R346" s="143">
        <f t="shared" si="63"/>
        <v>0</v>
      </c>
      <c r="S346" s="143">
        <f t="shared" si="64"/>
        <v>2442.0293348635237</v>
      </c>
      <c r="T346" s="143">
        <f>U345-(U345*(0.5^(1/'SW7'!C$2)))</f>
        <v>1681.611174613703</v>
      </c>
      <c r="U346" s="143">
        <f t="shared" si="67"/>
        <v>265799.70857138943</v>
      </c>
      <c r="V346" s="147">
        <f>(U346*'SW7'!C$3/(B346*'SW7'!C$4)/1000)</f>
        <v>0.47709659533899051</v>
      </c>
      <c r="W346" s="147">
        <f>V346/'SW7'!C$5</f>
        <v>5.9637074417373812</v>
      </c>
    </row>
    <row r="347" spans="1:23" x14ac:dyDescent="0.35">
      <c r="A347" s="142">
        <f t="shared" si="65"/>
        <v>344</v>
      </c>
      <c r="B347" s="143">
        <f t="shared" si="66"/>
        <v>357.51563360800236</v>
      </c>
      <c r="C347" s="133">
        <v>270</v>
      </c>
      <c r="D347" s="133">
        <v>0</v>
      </c>
      <c r="E347" s="166">
        <v>0</v>
      </c>
      <c r="F347" s="143"/>
      <c r="G347" s="143"/>
      <c r="H347" s="143"/>
      <c r="I347" s="143"/>
      <c r="J347" s="143"/>
      <c r="K347" s="143"/>
      <c r="L347" s="167">
        <f t="shared" si="68"/>
        <v>9.0604779941639642</v>
      </c>
      <c r="M347" s="143">
        <f t="shared" si="60"/>
        <v>0.22016961525818432</v>
      </c>
      <c r="N347" s="143">
        <f t="shared" si="61"/>
        <v>36.241911976655857</v>
      </c>
      <c r="O347" s="143">
        <f t="shared" si="62"/>
        <v>0</v>
      </c>
      <c r="P347" s="143">
        <f t="shared" si="63"/>
        <v>2446.3290584242704</v>
      </c>
      <c r="Q347" s="143">
        <f t="shared" si="63"/>
        <v>0</v>
      </c>
      <c r="R347" s="143">
        <f t="shared" si="63"/>
        <v>0</v>
      </c>
      <c r="S347" s="143">
        <f t="shared" si="64"/>
        <v>2446.3290584242704</v>
      </c>
      <c r="T347" s="143">
        <f>U346-(U346*(0.5^(1/'SW7'!C$2)))</f>
        <v>1686.4391486695968</v>
      </c>
      <c r="U347" s="143">
        <f t="shared" si="67"/>
        <v>266560.12673163926</v>
      </c>
      <c r="V347" s="147">
        <f>(U347*'SW7'!C$3/(B347*'SW7'!C$4)/1000)</f>
        <v>0.47709506753250119</v>
      </c>
      <c r="W347" s="147">
        <f>V347/'SW7'!C$5</f>
        <v>5.9636883441562647</v>
      </c>
    </row>
    <row r="348" spans="1:23" x14ac:dyDescent="0.35">
      <c r="A348" s="142">
        <f t="shared" si="65"/>
        <v>345</v>
      </c>
      <c r="B348" s="143">
        <f t="shared" si="66"/>
        <v>358.53513887300238</v>
      </c>
      <c r="C348" s="133">
        <v>270</v>
      </c>
      <c r="D348" s="133">
        <v>0</v>
      </c>
      <c r="E348" s="166">
        <v>0</v>
      </c>
      <c r="F348" s="143"/>
      <c r="G348" s="143"/>
      <c r="H348" s="143"/>
      <c r="I348" s="143"/>
      <c r="J348" s="143"/>
      <c r="K348" s="143"/>
      <c r="L348" s="167">
        <f t="shared" si="68"/>
        <v>9.0763566700449481</v>
      </c>
      <c r="M348" s="143">
        <f t="shared" si="60"/>
        <v>0.22055546708209223</v>
      </c>
      <c r="N348" s="143">
        <f t="shared" si="61"/>
        <v>36.305426680179792</v>
      </c>
      <c r="O348" s="143">
        <f t="shared" si="62"/>
        <v>0</v>
      </c>
      <c r="P348" s="143">
        <f t="shared" si="63"/>
        <v>2450.616300912136</v>
      </c>
      <c r="Q348" s="143">
        <f t="shared" si="63"/>
        <v>0</v>
      </c>
      <c r="R348" s="143">
        <f t="shared" si="63"/>
        <v>0</v>
      </c>
      <c r="S348" s="143">
        <f t="shared" si="64"/>
        <v>2450.616300912136</v>
      </c>
      <c r="T348" s="143">
        <f>U347-(U347*(0.5^(1/'SW7'!C$2)))</f>
        <v>1691.2638302379055</v>
      </c>
      <c r="U348" s="143">
        <f t="shared" si="67"/>
        <v>267320.01664139394</v>
      </c>
      <c r="V348" s="147">
        <f>(U348*'SW7'!C$3/(B348*'SW7'!C$4)/1000)</f>
        <v>0.4770946335740881</v>
      </c>
      <c r="W348" s="147">
        <f>V348/'SW7'!C$5</f>
        <v>5.963682919676101</v>
      </c>
    </row>
    <row r="349" spans="1:23" x14ac:dyDescent="0.35">
      <c r="A349" s="142">
        <f t="shared" si="65"/>
        <v>346</v>
      </c>
      <c r="B349" s="143">
        <f t="shared" si="66"/>
        <v>359.55309983748236</v>
      </c>
      <c r="C349" s="133">
        <v>270</v>
      </c>
      <c r="D349" s="133">
        <v>0</v>
      </c>
      <c r="E349" s="166">
        <v>0</v>
      </c>
      <c r="F349" s="143"/>
      <c r="G349" s="143"/>
      <c r="H349" s="143"/>
      <c r="I349" s="143"/>
      <c r="J349" s="143"/>
      <c r="K349" s="143"/>
      <c r="L349" s="167">
        <f t="shared" si="68"/>
        <v>9.0921893873207686</v>
      </c>
      <c r="M349" s="143">
        <f t="shared" si="60"/>
        <v>0.22094020211189466</v>
      </c>
      <c r="N349" s="143">
        <f t="shared" si="61"/>
        <v>36.368757549283075</v>
      </c>
      <c r="O349" s="143">
        <f t="shared" si="62"/>
        <v>0</v>
      </c>
      <c r="P349" s="143">
        <f t="shared" si="63"/>
        <v>2454.8911345766073</v>
      </c>
      <c r="Q349" s="143">
        <f t="shared" si="63"/>
        <v>0</v>
      </c>
      <c r="R349" s="143">
        <f t="shared" si="63"/>
        <v>0</v>
      </c>
      <c r="S349" s="143">
        <f t="shared" si="64"/>
        <v>2454.8911345766073</v>
      </c>
      <c r="T349" s="143">
        <f>U348-(U348*(0.5^(1/'SW7'!C$2)))</f>
        <v>1696.0851601760369</v>
      </c>
      <c r="U349" s="143">
        <f t="shared" si="67"/>
        <v>268079.36911206815</v>
      </c>
      <c r="V349" s="147">
        <f>(U349*'SW7'!C$3/(B349*'SW7'!C$4)/1000)</f>
        <v>0.47709529475351448</v>
      </c>
      <c r="W349" s="147">
        <f>V349/'SW7'!C$5</f>
        <v>5.9636911844189306</v>
      </c>
    </row>
    <row r="350" spans="1:23" x14ac:dyDescent="0.35">
      <c r="A350" s="142">
        <f t="shared" si="65"/>
        <v>347</v>
      </c>
      <c r="B350" s="143">
        <f t="shared" si="66"/>
        <v>360.56949615712239</v>
      </c>
      <c r="C350" s="133">
        <v>270</v>
      </c>
      <c r="D350" s="133">
        <v>0</v>
      </c>
      <c r="E350" s="166">
        <v>0</v>
      </c>
      <c r="F350" s="143"/>
      <c r="G350" s="143"/>
      <c r="H350" s="143"/>
      <c r="I350" s="143"/>
      <c r="J350" s="143"/>
      <c r="K350" s="143"/>
      <c r="L350" s="167">
        <f t="shared" si="68"/>
        <v>9.1079764112653123</v>
      </c>
      <c r="M350" s="143">
        <f t="shared" si="60"/>
        <v>0.22132382679374707</v>
      </c>
      <c r="N350" s="143">
        <f t="shared" si="61"/>
        <v>36.431905645061249</v>
      </c>
      <c r="O350" s="143">
        <f t="shared" si="62"/>
        <v>0</v>
      </c>
      <c r="P350" s="143">
        <f t="shared" si="63"/>
        <v>2459.1536310416345</v>
      </c>
      <c r="Q350" s="143">
        <f t="shared" si="63"/>
        <v>0</v>
      </c>
      <c r="R350" s="143">
        <f t="shared" si="63"/>
        <v>0</v>
      </c>
      <c r="S350" s="143">
        <f t="shared" si="64"/>
        <v>2459.1536310416345</v>
      </c>
      <c r="T350" s="143">
        <f>U349-(U349*(0.5^(1/'SW7'!C$2)))</f>
        <v>1700.9030801845947</v>
      </c>
      <c r="U350" s="143">
        <f t="shared" si="67"/>
        <v>268838.17508646869</v>
      </c>
      <c r="V350" s="147">
        <f>(U350*'SW7'!C$3/(B350*'SW7'!C$4)/1000)</f>
        <v>0.47709705264954771</v>
      </c>
      <c r="W350" s="147">
        <f>V350/'SW7'!C$5</f>
        <v>5.9637131581193463</v>
      </c>
    </row>
    <row r="351" spans="1:23" x14ac:dyDescent="0.35">
      <c r="A351" s="142">
        <f t="shared" si="65"/>
        <v>348</v>
      </c>
      <c r="B351" s="143">
        <f t="shared" si="66"/>
        <v>361.58430745568234</v>
      </c>
      <c r="C351" s="133">
        <v>270</v>
      </c>
      <c r="D351" s="133">
        <v>0</v>
      </c>
      <c r="E351" s="166">
        <v>0</v>
      </c>
      <c r="F351" s="143"/>
      <c r="G351" s="143"/>
      <c r="H351" s="143"/>
      <c r="I351" s="143"/>
      <c r="J351" s="143"/>
      <c r="K351" s="143"/>
      <c r="L351" s="167">
        <f t="shared" si="68"/>
        <v>9.1237180048623294</v>
      </c>
      <c r="M351" s="143">
        <f t="shared" si="60"/>
        <v>0.2217063475181546</v>
      </c>
      <c r="N351" s="143">
        <f t="shared" si="61"/>
        <v>36.494872019449318</v>
      </c>
      <c r="O351" s="143">
        <f t="shared" si="62"/>
        <v>0</v>
      </c>
      <c r="P351" s="143">
        <f t="shared" si="63"/>
        <v>2463.4038613128291</v>
      </c>
      <c r="Q351" s="143">
        <f t="shared" si="63"/>
        <v>0</v>
      </c>
      <c r="R351" s="143">
        <f t="shared" si="63"/>
        <v>0</v>
      </c>
      <c r="S351" s="143">
        <f t="shared" si="64"/>
        <v>2463.4038613128291</v>
      </c>
      <c r="T351" s="143">
        <f>U350-(U350*(0.5^(1/'SW7'!C$2)))</f>
        <v>1705.7175327976001</v>
      </c>
      <c r="U351" s="143">
        <f t="shared" si="67"/>
        <v>269596.42563732574</v>
      </c>
      <c r="V351" s="147">
        <f>(U351*'SW7'!C$3/(B351*'SW7'!C$4)/1000)</f>
        <v>0.47709990912397776</v>
      </c>
      <c r="W351" s="147">
        <f>V351/'SW7'!C$5</f>
        <v>5.9637488640497223</v>
      </c>
    </row>
    <row r="352" spans="1:23" x14ac:dyDescent="0.35">
      <c r="A352" s="142">
        <f t="shared" si="65"/>
        <v>349</v>
      </c>
      <c r="B352" s="143">
        <f t="shared" si="66"/>
        <v>362.59751332500235</v>
      </c>
      <c r="C352" s="133">
        <v>270</v>
      </c>
      <c r="D352" s="133">
        <v>0</v>
      </c>
      <c r="E352" s="166">
        <v>0</v>
      </c>
      <c r="F352" s="143"/>
      <c r="G352" s="143"/>
      <c r="H352" s="143"/>
      <c r="I352" s="143"/>
      <c r="J352" s="143"/>
      <c r="K352" s="143"/>
      <c r="L352" s="167">
        <f t="shared" si="68"/>
        <v>9.1394144288317172</v>
      </c>
      <c r="M352" s="143">
        <f t="shared" si="60"/>
        <v>0.22208777062061072</v>
      </c>
      <c r="N352" s="143">
        <f t="shared" si="61"/>
        <v>36.557657715326869</v>
      </c>
      <c r="O352" s="143">
        <f t="shared" si="62"/>
        <v>0</v>
      </c>
      <c r="P352" s="143">
        <f t="shared" si="63"/>
        <v>2467.6418957845635</v>
      </c>
      <c r="Q352" s="143">
        <f t="shared" si="63"/>
        <v>0</v>
      </c>
      <c r="R352" s="143">
        <f t="shared" si="63"/>
        <v>0</v>
      </c>
      <c r="S352" s="143">
        <f t="shared" si="64"/>
        <v>2467.6418957845635</v>
      </c>
      <c r="T352" s="143">
        <f>U351-(U351*(0.5^(1/'SW7'!C$2)))</f>
        <v>1710.5284613736439</v>
      </c>
      <c r="U352" s="143">
        <f t="shared" si="67"/>
        <v>270354.11196584097</v>
      </c>
      <c r="V352" s="147">
        <f>(U352*'SW7'!C$3/(B352*'SW7'!C$4)/1000)</f>
        <v>0.47710386631578611</v>
      </c>
      <c r="W352" s="147">
        <f>V352/'SW7'!C$5</f>
        <v>5.963798328947326</v>
      </c>
    </row>
    <row r="353" spans="1:23" x14ac:dyDescent="0.35">
      <c r="A353" s="142">
        <f t="shared" si="65"/>
        <v>350</v>
      </c>
      <c r="B353" s="143">
        <f t="shared" si="66"/>
        <v>363.60909332500239</v>
      </c>
      <c r="C353" s="133">
        <v>270</v>
      </c>
      <c r="D353" s="133">
        <v>0</v>
      </c>
      <c r="E353" s="166">
        <v>0</v>
      </c>
      <c r="F353" s="143"/>
      <c r="G353" s="143"/>
      <c r="H353" s="143"/>
      <c r="I353" s="143"/>
      <c r="J353" s="143"/>
      <c r="K353" s="143"/>
      <c r="L353" s="167">
        <f t="shared" si="68"/>
        <v>9.155065941655419</v>
      </c>
      <c r="M353" s="143">
        <f t="shared" si="60"/>
        <v>0.22246810238222667</v>
      </c>
      <c r="N353" s="143">
        <f t="shared" si="61"/>
        <v>36.620263766621676</v>
      </c>
      <c r="O353" s="143">
        <f t="shared" si="62"/>
        <v>0</v>
      </c>
      <c r="P353" s="143">
        <f t="shared" si="63"/>
        <v>2471.8678042469633</v>
      </c>
      <c r="Q353" s="143">
        <f t="shared" si="63"/>
        <v>0</v>
      </c>
      <c r="R353" s="143">
        <f t="shared" si="63"/>
        <v>0</v>
      </c>
      <c r="S353" s="143">
        <f t="shared" si="64"/>
        <v>2471.8678042469633</v>
      </c>
      <c r="T353" s="143">
        <f>U352-(U352*(0.5^(1/'SW7'!C$2)))</f>
        <v>1715.3358100862824</v>
      </c>
      <c r="U353" s="143">
        <f t="shared" si="67"/>
        <v>271111.22540025192</v>
      </c>
      <c r="V353" s="147">
        <f>(U353*'SW7'!C$3/(B353*'SW7'!C$4)/1000)</f>
        <v>0.477108926635464</v>
      </c>
      <c r="W353" s="147">
        <f>V353/'SW7'!C$5</f>
        <v>5.9638615829432995</v>
      </c>
    </row>
    <row r="354" spans="1:23" x14ac:dyDescent="0.35">
      <c r="A354" s="142">
        <f t="shared" si="65"/>
        <v>351</v>
      </c>
      <c r="B354" s="143">
        <f t="shared" si="66"/>
        <v>364.61902698368243</v>
      </c>
      <c r="C354" s="133">
        <v>270</v>
      </c>
      <c r="D354" s="133">
        <v>0</v>
      </c>
      <c r="E354" s="166">
        <v>0</v>
      </c>
      <c r="F354" s="143"/>
      <c r="G354" s="143"/>
      <c r="H354" s="143"/>
      <c r="I354" s="143"/>
      <c r="J354" s="143"/>
      <c r="K354" s="143"/>
      <c r="L354" s="167">
        <f t="shared" si="68"/>
        <v>9.1706727996029791</v>
      </c>
      <c r="M354" s="143">
        <f t="shared" si="60"/>
        <v>0.22284734903035239</v>
      </c>
      <c r="N354" s="143">
        <f t="shared" si="61"/>
        <v>36.682691198411916</v>
      </c>
      <c r="O354" s="143">
        <f t="shared" si="62"/>
        <v>0</v>
      </c>
      <c r="P354" s="143">
        <f t="shared" si="63"/>
        <v>2476.0816558928045</v>
      </c>
      <c r="Q354" s="143">
        <f t="shared" si="63"/>
        <v>0</v>
      </c>
      <c r="R354" s="143">
        <f t="shared" si="63"/>
        <v>0</v>
      </c>
      <c r="S354" s="143">
        <f t="shared" si="64"/>
        <v>2476.0816558928045</v>
      </c>
      <c r="T354" s="143">
        <f>U353-(U353*(0.5^(1/'SW7'!C$2)))</f>
        <v>1720.1395239151316</v>
      </c>
      <c r="U354" s="143">
        <f t="shared" si="67"/>
        <v>271867.75739441259</v>
      </c>
      <c r="V354" s="147">
        <f>(U354*'SW7'!C$3/(B354*'SW7'!C$4)/1000)</f>
        <v>0.47711509275947528</v>
      </c>
      <c r="W354" s="147">
        <f>V354/'SW7'!C$5</f>
        <v>5.9639386594934409</v>
      </c>
    </row>
    <row r="355" spans="1:23" x14ac:dyDescent="0.35">
      <c r="A355" s="142">
        <f t="shared" si="65"/>
        <v>352</v>
      </c>
      <c r="B355" s="143">
        <f t="shared" si="66"/>
        <v>365.62729379712243</v>
      </c>
      <c r="C355" s="133">
        <v>270</v>
      </c>
      <c r="D355" s="133">
        <v>0</v>
      </c>
      <c r="E355" s="166">
        <v>0</v>
      </c>
      <c r="F355" s="143"/>
      <c r="G355" s="143"/>
      <c r="H355" s="143"/>
      <c r="I355" s="143"/>
      <c r="J355" s="143"/>
      <c r="K355" s="143"/>
      <c r="L355" s="167">
        <f t="shared" si="68"/>
        <v>9.1862352567567136</v>
      </c>
      <c r="M355" s="143">
        <f t="shared" si="60"/>
        <v>0.22322551673918814</v>
      </c>
      <c r="N355" s="143">
        <f t="shared" si="61"/>
        <v>36.744941027026854</v>
      </c>
      <c r="O355" s="143">
        <f t="shared" si="62"/>
        <v>0</v>
      </c>
      <c r="P355" s="143">
        <f t="shared" si="63"/>
        <v>2480.2835193243127</v>
      </c>
      <c r="Q355" s="143">
        <f t="shared" si="63"/>
        <v>0</v>
      </c>
      <c r="R355" s="143">
        <f t="shared" si="63"/>
        <v>0</v>
      </c>
      <c r="S355" s="143">
        <f t="shared" si="64"/>
        <v>2480.2835193243127</v>
      </c>
      <c r="T355" s="143">
        <f>U354-(U354*(0.5^(1/'SW7'!C$2)))</f>
        <v>1724.9395486369031</v>
      </c>
      <c r="U355" s="143">
        <f t="shared" si="67"/>
        <v>272623.69952639024</v>
      </c>
      <c r="V355" s="147">
        <f>(U355*'SW7'!C$3/(B355*'SW7'!C$4)/1000)</f>
        <v>0.47712236762486143</v>
      </c>
      <c r="W355" s="147">
        <f>V355/'SW7'!C$5</f>
        <v>5.9640295953107678</v>
      </c>
    </row>
    <row r="356" spans="1:23" x14ac:dyDescent="0.35">
      <c r="A356" s="142">
        <f t="shared" si="65"/>
        <v>353</v>
      </c>
      <c r="B356" s="143">
        <f t="shared" si="66"/>
        <v>366.63387322948245</v>
      </c>
      <c r="C356" s="133">
        <v>270</v>
      </c>
      <c r="D356" s="133">
        <v>0</v>
      </c>
      <c r="E356" s="166">
        <v>0</v>
      </c>
      <c r="F356" s="143"/>
      <c r="G356" s="143"/>
      <c r="H356" s="143"/>
      <c r="I356" s="143"/>
      <c r="J356" s="143"/>
      <c r="K356" s="143"/>
      <c r="L356" s="167">
        <f t="shared" si="68"/>
        <v>9.2017535650365225</v>
      </c>
      <c r="M356" s="143">
        <f t="shared" si="60"/>
        <v>0.2236026116303875</v>
      </c>
      <c r="N356" s="143">
        <f t="shared" si="61"/>
        <v>36.80701426014609</v>
      </c>
      <c r="O356" s="143">
        <f t="shared" si="62"/>
        <v>0</v>
      </c>
      <c r="P356" s="143">
        <f t="shared" si="63"/>
        <v>2484.4734625598612</v>
      </c>
      <c r="Q356" s="143">
        <f t="shared" si="63"/>
        <v>0</v>
      </c>
      <c r="R356" s="143">
        <f t="shared" si="63"/>
        <v>0</v>
      </c>
      <c r="S356" s="143">
        <f t="shared" si="64"/>
        <v>2484.4734625598612</v>
      </c>
      <c r="T356" s="143">
        <f>U355-(U355*(0.5^(1/'SW7'!C$2)))</f>
        <v>1729.7358308162075</v>
      </c>
      <c r="U356" s="143">
        <f t="shared" si="67"/>
        <v>273379.04349707766</v>
      </c>
      <c r="V356" s="147">
        <f>(U356*'SW7'!C$3/(B356*'SW7'!C$4)/1000)</f>
        <v>0.47713075442398606</v>
      </c>
      <c r="W356" s="147">
        <f>V356/'SW7'!C$5</f>
        <v>5.9641344302998256</v>
      </c>
    </row>
    <row r="357" spans="1:23" x14ac:dyDescent="0.35">
      <c r="A357" s="142">
        <f t="shared" si="65"/>
        <v>354</v>
      </c>
      <c r="B357" s="143">
        <f t="shared" si="66"/>
        <v>367.6387447130025</v>
      </c>
      <c r="C357" s="133">
        <v>270</v>
      </c>
      <c r="D357" s="133">
        <v>0</v>
      </c>
      <c r="E357" s="166">
        <v>0</v>
      </c>
      <c r="F357" s="143"/>
      <c r="G357" s="143"/>
      <c r="H357" s="143"/>
      <c r="I357" s="143"/>
      <c r="J357" s="143"/>
      <c r="K357" s="143"/>
      <c r="L357" s="167">
        <f t="shared" si="68"/>
        <v>9.2172279742243752</v>
      </c>
      <c r="M357" s="143">
        <f t="shared" si="60"/>
        <v>0.22397863977365232</v>
      </c>
      <c r="N357" s="143">
        <f t="shared" si="61"/>
        <v>36.868911896897501</v>
      </c>
      <c r="O357" s="143">
        <f t="shared" si="62"/>
        <v>0</v>
      </c>
      <c r="P357" s="143">
        <f t="shared" si="63"/>
        <v>2488.6515530405813</v>
      </c>
      <c r="Q357" s="143">
        <f t="shared" si="63"/>
        <v>0</v>
      </c>
      <c r="R357" s="143">
        <f t="shared" si="63"/>
        <v>0</v>
      </c>
      <c r="S357" s="143">
        <f t="shared" si="64"/>
        <v>2488.6515530405813</v>
      </c>
      <c r="T357" s="143">
        <f>U356-(U356*(0.5^(1/'SW7'!C$2)))</f>
        <v>1734.5283177972306</v>
      </c>
      <c r="U357" s="143">
        <f t="shared" si="67"/>
        <v>274133.78112882131</v>
      </c>
      <c r="V357" s="147">
        <f>(U357*'SW7'!C$3/(B357*'SW7'!C$4)/1000)</f>
        <v>0.47714025659941423</v>
      </c>
      <c r="W357" s="147">
        <f>V357/'SW7'!C$5</f>
        <v>5.9642532074926775</v>
      </c>
    </row>
    <row r="358" spans="1:23" x14ac:dyDescent="0.35">
      <c r="A358" s="142">
        <f t="shared" si="65"/>
        <v>355</v>
      </c>
      <c r="B358" s="143">
        <f t="shared" si="66"/>
        <v>368.64188764800252</v>
      </c>
      <c r="C358" s="133">
        <v>270</v>
      </c>
      <c r="D358" s="133">
        <v>0</v>
      </c>
      <c r="E358" s="166">
        <v>0</v>
      </c>
      <c r="F358" s="143"/>
      <c r="G358" s="143"/>
      <c r="H358" s="143"/>
      <c r="I358" s="143"/>
      <c r="J358" s="143"/>
      <c r="K358" s="143"/>
      <c r="L358" s="167">
        <f t="shared" si="68"/>
        <v>9.232658731988419</v>
      </c>
      <c r="M358" s="143">
        <f t="shared" si="60"/>
        <v>0.22435360718731856</v>
      </c>
      <c r="N358" s="143">
        <f t="shared" si="61"/>
        <v>36.930634927953676</v>
      </c>
      <c r="O358" s="143">
        <f t="shared" si="62"/>
        <v>0</v>
      </c>
      <c r="P358" s="143">
        <f t="shared" si="63"/>
        <v>2492.8178576368732</v>
      </c>
      <c r="Q358" s="143">
        <f t="shared" si="63"/>
        <v>0</v>
      </c>
      <c r="R358" s="143">
        <f t="shared" si="63"/>
        <v>0</v>
      </c>
      <c r="S358" s="143">
        <f t="shared" si="64"/>
        <v>2492.8178576368732</v>
      </c>
      <c r="T358" s="143">
        <f>U357-(U357*(0.5^(1/'SW7'!C$2)))</f>
        <v>1739.3169576944783</v>
      </c>
      <c r="U358" s="143">
        <f t="shared" si="67"/>
        <v>274887.90436406469</v>
      </c>
      <c r="V358" s="147">
        <f>(U358*'SW7'!C$3/(B358*'SW7'!C$4)/1000)</f>
        <v>0.47715087783892585</v>
      </c>
      <c r="W358" s="147">
        <f>V358/'SW7'!C$5</f>
        <v>5.9643859729865731</v>
      </c>
    </row>
    <row r="359" spans="1:23" x14ac:dyDescent="0.35">
      <c r="A359" s="142">
        <f t="shared" si="65"/>
        <v>356</v>
      </c>
      <c r="B359" s="143">
        <f t="shared" si="66"/>
        <v>369.64328140288251</v>
      </c>
      <c r="C359" s="133">
        <v>270</v>
      </c>
      <c r="D359" s="133">
        <v>0</v>
      </c>
      <c r="E359" s="166">
        <v>0</v>
      </c>
      <c r="F359" s="143"/>
      <c r="G359" s="143"/>
      <c r="H359" s="143"/>
      <c r="I359" s="143"/>
      <c r="J359" s="143"/>
      <c r="K359" s="143"/>
      <c r="L359" s="167">
        <f t="shared" si="68"/>
        <v>9.2480460839067753</v>
      </c>
      <c r="M359" s="143">
        <f t="shared" si="60"/>
        <v>0.22472751983893463</v>
      </c>
      <c r="N359" s="143">
        <f t="shared" si="61"/>
        <v>36.992184335627101</v>
      </c>
      <c r="O359" s="143">
        <f t="shared" si="62"/>
        <v>0</v>
      </c>
      <c r="P359" s="143">
        <f t="shared" si="63"/>
        <v>2496.9724426548291</v>
      </c>
      <c r="Q359" s="143">
        <f t="shared" si="63"/>
        <v>0</v>
      </c>
      <c r="R359" s="143">
        <f t="shared" si="63"/>
        <v>0</v>
      </c>
      <c r="S359" s="143">
        <f t="shared" si="64"/>
        <v>2496.9724426548291</v>
      </c>
      <c r="T359" s="143">
        <f>U358-(U358*(0.5^(1/'SW7'!C$2)))</f>
        <v>1744.1016993846279</v>
      </c>
      <c r="U359" s="143">
        <f t="shared" si="67"/>
        <v>275641.4052640071</v>
      </c>
      <c r="V359" s="147">
        <f>(U359*'SW7'!C$3/(B359*'SW7'!C$4)/1000)</f>
        <v>0.47716262207065879</v>
      </c>
      <c r="W359" s="147">
        <f>V359/'SW7'!C$5</f>
        <v>5.9645327758832352</v>
      </c>
    </row>
    <row r="360" spans="1:23" x14ac:dyDescent="0.35">
      <c r="A360" s="142">
        <f t="shared" si="65"/>
        <v>357</v>
      </c>
      <c r="B360" s="143">
        <f t="shared" si="66"/>
        <v>370.64290531412252</v>
      </c>
      <c r="C360" s="133">
        <v>270</v>
      </c>
      <c r="D360" s="133">
        <v>0</v>
      </c>
      <c r="E360" s="166">
        <v>0</v>
      </c>
      <c r="F360" s="143"/>
      <c r="G360" s="143"/>
      <c r="H360" s="143"/>
      <c r="I360" s="143"/>
      <c r="J360" s="143"/>
      <c r="K360" s="143"/>
      <c r="L360" s="167">
        <f t="shared" si="68"/>
        <v>9.2633902734909803</v>
      </c>
      <c r="M360" s="143">
        <f t="shared" si="60"/>
        <v>0.22510038364583082</v>
      </c>
      <c r="N360" s="143">
        <f t="shared" si="61"/>
        <v>37.053561093963921</v>
      </c>
      <c r="O360" s="143">
        <f t="shared" si="62"/>
        <v>0</v>
      </c>
      <c r="P360" s="143">
        <f t="shared" si="63"/>
        <v>2501.1153738425646</v>
      </c>
      <c r="Q360" s="143">
        <f t="shared" si="63"/>
        <v>0</v>
      </c>
      <c r="R360" s="143">
        <f t="shared" si="63"/>
        <v>0</v>
      </c>
      <c r="S360" s="143">
        <f t="shared" si="64"/>
        <v>2501.1153738425646</v>
      </c>
      <c r="T360" s="143">
        <f>U359-(U359*(0.5^(1/'SW7'!C$2)))</f>
        <v>1748.8824924977962</v>
      </c>
      <c r="U360" s="143">
        <f t="shared" si="67"/>
        <v>276394.27600727731</v>
      </c>
      <c r="V360" s="147">
        <f>(U360*'SW7'!C$3/(B360*'SW7'!C$4)/1000)</f>
        <v>0.47717549345837923</v>
      </c>
      <c r="W360" s="147">
        <f>V360/'SW7'!C$5</f>
        <v>5.9646936682297405</v>
      </c>
    </row>
    <row r="361" spans="1:23" x14ac:dyDescent="0.35">
      <c r="A361" s="142">
        <f t="shared" si="65"/>
        <v>358</v>
      </c>
      <c r="B361" s="143">
        <f t="shared" si="66"/>
        <v>371.64073868628253</v>
      </c>
      <c r="C361" s="133">
        <v>270</v>
      </c>
      <c r="D361" s="133">
        <v>0</v>
      </c>
      <c r="E361" s="166">
        <v>0</v>
      </c>
      <c r="F361" s="143"/>
      <c r="G361" s="143"/>
      <c r="H361" s="143"/>
      <c r="I361" s="143"/>
      <c r="J361" s="143"/>
      <c r="K361" s="143"/>
      <c r="L361" s="167">
        <f t="shared" si="68"/>
        <v>9.2786915422091134</v>
      </c>
      <c r="M361" s="143">
        <f t="shared" si="60"/>
        <v>0.22547220447568145</v>
      </c>
      <c r="N361" s="143">
        <f t="shared" si="61"/>
        <v>37.114766168836454</v>
      </c>
      <c r="O361" s="143">
        <f t="shared" si="62"/>
        <v>0</v>
      </c>
      <c r="P361" s="143">
        <f t="shared" si="63"/>
        <v>2505.2467163964607</v>
      </c>
      <c r="Q361" s="143">
        <f t="shared" si="63"/>
        <v>0</v>
      </c>
      <c r="R361" s="143">
        <f t="shared" si="63"/>
        <v>0</v>
      </c>
      <c r="S361" s="143">
        <f t="shared" si="64"/>
        <v>2505.2467163964607</v>
      </c>
      <c r="T361" s="143">
        <f>U360-(U360*(0.5^(1/'SW7'!C$2)))</f>
        <v>1753.6592874091584</v>
      </c>
      <c r="U361" s="143">
        <f t="shared" si="67"/>
        <v>277146.50888862211</v>
      </c>
      <c r="V361" s="147">
        <f>(U361*'SW7'!C$3/(B361*'SW7'!C$4)/1000)</f>
        <v>0.47718949639687741</v>
      </c>
      <c r="W361" s="147">
        <f>V361/'SW7'!C$5</f>
        <v>5.9648687049609679</v>
      </c>
    </row>
    <row r="362" spans="1:23" x14ac:dyDescent="0.35">
      <c r="A362" s="142">
        <f t="shared" si="65"/>
        <v>359</v>
      </c>
      <c r="B362" s="143">
        <f t="shared" si="66"/>
        <v>372.63676079200258</v>
      </c>
      <c r="C362" s="133">
        <v>270</v>
      </c>
      <c r="D362" s="133">
        <v>0</v>
      </c>
      <c r="E362" s="166">
        <v>0</v>
      </c>
      <c r="F362" s="143"/>
      <c r="G362" s="143"/>
      <c r="H362" s="143"/>
      <c r="I362" s="143"/>
      <c r="J362" s="143"/>
      <c r="K362" s="143"/>
      <c r="L362" s="167">
        <f t="shared" si="68"/>
        <v>9.293950129508584</v>
      </c>
      <c r="M362" s="143">
        <f t="shared" si="60"/>
        <v>0.22584298814705858</v>
      </c>
      <c r="N362" s="143">
        <f t="shared" si="61"/>
        <v>37.175800518034336</v>
      </c>
      <c r="O362" s="143">
        <f t="shared" si="62"/>
        <v>0</v>
      </c>
      <c r="P362" s="143">
        <f t="shared" si="63"/>
        <v>2509.3665349673179</v>
      </c>
      <c r="Q362" s="143">
        <f t="shared" si="63"/>
        <v>0</v>
      </c>
      <c r="R362" s="143">
        <f t="shared" si="63"/>
        <v>0</v>
      </c>
      <c r="S362" s="143">
        <f t="shared" si="64"/>
        <v>2509.3665349673179</v>
      </c>
      <c r="T362" s="143">
        <f>U361-(U361*(0.5^(1/'SW7'!C$2)))</f>
        <v>1758.4320352305658</v>
      </c>
      <c r="U362" s="143">
        <f t="shared" si="67"/>
        <v>277898.09631760942</v>
      </c>
      <c r="V362" s="147">
        <f>(U362*'SW7'!C$3/(B362*'SW7'!C$4)/1000)</f>
        <v>0.47720463550748399</v>
      </c>
      <c r="W362" s="147">
        <f>V362/'SW7'!C$5</f>
        <v>5.9650579438435498</v>
      </c>
    </row>
    <row r="363" spans="1:23" x14ac:dyDescent="0.35">
      <c r="A363" s="142">
        <f t="shared" si="65"/>
        <v>360</v>
      </c>
      <c r="B363" s="143">
        <f t="shared" si="66"/>
        <v>373.63095087200253</v>
      </c>
      <c r="C363" s="133">
        <v>270</v>
      </c>
      <c r="D363" s="133">
        <v>0</v>
      </c>
      <c r="E363" s="166">
        <v>0</v>
      </c>
      <c r="F363" s="143"/>
      <c r="G363" s="143"/>
      <c r="H363" s="143"/>
      <c r="I363" s="143"/>
      <c r="J363" s="143"/>
      <c r="K363" s="143"/>
      <c r="L363" s="167">
        <f t="shared" si="68"/>
        <v>9.3091662728386417</v>
      </c>
      <c r="M363" s="143">
        <f t="shared" si="60"/>
        <v>0.22621274042997899</v>
      </c>
      <c r="N363" s="143">
        <f t="shared" si="61"/>
        <v>37.236665091354567</v>
      </c>
      <c r="O363" s="143">
        <f t="shared" si="62"/>
        <v>0</v>
      </c>
      <c r="P363" s="143">
        <f t="shared" si="63"/>
        <v>2513.4748936664332</v>
      </c>
      <c r="Q363" s="143">
        <f t="shared" si="63"/>
        <v>0</v>
      </c>
      <c r="R363" s="143">
        <f t="shared" si="63"/>
        <v>0</v>
      </c>
      <c r="S363" s="143">
        <f t="shared" si="64"/>
        <v>2513.4748936664332</v>
      </c>
      <c r="T363" s="143">
        <f>U362-(U362*(0.5^(1/'SW7'!C$2)))</f>
        <v>1763.2006878024549</v>
      </c>
      <c r="U363" s="143">
        <f t="shared" si="67"/>
        <v>278649.03081734618</v>
      </c>
      <c r="V363" s="147">
        <f>(U363*'SW7'!C$3/(B363*'SW7'!C$4)/1000)</f>
        <v>0.47722091563370755</v>
      </c>
      <c r="W363" s="147">
        <f>V363/'SW7'!C$5</f>
        <v>5.9652614454213442</v>
      </c>
    </row>
    <row r="364" spans="1:23" x14ac:dyDescent="0.35">
      <c r="A364" s="142">
        <f t="shared" si="65"/>
        <v>361</v>
      </c>
      <c r="B364" s="143">
        <f t="shared" si="66"/>
        <v>374.62328813508253</v>
      </c>
      <c r="C364" s="133">
        <v>270</v>
      </c>
      <c r="D364" s="133">
        <v>0</v>
      </c>
      <c r="E364" s="166">
        <v>0</v>
      </c>
      <c r="F364" s="143"/>
      <c r="G364" s="143"/>
      <c r="H364" s="143"/>
      <c r="I364" s="143"/>
      <c r="J364" s="143"/>
      <c r="K364" s="143"/>
      <c r="L364" s="167">
        <f t="shared" si="68"/>
        <v>9.3243402076725239</v>
      </c>
      <c r="M364" s="143">
        <f t="shared" si="60"/>
        <v>0.22658146704644233</v>
      </c>
      <c r="N364" s="143">
        <f t="shared" si="61"/>
        <v>37.297360830690096</v>
      </c>
      <c r="O364" s="143">
        <f t="shared" si="62"/>
        <v>0</v>
      </c>
      <c r="P364" s="143">
        <f t="shared" si="63"/>
        <v>2517.5718560715814</v>
      </c>
      <c r="Q364" s="143">
        <f t="shared" si="63"/>
        <v>0</v>
      </c>
      <c r="R364" s="143">
        <f t="shared" si="63"/>
        <v>0</v>
      </c>
      <c r="S364" s="143">
        <f t="shared" si="64"/>
        <v>2517.5718560715814</v>
      </c>
      <c r="T364" s="143">
        <f>U363-(U363*(0.5^(1/'SW7'!C$2)))</f>
        <v>1767.9651976856985</v>
      </c>
      <c r="U364" s="143">
        <f t="shared" si="67"/>
        <v>279399.30502321018</v>
      </c>
      <c r="V364" s="147">
        <f>(U364*'SW7'!C$3/(B364*'SW7'!C$4)/1000)</f>
        <v>0.47723834183698755</v>
      </c>
      <c r="W364" s="147">
        <f>V364/'SW7'!C$5</f>
        <v>5.9654792729623445</v>
      </c>
    </row>
    <row r="365" spans="1:23" x14ac:dyDescent="0.35">
      <c r="A365" s="142">
        <f t="shared" si="65"/>
        <v>362</v>
      </c>
      <c r="B365" s="143">
        <f t="shared" si="66"/>
        <v>375.61375175812253</v>
      </c>
      <c r="C365" s="133">
        <v>270</v>
      </c>
      <c r="D365" s="133">
        <v>0</v>
      </c>
      <c r="E365" s="166">
        <v>0</v>
      </c>
      <c r="F365" s="143"/>
      <c r="G365" s="143"/>
      <c r="H365" s="143"/>
      <c r="I365" s="143"/>
      <c r="J365" s="143"/>
      <c r="K365" s="143"/>
      <c r="L365" s="167">
        <f t="shared" si="68"/>
        <v>9.3394721675293333</v>
      </c>
      <c r="M365" s="143">
        <f t="shared" si="60"/>
        <v>0.22694917367096279</v>
      </c>
      <c r="N365" s="143">
        <f t="shared" si="61"/>
        <v>37.357888670117333</v>
      </c>
      <c r="O365" s="143">
        <f t="shared" si="62"/>
        <v>0</v>
      </c>
      <c r="P365" s="143">
        <f t="shared" si="63"/>
        <v>2521.65748523292</v>
      </c>
      <c r="Q365" s="143">
        <f t="shared" si="63"/>
        <v>0</v>
      </c>
      <c r="R365" s="143">
        <f t="shared" si="63"/>
        <v>0</v>
      </c>
      <c r="S365" s="143">
        <f t="shared" si="64"/>
        <v>2521.65748523292</v>
      </c>
      <c r="T365" s="143">
        <f>U364-(U364*(0.5^(1/'SW7'!C$2)))</f>
        <v>1772.7255181533401</v>
      </c>
      <c r="U365" s="143">
        <f t="shared" si="67"/>
        <v>280148.91168159607</v>
      </c>
      <c r="V365" s="147">
        <f>(U365*'SW7'!C$3/(B365*'SW7'!C$4)/1000)</f>
        <v>0.47725691939256243</v>
      </c>
      <c r="W365" s="147">
        <f>V365/'SW7'!C$5</f>
        <v>5.9657114924070305</v>
      </c>
    </row>
    <row r="366" spans="1:23" x14ac:dyDescent="0.35">
      <c r="A366" s="142">
        <f t="shared" si="65"/>
        <v>363</v>
      </c>
      <c r="B366" s="143">
        <f t="shared" si="66"/>
        <v>376.60232088608257</v>
      </c>
      <c r="C366" s="133">
        <v>270</v>
      </c>
      <c r="D366" s="133">
        <v>0</v>
      </c>
      <c r="E366" s="166">
        <v>0</v>
      </c>
      <c r="F366" s="143"/>
      <c r="G366" s="143"/>
      <c r="H366" s="143"/>
      <c r="I366" s="143"/>
      <c r="J366" s="143"/>
      <c r="K366" s="143"/>
      <c r="L366" s="167">
        <f t="shared" si="68"/>
        <v>9.3545623839955887</v>
      </c>
      <c r="M366" s="143">
        <f t="shared" si="60"/>
        <v>0.22731586593109279</v>
      </c>
      <c r="N366" s="143">
        <f t="shared" si="61"/>
        <v>37.418249535982355</v>
      </c>
      <c r="O366" s="143">
        <f t="shared" si="62"/>
        <v>0</v>
      </c>
      <c r="P366" s="143">
        <f t="shared" si="63"/>
        <v>2525.7318436788091</v>
      </c>
      <c r="Q366" s="143">
        <f t="shared" si="63"/>
        <v>0</v>
      </c>
      <c r="R366" s="143">
        <f t="shared" si="63"/>
        <v>0</v>
      </c>
      <c r="S366" s="143">
        <f t="shared" si="64"/>
        <v>2525.7318436788091</v>
      </c>
      <c r="T366" s="143">
        <f>U365-(U365*(0.5^(1/'SW7'!C$2)))</f>
        <v>1777.4816031829105</v>
      </c>
      <c r="U366" s="143">
        <f t="shared" si="67"/>
        <v>280897.84364867565</v>
      </c>
      <c r="V366" s="147">
        <f>(U366*'SW7'!C$3/(B366*'SW7'!C$4)/1000)</f>
        <v>0.47727665378544992</v>
      </c>
      <c r="W366" s="147">
        <f>V366/'SW7'!C$5</f>
        <v>5.9659581723181239</v>
      </c>
    </row>
    <row r="367" spans="1:23" x14ac:dyDescent="0.35">
      <c r="A367" s="142">
        <f t="shared" si="65"/>
        <v>364</v>
      </c>
      <c r="B367" s="143">
        <f t="shared" si="66"/>
        <v>377.58897463200259</v>
      </c>
      <c r="C367" s="133">
        <v>270</v>
      </c>
      <c r="D367" s="133">
        <v>0</v>
      </c>
      <c r="E367" s="166">
        <v>0</v>
      </c>
      <c r="F367" s="143"/>
      <c r="G367" s="143"/>
      <c r="H367" s="143"/>
      <c r="I367" s="143"/>
      <c r="J367" s="143"/>
      <c r="K367" s="143"/>
      <c r="L367" s="167">
        <f t="shared" si="68"/>
        <v>9.3696110867464988</v>
      </c>
      <c r="M367" s="143">
        <f t="shared" si="60"/>
        <v>0.22768154940793991</v>
      </c>
      <c r="N367" s="143">
        <f t="shared" si="61"/>
        <v>37.478444346985995</v>
      </c>
      <c r="O367" s="143">
        <f t="shared" si="62"/>
        <v>0</v>
      </c>
      <c r="P367" s="143">
        <f t="shared" si="63"/>
        <v>2529.7949934215549</v>
      </c>
      <c r="Q367" s="143">
        <f t="shared" si="63"/>
        <v>0</v>
      </c>
      <c r="R367" s="143">
        <f t="shared" si="63"/>
        <v>0</v>
      </c>
      <c r="S367" s="143">
        <f t="shared" si="64"/>
        <v>2529.7949934215549</v>
      </c>
      <c r="T367" s="143">
        <f>U366-(U366*(0.5^(1/'SW7'!C$2)))</f>
        <v>1782.2334074484534</v>
      </c>
      <c r="U367" s="143">
        <f t="shared" si="67"/>
        <v>281646.09388917155</v>
      </c>
      <c r="V367" s="147">
        <f>(U367*'SW7'!C$3/(B367*'SW7'!C$4)/1000)</f>
        <v>0.47729755070653601</v>
      </c>
      <c r="W367" s="147">
        <f>V367/'SW7'!C$5</f>
        <v>5.9662193838317004</v>
      </c>
    </row>
    <row r="368" spans="1:23" x14ac:dyDescent="0.35">
      <c r="A368" s="142">
        <f t="shared" si="65"/>
        <v>365</v>
      </c>
      <c r="B368" s="143">
        <f t="shared" si="66"/>
        <v>378.57369207700259</v>
      </c>
      <c r="C368" s="133">
        <v>270</v>
      </c>
      <c r="D368" s="133">
        <v>0</v>
      </c>
      <c r="E368" s="166">
        <v>0</v>
      </c>
      <c r="F368" s="143"/>
      <c r="G368" s="143"/>
      <c r="H368" s="143"/>
      <c r="I368" s="143"/>
      <c r="J368" s="143"/>
      <c r="K368" s="143"/>
      <c r="L368" s="167">
        <f t="shared" si="68"/>
        <v>9.3846185035669443</v>
      </c>
      <c r="M368" s="143">
        <f t="shared" si="60"/>
        <v>0.22804622963667673</v>
      </c>
      <c r="N368" s="143">
        <f t="shared" si="61"/>
        <v>37.538474014267777</v>
      </c>
      <c r="O368" s="143">
        <f t="shared" si="62"/>
        <v>0</v>
      </c>
      <c r="P368" s="143">
        <f t="shared" si="63"/>
        <v>2533.8469959630747</v>
      </c>
      <c r="Q368" s="143">
        <f t="shared" si="63"/>
        <v>0</v>
      </c>
      <c r="R368" s="143">
        <f t="shared" si="63"/>
        <v>0</v>
      </c>
      <c r="S368" s="143">
        <f t="shared" si="64"/>
        <v>2533.8469959630747</v>
      </c>
      <c r="T368" s="143">
        <f>U367-(U367*(0.5^(1/'SW7'!C$2)))</f>
        <v>1786.9808863127255</v>
      </c>
      <c r="U368" s="143">
        <f t="shared" si="67"/>
        <v>282393.65547514462</v>
      </c>
      <c r="V368" s="147">
        <f>(U368*'SW7'!C$3/(B368*'SW7'!C$4)/1000)</f>
        <v>0.47731961604877293</v>
      </c>
      <c r="W368" s="147">
        <f>V368/'SW7'!C$5</f>
        <v>5.9664952006096614</v>
      </c>
    </row>
    <row r="369" spans="1:23" x14ac:dyDescent="0.35">
      <c r="A369" s="142">
        <f t="shared" si="65"/>
        <v>366</v>
      </c>
      <c r="B369" s="143">
        <f t="shared" si="66"/>
        <v>379.55645227028259</v>
      </c>
      <c r="C369" s="133">
        <v>270</v>
      </c>
      <c r="D369" s="133">
        <v>0</v>
      </c>
      <c r="E369" s="166">
        <v>0</v>
      </c>
      <c r="F369" s="143"/>
      <c r="G369" s="143"/>
      <c r="H369" s="143"/>
      <c r="I369" s="143"/>
      <c r="J369" s="143"/>
      <c r="K369" s="143"/>
      <c r="L369" s="167">
        <f t="shared" si="68"/>
        <v>9.3995848603721548</v>
      </c>
      <c r="M369" s="143">
        <f t="shared" si="60"/>
        <v>0.22840991210704334</v>
      </c>
      <c r="N369" s="143">
        <f t="shared" si="61"/>
        <v>37.598339441488619</v>
      </c>
      <c r="O369" s="143">
        <f t="shared" si="62"/>
        <v>0</v>
      </c>
      <c r="P369" s="143">
        <f t="shared" si="63"/>
        <v>2537.8879123004817</v>
      </c>
      <c r="Q369" s="143">
        <f t="shared" si="63"/>
        <v>0</v>
      </c>
      <c r="R369" s="143">
        <f t="shared" si="63"/>
        <v>0</v>
      </c>
      <c r="S369" s="143">
        <f t="shared" si="64"/>
        <v>2537.8879123004817</v>
      </c>
      <c r="T369" s="143">
        <f>U368-(U368*(0.5^(1/'SW7'!C$2)))</f>
        <v>1791.7239958195132</v>
      </c>
      <c r="U369" s="143">
        <f t="shared" si="67"/>
        <v>283140.52158479497</v>
      </c>
      <c r="V369" s="147">
        <f>(U369*'SW7'!C$3/(B369*'SW7'!C$4)/1000)</f>
        <v>0.47734285590348075</v>
      </c>
      <c r="W369" s="147">
        <f>V369/'SW7'!C$5</f>
        <v>5.9667856987935091</v>
      </c>
    </row>
    <row r="370" spans="1:23" x14ac:dyDescent="0.35">
      <c r="A370" s="142">
        <f t="shared" si="65"/>
        <v>367</v>
      </c>
      <c r="B370" s="143">
        <f t="shared" si="66"/>
        <v>380.53723422912265</v>
      </c>
      <c r="C370" s="133">
        <v>270</v>
      </c>
      <c r="D370" s="133">
        <v>0</v>
      </c>
      <c r="E370" s="166">
        <v>0</v>
      </c>
      <c r="F370" s="143"/>
      <c r="G370" s="143"/>
      <c r="H370" s="143"/>
      <c r="I370" s="143"/>
      <c r="J370" s="143"/>
      <c r="K370" s="143"/>
      <c r="L370" s="167">
        <f t="shared" si="68"/>
        <v>9.4145103812281157</v>
      </c>
      <c r="M370" s="143">
        <f t="shared" si="60"/>
        <v>0.22877260226384319</v>
      </c>
      <c r="N370" s="143">
        <f t="shared" si="61"/>
        <v>37.658041524912463</v>
      </c>
      <c r="O370" s="143">
        <f t="shared" si="62"/>
        <v>0</v>
      </c>
      <c r="P370" s="143">
        <f t="shared" si="63"/>
        <v>2541.9178029315913</v>
      </c>
      <c r="Q370" s="143">
        <f t="shared" si="63"/>
        <v>0</v>
      </c>
      <c r="R370" s="143">
        <f t="shared" si="63"/>
        <v>0</v>
      </c>
      <c r="S370" s="143">
        <f t="shared" si="64"/>
        <v>2541.9178029315913</v>
      </c>
      <c r="T370" s="143">
        <f>U369-(U369*(0.5^(1/'SW7'!C$2)))</f>
        <v>1796.4626926860656</v>
      </c>
      <c r="U370" s="143">
        <f t="shared" si="67"/>
        <v>283886.68550127593</v>
      </c>
      <c r="V370" s="147">
        <f>(U370*'SW7'!C$3/(B370*'SW7'!C$4)/1000)</f>
        <v>0.47736727655675282</v>
      </c>
      <c r="W370" s="147">
        <f>V370/'SW7'!C$5</f>
        <v>5.9670909569594102</v>
      </c>
    </row>
    <row r="371" spans="1:23" x14ac:dyDescent="0.35">
      <c r="A371" s="142">
        <f t="shared" si="65"/>
        <v>368</v>
      </c>
      <c r="B371" s="143">
        <f t="shared" si="66"/>
        <v>381.51601693888267</v>
      </c>
      <c r="C371" s="133">
        <v>270</v>
      </c>
      <c r="D371" s="133">
        <v>0</v>
      </c>
      <c r="E371" s="166">
        <v>0</v>
      </c>
      <c r="F371" s="143"/>
      <c r="G371" s="143"/>
      <c r="H371" s="143"/>
      <c r="I371" s="143"/>
      <c r="J371" s="143"/>
      <c r="K371" s="143"/>
      <c r="L371" s="167">
        <f t="shared" si="68"/>
        <v>9.4293952883716905</v>
      </c>
      <c r="M371" s="143">
        <f t="shared" si="60"/>
        <v>0.22913430550743208</v>
      </c>
      <c r="N371" s="143">
        <f t="shared" si="61"/>
        <v>37.717581153486762</v>
      </c>
      <c r="O371" s="143">
        <f t="shared" si="62"/>
        <v>0</v>
      </c>
      <c r="P371" s="143">
        <f t="shared" si="63"/>
        <v>2545.9367278603563</v>
      </c>
      <c r="Q371" s="143">
        <f t="shared" si="63"/>
        <v>0</v>
      </c>
      <c r="R371" s="143">
        <f t="shared" si="63"/>
        <v>0</v>
      </c>
      <c r="S371" s="143">
        <f t="shared" si="64"/>
        <v>2545.9367278603563</v>
      </c>
      <c r="T371" s="143">
        <f>U370-(U370*(0.5^(1/'SW7'!C$2)))</f>
        <v>1801.1969342954108</v>
      </c>
      <c r="U371" s="143">
        <f t="shared" si="67"/>
        <v>284632.14061152143</v>
      </c>
      <c r="V371" s="147">
        <f>(U371*'SW7'!C$3/(B371*'SW7'!C$4)/1000)</f>
        <v>0.47739288448596212</v>
      </c>
      <c r="W371" s="147">
        <f>V371/'SW7'!C$5</f>
        <v>5.9674110560745266</v>
      </c>
    </row>
    <row r="372" spans="1:23" x14ac:dyDescent="0.35">
      <c r="A372" s="142">
        <f t="shared" si="65"/>
        <v>369</v>
      </c>
      <c r="B372" s="143">
        <f t="shared" si="66"/>
        <v>382.49277935300267</v>
      </c>
      <c r="C372" s="133">
        <v>270</v>
      </c>
      <c r="D372" s="133">
        <v>0</v>
      </c>
      <c r="E372" s="166">
        <v>0</v>
      </c>
      <c r="F372" s="143"/>
      <c r="G372" s="143"/>
      <c r="H372" s="143"/>
      <c r="I372" s="143"/>
      <c r="J372" s="143"/>
      <c r="K372" s="143"/>
      <c r="L372" s="167">
        <f t="shared" si="68"/>
        <v>9.444239802230495</v>
      </c>
      <c r="M372" s="143">
        <f t="shared" si="60"/>
        <v>0.22949502719420101</v>
      </c>
      <c r="N372" s="143">
        <f t="shared" si="61"/>
        <v>37.77695920892198</v>
      </c>
      <c r="O372" s="143">
        <f t="shared" si="62"/>
        <v>0</v>
      </c>
      <c r="P372" s="143">
        <f t="shared" si="63"/>
        <v>2549.9447466022339</v>
      </c>
      <c r="Q372" s="143">
        <f t="shared" si="63"/>
        <v>0</v>
      </c>
      <c r="R372" s="143">
        <f t="shared" si="63"/>
        <v>0</v>
      </c>
      <c r="S372" s="143">
        <f t="shared" si="64"/>
        <v>2549.9447466022339</v>
      </c>
      <c r="T372" s="143">
        <f>U371-(U371*(0.5^(1/'SW7'!C$2)))</f>
        <v>1805.9266786892549</v>
      </c>
      <c r="U372" s="143">
        <f t="shared" si="67"/>
        <v>285376.88040508638</v>
      </c>
      <c r="V372" s="147">
        <f>(U372*'SW7'!C$3/(B372*'SW7'!C$4)/1000)</f>
        <v>0.47741968635636595</v>
      </c>
      <c r="W372" s="147">
        <f>V372/'SW7'!C$5</f>
        <v>5.9677460794545745</v>
      </c>
    </row>
    <row r="373" spans="1:23" x14ac:dyDescent="0.35">
      <c r="A373" s="142">
        <f t="shared" si="65"/>
        <v>370</v>
      </c>
      <c r="B373" s="143">
        <f t="shared" si="66"/>
        <v>383.46750039300264</v>
      </c>
      <c r="C373" s="133">
        <v>270</v>
      </c>
      <c r="D373" s="133">
        <v>0</v>
      </c>
      <c r="E373" s="166">
        <v>0</v>
      </c>
      <c r="F373" s="143"/>
      <c r="G373" s="143"/>
      <c r="H373" s="143"/>
      <c r="I373" s="143"/>
      <c r="J373" s="143"/>
      <c r="K373" s="143"/>
      <c r="L373" s="167">
        <f t="shared" si="68"/>
        <v>9.4590441414424653</v>
      </c>
      <c r="M373" s="143">
        <f t="shared" si="60"/>
        <v>0.2298547726370519</v>
      </c>
      <c r="N373" s="143">
        <f t="shared" si="61"/>
        <v>37.836176565769861</v>
      </c>
      <c r="O373" s="143">
        <f t="shared" si="62"/>
        <v>0</v>
      </c>
      <c r="P373" s="143">
        <f t="shared" si="63"/>
        <v>2553.9419181894655</v>
      </c>
      <c r="Q373" s="143">
        <f t="shared" si="63"/>
        <v>0</v>
      </c>
      <c r="R373" s="143">
        <f t="shared" si="63"/>
        <v>0</v>
      </c>
      <c r="S373" s="143">
        <f t="shared" si="64"/>
        <v>2553.9419181894655</v>
      </c>
      <c r="T373" s="143">
        <f>U372-(U372*(0.5^(1/'SW7'!C$2)))</f>
        <v>1810.6518845601822</v>
      </c>
      <c r="U373" s="143">
        <f t="shared" si="67"/>
        <v>286120.89847299934</v>
      </c>
      <c r="V373" s="147">
        <f>(U373*'SW7'!C$3/(B373*'SW7'!C$4)/1000)</f>
        <v>0.47744768901780771</v>
      </c>
      <c r="W373" s="147">
        <f>V373/'SW7'!C$5</f>
        <v>5.9680961127225967</v>
      </c>
    </row>
    <row r="374" spans="1:23" x14ac:dyDescent="0.35">
      <c r="A374" s="142">
        <f t="shared" si="65"/>
        <v>371</v>
      </c>
      <c r="B374" s="143">
        <f t="shared" si="66"/>
        <v>384.44015894848269</v>
      </c>
      <c r="C374" s="133">
        <v>270</v>
      </c>
      <c r="D374" s="133">
        <v>0</v>
      </c>
      <c r="E374" s="166">
        <v>0</v>
      </c>
      <c r="F374" s="143"/>
      <c r="G374" s="143"/>
      <c r="H374" s="143"/>
      <c r="I374" s="143"/>
      <c r="J374" s="143"/>
      <c r="K374" s="143"/>
      <c r="L374" s="167">
        <f t="shared" si="68"/>
        <v>9.473808522875192</v>
      </c>
      <c r="M374" s="143">
        <f t="shared" si="60"/>
        <v>0.23021354710586717</v>
      </c>
      <c r="N374" s="143">
        <f t="shared" si="61"/>
        <v>37.895234091500768</v>
      </c>
      <c r="O374" s="143">
        <f t="shared" si="62"/>
        <v>0</v>
      </c>
      <c r="P374" s="143">
        <f t="shared" si="63"/>
        <v>2557.9283011763018</v>
      </c>
      <c r="Q374" s="143">
        <f t="shared" si="63"/>
        <v>0</v>
      </c>
      <c r="R374" s="143">
        <f t="shared" si="63"/>
        <v>0</v>
      </c>
      <c r="S374" s="143">
        <f t="shared" si="64"/>
        <v>2557.9283011763018</v>
      </c>
      <c r="T374" s="143">
        <f>U373-(U373*(0.5^(1/'SW7'!C$2)))</f>
        <v>1815.3725112448446</v>
      </c>
      <c r="U374" s="143">
        <f t="shared" si="67"/>
        <v>286864.18850662862</v>
      </c>
      <c r="V374" s="147">
        <f>(U374*'SW7'!C$3/(B374*'SW7'!C$4)/1000)</f>
        <v>0.47747689950151373</v>
      </c>
      <c r="W374" s="147">
        <f>V374/'SW7'!C$5</f>
        <v>5.9684612437689211</v>
      </c>
    </row>
    <row r="375" spans="1:23" x14ac:dyDescent="0.35">
      <c r="A375" s="142">
        <f t="shared" si="65"/>
        <v>372</v>
      </c>
      <c r="B375" s="143">
        <f t="shared" si="66"/>
        <v>385.41073387712265</v>
      </c>
      <c r="C375" s="133">
        <v>270</v>
      </c>
      <c r="D375" s="133">
        <v>0</v>
      </c>
      <c r="E375" s="166">
        <v>0</v>
      </c>
      <c r="F375" s="143"/>
      <c r="G375" s="143"/>
      <c r="H375" s="143"/>
      <c r="I375" s="143"/>
      <c r="J375" s="143"/>
      <c r="K375" s="143"/>
      <c r="L375" s="167">
        <f t="shared" si="68"/>
        <v>9.4885331616449626</v>
      </c>
      <c r="M375" s="143">
        <f t="shared" si="60"/>
        <v>0.23057135582797258</v>
      </c>
      <c r="N375" s="143">
        <f t="shared" si="61"/>
        <v>37.954132646579851</v>
      </c>
      <c r="O375" s="143">
        <f t="shared" si="62"/>
        <v>0</v>
      </c>
      <c r="P375" s="143">
        <f t="shared" si="63"/>
        <v>2561.9039536441401</v>
      </c>
      <c r="Q375" s="143">
        <f t="shared" si="63"/>
        <v>0</v>
      </c>
      <c r="R375" s="143">
        <f t="shared" si="63"/>
        <v>0</v>
      </c>
      <c r="S375" s="143">
        <f t="shared" si="64"/>
        <v>2561.9039536441401</v>
      </c>
      <c r="T375" s="143">
        <f>U374-(U374*(0.5^(1/'SW7'!C$2)))</f>
        <v>1820.0885187162785</v>
      </c>
      <c r="U375" s="143">
        <f t="shared" si="67"/>
        <v>287606.74429656006</v>
      </c>
      <c r="V375" s="147">
        <f>(U375*'SW7'!C$3/(B375*'SW7'!C$4)/1000)</f>
        <v>0.4775073250169824</v>
      </c>
      <c r="W375" s="147">
        <f>V375/'SW7'!C$5</f>
        <v>5.9688415627122797</v>
      </c>
    </row>
    <row r="376" spans="1:23" x14ac:dyDescent="0.35">
      <c r="A376" s="142">
        <f t="shared" si="65"/>
        <v>373</v>
      </c>
      <c r="B376" s="143">
        <f t="shared" si="66"/>
        <v>386.37920400468266</v>
      </c>
      <c r="C376" s="133">
        <v>270</v>
      </c>
      <c r="D376" s="133">
        <v>0</v>
      </c>
      <c r="E376" s="166">
        <v>0</v>
      </c>
      <c r="F376" s="143"/>
      <c r="G376" s="143"/>
      <c r="H376" s="143"/>
      <c r="I376" s="143"/>
      <c r="J376" s="143"/>
      <c r="K376" s="143"/>
      <c r="L376" s="167">
        <f t="shared" si="68"/>
        <v>9.503218271135605</v>
      </c>
      <c r="M376" s="143">
        <f t="shared" si="60"/>
        <v>0.23092820398859518</v>
      </c>
      <c r="N376" s="143">
        <f t="shared" si="61"/>
        <v>38.01287308454242</v>
      </c>
      <c r="O376" s="143">
        <f t="shared" si="62"/>
        <v>0</v>
      </c>
      <c r="P376" s="143">
        <f t="shared" si="63"/>
        <v>2565.8689332066133</v>
      </c>
      <c r="Q376" s="143">
        <f t="shared" si="63"/>
        <v>0</v>
      </c>
      <c r="R376" s="143">
        <f t="shared" si="63"/>
        <v>0</v>
      </c>
      <c r="S376" s="143">
        <f t="shared" si="64"/>
        <v>2565.8689332066133</v>
      </c>
      <c r="T376" s="143">
        <f>U375-(U375*(0.5^(1/'SW7'!C$2)))</f>
        <v>1824.7998675771523</v>
      </c>
      <c r="U376" s="143">
        <f t="shared" si="67"/>
        <v>288348.55973148794</v>
      </c>
      <c r="V376" s="147">
        <f>(U376*'SW7'!C$3/(B376*'SW7'!C$4)/1000)</f>
        <v>0.47753897294896469</v>
      </c>
      <c r="W376" s="147">
        <f>V376/'SW7'!C$5</f>
        <v>5.9692371618620585</v>
      </c>
    </row>
    <row r="377" spans="1:23" x14ac:dyDescent="0.35">
      <c r="A377" s="142">
        <f t="shared" si="65"/>
        <v>374</v>
      </c>
      <c r="B377" s="143">
        <f t="shared" si="66"/>
        <v>387.34554812500267</v>
      </c>
      <c r="C377" s="133">
        <v>270</v>
      </c>
      <c r="D377" s="133">
        <v>0</v>
      </c>
      <c r="E377" s="166">
        <v>0</v>
      </c>
      <c r="F377" s="143"/>
      <c r="G377" s="143"/>
      <c r="H377" s="143"/>
      <c r="I377" s="143"/>
      <c r="J377" s="143"/>
      <c r="K377" s="143"/>
      <c r="L377" s="167">
        <f t="shared" si="68"/>
        <v>9.517864063016976</v>
      </c>
      <c r="M377" s="143">
        <f t="shared" si="60"/>
        <v>0.23128409673131251</v>
      </c>
      <c r="N377" s="143">
        <f t="shared" si="61"/>
        <v>38.071456252067904</v>
      </c>
      <c r="O377" s="143">
        <f t="shared" si="62"/>
        <v>0</v>
      </c>
      <c r="P377" s="143">
        <f t="shared" si="63"/>
        <v>2569.8232970145837</v>
      </c>
      <c r="Q377" s="143">
        <f t="shared" si="63"/>
        <v>0</v>
      </c>
      <c r="R377" s="143">
        <f t="shared" si="63"/>
        <v>0</v>
      </c>
      <c r="S377" s="143">
        <f t="shared" si="64"/>
        <v>2569.8232970145837</v>
      </c>
      <c r="T377" s="143">
        <f>U376-(U376*(0.5^(1/'SW7'!C$2)))</f>
        <v>1829.5065190527239</v>
      </c>
      <c r="U377" s="143">
        <f t="shared" si="67"/>
        <v>289089.62879711739</v>
      </c>
      <c r="V377" s="147">
        <f>(U377*'SW7'!C$3/(B377*'SW7'!C$4)/1000)</f>
        <v>0.47757185085453441</v>
      </c>
      <c r="W377" s="147">
        <f>V377/'SW7'!C$5</f>
        <v>5.9696481356816804</v>
      </c>
    </row>
    <row r="378" spans="1:23" x14ac:dyDescent="0.35">
      <c r="A378" s="142">
        <f t="shared" si="65"/>
        <v>375</v>
      </c>
      <c r="B378" s="143">
        <f t="shared" si="66"/>
        <v>388.30974500000269</v>
      </c>
      <c r="C378" s="133">
        <v>270</v>
      </c>
      <c r="D378" s="133">
        <v>0</v>
      </c>
      <c r="E378" s="166">
        <v>0</v>
      </c>
      <c r="F378" s="143"/>
      <c r="G378" s="143"/>
      <c r="H378" s="143"/>
      <c r="I378" s="143"/>
      <c r="J378" s="143"/>
      <c r="K378" s="143"/>
      <c r="L378" s="167">
        <f t="shared" si="68"/>
        <v>9.5324707472633428</v>
      </c>
      <c r="M378" s="143">
        <f t="shared" si="60"/>
        <v>0.2316390391584992</v>
      </c>
      <c r="N378" s="143">
        <f t="shared" si="61"/>
        <v>38.129882989053371</v>
      </c>
      <c r="O378" s="143">
        <f t="shared" si="62"/>
        <v>0</v>
      </c>
      <c r="P378" s="143">
        <f t="shared" si="63"/>
        <v>2573.7671017611024</v>
      </c>
      <c r="Q378" s="143">
        <f t="shared" si="63"/>
        <v>0</v>
      </c>
      <c r="R378" s="143">
        <f t="shared" si="63"/>
        <v>0</v>
      </c>
      <c r="S378" s="143">
        <f t="shared" si="64"/>
        <v>2573.7671017611024</v>
      </c>
      <c r="T378" s="143">
        <f>U377-(U377*(0.5^(1/'SW7'!C$2)))</f>
        <v>1834.2084349835641</v>
      </c>
      <c r="U378" s="143">
        <f t="shared" si="67"/>
        <v>289829.94557507924</v>
      </c>
      <c r="V378" s="147">
        <f>(U378*'SW7'!C$3/(B378*'SW7'!C$4)/1000)</f>
        <v>0.47760596646024445</v>
      </c>
      <c r="W378" s="147">
        <f>V378/'SW7'!C$5</f>
        <v>5.9700745807530557</v>
      </c>
    </row>
    <row r="379" spans="1:23" x14ac:dyDescent="0.35">
      <c r="A379" s="142">
        <f t="shared" si="65"/>
        <v>376</v>
      </c>
      <c r="B379" s="143">
        <f t="shared" si="66"/>
        <v>389.2717733596827</v>
      </c>
      <c r="C379" s="133">
        <v>270</v>
      </c>
      <c r="D379" s="133">
        <v>0</v>
      </c>
      <c r="E379" s="166">
        <v>0</v>
      </c>
      <c r="F379" s="143"/>
      <c r="G379" s="143"/>
      <c r="H379" s="143"/>
      <c r="I379" s="143"/>
      <c r="J379" s="143"/>
      <c r="K379" s="143"/>
      <c r="L379" s="167">
        <f t="shared" si="68"/>
        <v>9.5470385321714026</v>
      </c>
      <c r="M379" s="143">
        <f t="shared" si="60"/>
        <v>0.23199303633176507</v>
      </c>
      <c r="N379" s="143">
        <f t="shared" si="61"/>
        <v>38.188154128685611</v>
      </c>
      <c r="O379" s="143">
        <f t="shared" si="62"/>
        <v>0</v>
      </c>
      <c r="P379" s="143">
        <f t="shared" si="63"/>
        <v>2577.7004036862786</v>
      </c>
      <c r="Q379" s="143">
        <f t="shared" si="63"/>
        <v>0</v>
      </c>
      <c r="R379" s="143">
        <f t="shared" si="63"/>
        <v>0</v>
      </c>
      <c r="S379" s="143">
        <f t="shared" si="64"/>
        <v>2577.7004036862786</v>
      </c>
      <c r="T379" s="143">
        <f>U378-(U378*(0.5^(1/'SW7'!C$2)))</f>
        <v>1838.9055778189795</v>
      </c>
      <c r="U379" s="143">
        <f t="shared" si="67"/>
        <v>290569.5042418568</v>
      </c>
      <c r="V379" s="147">
        <f>(U379*'SW7'!C$3/(B379*'SW7'!C$4)/1000)</f>
        <v>0.47764132765937034</v>
      </c>
      <c r="W379" s="147">
        <f>V379/'SW7'!C$5</f>
        <v>5.9705165957421293</v>
      </c>
    </row>
    <row r="380" spans="1:23" x14ac:dyDescent="0.35">
      <c r="A380" s="142">
        <f t="shared" si="65"/>
        <v>377</v>
      </c>
      <c r="B380" s="143">
        <f t="shared" si="66"/>
        <v>390.23161190212267</v>
      </c>
      <c r="C380" s="133">
        <v>270</v>
      </c>
      <c r="D380" s="133">
        <v>0</v>
      </c>
      <c r="E380" s="166">
        <v>0</v>
      </c>
      <c r="F380" s="143"/>
      <c r="G380" s="143"/>
      <c r="H380" s="143"/>
      <c r="I380" s="143"/>
      <c r="J380" s="143"/>
      <c r="K380" s="143"/>
      <c r="L380" s="167">
        <f t="shared" si="68"/>
        <v>9.5615676243781103</v>
      </c>
      <c r="M380" s="143">
        <f t="shared" si="60"/>
        <v>0.23234609327238806</v>
      </c>
      <c r="N380" s="143">
        <f t="shared" si="61"/>
        <v>38.246270497512441</v>
      </c>
      <c r="O380" s="143">
        <f t="shared" si="62"/>
        <v>0</v>
      </c>
      <c r="P380" s="143">
        <f t="shared" si="63"/>
        <v>2581.6232585820899</v>
      </c>
      <c r="Q380" s="143">
        <f t="shared" si="63"/>
        <v>0</v>
      </c>
      <c r="R380" s="143">
        <f t="shared" si="63"/>
        <v>0</v>
      </c>
      <c r="S380" s="143">
        <f t="shared" si="64"/>
        <v>2581.6232585820899</v>
      </c>
      <c r="T380" s="143">
        <f>U379-(U379*(0.5^(1/'SW7'!C$2)))</f>
        <v>1843.5979106100858</v>
      </c>
      <c r="U380" s="143">
        <f t="shared" si="67"/>
        <v>291308.29906772409</v>
      </c>
      <c r="V380" s="147">
        <f>(U380*'SW7'!C$3/(B380*'SW7'!C$4)/1000)</f>
        <v>0.47767794250923651</v>
      </c>
      <c r="W380" s="147">
        <f>V380/'SW7'!C$5</f>
        <v>5.9709742813654563</v>
      </c>
    </row>
    <row r="381" spans="1:23" x14ac:dyDescent="0.35">
      <c r="A381" s="142">
        <f t="shared" si="65"/>
        <v>378</v>
      </c>
      <c r="B381" s="143">
        <f t="shared" si="66"/>
        <v>391.18923929348267</v>
      </c>
      <c r="C381" s="133">
        <v>270</v>
      </c>
      <c r="D381" s="133">
        <v>0</v>
      </c>
      <c r="E381" s="166">
        <v>0</v>
      </c>
      <c r="F381" s="143"/>
      <c r="G381" s="143"/>
      <c r="H381" s="143"/>
      <c r="I381" s="143"/>
      <c r="J381" s="143"/>
      <c r="K381" s="143"/>
      <c r="L381" s="167">
        <f t="shared" si="68"/>
        <v>9.5760582288782707</v>
      </c>
      <c r="M381" s="143">
        <f t="shared" si="60"/>
        <v>0.23269821496174198</v>
      </c>
      <c r="N381" s="143">
        <f t="shared" si="61"/>
        <v>38.304232915513083</v>
      </c>
      <c r="O381" s="143">
        <f t="shared" si="62"/>
        <v>0</v>
      </c>
      <c r="P381" s="143">
        <f t="shared" si="63"/>
        <v>2585.5357217971332</v>
      </c>
      <c r="Q381" s="143">
        <f t="shared" si="63"/>
        <v>0</v>
      </c>
      <c r="R381" s="143">
        <f t="shared" si="63"/>
        <v>0</v>
      </c>
      <c r="S381" s="143">
        <f t="shared" si="64"/>
        <v>2585.5357217971332</v>
      </c>
      <c r="T381" s="143">
        <f>U380-(U380*(0.5^(1/'SW7'!C$2)))</f>
        <v>1848.2853970030556</v>
      </c>
      <c r="U381" s="143">
        <f t="shared" si="67"/>
        <v>292046.32441569609</v>
      </c>
      <c r="V381" s="147">
        <f>(U381*'SW7'!C$3/(B381*'SW7'!C$4)/1000)</f>
        <v>0.4777158192286261</v>
      </c>
      <c r="W381" s="147">
        <f>V381/'SW7'!C$5</f>
        <v>5.9714477403578261</v>
      </c>
    </row>
    <row r="382" spans="1:23" x14ac:dyDescent="0.35">
      <c r="A382" s="142">
        <f t="shared" si="65"/>
        <v>379</v>
      </c>
      <c r="B382" s="143">
        <f t="shared" si="66"/>
        <v>392.14463416800271</v>
      </c>
      <c r="C382" s="133">
        <v>270</v>
      </c>
      <c r="D382" s="133">
        <v>0</v>
      </c>
      <c r="E382" s="166">
        <v>0</v>
      </c>
      <c r="F382" s="143"/>
      <c r="G382" s="143"/>
      <c r="H382" s="143"/>
      <c r="I382" s="143"/>
      <c r="J382" s="143"/>
      <c r="K382" s="143"/>
      <c r="L382" s="167">
        <f t="shared" si="68"/>
        <v>9.5905105490418912</v>
      </c>
      <c r="M382" s="143">
        <f t="shared" si="60"/>
        <v>0.23304940634171795</v>
      </c>
      <c r="N382" s="143">
        <f t="shared" si="61"/>
        <v>38.362042196167565</v>
      </c>
      <c r="O382" s="143">
        <f t="shared" si="62"/>
        <v>0</v>
      </c>
      <c r="P382" s="143">
        <f t="shared" si="63"/>
        <v>2589.4378482413108</v>
      </c>
      <c r="Q382" s="143">
        <f t="shared" si="63"/>
        <v>0</v>
      </c>
      <c r="R382" s="143">
        <f t="shared" si="63"/>
        <v>0</v>
      </c>
      <c r="S382" s="143">
        <f t="shared" si="64"/>
        <v>2589.4378482413108</v>
      </c>
      <c r="T382" s="143">
        <f>U381-(U381*(0.5^(1/'SW7'!C$2)))</f>
        <v>1852.9680012324243</v>
      </c>
      <c r="U382" s="143">
        <f t="shared" si="67"/>
        <v>292783.57474049018</v>
      </c>
      <c r="V382" s="147">
        <f>(U382*'SW7'!C$3/(B382*'SW7'!C$4)/1000)</f>
        <v>0.47775496619527014</v>
      </c>
      <c r="W382" s="147">
        <f>V382/'SW7'!C$5</f>
        <v>5.9719370774408764</v>
      </c>
    </row>
    <row r="383" spans="1:23" x14ac:dyDescent="0.35">
      <c r="A383" s="142">
        <f t="shared" si="65"/>
        <v>380</v>
      </c>
      <c r="B383" s="143">
        <f t="shared" si="66"/>
        <v>393.0977751280027</v>
      </c>
      <c r="C383" s="133">
        <v>270</v>
      </c>
      <c r="D383" s="133">
        <v>0</v>
      </c>
      <c r="E383" s="166">
        <v>0</v>
      </c>
      <c r="F383" s="143"/>
      <c r="G383" s="143"/>
      <c r="H383" s="143"/>
      <c r="I383" s="143"/>
      <c r="J383" s="143"/>
      <c r="K383" s="143"/>
      <c r="L383" s="167">
        <f t="shared" si="68"/>
        <v>9.6049247866313046</v>
      </c>
      <c r="M383" s="143">
        <f t="shared" si="60"/>
        <v>0.23339967231514069</v>
      </c>
      <c r="N383" s="143">
        <f t="shared" si="61"/>
        <v>38.419699146525218</v>
      </c>
      <c r="O383" s="143">
        <f t="shared" si="62"/>
        <v>0</v>
      </c>
      <c r="P383" s="143">
        <f t="shared" si="63"/>
        <v>2593.3296923904522</v>
      </c>
      <c r="Q383" s="143">
        <f t="shared" si="63"/>
        <v>0</v>
      </c>
      <c r="R383" s="143">
        <f t="shared" si="63"/>
        <v>0</v>
      </c>
      <c r="S383" s="143">
        <f t="shared" si="64"/>
        <v>2593.3296923904522</v>
      </c>
      <c r="T383" s="143">
        <f>U382-(U382*(0.5^(1/'SW7'!C$2)))</f>
        <v>1857.645688114746</v>
      </c>
      <c r="U383" s="143">
        <f t="shared" si="67"/>
        <v>293520.04458749905</v>
      </c>
      <c r="V383" s="147">
        <f>(U383*'SW7'!C$3/(B383*'SW7'!C$4)/1000)</f>
        <v>0.47779539194341686</v>
      </c>
      <c r="W383" s="147">
        <f>V383/'SW7'!C$5</f>
        <v>5.9724423992927109</v>
      </c>
    </row>
    <row r="384" spans="1:23" x14ac:dyDescent="0.35">
      <c r="A384" s="142">
        <f t="shared" si="65"/>
        <v>381</v>
      </c>
      <c r="B384" s="143">
        <f t="shared" si="66"/>
        <v>394.04864074388269</v>
      </c>
      <c r="C384" s="133">
        <v>270</v>
      </c>
      <c r="D384" s="133">
        <v>0</v>
      </c>
      <c r="E384" s="166">
        <v>0</v>
      </c>
      <c r="F384" s="143"/>
      <c r="G384" s="143"/>
      <c r="H384" s="143"/>
      <c r="I384" s="143"/>
      <c r="J384" s="143"/>
      <c r="K384" s="143"/>
      <c r="L384" s="167">
        <f t="shared" si="68"/>
        <v>9.6193011418180809</v>
      </c>
      <c r="M384" s="143">
        <f t="shared" si="60"/>
        <v>0.23374901774617934</v>
      </c>
      <c r="N384" s="143">
        <f t="shared" si="61"/>
        <v>38.477204567272324</v>
      </c>
      <c r="O384" s="143">
        <f t="shared" si="62"/>
        <v>0</v>
      </c>
      <c r="P384" s="143">
        <f t="shared" si="63"/>
        <v>2597.2113082908818</v>
      </c>
      <c r="Q384" s="143">
        <f t="shared" si="63"/>
        <v>0</v>
      </c>
      <c r="R384" s="143">
        <f t="shared" si="63"/>
        <v>0</v>
      </c>
      <c r="S384" s="143">
        <f t="shared" si="64"/>
        <v>2597.2113082908818</v>
      </c>
      <c r="T384" s="143">
        <f>U383-(U383*(0.5^(1/'SW7'!C$2)))</f>
        <v>1862.3184230416664</v>
      </c>
      <c r="U384" s="143">
        <f t="shared" si="67"/>
        <v>294255.72859177476</v>
      </c>
      <c r="V384" s="147">
        <f>(U384*'SW7'!C$3/(B384*'SW7'!C$4)/1000)</f>
        <v>0.47783710516147887</v>
      </c>
      <c r="W384" s="147">
        <f>V384/'SW7'!C$5</f>
        <v>5.9729638145184856</v>
      </c>
    </row>
    <row r="385" spans="1:23" x14ac:dyDescent="0.35">
      <c r="A385" s="142">
        <f t="shared" si="65"/>
        <v>382</v>
      </c>
      <c r="B385" s="143">
        <f t="shared" si="66"/>
        <v>394.99720955412272</v>
      </c>
      <c r="C385" s="133">
        <v>270</v>
      </c>
      <c r="D385" s="133">
        <v>0</v>
      </c>
      <c r="E385" s="166">
        <v>0</v>
      </c>
      <c r="F385" s="143"/>
      <c r="G385" s="143"/>
      <c r="H385" s="143"/>
      <c r="I385" s="143"/>
      <c r="J385" s="143"/>
      <c r="K385" s="143"/>
      <c r="L385" s="167">
        <f t="shared" si="68"/>
        <v>9.6336398131996894</v>
      </c>
      <c r="M385" s="143">
        <f t="shared" si="60"/>
        <v>0.23409744746075245</v>
      </c>
      <c r="N385" s="143">
        <f t="shared" si="61"/>
        <v>38.534559252798758</v>
      </c>
      <c r="O385" s="143">
        <f t="shared" si="62"/>
        <v>0</v>
      </c>
      <c r="P385" s="143">
        <f t="shared" si="63"/>
        <v>2601.082749563916</v>
      </c>
      <c r="Q385" s="143">
        <f t="shared" si="63"/>
        <v>0</v>
      </c>
      <c r="R385" s="143">
        <f t="shared" si="63"/>
        <v>0</v>
      </c>
      <c r="S385" s="143">
        <f t="shared" si="64"/>
        <v>2601.082749563916</v>
      </c>
      <c r="T385" s="143">
        <f>U384-(U384*(0.5^(1/'SW7'!C$2)))</f>
        <v>1866.9861719738692</v>
      </c>
      <c r="U385" s="143">
        <f t="shared" si="67"/>
        <v>294990.62147702399</v>
      </c>
      <c r="V385" s="147">
        <f>(U385*'SW7'!C$3/(B385*'SW7'!C$4)/1000)</f>
        <v>0.47788011468975533</v>
      </c>
      <c r="W385" s="147">
        <f>V385/'SW7'!C$5</f>
        <v>5.9735014336219416</v>
      </c>
    </row>
    <row r="386" spans="1:23" x14ac:dyDescent="0.35">
      <c r="A386" s="142">
        <f t="shared" si="65"/>
        <v>383</v>
      </c>
      <c r="B386" s="143">
        <f t="shared" si="66"/>
        <v>395.94346006528275</v>
      </c>
      <c r="C386" s="133">
        <v>270</v>
      </c>
      <c r="D386" s="133">
        <v>0</v>
      </c>
      <c r="E386" s="166">
        <v>0</v>
      </c>
      <c r="F386" s="143"/>
      <c r="G386" s="143"/>
      <c r="H386" s="143"/>
      <c r="I386" s="143"/>
      <c r="J386" s="143"/>
      <c r="K386" s="143"/>
      <c r="L386" s="167">
        <f t="shared" si="68"/>
        <v>9.6479409978159687</v>
      </c>
      <c r="M386" s="143">
        <f t="shared" si="60"/>
        <v>0.23444496624692804</v>
      </c>
      <c r="N386" s="143">
        <f t="shared" si="61"/>
        <v>38.591763991263875</v>
      </c>
      <c r="O386" s="143">
        <f t="shared" si="62"/>
        <v>0</v>
      </c>
      <c r="P386" s="143">
        <f t="shared" si="63"/>
        <v>2604.9440694103114</v>
      </c>
      <c r="Q386" s="143">
        <f t="shared" si="63"/>
        <v>0</v>
      </c>
      <c r="R386" s="143">
        <f t="shared" si="63"/>
        <v>0</v>
      </c>
      <c r="S386" s="143">
        <f t="shared" si="64"/>
        <v>2604.9440694103114</v>
      </c>
      <c r="T386" s="143">
        <f>U385-(U385*(0.5^(1/'SW7'!C$2)))</f>
        <v>1871.6489014343824</v>
      </c>
      <c r="U386" s="143">
        <f t="shared" si="67"/>
        <v>295724.71805461403</v>
      </c>
      <c r="V386" s="147">
        <f>(U386*'SW7'!C$3/(B386*'SW7'!C$4)/1000)</f>
        <v>0.47792442951822933</v>
      </c>
      <c r="W386" s="147">
        <f>V386/'SW7'!C$5</f>
        <v>5.9740553689778668</v>
      </c>
    </row>
    <row r="387" spans="1:23" x14ac:dyDescent="0.35">
      <c r="A387" s="142">
        <f t="shared" si="65"/>
        <v>384</v>
      </c>
      <c r="B387" s="143">
        <f t="shared" si="66"/>
        <v>396.88737075200277</v>
      </c>
      <c r="C387" s="133">
        <v>270</v>
      </c>
      <c r="D387" s="133">
        <v>0</v>
      </c>
      <c r="E387" s="166">
        <v>0</v>
      </c>
      <c r="F387" s="143"/>
      <c r="G387" s="143"/>
      <c r="H387" s="143"/>
      <c r="I387" s="143"/>
      <c r="J387" s="143"/>
      <c r="K387" s="143"/>
      <c r="L387" s="167">
        <f t="shared" si="68"/>
        <v>9.6622048911653842</v>
      </c>
      <c r="M387" s="143">
        <f t="shared" si="60"/>
        <v>0.23479157885531882</v>
      </c>
      <c r="N387" s="143">
        <f t="shared" si="61"/>
        <v>38.648819564661537</v>
      </c>
      <c r="O387" s="143">
        <f t="shared" si="62"/>
        <v>0</v>
      </c>
      <c r="P387" s="143">
        <f t="shared" si="63"/>
        <v>2608.7953206146535</v>
      </c>
      <c r="Q387" s="143">
        <f t="shared" si="63"/>
        <v>0</v>
      </c>
      <c r="R387" s="143">
        <f t="shared" si="63"/>
        <v>0</v>
      </c>
      <c r="S387" s="143">
        <f t="shared" si="64"/>
        <v>2608.7953206146535</v>
      </c>
      <c r="T387" s="143">
        <f>U386-(U386*(0.5^(1/'SW7'!C$2)))</f>
        <v>1876.3065785026411</v>
      </c>
      <c r="U387" s="143">
        <f t="shared" si="67"/>
        <v>296458.01322258997</v>
      </c>
      <c r="V387" s="147">
        <f>(U387*'SW7'!C$3/(B387*'SW7'!C$4)/1000)</f>
        <v>0.47797005878443988</v>
      </c>
      <c r="W387" s="147">
        <f>V387/'SW7'!C$5</f>
        <v>5.9746257348054987</v>
      </c>
    </row>
    <row r="388" spans="1:23" x14ac:dyDescent="0.35">
      <c r="A388" s="142">
        <f t="shared" si="65"/>
        <v>385</v>
      </c>
      <c r="B388" s="143">
        <f t="shared" si="66"/>
        <v>397.82892005700279</v>
      </c>
      <c r="C388" s="133">
        <v>270</v>
      </c>
      <c r="D388" s="133">
        <v>0</v>
      </c>
      <c r="E388" s="166">
        <v>0</v>
      </c>
      <c r="F388" s="143"/>
      <c r="G388" s="143"/>
      <c r="H388" s="143"/>
      <c r="I388" s="143"/>
      <c r="J388" s="143"/>
      <c r="K388" s="143"/>
      <c r="L388" s="167">
        <f t="shared" si="68"/>
        <v>9.6764316872210436</v>
      </c>
      <c r="M388" s="143">
        <f t="shared" ref="M388:M451" si="69">0.0243*L388</f>
        <v>0.23513728999947134</v>
      </c>
      <c r="N388" s="143">
        <f t="shared" ref="N388:N451" si="70">4*L388</f>
        <v>38.705726748884175</v>
      </c>
      <c r="O388" s="143">
        <f t="shared" ref="O388:O451" si="71">J388*K388</f>
        <v>0</v>
      </c>
      <c r="P388" s="143">
        <f t="shared" ref="P388:R451" si="72">C388*L388</f>
        <v>2612.6365555496818</v>
      </c>
      <c r="Q388" s="143">
        <f t="shared" si="72"/>
        <v>0</v>
      </c>
      <c r="R388" s="143">
        <f t="shared" si="72"/>
        <v>0</v>
      </c>
      <c r="S388" s="143">
        <f t="shared" ref="S388:S451" si="73">SUM(O388:R388)</f>
        <v>2612.6365555496818</v>
      </c>
      <c r="T388" s="143">
        <f>U387-(U387*(0.5^(1/'SW7'!C$2)))</f>
        <v>1880.9591708077351</v>
      </c>
      <c r="U388" s="143">
        <f t="shared" si="67"/>
        <v>297190.50196470198</v>
      </c>
      <c r="V388" s="147">
        <f>(U388*'SW7'!C$3/(B388*'SW7'!C$4)/1000)</f>
        <v>0.47801701177142281</v>
      </c>
      <c r="W388" s="147">
        <f>V388/'SW7'!C$5</f>
        <v>5.9752126471427847</v>
      </c>
    </row>
    <row r="389" spans="1:23" x14ac:dyDescent="0.35">
      <c r="A389" s="142">
        <f t="shared" ref="A389:A452" si="74">A388+1</f>
        <v>386</v>
      </c>
      <c r="B389" s="143">
        <f t="shared" ref="B389:B452" si="75">B388+0.5584 + 2*0.001787*A389 -3*0.00000155*A389^2 - 4*0.00000000133*A389^3</f>
        <v>398.76808639108282</v>
      </c>
      <c r="C389" s="133">
        <v>270</v>
      </c>
      <c r="D389" s="133">
        <v>0</v>
      </c>
      <c r="E389" s="166">
        <v>0</v>
      </c>
      <c r="F389" s="143"/>
      <c r="G389" s="143"/>
      <c r="H389" s="143"/>
      <c r="I389" s="143"/>
      <c r="J389" s="143"/>
      <c r="K389" s="143"/>
      <c r="L389" s="167">
        <f t="shared" si="68"/>
        <v>9.6906215784465211</v>
      </c>
      <c r="M389" s="143">
        <f t="shared" si="69"/>
        <v>0.23548210435625044</v>
      </c>
      <c r="N389" s="143">
        <f t="shared" si="70"/>
        <v>38.762486313786084</v>
      </c>
      <c r="O389" s="143">
        <f t="shared" si="71"/>
        <v>0</v>
      </c>
      <c r="P389" s="143">
        <f t="shared" si="72"/>
        <v>2616.4678261805607</v>
      </c>
      <c r="Q389" s="143">
        <f t="shared" si="72"/>
        <v>0</v>
      </c>
      <c r="R389" s="143">
        <f t="shared" si="72"/>
        <v>0</v>
      </c>
      <c r="S389" s="143">
        <f t="shared" si="73"/>
        <v>2616.4678261805607</v>
      </c>
      <c r="T389" s="143">
        <f>U388-(U388*(0.5^(1/'SW7'!C$2)))</f>
        <v>1885.6066465228214</v>
      </c>
      <c r="U389" s="143">
        <f t="shared" ref="U389:U452" si="76">U388+S388-T388</f>
        <v>297922.17934944393</v>
      </c>
      <c r="V389" s="147">
        <f>(U389*'SW7'!C$3/(B389*'SW7'!C$4)/1000)</f>
        <v>0.47806529790572566</v>
      </c>
      <c r="W389" s="147">
        <f>V389/'SW7'!C$5</f>
        <v>5.9758162238215711</v>
      </c>
    </row>
    <row r="390" spans="1:23" x14ac:dyDescent="0.35">
      <c r="A390" s="142">
        <f t="shared" si="74"/>
        <v>387</v>
      </c>
      <c r="B390" s="143">
        <f t="shared" si="75"/>
        <v>399.70484813312277</v>
      </c>
      <c r="C390" s="133">
        <v>270</v>
      </c>
      <c r="D390" s="133">
        <v>0</v>
      </c>
      <c r="E390" s="166">
        <v>0</v>
      </c>
      <c r="F390" s="143"/>
      <c r="G390" s="143"/>
      <c r="H390" s="143"/>
      <c r="I390" s="143"/>
      <c r="J390" s="143"/>
      <c r="K390" s="143"/>
      <c r="L390" s="167">
        <f t="shared" si="68"/>
        <v>9.7047747558115169</v>
      </c>
      <c r="M390" s="143">
        <f t="shared" si="69"/>
        <v>0.23582602656621984</v>
      </c>
      <c r="N390" s="143">
        <f t="shared" si="70"/>
        <v>38.819099023246068</v>
      </c>
      <c r="O390" s="143">
        <f t="shared" si="71"/>
        <v>0</v>
      </c>
      <c r="P390" s="143">
        <f t="shared" si="72"/>
        <v>2620.2891840691095</v>
      </c>
      <c r="Q390" s="143">
        <f t="shared" si="72"/>
        <v>0</v>
      </c>
      <c r="R390" s="143">
        <f t="shared" si="72"/>
        <v>0</v>
      </c>
      <c r="S390" s="143">
        <f t="shared" si="73"/>
        <v>2620.2891840691095</v>
      </c>
      <c r="T390" s="143">
        <f>U389-(U389*(0.5^(1/'SW7'!C$2)))</f>
        <v>1890.2489743585465</v>
      </c>
      <c r="U390" s="143">
        <f t="shared" si="76"/>
        <v>298653.04052910168</v>
      </c>
      <c r="V390" s="147">
        <f>(U390*'SW7'!C$3/(B390*'SW7'!C$4)/1000)</f>
        <v>0.47811492675548933</v>
      </c>
      <c r="W390" s="147">
        <f>V390/'SW7'!C$5</f>
        <v>5.9764365844436167</v>
      </c>
    </row>
    <row r="391" spans="1:23" x14ac:dyDescent="0.35">
      <c r="A391" s="142">
        <f t="shared" si="74"/>
        <v>388</v>
      </c>
      <c r="B391" s="143">
        <f t="shared" si="75"/>
        <v>400.63918363008275</v>
      </c>
      <c r="C391" s="133">
        <v>270</v>
      </c>
      <c r="D391" s="133">
        <v>0</v>
      </c>
      <c r="E391" s="166">
        <v>0</v>
      </c>
      <c r="F391" s="143"/>
      <c r="G391" s="143"/>
      <c r="H391" s="143"/>
      <c r="I391" s="143"/>
      <c r="J391" s="143"/>
      <c r="K391" s="143"/>
      <c r="L391" s="167">
        <f t="shared" ref="L391:L454" si="77">5.4702 * LN(A391) - 22.889</f>
        <v>9.7188914088072345</v>
      </c>
      <c r="M391" s="143">
        <f t="shared" si="69"/>
        <v>0.23616906123401579</v>
      </c>
      <c r="N391" s="143">
        <f t="shared" si="70"/>
        <v>38.875565635228938</v>
      </c>
      <c r="O391" s="143">
        <f t="shared" si="71"/>
        <v>0</v>
      </c>
      <c r="P391" s="143">
        <f t="shared" si="72"/>
        <v>2624.1006803779533</v>
      </c>
      <c r="Q391" s="143">
        <f t="shared" si="72"/>
        <v>0</v>
      </c>
      <c r="R391" s="143">
        <f t="shared" si="72"/>
        <v>0</v>
      </c>
      <c r="S391" s="143">
        <f t="shared" si="73"/>
        <v>2624.1006803779533</v>
      </c>
      <c r="T391" s="143">
        <f>U390-(U390*(0.5^(1/'SW7'!C$2)))</f>
        <v>1894.8861235572258</v>
      </c>
      <c r="U391" s="143">
        <f t="shared" si="76"/>
        <v>299383.08073881222</v>
      </c>
      <c r="V391" s="147">
        <f>(U391*'SW7'!C$3/(B391*'SW7'!C$4)/1000)</f>
        <v>0.47816590802859815</v>
      </c>
      <c r="W391" s="147">
        <f>V391/'SW7'!C$5</f>
        <v>5.9770738503574767</v>
      </c>
    </row>
    <row r="392" spans="1:23" x14ac:dyDescent="0.35">
      <c r="A392" s="142">
        <f t="shared" si="74"/>
        <v>389</v>
      </c>
      <c r="B392" s="143">
        <f t="shared" si="75"/>
        <v>401.57107119700277</v>
      </c>
      <c r="C392" s="133">
        <v>270</v>
      </c>
      <c r="D392" s="133">
        <v>0</v>
      </c>
      <c r="E392" s="166">
        <v>0</v>
      </c>
      <c r="F392" s="143"/>
      <c r="G392" s="143"/>
      <c r="H392" s="143"/>
      <c r="I392" s="143"/>
      <c r="J392" s="143"/>
      <c r="K392" s="143"/>
      <c r="L392" s="167">
        <f t="shared" si="77"/>
        <v>9.7329717254616277</v>
      </c>
      <c r="M392" s="143">
        <f t="shared" si="69"/>
        <v>0.23651121292871755</v>
      </c>
      <c r="N392" s="143">
        <f t="shared" si="70"/>
        <v>38.931886901846511</v>
      </c>
      <c r="O392" s="143">
        <f t="shared" si="71"/>
        <v>0</v>
      </c>
      <c r="P392" s="143">
        <f t="shared" si="72"/>
        <v>2627.9023658746396</v>
      </c>
      <c r="Q392" s="143">
        <f t="shared" si="72"/>
        <v>0</v>
      </c>
      <c r="R392" s="143">
        <f t="shared" si="72"/>
        <v>0</v>
      </c>
      <c r="S392" s="143">
        <f t="shared" si="73"/>
        <v>2627.9023658746396</v>
      </c>
      <c r="T392" s="143">
        <f>U391-(U391*(0.5^(1/'SW7'!C$2)))</f>
        <v>1899.5180638869642</v>
      </c>
      <c r="U392" s="143">
        <f t="shared" si="76"/>
        <v>300112.29529563297</v>
      </c>
      <c r="V392" s="147">
        <f>(U392*'SW7'!C$3/(B392*'SW7'!C$4)/1000)</f>
        <v>0.47821825157089781</v>
      </c>
      <c r="W392" s="147">
        <f>V392/'SW7'!C$5</f>
        <v>5.9777281446362229</v>
      </c>
    </row>
    <row r="393" spans="1:23" x14ac:dyDescent="0.35">
      <c r="A393" s="142">
        <f t="shared" si="74"/>
        <v>390</v>
      </c>
      <c r="B393" s="143">
        <f t="shared" si="75"/>
        <v>402.50048911700276</v>
      </c>
      <c r="C393" s="133">
        <v>270</v>
      </c>
      <c r="D393" s="133">
        <v>0</v>
      </c>
      <c r="E393" s="166">
        <v>0</v>
      </c>
      <c r="F393" s="143"/>
      <c r="G393" s="143"/>
      <c r="H393" s="143"/>
      <c r="I393" s="143"/>
      <c r="J393" s="143"/>
      <c r="K393" s="143"/>
      <c r="L393" s="167">
        <f t="shared" si="77"/>
        <v>9.7470158923544226</v>
      </c>
      <c r="M393" s="143">
        <f t="shared" si="69"/>
        <v>0.23685248618421245</v>
      </c>
      <c r="N393" s="143">
        <f t="shared" si="70"/>
        <v>38.98806356941769</v>
      </c>
      <c r="O393" s="143">
        <f t="shared" si="71"/>
        <v>0</v>
      </c>
      <c r="P393" s="143">
        <f t="shared" si="72"/>
        <v>2631.694290935694</v>
      </c>
      <c r="Q393" s="143">
        <f t="shared" si="72"/>
        <v>0</v>
      </c>
      <c r="R393" s="143">
        <f t="shared" si="72"/>
        <v>0</v>
      </c>
      <c r="S393" s="143">
        <f t="shared" si="73"/>
        <v>2631.694290935694</v>
      </c>
      <c r="T393" s="143">
        <f>U392-(U392*(0.5^(1/'SW7'!C$2)))</f>
        <v>1904.1447656354867</v>
      </c>
      <c r="U393" s="143">
        <f t="shared" si="76"/>
        <v>300840.67959762062</v>
      </c>
      <c r="V393" s="147">
        <f>(U393*'SW7'!C$3/(B393*'SW7'!C$4)/1000)</f>
        <v>0.47827196736447752</v>
      </c>
      <c r="W393" s="147">
        <f>V393/'SW7'!C$5</f>
        <v>5.9783995920559692</v>
      </c>
    </row>
    <row r="394" spans="1:23" x14ac:dyDescent="0.35">
      <c r="A394" s="142">
        <f t="shared" si="74"/>
        <v>391</v>
      </c>
      <c r="B394" s="143">
        <f t="shared" si="75"/>
        <v>403.42741564128272</v>
      </c>
      <c r="C394" s="133">
        <v>270</v>
      </c>
      <c r="D394" s="133">
        <v>0</v>
      </c>
      <c r="E394" s="166">
        <v>0</v>
      </c>
      <c r="F394" s="143"/>
      <c r="G394" s="143"/>
      <c r="H394" s="143"/>
      <c r="I394" s="143"/>
      <c r="J394" s="143"/>
      <c r="K394" s="143"/>
      <c r="L394" s="167">
        <f t="shared" si="77"/>
        <v>9.7610240946319529</v>
      </c>
      <c r="M394" s="143">
        <f t="shared" si="69"/>
        <v>0.23719288549955644</v>
      </c>
      <c r="N394" s="143">
        <f t="shared" si="70"/>
        <v>39.044096378527811</v>
      </c>
      <c r="O394" s="143">
        <f t="shared" si="71"/>
        <v>0</v>
      </c>
      <c r="P394" s="143">
        <f t="shared" si="72"/>
        <v>2635.4765055506273</v>
      </c>
      <c r="Q394" s="143">
        <f t="shared" si="72"/>
        <v>0</v>
      </c>
      <c r="R394" s="143">
        <f t="shared" si="72"/>
        <v>0</v>
      </c>
      <c r="S394" s="143">
        <f t="shared" si="73"/>
        <v>2635.4765055506273</v>
      </c>
      <c r="T394" s="143">
        <f>U393-(U393*(0.5^(1/'SW7'!C$2)))</f>
        <v>1908.7661996044917</v>
      </c>
      <c r="U394" s="143">
        <f t="shared" si="76"/>
        <v>301568.22912292083</v>
      </c>
      <c r="V394" s="147">
        <f>(U394*'SW7'!C$3/(B394*'SW7'!C$4)/1000)</f>
        <v>0.47832706552601734</v>
      </c>
      <c r="W394" s="147">
        <f>V394/'SW7'!C$5</f>
        <v>5.9790883190752169</v>
      </c>
    </row>
    <row r="395" spans="1:23" x14ac:dyDescent="0.35">
      <c r="A395" s="142">
        <f t="shared" si="74"/>
        <v>392</v>
      </c>
      <c r="B395" s="143">
        <f t="shared" si="75"/>
        <v>404.35182898912274</v>
      </c>
      <c r="C395" s="133">
        <v>270</v>
      </c>
      <c r="D395" s="133">
        <v>0</v>
      </c>
      <c r="E395" s="166">
        <v>0</v>
      </c>
      <c r="F395" s="143"/>
      <c r="G395" s="143"/>
      <c r="H395" s="143"/>
      <c r="I395" s="143"/>
      <c r="J395" s="143"/>
      <c r="K395" s="143"/>
      <c r="L395" s="167">
        <f t="shared" si="77"/>
        <v>9.7749965160217904</v>
      </c>
      <c r="M395" s="143">
        <f t="shared" si="69"/>
        <v>0.23753241533932951</v>
      </c>
      <c r="N395" s="143">
        <f t="shared" si="70"/>
        <v>39.099986064087162</v>
      </c>
      <c r="O395" s="143">
        <f t="shared" si="71"/>
        <v>0</v>
      </c>
      <c r="P395" s="143">
        <f t="shared" si="72"/>
        <v>2639.2490593258835</v>
      </c>
      <c r="Q395" s="143">
        <f t="shared" si="72"/>
        <v>0</v>
      </c>
      <c r="R395" s="143">
        <f t="shared" si="72"/>
        <v>0</v>
      </c>
      <c r="S395" s="143">
        <f t="shared" si="73"/>
        <v>2639.2490593258835</v>
      </c>
      <c r="T395" s="143">
        <f>U394-(U394*(0.5^(1/'SW7'!C$2)))</f>
        <v>1913.3823371038889</v>
      </c>
      <c r="U395" s="143">
        <f t="shared" si="76"/>
        <v>302294.93942886696</v>
      </c>
      <c r="V395" s="147">
        <f>(U395*'SW7'!C$3/(B395*'SW7'!C$4)/1000)</f>
        <v>0.47838355630519763</v>
      </c>
      <c r="W395" s="147">
        <f>V395/'SW7'!C$5</f>
        <v>5.9797944538149705</v>
      </c>
    </row>
    <row r="396" spans="1:23" x14ac:dyDescent="0.35">
      <c r="A396" s="142">
        <f t="shared" si="74"/>
        <v>393</v>
      </c>
      <c r="B396" s="143">
        <f t="shared" si="75"/>
        <v>405.27370734788275</v>
      </c>
      <c r="C396" s="133">
        <v>270</v>
      </c>
      <c r="D396" s="133">
        <v>0</v>
      </c>
      <c r="E396" s="166">
        <v>0</v>
      </c>
      <c r="F396" s="143"/>
      <c r="G396" s="143"/>
      <c r="H396" s="143"/>
      <c r="I396" s="143"/>
      <c r="J396" s="143"/>
      <c r="K396" s="143"/>
      <c r="L396" s="167">
        <f t="shared" si="77"/>
        <v>9.788933338847233</v>
      </c>
      <c r="M396" s="143">
        <f t="shared" si="69"/>
        <v>0.23787108013398775</v>
      </c>
      <c r="N396" s="143">
        <f t="shared" si="70"/>
        <v>39.155733355388932</v>
      </c>
      <c r="O396" s="143">
        <f t="shared" si="71"/>
        <v>0</v>
      </c>
      <c r="P396" s="143">
        <f t="shared" si="72"/>
        <v>2643.012001488753</v>
      </c>
      <c r="Q396" s="143">
        <f t="shared" si="72"/>
        <v>0</v>
      </c>
      <c r="R396" s="143">
        <f t="shared" si="72"/>
        <v>0</v>
      </c>
      <c r="S396" s="143">
        <f t="shared" si="73"/>
        <v>2643.012001488753</v>
      </c>
      <c r="T396" s="143">
        <f>U395-(U395*(0.5^(1/'SW7'!C$2)))</f>
        <v>1917.9931499459199</v>
      </c>
      <c r="U396" s="143">
        <f t="shared" si="76"/>
        <v>303020.80615108897</v>
      </c>
      <c r="V396" s="147">
        <f>(U396*'SW7'!C$3/(B396*'SW7'!C$4)/1000)</f>
        <v>0.47844145008317179</v>
      </c>
      <c r="W396" s="147">
        <f>V396/'SW7'!C$5</f>
        <v>5.9805181260396472</v>
      </c>
    </row>
    <row r="397" spans="1:23" x14ac:dyDescent="0.35">
      <c r="A397" s="142">
        <f t="shared" si="74"/>
        <v>394</v>
      </c>
      <c r="B397" s="143">
        <f t="shared" si="75"/>
        <v>406.19302887300279</v>
      </c>
      <c r="C397" s="133">
        <v>270</v>
      </c>
      <c r="D397" s="133">
        <v>0</v>
      </c>
      <c r="E397" s="166">
        <v>0</v>
      </c>
      <c r="F397" s="143"/>
      <c r="G397" s="143"/>
      <c r="H397" s="143"/>
      <c r="I397" s="143"/>
      <c r="J397" s="143"/>
      <c r="K397" s="143"/>
      <c r="L397" s="167">
        <f t="shared" si="77"/>
        <v>9.802834744041558</v>
      </c>
      <c r="M397" s="143">
        <f t="shared" si="69"/>
        <v>0.23820888428020984</v>
      </c>
      <c r="N397" s="143">
        <f t="shared" si="70"/>
        <v>39.211338976166232</v>
      </c>
      <c r="O397" s="143">
        <f t="shared" si="71"/>
        <v>0</v>
      </c>
      <c r="P397" s="143">
        <f t="shared" si="72"/>
        <v>2646.7653808912205</v>
      </c>
      <c r="Q397" s="143">
        <f t="shared" si="72"/>
        <v>0</v>
      </c>
      <c r="R397" s="143">
        <f t="shared" si="72"/>
        <v>0</v>
      </c>
      <c r="S397" s="143">
        <f t="shared" si="73"/>
        <v>2646.7653808912205</v>
      </c>
      <c r="T397" s="143">
        <f>U396-(U396*(0.5^(1/'SW7'!C$2)))</f>
        <v>1922.5986104396288</v>
      </c>
      <c r="U397" s="143">
        <f t="shared" si="76"/>
        <v>303745.82500263181</v>
      </c>
      <c r="V397" s="147">
        <f>(U397*'SW7'!C$3/(B397*'SW7'!C$4)/1000)</f>
        <v>0.47850075737109937</v>
      </c>
      <c r="W397" s="147">
        <f>V397/'SW7'!C$5</f>
        <v>5.9812594671387425</v>
      </c>
    </row>
    <row r="398" spans="1:23" x14ac:dyDescent="0.35">
      <c r="A398" s="142">
        <f t="shared" si="74"/>
        <v>395</v>
      </c>
      <c r="B398" s="143">
        <f t="shared" si="75"/>
        <v>407.10977168800275</v>
      </c>
      <c r="C398" s="133">
        <v>270</v>
      </c>
      <c r="D398" s="133">
        <v>0</v>
      </c>
      <c r="E398" s="166">
        <v>0</v>
      </c>
      <c r="F398" s="143"/>
      <c r="G398" s="143"/>
      <c r="H398" s="143"/>
      <c r="I398" s="143"/>
      <c r="J398" s="143"/>
      <c r="K398" s="143"/>
      <c r="L398" s="167">
        <f t="shared" si="77"/>
        <v>9.8167009111621191</v>
      </c>
      <c r="M398" s="143">
        <f t="shared" si="69"/>
        <v>0.23854583214123948</v>
      </c>
      <c r="N398" s="143">
        <f t="shared" si="70"/>
        <v>39.266803644648476</v>
      </c>
      <c r="O398" s="143">
        <f t="shared" si="71"/>
        <v>0</v>
      </c>
      <c r="P398" s="143">
        <f t="shared" si="72"/>
        <v>2650.5092460137721</v>
      </c>
      <c r="Q398" s="143">
        <f t="shared" si="72"/>
        <v>0</v>
      </c>
      <c r="R398" s="143">
        <f t="shared" si="72"/>
        <v>0</v>
      </c>
      <c r="S398" s="143">
        <f t="shared" si="73"/>
        <v>2650.5092460137721</v>
      </c>
      <c r="T398" s="143">
        <f>U397-(U397*(0.5^(1/'SW7'!C$2)))</f>
        <v>1927.1986913853325</v>
      </c>
      <c r="U398" s="143">
        <f t="shared" si="76"/>
        <v>304469.9917730834</v>
      </c>
      <c r="V398" s="147">
        <f>(U398*'SW7'!C$3/(B398*'SW7'!C$4)/1000)</f>
        <v>0.47856148880873878</v>
      </c>
      <c r="W398" s="147">
        <f>V398/'SW7'!C$5</f>
        <v>5.9820186101092343</v>
      </c>
    </row>
    <row r="399" spans="1:23" x14ac:dyDescent="0.35">
      <c r="A399" s="142">
        <f t="shared" si="74"/>
        <v>396</v>
      </c>
      <c r="B399" s="143">
        <f t="shared" si="75"/>
        <v>408.02391388448279</v>
      </c>
      <c r="C399" s="133">
        <v>270</v>
      </c>
      <c r="D399" s="133">
        <v>0</v>
      </c>
      <c r="E399" s="166">
        <v>0</v>
      </c>
      <c r="F399" s="143"/>
      <c r="G399" s="143"/>
      <c r="H399" s="143"/>
      <c r="I399" s="143"/>
      <c r="J399" s="143"/>
      <c r="K399" s="143"/>
      <c r="L399" s="167">
        <f t="shared" si="77"/>
        <v>9.8305320184042593</v>
      </c>
      <c r="M399" s="143">
        <f t="shared" si="69"/>
        <v>0.2388819280472235</v>
      </c>
      <c r="N399" s="143">
        <f t="shared" si="70"/>
        <v>39.322128073617037</v>
      </c>
      <c r="O399" s="143">
        <f t="shared" si="71"/>
        <v>0</v>
      </c>
      <c r="P399" s="143">
        <f t="shared" si="72"/>
        <v>2654.24364496915</v>
      </c>
      <c r="Q399" s="143">
        <f t="shared" si="72"/>
        <v>0</v>
      </c>
      <c r="R399" s="143">
        <f t="shared" si="72"/>
        <v>0</v>
      </c>
      <c r="S399" s="143">
        <f t="shared" si="73"/>
        <v>2654.24364496915</v>
      </c>
      <c r="T399" s="143">
        <f>U398-(U398*(0.5^(1/'SW7'!C$2)))</f>
        <v>1931.7933660687995</v>
      </c>
      <c r="U399" s="143">
        <f t="shared" si="76"/>
        <v>305193.30232771183</v>
      </c>
      <c r="V399" s="147">
        <f>(U399*'SW7'!C$3/(B399*'SW7'!C$4)/1000)</f>
        <v>0.47862365516309902</v>
      </c>
      <c r="W399" s="147">
        <f>V399/'SW7'!C$5</f>
        <v>5.9827956895387375</v>
      </c>
    </row>
    <row r="400" spans="1:23" x14ac:dyDescent="0.35">
      <c r="A400" s="142">
        <f t="shared" si="74"/>
        <v>397</v>
      </c>
      <c r="B400" s="143">
        <f t="shared" si="75"/>
        <v>408.93543352212282</v>
      </c>
      <c r="C400" s="133">
        <v>270</v>
      </c>
      <c r="D400" s="133">
        <v>0</v>
      </c>
      <c r="E400" s="166">
        <v>0</v>
      </c>
      <c r="F400" s="143"/>
      <c r="G400" s="143"/>
      <c r="H400" s="143"/>
      <c r="I400" s="143"/>
      <c r="J400" s="143"/>
      <c r="K400" s="143"/>
      <c r="L400" s="167">
        <f t="shared" si="77"/>
        <v>9.8443282426150738</v>
      </c>
      <c r="M400" s="143">
        <f t="shared" si="69"/>
        <v>0.23921717629554629</v>
      </c>
      <c r="N400" s="143">
        <f t="shared" si="70"/>
        <v>39.377312970460295</v>
      </c>
      <c r="O400" s="143">
        <f t="shared" si="71"/>
        <v>0</v>
      </c>
      <c r="P400" s="143">
        <f t="shared" si="72"/>
        <v>2657.9686255060701</v>
      </c>
      <c r="Q400" s="143">
        <f t="shared" si="72"/>
        <v>0</v>
      </c>
      <c r="R400" s="143">
        <f t="shared" si="72"/>
        <v>0</v>
      </c>
      <c r="S400" s="143">
        <f t="shared" si="73"/>
        <v>2657.9686255060701</v>
      </c>
      <c r="T400" s="143">
        <f>U399-(U399*(0.5^(1/'SW7'!C$2)))</f>
        <v>1936.3826082561864</v>
      </c>
      <c r="U400" s="143">
        <f t="shared" si="76"/>
        <v>305915.75260661216</v>
      </c>
      <c r="V400" s="147">
        <f>(U400*'SW7'!C$3/(B400*'SW7'!C$4)/1000)</f>
        <v>0.47868726732715039</v>
      </c>
      <c r="W400" s="147">
        <f>V400/'SW7'!C$5</f>
        <v>5.9835908415893799</v>
      </c>
    </row>
    <row r="401" spans="1:23" x14ac:dyDescent="0.35">
      <c r="A401" s="142">
        <f t="shared" si="74"/>
        <v>398</v>
      </c>
      <c r="B401" s="143">
        <f t="shared" si="75"/>
        <v>409.84430862868288</v>
      </c>
      <c r="C401" s="133">
        <v>270</v>
      </c>
      <c r="D401" s="133">
        <v>0</v>
      </c>
      <c r="E401" s="166">
        <v>0</v>
      </c>
      <c r="F401" s="143"/>
      <c r="G401" s="143"/>
      <c r="H401" s="143"/>
      <c r="I401" s="143"/>
      <c r="J401" s="143"/>
      <c r="K401" s="143"/>
      <c r="L401" s="167">
        <f t="shared" si="77"/>
        <v>9.8580897593069317</v>
      </c>
      <c r="M401" s="143">
        <f t="shared" si="69"/>
        <v>0.23955158115115843</v>
      </c>
      <c r="N401" s="143">
        <f t="shared" si="70"/>
        <v>39.432359037227727</v>
      </c>
      <c r="O401" s="143">
        <f t="shared" si="71"/>
        <v>0</v>
      </c>
      <c r="P401" s="143">
        <f t="shared" si="72"/>
        <v>2661.6842350128713</v>
      </c>
      <c r="Q401" s="143">
        <f t="shared" si="72"/>
        <v>0</v>
      </c>
      <c r="R401" s="143">
        <f t="shared" si="72"/>
        <v>0</v>
      </c>
      <c r="S401" s="143">
        <f t="shared" si="73"/>
        <v>2661.6842350128713</v>
      </c>
      <c r="T401" s="143">
        <f>U400-(U400*(0.5^(1/'SW7'!C$2)))</f>
        <v>1940.966392188333</v>
      </c>
      <c r="U401" s="143">
        <f t="shared" si="76"/>
        <v>306637.33862386207</v>
      </c>
      <c r="V401" s="147">
        <f>(U401*'SW7'!C$3/(B401*'SW7'!C$4)/1000)</f>
        <v>0.47875233631858988</v>
      </c>
      <c r="W401" s="147">
        <f>V401/'SW7'!C$5</f>
        <v>5.9844042039823737</v>
      </c>
    </row>
    <row r="402" spans="1:23" x14ac:dyDescent="0.35">
      <c r="A402" s="142">
        <f t="shared" si="74"/>
        <v>399</v>
      </c>
      <c r="B402" s="143">
        <f t="shared" si="75"/>
        <v>410.75051720000289</v>
      </c>
      <c r="C402" s="133">
        <v>270</v>
      </c>
      <c r="D402" s="133">
        <v>0</v>
      </c>
      <c r="E402" s="166">
        <v>0</v>
      </c>
      <c r="F402" s="143"/>
      <c r="G402" s="143"/>
      <c r="H402" s="143"/>
      <c r="I402" s="143"/>
      <c r="J402" s="143"/>
      <c r="K402" s="143"/>
      <c r="L402" s="167">
        <f t="shared" si="77"/>
        <v>9.8718167426709336</v>
      </c>
      <c r="M402" s="143">
        <f t="shared" si="69"/>
        <v>0.23988514684690368</v>
      </c>
      <c r="N402" s="143">
        <f t="shared" si="70"/>
        <v>39.487266970683734</v>
      </c>
      <c r="O402" s="143">
        <f t="shared" si="71"/>
        <v>0</v>
      </c>
      <c r="P402" s="143">
        <f t="shared" si="72"/>
        <v>2665.3905205211522</v>
      </c>
      <c r="Q402" s="143">
        <f t="shared" si="72"/>
        <v>0</v>
      </c>
      <c r="R402" s="143">
        <f t="shared" si="72"/>
        <v>0</v>
      </c>
      <c r="S402" s="143">
        <f t="shared" si="73"/>
        <v>2665.3905205211522</v>
      </c>
      <c r="T402" s="143">
        <f>U401-(U401*(0.5^(1/'SW7'!C$2)))</f>
        <v>1945.5446925753495</v>
      </c>
      <c r="U402" s="143">
        <f t="shared" si="76"/>
        <v>307358.0564666866</v>
      </c>
      <c r="V402" s="147">
        <f>(U402*'SW7'!C$3/(B402*'SW7'!C$4)/1000)</f>
        <v>0.47881887327866457</v>
      </c>
      <c r="W402" s="147">
        <f>V402/'SW7'!C$5</f>
        <v>5.9852359159833073</v>
      </c>
    </row>
    <row r="403" spans="1:23" x14ac:dyDescent="0.35">
      <c r="A403" s="142">
        <f t="shared" si="74"/>
        <v>400</v>
      </c>
      <c r="B403" s="143">
        <f t="shared" si="75"/>
        <v>411.65403720000285</v>
      </c>
      <c r="C403" s="133">
        <v>270</v>
      </c>
      <c r="D403" s="133">
        <v>0</v>
      </c>
      <c r="E403" s="166">
        <v>0</v>
      </c>
      <c r="F403" s="143"/>
      <c r="G403" s="143"/>
      <c r="H403" s="143"/>
      <c r="I403" s="143"/>
      <c r="J403" s="143"/>
      <c r="K403" s="143"/>
      <c r="L403" s="167">
        <f t="shared" si="77"/>
        <v>9.8855093655900852</v>
      </c>
      <c r="M403" s="143">
        <f t="shared" si="69"/>
        <v>0.24021787758383906</v>
      </c>
      <c r="N403" s="143">
        <f t="shared" si="70"/>
        <v>39.542037462360341</v>
      </c>
      <c r="O403" s="143">
        <f t="shared" si="71"/>
        <v>0</v>
      </c>
      <c r="P403" s="143">
        <f t="shared" si="72"/>
        <v>2669.0875287093231</v>
      </c>
      <c r="Q403" s="143">
        <f t="shared" si="72"/>
        <v>0</v>
      </c>
      <c r="R403" s="143">
        <f t="shared" si="72"/>
        <v>0</v>
      </c>
      <c r="S403" s="143">
        <f t="shared" si="73"/>
        <v>2669.0875287093231</v>
      </c>
      <c r="T403" s="143">
        <f>U402-(U402*(0.5^(1/'SW7'!C$2)))</f>
        <v>1950.1174845916103</v>
      </c>
      <c r="U403" s="143">
        <f t="shared" si="76"/>
        <v>308077.9022946324</v>
      </c>
      <c r="V403" s="147">
        <f>(U403*'SW7'!C$3/(B403*'SW7'!C$4)/1000)</f>
        <v>0.4788868894710489</v>
      </c>
      <c r="W403" s="147">
        <f>V403/'SW7'!C$5</f>
        <v>5.9860861183881111</v>
      </c>
    </row>
    <row r="404" spans="1:23" x14ac:dyDescent="0.35">
      <c r="A404" s="142">
        <f t="shared" si="74"/>
        <v>401</v>
      </c>
      <c r="B404" s="143">
        <f t="shared" si="75"/>
        <v>412.55484656068285</v>
      </c>
      <c r="C404" s="133">
        <v>270</v>
      </c>
      <c r="D404" s="133">
        <v>0</v>
      </c>
      <c r="E404" s="166">
        <v>0</v>
      </c>
      <c r="F404" s="143"/>
      <c r="G404" s="143"/>
      <c r="H404" s="143"/>
      <c r="I404" s="143"/>
      <c r="J404" s="143"/>
      <c r="K404" s="143"/>
      <c r="L404" s="167">
        <f t="shared" si="77"/>
        <v>9.8991677996523997</v>
      </c>
      <c r="M404" s="143">
        <f t="shared" si="69"/>
        <v>0.24054977753155329</v>
      </c>
      <c r="N404" s="143">
        <f t="shared" si="70"/>
        <v>39.596671198609599</v>
      </c>
      <c r="O404" s="143">
        <f t="shared" si="71"/>
        <v>0</v>
      </c>
      <c r="P404" s="143">
        <f t="shared" si="72"/>
        <v>2672.7753059061479</v>
      </c>
      <c r="Q404" s="143">
        <f t="shared" si="72"/>
        <v>0</v>
      </c>
      <c r="R404" s="143">
        <f t="shared" si="72"/>
        <v>0</v>
      </c>
      <c r="S404" s="143">
        <f t="shared" si="73"/>
        <v>2672.7753059061479</v>
      </c>
      <c r="T404" s="143">
        <f>U403-(U403*(0.5^(1/'SW7'!C$2)))</f>
        <v>1954.6847438703408</v>
      </c>
      <c r="U404" s="143">
        <f t="shared" si="76"/>
        <v>308796.87233875011</v>
      </c>
      <c r="V404" s="147">
        <f>(U404*'SW7'!C$3/(B404*'SW7'!C$4)/1000)</f>
        <v>0.47895639628077652</v>
      </c>
      <c r="W404" s="147">
        <f>V404/'SW7'!C$5</f>
        <v>5.9869549535097066</v>
      </c>
    </row>
    <row r="405" spans="1:23" x14ac:dyDescent="0.35">
      <c r="A405" s="142">
        <f t="shared" si="74"/>
        <v>402</v>
      </c>
      <c r="B405" s="143">
        <f t="shared" si="75"/>
        <v>413.4529231821229</v>
      </c>
      <c r="C405" s="133">
        <v>270</v>
      </c>
      <c r="D405" s="133">
        <v>0</v>
      </c>
      <c r="E405" s="166">
        <v>0</v>
      </c>
      <c r="F405" s="143"/>
      <c r="G405" s="143"/>
      <c r="H405" s="143"/>
      <c r="I405" s="143"/>
      <c r="J405" s="143"/>
      <c r="K405" s="143"/>
      <c r="L405" s="167">
        <f t="shared" si="77"/>
        <v>9.9127922151637726</v>
      </c>
      <c r="M405" s="143">
        <f t="shared" si="69"/>
        <v>0.24088085082847965</v>
      </c>
      <c r="N405" s="143">
        <f t="shared" si="70"/>
        <v>39.65116886065509</v>
      </c>
      <c r="O405" s="143">
        <f t="shared" si="71"/>
        <v>0</v>
      </c>
      <c r="P405" s="143">
        <f t="shared" si="72"/>
        <v>2676.4538980942184</v>
      </c>
      <c r="Q405" s="143">
        <f t="shared" si="72"/>
        <v>0</v>
      </c>
      <c r="R405" s="143">
        <f t="shared" si="72"/>
        <v>0</v>
      </c>
      <c r="S405" s="143">
        <f t="shared" si="73"/>
        <v>2676.4538980942184</v>
      </c>
      <c r="T405" s="143">
        <f>U404-(U404*(0.5^(1/'SW7'!C$2)))</f>
        <v>1959.2464464983786</v>
      </c>
      <c r="U405" s="143">
        <f t="shared" si="76"/>
        <v>309514.9629007859</v>
      </c>
      <c r="V405" s="147">
        <f>(U405*'SW7'!C$3/(B405*'SW7'!C$4)/1000)</f>
        <v>0.47902740521322451</v>
      </c>
      <c r="W405" s="147">
        <f>V405/'SW7'!C$5</f>
        <v>5.9878425651653062</v>
      </c>
    </row>
    <row r="406" spans="1:23" x14ac:dyDescent="0.35">
      <c r="A406" s="142">
        <f t="shared" si="74"/>
        <v>403</v>
      </c>
      <c r="B406" s="143">
        <f t="shared" si="75"/>
        <v>414.34824493248288</v>
      </c>
      <c r="C406" s="133">
        <v>270</v>
      </c>
      <c r="D406" s="133">
        <v>0</v>
      </c>
      <c r="E406" s="166">
        <v>0</v>
      </c>
      <c r="F406" s="143"/>
      <c r="G406" s="143"/>
      <c r="H406" s="143"/>
      <c r="I406" s="143"/>
      <c r="J406" s="143"/>
      <c r="K406" s="143"/>
      <c r="L406" s="167">
        <f t="shared" si="77"/>
        <v>9.9263827811607435</v>
      </c>
      <c r="M406" s="143">
        <f t="shared" si="69"/>
        <v>0.24121110158220604</v>
      </c>
      <c r="N406" s="143">
        <f t="shared" si="70"/>
        <v>39.705531124642974</v>
      </c>
      <c r="O406" s="143">
        <f t="shared" si="71"/>
        <v>0</v>
      </c>
      <c r="P406" s="143">
        <f t="shared" si="72"/>
        <v>2680.1233509134008</v>
      </c>
      <c r="Q406" s="143">
        <f t="shared" si="72"/>
        <v>0</v>
      </c>
      <c r="R406" s="143">
        <f t="shared" si="72"/>
        <v>0</v>
      </c>
      <c r="S406" s="143">
        <f t="shared" si="73"/>
        <v>2680.1233509134008</v>
      </c>
      <c r="T406" s="143">
        <f>U405-(U405*(0.5^(1/'SW7'!C$2)))</f>
        <v>1963.8025690111099</v>
      </c>
      <c r="U406" s="143">
        <f t="shared" si="76"/>
        <v>310232.17035238177</v>
      </c>
      <c r="V406" s="147">
        <f>(U406*'SW7'!C$3/(B406*'SW7'!C$4)/1000)</f>
        <v>0.47909992789315203</v>
      </c>
      <c r="W406" s="147">
        <f>V406/'SW7'!C$5</f>
        <v>5.9887490986644005</v>
      </c>
    </row>
    <row r="407" spans="1:23" x14ac:dyDescent="0.35">
      <c r="A407" s="142">
        <f t="shared" si="74"/>
        <v>404</v>
      </c>
      <c r="B407" s="143">
        <f t="shared" si="75"/>
        <v>415.24078964800287</v>
      </c>
      <c r="C407" s="133">
        <v>270</v>
      </c>
      <c r="D407" s="133">
        <v>0</v>
      </c>
      <c r="E407" s="166">
        <v>0</v>
      </c>
      <c r="F407" s="143"/>
      <c r="G407" s="143"/>
      <c r="H407" s="143"/>
      <c r="I407" s="143"/>
      <c r="J407" s="143"/>
      <c r="K407" s="143"/>
      <c r="L407" s="167">
        <f t="shared" si="77"/>
        <v>9.9399396654230863</v>
      </c>
      <c r="M407" s="143">
        <f t="shared" si="69"/>
        <v>0.24154053386978097</v>
      </c>
      <c r="N407" s="143">
        <f t="shared" si="70"/>
        <v>39.759758661692345</v>
      </c>
      <c r="O407" s="143">
        <f t="shared" si="71"/>
        <v>0</v>
      </c>
      <c r="P407" s="143">
        <f t="shared" si="72"/>
        <v>2683.7837096642334</v>
      </c>
      <c r="Q407" s="143">
        <f t="shared" si="72"/>
        <v>0</v>
      </c>
      <c r="R407" s="143">
        <f t="shared" si="72"/>
        <v>0</v>
      </c>
      <c r="S407" s="143">
        <f t="shared" si="73"/>
        <v>2683.7837096642334</v>
      </c>
      <c r="T407" s="143">
        <f>U406-(U406*(0.5^(1/'SW7'!C$2)))</f>
        <v>1968.353088387521</v>
      </c>
      <c r="U407" s="143">
        <f t="shared" si="76"/>
        <v>310948.49113428406</v>
      </c>
      <c r="V407" s="147">
        <f>(U407*'SW7'!C$3/(B407*'SW7'!C$4)/1000)</f>
        <v>0.47917397606378753</v>
      </c>
      <c r="W407" s="147">
        <f>V407/'SW7'!C$5</f>
        <v>5.9896747007973437</v>
      </c>
    </row>
    <row r="408" spans="1:23" x14ac:dyDescent="0.35">
      <c r="A408" s="142">
        <f t="shared" si="74"/>
        <v>405</v>
      </c>
      <c r="B408" s="143">
        <f t="shared" si="75"/>
        <v>416.13053513300292</v>
      </c>
      <c r="C408" s="133">
        <v>270</v>
      </c>
      <c r="D408" s="133">
        <v>0</v>
      </c>
      <c r="E408" s="166">
        <v>0</v>
      </c>
      <c r="F408" s="143"/>
      <c r="G408" s="143"/>
      <c r="H408" s="143"/>
      <c r="I408" s="143"/>
      <c r="J408" s="143"/>
      <c r="K408" s="143"/>
      <c r="L408" s="167">
        <f t="shared" si="77"/>
        <v>9.9534630344861874</v>
      </c>
      <c r="M408" s="143">
        <f t="shared" si="69"/>
        <v>0.24186915173801435</v>
      </c>
      <c r="N408" s="143">
        <f t="shared" si="70"/>
        <v>39.81385213794475</v>
      </c>
      <c r="O408" s="143">
        <f t="shared" si="71"/>
        <v>0</v>
      </c>
      <c r="P408" s="143">
        <f t="shared" si="72"/>
        <v>2687.4350193112705</v>
      </c>
      <c r="Q408" s="143">
        <f t="shared" si="72"/>
        <v>0</v>
      </c>
      <c r="R408" s="143">
        <f t="shared" si="72"/>
        <v>0</v>
      </c>
      <c r="S408" s="143">
        <f t="shared" si="73"/>
        <v>2687.4350193112705</v>
      </c>
      <c r="T408" s="143">
        <f>U407-(U407*(0.5^(1/'SW7'!C$2)))</f>
        <v>1972.897982044844</v>
      </c>
      <c r="U408" s="143">
        <f t="shared" si="76"/>
        <v>311663.92175556079</v>
      </c>
      <c r="V408" s="147">
        <f>(U408*'SW7'!C$3/(B408*'SW7'!C$4)/1000)</f>
        <v>0.47924956158596926</v>
      </c>
      <c r="W408" s="147">
        <f>V408/'SW7'!C$5</f>
        <v>5.9906195198246159</v>
      </c>
    </row>
    <row r="409" spans="1:23" x14ac:dyDescent="0.35">
      <c r="A409" s="142">
        <f t="shared" si="74"/>
        <v>406</v>
      </c>
      <c r="B409" s="143">
        <f t="shared" si="75"/>
        <v>417.01745915988295</v>
      </c>
      <c r="C409" s="133">
        <v>270</v>
      </c>
      <c r="D409" s="133">
        <v>0</v>
      </c>
      <c r="E409" s="166">
        <v>0</v>
      </c>
      <c r="F409" s="143"/>
      <c r="G409" s="143"/>
      <c r="H409" s="143"/>
      <c r="I409" s="143"/>
      <c r="J409" s="143"/>
      <c r="K409" s="143"/>
      <c r="L409" s="167">
        <f t="shared" si="77"/>
        <v>9.9669530536534019</v>
      </c>
      <c r="M409" s="143">
        <f t="shared" si="69"/>
        <v>0.24219695920377765</v>
      </c>
      <c r="N409" s="143">
        <f t="shared" si="70"/>
        <v>39.867812214613608</v>
      </c>
      <c r="O409" s="143">
        <f t="shared" si="71"/>
        <v>0</v>
      </c>
      <c r="P409" s="143">
        <f t="shared" si="72"/>
        <v>2691.0773244864185</v>
      </c>
      <c r="Q409" s="143">
        <f t="shared" si="72"/>
        <v>0</v>
      </c>
      <c r="R409" s="143">
        <f t="shared" si="72"/>
        <v>0</v>
      </c>
      <c r="S409" s="143">
        <f t="shared" si="73"/>
        <v>2691.0773244864185</v>
      </c>
      <c r="T409" s="143">
        <f>U408-(U408*(0.5^(1/'SW7'!C$2)))</f>
        <v>1977.4372278339579</v>
      </c>
      <c r="U409" s="143">
        <f t="shared" si="76"/>
        <v>312378.45879282721</v>
      </c>
      <c r="V409" s="147">
        <f>(U409*'SW7'!C$3/(B409*'SW7'!C$4)/1000)</f>
        <v>0.47932669643733522</v>
      </c>
      <c r="W409" s="147">
        <f>V409/'SW7'!C$5</f>
        <v>5.9915837054666898</v>
      </c>
    </row>
    <row r="410" spans="1:23" x14ac:dyDescent="0.35">
      <c r="A410" s="142">
        <f t="shared" si="74"/>
        <v>407</v>
      </c>
      <c r="B410" s="143">
        <f t="shared" si="75"/>
        <v>417.90153946912295</v>
      </c>
      <c r="C410" s="133">
        <v>270</v>
      </c>
      <c r="D410" s="133">
        <v>0</v>
      </c>
      <c r="E410" s="166">
        <v>0</v>
      </c>
      <c r="F410" s="143"/>
      <c r="G410" s="143"/>
      <c r="H410" s="143"/>
      <c r="I410" s="143"/>
      <c r="J410" s="143"/>
      <c r="K410" s="143"/>
      <c r="L410" s="167">
        <f t="shared" si="77"/>
        <v>9.9804098870080828</v>
      </c>
      <c r="M410" s="143">
        <f t="shared" si="69"/>
        <v>0.2425239602542964</v>
      </c>
      <c r="N410" s="143">
        <f t="shared" si="70"/>
        <v>39.921639548032331</v>
      </c>
      <c r="O410" s="143">
        <f t="shared" si="71"/>
        <v>0</v>
      </c>
      <c r="P410" s="143">
        <f t="shared" si="72"/>
        <v>2694.7106694921822</v>
      </c>
      <c r="Q410" s="143">
        <f t="shared" si="72"/>
        <v>0</v>
      </c>
      <c r="R410" s="143">
        <f t="shared" si="72"/>
        <v>0</v>
      </c>
      <c r="S410" s="143">
        <f t="shared" si="73"/>
        <v>2694.7106694921822</v>
      </c>
      <c r="T410" s="143">
        <f>U409-(U409*(0.5^(1/'SW7'!C$2)))</f>
        <v>1981.9708040342084</v>
      </c>
      <c r="U410" s="143">
        <f t="shared" si="76"/>
        <v>313092.09888947965</v>
      </c>
      <c r="V410" s="147">
        <f>(U410*'SW7'!C$3/(B410*'SW7'!C$4)/1000)</f>
        <v>0.47940539271156074</v>
      </c>
      <c r="W410" s="147">
        <f>V410/'SW7'!C$5</f>
        <v>5.9925674088945096</v>
      </c>
    </row>
    <row r="411" spans="1:23" x14ac:dyDescent="0.35">
      <c r="A411" s="142">
        <f t="shared" si="74"/>
        <v>408</v>
      </c>
      <c r="B411" s="143">
        <f t="shared" si="75"/>
        <v>418.78275376928298</v>
      </c>
      <c r="C411" s="133">
        <v>270</v>
      </c>
      <c r="D411" s="133">
        <v>0</v>
      </c>
      <c r="E411" s="166">
        <v>0</v>
      </c>
      <c r="F411" s="143"/>
      <c r="G411" s="143"/>
      <c r="H411" s="143"/>
      <c r="I411" s="143"/>
      <c r="J411" s="143"/>
      <c r="K411" s="143"/>
      <c r="L411" s="167">
        <f t="shared" si="77"/>
        <v>9.9938336974256465</v>
      </c>
      <c r="M411" s="143">
        <f t="shared" si="69"/>
        <v>0.24285015884744321</v>
      </c>
      <c r="N411" s="143">
        <f t="shared" si="70"/>
        <v>39.975334789702586</v>
      </c>
      <c r="O411" s="143">
        <f t="shared" si="71"/>
        <v>0</v>
      </c>
      <c r="P411" s="143">
        <f t="shared" si="72"/>
        <v>2698.3350983049245</v>
      </c>
      <c r="Q411" s="143">
        <f t="shared" si="72"/>
        <v>0</v>
      </c>
      <c r="R411" s="143">
        <f t="shared" si="72"/>
        <v>0</v>
      </c>
      <c r="S411" s="143">
        <f t="shared" si="73"/>
        <v>2698.3350983049245</v>
      </c>
      <c r="T411" s="143">
        <f>U410-(U410*(0.5^(1/'SW7'!C$2)))</f>
        <v>1986.4986893487512</v>
      </c>
      <c r="U411" s="143">
        <f t="shared" si="76"/>
        <v>313804.83875493763</v>
      </c>
      <c r="V411" s="147">
        <f>(U411*'SW7'!C$3/(B411*'SW7'!C$4)/1000)</f>
        <v>0.4794856626176468</v>
      </c>
      <c r="W411" s="147">
        <f>V411/'SW7'!C$5</f>
        <v>5.9935707827205853</v>
      </c>
    </row>
    <row r="412" spans="1:23" x14ac:dyDescent="0.35">
      <c r="A412" s="142">
        <f t="shared" si="74"/>
        <v>409</v>
      </c>
      <c r="B412" s="143">
        <f t="shared" si="75"/>
        <v>419.66107973700298</v>
      </c>
      <c r="C412" s="133">
        <v>270</v>
      </c>
      <c r="D412" s="133">
        <v>0</v>
      </c>
      <c r="E412" s="166">
        <v>0</v>
      </c>
      <c r="F412" s="143"/>
      <c r="G412" s="143"/>
      <c r="H412" s="143"/>
      <c r="I412" s="143"/>
      <c r="J412" s="143"/>
      <c r="K412" s="143"/>
      <c r="L412" s="167">
        <f t="shared" si="77"/>
        <v>10.007224646585339</v>
      </c>
      <c r="M412" s="143">
        <f t="shared" si="69"/>
        <v>0.24317555891202372</v>
      </c>
      <c r="N412" s="143">
        <f t="shared" si="70"/>
        <v>40.028898586341356</v>
      </c>
      <c r="O412" s="143">
        <f t="shared" si="71"/>
        <v>0</v>
      </c>
      <c r="P412" s="143">
        <f t="shared" si="72"/>
        <v>2701.9506545780414</v>
      </c>
      <c r="Q412" s="143">
        <f t="shared" si="72"/>
        <v>0</v>
      </c>
      <c r="R412" s="143">
        <f t="shared" si="72"/>
        <v>0</v>
      </c>
      <c r="S412" s="143">
        <f t="shared" si="73"/>
        <v>2701.9506545780414</v>
      </c>
      <c r="T412" s="143">
        <f>U411-(U411*(0.5^(1/'SW7'!C$2)))</f>
        <v>1991.0208628996043</v>
      </c>
      <c r="U412" s="143">
        <f t="shared" si="76"/>
        <v>314516.67516389379</v>
      </c>
      <c r="V412" s="147">
        <f>(U412*'SW7'!C$3/(B412*'SW7'!C$4)/1000)</f>
        <v>0.47956751847925455</v>
      </c>
      <c r="W412" s="147">
        <f>V412/'SW7'!C$5</f>
        <v>5.9945939809906816</v>
      </c>
    </row>
    <row r="413" spans="1:23" x14ac:dyDescent="0.35">
      <c r="A413" s="142">
        <f t="shared" si="74"/>
        <v>410</v>
      </c>
      <c r="B413" s="143">
        <f t="shared" si="75"/>
        <v>420.53649501700306</v>
      </c>
      <c r="C413" s="133">
        <v>270</v>
      </c>
      <c r="D413" s="133">
        <v>0</v>
      </c>
      <c r="E413" s="166">
        <v>0</v>
      </c>
      <c r="F413" s="143"/>
      <c r="G413" s="143"/>
      <c r="H413" s="143"/>
      <c r="I413" s="143"/>
      <c r="J413" s="143"/>
      <c r="K413" s="143"/>
      <c r="L413" s="167">
        <f t="shared" si="77"/>
        <v>10.020582894981938</v>
      </c>
      <c r="M413" s="143">
        <f t="shared" si="69"/>
        <v>0.2435001643480611</v>
      </c>
      <c r="N413" s="143">
        <f t="shared" si="70"/>
        <v>40.082331579927754</v>
      </c>
      <c r="O413" s="143">
        <f t="shared" si="71"/>
        <v>0</v>
      </c>
      <c r="P413" s="143">
        <f t="shared" si="72"/>
        <v>2705.5573816451233</v>
      </c>
      <c r="Q413" s="143">
        <f t="shared" si="72"/>
        <v>0</v>
      </c>
      <c r="R413" s="143">
        <f t="shared" si="72"/>
        <v>0</v>
      </c>
      <c r="S413" s="143">
        <f t="shared" si="73"/>
        <v>2705.5573816451233</v>
      </c>
      <c r="T413" s="143">
        <f>U412-(U412*(0.5^(1/'SW7'!C$2)))</f>
        <v>1995.537304222933</v>
      </c>
      <c r="U413" s="143">
        <f t="shared" si="76"/>
        <v>315227.60495557223</v>
      </c>
      <c r="V413" s="147">
        <f>(U413*'SW7'!C$3/(B413*'SW7'!C$4)/1000)</f>
        <v>0.4796509727340873</v>
      </c>
      <c r="W413" s="147">
        <f>V413/'SW7'!C$5</f>
        <v>5.9956371591760913</v>
      </c>
    </row>
    <row r="414" spans="1:23" x14ac:dyDescent="0.35">
      <c r="A414" s="142">
        <f t="shared" si="74"/>
        <v>411</v>
      </c>
      <c r="B414" s="143">
        <f t="shared" si="75"/>
        <v>421.40897722208302</v>
      </c>
      <c r="C414" s="133">
        <v>270</v>
      </c>
      <c r="D414" s="133">
        <v>0</v>
      </c>
      <c r="E414" s="166">
        <v>0</v>
      </c>
      <c r="F414" s="143"/>
      <c r="G414" s="143"/>
      <c r="H414" s="143"/>
      <c r="I414" s="143"/>
      <c r="J414" s="143"/>
      <c r="K414" s="143"/>
      <c r="L414" s="167">
        <f t="shared" si="77"/>
        <v>10.033908601937302</v>
      </c>
      <c r="M414" s="143">
        <f t="shared" si="69"/>
        <v>0.24382397902707642</v>
      </c>
      <c r="N414" s="143">
        <f t="shared" si="70"/>
        <v>40.135634407749208</v>
      </c>
      <c r="O414" s="143">
        <f t="shared" si="71"/>
        <v>0</v>
      </c>
      <c r="P414" s="143">
        <f t="shared" si="72"/>
        <v>2709.1553225230714</v>
      </c>
      <c r="Q414" s="143">
        <f t="shared" si="72"/>
        <v>0</v>
      </c>
      <c r="R414" s="143">
        <f t="shared" si="72"/>
        <v>0</v>
      </c>
      <c r="S414" s="143">
        <f t="shared" si="73"/>
        <v>2709.1553225230714</v>
      </c>
      <c r="T414" s="143">
        <f>U413-(U413*(0.5^(1/'SW7'!C$2)))</f>
        <v>2000.0479932642775</v>
      </c>
      <c r="U414" s="143">
        <f t="shared" si="76"/>
        <v>315937.62503299443</v>
      </c>
      <c r="V414" s="147">
        <f>(U414*'SW7'!C$3/(B414*'SW7'!C$4)/1000)</f>
        <v>0.47973603793331954</v>
      </c>
      <c r="W414" s="147">
        <f>V414/'SW7'!C$5</f>
        <v>5.9967004741664942</v>
      </c>
    </row>
    <row r="415" spans="1:23" x14ac:dyDescent="0.35">
      <c r="A415" s="142">
        <f t="shared" si="74"/>
        <v>412</v>
      </c>
      <c r="B415" s="143">
        <f t="shared" si="75"/>
        <v>422.27850393312298</v>
      </c>
      <c r="C415" s="133">
        <v>270</v>
      </c>
      <c r="D415" s="133">
        <v>0</v>
      </c>
      <c r="E415" s="166">
        <v>0</v>
      </c>
      <c r="F415" s="143"/>
      <c r="G415" s="143"/>
      <c r="H415" s="143"/>
      <c r="I415" s="143"/>
      <c r="J415" s="143"/>
      <c r="K415" s="143"/>
      <c r="L415" s="167">
        <f t="shared" si="77"/>
        <v>10.047201925611784</v>
      </c>
      <c r="M415" s="143">
        <f t="shared" si="69"/>
        <v>0.24414700679236634</v>
      </c>
      <c r="N415" s="143">
        <f t="shared" si="70"/>
        <v>40.188807702447136</v>
      </c>
      <c r="O415" s="143">
        <f t="shared" si="71"/>
        <v>0</v>
      </c>
      <c r="P415" s="143">
        <f t="shared" si="72"/>
        <v>2712.7445199151816</v>
      </c>
      <c r="Q415" s="143">
        <f t="shared" si="72"/>
        <v>0</v>
      </c>
      <c r="R415" s="143">
        <f t="shared" si="72"/>
        <v>0</v>
      </c>
      <c r="S415" s="143">
        <f t="shared" si="73"/>
        <v>2712.7445199151816</v>
      </c>
      <c r="T415" s="143">
        <f>U414-(U414*(0.5^(1/'SW7'!C$2)))</f>
        <v>2004.5529103740118</v>
      </c>
      <c r="U415" s="143">
        <f t="shared" si="76"/>
        <v>316646.73236225324</v>
      </c>
      <c r="V415" s="147">
        <f>(U415*'SW7'!C$3/(B415*'SW7'!C$4)/1000)</f>
        <v>0.47982272674107079</v>
      </c>
      <c r="W415" s="147">
        <f>V415/'SW7'!C$5</f>
        <v>5.9977840842633849</v>
      </c>
    </row>
    <row r="416" spans="1:23" x14ac:dyDescent="0.35">
      <c r="A416" s="142">
        <f t="shared" si="74"/>
        <v>413</v>
      </c>
      <c r="B416" s="143">
        <f t="shared" si="75"/>
        <v>423.14505269908301</v>
      </c>
      <c r="C416" s="133">
        <v>270</v>
      </c>
      <c r="D416" s="133">
        <v>0</v>
      </c>
      <c r="E416" s="166">
        <v>0</v>
      </c>
      <c r="F416" s="143"/>
      <c r="G416" s="143"/>
      <c r="H416" s="143"/>
      <c r="I416" s="143"/>
      <c r="J416" s="143"/>
      <c r="K416" s="143"/>
      <c r="L416" s="167">
        <f t="shared" si="77"/>
        <v>10.060463023015448</v>
      </c>
      <c r="M416" s="143">
        <f t="shared" si="69"/>
        <v>0.24446925145927537</v>
      </c>
      <c r="N416" s="143">
        <f t="shared" si="70"/>
        <v>40.241852092061791</v>
      </c>
      <c r="O416" s="143">
        <f t="shared" si="71"/>
        <v>0</v>
      </c>
      <c r="P416" s="143">
        <f t="shared" si="72"/>
        <v>2716.3250162141708</v>
      </c>
      <c r="Q416" s="143">
        <f t="shared" si="72"/>
        <v>0</v>
      </c>
      <c r="R416" s="143">
        <f t="shared" si="72"/>
        <v>0</v>
      </c>
      <c r="S416" s="143">
        <f t="shared" si="73"/>
        <v>2716.3250162141708</v>
      </c>
      <c r="T416" s="143">
        <f>U415-(U415*(0.5^(1/'SW7'!C$2)))</f>
        <v>2009.0520363026881</v>
      </c>
      <c r="U416" s="143">
        <f t="shared" si="76"/>
        <v>317354.92397179443</v>
      </c>
      <c r="V416" s="147">
        <f>(U416*'SW7'!C$3/(B416*'SW7'!C$4)/1000)</f>
        <v>0.47991105193392475</v>
      </c>
      <c r="W416" s="147">
        <f>V416/'SW7'!C$5</f>
        <v>5.9988881491740589</v>
      </c>
    </row>
    <row r="417" spans="1:23" x14ac:dyDescent="0.35">
      <c r="A417" s="142">
        <f t="shared" si="74"/>
        <v>414</v>
      </c>
      <c r="B417" s="143">
        <f t="shared" si="75"/>
        <v>424.00860103700302</v>
      </c>
      <c r="C417" s="133">
        <v>270</v>
      </c>
      <c r="D417" s="133">
        <v>0</v>
      </c>
      <c r="E417" s="166">
        <v>0</v>
      </c>
      <c r="F417" s="143"/>
      <c r="G417" s="143"/>
      <c r="H417" s="143"/>
      <c r="I417" s="143"/>
      <c r="J417" s="143"/>
      <c r="K417" s="143"/>
      <c r="L417" s="167">
        <f t="shared" si="77"/>
        <v>10.073692050019236</v>
      </c>
      <c r="M417" s="143">
        <f t="shared" si="69"/>
        <v>0.24479071681546744</v>
      </c>
      <c r="N417" s="143">
        <f t="shared" si="70"/>
        <v>40.294768200076945</v>
      </c>
      <c r="O417" s="143">
        <f t="shared" si="71"/>
        <v>0</v>
      </c>
      <c r="P417" s="143">
        <f t="shared" si="72"/>
        <v>2719.8968535051936</v>
      </c>
      <c r="Q417" s="143">
        <f t="shared" si="72"/>
        <v>0</v>
      </c>
      <c r="R417" s="143">
        <f t="shared" si="72"/>
        <v>0</v>
      </c>
      <c r="S417" s="143">
        <f t="shared" si="73"/>
        <v>2719.8968535051936</v>
      </c>
      <c r="T417" s="143">
        <f>U416-(U416*(0.5^(1/'SW7'!C$2)))</f>
        <v>2013.5453521964955</v>
      </c>
      <c r="U417" s="143">
        <f t="shared" si="76"/>
        <v>318062.1969517059</v>
      </c>
      <c r="V417" s="147">
        <f>(U417*'SW7'!C$3/(B417*'SW7'!C$4)/1000)</f>
        <v>0.48000102640049419</v>
      </c>
      <c r="W417" s="147">
        <f>V417/'SW7'!C$5</f>
        <v>6.0000128300061775</v>
      </c>
    </row>
    <row r="418" spans="1:23" x14ac:dyDescent="0.35">
      <c r="A418" s="142">
        <f t="shared" si="74"/>
        <v>415</v>
      </c>
      <c r="B418" s="143">
        <f t="shared" si="75"/>
        <v>424.86912643200299</v>
      </c>
      <c r="C418" s="133">
        <v>270</v>
      </c>
      <c r="D418" s="133">
        <v>0</v>
      </c>
      <c r="E418" s="166">
        <v>0</v>
      </c>
      <c r="F418" s="143"/>
      <c r="G418" s="143"/>
      <c r="H418" s="143"/>
      <c r="I418" s="143"/>
      <c r="J418" s="143"/>
      <c r="K418" s="143"/>
      <c r="L418" s="167">
        <f t="shared" si="77"/>
        <v>10.086889161365963</v>
      </c>
      <c r="M418" s="143">
        <f t="shared" si="69"/>
        <v>0.24511140662119291</v>
      </c>
      <c r="N418" s="143">
        <f t="shared" si="70"/>
        <v>40.347556645463854</v>
      </c>
      <c r="O418" s="143">
        <f t="shared" si="71"/>
        <v>0</v>
      </c>
      <c r="P418" s="143">
        <f t="shared" si="72"/>
        <v>2723.46007356881</v>
      </c>
      <c r="Q418" s="143">
        <f t="shared" si="72"/>
        <v>0</v>
      </c>
      <c r="R418" s="143">
        <f t="shared" si="72"/>
        <v>0</v>
      </c>
      <c r="S418" s="143">
        <f t="shared" si="73"/>
        <v>2723.46007356881</v>
      </c>
      <c r="T418" s="143">
        <f>U417-(U417*(0.5^(1/'SW7'!C$2)))</f>
        <v>2018.0328395926626</v>
      </c>
      <c r="U418" s="143">
        <f t="shared" si="76"/>
        <v>318768.54845301458</v>
      </c>
      <c r="V418" s="147">
        <f>(U418*'SW7'!C$3/(B418*'SW7'!C$4)/1000)</f>
        <v>0.48009266314102766</v>
      </c>
      <c r="W418" s="147">
        <f>V418/'SW7'!C$5</f>
        <v>6.0011582892628459</v>
      </c>
    </row>
    <row r="419" spans="1:23" x14ac:dyDescent="0.35">
      <c r="A419" s="142">
        <f t="shared" si="74"/>
        <v>416</v>
      </c>
      <c r="B419" s="143">
        <f t="shared" si="75"/>
        <v>425.72660633728299</v>
      </c>
      <c r="C419" s="133">
        <v>270</v>
      </c>
      <c r="D419" s="133">
        <v>0</v>
      </c>
      <c r="E419" s="166">
        <v>0</v>
      </c>
      <c r="F419" s="143"/>
      <c r="G419" s="143"/>
      <c r="H419" s="143"/>
      <c r="I419" s="143"/>
      <c r="J419" s="143"/>
      <c r="K419" s="143"/>
      <c r="L419" s="167">
        <f t="shared" si="77"/>
        <v>10.100054510681165</v>
      </c>
      <c r="M419" s="143">
        <f t="shared" si="69"/>
        <v>0.2454313246095523</v>
      </c>
      <c r="N419" s="143">
        <f t="shared" si="70"/>
        <v>40.40021804272466</v>
      </c>
      <c r="O419" s="143">
        <f t="shared" si="71"/>
        <v>0</v>
      </c>
      <c r="P419" s="143">
        <f t="shared" si="72"/>
        <v>2727.0147178839147</v>
      </c>
      <c r="Q419" s="143">
        <f t="shared" si="72"/>
        <v>0</v>
      </c>
      <c r="R419" s="143">
        <f t="shared" si="72"/>
        <v>0</v>
      </c>
      <c r="S419" s="143">
        <f t="shared" si="73"/>
        <v>2727.0147178839147</v>
      </c>
      <c r="T419" s="143">
        <f>U418-(U418*(0.5^(1/'SW7'!C$2)))</f>
        <v>2022.5144804150914</v>
      </c>
      <c r="U419" s="143">
        <f t="shared" si="76"/>
        <v>319473.97568699071</v>
      </c>
      <c r="V419" s="147">
        <f>(U419*'SW7'!C$3/(B419*'SW7'!C$4)/1000)</f>
        <v>0.48018597526706153</v>
      </c>
      <c r="W419" s="147">
        <f>V419/'SW7'!C$5</f>
        <v>6.002324690838269</v>
      </c>
    </row>
    <row r="420" spans="1:23" x14ac:dyDescent="0.35">
      <c r="A420" s="142">
        <f t="shared" si="74"/>
        <v>417</v>
      </c>
      <c r="B420" s="143">
        <f t="shared" si="75"/>
        <v>426.58101817412302</v>
      </c>
      <c r="C420" s="133">
        <v>270</v>
      </c>
      <c r="D420" s="133">
        <v>0</v>
      </c>
      <c r="E420" s="166">
        <v>0</v>
      </c>
      <c r="F420" s="143"/>
      <c r="G420" s="143"/>
      <c r="H420" s="143"/>
      <c r="I420" s="143"/>
      <c r="J420" s="143"/>
      <c r="K420" s="143"/>
      <c r="L420" s="167">
        <f t="shared" si="77"/>
        <v>10.113188250483805</v>
      </c>
      <c r="M420" s="143">
        <f t="shared" si="69"/>
        <v>0.24575047448675646</v>
      </c>
      <c r="N420" s="143">
        <f t="shared" si="70"/>
        <v>40.452753001935221</v>
      </c>
      <c r="O420" s="143">
        <f t="shared" si="71"/>
        <v>0</v>
      </c>
      <c r="P420" s="143">
        <f t="shared" si="72"/>
        <v>2730.5608276306275</v>
      </c>
      <c r="Q420" s="143">
        <f t="shared" si="72"/>
        <v>0</v>
      </c>
      <c r="R420" s="143">
        <f t="shared" si="72"/>
        <v>0</v>
      </c>
      <c r="S420" s="143">
        <f t="shared" si="73"/>
        <v>2730.5608276306275</v>
      </c>
      <c r="T420" s="143">
        <f>U419-(U419*(0.5^(1/'SW7'!C$2)))</f>
        <v>2026.9902569699334</v>
      </c>
      <c r="U420" s="143">
        <f t="shared" si="76"/>
        <v>320178.47592445952</v>
      </c>
      <c r="V420" s="147">
        <f>(U420*'SW7'!C$3/(B420*'SW7'!C$4)/1000)</f>
        <v>0.48028097600111336</v>
      </c>
      <c r="W420" s="147">
        <f>V420/'SW7'!C$5</f>
        <v>6.0035122000139172</v>
      </c>
    </row>
    <row r="421" spans="1:23" x14ac:dyDescent="0.35">
      <c r="A421" s="142">
        <f t="shared" si="74"/>
        <v>418</v>
      </c>
      <c r="B421" s="143">
        <f t="shared" si="75"/>
        <v>427.43233933188299</v>
      </c>
      <c r="C421" s="133">
        <v>270</v>
      </c>
      <c r="D421" s="133">
        <v>0</v>
      </c>
      <c r="E421" s="166">
        <v>0</v>
      </c>
      <c r="F421" s="143"/>
      <c r="G421" s="143"/>
      <c r="H421" s="143"/>
      <c r="I421" s="143"/>
      <c r="J421" s="143"/>
      <c r="K421" s="143"/>
      <c r="L421" s="167">
        <f t="shared" si="77"/>
        <v>10.126290532196922</v>
      </c>
      <c r="M421" s="143">
        <f t="shared" si="69"/>
        <v>0.2460688599323852</v>
      </c>
      <c r="N421" s="143">
        <f t="shared" si="70"/>
        <v>40.505162128787688</v>
      </c>
      <c r="O421" s="143">
        <f t="shared" si="71"/>
        <v>0</v>
      </c>
      <c r="P421" s="143">
        <f t="shared" si="72"/>
        <v>2734.098443693169</v>
      </c>
      <c r="Q421" s="143">
        <f t="shared" si="72"/>
        <v>0</v>
      </c>
      <c r="R421" s="143">
        <f t="shared" si="72"/>
        <v>0</v>
      </c>
      <c r="S421" s="143">
        <f t="shared" si="73"/>
        <v>2734.098443693169</v>
      </c>
      <c r="T421" s="143">
        <f>U420-(U420*(0.5^(1/'SW7'!C$2)))</f>
        <v>2031.4601519412245</v>
      </c>
      <c r="U421" s="143">
        <f t="shared" si="76"/>
        <v>320882.04649512022</v>
      </c>
      <c r="V421" s="147">
        <f>(U421*'SW7'!C$3/(B421*'SW7'!C$4)/1000)</f>
        <v>0.48037767867641895</v>
      </c>
      <c r="W421" s="147">
        <f>V421/'SW7'!C$5</f>
        <v>6.0047209834552371</v>
      </c>
    </row>
    <row r="422" spans="1:23" x14ac:dyDescent="0.35">
      <c r="A422" s="142">
        <f t="shared" si="74"/>
        <v>419</v>
      </c>
      <c r="B422" s="143">
        <f t="shared" si="75"/>
        <v>428.28054716800301</v>
      </c>
      <c r="C422" s="133">
        <v>270</v>
      </c>
      <c r="D422" s="133">
        <v>0</v>
      </c>
      <c r="E422" s="166">
        <v>0</v>
      </c>
      <c r="F422" s="143"/>
      <c r="G422" s="143"/>
      <c r="H422" s="143"/>
      <c r="I422" s="143"/>
      <c r="J422" s="143"/>
      <c r="K422" s="143"/>
      <c r="L422" s="167">
        <f t="shared" si="77"/>
        <v>10.139361506158078</v>
      </c>
      <c r="M422" s="143">
        <f t="shared" si="69"/>
        <v>0.2463864845996413</v>
      </c>
      <c r="N422" s="143">
        <f t="shared" si="70"/>
        <v>40.557446024632313</v>
      </c>
      <c r="O422" s="143">
        <f t="shared" si="71"/>
        <v>0</v>
      </c>
      <c r="P422" s="143">
        <f t="shared" si="72"/>
        <v>2737.627606662681</v>
      </c>
      <c r="Q422" s="143">
        <f t="shared" si="72"/>
        <v>0</v>
      </c>
      <c r="R422" s="143">
        <f t="shared" si="72"/>
        <v>0</v>
      </c>
      <c r="S422" s="143">
        <f t="shared" si="73"/>
        <v>2737.627606662681</v>
      </c>
      <c r="T422" s="143">
        <f>U421-(U421*(0.5^(1/'SW7'!C$2)))</f>
        <v>2035.9241483865189</v>
      </c>
      <c r="U422" s="143">
        <f t="shared" si="76"/>
        <v>321584.68478687218</v>
      </c>
      <c r="V422" s="147">
        <f>(U422*'SW7'!C$3/(B422*'SW7'!C$4)/1000)</f>
        <v>0.48047609673670938</v>
      </c>
      <c r="W422" s="147">
        <f>V422/'SW7'!C$5</f>
        <v>6.0059512092088667</v>
      </c>
    </row>
    <row r="423" spans="1:23" x14ac:dyDescent="0.35">
      <c r="A423" s="142">
        <f t="shared" si="74"/>
        <v>420</v>
      </c>
      <c r="B423" s="143">
        <f t="shared" si="75"/>
        <v>429.12561900800301</v>
      </c>
      <c r="C423" s="133">
        <v>270</v>
      </c>
      <c r="D423" s="133">
        <v>0</v>
      </c>
      <c r="E423" s="166">
        <v>0</v>
      </c>
      <c r="F423" s="143"/>
      <c r="G423" s="143"/>
      <c r="H423" s="143"/>
      <c r="I423" s="143"/>
      <c r="J423" s="143"/>
      <c r="K423" s="143"/>
      <c r="L423" s="167">
        <f t="shared" si="77"/>
        <v>10.152401321629714</v>
      </c>
      <c r="M423" s="143">
        <f t="shared" si="69"/>
        <v>0.24670335211560204</v>
      </c>
      <c r="N423" s="143">
        <f t="shared" si="70"/>
        <v>40.609605286518857</v>
      </c>
      <c r="O423" s="143">
        <f t="shared" si="71"/>
        <v>0</v>
      </c>
      <c r="P423" s="143">
        <f t="shared" si="72"/>
        <v>2741.1483568400226</v>
      </c>
      <c r="Q423" s="143">
        <f t="shared" si="72"/>
        <v>0</v>
      </c>
      <c r="R423" s="143">
        <f t="shared" si="72"/>
        <v>0</v>
      </c>
      <c r="S423" s="143">
        <f t="shared" si="73"/>
        <v>2741.1483568400226</v>
      </c>
      <c r="T423" s="143">
        <f>U422-(U422*(0.5^(1/'SW7'!C$2)))</f>
        <v>2040.3822297325241</v>
      </c>
      <c r="U423" s="143">
        <f t="shared" si="76"/>
        <v>322286.38824514835</v>
      </c>
      <c r="V423" s="147">
        <f>(U423*'SW7'!C$3/(B423*'SW7'!C$4)/1000)</f>
        <v>0.48057624373603108</v>
      </c>
      <c r="W423" s="147">
        <f>V423/'SW7'!C$5</f>
        <v>6.0072030467003881</v>
      </c>
    </row>
    <row r="424" spans="1:23" x14ac:dyDescent="0.35">
      <c r="A424" s="142">
        <f t="shared" si="74"/>
        <v>421</v>
      </c>
      <c r="B424" s="143">
        <f t="shared" si="75"/>
        <v>429.96753214548306</v>
      </c>
      <c r="C424" s="133">
        <v>270</v>
      </c>
      <c r="D424" s="133">
        <v>0</v>
      </c>
      <c r="E424" s="166">
        <v>0</v>
      </c>
      <c r="F424" s="143"/>
      <c r="G424" s="143"/>
      <c r="H424" s="143"/>
      <c r="I424" s="143"/>
      <c r="J424" s="143"/>
      <c r="K424" s="143"/>
      <c r="L424" s="167">
        <f t="shared" si="77"/>
        <v>10.165410126809366</v>
      </c>
      <c r="M424" s="143">
        <f t="shared" si="69"/>
        <v>0.24701946608146758</v>
      </c>
      <c r="N424" s="143">
        <f t="shared" si="70"/>
        <v>40.661640507237465</v>
      </c>
      <c r="O424" s="143">
        <f t="shared" si="71"/>
        <v>0</v>
      </c>
      <c r="P424" s="143">
        <f t="shared" si="72"/>
        <v>2744.6607342385287</v>
      </c>
      <c r="Q424" s="143">
        <f t="shared" si="72"/>
        <v>0</v>
      </c>
      <c r="R424" s="143">
        <f t="shared" si="72"/>
        <v>0</v>
      </c>
      <c r="S424" s="143">
        <f t="shared" si="73"/>
        <v>2744.6607342385287</v>
      </c>
      <c r="T424" s="143">
        <f>U423-(U423*(0.5^(1/'SW7'!C$2)))</f>
        <v>2044.8343797712005</v>
      </c>
      <c r="U424" s="143">
        <f t="shared" si="76"/>
        <v>322987.15437225584</v>
      </c>
      <c r="V424" s="147">
        <f>(U424*'SW7'!C$3/(B424*'SW7'!C$4)/1000)</f>
        <v>0.48067813333860587</v>
      </c>
      <c r="W424" s="147">
        <f>V424/'SW7'!C$5</f>
        <v>6.0084766667325731</v>
      </c>
    </row>
    <row r="425" spans="1:23" x14ac:dyDescent="0.35">
      <c r="A425" s="142">
        <f t="shared" si="74"/>
        <v>422</v>
      </c>
      <c r="B425" s="143">
        <f t="shared" si="75"/>
        <v>430.80626384212303</v>
      </c>
      <c r="C425" s="133">
        <v>270</v>
      </c>
      <c r="D425" s="133">
        <v>0</v>
      </c>
      <c r="E425" s="166">
        <v>0</v>
      </c>
      <c r="F425" s="143"/>
      <c r="G425" s="143"/>
      <c r="H425" s="143"/>
      <c r="I425" s="143"/>
      <c r="J425" s="143"/>
      <c r="K425" s="143"/>
      <c r="L425" s="167">
        <f t="shared" si="77"/>
        <v>10.178388068839798</v>
      </c>
      <c r="M425" s="143">
        <f t="shared" si="69"/>
        <v>0.24733483007280707</v>
      </c>
      <c r="N425" s="143">
        <f t="shared" si="70"/>
        <v>40.713552275359191</v>
      </c>
      <c r="O425" s="143">
        <f t="shared" si="71"/>
        <v>0</v>
      </c>
      <c r="P425" s="143">
        <f t="shared" si="72"/>
        <v>2748.1647785867453</v>
      </c>
      <c r="Q425" s="143">
        <f t="shared" si="72"/>
        <v>0</v>
      </c>
      <c r="R425" s="143">
        <f t="shared" si="72"/>
        <v>0</v>
      </c>
      <c r="S425" s="143">
        <f t="shared" si="73"/>
        <v>2748.1647785867453</v>
      </c>
      <c r="T425" s="143">
        <f>U424-(U424*(0.5^(1/'SW7'!C$2)))</f>
        <v>2049.2805826552212</v>
      </c>
      <c r="U425" s="143">
        <f t="shared" si="76"/>
        <v>323686.98072672315</v>
      </c>
      <c r="V425" s="147">
        <f>(U425*'SW7'!C$3/(B425*'SW7'!C$4)/1000)</f>
        <v>0.48078177931873084</v>
      </c>
      <c r="W425" s="147">
        <f>V425/'SW7'!C$5</f>
        <v>6.0097722414841357</v>
      </c>
    </row>
    <row r="426" spans="1:23" x14ac:dyDescent="0.35">
      <c r="A426" s="142">
        <f t="shared" si="74"/>
        <v>423</v>
      </c>
      <c r="B426" s="143">
        <f t="shared" si="75"/>
        <v>431.64179132768305</v>
      </c>
      <c r="C426" s="133">
        <v>270</v>
      </c>
      <c r="D426" s="133">
        <v>0</v>
      </c>
      <c r="E426" s="166">
        <v>0</v>
      </c>
      <c r="F426" s="143"/>
      <c r="G426" s="143"/>
      <c r="H426" s="143"/>
      <c r="I426" s="143"/>
      <c r="J426" s="143"/>
      <c r="K426" s="143"/>
      <c r="L426" s="167">
        <f t="shared" si="77"/>
        <v>10.191335293818948</v>
      </c>
      <c r="M426" s="143">
        <f t="shared" si="69"/>
        <v>0.24764944763980043</v>
      </c>
      <c r="N426" s="143">
        <f t="shared" si="70"/>
        <v>40.765341175275793</v>
      </c>
      <c r="O426" s="143">
        <f t="shared" si="71"/>
        <v>0</v>
      </c>
      <c r="P426" s="143">
        <f t="shared" si="72"/>
        <v>2751.6605293311159</v>
      </c>
      <c r="Q426" s="143">
        <f t="shared" si="72"/>
        <v>0</v>
      </c>
      <c r="R426" s="143">
        <f t="shared" si="72"/>
        <v>0</v>
      </c>
      <c r="S426" s="143">
        <f t="shared" si="73"/>
        <v>2751.6605293311159</v>
      </c>
      <c r="T426" s="143">
        <f>U425-(U425*(0.5^(1/'SW7'!C$2)))</f>
        <v>2053.7208228939562</v>
      </c>
      <c r="U426" s="143">
        <f t="shared" si="76"/>
        <v>324385.8649226547</v>
      </c>
      <c r="V426" s="147">
        <f>(U426*'SW7'!C$3/(B426*'SW7'!C$4)/1000)</f>
        <v>0.48088719556071913</v>
      </c>
      <c r="W426" s="147">
        <f>V426/'SW7'!C$5</f>
        <v>6.0110899445089894</v>
      </c>
    </row>
    <row r="427" spans="1:23" x14ac:dyDescent="0.35">
      <c r="A427" s="142">
        <f t="shared" si="74"/>
        <v>424</v>
      </c>
      <c r="B427" s="143">
        <f t="shared" si="75"/>
        <v>432.47409180000307</v>
      </c>
      <c r="C427" s="133">
        <v>270</v>
      </c>
      <c r="D427" s="133">
        <v>0</v>
      </c>
      <c r="E427" s="166">
        <v>0</v>
      </c>
      <c r="F427" s="143"/>
      <c r="G427" s="143"/>
      <c r="H427" s="143"/>
      <c r="I427" s="143"/>
      <c r="J427" s="143"/>
      <c r="K427" s="143"/>
      <c r="L427" s="167">
        <f t="shared" si="77"/>
        <v>10.204251946809858</v>
      </c>
      <c r="M427" s="143">
        <f t="shared" si="69"/>
        <v>0.24796332230747956</v>
      </c>
      <c r="N427" s="143">
        <f t="shared" si="70"/>
        <v>40.817007787239433</v>
      </c>
      <c r="O427" s="143">
        <f t="shared" si="71"/>
        <v>0</v>
      </c>
      <c r="P427" s="143">
        <f t="shared" si="72"/>
        <v>2755.1480256386617</v>
      </c>
      <c r="Q427" s="143">
        <f t="shared" si="72"/>
        <v>0</v>
      </c>
      <c r="R427" s="143">
        <f t="shared" si="72"/>
        <v>0</v>
      </c>
      <c r="S427" s="143">
        <f t="shared" si="73"/>
        <v>2755.1480256386617</v>
      </c>
      <c r="T427" s="143">
        <f>U426-(U426*(0.5^(1/'SW7'!C$2)))</f>
        <v>2058.1550853494555</v>
      </c>
      <c r="U427" s="143">
        <f t="shared" si="76"/>
        <v>325083.80462909187</v>
      </c>
      <c r="V427" s="147">
        <f>(U427*'SW7'!C$3/(B427*'SW7'!C$4)/1000)</f>
        <v>0.48099439605887967</v>
      </c>
      <c r="W427" s="147">
        <f>V427/'SW7'!C$5</f>
        <v>6.0124299507359957</v>
      </c>
    </row>
    <row r="428" spans="1:23" x14ac:dyDescent="0.35">
      <c r="A428" s="142">
        <f t="shared" si="74"/>
        <v>425</v>
      </c>
      <c r="B428" s="143">
        <f t="shared" si="75"/>
        <v>433.3031424250031</v>
      </c>
      <c r="C428" s="133">
        <v>270</v>
      </c>
      <c r="D428" s="133">
        <v>0</v>
      </c>
      <c r="E428" s="166">
        <v>0</v>
      </c>
      <c r="F428" s="143"/>
      <c r="G428" s="143"/>
      <c r="H428" s="143"/>
      <c r="I428" s="143"/>
      <c r="J428" s="143"/>
      <c r="K428" s="143"/>
      <c r="L428" s="167">
        <f t="shared" si="77"/>
        <v>10.217138171850348</v>
      </c>
      <c r="M428" s="143">
        <f t="shared" si="69"/>
        <v>0.24827645757596342</v>
      </c>
      <c r="N428" s="143">
        <f t="shared" si="70"/>
        <v>40.86855268740139</v>
      </c>
      <c r="O428" s="143">
        <f t="shared" si="71"/>
        <v>0</v>
      </c>
      <c r="P428" s="143">
        <f t="shared" si="72"/>
        <v>2758.6273063995936</v>
      </c>
      <c r="Q428" s="143">
        <f t="shared" si="72"/>
        <v>0</v>
      </c>
      <c r="R428" s="143">
        <f t="shared" si="72"/>
        <v>0</v>
      </c>
      <c r="S428" s="143">
        <f t="shared" si="73"/>
        <v>2758.6273063995936</v>
      </c>
      <c r="T428" s="143">
        <f>U427-(U427*(0.5^(1/'SW7'!C$2)))</f>
        <v>2062.5833552323747</v>
      </c>
      <c r="U428" s="143">
        <f t="shared" si="76"/>
        <v>325780.79756938107</v>
      </c>
      <c r="V428" s="147">
        <f>(U428*'SW7'!C$3/(B428*'SW7'!C$4)/1000)</f>
        <v>0.4811033949175354</v>
      </c>
      <c r="W428" s="147">
        <f>V428/'SW7'!C$5</f>
        <v>6.0137924364691919</v>
      </c>
    </row>
    <row r="429" spans="1:23" x14ac:dyDescent="0.35">
      <c r="A429" s="142">
        <f t="shared" si="74"/>
        <v>426</v>
      </c>
      <c r="B429" s="143">
        <f t="shared" si="75"/>
        <v>434.12892033668311</v>
      </c>
      <c r="C429" s="133">
        <v>270</v>
      </c>
      <c r="D429" s="133">
        <v>0</v>
      </c>
      <c r="E429" s="166">
        <v>0</v>
      </c>
      <c r="F429" s="143"/>
      <c r="G429" s="143"/>
      <c r="H429" s="143"/>
      <c r="I429" s="143"/>
      <c r="J429" s="143"/>
      <c r="K429" s="143"/>
      <c r="L429" s="167">
        <f t="shared" si="77"/>
        <v>10.229994111962714</v>
      </c>
      <c r="M429" s="143">
        <f t="shared" si="69"/>
        <v>0.24858885692069393</v>
      </c>
      <c r="N429" s="143">
        <f t="shared" si="70"/>
        <v>40.919976447850857</v>
      </c>
      <c r="O429" s="143">
        <f t="shared" si="71"/>
        <v>0</v>
      </c>
      <c r="P429" s="143">
        <f t="shared" si="72"/>
        <v>2762.0984102299331</v>
      </c>
      <c r="Q429" s="143">
        <f t="shared" si="72"/>
        <v>0</v>
      </c>
      <c r="R429" s="143">
        <f t="shared" si="72"/>
        <v>0</v>
      </c>
      <c r="S429" s="143">
        <f t="shared" si="73"/>
        <v>2762.0984102299331</v>
      </c>
      <c r="T429" s="143">
        <f>U428-(U428*(0.5^(1/'SW7'!C$2)))</f>
        <v>2067.0056180977845</v>
      </c>
      <c r="U429" s="143">
        <f t="shared" si="76"/>
        <v>326476.84152054827</v>
      </c>
      <c r="V429" s="147">
        <f>(U429*'SW7'!C$3/(B429*'SW7'!C$4)/1000)</f>
        <v>0.48121420635108147</v>
      </c>
      <c r="W429" s="147">
        <f>V429/'SW7'!C$5</f>
        <v>6.015177579388518</v>
      </c>
    </row>
    <row r="430" spans="1:23" x14ac:dyDescent="0.35">
      <c r="A430" s="142">
        <f t="shared" si="74"/>
        <v>427</v>
      </c>
      <c r="B430" s="143">
        <f t="shared" si="75"/>
        <v>434.95140263712312</v>
      </c>
      <c r="C430" s="133">
        <v>270</v>
      </c>
      <c r="D430" s="133">
        <v>0</v>
      </c>
      <c r="E430" s="166">
        <v>0</v>
      </c>
      <c r="F430" s="143"/>
      <c r="G430" s="143"/>
      <c r="H430" s="143"/>
      <c r="I430" s="143"/>
      <c r="J430" s="143"/>
      <c r="K430" s="143"/>
      <c r="L430" s="167">
        <f t="shared" si="77"/>
        <v>10.242819909163227</v>
      </c>
      <c r="M430" s="143">
        <f t="shared" si="69"/>
        <v>0.24890052379266642</v>
      </c>
      <c r="N430" s="143">
        <f t="shared" si="70"/>
        <v>40.971279636652909</v>
      </c>
      <c r="O430" s="143">
        <f t="shared" si="71"/>
        <v>0</v>
      </c>
      <c r="P430" s="143">
        <f t="shared" si="72"/>
        <v>2765.5613754740712</v>
      </c>
      <c r="Q430" s="143">
        <f t="shared" si="72"/>
        <v>0</v>
      </c>
      <c r="R430" s="143">
        <f t="shared" si="72"/>
        <v>0</v>
      </c>
      <c r="S430" s="143">
        <f t="shared" si="73"/>
        <v>2765.5613754740712</v>
      </c>
      <c r="T430" s="143">
        <f>U429-(U429*(0.5^(1/'SW7'!C$2)))</f>
        <v>2071.4218598413863</v>
      </c>
      <c r="U430" s="143">
        <f t="shared" si="76"/>
        <v>327171.93431268045</v>
      </c>
      <c r="V430" s="147">
        <f>(U430*'SW7'!C$3/(B430*'SW7'!C$4)/1000)</f>
        <v>0.48132684468408049</v>
      </c>
      <c r="W430" s="147">
        <f>V430/'SW7'!C$5</f>
        <v>6.0165855585510064</v>
      </c>
    </row>
    <row r="431" spans="1:23" x14ac:dyDescent="0.35">
      <c r="A431" s="142">
        <f t="shared" si="74"/>
        <v>428</v>
      </c>
      <c r="B431" s="143">
        <f t="shared" si="75"/>
        <v>435.77056639648316</v>
      </c>
      <c r="C431" s="133">
        <v>270</v>
      </c>
      <c r="D431" s="133">
        <v>0</v>
      </c>
      <c r="E431" s="166">
        <v>0</v>
      </c>
      <c r="F431" s="143"/>
      <c r="G431" s="143"/>
      <c r="H431" s="143"/>
      <c r="I431" s="143"/>
      <c r="J431" s="143"/>
      <c r="K431" s="143"/>
      <c r="L431" s="167">
        <f t="shared" si="77"/>
        <v>10.255615704471548</v>
      </c>
      <c r="M431" s="143">
        <f t="shared" si="69"/>
        <v>0.24921146161865862</v>
      </c>
      <c r="N431" s="143">
        <f t="shared" si="70"/>
        <v>41.022462817886193</v>
      </c>
      <c r="O431" s="143">
        <f t="shared" si="71"/>
        <v>0</v>
      </c>
      <c r="P431" s="143">
        <f t="shared" si="72"/>
        <v>2769.0162402073179</v>
      </c>
      <c r="Q431" s="143">
        <f t="shared" si="72"/>
        <v>0</v>
      </c>
      <c r="R431" s="143">
        <f t="shared" si="72"/>
        <v>0</v>
      </c>
      <c r="S431" s="143">
        <f t="shared" si="73"/>
        <v>2769.0162402073179</v>
      </c>
      <c r="T431" s="143">
        <f>U430-(U430*(0.5^(1/'SW7'!C$2)))</f>
        <v>2075.8320666956715</v>
      </c>
      <c r="U431" s="143">
        <f t="shared" si="76"/>
        <v>327866.07382831315</v>
      </c>
      <c r="V431" s="147">
        <f>(U431*'SW7'!C$3/(B431*'SW7'!C$4)/1000)</f>
        <v>0.48144132435139586</v>
      </c>
      <c r="W431" s="147">
        <f>V431/'SW7'!C$5</f>
        <v>6.0180165543924478</v>
      </c>
    </row>
    <row r="432" spans="1:23" x14ac:dyDescent="0.35">
      <c r="A432" s="142">
        <f t="shared" si="74"/>
        <v>429</v>
      </c>
      <c r="B432" s="143">
        <f t="shared" si="75"/>
        <v>436.58638865300316</v>
      </c>
      <c r="C432" s="133">
        <v>270</v>
      </c>
      <c r="D432" s="133">
        <v>0</v>
      </c>
      <c r="E432" s="166">
        <v>0</v>
      </c>
      <c r="F432" s="143"/>
      <c r="G432" s="143"/>
      <c r="H432" s="143"/>
      <c r="I432" s="143"/>
      <c r="J432" s="143"/>
      <c r="K432" s="143"/>
      <c r="L432" s="167">
        <f t="shared" si="77"/>
        <v>10.26838163792004</v>
      </c>
      <c r="M432" s="143">
        <f t="shared" si="69"/>
        <v>0.24952167380145696</v>
      </c>
      <c r="N432" s="143">
        <f t="shared" si="70"/>
        <v>41.07352655168016</v>
      </c>
      <c r="O432" s="143">
        <f t="shared" si="71"/>
        <v>0</v>
      </c>
      <c r="P432" s="143">
        <f t="shared" si="72"/>
        <v>2772.4630422384107</v>
      </c>
      <c r="Q432" s="143">
        <f t="shared" si="72"/>
        <v>0</v>
      </c>
      <c r="R432" s="143">
        <f t="shared" si="72"/>
        <v>0</v>
      </c>
      <c r="S432" s="143">
        <f t="shared" si="73"/>
        <v>2772.4630422384107</v>
      </c>
      <c r="T432" s="143">
        <f>U431-(U431*(0.5^(1/'SW7'!C$2)))</f>
        <v>2080.2362252257881</v>
      </c>
      <c r="U432" s="143">
        <f t="shared" si="76"/>
        <v>328559.25800182478</v>
      </c>
      <c r="V432" s="147">
        <f>(U432*'SW7'!C$3/(B432*'SW7'!C$4)/1000)</f>
        <v>0.4815576598983633</v>
      </c>
      <c r="W432" s="147">
        <f>V432/'SW7'!C$5</f>
        <v>6.0194707487295407</v>
      </c>
    </row>
    <row r="433" spans="1:23" x14ac:dyDescent="0.35">
      <c r="A433" s="142">
        <f t="shared" si="74"/>
        <v>430</v>
      </c>
      <c r="B433" s="143">
        <f t="shared" si="75"/>
        <v>437.39884641300313</v>
      </c>
      <c r="C433" s="133">
        <v>270</v>
      </c>
      <c r="D433" s="133">
        <v>0</v>
      </c>
      <c r="E433" s="166">
        <v>0</v>
      </c>
      <c r="F433" s="143"/>
      <c r="G433" s="143"/>
      <c r="H433" s="143"/>
      <c r="I433" s="143"/>
      <c r="J433" s="143"/>
      <c r="K433" s="143"/>
      <c r="L433" s="167">
        <f t="shared" si="77"/>
        <v>10.281117848562953</v>
      </c>
      <c r="M433" s="143">
        <f t="shared" si="69"/>
        <v>0.24983116372007974</v>
      </c>
      <c r="N433" s="143">
        <f t="shared" si="70"/>
        <v>41.124471394251813</v>
      </c>
      <c r="O433" s="143">
        <f t="shared" si="71"/>
        <v>0</v>
      </c>
      <c r="P433" s="143">
        <f t="shared" si="72"/>
        <v>2775.9018191119976</v>
      </c>
      <c r="Q433" s="143">
        <f t="shared" si="72"/>
        <v>0</v>
      </c>
      <c r="R433" s="143">
        <f t="shared" si="72"/>
        <v>0</v>
      </c>
      <c r="S433" s="143">
        <f t="shared" si="73"/>
        <v>2775.9018191119976</v>
      </c>
      <c r="T433" s="143">
        <f>U432-(U432*(0.5^(1/'SW7'!C$2)))</f>
        <v>2084.6343223258154</v>
      </c>
      <c r="U433" s="143">
        <f t="shared" si="76"/>
        <v>329251.48481883743</v>
      </c>
      <c r="V433" s="147">
        <f>(U433*'SW7'!C$3/(B433*'SW7'!C$4)/1000)</f>
        <v>0.4816758659809991</v>
      </c>
      <c r="W433" s="147">
        <f>V433/'SW7'!C$5</f>
        <v>6.0209483247624886</v>
      </c>
    </row>
    <row r="434" spans="1:23" x14ac:dyDescent="0.35">
      <c r="A434" s="142">
        <f t="shared" si="74"/>
        <v>431</v>
      </c>
      <c r="B434" s="143">
        <f t="shared" si="75"/>
        <v>438.20791665088313</v>
      </c>
      <c r="C434" s="133">
        <v>270</v>
      </c>
      <c r="D434" s="133">
        <v>0</v>
      </c>
      <c r="E434" s="166">
        <v>0</v>
      </c>
      <c r="F434" s="143"/>
      <c r="G434" s="143"/>
      <c r="H434" s="143"/>
      <c r="I434" s="143"/>
      <c r="J434" s="143"/>
      <c r="K434" s="143"/>
      <c r="L434" s="167">
        <f t="shared" si="77"/>
        <v>10.293824474485522</v>
      </c>
      <c r="M434" s="143">
        <f t="shared" si="69"/>
        <v>0.25013993472999818</v>
      </c>
      <c r="N434" s="143">
        <f t="shared" si="70"/>
        <v>41.175297897942087</v>
      </c>
      <c r="O434" s="143">
        <f t="shared" si="71"/>
        <v>0</v>
      </c>
      <c r="P434" s="143">
        <f t="shared" si="72"/>
        <v>2779.3326081110908</v>
      </c>
      <c r="Q434" s="143">
        <f t="shared" si="72"/>
        <v>0</v>
      </c>
      <c r="R434" s="143">
        <f t="shared" si="72"/>
        <v>0</v>
      </c>
      <c r="S434" s="143">
        <f t="shared" si="73"/>
        <v>2779.3326081110908</v>
      </c>
      <c r="T434" s="143">
        <f>U433-(U433*(0.5^(1/'SW7'!C$2)))</f>
        <v>2089.0263452149229</v>
      </c>
      <c r="U434" s="143">
        <f t="shared" si="76"/>
        <v>329942.75231562363</v>
      </c>
      <c r="V434" s="147">
        <f>(U434*'SW7'!C$3/(B434*'SW7'!C$4)/1000)</f>
        <v>0.48179595736624503</v>
      </c>
      <c r="W434" s="147">
        <f>V434/'SW7'!C$5</f>
        <v>6.0224494670780624</v>
      </c>
    </row>
    <row r="435" spans="1:23" x14ac:dyDescent="0.35">
      <c r="A435" s="142">
        <f t="shared" si="74"/>
        <v>432</v>
      </c>
      <c r="B435" s="143">
        <f t="shared" si="75"/>
        <v>439.01357630912315</v>
      </c>
      <c r="C435" s="133">
        <v>270</v>
      </c>
      <c r="D435" s="133">
        <v>0</v>
      </c>
      <c r="E435" s="166">
        <v>0</v>
      </c>
      <c r="F435" s="143"/>
      <c r="G435" s="143"/>
      <c r="H435" s="143"/>
      <c r="I435" s="143"/>
      <c r="J435" s="143"/>
      <c r="K435" s="143"/>
      <c r="L435" s="167">
        <f t="shared" si="77"/>
        <v>10.306501652812937</v>
      </c>
      <c r="M435" s="143">
        <f t="shared" si="69"/>
        <v>0.25044799016335434</v>
      </c>
      <c r="N435" s="143">
        <f t="shared" si="70"/>
        <v>41.226006611251748</v>
      </c>
      <c r="O435" s="143">
        <f t="shared" si="71"/>
        <v>0</v>
      </c>
      <c r="P435" s="143">
        <f t="shared" si="72"/>
        <v>2782.7554462594931</v>
      </c>
      <c r="Q435" s="143">
        <f t="shared" si="72"/>
        <v>0</v>
      </c>
      <c r="R435" s="143">
        <f t="shared" si="72"/>
        <v>0</v>
      </c>
      <c r="S435" s="143">
        <f t="shared" si="73"/>
        <v>2782.7554462594931</v>
      </c>
      <c r="T435" s="143">
        <f>U434-(U434*(0.5^(1/'SW7'!C$2)))</f>
        <v>2093.4122814337607</v>
      </c>
      <c r="U435" s="143">
        <f t="shared" si="76"/>
        <v>330633.05857851979</v>
      </c>
      <c r="V435" s="147">
        <f>(U435*'SW7'!C$3/(B435*'SW7'!C$4)/1000)</f>
        <v>0.48191794893225104</v>
      </c>
      <c r="W435" s="147">
        <f>V435/'SW7'!C$5</f>
        <v>6.0239743616531376</v>
      </c>
    </row>
    <row r="436" spans="1:23" x14ac:dyDescent="0.35">
      <c r="A436" s="142">
        <f t="shared" si="74"/>
        <v>433</v>
      </c>
      <c r="B436" s="143">
        <f t="shared" si="75"/>
        <v>439.81580229828319</v>
      </c>
      <c r="C436" s="133">
        <v>270</v>
      </c>
      <c r="D436" s="133">
        <v>0</v>
      </c>
      <c r="E436" s="166">
        <v>0</v>
      </c>
      <c r="F436" s="143"/>
      <c r="G436" s="143"/>
      <c r="H436" s="143"/>
      <c r="I436" s="143"/>
      <c r="J436" s="143"/>
      <c r="K436" s="143"/>
      <c r="L436" s="167">
        <f t="shared" si="77"/>
        <v>10.319149519719222</v>
      </c>
      <c r="M436" s="143">
        <f t="shared" si="69"/>
        <v>0.2507553333291771</v>
      </c>
      <c r="N436" s="143">
        <f t="shared" si="70"/>
        <v>41.276598078876887</v>
      </c>
      <c r="O436" s="143">
        <f t="shared" si="71"/>
        <v>0</v>
      </c>
      <c r="P436" s="143">
        <f t="shared" si="72"/>
        <v>2786.1703703241897</v>
      </c>
      <c r="Q436" s="143">
        <f t="shared" si="72"/>
        <v>0</v>
      </c>
      <c r="R436" s="143">
        <f t="shared" si="72"/>
        <v>0</v>
      </c>
      <c r="S436" s="143">
        <f t="shared" si="73"/>
        <v>2786.1703703241897</v>
      </c>
      <c r="T436" s="143">
        <f>U435-(U435*(0.5^(1/'SW7'!C$2)))</f>
        <v>2097.7921188405599</v>
      </c>
      <c r="U436" s="143">
        <f t="shared" si="76"/>
        <v>331322.40174334554</v>
      </c>
      <c r="V436" s="147">
        <f>(U436*'SW7'!C$3/(B436*'SW7'!C$4)/1000)</f>
        <v>0.48204185566869268</v>
      </c>
      <c r="W436" s="147">
        <f>V436/'SW7'!C$5</f>
        <v>6.0255231958586579</v>
      </c>
    </row>
    <row r="437" spans="1:23" x14ac:dyDescent="0.35">
      <c r="A437" s="142">
        <f t="shared" si="74"/>
        <v>434</v>
      </c>
      <c r="B437" s="143">
        <f t="shared" si="75"/>
        <v>440.61457149700317</v>
      </c>
      <c r="C437" s="133">
        <v>270</v>
      </c>
      <c r="D437" s="133">
        <v>0</v>
      </c>
      <c r="E437" s="166">
        <v>0</v>
      </c>
      <c r="F437" s="143"/>
      <c r="G437" s="143"/>
      <c r="H437" s="143"/>
      <c r="I437" s="143"/>
      <c r="J437" s="143"/>
      <c r="K437" s="143"/>
      <c r="L437" s="167">
        <f t="shared" si="77"/>
        <v>10.331768210436035</v>
      </c>
      <c r="M437" s="143">
        <f t="shared" si="69"/>
        <v>0.25106196751359566</v>
      </c>
      <c r="N437" s="143">
        <f t="shared" si="70"/>
        <v>41.32707284174414</v>
      </c>
      <c r="O437" s="143">
        <f t="shared" si="71"/>
        <v>0</v>
      </c>
      <c r="P437" s="143">
        <f t="shared" si="72"/>
        <v>2789.5774168177295</v>
      </c>
      <c r="Q437" s="143">
        <f t="shared" si="72"/>
        <v>0</v>
      </c>
      <c r="R437" s="143">
        <f t="shared" si="72"/>
        <v>0</v>
      </c>
      <c r="S437" s="143">
        <f t="shared" si="73"/>
        <v>2789.5774168177295</v>
      </c>
      <c r="T437" s="143">
        <f>U436-(U436*(0.5^(1/'SW7'!C$2)))</f>
        <v>2102.1658456075238</v>
      </c>
      <c r="U437" s="143">
        <f t="shared" si="76"/>
        <v>332010.77999482915</v>
      </c>
      <c r="V437" s="147">
        <f>(U437*'SW7'!C$3/(B437*'SW7'!C$4)/1000)</f>
        <v>0.48216769267712545</v>
      </c>
      <c r="W437" s="147">
        <f>V437/'SW7'!C$5</f>
        <v>6.0270961584640679</v>
      </c>
    </row>
    <row r="438" spans="1:23" x14ac:dyDescent="0.35">
      <c r="A438" s="142">
        <f t="shared" si="74"/>
        <v>435</v>
      </c>
      <c r="B438" s="143">
        <f t="shared" si="75"/>
        <v>441.40986075200317</v>
      </c>
      <c r="C438" s="133">
        <v>270</v>
      </c>
      <c r="D438" s="133">
        <v>0</v>
      </c>
      <c r="E438" s="166">
        <v>0</v>
      </c>
      <c r="F438" s="143"/>
      <c r="G438" s="143"/>
      <c r="H438" s="143"/>
      <c r="I438" s="143"/>
      <c r="J438" s="143"/>
      <c r="K438" s="143"/>
      <c r="L438" s="167">
        <f t="shared" si="77"/>
        <v>10.344357859261319</v>
      </c>
      <c r="M438" s="143">
        <f t="shared" si="69"/>
        <v>0.25136789598005005</v>
      </c>
      <c r="N438" s="143">
        <f t="shared" si="70"/>
        <v>41.377431437045274</v>
      </c>
      <c r="O438" s="143">
        <f t="shared" si="71"/>
        <v>0</v>
      </c>
      <c r="P438" s="143">
        <f t="shared" si="72"/>
        <v>2792.9766220005558</v>
      </c>
      <c r="Q438" s="143">
        <f t="shared" si="72"/>
        <v>0</v>
      </c>
      <c r="R438" s="143">
        <f t="shared" si="72"/>
        <v>0</v>
      </c>
      <c r="S438" s="143">
        <f t="shared" si="73"/>
        <v>2792.9766220005558</v>
      </c>
      <c r="T438" s="143">
        <f>U437-(U437*(0.5^(1/'SW7'!C$2)))</f>
        <v>2106.5334502171609</v>
      </c>
      <c r="U438" s="143">
        <f t="shared" si="76"/>
        <v>332698.19156603934</v>
      </c>
      <c r="V438" s="147">
        <f>(U438*'SW7'!C$3/(B438*'SW7'!C$4)/1000)</f>
        <v>0.48229547517137472</v>
      </c>
      <c r="W438" s="147">
        <f>V438/'SW7'!C$5</f>
        <v>6.0286934396421836</v>
      </c>
    </row>
    <row r="439" spans="1:23" x14ac:dyDescent="0.35">
      <c r="A439" s="142">
        <f t="shared" si="74"/>
        <v>436</v>
      </c>
      <c r="B439" s="143">
        <f t="shared" si="75"/>
        <v>442.20164687808318</v>
      </c>
      <c r="C439" s="133">
        <v>270</v>
      </c>
      <c r="D439" s="133">
        <v>0</v>
      </c>
      <c r="E439" s="166">
        <v>0</v>
      </c>
      <c r="F439" s="143"/>
      <c r="G439" s="143"/>
      <c r="H439" s="143"/>
      <c r="I439" s="143"/>
      <c r="J439" s="143"/>
      <c r="K439" s="143"/>
      <c r="L439" s="167">
        <f t="shared" si="77"/>
        <v>10.356918599567887</v>
      </c>
      <c r="M439" s="143">
        <f t="shared" si="69"/>
        <v>0.25167312196949965</v>
      </c>
      <c r="N439" s="143">
        <f t="shared" si="70"/>
        <v>41.427674398271549</v>
      </c>
      <c r="O439" s="143">
        <f t="shared" si="71"/>
        <v>0</v>
      </c>
      <c r="P439" s="143">
        <f t="shared" si="72"/>
        <v>2796.3680218833297</v>
      </c>
      <c r="Q439" s="143">
        <f t="shared" si="72"/>
        <v>0</v>
      </c>
      <c r="R439" s="143">
        <f t="shared" si="72"/>
        <v>0</v>
      </c>
      <c r="S439" s="143">
        <f t="shared" si="73"/>
        <v>2796.3680218833297</v>
      </c>
      <c r="T439" s="143">
        <f>U438-(U438*(0.5^(1/'SW7'!C$2)))</f>
        <v>2110.8949214586755</v>
      </c>
      <c r="U439" s="143">
        <f t="shared" si="76"/>
        <v>333384.63473782275</v>
      </c>
      <c r="V439" s="147">
        <f>(U439*'SW7'!C$3/(B439*'SW7'!C$4)/1000)</f>
        <v>0.48242521847796199</v>
      </c>
      <c r="W439" s="147">
        <f>V439/'SW7'!C$5</f>
        <v>6.0303152309745247</v>
      </c>
    </row>
    <row r="440" spans="1:23" x14ac:dyDescent="0.35">
      <c r="A440" s="142">
        <f t="shared" si="74"/>
        <v>437</v>
      </c>
      <c r="B440" s="143">
        <f t="shared" si="75"/>
        <v>442.98990665812318</v>
      </c>
      <c r="C440" s="133">
        <v>270</v>
      </c>
      <c r="D440" s="133">
        <v>0</v>
      </c>
      <c r="E440" s="166">
        <v>0</v>
      </c>
      <c r="F440" s="143"/>
      <c r="G440" s="143"/>
      <c r="H440" s="143"/>
      <c r="I440" s="143"/>
      <c r="J440" s="143"/>
      <c r="K440" s="143"/>
      <c r="L440" s="167">
        <f t="shared" si="77"/>
        <v>10.369450563811899</v>
      </c>
      <c r="M440" s="143">
        <f t="shared" si="69"/>
        <v>0.25197764870062911</v>
      </c>
      <c r="N440" s="143">
        <f t="shared" si="70"/>
        <v>41.477802255247596</v>
      </c>
      <c r="O440" s="143">
        <f t="shared" si="71"/>
        <v>0</v>
      </c>
      <c r="P440" s="143">
        <f t="shared" si="72"/>
        <v>2799.7516522292126</v>
      </c>
      <c r="Q440" s="143">
        <f t="shared" si="72"/>
        <v>0</v>
      </c>
      <c r="R440" s="143">
        <f t="shared" si="72"/>
        <v>0</v>
      </c>
      <c r="S440" s="143">
        <f t="shared" si="73"/>
        <v>2799.7516522292126</v>
      </c>
      <c r="T440" s="143">
        <f>U439-(U439*(0.5^(1/'SW7'!C$2)))</f>
        <v>2115.250248424476</v>
      </c>
      <c r="U440" s="143">
        <f t="shared" si="76"/>
        <v>334070.10783824738</v>
      </c>
      <c r="V440" s="147">
        <f>(U440*'SW7'!C$3/(B440*'SW7'!C$4)/1000)</f>
        <v>0.48255693803656474</v>
      </c>
      <c r="W440" s="147">
        <f>V440/'SW7'!C$5</f>
        <v>6.0319617254570588</v>
      </c>
    </row>
    <row r="441" spans="1:23" x14ac:dyDescent="0.35">
      <c r="A441" s="142">
        <f t="shared" si="74"/>
        <v>438</v>
      </c>
      <c r="B441" s="143">
        <f t="shared" si="75"/>
        <v>443.77461684308315</v>
      </c>
      <c r="C441" s="133">
        <v>270</v>
      </c>
      <c r="D441" s="133">
        <v>0</v>
      </c>
      <c r="E441" s="166">
        <v>0</v>
      </c>
      <c r="F441" s="143"/>
      <c r="G441" s="143"/>
      <c r="H441" s="143"/>
      <c r="I441" s="143"/>
      <c r="J441" s="143"/>
      <c r="K441" s="143"/>
      <c r="L441" s="167">
        <f t="shared" si="77"/>
        <v>10.381953883541239</v>
      </c>
      <c r="M441" s="143">
        <f t="shared" si="69"/>
        <v>0.25228147937005213</v>
      </c>
      <c r="N441" s="143">
        <f t="shared" si="70"/>
        <v>41.527815534164958</v>
      </c>
      <c r="O441" s="143">
        <f t="shared" si="71"/>
        <v>0</v>
      </c>
      <c r="P441" s="143">
        <f t="shared" si="72"/>
        <v>2803.1275485561346</v>
      </c>
      <c r="Q441" s="143">
        <f t="shared" si="72"/>
        <v>0</v>
      </c>
      <c r="R441" s="143">
        <f t="shared" si="72"/>
        <v>0</v>
      </c>
      <c r="S441" s="143">
        <f t="shared" si="73"/>
        <v>2803.1275485561346</v>
      </c>
      <c r="T441" s="143">
        <f>U440-(U440*(0.5^(1/'SW7'!C$2)))</f>
        <v>2119.599420506449</v>
      </c>
      <c r="U441" s="143">
        <f t="shared" si="76"/>
        <v>334754.60924205213</v>
      </c>
      <c r="V441" s="147">
        <f>(U441*'SW7'!C$3/(B441*'SW7'!C$4)/1000)</f>
        <v>0.48269064940051304</v>
      </c>
      <c r="W441" s="147">
        <f>V441/'SW7'!C$5</f>
        <v>6.0336331175064126</v>
      </c>
    </row>
    <row r="442" spans="1:23" x14ac:dyDescent="0.35">
      <c r="A442" s="142">
        <f t="shared" si="74"/>
        <v>439</v>
      </c>
      <c r="B442" s="143">
        <f t="shared" si="75"/>
        <v>444.5557541520032</v>
      </c>
      <c r="C442" s="133">
        <v>270</v>
      </c>
      <c r="D442" s="133">
        <v>0</v>
      </c>
      <c r="E442" s="166">
        <v>0</v>
      </c>
      <c r="F442" s="143"/>
      <c r="G442" s="143"/>
      <c r="H442" s="143"/>
      <c r="I442" s="143"/>
      <c r="J442" s="143"/>
      <c r="K442" s="143"/>
      <c r="L442" s="167">
        <f t="shared" si="77"/>
        <v>10.394428689403806</v>
      </c>
      <c r="M442" s="143">
        <f t="shared" si="69"/>
        <v>0.25258461715251246</v>
      </c>
      <c r="N442" s="143">
        <f t="shared" si="70"/>
        <v>41.577714757615226</v>
      </c>
      <c r="O442" s="143">
        <f t="shared" si="71"/>
        <v>0</v>
      </c>
      <c r="P442" s="143">
        <f t="shared" si="72"/>
        <v>2806.4957461390277</v>
      </c>
      <c r="Q442" s="143">
        <f t="shared" si="72"/>
        <v>0</v>
      </c>
      <c r="R442" s="143">
        <f t="shared" si="72"/>
        <v>0</v>
      </c>
      <c r="S442" s="143">
        <f t="shared" si="73"/>
        <v>2806.4957461390277</v>
      </c>
      <c r="T442" s="143">
        <f>U441-(U441*(0.5^(1/'SW7'!C$2)))</f>
        <v>2123.9424273926998</v>
      </c>
      <c r="U442" s="143">
        <f t="shared" si="76"/>
        <v>335438.13737010182</v>
      </c>
      <c r="V442" s="147">
        <f>(U442*'SW7'!C$3/(B442*'SW7'!C$4)/1000)</f>
        <v>0.48282636823732034</v>
      </c>
      <c r="W442" s="147">
        <f>V442/'SW7'!C$5</f>
        <v>6.0353296029665042</v>
      </c>
    </row>
    <row r="443" spans="1:23" x14ac:dyDescent="0.35">
      <c r="A443" s="142">
        <f t="shared" si="74"/>
        <v>440</v>
      </c>
      <c r="B443" s="143">
        <f t="shared" si="75"/>
        <v>445.33329527200323</v>
      </c>
      <c r="C443" s="133">
        <v>270</v>
      </c>
      <c r="D443" s="133">
        <v>0</v>
      </c>
      <c r="E443" s="166">
        <v>0</v>
      </c>
      <c r="F443" s="143"/>
      <c r="G443" s="143"/>
      <c r="H443" s="143"/>
      <c r="I443" s="143"/>
      <c r="J443" s="143"/>
      <c r="K443" s="143"/>
      <c r="L443" s="167">
        <f t="shared" si="77"/>
        <v>10.406875111155703</v>
      </c>
      <c r="M443" s="143">
        <f t="shared" si="69"/>
        <v>0.25288706520108356</v>
      </c>
      <c r="N443" s="143">
        <f t="shared" si="70"/>
        <v>41.627500444622811</v>
      </c>
      <c r="O443" s="143">
        <f t="shared" si="71"/>
        <v>0</v>
      </c>
      <c r="P443" s="143">
        <f t="shared" si="72"/>
        <v>2809.8562800120399</v>
      </c>
      <c r="Q443" s="143">
        <f t="shared" si="72"/>
        <v>0</v>
      </c>
      <c r="R443" s="143">
        <f t="shared" si="72"/>
        <v>0</v>
      </c>
      <c r="S443" s="143">
        <f t="shared" si="73"/>
        <v>2809.8562800120399</v>
      </c>
      <c r="T443" s="143">
        <f>U442-(U442*(0.5^(1/'SW7'!C$2)))</f>
        <v>2128.279259064002</v>
      </c>
      <c r="U443" s="143">
        <f t="shared" si="76"/>
        <v>336120.69068884815</v>
      </c>
      <c r="V443" s="147">
        <f>(U443*'SW7'!C$3/(B443*'SW7'!C$4)/1000)</f>
        <v>0.48296411032924902</v>
      </c>
      <c r="W443" s="147">
        <f>V443/'SW7'!C$5</f>
        <v>6.0370513791156126</v>
      </c>
    </row>
    <row r="444" spans="1:23" x14ac:dyDescent="0.35">
      <c r="A444" s="142">
        <f t="shared" si="74"/>
        <v>441</v>
      </c>
      <c r="B444" s="143">
        <f t="shared" si="75"/>
        <v>446.10721685828327</v>
      </c>
      <c r="C444" s="133">
        <v>270</v>
      </c>
      <c r="D444" s="133">
        <v>0</v>
      </c>
      <c r="E444" s="166">
        <v>0</v>
      </c>
      <c r="F444" s="143"/>
      <c r="G444" s="143"/>
      <c r="H444" s="143"/>
      <c r="I444" s="143"/>
      <c r="J444" s="143"/>
      <c r="K444" s="143"/>
      <c r="L444" s="167">
        <f t="shared" si="77"/>
        <v>10.419293277669336</v>
      </c>
      <c r="M444" s="143">
        <f t="shared" si="69"/>
        <v>0.25318882664736486</v>
      </c>
      <c r="N444" s="143">
        <f t="shared" si="70"/>
        <v>41.677173110677344</v>
      </c>
      <c r="O444" s="143">
        <f t="shared" si="71"/>
        <v>0</v>
      </c>
      <c r="P444" s="143">
        <f t="shared" si="72"/>
        <v>2813.2091849707208</v>
      </c>
      <c r="Q444" s="143">
        <f t="shared" si="72"/>
        <v>0</v>
      </c>
      <c r="R444" s="143">
        <f t="shared" si="72"/>
        <v>0</v>
      </c>
      <c r="S444" s="143">
        <f t="shared" si="73"/>
        <v>2813.2091849707208</v>
      </c>
      <c r="T444" s="143">
        <f>U443-(U443*(0.5^(1/'SW7'!C$2)))</f>
        <v>2132.609905790363</v>
      </c>
      <c r="U444" s="143">
        <f t="shared" si="76"/>
        <v>336802.2677097962</v>
      </c>
      <c r="V444" s="147">
        <f>(U444*'SW7'!C$3/(B444*'SW7'!C$4)/1000)</f>
        <v>0.48310389157391043</v>
      </c>
      <c r="W444" s="147">
        <f>V444/'SW7'!C$5</f>
        <v>6.0387986446738804</v>
      </c>
    </row>
    <row r="445" spans="1:23" x14ac:dyDescent="0.35">
      <c r="A445" s="142">
        <f t="shared" si="74"/>
        <v>442</v>
      </c>
      <c r="B445" s="143">
        <f t="shared" si="75"/>
        <v>446.87749553412323</v>
      </c>
      <c r="C445" s="133">
        <v>270</v>
      </c>
      <c r="D445" s="133">
        <v>0</v>
      </c>
      <c r="E445" s="166">
        <v>0</v>
      </c>
      <c r="F445" s="143"/>
      <c r="G445" s="143"/>
      <c r="H445" s="143"/>
      <c r="I445" s="143"/>
      <c r="J445" s="143"/>
      <c r="K445" s="143"/>
      <c r="L445" s="167">
        <f t="shared" si="77"/>
        <v>10.431683316941427</v>
      </c>
      <c r="M445" s="143">
        <f t="shared" si="69"/>
        <v>0.2534899046016767</v>
      </c>
      <c r="N445" s="143">
        <f t="shared" si="70"/>
        <v>41.726733267765709</v>
      </c>
      <c r="O445" s="143">
        <f t="shared" si="71"/>
        <v>0</v>
      </c>
      <c r="P445" s="143">
        <f t="shared" si="72"/>
        <v>2816.5544955741852</v>
      </c>
      <c r="Q445" s="143">
        <f t="shared" si="72"/>
        <v>0</v>
      </c>
      <c r="R445" s="143">
        <f t="shared" si="72"/>
        <v>0</v>
      </c>
      <c r="S445" s="143">
        <f t="shared" si="73"/>
        <v>2816.5544955741852</v>
      </c>
      <c r="T445" s="143">
        <f>U444-(U444*(0.5^(1/'SW7'!C$2)))</f>
        <v>2136.9343581275898</v>
      </c>
      <c r="U445" s="143">
        <f t="shared" si="76"/>
        <v>337482.86698897654</v>
      </c>
      <c r="V445" s="147">
        <f>(U445*'SW7'!C$3/(B445*'SW7'!C$4)/1000)</f>
        <v>0.48324572798489923</v>
      </c>
      <c r="W445" s="147">
        <f>V445/'SW7'!C$5</f>
        <v>6.0405715998112406</v>
      </c>
    </row>
    <row r="446" spans="1:23" x14ac:dyDescent="0.35">
      <c r="A446" s="142">
        <f t="shared" si="74"/>
        <v>443</v>
      </c>
      <c r="B446" s="143">
        <f t="shared" si="75"/>
        <v>447.64410789088322</v>
      </c>
      <c r="C446" s="133">
        <v>270</v>
      </c>
      <c r="D446" s="133">
        <v>0</v>
      </c>
      <c r="E446" s="166">
        <v>0</v>
      </c>
      <c r="F446" s="143"/>
      <c r="G446" s="143"/>
      <c r="H446" s="143"/>
      <c r="I446" s="143"/>
      <c r="J446" s="143"/>
      <c r="K446" s="143"/>
      <c r="L446" s="167">
        <f t="shared" si="77"/>
        <v>10.444045356100904</v>
      </c>
      <c r="M446" s="143">
        <f t="shared" si="69"/>
        <v>0.25379030215325193</v>
      </c>
      <c r="N446" s="143">
        <f t="shared" si="70"/>
        <v>41.776181424403617</v>
      </c>
      <c r="O446" s="143">
        <f t="shared" si="71"/>
        <v>0</v>
      </c>
      <c r="P446" s="143">
        <f t="shared" si="72"/>
        <v>2819.8922461472444</v>
      </c>
      <c r="Q446" s="143">
        <f t="shared" si="72"/>
        <v>0</v>
      </c>
      <c r="R446" s="143">
        <f t="shared" si="72"/>
        <v>0</v>
      </c>
      <c r="S446" s="143">
        <f t="shared" si="73"/>
        <v>2819.8922461472444</v>
      </c>
      <c r="T446" s="143">
        <f>U445-(U445*(0.5^(1/'SW7'!C$2)))</f>
        <v>2141.2526069139712</v>
      </c>
      <c r="U446" s="143">
        <f t="shared" si="76"/>
        <v>338162.48712642316</v>
      </c>
      <c r="V446" s="147">
        <f>(U446*'SW7'!C$3/(B446*'SW7'!C$4)/1000)</f>
        <v>0.48338963569246252</v>
      </c>
      <c r="W446" s="147">
        <f>V446/'SW7'!C$5</f>
        <v>6.0423704461557817</v>
      </c>
    </row>
    <row r="447" spans="1:23" x14ac:dyDescent="0.35">
      <c r="A447" s="142">
        <f t="shared" si="74"/>
        <v>444</v>
      </c>
      <c r="B447" s="143">
        <f t="shared" si="75"/>
        <v>448.40703048800322</v>
      </c>
      <c r="C447" s="133">
        <v>270</v>
      </c>
      <c r="D447" s="133">
        <v>0</v>
      </c>
      <c r="E447" s="166">
        <v>0</v>
      </c>
      <c r="F447" s="143"/>
      <c r="G447" s="143"/>
      <c r="H447" s="143"/>
      <c r="I447" s="143"/>
      <c r="J447" s="143"/>
      <c r="K447" s="143"/>
      <c r="L447" s="167">
        <f t="shared" si="77"/>
        <v>10.456379521416761</v>
      </c>
      <c r="M447" s="143">
        <f t="shared" si="69"/>
        <v>0.25409002237042727</v>
      </c>
      <c r="N447" s="143">
        <f t="shared" si="70"/>
        <v>41.825518085667042</v>
      </c>
      <c r="O447" s="143">
        <f t="shared" si="71"/>
        <v>0</v>
      </c>
      <c r="P447" s="143">
        <f t="shared" si="72"/>
        <v>2823.2224707825253</v>
      </c>
      <c r="Q447" s="143">
        <f t="shared" si="72"/>
        <v>0</v>
      </c>
      <c r="R447" s="143">
        <f t="shared" si="72"/>
        <v>0</v>
      </c>
      <c r="S447" s="143">
        <f t="shared" si="73"/>
        <v>2823.2224707825253</v>
      </c>
      <c r="T447" s="143">
        <f>U446-(U446*(0.5^(1/'SW7'!C$2)))</f>
        <v>2145.5646432671347</v>
      </c>
      <c r="U447" s="143">
        <f t="shared" si="76"/>
        <v>338841.12676565646</v>
      </c>
      <c r="V447" s="147">
        <f>(U447*'SW7'!C$3/(B447*'SW7'!C$4)/1000)</f>
        <v>0.48353563094420243</v>
      </c>
      <c r="W447" s="147">
        <f>V447/'SW7'!C$5</f>
        <v>6.0441953868025307</v>
      </c>
    </row>
    <row r="448" spans="1:23" x14ac:dyDescent="0.35">
      <c r="A448" s="142">
        <f t="shared" si="74"/>
        <v>445</v>
      </c>
      <c r="B448" s="143">
        <f t="shared" si="75"/>
        <v>449.16623985300328</v>
      </c>
      <c r="C448" s="133">
        <v>270</v>
      </c>
      <c r="D448" s="133">
        <v>0</v>
      </c>
      <c r="E448" s="166">
        <v>0</v>
      </c>
      <c r="F448" s="143"/>
      <c r="G448" s="143"/>
      <c r="H448" s="143"/>
      <c r="I448" s="143"/>
      <c r="J448" s="143"/>
      <c r="K448" s="143"/>
      <c r="L448" s="167">
        <f t="shared" si="77"/>
        <v>10.468685938305772</v>
      </c>
      <c r="M448" s="143">
        <f t="shared" si="69"/>
        <v>0.25438906830083025</v>
      </c>
      <c r="N448" s="143">
        <f t="shared" si="70"/>
        <v>41.874743753223086</v>
      </c>
      <c r="O448" s="143">
        <f t="shared" si="71"/>
        <v>0</v>
      </c>
      <c r="P448" s="143">
        <f t="shared" si="72"/>
        <v>2826.5452033425581</v>
      </c>
      <c r="Q448" s="143">
        <f t="shared" si="72"/>
        <v>0</v>
      </c>
      <c r="R448" s="143">
        <f t="shared" si="72"/>
        <v>0</v>
      </c>
      <c r="S448" s="143">
        <f t="shared" si="73"/>
        <v>2826.5452033425581</v>
      </c>
      <c r="T448" s="143">
        <f>U447-(U447*(0.5^(1/'SW7'!C$2)))</f>
        <v>2149.8704585804371</v>
      </c>
      <c r="U448" s="143">
        <f t="shared" si="76"/>
        <v>339518.78459317185</v>
      </c>
      <c r="V448" s="147">
        <f>(U448*'SW7'!C$3/(B448*'SW7'!C$4)/1000)</f>
        <v>0.48368373010581261</v>
      </c>
      <c r="W448" s="147">
        <f>V448/'SW7'!C$5</f>
        <v>6.0460466263226573</v>
      </c>
    </row>
    <row r="449" spans="1:23" x14ac:dyDescent="0.35">
      <c r="A449" s="142">
        <f t="shared" si="74"/>
        <v>446</v>
      </c>
      <c r="B449" s="143">
        <f t="shared" si="75"/>
        <v>449.92171248148327</v>
      </c>
      <c r="C449" s="133">
        <v>270</v>
      </c>
      <c r="D449" s="133">
        <v>0</v>
      </c>
      <c r="E449" s="166">
        <v>0</v>
      </c>
      <c r="F449" s="143"/>
      <c r="G449" s="143"/>
      <c r="H449" s="143"/>
      <c r="I449" s="143"/>
      <c r="J449" s="143"/>
      <c r="K449" s="143"/>
      <c r="L449" s="167">
        <f t="shared" si="77"/>
        <v>10.480964731340155</v>
      </c>
      <c r="M449" s="143">
        <f t="shared" si="69"/>
        <v>0.25468744297156576</v>
      </c>
      <c r="N449" s="143">
        <f t="shared" si="70"/>
        <v>41.923858925360619</v>
      </c>
      <c r="O449" s="143">
        <f t="shared" si="71"/>
        <v>0</v>
      </c>
      <c r="P449" s="143">
        <f t="shared" si="72"/>
        <v>2829.8604774618416</v>
      </c>
      <c r="Q449" s="143">
        <f t="shared" si="72"/>
        <v>0</v>
      </c>
      <c r="R449" s="143">
        <f t="shared" si="72"/>
        <v>0</v>
      </c>
      <c r="S449" s="143">
        <f t="shared" si="73"/>
        <v>2829.8604774618416</v>
      </c>
      <c r="T449" s="143">
        <f>U448-(U448*(0.5^(1/'SW7'!C$2)))</f>
        <v>2154.1700445200549</v>
      </c>
      <c r="U449" s="143">
        <f t="shared" si="76"/>
        <v>340195.45933793398</v>
      </c>
      <c r="V449" s="147">
        <f>(U449*'SW7'!C$3/(B449*'SW7'!C$4)/1000)</f>
        <v>0.48383394966185034</v>
      </c>
      <c r="W449" s="147">
        <f>V449/'SW7'!C$5</f>
        <v>6.0479243707731287</v>
      </c>
    </row>
    <row r="450" spans="1:23" x14ac:dyDescent="0.35">
      <c r="A450" s="142">
        <f t="shared" si="74"/>
        <v>447</v>
      </c>
      <c r="B450" s="143">
        <f t="shared" si="75"/>
        <v>450.67342483712326</v>
      </c>
      <c r="C450" s="133">
        <v>270</v>
      </c>
      <c r="D450" s="133">
        <v>0</v>
      </c>
      <c r="E450" s="166">
        <v>0</v>
      </c>
      <c r="F450" s="143"/>
      <c r="G450" s="143"/>
      <c r="H450" s="143"/>
      <c r="I450" s="143"/>
      <c r="J450" s="143"/>
      <c r="K450" s="143"/>
      <c r="L450" s="167">
        <f t="shared" si="77"/>
        <v>10.493216024255151</v>
      </c>
      <c r="M450" s="143">
        <f t="shared" si="69"/>
        <v>0.25498514938940015</v>
      </c>
      <c r="N450" s="143">
        <f t="shared" si="70"/>
        <v>41.972864097020604</v>
      </c>
      <c r="O450" s="143">
        <f t="shared" si="71"/>
        <v>0</v>
      </c>
      <c r="P450" s="143">
        <f t="shared" si="72"/>
        <v>2833.1683265488909</v>
      </c>
      <c r="Q450" s="143">
        <f t="shared" si="72"/>
        <v>0</v>
      </c>
      <c r="R450" s="143">
        <f t="shared" si="72"/>
        <v>0</v>
      </c>
      <c r="S450" s="143">
        <f t="shared" si="73"/>
        <v>2833.1683265488909</v>
      </c>
      <c r="T450" s="143">
        <f>U449-(U449*(0.5^(1/'SW7'!C$2)))</f>
        <v>2158.4633930214914</v>
      </c>
      <c r="U450" s="143">
        <f t="shared" si="76"/>
        <v>340871.14977087575</v>
      </c>
      <c r="V450" s="147">
        <f>(U450*'SW7'!C$3/(B450*'SW7'!C$4)/1000)</f>
        <v>0.48398630621653871</v>
      </c>
      <c r="W450" s="147">
        <f>V450/'SW7'!C$5</f>
        <v>6.049828827706734</v>
      </c>
    </row>
    <row r="451" spans="1:23" x14ac:dyDescent="0.35">
      <c r="A451" s="142">
        <f t="shared" si="74"/>
        <v>448</v>
      </c>
      <c r="B451" s="143">
        <f t="shared" si="75"/>
        <v>451.42135335168325</v>
      </c>
      <c r="C451" s="133">
        <v>270</v>
      </c>
      <c r="D451" s="133">
        <v>0</v>
      </c>
      <c r="E451" s="166">
        <v>0</v>
      </c>
      <c r="F451" s="143"/>
      <c r="G451" s="143"/>
      <c r="H451" s="143"/>
      <c r="I451" s="143"/>
      <c r="J451" s="143"/>
      <c r="K451" s="143"/>
      <c r="L451" s="167">
        <f t="shared" si="77"/>
        <v>10.50543993995645</v>
      </c>
      <c r="M451" s="143">
        <f t="shared" si="69"/>
        <v>0.2552821905409417</v>
      </c>
      <c r="N451" s="143">
        <f t="shared" si="70"/>
        <v>42.021759759825798</v>
      </c>
      <c r="O451" s="143">
        <f t="shared" si="71"/>
        <v>0</v>
      </c>
      <c r="P451" s="143">
        <f t="shared" si="72"/>
        <v>2836.4687837882416</v>
      </c>
      <c r="Q451" s="143">
        <f t="shared" si="72"/>
        <v>0</v>
      </c>
      <c r="R451" s="143">
        <f t="shared" si="72"/>
        <v>0</v>
      </c>
      <c r="S451" s="143">
        <f t="shared" si="73"/>
        <v>2836.4687837882416</v>
      </c>
      <c r="T451" s="143">
        <f>U450-(U450*(0.5^(1/'SW7'!C$2)))</f>
        <v>2162.750496286666</v>
      </c>
      <c r="U451" s="143">
        <f t="shared" si="76"/>
        <v>341545.85470440314</v>
      </c>
      <c r="V451" s="147">
        <f>(U451*'SW7'!C$3/(B451*'SW7'!C$4)/1000)</f>
        <v>0.48414081649460672</v>
      </c>
      <c r="W451" s="147">
        <f>V451/'SW7'!C$5</f>
        <v>6.0517602061825837</v>
      </c>
    </row>
    <row r="452" spans="1:23" x14ac:dyDescent="0.35">
      <c r="A452" s="142">
        <f t="shared" si="74"/>
        <v>449</v>
      </c>
      <c r="B452" s="143">
        <f t="shared" si="75"/>
        <v>452.16547442500331</v>
      </c>
      <c r="C452" s="133">
        <v>270</v>
      </c>
      <c r="D452" s="133">
        <v>0</v>
      </c>
      <c r="E452" s="166">
        <v>0</v>
      </c>
      <c r="F452" s="143"/>
      <c r="G452" s="143"/>
      <c r="H452" s="143"/>
      <c r="I452" s="143"/>
      <c r="J452" s="143"/>
      <c r="K452" s="143"/>
      <c r="L452" s="167">
        <f t="shared" si="77"/>
        <v>10.517636600527684</v>
      </c>
      <c r="M452" s="143">
        <f t="shared" ref="M452:M515" si="78">0.0243*L452</f>
        <v>0.2555785693928227</v>
      </c>
      <c r="N452" s="143">
        <f t="shared" ref="N452:N515" si="79">4*L452</f>
        <v>42.070546402110736</v>
      </c>
      <c r="O452" s="143">
        <f t="shared" ref="O452:O515" si="80">J452*K452</f>
        <v>0</v>
      </c>
      <c r="P452" s="143">
        <f t="shared" ref="P452:R515" si="81">C452*L452</f>
        <v>2839.7618821424749</v>
      </c>
      <c r="Q452" s="143">
        <f t="shared" si="81"/>
        <v>0</v>
      </c>
      <c r="R452" s="143">
        <f t="shared" si="81"/>
        <v>0</v>
      </c>
      <c r="S452" s="143">
        <f t="shared" ref="S452:S515" si="82">SUM(O452:R452)</f>
        <v>2839.7618821424749</v>
      </c>
      <c r="T452" s="143">
        <f>U451-(U451*(0.5^(1/'SW7'!C$2)))</f>
        <v>2167.0313467804808</v>
      </c>
      <c r="U452" s="143">
        <f t="shared" si="76"/>
        <v>342219.57299190474</v>
      </c>
      <c r="V452" s="147">
        <f>(U452*'SW7'!C$3/(B452*'SW7'!C$4)/1000)</f>
        <v>0.48429749734215999</v>
      </c>
      <c r="W452" s="147">
        <f>V452/'SW7'!C$5</f>
        <v>6.0537187167769995</v>
      </c>
    </row>
    <row r="453" spans="1:23" x14ac:dyDescent="0.35">
      <c r="A453" s="142">
        <f t="shared" ref="A453:A516" si="83">A452+1</f>
        <v>450</v>
      </c>
      <c r="B453" s="143">
        <f t="shared" ref="B453:B516" si="84">B452+0.5584 + 2*0.001787*A453 -3*0.00000155*A453^2 - 4*0.00000000133*A453^3</f>
        <v>452.90576442500333</v>
      </c>
      <c r="C453" s="133">
        <v>270</v>
      </c>
      <c r="D453" s="133">
        <v>0</v>
      </c>
      <c r="E453" s="166">
        <v>0</v>
      </c>
      <c r="F453" s="143"/>
      <c r="G453" s="143"/>
      <c r="H453" s="143"/>
      <c r="I453" s="143"/>
      <c r="J453" s="143"/>
      <c r="K453" s="143"/>
      <c r="L453" s="167">
        <f t="shared" si="77"/>
        <v>10.529806127237631</v>
      </c>
      <c r="M453" s="143">
        <f t="shared" si="78"/>
        <v>0.25587428889187441</v>
      </c>
      <c r="N453" s="143">
        <f t="shared" si="79"/>
        <v>42.119224508950524</v>
      </c>
      <c r="O453" s="143">
        <f t="shared" si="80"/>
        <v>0</v>
      </c>
      <c r="P453" s="143">
        <f t="shared" si="81"/>
        <v>2843.0476543541604</v>
      </c>
      <c r="Q453" s="143">
        <f t="shared" si="81"/>
        <v>0</v>
      </c>
      <c r="R453" s="143">
        <f t="shared" si="81"/>
        <v>0</v>
      </c>
      <c r="S453" s="143">
        <f t="shared" si="82"/>
        <v>2843.0476543541604</v>
      </c>
      <c r="T453" s="143">
        <f>U452-(U452*(0.5^(1/'SW7'!C$2)))</f>
        <v>2171.3059372280259</v>
      </c>
      <c r="U453" s="143">
        <f t="shared" ref="U453:U516" si="85">U452+S452-T452</f>
        <v>342892.30352726672</v>
      </c>
      <c r="V453" s="147">
        <f>(U453*'SW7'!C$3/(B453*'SW7'!C$4)/1000)</f>
        <v>0.48445636572758682</v>
      </c>
      <c r="W453" s="147">
        <f>V453/'SW7'!C$5</f>
        <v>6.055704571594835</v>
      </c>
    </row>
    <row r="454" spans="1:23" x14ac:dyDescent="0.35">
      <c r="A454" s="142">
        <f t="shared" si="83"/>
        <v>451</v>
      </c>
      <c r="B454" s="143">
        <f t="shared" si="84"/>
        <v>453.64219968768333</v>
      </c>
      <c r="C454" s="133">
        <v>270</v>
      </c>
      <c r="D454" s="133">
        <v>0</v>
      </c>
      <c r="E454" s="166">
        <v>0</v>
      </c>
      <c r="F454" s="143"/>
      <c r="G454" s="143"/>
      <c r="H454" s="143"/>
      <c r="I454" s="143"/>
      <c r="J454" s="143"/>
      <c r="K454" s="143"/>
      <c r="L454" s="167">
        <f t="shared" si="77"/>
        <v>10.541948640547556</v>
      </c>
      <c r="M454" s="143">
        <f t="shared" si="78"/>
        <v>0.2561693519653056</v>
      </c>
      <c r="N454" s="143">
        <f t="shared" si="79"/>
        <v>42.167794562190224</v>
      </c>
      <c r="O454" s="143">
        <f t="shared" si="80"/>
        <v>0</v>
      </c>
      <c r="P454" s="143">
        <f t="shared" si="81"/>
        <v>2846.3261329478401</v>
      </c>
      <c r="Q454" s="143">
        <f t="shared" si="81"/>
        <v>0</v>
      </c>
      <c r="R454" s="143">
        <f t="shared" si="81"/>
        <v>0</v>
      </c>
      <c r="S454" s="143">
        <f t="shared" si="82"/>
        <v>2846.3261329478401</v>
      </c>
      <c r="T454" s="143">
        <f>U453-(U453*(0.5^(1/'SW7'!C$2)))</f>
        <v>2175.5742606112035</v>
      </c>
      <c r="U454" s="143">
        <f t="shared" si="85"/>
        <v>343564.04524439288</v>
      </c>
      <c r="V454" s="147">
        <f>(U454*'SW7'!C$3/(B454*'SW7'!C$4)/1000)</f>
        <v>0.48461743874249641</v>
      </c>
      <c r="W454" s="147">
        <f>V454/'SW7'!C$5</f>
        <v>6.0577179842812052</v>
      </c>
    </row>
    <row r="455" spans="1:23" x14ac:dyDescent="0.35">
      <c r="A455" s="142">
        <f t="shared" si="83"/>
        <v>452</v>
      </c>
      <c r="B455" s="143">
        <f t="shared" si="84"/>
        <v>454.37475651712339</v>
      </c>
      <c r="C455" s="133">
        <v>270</v>
      </c>
      <c r="D455" s="133">
        <v>0</v>
      </c>
      <c r="E455" s="166">
        <v>0</v>
      </c>
      <c r="F455" s="143"/>
      <c r="G455" s="143"/>
      <c r="H455" s="143"/>
      <c r="I455" s="143"/>
      <c r="J455" s="143"/>
      <c r="K455" s="143"/>
      <c r="L455" s="167">
        <f t="shared" ref="L455:L518" si="86">5.4702 * LN(A455) - 22.889</f>
        <v>10.554064260118277</v>
      </c>
      <c r="M455" s="143">
        <f t="shared" si="78"/>
        <v>0.25646376152087413</v>
      </c>
      <c r="N455" s="143">
        <f t="shared" si="79"/>
        <v>42.21625704047311</v>
      </c>
      <c r="O455" s="143">
        <f t="shared" si="80"/>
        <v>0</v>
      </c>
      <c r="P455" s="143">
        <f t="shared" si="81"/>
        <v>2849.5973502319348</v>
      </c>
      <c r="Q455" s="143">
        <f t="shared" si="81"/>
        <v>0</v>
      </c>
      <c r="R455" s="143">
        <f t="shared" si="81"/>
        <v>0</v>
      </c>
      <c r="S455" s="143">
        <f t="shared" si="82"/>
        <v>2849.5973502319348</v>
      </c>
      <c r="T455" s="143">
        <f>U454-(U454*(0.5^(1/'SW7'!C$2)))</f>
        <v>2179.8363101659343</v>
      </c>
      <c r="U455" s="143">
        <f t="shared" si="85"/>
        <v>344234.79711672949</v>
      </c>
      <c r="V455" s="147">
        <f>(U455*'SW7'!C$3/(B455*'SW7'!C$4)/1000)</f>
        <v>0.48478073360269192</v>
      </c>
      <c r="W455" s="147">
        <f>V455/'SW7'!C$5</f>
        <v>6.0597591700336491</v>
      </c>
    </row>
    <row r="456" spans="1:23" x14ac:dyDescent="0.35">
      <c r="A456" s="142">
        <f t="shared" si="83"/>
        <v>453</v>
      </c>
      <c r="B456" s="143">
        <f t="shared" si="84"/>
        <v>455.10341118548337</v>
      </c>
      <c r="C456" s="133">
        <v>270</v>
      </c>
      <c r="D456" s="133">
        <v>0</v>
      </c>
      <c r="E456" s="166">
        <v>0</v>
      </c>
      <c r="F456" s="143"/>
      <c r="G456" s="143"/>
      <c r="H456" s="143"/>
      <c r="I456" s="143"/>
      <c r="J456" s="143"/>
      <c r="K456" s="143"/>
      <c r="L456" s="167">
        <f t="shared" si="86"/>
        <v>10.566153104817293</v>
      </c>
      <c r="M456" s="143">
        <f t="shared" si="78"/>
        <v>0.25675752044706018</v>
      </c>
      <c r="N456" s="143">
        <f t="shared" si="79"/>
        <v>42.26461241926917</v>
      </c>
      <c r="O456" s="143">
        <f t="shared" si="80"/>
        <v>0</v>
      </c>
      <c r="P456" s="143">
        <f t="shared" si="81"/>
        <v>2852.8613383006691</v>
      </c>
      <c r="Q456" s="143">
        <f t="shared" si="81"/>
        <v>0</v>
      </c>
      <c r="R456" s="143">
        <f t="shared" si="81"/>
        <v>0</v>
      </c>
      <c r="S456" s="143">
        <f t="shared" si="82"/>
        <v>2852.8613383006691</v>
      </c>
      <c r="T456" s="143">
        <f>U455-(U455*(0.5^(1/'SW7'!C$2)))</f>
        <v>2184.0920793788973</v>
      </c>
      <c r="U456" s="143">
        <f t="shared" si="85"/>
        <v>344904.55815679551</v>
      </c>
      <c r="V456" s="147">
        <f>(U456*'SW7'!C$3/(B456*'SW7'!C$4)/1000)</f>
        <v>0.48494626764917559</v>
      </c>
      <c r="W456" s="147">
        <f>V456/'SW7'!C$5</f>
        <v>6.0618283456146944</v>
      </c>
    </row>
    <row r="457" spans="1:23" x14ac:dyDescent="0.35">
      <c r="A457" s="142">
        <f t="shared" si="83"/>
        <v>454</v>
      </c>
      <c r="B457" s="143">
        <f t="shared" si="84"/>
        <v>455.8281399330034</v>
      </c>
      <c r="C457" s="133">
        <v>270</v>
      </c>
      <c r="D457" s="133">
        <v>0</v>
      </c>
      <c r="E457" s="166">
        <v>0</v>
      </c>
      <c r="F457" s="143"/>
      <c r="G457" s="143"/>
      <c r="H457" s="143"/>
      <c r="I457" s="143"/>
      <c r="J457" s="143"/>
      <c r="K457" s="143"/>
      <c r="L457" s="167">
        <f t="shared" si="86"/>
        <v>10.578215292725783</v>
      </c>
      <c r="M457" s="143">
        <f t="shared" si="78"/>
        <v>0.25705063161323655</v>
      </c>
      <c r="N457" s="143">
        <f t="shared" si="79"/>
        <v>42.312861170903133</v>
      </c>
      <c r="O457" s="143">
        <f t="shared" si="80"/>
        <v>0</v>
      </c>
      <c r="P457" s="143">
        <f t="shared" si="81"/>
        <v>2856.1181290359614</v>
      </c>
      <c r="Q457" s="143">
        <f t="shared" si="81"/>
        <v>0</v>
      </c>
      <c r="R457" s="143">
        <f t="shared" si="81"/>
        <v>0</v>
      </c>
      <c r="S457" s="143">
        <f t="shared" si="82"/>
        <v>2856.1181290359614</v>
      </c>
      <c r="T457" s="143">
        <f>U456-(U456*(0.5^(1/'SW7'!C$2)))</f>
        <v>2188.3415619847365</v>
      </c>
      <c r="U457" s="143">
        <f t="shared" si="85"/>
        <v>345573.3274157173</v>
      </c>
      <c r="V457" s="147">
        <f>(U457*'SW7'!C$3/(B457*'SW7'!C$4)/1000)</f>
        <v>0.48511405834918886</v>
      </c>
      <c r="W457" s="147">
        <f>V457/'SW7'!C$5</f>
        <v>6.0639257293648603</v>
      </c>
    </row>
    <row r="458" spans="1:23" x14ac:dyDescent="0.35">
      <c r="A458" s="142">
        <f t="shared" si="83"/>
        <v>455</v>
      </c>
      <c r="B458" s="143">
        <f t="shared" si="84"/>
        <v>456.54891896800342</v>
      </c>
      <c r="C458" s="133">
        <v>270</v>
      </c>
      <c r="D458" s="133">
        <v>0</v>
      </c>
      <c r="E458" s="166">
        <v>0</v>
      </c>
      <c r="F458" s="143"/>
      <c r="G458" s="143"/>
      <c r="H458" s="143"/>
      <c r="I458" s="143"/>
      <c r="J458" s="143"/>
      <c r="K458" s="143"/>
      <c r="L458" s="167">
        <f t="shared" si="86"/>
        <v>10.590250941145488</v>
      </c>
      <c r="M458" s="143">
        <f t="shared" si="78"/>
        <v>0.25734309786983534</v>
      </c>
      <c r="N458" s="143">
        <f t="shared" si="79"/>
        <v>42.361003764581952</v>
      </c>
      <c r="O458" s="143">
        <f t="shared" si="80"/>
        <v>0</v>
      </c>
      <c r="P458" s="143">
        <f t="shared" si="81"/>
        <v>2859.3677541092816</v>
      </c>
      <c r="Q458" s="143">
        <f t="shared" si="81"/>
        <v>0</v>
      </c>
      <c r="R458" s="143">
        <f t="shared" si="81"/>
        <v>0</v>
      </c>
      <c r="S458" s="143">
        <f t="shared" si="82"/>
        <v>2859.3677541092816</v>
      </c>
      <c r="T458" s="143">
        <f>U457-(U457*(0.5^(1/'SW7'!C$2)))</f>
        <v>2192.5847519631498</v>
      </c>
      <c r="U458" s="143">
        <f t="shared" si="85"/>
        <v>346241.10398276855</v>
      </c>
      <c r="V458" s="147">
        <f>(U458*'SW7'!C$3/(B458*'SW7'!C$4)/1000)</f>
        <v>0.48528412329728482</v>
      </c>
      <c r="W458" s="147">
        <f>V458/'SW7'!C$5</f>
        <v>6.0660515412160603</v>
      </c>
    </row>
    <row r="459" spans="1:23" x14ac:dyDescent="0.35">
      <c r="A459" s="142">
        <f t="shared" si="83"/>
        <v>456</v>
      </c>
      <c r="B459" s="143">
        <f t="shared" si="84"/>
        <v>457.26572446688346</v>
      </c>
      <c r="C459" s="133">
        <v>270</v>
      </c>
      <c r="D459" s="133">
        <v>0</v>
      </c>
      <c r="E459" s="166">
        <v>0</v>
      </c>
      <c r="F459" s="143"/>
      <c r="G459" s="143"/>
      <c r="H459" s="143"/>
      <c r="I459" s="143"/>
      <c r="J459" s="143"/>
      <c r="K459" s="143"/>
      <c r="L459" s="167">
        <f t="shared" si="86"/>
        <v>10.6022601666056</v>
      </c>
      <c r="M459" s="143">
        <f t="shared" si="78"/>
        <v>0.25763492204851607</v>
      </c>
      <c r="N459" s="143">
        <f t="shared" si="79"/>
        <v>42.409040666422399</v>
      </c>
      <c r="O459" s="143">
        <f t="shared" si="80"/>
        <v>0</v>
      </c>
      <c r="P459" s="143">
        <f t="shared" si="81"/>
        <v>2862.6102449835121</v>
      </c>
      <c r="Q459" s="143">
        <f t="shared" si="81"/>
        <v>0</v>
      </c>
      <c r="R459" s="143">
        <f t="shared" si="81"/>
        <v>0</v>
      </c>
      <c r="S459" s="143">
        <f t="shared" si="82"/>
        <v>2862.6102449835121</v>
      </c>
      <c r="T459" s="143">
        <f>U458-(U458*(0.5^(1/'SW7'!C$2)))</f>
        <v>2196.8216435357463</v>
      </c>
      <c r="U459" s="143">
        <f t="shared" si="85"/>
        <v>346907.88698491466</v>
      </c>
      <c r="V459" s="147">
        <f>(U459*'SW7'!C$3/(B459*'SW7'!C$4)/1000)</f>
        <v>0.48545648021643423</v>
      </c>
      <c r="W459" s="147">
        <f>V459/'SW7'!C$5</f>
        <v>6.0682060027054279</v>
      </c>
    </row>
    <row r="460" spans="1:23" x14ac:dyDescent="0.35">
      <c r="A460" s="142">
        <f t="shared" si="83"/>
        <v>457</v>
      </c>
      <c r="B460" s="143">
        <f t="shared" si="84"/>
        <v>457.97853257412339</v>
      </c>
      <c r="C460" s="133">
        <v>270</v>
      </c>
      <c r="D460" s="133">
        <v>0</v>
      </c>
      <c r="E460" s="166">
        <v>0</v>
      </c>
      <c r="F460" s="143"/>
      <c r="G460" s="143"/>
      <c r="H460" s="143"/>
      <c r="I460" s="143"/>
      <c r="J460" s="143"/>
      <c r="K460" s="143"/>
      <c r="L460" s="167">
        <f t="shared" si="86"/>
        <v>10.614243084869482</v>
      </c>
      <c r="M460" s="143">
        <f t="shared" si="78"/>
        <v>0.25792610696232843</v>
      </c>
      <c r="N460" s="143">
        <f t="shared" si="79"/>
        <v>42.456972339477929</v>
      </c>
      <c r="O460" s="143">
        <f t="shared" si="80"/>
        <v>0</v>
      </c>
      <c r="P460" s="143">
        <f t="shared" si="81"/>
        <v>2865.8456329147602</v>
      </c>
      <c r="Q460" s="143">
        <f t="shared" si="81"/>
        <v>0</v>
      </c>
      <c r="R460" s="143">
        <f t="shared" si="81"/>
        <v>0</v>
      </c>
      <c r="S460" s="143">
        <f t="shared" si="82"/>
        <v>2865.8456329147602</v>
      </c>
      <c r="T460" s="143">
        <f>U459-(U459*(0.5^(1/'SW7'!C$2)))</f>
        <v>2201.0522311633104</v>
      </c>
      <c r="U460" s="143">
        <f t="shared" si="85"/>
        <v>347573.67558636243</v>
      </c>
      <c r="V460" s="147">
        <f>(U460*'SW7'!C$3/(B460*'SW7'!C$4)/1000)</f>
        <v>0.48563114695916626</v>
      </c>
      <c r="W460" s="147">
        <f>V460/'SW7'!C$5</f>
        <v>6.0703893369895781</v>
      </c>
    </row>
    <row r="461" spans="1:23" x14ac:dyDescent="0.35">
      <c r="A461" s="142">
        <f t="shared" si="83"/>
        <v>458</v>
      </c>
      <c r="B461" s="143">
        <f t="shared" si="84"/>
        <v>458.68731940228338</v>
      </c>
      <c r="C461" s="133">
        <v>270</v>
      </c>
      <c r="D461" s="133">
        <v>0</v>
      </c>
      <c r="E461" s="166">
        <v>0</v>
      </c>
      <c r="F461" s="143"/>
      <c r="G461" s="143"/>
      <c r="H461" s="143"/>
      <c r="I461" s="143"/>
      <c r="J461" s="143"/>
      <c r="K461" s="143"/>
      <c r="L461" s="167">
        <f t="shared" si="86"/>
        <v>10.626199810941419</v>
      </c>
      <c r="M461" s="143">
        <f t="shared" si="78"/>
        <v>0.25821665540587646</v>
      </c>
      <c r="N461" s="143">
        <f t="shared" si="79"/>
        <v>42.504799243765675</v>
      </c>
      <c r="O461" s="143">
        <f t="shared" si="80"/>
        <v>0</v>
      </c>
      <c r="P461" s="143">
        <f t="shared" si="81"/>
        <v>2869.0739489541829</v>
      </c>
      <c r="Q461" s="143">
        <f t="shared" si="81"/>
        <v>0</v>
      </c>
      <c r="R461" s="143">
        <f t="shared" si="81"/>
        <v>0</v>
      </c>
      <c r="S461" s="143">
        <f t="shared" si="82"/>
        <v>2869.0739489541829</v>
      </c>
      <c r="T461" s="143">
        <f>U460-(U460*(0.5^(1/'SW7'!C$2)))</f>
        <v>2205.2765095428913</v>
      </c>
      <c r="U461" s="143">
        <f t="shared" si="85"/>
        <v>348238.46898811386</v>
      </c>
      <c r="V461" s="147">
        <f>(U461*'SW7'!C$3/(B461*'SW7'!C$4)/1000)</f>
        <v>0.48580814150874108</v>
      </c>
      <c r="W461" s="147">
        <f>V461/'SW7'!C$5</f>
        <v>6.0726017688592631</v>
      </c>
    </row>
    <row r="462" spans="1:23" x14ac:dyDescent="0.35">
      <c r="A462" s="142">
        <f t="shared" si="83"/>
        <v>459</v>
      </c>
      <c r="B462" s="143">
        <f t="shared" si="84"/>
        <v>459.39206103200337</v>
      </c>
      <c r="C462" s="133">
        <v>270</v>
      </c>
      <c r="D462" s="133">
        <v>0</v>
      </c>
      <c r="E462" s="166">
        <v>0</v>
      </c>
      <c r="F462" s="143"/>
      <c r="G462" s="143"/>
      <c r="H462" s="143"/>
      <c r="I462" s="143"/>
      <c r="J462" s="143"/>
      <c r="K462" s="143"/>
      <c r="L462" s="167">
        <f t="shared" si="86"/>
        <v>10.638130459073199</v>
      </c>
      <c r="M462" s="143">
        <f t="shared" si="78"/>
        <v>0.25850657015547873</v>
      </c>
      <c r="N462" s="143">
        <f t="shared" si="79"/>
        <v>42.552521836292797</v>
      </c>
      <c r="O462" s="143">
        <f t="shared" si="80"/>
        <v>0</v>
      </c>
      <c r="P462" s="143">
        <f t="shared" si="81"/>
        <v>2872.295223949764</v>
      </c>
      <c r="Q462" s="143">
        <f t="shared" si="81"/>
        <v>0</v>
      </c>
      <c r="R462" s="143">
        <f t="shared" si="81"/>
        <v>0</v>
      </c>
      <c r="S462" s="143">
        <f t="shared" si="82"/>
        <v>2872.295223949764</v>
      </c>
      <c r="T462" s="143">
        <f>U461-(U461*(0.5^(1/'SW7'!C$2)))</f>
        <v>2209.4944736050675</v>
      </c>
      <c r="U462" s="143">
        <f t="shared" si="85"/>
        <v>348902.26642752514</v>
      </c>
      <c r="V462" s="147">
        <f>(U462*'SW7'!C$3/(B462*'SW7'!C$4)/1000)</f>
        <v>0.48598748198035735</v>
      </c>
      <c r="W462" s="147">
        <f>V462/'SW7'!C$5</f>
        <v>6.074843524754467</v>
      </c>
    </row>
    <row r="463" spans="1:23" x14ac:dyDescent="0.35">
      <c r="A463" s="142">
        <f t="shared" si="83"/>
        <v>460</v>
      </c>
      <c r="B463" s="143">
        <f t="shared" si="84"/>
        <v>460.09273351200335</v>
      </c>
      <c r="C463" s="133">
        <v>270</v>
      </c>
      <c r="D463" s="133">
        <v>0</v>
      </c>
      <c r="E463" s="166">
        <v>0</v>
      </c>
      <c r="F463" s="143"/>
      <c r="G463" s="143"/>
      <c r="H463" s="143"/>
      <c r="I463" s="143"/>
      <c r="J463" s="143"/>
      <c r="K463" s="143"/>
      <c r="L463" s="167">
        <f t="shared" si="86"/>
        <v>10.65003514277068</v>
      </c>
      <c r="M463" s="143">
        <f t="shared" si="78"/>
        <v>0.25879585396932753</v>
      </c>
      <c r="N463" s="143">
        <f t="shared" si="79"/>
        <v>42.600140571082719</v>
      </c>
      <c r="O463" s="143">
        <f t="shared" si="80"/>
        <v>0</v>
      </c>
      <c r="P463" s="143">
        <f t="shared" si="81"/>
        <v>2875.5094885480835</v>
      </c>
      <c r="Q463" s="143">
        <f t="shared" si="81"/>
        <v>0</v>
      </c>
      <c r="R463" s="143">
        <f t="shared" si="81"/>
        <v>0</v>
      </c>
      <c r="S463" s="143">
        <f t="shared" si="82"/>
        <v>2875.5094885480835</v>
      </c>
      <c r="T463" s="143">
        <f>U462-(U462*(0.5^(1/'SW7'!C$2)))</f>
        <v>2213.706118511036</v>
      </c>
      <c r="U463" s="143">
        <f t="shared" si="85"/>
        <v>349565.06717786985</v>
      </c>
      <c r="V463" s="147">
        <f>(U463*'SW7'!C$3/(B463*'SW7'!C$4)/1000)</f>
        <v>0.48616918662239339</v>
      </c>
      <c r="W463" s="147">
        <f>V463/'SW7'!C$5</f>
        <v>6.0771148327799169</v>
      </c>
    </row>
    <row r="464" spans="1:23" x14ac:dyDescent="0.35">
      <c r="A464" s="142">
        <f t="shared" si="83"/>
        <v>461</v>
      </c>
      <c r="B464" s="143">
        <f t="shared" si="84"/>
        <v>460.78931285908334</v>
      </c>
      <c r="C464" s="133">
        <v>270</v>
      </c>
      <c r="D464" s="133">
        <v>0</v>
      </c>
      <c r="E464" s="166">
        <v>0</v>
      </c>
      <c r="F464" s="143"/>
      <c r="G464" s="143"/>
      <c r="H464" s="143"/>
      <c r="I464" s="143"/>
      <c r="J464" s="143"/>
      <c r="K464" s="143"/>
      <c r="L464" s="167">
        <f t="shared" si="86"/>
        <v>10.661913974800267</v>
      </c>
      <c r="M464" s="143">
        <f t="shared" si="78"/>
        <v>0.25908450958764651</v>
      </c>
      <c r="N464" s="143">
        <f t="shared" si="79"/>
        <v>42.647655899201069</v>
      </c>
      <c r="O464" s="143">
        <f t="shared" si="80"/>
        <v>0</v>
      </c>
      <c r="P464" s="143">
        <f t="shared" si="81"/>
        <v>2878.7167731960722</v>
      </c>
      <c r="Q464" s="143">
        <f t="shared" si="81"/>
        <v>0</v>
      </c>
      <c r="R464" s="143">
        <f t="shared" si="81"/>
        <v>0</v>
      </c>
      <c r="S464" s="143">
        <f t="shared" si="82"/>
        <v>2878.7167731960722</v>
      </c>
      <c r="T464" s="143">
        <f>U463-(U463*(0.5^(1/'SW7'!C$2)))</f>
        <v>2217.9114396498189</v>
      </c>
      <c r="U464" s="143">
        <f t="shared" si="85"/>
        <v>350226.8705479069</v>
      </c>
      <c r="V464" s="147">
        <f>(U464*'SW7'!C$3/(B464*'SW7'!C$4)/1000)</f>
        <v>0.48635327381768068</v>
      </c>
      <c r="W464" s="147">
        <f>V464/'SW7'!C$5</f>
        <v>6.0794159227210081</v>
      </c>
    </row>
    <row r="465" spans="1:23" x14ac:dyDescent="0.35">
      <c r="A465" s="142">
        <f t="shared" si="83"/>
        <v>462</v>
      </c>
      <c r="B465" s="143">
        <f t="shared" si="84"/>
        <v>461.48177505812333</v>
      </c>
      <c r="C465" s="133">
        <v>270</v>
      </c>
      <c r="D465" s="133">
        <v>0</v>
      </c>
      <c r="E465" s="166">
        <v>0</v>
      </c>
      <c r="F465" s="143"/>
      <c r="G465" s="143"/>
      <c r="H465" s="143"/>
      <c r="I465" s="143"/>
      <c r="J465" s="143"/>
      <c r="K465" s="143"/>
      <c r="L465" s="167">
        <f t="shared" si="86"/>
        <v>10.673767067195332</v>
      </c>
      <c r="M465" s="143">
        <f t="shared" si="78"/>
        <v>0.25937253973284657</v>
      </c>
      <c r="N465" s="143">
        <f t="shared" si="79"/>
        <v>42.695068268781327</v>
      </c>
      <c r="O465" s="143">
        <f t="shared" si="80"/>
        <v>0</v>
      </c>
      <c r="P465" s="143">
        <f t="shared" si="81"/>
        <v>2881.9171081427394</v>
      </c>
      <c r="Q465" s="143">
        <f t="shared" si="81"/>
        <v>0</v>
      </c>
      <c r="R465" s="143">
        <f t="shared" si="81"/>
        <v>0</v>
      </c>
      <c r="S465" s="143">
        <f t="shared" si="82"/>
        <v>2881.9171081427394</v>
      </c>
      <c r="T465" s="143">
        <f>U464-(U464*(0.5^(1/'SW7'!C$2)))</f>
        <v>2222.1104326357599</v>
      </c>
      <c r="U465" s="143">
        <f t="shared" si="85"/>
        <v>350887.67588145315</v>
      </c>
      <c r="V465" s="147">
        <f>(U465*'SW7'!C$3/(B465*'SW7'!C$4)/1000)</f>
        <v>0.48653976208481342</v>
      </c>
      <c r="W465" s="147">
        <f>V465/'SW7'!C$5</f>
        <v>6.0817470260601674</v>
      </c>
    </row>
    <row r="466" spans="1:23" x14ac:dyDescent="0.35">
      <c r="A466" s="142">
        <f t="shared" si="83"/>
        <v>463</v>
      </c>
      <c r="B466" s="143">
        <f t="shared" si="84"/>
        <v>462.1700960620833</v>
      </c>
      <c r="C466" s="133">
        <v>270</v>
      </c>
      <c r="D466" s="133">
        <v>0</v>
      </c>
      <c r="E466" s="166">
        <v>0</v>
      </c>
      <c r="F466" s="143"/>
      <c r="G466" s="143"/>
      <c r="H466" s="143"/>
      <c r="I466" s="143"/>
      <c r="J466" s="143"/>
      <c r="K466" s="143"/>
      <c r="L466" s="167">
        <f t="shared" si="86"/>
        <v>10.68559453126252</v>
      </c>
      <c r="M466" s="143">
        <f t="shared" si="78"/>
        <v>0.25965994710967921</v>
      </c>
      <c r="N466" s="143">
        <f t="shared" si="79"/>
        <v>42.742378125050081</v>
      </c>
      <c r="O466" s="143">
        <f t="shared" si="80"/>
        <v>0</v>
      </c>
      <c r="P466" s="143">
        <f t="shared" si="81"/>
        <v>2885.1105234408806</v>
      </c>
      <c r="Q466" s="143">
        <f t="shared" si="81"/>
        <v>0</v>
      </c>
      <c r="R466" s="143">
        <f t="shared" si="81"/>
        <v>0</v>
      </c>
      <c r="S466" s="143">
        <f t="shared" si="82"/>
        <v>2885.1105234408806</v>
      </c>
      <c r="T466" s="143">
        <f>U465-(U465*(0.5^(1/'SW7'!C$2)))</f>
        <v>2226.3030933054397</v>
      </c>
      <c r="U466" s="143">
        <f t="shared" si="85"/>
        <v>351547.48255696014</v>
      </c>
      <c r="V466" s="147">
        <f>(U466*'SW7'!C$3/(B466*'SW7'!C$4)/1000)</f>
        <v>0.48672867007949078</v>
      </c>
      <c r="W466" s="147">
        <f>V466/'SW7'!C$5</f>
        <v>6.084108375993635</v>
      </c>
    </row>
    <row r="467" spans="1:23" x14ac:dyDescent="0.35">
      <c r="A467" s="142">
        <f t="shared" si="83"/>
        <v>464</v>
      </c>
      <c r="B467" s="143">
        <f t="shared" si="84"/>
        <v>462.85425179200337</v>
      </c>
      <c r="C467" s="133">
        <v>270</v>
      </c>
      <c r="D467" s="133">
        <v>0</v>
      </c>
      <c r="E467" s="166">
        <v>0</v>
      </c>
      <c r="F467" s="143"/>
      <c r="G467" s="143"/>
      <c r="H467" s="143"/>
      <c r="I467" s="143"/>
      <c r="J467" s="143"/>
      <c r="K467" s="143"/>
      <c r="L467" s="167">
        <f t="shared" si="86"/>
        <v>10.697396477588061</v>
      </c>
      <c r="M467" s="143">
        <f t="shared" si="78"/>
        <v>0.25994673440538985</v>
      </c>
      <c r="N467" s="143">
        <f t="shared" si="79"/>
        <v>42.789585910352244</v>
      </c>
      <c r="O467" s="143">
        <f t="shared" si="80"/>
        <v>0</v>
      </c>
      <c r="P467" s="143">
        <f t="shared" si="81"/>
        <v>2888.2970489487766</v>
      </c>
      <c r="Q467" s="143">
        <f t="shared" si="81"/>
        <v>0</v>
      </c>
      <c r="R467" s="143">
        <f t="shared" si="81"/>
        <v>0</v>
      </c>
      <c r="S467" s="143">
        <f t="shared" si="82"/>
        <v>2888.2970489487766</v>
      </c>
      <c r="T467" s="143">
        <f>U466-(U466*(0.5^(1/'SW7'!C$2)))</f>
        <v>2230.4894177152892</v>
      </c>
      <c r="U467" s="143">
        <f t="shared" si="85"/>
        <v>352206.28998709557</v>
      </c>
      <c r="V467" s="147">
        <f>(U467*'SW7'!C$3/(B467*'SW7'!C$4)/1000)</f>
        <v>0.48692001659589279</v>
      </c>
      <c r="W467" s="147">
        <f>V467/'SW7'!C$5</f>
        <v>6.08650020744866</v>
      </c>
    </row>
    <row r="468" spans="1:23" x14ac:dyDescent="0.35">
      <c r="A468" s="142">
        <f t="shared" si="83"/>
        <v>465</v>
      </c>
      <c r="B468" s="143">
        <f t="shared" si="84"/>
        <v>463.53421813700339</v>
      </c>
      <c r="C468" s="133">
        <v>270</v>
      </c>
      <c r="D468" s="133">
        <v>0</v>
      </c>
      <c r="E468" s="166">
        <v>0</v>
      </c>
      <c r="F468" s="143"/>
      <c r="G468" s="143"/>
      <c r="H468" s="143"/>
      <c r="I468" s="143"/>
      <c r="J468" s="143"/>
      <c r="K468" s="143"/>
      <c r="L468" s="167">
        <f t="shared" si="86"/>
        <v>10.709173016043959</v>
      </c>
      <c r="M468" s="143">
        <f t="shared" si="78"/>
        <v>0.26023290428986817</v>
      </c>
      <c r="N468" s="143">
        <f t="shared" si="79"/>
        <v>42.836692064175836</v>
      </c>
      <c r="O468" s="143">
        <f t="shared" si="80"/>
        <v>0</v>
      </c>
      <c r="P468" s="143">
        <f t="shared" si="81"/>
        <v>2891.4767143318691</v>
      </c>
      <c r="Q468" s="143">
        <f t="shared" si="81"/>
        <v>0</v>
      </c>
      <c r="R468" s="143">
        <f t="shared" si="81"/>
        <v>0</v>
      </c>
      <c r="S468" s="143">
        <f t="shared" si="82"/>
        <v>2891.4767143318691</v>
      </c>
      <c r="T468" s="143">
        <f>U467-(U467*(0.5^(1/'SW7'!C$2)))</f>
        <v>2234.6694021388539</v>
      </c>
      <c r="U468" s="143">
        <f t="shared" si="85"/>
        <v>352864.09761832905</v>
      </c>
      <c r="V468" s="147">
        <f>(U468*'SW7'!C$3/(B468*'SW7'!C$4)/1000)</f>
        <v>0.48711382056809194</v>
      </c>
      <c r="W468" s="147">
        <f>V468/'SW7'!C$5</f>
        <v>6.0889227571011491</v>
      </c>
    </row>
    <row r="469" spans="1:23" x14ac:dyDescent="0.35">
      <c r="A469" s="142">
        <f t="shared" si="83"/>
        <v>466</v>
      </c>
      <c r="B469" s="143">
        <f t="shared" si="84"/>
        <v>464.20997095428339</v>
      </c>
      <c r="C469" s="133">
        <v>270</v>
      </c>
      <c r="D469" s="133">
        <v>0</v>
      </c>
      <c r="E469" s="166">
        <v>0</v>
      </c>
      <c r="F469" s="143"/>
      <c r="G469" s="143"/>
      <c r="H469" s="143"/>
      <c r="I469" s="143"/>
      <c r="J469" s="143"/>
      <c r="K469" s="143"/>
      <c r="L469" s="167">
        <f t="shared" si="86"/>
        <v>10.720924255794106</v>
      </c>
      <c r="M469" s="143">
        <f t="shared" si="78"/>
        <v>0.26051845941579677</v>
      </c>
      <c r="N469" s="143">
        <f t="shared" si="79"/>
        <v>42.883697023176424</v>
      </c>
      <c r="O469" s="143">
        <f t="shared" si="80"/>
        <v>0</v>
      </c>
      <c r="P469" s="143">
        <f t="shared" si="81"/>
        <v>2894.6495490644088</v>
      </c>
      <c r="Q469" s="143">
        <f t="shared" si="81"/>
        <v>0</v>
      </c>
      <c r="R469" s="143">
        <f t="shared" si="81"/>
        <v>0</v>
      </c>
      <c r="S469" s="143">
        <f t="shared" si="82"/>
        <v>2894.6495490644088</v>
      </c>
      <c r="T469" s="143">
        <f>U468-(U468*(0.5^(1/'SW7'!C$2)))</f>
        <v>2238.8430430641165</v>
      </c>
      <c r="U469" s="143">
        <f t="shared" si="85"/>
        <v>353520.90493052208</v>
      </c>
      <c r="V469" s="147">
        <f>(U469*'SW7'!C$3/(B469*'SW7'!C$4)/1000)</f>
        <v>0.48731010107149819</v>
      </c>
      <c r="W469" s="147">
        <f>V469/'SW7'!C$5</f>
        <v>6.0913762633937276</v>
      </c>
    </row>
    <row r="470" spans="1:23" x14ac:dyDescent="0.35">
      <c r="A470" s="142">
        <f t="shared" si="83"/>
        <v>467</v>
      </c>
      <c r="B470" s="143">
        <f t="shared" si="84"/>
        <v>464.88148606912341</v>
      </c>
      <c r="C470" s="133">
        <v>270</v>
      </c>
      <c r="D470" s="133">
        <v>0</v>
      </c>
      <c r="E470" s="166">
        <v>0</v>
      </c>
      <c r="F470" s="143"/>
      <c r="G470" s="143"/>
      <c r="H470" s="143"/>
      <c r="I470" s="143"/>
      <c r="J470" s="143"/>
      <c r="K470" s="143"/>
      <c r="L470" s="167">
        <f t="shared" si="86"/>
        <v>10.732650305300407</v>
      </c>
      <c r="M470" s="143">
        <f t="shared" si="78"/>
        <v>0.26080340241879985</v>
      </c>
      <c r="N470" s="143">
        <f t="shared" si="79"/>
        <v>42.930601221201627</v>
      </c>
      <c r="O470" s="143">
        <f t="shared" si="80"/>
        <v>0</v>
      </c>
      <c r="P470" s="143">
        <f t="shared" si="81"/>
        <v>2897.8155824311098</v>
      </c>
      <c r="Q470" s="143">
        <f t="shared" si="81"/>
        <v>0</v>
      </c>
      <c r="R470" s="143">
        <f t="shared" si="81"/>
        <v>0</v>
      </c>
      <c r="S470" s="143">
        <f t="shared" si="82"/>
        <v>2897.8155824311098</v>
      </c>
      <c r="T470" s="143">
        <f>U469-(U469*(0.5^(1/'SW7'!C$2)))</f>
        <v>2243.010337190819</v>
      </c>
      <c r="U470" s="143">
        <f t="shared" si="85"/>
        <v>354176.71143652237</v>
      </c>
      <c r="V470" s="147">
        <f>(U470*'SW7'!C$3/(B470*'SW7'!C$4)/1000)</f>
        <v>0.48750887732433851</v>
      </c>
      <c r="W470" s="147">
        <f>V470/'SW7'!C$5</f>
        <v>6.0938609665542316</v>
      </c>
    </row>
    <row r="471" spans="1:23" x14ac:dyDescent="0.35">
      <c r="A471" s="142">
        <f t="shared" si="83"/>
        <v>468</v>
      </c>
      <c r="B471" s="143">
        <f t="shared" si="84"/>
        <v>465.54873927488342</v>
      </c>
      <c r="C471" s="133">
        <v>270</v>
      </c>
      <c r="D471" s="133">
        <v>0</v>
      </c>
      <c r="E471" s="166">
        <v>0</v>
      </c>
      <c r="F471" s="143"/>
      <c r="G471" s="143"/>
      <c r="H471" s="143"/>
      <c r="I471" s="143"/>
      <c r="J471" s="143"/>
      <c r="K471" s="143"/>
      <c r="L471" s="167">
        <f t="shared" si="86"/>
        <v>10.744351272328718</v>
      </c>
      <c r="M471" s="143">
        <f t="shared" si="78"/>
        <v>0.26108773591758783</v>
      </c>
      <c r="N471" s="143">
        <f t="shared" si="79"/>
        <v>42.977405089314871</v>
      </c>
      <c r="O471" s="143">
        <f t="shared" si="80"/>
        <v>0</v>
      </c>
      <c r="P471" s="143">
        <f t="shared" si="81"/>
        <v>2900.9748435287538</v>
      </c>
      <c r="Q471" s="143">
        <f t="shared" si="81"/>
        <v>0</v>
      </c>
      <c r="R471" s="143">
        <f t="shared" si="81"/>
        <v>0</v>
      </c>
      <c r="S471" s="143">
        <f t="shared" si="82"/>
        <v>2900.9748435287538</v>
      </c>
      <c r="T471" s="143">
        <f>U470-(U470*(0.5^(1/'SW7'!C$2)))</f>
        <v>2247.1712814281927</v>
      </c>
      <c r="U471" s="143">
        <f t="shared" si="85"/>
        <v>354831.51668176265</v>
      </c>
      <c r="V471" s="147">
        <f>(U471*'SW7'!C$3/(B471*'SW7'!C$4)/1000)</f>
        <v>0.48771016868917139</v>
      </c>
      <c r="W471" s="147">
        <f>V471/'SW7'!C$5</f>
        <v>6.0963771086146421</v>
      </c>
    </row>
    <row r="472" spans="1:23" x14ac:dyDescent="0.35">
      <c r="A472" s="142">
        <f t="shared" si="83"/>
        <v>469</v>
      </c>
      <c r="B472" s="143">
        <f t="shared" si="84"/>
        <v>466.21170633300341</v>
      </c>
      <c r="C472" s="133">
        <v>270</v>
      </c>
      <c r="D472" s="133">
        <v>0</v>
      </c>
      <c r="E472" s="166">
        <v>0</v>
      </c>
      <c r="F472" s="143"/>
      <c r="G472" s="143"/>
      <c r="H472" s="143"/>
      <c r="I472" s="143"/>
      <c r="J472" s="143"/>
      <c r="K472" s="143"/>
      <c r="L472" s="167">
        <f t="shared" si="86"/>
        <v>10.756027263954838</v>
      </c>
      <c r="M472" s="143">
        <f t="shared" si="78"/>
        <v>0.26137146251410254</v>
      </c>
      <c r="N472" s="143">
        <f t="shared" si="79"/>
        <v>43.024109055819352</v>
      </c>
      <c r="O472" s="143">
        <f t="shared" si="80"/>
        <v>0</v>
      </c>
      <c r="P472" s="143">
        <f t="shared" si="81"/>
        <v>2904.1273612678065</v>
      </c>
      <c r="Q472" s="143">
        <f t="shared" si="81"/>
        <v>0</v>
      </c>
      <c r="R472" s="143">
        <f t="shared" si="81"/>
        <v>0</v>
      </c>
      <c r="S472" s="143">
        <f t="shared" si="82"/>
        <v>2904.1273612678065</v>
      </c>
      <c r="T472" s="143">
        <f>U471-(U471*(0.5^(1/'SW7'!C$2)))</f>
        <v>2251.3258728920482</v>
      </c>
      <c r="U472" s="143">
        <f t="shared" si="85"/>
        <v>355485.32024386321</v>
      </c>
      <c r="V472" s="147">
        <f>(U472*'SW7'!C$3/(B472*'SW7'!C$4)/1000)</f>
        <v>0.48791399467443619</v>
      </c>
      <c r="W472" s="147">
        <f>V472/'SW7'!C$5</f>
        <v>6.0989249334304523</v>
      </c>
    </row>
    <row r="473" spans="1:23" x14ac:dyDescent="0.35">
      <c r="A473" s="142">
        <f t="shared" si="83"/>
        <v>470</v>
      </c>
      <c r="B473" s="143">
        <f t="shared" si="84"/>
        <v>466.87036297300341</v>
      </c>
      <c r="C473" s="133">
        <v>270</v>
      </c>
      <c r="D473" s="133">
        <v>0</v>
      </c>
      <c r="E473" s="166">
        <v>0</v>
      </c>
      <c r="F473" s="143"/>
      <c r="G473" s="143"/>
      <c r="H473" s="143"/>
      <c r="I473" s="143"/>
      <c r="J473" s="143"/>
      <c r="K473" s="143"/>
      <c r="L473" s="167">
        <f t="shared" si="86"/>
        <v>10.767678386570392</v>
      </c>
      <c r="M473" s="143">
        <f t="shared" si="78"/>
        <v>0.26165458479366049</v>
      </c>
      <c r="N473" s="143">
        <f t="shared" si="79"/>
        <v>43.070713546281567</v>
      </c>
      <c r="O473" s="143">
        <f t="shared" si="80"/>
        <v>0</v>
      </c>
      <c r="P473" s="143">
        <f t="shared" si="81"/>
        <v>2907.2731643740058</v>
      </c>
      <c r="Q473" s="143">
        <f t="shared" si="81"/>
        <v>0</v>
      </c>
      <c r="R473" s="143">
        <f t="shared" si="81"/>
        <v>0</v>
      </c>
      <c r="S473" s="143">
        <f t="shared" si="82"/>
        <v>2907.2731643740058</v>
      </c>
      <c r="T473" s="143">
        <f>U472-(U472*(0.5^(1/'SW7'!C$2)))</f>
        <v>2255.4741089025047</v>
      </c>
      <c r="U473" s="143">
        <f t="shared" si="85"/>
        <v>356138.12173223897</v>
      </c>
      <c r="V473" s="147">
        <f>(U473*'SW7'!C$3/(B473*'SW7'!C$4)/1000)</f>
        <v>0.48812037493603766</v>
      </c>
      <c r="W473" s="147">
        <f>V473/'SW7'!C$5</f>
        <v>6.101504686700471</v>
      </c>
    </row>
    <row r="474" spans="1:23" x14ac:dyDescent="0.35">
      <c r="A474" s="142">
        <f t="shared" si="83"/>
        <v>471</v>
      </c>
      <c r="B474" s="143">
        <f t="shared" si="84"/>
        <v>467.52468489248338</v>
      </c>
      <c r="C474" s="133">
        <v>270</v>
      </c>
      <c r="D474" s="133">
        <v>0</v>
      </c>
      <c r="E474" s="166">
        <v>0</v>
      </c>
      <c r="F474" s="143"/>
      <c r="G474" s="143"/>
      <c r="H474" s="143"/>
      <c r="I474" s="143"/>
      <c r="J474" s="143"/>
      <c r="K474" s="143"/>
      <c r="L474" s="167">
        <f t="shared" si="86"/>
        <v>10.779304745888613</v>
      </c>
      <c r="M474" s="143">
        <f t="shared" si="78"/>
        <v>0.26193710532509329</v>
      </c>
      <c r="N474" s="143">
        <f t="shared" si="79"/>
        <v>43.117218983554451</v>
      </c>
      <c r="O474" s="143">
        <f t="shared" si="80"/>
        <v>0</v>
      </c>
      <c r="P474" s="143">
        <f t="shared" si="81"/>
        <v>2910.4122813899253</v>
      </c>
      <c r="Q474" s="143">
        <f t="shared" si="81"/>
        <v>0</v>
      </c>
      <c r="R474" s="143">
        <f t="shared" si="81"/>
        <v>0</v>
      </c>
      <c r="S474" s="143">
        <f t="shared" si="82"/>
        <v>2910.4122813899253</v>
      </c>
      <c r="T474" s="143">
        <f>U473-(U473*(0.5^(1/'SW7'!C$2)))</f>
        <v>2259.615986981371</v>
      </c>
      <c r="U474" s="143">
        <f t="shared" si="85"/>
        <v>356789.92078771046</v>
      </c>
      <c r="V474" s="147">
        <f>(U474*'SW7'!C$3/(B474*'SW7'!C$4)/1000)</f>
        <v>0.48832932927896572</v>
      </c>
      <c r="W474" s="147">
        <f>V474/'SW7'!C$5</f>
        <v>6.1041166159870714</v>
      </c>
    </row>
    <row r="475" spans="1:23" x14ac:dyDescent="0.35">
      <c r="A475" s="142">
        <f t="shared" si="83"/>
        <v>472</v>
      </c>
      <c r="B475" s="143">
        <f t="shared" si="84"/>
        <v>468.17464775712341</v>
      </c>
      <c r="C475" s="133">
        <v>270</v>
      </c>
      <c r="D475" s="133">
        <v>0</v>
      </c>
      <c r="E475" s="166">
        <v>0</v>
      </c>
      <c r="F475" s="143"/>
      <c r="G475" s="143"/>
      <c r="H475" s="143"/>
      <c r="I475" s="143"/>
      <c r="J475" s="143"/>
      <c r="K475" s="143"/>
      <c r="L475" s="167">
        <f t="shared" si="86"/>
        <v>10.790906446950107</v>
      </c>
      <c r="M475" s="143">
        <f t="shared" si="78"/>
        <v>0.26221902666088759</v>
      </c>
      <c r="N475" s="143">
        <f t="shared" si="79"/>
        <v>43.163625787800427</v>
      </c>
      <c r="O475" s="143">
        <f t="shared" si="80"/>
        <v>0</v>
      </c>
      <c r="P475" s="143">
        <f t="shared" si="81"/>
        <v>2913.5447406765288</v>
      </c>
      <c r="Q475" s="143">
        <f t="shared" si="81"/>
        <v>0</v>
      </c>
      <c r="R475" s="143">
        <f t="shared" si="81"/>
        <v>0</v>
      </c>
      <c r="S475" s="143">
        <f t="shared" si="82"/>
        <v>2913.5447406765288</v>
      </c>
      <c r="T475" s="143">
        <f>U474-(U474*(0.5^(1/'SW7'!C$2)))</f>
        <v>2263.7515048498171</v>
      </c>
      <c r="U475" s="143">
        <f t="shared" si="85"/>
        <v>357440.71708211902</v>
      </c>
      <c r="V475" s="147">
        <f>(U475*'SW7'!C$3/(B475*'SW7'!C$4)/1000)</f>
        <v>0.48854087765895016</v>
      </c>
      <c r="W475" s="147">
        <f>V475/'SW7'!C$5</f>
        <v>6.1067609707368771</v>
      </c>
    </row>
    <row r="476" spans="1:23" x14ac:dyDescent="0.35">
      <c r="A476" s="142">
        <f t="shared" si="83"/>
        <v>473</v>
      </c>
      <c r="B476" s="143">
        <f t="shared" si="84"/>
        <v>468.82022720068341</v>
      </c>
      <c r="C476" s="133">
        <v>270</v>
      </c>
      <c r="D476" s="133">
        <v>0</v>
      </c>
      <c r="E476" s="166">
        <v>0</v>
      </c>
      <c r="F476" s="143"/>
      <c r="G476" s="143"/>
      <c r="H476" s="143"/>
      <c r="I476" s="143"/>
      <c r="J476" s="143"/>
      <c r="K476" s="143"/>
      <c r="L476" s="167">
        <f t="shared" si="86"/>
        <v>10.802483594128571</v>
      </c>
      <c r="M476" s="143">
        <f t="shared" si="78"/>
        <v>0.26250035133732424</v>
      </c>
      <c r="N476" s="143">
        <f t="shared" si="79"/>
        <v>43.209934376514283</v>
      </c>
      <c r="O476" s="143">
        <f t="shared" si="80"/>
        <v>0</v>
      </c>
      <c r="P476" s="143">
        <f t="shared" si="81"/>
        <v>2916.6705704147143</v>
      </c>
      <c r="Q476" s="143">
        <f t="shared" si="81"/>
        <v>0</v>
      </c>
      <c r="R476" s="143">
        <f t="shared" si="81"/>
        <v>0</v>
      </c>
      <c r="S476" s="143">
        <f t="shared" si="82"/>
        <v>2916.6705704147143</v>
      </c>
      <c r="T476" s="143">
        <f>U475-(U475*(0.5^(1/'SW7'!C$2)))</f>
        <v>2267.8806604256388</v>
      </c>
      <c r="U476" s="143">
        <f t="shared" si="85"/>
        <v>358090.51031794574</v>
      </c>
      <c r="V476" s="147">
        <f>(U476*'SW7'!C$3/(B476*'SW7'!C$4)/1000)</f>
        <v>0.48875504018415245</v>
      </c>
      <c r="W476" s="147">
        <f>V476/'SW7'!C$5</f>
        <v>6.1094380023019053</v>
      </c>
    </row>
    <row r="477" spans="1:23" x14ac:dyDescent="0.35">
      <c r="A477" s="142">
        <f t="shared" si="83"/>
        <v>474</v>
      </c>
      <c r="B477" s="143">
        <f t="shared" si="84"/>
        <v>469.46139882500341</v>
      </c>
      <c r="C477" s="133">
        <v>270</v>
      </c>
      <c r="D477" s="133">
        <v>0</v>
      </c>
      <c r="E477" s="166">
        <v>0</v>
      </c>
      <c r="F477" s="143"/>
      <c r="G477" s="143"/>
      <c r="H477" s="143"/>
      <c r="I477" s="143"/>
      <c r="J477" s="143"/>
      <c r="K477" s="143"/>
      <c r="L477" s="167">
        <f t="shared" si="86"/>
        <v>10.814036291136414</v>
      </c>
      <c r="M477" s="143">
        <f t="shared" si="78"/>
        <v>0.26278108187461485</v>
      </c>
      <c r="N477" s="143">
        <f t="shared" si="79"/>
        <v>43.256145164545657</v>
      </c>
      <c r="O477" s="143">
        <f t="shared" si="80"/>
        <v>0</v>
      </c>
      <c r="P477" s="143">
        <f t="shared" si="81"/>
        <v>2919.7897986068319</v>
      </c>
      <c r="Q477" s="143">
        <f t="shared" si="81"/>
        <v>0</v>
      </c>
      <c r="R477" s="143">
        <f t="shared" si="81"/>
        <v>0</v>
      </c>
      <c r="S477" s="143">
        <f t="shared" si="82"/>
        <v>2919.7897986068319</v>
      </c>
      <c r="T477" s="143">
        <f>U476-(U476*(0.5^(1/'SW7'!C$2)))</f>
        <v>2272.0034518211614</v>
      </c>
      <c r="U477" s="143">
        <f t="shared" si="85"/>
        <v>358739.30022793479</v>
      </c>
      <c r="V477" s="147">
        <f>(U477*'SW7'!C$3/(B477*'SW7'!C$4)/1000)</f>
        <v>0.48897183711689196</v>
      </c>
      <c r="W477" s="147">
        <f>V477/'SW7'!C$5</f>
        <v>6.1121479639611493</v>
      </c>
    </row>
    <row r="478" spans="1:23" x14ac:dyDescent="0.35">
      <c r="A478" s="142">
        <f t="shared" si="83"/>
        <v>475</v>
      </c>
      <c r="B478" s="143">
        <f t="shared" si="84"/>
        <v>470.0981382000034</v>
      </c>
      <c r="C478" s="133">
        <v>270</v>
      </c>
      <c r="D478" s="133">
        <v>0</v>
      </c>
      <c r="E478" s="166">
        <v>0</v>
      </c>
      <c r="F478" s="143"/>
      <c r="G478" s="143"/>
      <c r="H478" s="143"/>
      <c r="I478" s="143"/>
      <c r="J478" s="143"/>
      <c r="K478" s="143"/>
      <c r="L478" s="167">
        <f t="shared" si="86"/>
        <v>10.825564641030294</v>
      </c>
      <c r="M478" s="143">
        <f t="shared" si="78"/>
        <v>0.26306122077703614</v>
      </c>
      <c r="N478" s="143">
        <f t="shared" si="79"/>
        <v>43.302258564121175</v>
      </c>
      <c r="O478" s="143">
        <f t="shared" si="80"/>
        <v>0</v>
      </c>
      <c r="P478" s="143">
        <f t="shared" si="81"/>
        <v>2922.9024530781794</v>
      </c>
      <c r="Q478" s="143">
        <f t="shared" si="81"/>
        <v>0</v>
      </c>
      <c r="R478" s="143">
        <f t="shared" si="81"/>
        <v>0</v>
      </c>
      <c r="S478" s="143">
        <f t="shared" si="82"/>
        <v>2922.9024530781794</v>
      </c>
      <c r="T478" s="143">
        <f>U477-(U477*(0.5^(1/'SW7'!C$2)))</f>
        <v>2276.1198773407959</v>
      </c>
      <c r="U478" s="143">
        <f t="shared" si="85"/>
        <v>359387.08657472045</v>
      </c>
      <c r="V478" s="147">
        <f>(U478*'SW7'!C$3/(B478*'SW7'!C$4)/1000)</f>
        <v>0.48919128887540964</v>
      </c>
      <c r="W478" s="147">
        <f>V478/'SW7'!C$5</f>
        <v>6.1148911109426205</v>
      </c>
    </row>
    <row r="479" spans="1:23" x14ac:dyDescent="0.35">
      <c r="A479" s="142">
        <f t="shared" si="83"/>
        <v>476</v>
      </c>
      <c r="B479" s="143">
        <f t="shared" si="84"/>
        <v>470.73042086368343</v>
      </c>
      <c r="C479" s="133">
        <v>270</v>
      </c>
      <c r="D479" s="133">
        <v>0</v>
      </c>
      <c r="E479" s="166">
        <v>0</v>
      </c>
      <c r="F479" s="143"/>
      <c r="G479" s="143"/>
      <c r="H479" s="143"/>
      <c r="I479" s="143"/>
      <c r="J479" s="143"/>
      <c r="K479" s="143"/>
      <c r="L479" s="167">
        <f t="shared" si="86"/>
        <v>10.837068746216719</v>
      </c>
      <c r="M479" s="143">
        <f t="shared" si="78"/>
        <v>0.26334077053306626</v>
      </c>
      <c r="N479" s="143">
        <f t="shared" si="79"/>
        <v>43.348274984866876</v>
      </c>
      <c r="O479" s="143">
        <f t="shared" si="80"/>
        <v>0</v>
      </c>
      <c r="P479" s="143">
        <f t="shared" si="81"/>
        <v>2926.0085614785139</v>
      </c>
      <c r="Q479" s="143">
        <f t="shared" si="81"/>
        <v>0</v>
      </c>
      <c r="R479" s="143">
        <f t="shared" si="81"/>
        <v>0</v>
      </c>
      <c r="S479" s="143">
        <f t="shared" si="82"/>
        <v>2926.0085614785139</v>
      </c>
      <c r="T479" s="143">
        <f>U478-(U478*(0.5^(1/'SW7'!C$2)))</f>
        <v>2280.2299354784191</v>
      </c>
      <c r="U479" s="143">
        <f t="shared" si="85"/>
        <v>360033.86915045785</v>
      </c>
      <c r="V479" s="147">
        <f>(U479*'SW7'!C$3/(B479*'SW7'!C$4)/1000)</f>
        <v>0.48941341603566729</v>
      </c>
      <c r="W479" s="147">
        <f>V479/'SW7'!C$5</f>
        <v>6.1176677004458409</v>
      </c>
    </row>
    <row r="480" spans="1:23" x14ac:dyDescent="0.35">
      <c r="A480" s="142">
        <f t="shared" si="83"/>
        <v>477</v>
      </c>
      <c r="B480" s="143">
        <f t="shared" si="84"/>
        <v>471.35822232212342</v>
      </c>
      <c r="C480" s="133">
        <v>270</v>
      </c>
      <c r="D480" s="133">
        <v>0</v>
      </c>
      <c r="E480" s="166">
        <v>0</v>
      </c>
      <c r="F480" s="143"/>
      <c r="G480" s="143"/>
      <c r="H480" s="143"/>
      <c r="I480" s="143"/>
      <c r="J480" s="143"/>
      <c r="K480" s="143"/>
      <c r="L480" s="167">
        <f t="shared" si="86"/>
        <v>10.848548708457411</v>
      </c>
      <c r="M480" s="143">
        <f t="shared" si="78"/>
        <v>0.26361973361551505</v>
      </c>
      <c r="N480" s="143">
        <f t="shared" si="79"/>
        <v>43.394194833829644</v>
      </c>
      <c r="O480" s="143">
        <f t="shared" si="80"/>
        <v>0</v>
      </c>
      <c r="P480" s="143">
        <f t="shared" si="81"/>
        <v>2929.1081512835008</v>
      </c>
      <c r="Q480" s="143">
        <f t="shared" si="81"/>
        <v>0</v>
      </c>
      <c r="R480" s="143">
        <f t="shared" si="81"/>
        <v>0</v>
      </c>
      <c r="S480" s="143">
        <f t="shared" si="82"/>
        <v>2929.1081512835008</v>
      </c>
      <c r="T480" s="143">
        <f>U479-(U479*(0.5^(1/'SW7'!C$2)))</f>
        <v>2284.3336249153363</v>
      </c>
      <c r="U480" s="143">
        <f t="shared" si="85"/>
        <v>360679.64777645795</v>
      </c>
      <c r="V480" s="147">
        <f>(U480*'SW7'!C$3/(B480*'SW7'!C$4)/1000)</f>
        <v>0.48963823933318473</v>
      </c>
      <c r="W480" s="147">
        <f>V480/'SW7'!C$5</f>
        <v>6.1204779916648091</v>
      </c>
    </row>
    <row r="481" spans="1:23" x14ac:dyDescent="0.35">
      <c r="A481" s="142">
        <f t="shared" si="83"/>
        <v>478</v>
      </c>
      <c r="B481" s="143">
        <f t="shared" si="84"/>
        <v>471.98151804948344</v>
      </c>
      <c r="C481" s="133">
        <v>270</v>
      </c>
      <c r="D481" s="133">
        <v>0</v>
      </c>
      <c r="E481" s="166">
        <v>0</v>
      </c>
      <c r="F481" s="143"/>
      <c r="G481" s="143"/>
      <c r="H481" s="143"/>
      <c r="I481" s="143"/>
      <c r="J481" s="143"/>
      <c r="K481" s="143"/>
      <c r="L481" s="167">
        <f t="shared" si="86"/>
        <v>10.860004628874766</v>
      </c>
      <c r="M481" s="143">
        <f t="shared" si="78"/>
        <v>0.26389811248165679</v>
      </c>
      <c r="N481" s="143">
        <f t="shared" si="79"/>
        <v>43.440018515499062</v>
      </c>
      <c r="O481" s="143">
        <f t="shared" si="80"/>
        <v>0</v>
      </c>
      <c r="P481" s="143">
        <f t="shared" si="81"/>
        <v>2932.2012497961869</v>
      </c>
      <c r="Q481" s="143">
        <f t="shared" si="81"/>
        <v>0</v>
      </c>
      <c r="R481" s="143">
        <f t="shared" si="81"/>
        <v>0</v>
      </c>
      <c r="S481" s="143">
        <f t="shared" si="82"/>
        <v>2932.2012497961869</v>
      </c>
      <c r="T481" s="143">
        <f>U480-(U480*(0.5^(1/'SW7'!C$2)))</f>
        <v>2288.4309445177787</v>
      </c>
      <c r="U481" s="143">
        <f t="shared" si="85"/>
        <v>361324.42230282613</v>
      </c>
      <c r="V481" s="147">
        <f>(U481*'SW7'!C$3/(B481*'SW7'!C$4)/1000)</f>
        <v>0.48986577966491252</v>
      </c>
      <c r="W481" s="147">
        <f>V481/'SW7'!C$5</f>
        <v>6.1233222458114067</v>
      </c>
    </row>
    <row r="482" spans="1:23" x14ac:dyDescent="0.35">
      <c r="A482" s="142">
        <f t="shared" si="83"/>
        <v>479</v>
      </c>
      <c r="B482" s="143">
        <f t="shared" si="84"/>
        <v>472.60028348800347</v>
      </c>
      <c r="C482" s="133">
        <v>270</v>
      </c>
      <c r="D482" s="133">
        <v>0</v>
      </c>
      <c r="E482" s="166">
        <v>0</v>
      </c>
      <c r="F482" s="143"/>
      <c r="G482" s="143"/>
      <c r="H482" s="143"/>
      <c r="I482" s="143"/>
      <c r="J482" s="143"/>
      <c r="K482" s="143"/>
      <c r="L482" s="167">
        <f t="shared" si="86"/>
        <v>10.87143660795719</v>
      </c>
      <c r="M482" s="143">
        <f t="shared" si="78"/>
        <v>0.26417590957335968</v>
      </c>
      <c r="N482" s="143">
        <f t="shared" si="79"/>
        <v>43.485746431828758</v>
      </c>
      <c r="O482" s="143">
        <f t="shared" si="80"/>
        <v>0</v>
      </c>
      <c r="P482" s="143">
        <f t="shared" si="81"/>
        <v>2935.2878841484412</v>
      </c>
      <c r="Q482" s="143">
        <f t="shared" si="81"/>
        <v>0</v>
      </c>
      <c r="R482" s="143">
        <f t="shared" si="81"/>
        <v>0</v>
      </c>
      <c r="S482" s="143">
        <f t="shared" si="82"/>
        <v>2935.2878841484412</v>
      </c>
      <c r="T482" s="143">
        <f>U481-(U481*(0.5^(1/'SW7'!C$2)))</f>
        <v>2292.5218933347496</v>
      </c>
      <c r="U482" s="143">
        <f t="shared" si="85"/>
        <v>361968.19260810455</v>
      </c>
      <c r="V482" s="147">
        <f>(U482*'SW7'!C$3/(B482*'SW7'!C$4)/1000)</f>
        <v>0.49009605809114387</v>
      </c>
      <c r="W482" s="147">
        <f>V482/'SW7'!C$5</f>
        <v>6.1262007261392979</v>
      </c>
    </row>
    <row r="483" spans="1:23" x14ac:dyDescent="0.35">
      <c r="A483" s="142">
        <f t="shared" si="83"/>
        <v>480</v>
      </c>
      <c r="B483" s="143">
        <f t="shared" si="84"/>
        <v>473.21449404800347</v>
      </c>
      <c r="C483" s="133">
        <v>270</v>
      </c>
      <c r="D483" s="133">
        <v>0</v>
      </c>
      <c r="E483" s="166">
        <v>0</v>
      </c>
      <c r="F483" s="143"/>
      <c r="G483" s="143"/>
      <c r="H483" s="143"/>
      <c r="I483" s="143"/>
      <c r="J483" s="143"/>
      <c r="K483" s="143"/>
      <c r="L483" s="167">
        <f t="shared" si="86"/>
        <v>10.882844745564373</v>
      </c>
      <c r="M483" s="143">
        <f t="shared" si="78"/>
        <v>0.26445312731721426</v>
      </c>
      <c r="N483" s="143">
        <f t="shared" si="79"/>
        <v>43.531378982257493</v>
      </c>
      <c r="O483" s="143">
        <f t="shared" si="80"/>
        <v>0</v>
      </c>
      <c r="P483" s="143">
        <f t="shared" si="81"/>
        <v>2938.3680813023807</v>
      </c>
      <c r="Q483" s="143">
        <f t="shared" si="81"/>
        <v>0</v>
      </c>
      <c r="R483" s="143">
        <f t="shared" si="81"/>
        <v>0</v>
      </c>
      <c r="S483" s="143">
        <f t="shared" si="82"/>
        <v>2938.3680813023807</v>
      </c>
      <c r="T483" s="143">
        <f>U482-(U482*(0.5^(1/'SW7'!C$2)))</f>
        <v>2296.6064705956378</v>
      </c>
      <c r="U483" s="143">
        <f t="shared" si="85"/>
        <v>362610.95859891822</v>
      </c>
      <c r="V483" s="147">
        <f>(U483*'SW7'!C$3/(B483*'SW7'!C$4)/1000)</f>
        <v>0.4903290958374627</v>
      </c>
      <c r="W483" s="147">
        <f>V483/'SW7'!C$5</f>
        <v>6.1291136979682834</v>
      </c>
    </row>
    <row r="484" spans="1:23" x14ac:dyDescent="0.35">
      <c r="A484" s="142">
        <f t="shared" si="83"/>
        <v>481</v>
      </c>
      <c r="B484" s="143">
        <f t="shared" si="84"/>
        <v>473.82412510788345</v>
      </c>
      <c r="C484" s="133">
        <v>270</v>
      </c>
      <c r="D484" s="133">
        <v>0</v>
      </c>
      <c r="E484" s="166">
        <v>0</v>
      </c>
      <c r="F484" s="143"/>
      <c r="G484" s="143"/>
      <c r="H484" s="143"/>
      <c r="I484" s="143"/>
      <c r="J484" s="143"/>
      <c r="K484" s="143"/>
      <c r="L484" s="167">
        <f t="shared" si="86"/>
        <v>10.894229140932534</v>
      </c>
      <c r="M484" s="143">
        <f t="shared" si="78"/>
        <v>0.26472976812466059</v>
      </c>
      <c r="N484" s="143">
        <f t="shared" si="79"/>
        <v>43.576916563730137</v>
      </c>
      <c r="O484" s="143">
        <f t="shared" si="80"/>
        <v>0</v>
      </c>
      <c r="P484" s="143">
        <f t="shared" si="81"/>
        <v>2941.4418680517842</v>
      </c>
      <c r="Q484" s="143">
        <f t="shared" si="81"/>
        <v>0</v>
      </c>
      <c r="R484" s="143">
        <f t="shared" si="81"/>
        <v>0</v>
      </c>
      <c r="S484" s="143">
        <f t="shared" si="82"/>
        <v>2941.4418680517842</v>
      </c>
      <c r="T484" s="143">
        <f>U483-(U483*(0.5^(1/'SW7'!C$2)))</f>
        <v>2300.6846757078893</v>
      </c>
      <c r="U484" s="143">
        <f t="shared" si="85"/>
        <v>363252.72020962497</v>
      </c>
      <c r="V484" s="147">
        <f>(U484*'SW7'!C$3/(B484*'SW7'!C$4)/1000)</f>
        <v>0.49056491429673127</v>
      </c>
      <c r="W484" s="147">
        <f>V484/'SW7'!C$5</f>
        <v>6.1320614287091404</v>
      </c>
    </row>
    <row r="485" spans="1:23" x14ac:dyDescent="0.35">
      <c r="A485" s="142">
        <f t="shared" si="83"/>
        <v>482</v>
      </c>
      <c r="B485" s="143">
        <f t="shared" si="84"/>
        <v>474.42915201412347</v>
      </c>
      <c r="C485" s="133">
        <v>270</v>
      </c>
      <c r="D485" s="133">
        <v>0</v>
      </c>
      <c r="E485" s="166">
        <v>0</v>
      </c>
      <c r="F485" s="143"/>
      <c r="G485" s="143"/>
      <c r="H485" s="143"/>
      <c r="I485" s="143"/>
      <c r="J485" s="143"/>
      <c r="K485" s="143"/>
      <c r="L485" s="167">
        <f t="shared" si="86"/>
        <v>10.905589892679597</v>
      </c>
      <c r="M485" s="143">
        <f t="shared" si="78"/>
        <v>0.26500583439211417</v>
      </c>
      <c r="N485" s="143">
        <f t="shared" si="79"/>
        <v>43.622359570718388</v>
      </c>
      <c r="O485" s="143">
        <f t="shared" si="80"/>
        <v>0</v>
      </c>
      <c r="P485" s="143">
        <f t="shared" si="81"/>
        <v>2944.5092710234912</v>
      </c>
      <c r="Q485" s="143">
        <f t="shared" si="81"/>
        <v>0</v>
      </c>
      <c r="R485" s="143">
        <f t="shared" si="81"/>
        <v>0</v>
      </c>
      <c r="S485" s="143">
        <f t="shared" si="82"/>
        <v>2944.5092710234912</v>
      </c>
      <c r="T485" s="143">
        <f>U484-(U484*(0.5^(1/'SW7'!C$2)))</f>
        <v>2304.7565082551446</v>
      </c>
      <c r="U485" s="143">
        <f t="shared" si="85"/>
        <v>363893.47740196885</v>
      </c>
      <c r="V485" s="147">
        <f>(U485*'SW7'!C$3/(B485*'SW7'!C$4)/1000)</f>
        <v>0.4908035350311144</v>
      </c>
      <c r="W485" s="147">
        <f>V485/'SW7'!C$5</f>
        <v>6.1350441878889299</v>
      </c>
    </row>
    <row r="486" spans="1:23" x14ac:dyDescent="0.35">
      <c r="A486" s="142">
        <f t="shared" si="83"/>
        <v>483</v>
      </c>
      <c r="B486" s="143">
        <f t="shared" si="84"/>
        <v>475.0295500812835</v>
      </c>
      <c r="C486" s="133">
        <v>270</v>
      </c>
      <c r="D486" s="133">
        <v>0</v>
      </c>
      <c r="E486" s="166">
        <v>0</v>
      </c>
      <c r="F486" s="143"/>
      <c r="G486" s="143"/>
      <c r="H486" s="143"/>
      <c r="I486" s="143"/>
      <c r="J486" s="143"/>
      <c r="K486" s="143"/>
      <c r="L486" s="167">
        <f t="shared" si="86"/>
        <v>10.916927098810302</v>
      </c>
      <c r="M486" s="143">
        <f t="shared" si="78"/>
        <v>0.26528132850109032</v>
      </c>
      <c r="N486" s="143">
        <f t="shared" si="79"/>
        <v>43.667708395241206</v>
      </c>
      <c r="O486" s="143">
        <f t="shared" si="80"/>
        <v>0</v>
      </c>
      <c r="P486" s="143">
        <f t="shared" si="81"/>
        <v>2947.5703166787816</v>
      </c>
      <c r="Q486" s="143">
        <f t="shared" si="81"/>
        <v>0</v>
      </c>
      <c r="R486" s="143">
        <f t="shared" si="81"/>
        <v>0</v>
      </c>
      <c r="S486" s="143">
        <f t="shared" si="82"/>
        <v>2947.5703166787816</v>
      </c>
      <c r="T486" s="143">
        <f>U485-(U485*(0.5^(1/'SW7'!C$2)))</f>
        <v>2308.8219679946196</v>
      </c>
      <c r="U486" s="143">
        <f t="shared" si="85"/>
        <v>364533.23016473721</v>
      </c>
      <c r="V486" s="147">
        <f>(U486*'SW7'!C$3/(B486*'SW7'!C$4)/1000)</f>
        <v>0.49104497977414441</v>
      </c>
      <c r="W486" s="147">
        <f>V486/'SW7'!C$5</f>
        <v>6.1380622471768049</v>
      </c>
    </row>
    <row r="487" spans="1:23" x14ac:dyDescent="0.35">
      <c r="A487" s="142">
        <f t="shared" si="83"/>
        <v>484</v>
      </c>
      <c r="B487" s="143">
        <f t="shared" si="84"/>
        <v>475.62529459200357</v>
      </c>
      <c r="C487" s="133">
        <v>270</v>
      </c>
      <c r="D487" s="133">
        <v>0</v>
      </c>
      <c r="E487" s="166">
        <v>0</v>
      </c>
      <c r="F487" s="143"/>
      <c r="G487" s="143"/>
      <c r="H487" s="143"/>
      <c r="I487" s="143"/>
      <c r="J487" s="143"/>
      <c r="K487" s="143"/>
      <c r="L487" s="167">
        <f t="shared" si="86"/>
        <v>10.92824085672132</v>
      </c>
      <c r="M487" s="143">
        <f t="shared" si="78"/>
        <v>0.26555625281832806</v>
      </c>
      <c r="N487" s="143">
        <f t="shared" si="79"/>
        <v>43.712963426885281</v>
      </c>
      <c r="O487" s="143">
        <f t="shared" si="80"/>
        <v>0</v>
      </c>
      <c r="P487" s="143">
        <f t="shared" si="81"/>
        <v>2950.6250313147566</v>
      </c>
      <c r="Q487" s="143">
        <f t="shared" si="81"/>
        <v>0</v>
      </c>
      <c r="R487" s="143">
        <f t="shared" si="81"/>
        <v>0</v>
      </c>
      <c r="S487" s="143">
        <f t="shared" si="82"/>
        <v>2950.6250313147566</v>
      </c>
      <c r="T487" s="143">
        <f>U486-(U486*(0.5^(1/'SW7'!C$2)))</f>
        <v>2312.8810548551846</v>
      </c>
      <c r="U487" s="143">
        <f t="shared" si="85"/>
        <v>365171.97851342137</v>
      </c>
      <c r="V487" s="147">
        <f>(U487*'SW7'!C$3/(B487*'SW7'!C$4)/1000)</f>
        <v>0.49128927043282378</v>
      </c>
      <c r="W487" s="147">
        <f>V487/'SW7'!C$5</f>
        <v>6.1411158804102968</v>
      </c>
    </row>
    <row r="488" spans="1:23" x14ac:dyDescent="0.35">
      <c r="A488" s="142">
        <f t="shared" si="83"/>
        <v>485</v>
      </c>
      <c r="B488" s="143">
        <f t="shared" si="84"/>
        <v>476.21636079700352</v>
      </c>
      <c r="C488" s="133">
        <v>270</v>
      </c>
      <c r="D488" s="133">
        <v>0</v>
      </c>
      <c r="E488" s="166">
        <v>0</v>
      </c>
      <c r="F488" s="143"/>
      <c r="G488" s="143"/>
      <c r="H488" s="143"/>
      <c r="I488" s="143"/>
      <c r="J488" s="143"/>
      <c r="K488" s="143"/>
      <c r="L488" s="167">
        <f t="shared" si="86"/>
        <v>10.939531263206224</v>
      </c>
      <c r="M488" s="143">
        <f t="shared" si="78"/>
        <v>0.26583060969591121</v>
      </c>
      <c r="N488" s="143">
        <f t="shared" si="79"/>
        <v>43.758125052824894</v>
      </c>
      <c r="O488" s="143">
        <f t="shared" si="80"/>
        <v>0</v>
      </c>
      <c r="P488" s="143">
        <f t="shared" si="81"/>
        <v>2953.6734410656804</v>
      </c>
      <c r="Q488" s="143">
        <f t="shared" si="81"/>
        <v>0</v>
      </c>
      <c r="R488" s="143">
        <f t="shared" si="81"/>
        <v>0</v>
      </c>
      <c r="S488" s="143">
        <f t="shared" si="82"/>
        <v>2953.6734410656804</v>
      </c>
      <c r="T488" s="143">
        <f>U487-(U487*(0.5^(1/'SW7'!C$2)))</f>
        <v>2316.9337689350941</v>
      </c>
      <c r="U488" s="143">
        <f t="shared" si="85"/>
        <v>365809.72248988092</v>
      </c>
      <c r="V488" s="147">
        <f>(U488*'SW7'!C$3/(B488*'SW7'!C$4)/1000)</f>
        <v>0.49153642908976858</v>
      </c>
      <c r="W488" s="147">
        <f>V488/'SW7'!C$5</f>
        <v>6.144205363622107</v>
      </c>
    </row>
    <row r="489" spans="1:23" x14ac:dyDescent="0.35">
      <c r="A489" s="142">
        <f t="shared" si="83"/>
        <v>486</v>
      </c>
      <c r="B489" s="143">
        <f t="shared" si="84"/>
        <v>476.8027239150835</v>
      </c>
      <c r="C489" s="133">
        <v>270</v>
      </c>
      <c r="D489" s="133">
        <v>0</v>
      </c>
      <c r="E489" s="166">
        <v>0</v>
      </c>
      <c r="F489" s="143"/>
      <c r="G489" s="143"/>
      <c r="H489" s="143"/>
      <c r="I489" s="143"/>
      <c r="J489" s="143"/>
      <c r="K489" s="143"/>
      <c r="L489" s="167">
        <f t="shared" si="86"/>
        <v>10.950798414460483</v>
      </c>
      <c r="M489" s="143">
        <f t="shared" si="78"/>
        <v>0.2661044014713897</v>
      </c>
      <c r="N489" s="143">
        <f t="shared" si="79"/>
        <v>43.803193657841931</v>
      </c>
      <c r="O489" s="143">
        <f t="shared" si="80"/>
        <v>0</v>
      </c>
      <c r="P489" s="143">
        <f t="shared" si="81"/>
        <v>2956.7155719043303</v>
      </c>
      <c r="Q489" s="143">
        <f t="shared" si="81"/>
        <v>0</v>
      </c>
      <c r="R489" s="143">
        <f t="shared" si="81"/>
        <v>0</v>
      </c>
      <c r="S489" s="143">
        <f t="shared" si="82"/>
        <v>2956.7155719043303</v>
      </c>
      <c r="T489" s="143">
        <f>U488-(U488*(0.5^(1/'SW7'!C$2)))</f>
        <v>2320.9801105000079</v>
      </c>
      <c r="U489" s="143">
        <f t="shared" si="85"/>
        <v>366446.46216201154</v>
      </c>
      <c r="V489" s="147">
        <f>(U489*'SW7'!C$3/(B489*'SW7'!C$4)/1000)</f>
        <v>0.49178647800539005</v>
      </c>
      <c r="W489" s="147">
        <f>V489/'SW7'!C$5</f>
        <v>6.1473309750673755</v>
      </c>
    </row>
    <row r="490" spans="1:23" x14ac:dyDescent="0.35">
      <c r="A490" s="142">
        <f t="shared" si="83"/>
        <v>487</v>
      </c>
      <c r="B490" s="143">
        <f t="shared" si="84"/>
        <v>477.3843591331235</v>
      </c>
      <c r="C490" s="133">
        <v>270</v>
      </c>
      <c r="D490" s="133">
        <v>0</v>
      </c>
      <c r="E490" s="166">
        <v>0</v>
      </c>
      <c r="F490" s="143"/>
      <c r="G490" s="143"/>
      <c r="H490" s="143"/>
      <c r="I490" s="143"/>
      <c r="J490" s="143"/>
      <c r="K490" s="143"/>
      <c r="L490" s="167">
        <f t="shared" si="86"/>
        <v>10.962042406086386</v>
      </c>
      <c r="M490" s="143">
        <f t="shared" si="78"/>
        <v>0.2663776304678992</v>
      </c>
      <c r="N490" s="143">
        <f t="shared" si="79"/>
        <v>43.848169624345545</v>
      </c>
      <c r="O490" s="143">
        <f t="shared" si="80"/>
        <v>0</v>
      </c>
      <c r="P490" s="143">
        <f t="shared" si="81"/>
        <v>2959.7514496433241</v>
      </c>
      <c r="Q490" s="143">
        <f t="shared" si="81"/>
        <v>0</v>
      </c>
      <c r="R490" s="143">
        <f t="shared" si="81"/>
        <v>0</v>
      </c>
      <c r="S490" s="143">
        <f t="shared" si="82"/>
        <v>2959.7514496433241</v>
      </c>
      <c r="T490" s="143">
        <f>U489-(U489*(0.5^(1/'SW7'!C$2)))</f>
        <v>2325.0200799806626</v>
      </c>
      <c r="U490" s="143">
        <f t="shared" si="85"/>
        <v>367082.19762341585</v>
      </c>
      <c r="V490" s="147">
        <f>(U490*'SW7'!C$3/(B490*'SW7'!C$4)/1000)</f>
        <v>0.49203943962011892</v>
      </c>
      <c r="W490" s="147">
        <f>V490/'SW7'!C$5</f>
        <v>6.1504929952514864</v>
      </c>
    </row>
    <row r="491" spans="1:23" x14ac:dyDescent="0.35">
      <c r="A491" s="142">
        <f t="shared" si="83"/>
        <v>488</v>
      </c>
      <c r="B491" s="143">
        <f t="shared" si="84"/>
        <v>477.96124160608343</v>
      </c>
      <c r="C491" s="133">
        <v>270</v>
      </c>
      <c r="D491" s="133">
        <v>0</v>
      </c>
      <c r="E491" s="166">
        <v>0</v>
      </c>
      <c r="F491" s="143"/>
      <c r="G491" s="143"/>
      <c r="H491" s="143"/>
      <c r="I491" s="143"/>
      <c r="J491" s="143"/>
      <c r="K491" s="143"/>
      <c r="L491" s="167">
        <f t="shared" si="86"/>
        <v>10.973263333097886</v>
      </c>
      <c r="M491" s="143">
        <f t="shared" si="78"/>
        <v>0.26665029899427861</v>
      </c>
      <c r="N491" s="143">
        <f t="shared" si="79"/>
        <v>43.893053332391545</v>
      </c>
      <c r="O491" s="143">
        <f t="shared" si="80"/>
        <v>0</v>
      </c>
      <c r="P491" s="143">
        <f t="shared" si="81"/>
        <v>2962.7810999364292</v>
      </c>
      <c r="Q491" s="143">
        <f t="shared" si="81"/>
        <v>0</v>
      </c>
      <c r="R491" s="143">
        <f t="shared" si="81"/>
        <v>0</v>
      </c>
      <c r="S491" s="143">
        <f t="shared" si="82"/>
        <v>2962.7810999364292</v>
      </c>
      <c r="T491" s="143">
        <f>U490-(U490*(0.5^(1/'SW7'!C$2)))</f>
        <v>2329.053677970951</v>
      </c>
      <c r="U491" s="143">
        <f t="shared" si="85"/>
        <v>367716.92899307853</v>
      </c>
      <c r="V491" s="147">
        <f>(U491*'SW7'!C$3/(B491*'SW7'!C$4)/1000)</f>
        <v>0.49229533655666868</v>
      </c>
      <c r="W491" s="147">
        <f>V491/'SW7'!C$5</f>
        <v>6.1536917069583588</v>
      </c>
    </row>
    <row r="492" spans="1:23" x14ac:dyDescent="0.35">
      <c r="A492" s="142">
        <f t="shared" si="83"/>
        <v>489</v>
      </c>
      <c r="B492" s="143">
        <f t="shared" si="84"/>
        <v>478.5333464570034</v>
      </c>
      <c r="C492" s="133">
        <v>270</v>
      </c>
      <c r="D492" s="133">
        <v>0</v>
      </c>
      <c r="E492" s="166">
        <v>0</v>
      </c>
      <c r="F492" s="143"/>
      <c r="G492" s="143"/>
      <c r="H492" s="143"/>
      <c r="I492" s="143"/>
      <c r="J492" s="143"/>
      <c r="K492" s="143"/>
      <c r="L492" s="167">
        <f t="shared" si="86"/>
        <v>10.984461289925445</v>
      </c>
      <c r="M492" s="143">
        <f t="shared" si="78"/>
        <v>0.26692240934518829</v>
      </c>
      <c r="N492" s="143">
        <f t="shared" si="79"/>
        <v>43.93784515970178</v>
      </c>
      <c r="O492" s="143">
        <f t="shared" si="80"/>
        <v>0</v>
      </c>
      <c r="P492" s="143">
        <f t="shared" si="81"/>
        <v>2965.8045482798702</v>
      </c>
      <c r="Q492" s="143">
        <f t="shared" si="81"/>
        <v>0</v>
      </c>
      <c r="R492" s="143">
        <f t="shared" si="81"/>
        <v>0</v>
      </c>
      <c r="S492" s="143">
        <f t="shared" si="82"/>
        <v>2965.8045482798702</v>
      </c>
      <c r="T492" s="143">
        <f>U491-(U491*(0.5^(1/'SW7'!C$2)))</f>
        <v>2333.0809052257682</v>
      </c>
      <c r="U492" s="143">
        <f t="shared" si="85"/>
        <v>368350.65641504398</v>
      </c>
      <c r="V492" s="147">
        <f>(U492*'SW7'!C$3/(B492*'SW7'!C$4)/1000)</f>
        <v>0.49255419162234121</v>
      </c>
      <c r="W492" s="147">
        <f>V492/'SW7'!C$5</f>
        <v>6.1569273952792649</v>
      </c>
    </row>
    <row r="493" spans="1:23" x14ac:dyDescent="0.35">
      <c r="A493" s="142">
        <f t="shared" si="83"/>
        <v>490</v>
      </c>
      <c r="B493" s="143">
        <f t="shared" si="84"/>
        <v>479.10064877700341</v>
      </c>
      <c r="C493" s="133">
        <v>270</v>
      </c>
      <c r="D493" s="133">
        <v>0</v>
      </c>
      <c r="E493" s="166">
        <v>0</v>
      </c>
      <c r="F493" s="143"/>
      <c r="G493" s="143"/>
      <c r="H493" s="143"/>
      <c r="I493" s="143"/>
      <c r="J493" s="143"/>
      <c r="K493" s="143"/>
      <c r="L493" s="167">
        <f t="shared" si="86"/>
        <v>10.99563637042078</v>
      </c>
      <c r="M493" s="143">
        <f t="shared" si="78"/>
        <v>0.26719396380122495</v>
      </c>
      <c r="N493" s="143">
        <f t="shared" si="79"/>
        <v>43.982545481683118</v>
      </c>
      <c r="O493" s="143">
        <f t="shared" si="80"/>
        <v>0</v>
      </c>
      <c r="P493" s="143">
        <f t="shared" si="81"/>
        <v>2968.8218200136107</v>
      </c>
      <c r="Q493" s="143">
        <f t="shared" si="81"/>
        <v>0</v>
      </c>
      <c r="R493" s="143">
        <f t="shared" si="81"/>
        <v>0</v>
      </c>
      <c r="S493" s="143">
        <f t="shared" si="82"/>
        <v>2968.8218200136107</v>
      </c>
      <c r="T493" s="143">
        <f>U492-(U492*(0.5^(1/'SW7'!C$2)))</f>
        <v>2337.101762659091</v>
      </c>
      <c r="U493" s="143">
        <f t="shared" si="85"/>
        <v>368983.38005809806</v>
      </c>
      <c r="V493" s="147">
        <f>(U493*'SW7'!C$3/(B493*'SW7'!C$4)/1000)</f>
        <v>0.49281602781137351</v>
      </c>
      <c r="W493" s="147">
        <f>V493/'SW7'!C$5</f>
        <v>6.1602003476421689</v>
      </c>
    </row>
    <row r="494" spans="1:23" x14ac:dyDescent="0.35">
      <c r="A494" s="142">
        <f t="shared" si="83"/>
        <v>491</v>
      </c>
      <c r="B494" s="143">
        <f t="shared" si="84"/>
        <v>479.66312362528345</v>
      </c>
      <c r="C494" s="133">
        <v>270</v>
      </c>
      <c r="D494" s="133">
        <v>0</v>
      </c>
      <c r="E494" s="166">
        <v>0</v>
      </c>
      <c r="F494" s="143"/>
      <c r="G494" s="143"/>
      <c r="H494" s="143"/>
      <c r="I494" s="143"/>
      <c r="J494" s="143"/>
      <c r="K494" s="143"/>
      <c r="L494" s="167">
        <f t="shared" si="86"/>
        <v>11.006788667861588</v>
      </c>
      <c r="M494" s="143">
        <f t="shared" si="78"/>
        <v>0.26746496462903657</v>
      </c>
      <c r="N494" s="143">
        <f t="shared" si="79"/>
        <v>44.027154671446354</v>
      </c>
      <c r="O494" s="143">
        <f t="shared" si="80"/>
        <v>0</v>
      </c>
      <c r="P494" s="143">
        <f t="shared" si="81"/>
        <v>2971.8329403226289</v>
      </c>
      <c r="Q494" s="143">
        <f t="shared" si="81"/>
        <v>0</v>
      </c>
      <c r="R494" s="143">
        <f t="shared" si="81"/>
        <v>0</v>
      </c>
      <c r="S494" s="143">
        <f t="shared" si="82"/>
        <v>2971.8329403226289</v>
      </c>
      <c r="T494" s="143">
        <f>U493-(U493*(0.5^(1/'SW7'!C$2)))</f>
        <v>2341.1162513418822</v>
      </c>
      <c r="U494" s="143">
        <f t="shared" si="85"/>
        <v>369615.1001154526</v>
      </c>
      <c r="V494" s="147">
        <f>(U494*'SW7'!C$3/(B494*'SW7'!C$4)/1000)</f>
        <v>0.49308086830732684</v>
      </c>
      <c r="W494" s="147">
        <f>V494/'SW7'!C$5</f>
        <v>6.1635108538415855</v>
      </c>
    </row>
    <row r="495" spans="1:23" x14ac:dyDescent="0.35">
      <c r="A495" s="142">
        <f t="shared" si="83"/>
        <v>492</v>
      </c>
      <c r="B495" s="143">
        <f t="shared" si="84"/>
        <v>480.22074602912346</v>
      </c>
      <c r="C495" s="133">
        <v>270</v>
      </c>
      <c r="D495" s="133">
        <v>0</v>
      </c>
      <c r="E495" s="166">
        <v>0</v>
      </c>
      <c r="F495" s="143"/>
      <c r="G495" s="143"/>
      <c r="H495" s="143"/>
      <c r="I495" s="143"/>
      <c r="J495" s="143"/>
      <c r="K495" s="143"/>
      <c r="L495" s="167">
        <f t="shared" si="86"/>
        <v>11.017918274956227</v>
      </c>
      <c r="M495" s="143">
        <f t="shared" si="78"/>
        <v>0.26773541408143631</v>
      </c>
      <c r="N495" s="143">
        <f t="shared" si="79"/>
        <v>44.071673099824906</v>
      </c>
      <c r="O495" s="143">
        <f t="shared" si="80"/>
        <v>0</v>
      </c>
      <c r="P495" s="143">
        <f t="shared" si="81"/>
        <v>2974.8379342381813</v>
      </c>
      <c r="Q495" s="143">
        <f t="shared" si="81"/>
        <v>0</v>
      </c>
      <c r="R495" s="143">
        <f t="shared" si="81"/>
        <v>0</v>
      </c>
      <c r="S495" s="143">
        <f t="shared" si="82"/>
        <v>2974.8379342381813</v>
      </c>
      <c r="T495" s="143">
        <f>U494-(U494*(0.5^(1/'SW7'!C$2)))</f>
        <v>2345.1243724998785</v>
      </c>
      <c r="U495" s="143">
        <f t="shared" si="85"/>
        <v>370245.81680443336</v>
      </c>
      <c r="V495" s="147">
        <f>(U495*'SW7'!C$3/(B495*'SW7'!C$4)/1000)</f>
        <v>0.49334873648551908</v>
      </c>
      <c r="W495" s="147">
        <f>V495/'SW7'!C$5</f>
        <v>6.1668592060689882</v>
      </c>
    </row>
    <row r="496" spans="1:23" x14ac:dyDescent="0.35">
      <c r="A496" s="142">
        <f t="shared" si="83"/>
        <v>493</v>
      </c>
      <c r="B496" s="143">
        <f t="shared" si="84"/>
        <v>480.77349098388345</v>
      </c>
      <c r="C496" s="133">
        <v>270</v>
      </c>
      <c r="D496" s="133">
        <v>0</v>
      </c>
      <c r="E496" s="166">
        <v>0</v>
      </c>
      <c r="F496" s="143"/>
      <c r="G496" s="143"/>
      <c r="H496" s="143"/>
      <c r="I496" s="143"/>
      <c r="J496" s="143"/>
      <c r="K496" s="143"/>
      <c r="L496" s="167">
        <f t="shared" si="86"/>
        <v>11.029025283848323</v>
      </c>
      <c r="M496" s="143">
        <f t="shared" si="78"/>
        <v>0.26800531439751424</v>
      </c>
      <c r="N496" s="143">
        <f t="shared" si="79"/>
        <v>44.116101135393293</v>
      </c>
      <c r="O496" s="143">
        <f t="shared" si="80"/>
        <v>0</v>
      </c>
      <c r="P496" s="143">
        <f t="shared" si="81"/>
        <v>2977.8368266390471</v>
      </c>
      <c r="Q496" s="143">
        <f t="shared" si="81"/>
        <v>0</v>
      </c>
      <c r="R496" s="143">
        <f t="shared" si="81"/>
        <v>0</v>
      </c>
      <c r="S496" s="143">
        <f t="shared" si="82"/>
        <v>2977.8368266390471</v>
      </c>
      <c r="T496" s="143">
        <f>U495-(U495*(0.5^(1/'SW7'!C$2)))</f>
        <v>2349.1261275120778</v>
      </c>
      <c r="U496" s="143">
        <f t="shared" si="85"/>
        <v>370875.53036617168</v>
      </c>
      <c r="V496" s="147">
        <f>(U496*'SW7'!C$3/(B496*'SW7'!C$4)/1000)</f>
        <v>0.49361965591549956</v>
      </c>
      <c r="W496" s="147">
        <f>V496/'SW7'!C$5</f>
        <v>6.1702456989437442</v>
      </c>
    </row>
    <row r="497" spans="1:23" x14ac:dyDescent="0.35">
      <c r="A497" s="142">
        <f t="shared" si="83"/>
        <v>494</v>
      </c>
      <c r="B497" s="143">
        <f t="shared" si="84"/>
        <v>481.32133345300349</v>
      </c>
      <c r="C497" s="133">
        <v>270</v>
      </c>
      <c r="D497" s="133">
        <v>0</v>
      </c>
      <c r="E497" s="166">
        <v>0</v>
      </c>
      <c r="F497" s="143"/>
      <c r="G497" s="143"/>
      <c r="H497" s="143"/>
      <c r="I497" s="143"/>
      <c r="J497" s="143"/>
      <c r="K497" s="143"/>
      <c r="L497" s="167">
        <f t="shared" si="86"/>
        <v>11.040109786121381</v>
      </c>
      <c r="M497" s="143">
        <f t="shared" si="78"/>
        <v>0.26827466780274956</v>
      </c>
      <c r="N497" s="143">
        <f t="shared" si="79"/>
        <v>44.160439144485522</v>
      </c>
      <c r="O497" s="143">
        <f t="shared" si="80"/>
        <v>0</v>
      </c>
      <c r="P497" s="143">
        <f t="shared" si="81"/>
        <v>2980.8296422527728</v>
      </c>
      <c r="Q497" s="143">
        <f t="shared" si="81"/>
        <v>0</v>
      </c>
      <c r="R497" s="143">
        <f t="shared" si="81"/>
        <v>0</v>
      </c>
      <c r="S497" s="143">
        <f t="shared" si="82"/>
        <v>2980.8296422527728</v>
      </c>
      <c r="T497" s="143">
        <f>U496-(U496*(0.5^(1/'SW7'!C$2)))</f>
        <v>2353.121517908352</v>
      </c>
      <c r="U497" s="143">
        <f t="shared" si="85"/>
        <v>371504.24106529867</v>
      </c>
      <c r="V497" s="147">
        <f>(U497*'SW7'!C$3/(B497*'SW7'!C$4)/1000)</f>
        <v>0.49389365036356792</v>
      </c>
      <c r="W497" s="147">
        <f>V497/'SW7'!C$5</f>
        <v>6.1736706295445991</v>
      </c>
    </row>
    <row r="498" spans="1:23" x14ac:dyDescent="0.35">
      <c r="A498" s="142">
        <f t="shared" si="83"/>
        <v>495</v>
      </c>
      <c r="B498" s="143">
        <f t="shared" si="84"/>
        <v>481.86424836800347</v>
      </c>
      <c r="C498" s="133">
        <v>270</v>
      </c>
      <c r="D498" s="133">
        <v>0</v>
      </c>
      <c r="E498" s="166">
        <v>0</v>
      </c>
      <c r="F498" s="143"/>
      <c r="G498" s="143"/>
      <c r="H498" s="143"/>
      <c r="I498" s="143"/>
      <c r="J498" s="143"/>
      <c r="K498" s="143"/>
      <c r="L498" s="167">
        <f t="shared" si="86"/>
        <v>11.051171872803248</v>
      </c>
      <c r="M498" s="143">
        <f t="shared" si="78"/>
        <v>0.26854347650911892</v>
      </c>
      <c r="N498" s="143">
        <f t="shared" si="79"/>
        <v>44.204687491212994</v>
      </c>
      <c r="O498" s="143">
        <f t="shared" si="80"/>
        <v>0</v>
      </c>
      <c r="P498" s="143">
        <f t="shared" si="81"/>
        <v>2983.8164056568771</v>
      </c>
      <c r="Q498" s="143">
        <f t="shared" si="81"/>
        <v>0</v>
      </c>
      <c r="R498" s="143">
        <f t="shared" si="81"/>
        <v>0</v>
      </c>
      <c r="S498" s="143">
        <f t="shared" si="82"/>
        <v>2983.8164056568771</v>
      </c>
      <c r="T498" s="143">
        <f>U497-(U497*(0.5^(1/'SW7'!C$2)))</f>
        <v>2357.1105453677592</v>
      </c>
      <c r="U498" s="143">
        <f t="shared" si="85"/>
        <v>372131.94918964308</v>
      </c>
      <c r="V498" s="147">
        <f>(U498*'SW7'!C$3/(B498*'SW7'!C$4)/1000)</f>
        <v>0.49417074379533782</v>
      </c>
      <c r="W498" s="147">
        <f>V498/'SW7'!C$5</f>
        <v>6.1771342974417225</v>
      </c>
    </row>
    <row r="499" spans="1:23" x14ac:dyDescent="0.35">
      <c r="A499" s="142">
        <f t="shared" si="83"/>
        <v>496</v>
      </c>
      <c r="B499" s="143">
        <f t="shared" si="84"/>
        <v>482.40221062848349</v>
      </c>
      <c r="C499" s="133">
        <v>270</v>
      </c>
      <c r="D499" s="133">
        <v>0</v>
      </c>
      <c r="E499" s="166">
        <v>0</v>
      </c>
      <c r="F499" s="143"/>
      <c r="G499" s="143"/>
      <c r="H499" s="143"/>
      <c r="I499" s="143"/>
      <c r="J499" s="143"/>
      <c r="K499" s="143"/>
      <c r="L499" s="167">
        <f t="shared" si="86"/>
        <v>11.062211634370701</v>
      </c>
      <c r="M499" s="143">
        <f t="shared" si="78"/>
        <v>0.26881174271520802</v>
      </c>
      <c r="N499" s="143">
        <f t="shared" si="79"/>
        <v>44.248846537482805</v>
      </c>
      <c r="O499" s="143">
        <f t="shared" si="80"/>
        <v>0</v>
      </c>
      <c r="P499" s="143">
        <f t="shared" si="81"/>
        <v>2986.7971412800894</v>
      </c>
      <c r="Q499" s="143">
        <f t="shared" si="81"/>
        <v>0</v>
      </c>
      <c r="R499" s="143">
        <f t="shared" si="81"/>
        <v>0</v>
      </c>
      <c r="S499" s="143">
        <f t="shared" si="82"/>
        <v>2986.7971412800894</v>
      </c>
      <c r="T499" s="143">
        <f>U498-(U498*(0.5^(1/'SW7'!C$2)))</f>
        <v>2361.0932117165066</v>
      </c>
      <c r="U499" s="143">
        <f t="shared" si="85"/>
        <v>372758.65504993219</v>
      </c>
      <c r="V499" s="147">
        <f>(U499*'SW7'!C$3/(B499*'SW7'!C$4)/1000)</f>
        <v>0.49445096037834457</v>
      </c>
      <c r="W499" s="147">
        <f>V499/'SW7'!C$5</f>
        <v>6.1806370047293067</v>
      </c>
    </row>
    <row r="500" spans="1:23" x14ac:dyDescent="0.35">
      <c r="A500" s="142">
        <f t="shared" si="83"/>
        <v>497</v>
      </c>
      <c r="B500" s="143">
        <f t="shared" si="84"/>
        <v>482.93519510212349</v>
      </c>
      <c r="C500" s="133">
        <v>270</v>
      </c>
      <c r="D500" s="133">
        <v>0</v>
      </c>
      <c r="E500" s="166">
        <v>0</v>
      </c>
      <c r="F500" s="143"/>
      <c r="G500" s="143"/>
      <c r="H500" s="143"/>
      <c r="I500" s="143"/>
      <c r="J500" s="143"/>
      <c r="K500" s="143"/>
      <c r="L500" s="167">
        <f t="shared" si="86"/>
        <v>11.07322916075378</v>
      </c>
      <c r="M500" s="143">
        <f t="shared" si="78"/>
        <v>0.26907946860631682</v>
      </c>
      <c r="N500" s="143">
        <f t="shared" si="79"/>
        <v>44.292916643015118</v>
      </c>
      <c r="O500" s="143">
        <f t="shared" si="80"/>
        <v>0</v>
      </c>
      <c r="P500" s="143">
        <f t="shared" si="81"/>
        <v>2989.7718734035207</v>
      </c>
      <c r="Q500" s="143">
        <f t="shared" si="81"/>
        <v>0</v>
      </c>
      <c r="R500" s="143">
        <f t="shared" si="81"/>
        <v>0</v>
      </c>
      <c r="S500" s="143">
        <f t="shared" si="82"/>
        <v>2989.7718734035207</v>
      </c>
      <c r="T500" s="143">
        <f>U499-(U499*(0.5^(1/'SW7'!C$2)))</f>
        <v>2365.0695189260878</v>
      </c>
      <c r="U500" s="143">
        <f t="shared" si="85"/>
        <v>373384.35897949577</v>
      </c>
      <c r="V500" s="147">
        <f>(U500*'SW7'!C$3/(B500*'SW7'!C$4)/1000)</f>
        <v>0.49473432448469928</v>
      </c>
      <c r="W500" s="147">
        <f>V500/'SW7'!C$5</f>
        <v>6.1841790560587411</v>
      </c>
    </row>
    <row r="501" spans="1:23" x14ac:dyDescent="0.35">
      <c r="A501" s="142">
        <f t="shared" si="83"/>
        <v>498</v>
      </c>
      <c r="B501" s="143">
        <f t="shared" si="84"/>
        <v>483.46317662468351</v>
      </c>
      <c r="C501" s="133">
        <v>270</v>
      </c>
      <c r="D501" s="133">
        <v>0</v>
      </c>
      <c r="E501" s="166">
        <v>0</v>
      </c>
      <c r="F501" s="143"/>
      <c r="G501" s="143"/>
      <c r="H501" s="143"/>
      <c r="I501" s="143"/>
      <c r="J501" s="143"/>
      <c r="K501" s="143"/>
      <c r="L501" s="167">
        <f t="shared" si="86"/>
        <v>11.084224541340259</v>
      </c>
      <c r="M501" s="143">
        <f t="shared" si="78"/>
        <v>0.26934665635456828</v>
      </c>
      <c r="N501" s="143">
        <f t="shared" si="79"/>
        <v>44.336898165361035</v>
      </c>
      <c r="O501" s="143">
        <f t="shared" si="80"/>
        <v>0</v>
      </c>
      <c r="P501" s="143">
        <f t="shared" si="81"/>
        <v>2992.7406261618698</v>
      </c>
      <c r="Q501" s="143">
        <f t="shared" si="81"/>
        <v>0</v>
      </c>
      <c r="R501" s="143">
        <f t="shared" si="81"/>
        <v>0</v>
      </c>
      <c r="S501" s="143">
        <f t="shared" si="82"/>
        <v>2992.7406261618698</v>
      </c>
      <c r="T501" s="143">
        <f>U500-(U500*(0.5^(1/'SW7'!C$2)))</f>
        <v>2369.0394691113615</v>
      </c>
      <c r="U501" s="143">
        <f t="shared" si="85"/>
        <v>374009.06133397319</v>
      </c>
      <c r="V501" s="147">
        <f>(U501*'SW7'!C$3/(B501*'SW7'!C$4)/1000)</f>
        <v>0.49502086069378787</v>
      </c>
      <c r="W501" s="147">
        <f>V501/'SW7'!C$5</f>
        <v>6.187760758672348</v>
      </c>
    </row>
    <row r="502" spans="1:23" x14ac:dyDescent="0.35">
      <c r="A502" s="142">
        <f t="shared" si="83"/>
        <v>499</v>
      </c>
      <c r="B502" s="143">
        <f t="shared" si="84"/>
        <v>483.98613000000353</v>
      </c>
      <c r="C502" s="133">
        <v>270</v>
      </c>
      <c r="D502" s="133">
        <v>0</v>
      </c>
      <c r="E502" s="166">
        <v>0</v>
      </c>
      <c r="F502" s="143"/>
      <c r="G502" s="143"/>
      <c r="H502" s="143"/>
      <c r="I502" s="143"/>
      <c r="J502" s="143"/>
      <c r="K502" s="143"/>
      <c r="L502" s="167">
        <f t="shared" si="86"/>
        <v>11.095197864979962</v>
      </c>
      <c r="M502" s="143">
        <f t="shared" si="78"/>
        <v>0.26961330811901307</v>
      </c>
      <c r="N502" s="143">
        <f t="shared" si="79"/>
        <v>44.380791459919848</v>
      </c>
      <c r="O502" s="143">
        <f t="shared" si="80"/>
        <v>0</v>
      </c>
      <c r="P502" s="143">
        <f t="shared" si="81"/>
        <v>2995.7034235445899</v>
      </c>
      <c r="Q502" s="143">
        <f t="shared" si="81"/>
        <v>0</v>
      </c>
      <c r="R502" s="143">
        <f t="shared" si="81"/>
        <v>0</v>
      </c>
      <c r="S502" s="143">
        <f t="shared" si="82"/>
        <v>2995.7034235445899</v>
      </c>
      <c r="T502" s="143">
        <f>U501-(U501*(0.5^(1/'SW7'!C$2)))</f>
        <v>2373.0030645288643</v>
      </c>
      <c r="U502" s="143">
        <f t="shared" si="85"/>
        <v>374632.76249102369</v>
      </c>
      <c r="V502" s="147">
        <f>(U502*'SW7'!C$3/(B502*'SW7'!C$4)/1000)</f>
        <v>0.49531059379501796</v>
      </c>
      <c r="W502" s="147">
        <f>V502/'SW7'!C$5</f>
        <v>6.1913824224377247</v>
      </c>
    </row>
    <row r="503" spans="1:23" x14ac:dyDescent="0.35">
      <c r="A503" s="142">
        <f t="shared" si="83"/>
        <v>500</v>
      </c>
      <c r="B503" s="143">
        <f t="shared" si="84"/>
        <v>484.50403000000347</v>
      </c>
      <c r="C503" s="133">
        <v>270</v>
      </c>
      <c r="D503" s="133">
        <v>0</v>
      </c>
      <c r="E503" s="166">
        <v>0</v>
      </c>
      <c r="F503" s="143"/>
      <c r="G503" s="143"/>
      <c r="H503" s="143"/>
      <c r="I503" s="143"/>
      <c r="J503" s="143"/>
      <c r="K503" s="143"/>
      <c r="L503" s="167">
        <f t="shared" si="86"/>
        <v>11.106149219989074</v>
      </c>
      <c r="M503" s="143">
        <f t="shared" si="78"/>
        <v>0.26987942604573451</v>
      </c>
      <c r="N503" s="143">
        <f t="shared" si="79"/>
        <v>44.424596879956297</v>
      </c>
      <c r="O503" s="143">
        <f t="shared" si="80"/>
        <v>0</v>
      </c>
      <c r="P503" s="143">
        <f t="shared" si="81"/>
        <v>2998.6602893970503</v>
      </c>
      <c r="Q503" s="143">
        <f t="shared" si="81"/>
        <v>0</v>
      </c>
      <c r="R503" s="143">
        <f t="shared" si="81"/>
        <v>0</v>
      </c>
      <c r="S503" s="143">
        <f t="shared" si="82"/>
        <v>2998.6602893970503</v>
      </c>
      <c r="T503" s="143">
        <f>U502-(U502*(0.5^(1/'SW7'!C$2)))</f>
        <v>2376.9603075746563</v>
      </c>
      <c r="U503" s="143">
        <f t="shared" si="85"/>
        <v>375255.46285003942</v>
      </c>
      <c r="V503" s="147">
        <f>(U503*'SW7'!C$3/(B503*'SW7'!C$4)/1000)</f>
        <v>0.49560354879061214</v>
      </c>
      <c r="W503" s="147">
        <f>V503/'SW7'!C$5</f>
        <v>6.1950443598826519</v>
      </c>
    </row>
    <row r="504" spans="1:23" x14ac:dyDescent="0.35">
      <c r="A504" s="142">
        <f t="shared" si="83"/>
        <v>501</v>
      </c>
      <c r="B504" s="143">
        <f t="shared" si="84"/>
        <v>485.01685136468348</v>
      </c>
      <c r="C504" s="133">
        <v>270</v>
      </c>
      <c r="D504" s="133">
        <v>0</v>
      </c>
      <c r="E504" s="166">
        <v>0</v>
      </c>
      <c r="F504" s="143"/>
      <c r="G504" s="143"/>
      <c r="H504" s="143"/>
      <c r="I504" s="143"/>
      <c r="J504" s="143"/>
      <c r="K504" s="143"/>
      <c r="L504" s="167">
        <f t="shared" si="86"/>
        <v>11.117078694154426</v>
      </c>
      <c r="M504" s="143">
        <f t="shared" si="78"/>
        <v>0.27014501226795251</v>
      </c>
      <c r="N504" s="143">
        <f t="shared" si="79"/>
        <v>44.468314776617703</v>
      </c>
      <c r="O504" s="143">
        <f t="shared" si="80"/>
        <v>0</v>
      </c>
      <c r="P504" s="143">
        <f t="shared" si="81"/>
        <v>3001.6112474216948</v>
      </c>
      <c r="Q504" s="143">
        <f t="shared" si="81"/>
        <v>0</v>
      </c>
      <c r="R504" s="143">
        <f t="shared" si="81"/>
        <v>0</v>
      </c>
      <c r="S504" s="143">
        <f t="shared" si="82"/>
        <v>3001.6112474216948</v>
      </c>
      <c r="T504" s="143">
        <f>U503-(U503*(0.5^(1/'SW7'!C$2)))</f>
        <v>2380.9112007828662</v>
      </c>
      <c r="U504" s="143">
        <f t="shared" si="85"/>
        <v>375877.16283186182</v>
      </c>
      <c r="V504" s="147">
        <f>(U504*'SW7'!C$3/(B504*'SW7'!C$4)/1000)</f>
        <v>0.49589975089844912</v>
      </c>
      <c r="W504" s="147">
        <f>V504/'SW7'!C$5</f>
        <v>6.1987468862306141</v>
      </c>
    </row>
    <row r="505" spans="1:23" x14ac:dyDescent="0.35">
      <c r="A505" s="142">
        <f t="shared" si="83"/>
        <v>502</v>
      </c>
      <c r="B505" s="143">
        <f t="shared" si="84"/>
        <v>485.5245688021235</v>
      </c>
      <c r="C505" s="133">
        <v>270</v>
      </c>
      <c r="D505" s="133">
        <v>0</v>
      </c>
      <c r="E505" s="166">
        <v>0</v>
      </c>
      <c r="F505" s="143"/>
      <c r="G505" s="143"/>
      <c r="H505" s="143"/>
      <c r="I505" s="143"/>
      <c r="J505" s="143"/>
      <c r="K505" s="143"/>
      <c r="L505" s="167">
        <f t="shared" si="86"/>
        <v>11.127986374737699</v>
      </c>
      <c r="M505" s="143">
        <f t="shared" si="78"/>
        <v>0.27041006890612607</v>
      </c>
      <c r="N505" s="143">
        <f t="shared" si="79"/>
        <v>44.511945498950794</v>
      </c>
      <c r="O505" s="143">
        <f t="shared" si="80"/>
        <v>0</v>
      </c>
      <c r="P505" s="143">
        <f t="shared" si="81"/>
        <v>3004.5563211791787</v>
      </c>
      <c r="Q505" s="143">
        <f t="shared" si="81"/>
        <v>0</v>
      </c>
      <c r="R505" s="143">
        <f t="shared" si="81"/>
        <v>0</v>
      </c>
      <c r="S505" s="143">
        <f t="shared" si="82"/>
        <v>3004.5563211791787</v>
      </c>
      <c r="T505" s="143">
        <f>U504-(U504*(0.5^(1/'SW7'!C$2)))</f>
        <v>2384.8557468235958</v>
      </c>
      <c r="U505" s="143">
        <f t="shared" si="85"/>
        <v>376497.86287850066</v>
      </c>
      <c r="V505" s="147">
        <f>(U505*'SW7'!C$3/(B505*'SW7'!C$4)/1000)</f>
        <v>0.49619922555495483</v>
      </c>
      <c r="W505" s="147">
        <f>V505/'SW7'!C$5</f>
        <v>6.2024903194369356</v>
      </c>
    </row>
    <row r="506" spans="1:23" x14ac:dyDescent="0.35">
      <c r="A506" s="142">
        <f t="shared" si="83"/>
        <v>503</v>
      </c>
      <c r="B506" s="143">
        <f t="shared" si="84"/>
        <v>486.02715698848351</v>
      </c>
      <c r="C506" s="133">
        <v>270</v>
      </c>
      <c r="D506" s="133">
        <v>0</v>
      </c>
      <c r="E506" s="166">
        <v>0</v>
      </c>
      <c r="F506" s="143"/>
      <c r="G506" s="143"/>
      <c r="H506" s="143"/>
      <c r="I506" s="143"/>
      <c r="J506" s="143"/>
      <c r="K506" s="143"/>
      <c r="L506" s="167">
        <f t="shared" si="86"/>
        <v>11.138872348479598</v>
      </c>
      <c r="M506" s="143">
        <f t="shared" si="78"/>
        <v>0.27067459806805422</v>
      </c>
      <c r="N506" s="143">
        <f t="shared" si="79"/>
        <v>44.555489393918393</v>
      </c>
      <c r="O506" s="143">
        <f t="shared" si="80"/>
        <v>0</v>
      </c>
      <c r="P506" s="143">
        <f t="shared" si="81"/>
        <v>3007.4955340894917</v>
      </c>
      <c r="Q506" s="143">
        <f t="shared" si="81"/>
        <v>0</v>
      </c>
      <c r="R506" s="143">
        <f t="shared" si="81"/>
        <v>0</v>
      </c>
      <c r="S506" s="143">
        <f t="shared" si="82"/>
        <v>3007.4955340894917</v>
      </c>
      <c r="T506" s="143">
        <f>U505-(U505*(0.5^(1/'SW7'!C$2)))</f>
        <v>2388.7939485012903</v>
      </c>
      <c r="U506" s="143">
        <f t="shared" si="85"/>
        <v>377117.56345285627</v>
      </c>
      <c r="V506" s="147">
        <f>(U506*'SW7'!C$3/(B506*'SW7'!C$4)/1000)</f>
        <v>0.49650199841804116</v>
      </c>
      <c r="W506" s="147">
        <f>V506/'SW7'!C$5</f>
        <v>6.2062749802255146</v>
      </c>
    </row>
    <row r="507" spans="1:23" x14ac:dyDescent="0.35">
      <c r="A507" s="142">
        <f t="shared" si="83"/>
        <v>504</v>
      </c>
      <c r="B507" s="143">
        <f t="shared" si="84"/>
        <v>486.52459056800353</v>
      </c>
      <c r="C507" s="133">
        <v>270</v>
      </c>
      <c r="D507" s="133">
        <v>0</v>
      </c>
      <c r="E507" s="166">
        <v>0</v>
      </c>
      <c r="F507" s="143"/>
      <c r="G507" s="143"/>
      <c r="H507" s="143"/>
      <c r="I507" s="143"/>
      <c r="J507" s="143"/>
      <c r="K507" s="143"/>
      <c r="L507" s="167">
        <f t="shared" si="86"/>
        <v>11.149736701604002</v>
      </c>
      <c r="M507" s="143">
        <f t="shared" si="78"/>
        <v>0.27093860184897722</v>
      </c>
      <c r="N507" s="143">
        <f t="shared" si="79"/>
        <v>44.598946806416009</v>
      </c>
      <c r="O507" s="143">
        <f t="shared" si="80"/>
        <v>0</v>
      </c>
      <c r="P507" s="143">
        <f t="shared" si="81"/>
        <v>3010.4289094330807</v>
      </c>
      <c r="Q507" s="143">
        <f t="shared" si="81"/>
        <v>0</v>
      </c>
      <c r="R507" s="143">
        <f t="shared" si="81"/>
        <v>0</v>
      </c>
      <c r="S507" s="143">
        <f t="shared" si="82"/>
        <v>3010.4289094330807</v>
      </c>
      <c r="T507" s="143">
        <f>U506-(U506*(0.5^(1/'SW7'!C$2)))</f>
        <v>2392.7258087529917</v>
      </c>
      <c r="U507" s="143">
        <f t="shared" si="85"/>
        <v>377736.26503844449</v>
      </c>
      <c r="V507" s="147">
        <f>(U507*'SW7'!C$3/(B507*'SW7'!C$4)/1000)</f>
        <v>0.49680809537009518</v>
      </c>
      <c r="W507" s="147">
        <f>V507/'SW7'!C$5</f>
        <v>6.2101011921261895</v>
      </c>
    </row>
    <row r="508" spans="1:23" x14ac:dyDescent="0.35">
      <c r="A508" s="142">
        <f t="shared" si="83"/>
        <v>505</v>
      </c>
      <c r="B508" s="143">
        <f t="shared" si="84"/>
        <v>487.01684415300355</v>
      </c>
      <c r="C508" s="133">
        <v>270</v>
      </c>
      <c r="D508" s="133">
        <v>0</v>
      </c>
      <c r="E508" s="166">
        <v>0</v>
      </c>
      <c r="F508" s="143"/>
      <c r="G508" s="143"/>
      <c r="H508" s="143"/>
      <c r="I508" s="143"/>
      <c r="J508" s="143"/>
      <c r="K508" s="143"/>
      <c r="L508" s="167">
        <f t="shared" si="86"/>
        <v>11.160579519822075</v>
      </c>
      <c r="M508" s="143">
        <f t="shared" si="78"/>
        <v>0.27120208233167642</v>
      </c>
      <c r="N508" s="143">
        <f t="shared" si="79"/>
        <v>44.642318079288302</v>
      </c>
      <c r="O508" s="143">
        <f t="shared" si="80"/>
        <v>0</v>
      </c>
      <c r="P508" s="143">
        <f t="shared" si="81"/>
        <v>3013.3564703519605</v>
      </c>
      <c r="Q508" s="143">
        <f t="shared" si="81"/>
        <v>0</v>
      </c>
      <c r="R508" s="143">
        <f t="shared" si="81"/>
        <v>0</v>
      </c>
      <c r="S508" s="143">
        <f t="shared" si="82"/>
        <v>3013.3564703519605</v>
      </c>
      <c r="T508" s="143">
        <f>U507-(U507*(0.5^(1/'SW7'!C$2)))</f>
        <v>2396.6513306464767</v>
      </c>
      <c r="U508" s="143">
        <f t="shared" si="85"/>
        <v>378353.96813912457</v>
      </c>
      <c r="V508" s="147">
        <f>(U508*'SW7'!C$3/(B508*'SW7'!C$4)/1000)</f>
        <v>0.49711754252101981</v>
      </c>
      <c r="W508" s="147">
        <f>V508/'SW7'!C$5</f>
        <v>6.2139692815127479</v>
      </c>
    </row>
    <row r="509" spans="1:23" x14ac:dyDescent="0.35">
      <c r="A509" s="142">
        <f t="shared" si="83"/>
        <v>506</v>
      </c>
      <c r="B509" s="143">
        <f t="shared" si="84"/>
        <v>487.50389232388352</v>
      </c>
      <c r="C509" s="133">
        <v>270</v>
      </c>
      <c r="D509" s="133">
        <v>0</v>
      </c>
      <c r="E509" s="166">
        <v>0</v>
      </c>
      <c r="F509" s="143"/>
      <c r="G509" s="143"/>
      <c r="H509" s="143"/>
      <c r="I509" s="143"/>
      <c r="J509" s="143"/>
      <c r="K509" s="143"/>
      <c r="L509" s="167">
        <f t="shared" si="86"/>
        <v>11.171400888336297</v>
      </c>
      <c r="M509" s="143">
        <f t="shared" si="78"/>
        <v>0.27146504158657203</v>
      </c>
      <c r="N509" s="143">
        <f t="shared" si="79"/>
        <v>44.685603553345189</v>
      </c>
      <c r="O509" s="143">
        <f t="shared" si="80"/>
        <v>0</v>
      </c>
      <c r="P509" s="143">
        <f t="shared" si="81"/>
        <v>3016.2782398508002</v>
      </c>
      <c r="Q509" s="143">
        <f t="shared" si="81"/>
        <v>0</v>
      </c>
      <c r="R509" s="143">
        <f t="shared" si="81"/>
        <v>0</v>
      </c>
      <c r="S509" s="143">
        <f t="shared" si="82"/>
        <v>3016.2782398508002</v>
      </c>
      <c r="T509" s="143">
        <f>U508-(U508*(0.5^(1/'SW7'!C$2)))</f>
        <v>2400.5705173786264</v>
      </c>
      <c r="U509" s="143">
        <f t="shared" si="85"/>
        <v>378970.67327883007</v>
      </c>
      <c r="V509" s="147">
        <f>(U509*'SW7'!C$3/(B509*'SW7'!C$4)/1000)</f>
        <v>0.49743036621132491</v>
      </c>
      <c r="W509" s="147">
        <f>V509/'SW7'!C$5</f>
        <v>6.2178795776415612</v>
      </c>
    </row>
    <row r="510" spans="1:23" x14ac:dyDescent="0.35">
      <c r="A510" s="142">
        <f t="shared" si="83"/>
        <v>507</v>
      </c>
      <c r="B510" s="143">
        <f t="shared" si="84"/>
        <v>487.98570962912351</v>
      </c>
      <c r="C510" s="133">
        <v>270</v>
      </c>
      <c r="D510" s="133">
        <v>0</v>
      </c>
      <c r="E510" s="166">
        <v>0</v>
      </c>
      <c r="F510" s="143"/>
      <c r="G510" s="143"/>
      <c r="H510" s="143"/>
      <c r="I510" s="143"/>
      <c r="J510" s="143"/>
      <c r="K510" s="143"/>
      <c r="L510" s="167">
        <f t="shared" si="86"/>
        <v>11.182200891844492</v>
      </c>
      <c r="M510" s="143">
        <f t="shared" si="78"/>
        <v>0.27172748167182115</v>
      </c>
      <c r="N510" s="143">
        <f t="shared" si="79"/>
        <v>44.728803567377966</v>
      </c>
      <c r="O510" s="143">
        <f t="shared" si="80"/>
        <v>0</v>
      </c>
      <c r="P510" s="143">
        <f t="shared" si="81"/>
        <v>3019.1942407980127</v>
      </c>
      <c r="Q510" s="143">
        <f t="shared" si="81"/>
        <v>0</v>
      </c>
      <c r="R510" s="143">
        <f t="shared" si="81"/>
        <v>0</v>
      </c>
      <c r="S510" s="143">
        <f t="shared" si="82"/>
        <v>3019.1942407980127</v>
      </c>
      <c r="T510" s="143">
        <f>U509-(U509*(0.5^(1/'SW7'!C$2)))</f>
        <v>2404.4833722736803</v>
      </c>
      <c r="U510" s="143">
        <f t="shared" si="85"/>
        <v>379586.38100130227</v>
      </c>
      <c r="V510" s="147">
        <f>(U510*'SW7'!C$3/(B510*'SW7'!C$4)/1000)</f>
        <v>0.49774659301527102</v>
      </c>
      <c r="W510" s="147">
        <f>V510/'SW7'!C$5</f>
        <v>6.2218324126908877</v>
      </c>
    </row>
    <row r="511" spans="1:23" x14ac:dyDescent="0.35">
      <c r="A511" s="142">
        <f t="shared" si="83"/>
        <v>508</v>
      </c>
      <c r="B511" s="143">
        <f t="shared" si="84"/>
        <v>488.46227058528348</v>
      </c>
      <c r="C511" s="133">
        <v>270</v>
      </c>
      <c r="D511" s="133">
        <v>0</v>
      </c>
      <c r="E511" s="166">
        <v>0</v>
      </c>
      <c r="F511" s="143"/>
      <c r="G511" s="143"/>
      <c r="H511" s="143"/>
      <c r="I511" s="143"/>
      <c r="J511" s="143"/>
      <c r="K511" s="143"/>
      <c r="L511" s="167">
        <f t="shared" si="86"/>
        <v>11.192979614543813</v>
      </c>
      <c r="M511" s="143">
        <f t="shared" si="78"/>
        <v>0.27198940463341464</v>
      </c>
      <c r="N511" s="143">
        <f t="shared" si="79"/>
        <v>44.77191845817525</v>
      </c>
      <c r="O511" s="143">
        <f t="shared" si="80"/>
        <v>0</v>
      </c>
      <c r="P511" s="143">
        <f t="shared" si="81"/>
        <v>3022.1044959268293</v>
      </c>
      <c r="Q511" s="143">
        <f t="shared" si="81"/>
        <v>0</v>
      </c>
      <c r="R511" s="143">
        <f t="shared" si="81"/>
        <v>0</v>
      </c>
      <c r="S511" s="143">
        <f t="shared" si="82"/>
        <v>3022.1044959268293</v>
      </c>
      <c r="T511" s="143">
        <f>U510-(U510*(0.5^(1/'SW7'!C$2)))</f>
        <v>2408.3898987815483</v>
      </c>
      <c r="U511" s="143">
        <f t="shared" si="85"/>
        <v>380201.0918698266</v>
      </c>
      <c r="V511" s="147">
        <f>(U511*'SW7'!C$3/(B511*'SW7'!C$4)/1000)</f>
        <v>0.49806624974406638</v>
      </c>
      <c r="W511" s="147">
        <f>V511/'SW7'!C$5</f>
        <v>6.2258281218008298</v>
      </c>
    </row>
    <row r="512" spans="1:23" x14ac:dyDescent="0.35">
      <c r="A512" s="142">
        <f t="shared" si="83"/>
        <v>509</v>
      </c>
      <c r="B512" s="143">
        <f t="shared" si="84"/>
        <v>488.9335496770035</v>
      </c>
      <c r="C512" s="133">
        <v>270</v>
      </c>
      <c r="D512" s="133">
        <v>0</v>
      </c>
      <c r="E512" s="166">
        <v>0</v>
      </c>
      <c r="F512" s="143"/>
      <c r="G512" s="143"/>
      <c r="H512" s="143"/>
      <c r="I512" s="143"/>
      <c r="J512" s="143"/>
      <c r="K512" s="143"/>
      <c r="L512" s="167">
        <f t="shared" si="86"/>
        <v>11.203737140134667</v>
      </c>
      <c r="M512" s="143">
        <f t="shared" si="78"/>
        <v>0.27225081250527239</v>
      </c>
      <c r="N512" s="143">
        <f t="shared" si="79"/>
        <v>44.814948560538667</v>
      </c>
      <c r="O512" s="143">
        <f t="shared" si="80"/>
        <v>0</v>
      </c>
      <c r="P512" s="143">
        <f t="shared" si="81"/>
        <v>3025.00902783636</v>
      </c>
      <c r="Q512" s="143">
        <f t="shared" si="81"/>
        <v>0</v>
      </c>
      <c r="R512" s="143">
        <f t="shared" si="81"/>
        <v>0</v>
      </c>
      <c r="S512" s="143">
        <f t="shared" si="82"/>
        <v>3025.00902783636</v>
      </c>
      <c r="T512" s="143">
        <f>U511-(U511*(0.5^(1/'SW7'!C$2)))</f>
        <v>2412.2901004761225</v>
      </c>
      <c r="U512" s="143">
        <f t="shared" si="85"/>
        <v>380814.80646697187</v>
      </c>
      <c r="V512" s="147">
        <f>(U512*'SW7'!C$3/(B512*'SW7'!C$4)/1000)</f>
        <v>0.49838936344911711</v>
      </c>
      <c r="W512" s="147">
        <f>V512/'SW7'!C$5</f>
        <v>6.2298670431139636</v>
      </c>
    </row>
    <row r="513" spans="1:23" x14ac:dyDescent="0.35">
      <c r="A513" s="142">
        <f t="shared" si="83"/>
        <v>510</v>
      </c>
      <c r="B513" s="143">
        <f t="shared" si="84"/>
        <v>489.39952135700349</v>
      </c>
      <c r="C513" s="133">
        <v>270</v>
      </c>
      <c r="D513" s="133">
        <v>0</v>
      </c>
      <c r="E513" s="166">
        <v>0</v>
      </c>
      <c r="F513" s="143"/>
      <c r="G513" s="143"/>
      <c r="H513" s="143"/>
      <c r="I513" s="143"/>
      <c r="J513" s="143"/>
      <c r="K513" s="143"/>
      <c r="L513" s="167">
        <f t="shared" si="86"/>
        <v>11.214473551824636</v>
      </c>
      <c r="M513" s="143">
        <f t="shared" si="78"/>
        <v>0.27251170730933866</v>
      </c>
      <c r="N513" s="143">
        <f t="shared" si="79"/>
        <v>44.857894207298543</v>
      </c>
      <c r="O513" s="143">
        <f t="shared" si="80"/>
        <v>0</v>
      </c>
      <c r="P513" s="143">
        <f t="shared" si="81"/>
        <v>3027.9078589926517</v>
      </c>
      <c r="Q513" s="143">
        <f t="shared" si="81"/>
        <v>0</v>
      </c>
      <c r="R513" s="143">
        <f t="shared" si="81"/>
        <v>0</v>
      </c>
      <c r="S513" s="143">
        <f t="shared" si="82"/>
        <v>3027.9078589926517</v>
      </c>
      <c r="T513" s="143">
        <f>U512-(U512*(0.5^(1/'SW7'!C$2)))</f>
        <v>2416.1839810537058</v>
      </c>
      <c r="U513" s="143">
        <f t="shared" si="85"/>
        <v>381427.52539433213</v>
      </c>
      <c r="V513" s="147">
        <f>(U513*'SW7'!C$3/(B513*'SW7'!C$4)/1000)</f>
        <v>0.49871596142533292</v>
      </c>
      <c r="W513" s="147">
        <f>V513/'SW7'!C$5</f>
        <v>6.2339495178166615</v>
      </c>
    </row>
    <row r="514" spans="1:23" x14ac:dyDescent="0.35">
      <c r="A514" s="142">
        <f t="shared" si="83"/>
        <v>511</v>
      </c>
      <c r="B514" s="143">
        <f t="shared" si="84"/>
        <v>489.86016004608354</v>
      </c>
      <c r="C514" s="133">
        <v>270</v>
      </c>
      <c r="D514" s="133">
        <v>0</v>
      </c>
      <c r="E514" s="166">
        <v>0</v>
      </c>
      <c r="F514" s="143"/>
      <c r="G514" s="143"/>
      <c r="H514" s="143"/>
      <c r="I514" s="143"/>
      <c r="J514" s="143"/>
      <c r="K514" s="143"/>
      <c r="L514" s="167">
        <f t="shared" si="86"/>
        <v>11.225188932332305</v>
      </c>
      <c r="M514" s="143">
        <f t="shared" si="78"/>
        <v>0.27277209105567501</v>
      </c>
      <c r="N514" s="143">
        <f t="shared" si="79"/>
        <v>44.900755729329219</v>
      </c>
      <c r="O514" s="143">
        <f t="shared" si="80"/>
        <v>0</v>
      </c>
      <c r="P514" s="143">
        <f t="shared" si="81"/>
        <v>3030.8010117297222</v>
      </c>
      <c r="Q514" s="143">
        <f t="shared" si="81"/>
        <v>0</v>
      </c>
      <c r="R514" s="143">
        <f t="shared" si="81"/>
        <v>0</v>
      </c>
      <c r="S514" s="143">
        <f t="shared" si="82"/>
        <v>3030.8010117297222</v>
      </c>
      <c r="T514" s="143">
        <f>U513-(U513*(0.5^(1/'SW7'!C$2)))</f>
        <v>2420.0715443312656</v>
      </c>
      <c r="U514" s="143">
        <f t="shared" si="85"/>
        <v>382039.24927227106</v>
      </c>
      <c r="V514" s="147">
        <f>(U514*'SW7'!C$3/(B514*'SW7'!C$4)/1000)</f>
        <v>0.49904607121448652</v>
      </c>
      <c r="W514" s="147">
        <f>V514/'SW7'!C$5</f>
        <v>6.2380758901810811</v>
      </c>
    </row>
    <row r="515" spans="1:23" x14ac:dyDescent="0.35">
      <c r="A515" s="142">
        <f t="shared" si="83"/>
        <v>512</v>
      </c>
      <c r="B515" s="143">
        <f t="shared" si="84"/>
        <v>490.31544013312356</v>
      </c>
      <c r="C515" s="133">
        <v>270</v>
      </c>
      <c r="D515" s="133">
        <v>0</v>
      </c>
      <c r="E515" s="166">
        <v>0</v>
      </c>
      <c r="F515" s="143"/>
      <c r="G515" s="143"/>
      <c r="H515" s="143"/>
      <c r="I515" s="143"/>
      <c r="J515" s="143"/>
      <c r="K515" s="143"/>
      <c r="L515" s="167">
        <f t="shared" si="86"/>
        <v>11.235883363891116</v>
      </c>
      <c r="M515" s="143">
        <f t="shared" si="78"/>
        <v>0.27303196574255412</v>
      </c>
      <c r="N515" s="143">
        <f t="shared" si="79"/>
        <v>44.943533455564463</v>
      </c>
      <c r="O515" s="143">
        <f t="shared" si="80"/>
        <v>0</v>
      </c>
      <c r="P515" s="143">
        <f t="shared" si="81"/>
        <v>3033.6885082506014</v>
      </c>
      <c r="Q515" s="143">
        <f t="shared" si="81"/>
        <v>0</v>
      </c>
      <c r="R515" s="143">
        <f t="shared" si="81"/>
        <v>0</v>
      </c>
      <c r="S515" s="143">
        <f t="shared" si="82"/>
        <v>3033.6885082506014</v>
      </c>
      <c r="T515" s="143">
        <f>U514-(U514*(0.5^(1/'SW7'!C$2)))</f>
        <v>2423.9527942449204</v>
      </c>
      <c r="U515" s="143">
        <f t="shared" si="85"/>
        <v>382649.97873966949</v>
      </c>
      <c r="V515" s="147">
        <f>(U515*'SW7'!C$3/(B515*'SW7'!C$4)/1000)</f>
        <v>0.49937972060863162</v>
      </c>
      <c r="W515" s="147">
        <f>V515/'SW7'!C$5</f>
        <v>6.242246507607895</v>
      </c>
    </row>
    <row r="516" spans="1:23" x14ac:dyDescent="0.35">
      <c r="A516" s="142">
        <f t="shared" si="83"/>
        <v>513</v>
      </c>
      <c r="B516" s="143">
        <f t="shared" si="84"/>
        <v>490.76533597508353</v>
      </c>
      <c r="C516" s="133">
        <v>270</v>
      </c>
      <c r="D516" s="133">
        <v>0</v>
      </c>
      <c r="E516" s="166">
        <v>0</v>
      </c>
      <c r="F516" s="143"/>
      <c r="G516" s="143"/>
      <c r="H516" s="143"/>
      <c r="I516" s="143"/>
      <c r="J516" s="143"/>
      <c r="K516" s="143"/>
      <c r="L516" s="167">
        <f t="shared" si="86"/>
        <v>11.246556928253145</v>
      </c>
      <c r="M516" s="143">
        <f t="shared" ref="M516:M543" si="87">0.0243*L516</f>
        <v>0.27329133335655142</v>
      </c>
      <c r="N516" s="143">
        <f t="shared" ref="N516:N543" si="88">4*L516</f>
        <v>44.986227713012582</v>
      </c>
      <c r="O516" s="143">
        <f t="shared" ref="O516:O543" si="89">J516*K516</f>
        <v>0</v>
      </c>
      <c r="P516" s="143">
        <f t="shared" ref="P516:R543" si="90">C516*L516</f>
        <v>3036.5703706283493</v>
      </c>
      <c r="Q516" s="143">
        <f t="shared" si="90"/>
        <v>0</v>
      </c>
      <c r="R516" s="143">
        <f t="shared" si="90"/>
        <v>0</v>
      </c>
      <c r="S516" s="143">
        <f t="shared" ref="S516:S543" si="91">SUM(O516:R516)</f>
        <v>3036.5703706283493</v>
      </c>
      <c r="T516" s="143">
        <f>U515-(U515*(0.5^(1/'SW7'!C$2)))</f>
        <v>2427.8277348481352</v>
      </c>
      <c r="U516" s="143">
        <f t="shared" si="85"/>
        <v>383259.71445367514</v>
      </c>
      <c r="V516" s="147">
        <f>(U516*'SW7'!C$3/(B516*'SW7'!C$4)/1000)</f>
        <v>0.49971693765357611</v>
      </c>
      <c r="W516" s="147">
        <f>V516/'SW7'!C$5</f>
        <v>6.2464617206697008</v>
      </c>
    </row>
    <row r="517" spans="1:23" x14ac:dyDescent="0.35">
      <c r="A517" s="142">
        <f t="shared" ref="A517:A543" si="92">A516+1</f>
        <v>514</v>
      </c>
      <c r="B517" s="143">
        <f t="shared" ref="B517:B543" si="93">B516+0.5584 + 2*0.001787*A517 -3*0.00000155*A517^2 - 4*0.00000000133*A517^3</f>
        <v>491.20982189700356</v>
      </c>
      <c r="C517" s="133">
        <v>270</v>
      </c>
      <c r="D517" s="133">
        <v>0</v>
      </c>
      <c r="E517" s="166">
        <v>0</v>
      </c>
      <c r="F517" s="143"/>
      <c r="G517" s="143"/>
      <c r="H517" s="143"/>
      <c r="I517" s="143"/>
      <c r="J517" s="143"/>
      <c r="K517" s="143"/>
      <c r="L517" s="167">
        <f t="shared" si="86"/>
        <v>11.257209706692851</v>
      </c>
      <c r="M517" s="143">
        <f t="shared" si="87"/>
        <v>0.27355019587263629</v>
      </c>
      <c r="N517" s="143">
        <f t="shared" si="88"/>
        <v>45.028838826771405</v>
      </c>
      <c r="O517" s="143">
        <f t="shared" si="89"/>
        <v>0</v>
      </c>
      <c r="P517" s="143">
        <f t="shared" si="90"/>
        <v>3039.4466208070698</v>
      </c>
      <c r="Q517" s="143">
        <f t="shared" si="90"/>
        <v>0</v>
      </c>
      <c r="R517" s="143">
        <f t="shared" si="90"/>
        <v>0</v>
      </c>
      <c r="S517" s="143">
        <f t="shared" si="91"/>
        <v>3039.4466208070698</v>
      </c>
      <c r="T517" s="143">
        <f>U516-(U516*(0.5^(1/'SW7'!C$2)))</f>
        <v>2431.6963703103829</v>
      </c>
      <c r="U517" s="143">
        <f t="shared" ref="U517:U543" si="94">U516+S516-T516</f>
        <v>383868.45708945533</v>
      </c>
      <c r="V517" s="147">
        <f>(U517*'SW7'!C$3/(B517*'SW7'!C$4)/1000)</f>
        <v>0.50005775065241487</v>
      </c>
      <c r="W517" s="147">
        <f>V517/'SW7'!C$5</f>
        <v>6.2507218831551858</v>
      </c>
    </row>
    <row r="518" spans="1:23" x14ac:dyDescent="0.35">
      <c r="A518" s="142">
        <f t="shared" si="92"/>
        <v>515</v>
      </c>
      <c r="B518" s="143">
        <f t="shared" si="93"/>
        <v>491.64887219200358</v>
      </c>
      <c r="C518" s="133">
        <v>270</v>
      </c>
      <c r="D518" s="133">
        <v>0</v>
      </c>
      <c r="E518" s="166">
        <v>0</v>
      </c>
      <c r="F518" s="143"/>
      <c r="G518" s="143"/>
      <c r="H518" s="143"/>
      <c r="I518" s="143"/>
      <c r="J518" s="143"/>
      <c r="K518" s="143"/>
      <c r="L518" s="167">
        <f t="shared" si="86"/>
        <v>11.267841780010773</v>
      </c>
      <c r="M518" s="143">
        <f t="shared" si="87"/>
        <v>0.27380855525426179</v>
      </c>
      <c r="N518" s="143">
        <f t="shared" si="88"/>
        <v>45.071367120043092</v>
      </c>
      <c r="O518" s="143">
        <f t="shared" si="89"/>
        <v>0</v>
      </c>
      <c r="P518" s="143">
        <f t="shared" si="90"/>
        <v>3042.3172806029088</v>
      </c>
      <c r="Q518" s="143">
        <f t="shared" si="90"/>
        <v>0</v>
      </c>
      <c r="R518" s="143">
        <f t="shared" si="90"/>
        <v>0</v>
      </c>
      <c r="S518" s="143">
        <f t="shared" si="91"/>
        <v>3042.3172806029088</v>
      </c>
      <c r="T518" s="143">
        <f>U517-(U517*(0.5^(1/'SW7'!C$2)))</f>
        <v>2435.5587049155147</v>
      </c>
      <c r="U518" s="143">
        <f t="shared" si="94"/>
        <v>384476.207339952</v>
      </c>
      <c r="V518" s="147">
        <f>(U518*'SW7'!C$3/(B518*'SW7'!C$4)/1000)</f>
        <v>0.50040218816912041</v>
      </c>
      <c r="W518" s="147">
        <f>V518/'SW7'!C$5</f>
        <v>6.2550273521140047</v>
      </c>
    </row>
    <row r="519" spans="1:23" x14ac:dyDescent="0.35">
      <c r="A519" s="142">
        <f t="shared" si="92"/>
        <v>516</v>
      </c>
      <c r="B519" s="143">
        <f t="shared" si="93"/>
        <v>492.08246112128359</v>
      </c>
      <c r="C519" s="133">
        <v>270</v>
      </c>
      <c r="D519" s="133">
        <v>0</v>
      </c>
      <c r="E519" s="166">
        <v>0</v>
      </c>
      <c r="F519" s="143"/>
      <c r="G519" s="143"/>
      <c r="H519" s="143"/>
      <c r="I519" s="143"/>
      <c r="J519" s="143"/>
      <c r="K519" s="143"/>
      <c r="L519" s="167">
        <f t="shared" ref="L519:L543" si="95">5.4702 * LN(A519) - 22.889</f>
        <v>11.278453228537249</v>
      </c>
      <c r="M519" s="143">
        <f t="shared" si="87"/>
        <v>0.27406641345345512</v>
      </c>
      <c r="N519" s="143">
        <f t="shared" si="88"/>
        <v>45.113812914148994</v>
      </c>
      <c r="O519" s="143">
        <f t="shared" si="89"/>
        <v>0</v>
      </c>
      <c r="P519" s="143">
        <f t="shared" si="90"/>
        <v>3045.182371705057</v>
      </c>
      <c r="Q519" s="143">
        <f t="shared" si="90"/>
        <v>0</v>
      </c>
      <c r="R519" s="143">
        <f t="shared" si="90"/>
        <v>0</v>
      </c>
      <c r="S519" s="143">
        <f t="shared" si="91"/>
        <v>3045.182371705057</v>
      </c>
      <c r="T519" s="143">
        <f>U518-(U518*(0.5^(1/'SW7'!C$2)))</f>
        <v>2439.4147430600133</v>
      </c>
      <c r="U519" s="143">
        <f t="shared" si="94"/>
        <v>385082.96591563942</v>
      </c>
      <c r="V519" s="147">
        <f>(U519*'SW7'!C$3/(B519*'SW7'!C$4)/1000)</f>
        <v>0.50075027903219427</v>
      </c>
      <c r="W519" s="147">
        <f>V519/'SW7'!C$5</f>
        <v>6.2593784879024286</v>
      </c>
    </row>
    <row r="520" spans="1:23" x14ac:dyDescent="0.35">
      <c r="A520" s="142">
        <f t="shared" si="92"/>
        <v>517</v>
      </c>
      <c r="B520" s="143">
        <f t="shared" si="93"/>
        <v>492.51056291412362</v>
      </c>
      <c r="C520" s="133">
        <v>270</v>
      </c>
      <c r="D520" s="133">
        <v>0</v>
      </c>
      <c r="E520" s="166">
        <v>0</v>
      </c>
      <c r="F520" s="143"/>
      <c r="G520" s="143"/>
      <c r="H520" s="143"/>
      <c r="I520" s="143"/>
      <c r="J520" s="143"/>
      <c r="K520" s="143"/>
      <c r="L520" s="167">
        <f t="shared" si="95"/>
        <v>11.289044132136009</v>
      </c>
      <c r="M520" s="143">
        <f t="shared" si="87"/>
        <v>0.274323772410905</v>
      </c>
      <c r="N520" s="143">
        <f t="shared" si="88"/>
        <v>45.156176528544037</v>
      </c>
      <c r="O520" s="143">
        <f t="shared" si="89"/>
        <v>0</v>
      </c>
      <c r="P520" s="143">
        <f t="shared" si="90"/>
        <v>3048.0419156767225</v>
      </c>
      <c r="Q520" s="143">
        <f t="shared" si="90"/>
        <v>0</v>
      </c>
      <c r="R520" s="143">
        <f t="shared" si="90"/>
        <v>0</v>
      </c>
      <c r="S520" s="143">
        <f t="shared" si="91"/>
        <v>3048.0419156767225</v>
      </c>
      <c r="T520" s="143">
        <f>U519-(U519*(0.5^(1/'SW7'!C$2)))</f>
        <v>2443.2644892517128</v>
      </c>
      <c r="U520" s="143">
        <f t="shared" si="94"/>
        <v>385688.73354428448</v>
      </c>
      <c r="V520" s="147">
        <f>(U520*'SW7'!C$3/(B520*'SW7'!C$4)/1000)</f>
        <v>0.50110205233837879</v>
      </c>
      <c r="W520" s="147">
        <f>V520/'SW7'!C$5</f>
        <v>6.2637756542297351</v>
      </c>
    </row>
    <row r="521" spans="1:23" x14ac:dyDescent="0.35">
      <c r="A521" s="142">
        <f t="shared" si="92"/>
        <v>518</v>
      </c>
      <c r="B521" s="143">
        <f t="shared" si="93"/>
        <v>492.93315176788366</v>
      </c>
      <c r="C521" s="133">
        <v>270</v>
      </c>
      <c r="D521" s="133">
        <v>0</v>
      </c>
      <c r="E521" s="166">
        <v>0</v>
      </c>
      <c r="F521" s="143"/>
      <c r="G521" s="143"/>
      <c r="H521" s="143"/>
      <c r="I521" s="143"/>
      <c r="J521" s="143"/>
      <c r="K521" s="143"/>
      <c r="L521" s="167">
        <f t="shared" si="95"/>
        <v>11.299614570207826</v>
      </c>
      <c r="M521" s="143">
        <f t="shared" si="87"/>
        <v>0.27458063405605015</v>
      </c>
      <c r="N521" s="143">
        <f t="shared" si="88"/>
        <v>45.198458280831304</v>
      </c>
      <c r="O521" s="143">
        <f t="shared" si="89"/>
        <v>0</v>
      </c>
      <c r="P521" s="143">
        <f t="shared" si="90"/>
        <v>3050.8959339561129</v>
      </c>
      <c r="Q521" s="143">
        <f t="shared" si="90"/>
        <v>0</v>
      </c>
      <c r="R521" s="143">
        <f t="shared" si="90"/>
        <v>0</v>
      </c>
      <c r="S521" s="143">
        <f t="shared" si="91"/>
        <v>3050.8959339561129</v>
      </c>
      <c r="T521" s="143">
        <f>U520-(U520*(0.5^(1/'SW7'!C$2)))</f>
        <v>2447.1079481081688</v>
      </c>
      <c r="U521" s="143">
        <f t="shared" si="94"/>
        <v>386293.5109707095</v>
      </c>
      <c r="V521" s="147">
        <f>(U521*'SW7'!C$3/(B521*'SW7'!C$4)/1000)</f>
        <v>0.50145753745643151</v>
      </c>
      <c r="W521" s="147">
        <f>V521/'SW7'!C$5</f>
        <v>6.2682192182053935</v>
      </c>
    </row>
    <row r="522" spans="1:23" x14ac:dyDescent="0.35">
      <c r="A522" s="142">
        <f t="shared" si="92"/>
        <v>519</v>
      </c>
      <c r="B522" s="143">
        <f t="shared" si="93"/>
        <v>493.35020184800368</v>
      </c>
      <c r="C522" s="133">
        <v>270</v>
      </c>
      <c r="D522" s="133">
        <v>0</v>
      </c>
      <c r="E522" s="166">
        <v>0</v>
      </c>
      <c r="F522" s="143"/>
      <c r="G522" s="143"/>
      <c r="H522" s="143"/>
      <c r="I522" s="143"/>
      <c r="J522" s="143"/>
      <c r="K522" s="143"/>
      <c r="L522" s="167">
        <f t="shared" si="95"/>
        <v>11.310164621694046</v>
      </c>
      <c r="M522" s="143">
        <f t="shared" si="87"/>
        <v>0.27483700030716529</v>
      </c>
      <c r="N522" s="143">
        <f t="shared" si="88"/>
        <v>45.240658486776184</v>
      </c>
      <c r="O522" s="143">
        <f t="shared" si="89"/>
        <v>0</v>
      </c>
      <c r="P522" s="143">
        <f t="shared" si="90"/>
        <v>3053.7444478573925</v>
      </c>
      <c r="Q522" s="143">
        <f t="shared" si="90"/>
        <v>0</v>
      </c>
      <c r="R522" s="143">
        <f t="shared" si="90"/>
        <v>0</v>
      </c>
      <c r="S522" s="143">
        <f t="shared" si="91"/>
        <v>3053.7444478573925</v>
      </c>
      <c r="T522" s="143">
        <f>U521-(U521*(0.5^(1/'SW7'!C$2)))</f>
        <v>2450.9451243550284</v>
      </c>
      <c r="U522" s="143">
        <f t="shared" si="94"/>
        <v>386897.29895655747</v>
      </c>
      <c r="V522" s="147">
        <f>(U522*'SW7'!C$3/(B522*'SW7'!C$4)/1000)</f>
        <v>0.50181676403096209</v>
      </c>
      <c r="W522" s="147">
        <f>V522/'SW7'!C$5</f>
        <v>6.2727095503870256</v>
      </c>
    </row>
    <row r="523" spans="1:23" x14ac:dyDescent="0.35">
      <c r="A523" s="142">
        <f t="shared" si="92"/>
        <v>520</v>
      </c>
      <c r="B523" s="143">
        <f t="shared" si="93"/>
        <v>493.76168728800366</v>
      </c>
      <c r="C523" s="133">
        <v>270</v>
      </c>
      <c r="D523" s="133">
        <v>0</v>
      </c>
      <c r="E523" s="166">
        <v>0</v>
      </c>
      <c r="F523" s="143"/>
      <c r="G523" s="143"/>
      <c r="H523" s="143"/>
      <c r="I523" s="143"/>
      <c r="J523" s="143"/>
      <c r="K523" s="143"/>
      <c r="L523" s="167">
        <f t="shared" si="95"/>
        <v>11.320694365080154</v>
      </c>
      <c r="M523" s="143">
        <f t="shared" si="87"/>
        <v>0.27509287307144775</v>
      </c>
      <c r="N523" s="143">
        <f t="shared" si="88"/>
        <v>45.282777460320617</v>
      </c>
      <c r="O523" s="143">
        <f t="shared" si="89"/>
        <v>0</v>
      </c>
      <c r="P523" s="143">
        <f t="shared" si="90"/>
        <v>3056.5874785716414</v>
      </c>
      <c r="Q523" s="143">
        <f t="shared" si="90"/>
        <v>0</v>
      </c>
      <c r="R523" s="143">
        <f t="shared" si="90"/>
        <v>0</v>
      </c>
      <c r="S523" s="143">
        <f t="shared" si="91"/>
        <v>3056.5874785716414</v>
      </c>
      <c r="T523" s="143">
        <f>U522-(U522*(0.5^(1/'SW7'!C$2)))</f>
        <v>2454.776022824808</v>
      </c>
      <c r="U523" s="143">
        <f t="shared" si="94"/>
        <v>387500.09828005981</v>
      </c>
      <c r="V523" s="147">
        <f>(U523*'SW7'!C$3/(B523*'SW7'!C$4)/1000)</f>
        <v>0.50217976198633307</v>
      </c>
      <c r="W523" s="147">
        <f>V523/'SW7'!C$5</f>
        <v>6.2772470248291636</v>
      </c>
    </row>
    <row r="524" spans="1:23" x14ac:dyDescent="0.35">
      <c r="A524" s="142">
        <f t="shared" si="92"/>
        <v>521</v>
      </c>
      <c r="B524" s="143">
        <f t="shared" si="93"/>
        <v>494.16758218948365</v>
      </c>
      <c r="C524" s="133">
        <v>270</v>
      </c>
      <c r="D524" s="133">
        <v>0</v>
      </c>
      <c r="E524" s="166">
        <v>0</v>
      </c>
      <c r="F524" s="143"/>
      <c r="G524" s="143"/>
      <c r="H524" s="143"/>
      <c r="I524" s="143"/>
      <c r="J524" s="143"/>
      <c r="K524" s="143"/>
      <c r="L524" s="167">
        <f t="shared" si="95"/>
        <v>11.331203878399268</v>
      </c>
      <c r="M524" s="143">
        <f t="shared" si="87"/>
        <v>0.27534825424510223</v>
      </c>
      <c r="N524" s="143">
        <f t="shared" si="88"/>
        <v>45.324815513597073</v>
      </c>
      <c r="O524" s="143">
        <f t="shared" si="89"/>
        <v>0</v>
      </c>
      <c r="P524" s="143">
        <f t="shared" si="90"/>
        <v>3059.4250471678024</v>
      </c>
      <c r="Q524" s="143">
        <f t="shared" si="90"/>
        <v>0</v>
      </c>
      <c r="R524" s="143">
        <f t="shared" si="90"/>
        <v>0</v>
      </c>
      <c r="S524" s="143">
        <f t="shared" si="91"/>
        <v>3059.4250471678024</v>
      </c>
      <c r="T524" s="143">
        <f>U523-(U523*(0.5^(1/'SW7'!C$2)))</f>
        <v>2458.6006484551472</v>
      </c>
      <c r="U524" s="143">
        <f t="shared" si="94"/>
        <v>388101.90973580664</v>
      </c>
      <c r="V524" s="147">
        <f>(U524*'SW7'!C$3/(B524*'SW7'!C$4)/1000)</f>
        <v>0.50254656153062616</v>
      </c>
      <c r="W524" s="147">
        <f>V524/'SW7'!C$5</f>
        <v>6.2818320191328265</v>
      </c>
    </row>
    <row r="525" spans="1:23" x14ac:dyDescent="0.35">
      <c r="A525" s="142">
        <f t="shared" si="92"/>
        <v>522</v>
      </c>
      <c r="B525" s="143">
        <f t="shared" si="93"/>
        <v>494.56786062212365</v>
      </c>
      <c r="C525" s="133">
        <v>270</v>
      </c>
      <c r="D525" s="133">
        <v>0</v>
      </c>
      <c r="E525" s="166">
        <v>0</v>
      </c>
      <c r="F525" s="143"/>
      <c r="G525" s="143"/>
      <c r="H525" s="143"/>
      <c r="I525" s="143"/>
      <c r="J525" s="143"/>
      <c r="K525" s="143"/>
      <c r="L525" s="167">
        <f t="shared" si="95"/>
        <v>11.341693239235614</v>
      </c>
      <c r="M525" s="143">
        <f t="shared" si="87"/>
        <v>0.27560314571342542</v>
      </c>
      <c r="N525" s="143">
        <f t="shared" si="88"/>
        <v>45.366772956942455</v>
      </c>
      <c r="O525" s="143">
        <f t="shared" si="89"/>
        <v>0</v>
      </c>
      <c r="P525" s="143">
        <f t="shared" si="90"/>
        <v>3062.2571745936157</v>
      </c>
      <c r="Q525" s="143">
        <f t="shared" si="90"/>
        <v>0</v>
      </c>
      <c r="R525" s="143">
        <f t="shared" si="90"/>
        <v>0</v>
      </c>
      <c r="S525" s="143">
        <f t="shared" si="91"/>
        <v>3062.2571745936157</v>
      </c>
      <c r="T525" s="143">
        <f>U524-(U524*(0.5^(1/'SW7'!C$2)))</f>
        <v>2462.4190062875859</v>
      </c>
      <c r="U525" s="143">
        <f t="shared" si="94"/>
        <v>388702.7341345193</v>
      </c>
      <c r="V525" s="147">
        <f>(U525*'SW7'!C$3/(B525*'SW7'!C$4)/1000)</f>
        <v>0.50291719315967465</v>
      </c>
      <c r="W525" s="147">
        <f>V525/'SW7'!C$5</f>
        <v>6.2864649144959328</v>
      </c>
    </row>
    <row r="526" spans="1:23" x14ac:dyDescent="0.35">
      <c r="A526" s="142">
        <f t="shared" si="92"/>
        <v>523</v>
      </c>
      <c r="B526" s="143">
        <f t="shared" si="93"/>
        <v>494.96249662368365</v>
      </c>
      <c r="C526" s="133">
        <v>270</v>
      </c>
      <c r="D526" s="133">
        <v>0</v>
      </c>
      <c r="E526" s="166">
        <v>0</v>
      </c>
      <c r="F526" s="143"/>
      <c r="G526" s="143"/>
      <c r="H526" s="143"/>
      <c r="I526" s="143"/>
      <c r="J526" s="143"/>
      <c r="K526" s="143"/>
      <c r="L526" s="167">
        <f t="shared" si="95"/>
        <v>11.352162524727948</v>
      </c>
      <c r="M526" s="143">
        <f t="shared" si="87"/>
        <v>0.27585754935088913</v>
      </c>
      <c r="N526" s="143">
        <f t="shared" si="88"/>
        <v>45.408650098911792</v>
      </c>
      <c r="O526" s="143">
        <f t="shared" si="89"/>
        <v>0</v>
      </c>
      <c r="P526" s="143">
        <f t="shared" si="90"/>
        <v>3065.0838816765458</v>
      </c>
      <c r="Q526" s="143">
        <f t="shared" si="90"/>
        <v>0</v>
      </c>
      <c r="R526" s="143">
        <f t="shared" si="90"/>
        <v>0</v>
      </c>
      <c r="S526" s="143">
        <f t="shared" si="91"/>
        <v>3065.0838816765458</v>
      </c>
      <c r="T526" s="143">
        <f>U525-(U525*(0.5^(1/'SW7'!C$2)))</f>
        <v>2466.2311014659936</v>
      </c>
      <c r="U526" s="143">
        <f t="shared" si="94"/>
        <v>389302.57230282534</v>
      </c>
      <c r="V526" s="147">
        <f>(U526*'SW7'!C$3/(B526*'SW7'!C$4)/1000)</f>
        <v>0.50329168766116317</v>
      </c>
      <c r="W526" s="147">
        <f>V526/'SW7'!C$5</f>
        <v>6.2911460957645398</v>
      </c>
    </row>
    <row r="527" spans="1:23" x14ac:dyDescent="0.35">
      <c r="A527" s="142">
        <f t="shared" si="92"/>
        <v>524</v>
      </c>
      <c r="B527" s="143">
        <f t="shared" si="93"/>
        <v>495.35146420000365</v>
      </c>
      <c r="C527" s="133">
        <v>270</v>
      </c>
      <c r="D527" s="133">
        <v>0</v>
      </c>
      <c r="E527" s="166">
        <v>0</v>
      </c>
      <c r="F527" s="143"/>
      <c r="G527" s="143"/>
      <c r="H527" s="143"/>
      <c r="I527" s="143"/>
      <c r="J527" s="143"/>
      <c r="K527" s="143"/>
      <c r="L527" s="167">
        <f t="shared" si="95"/>
        <v>11.362611811572965</v>
      </c>
      <c r="M527" s="143">
        <f t="shared" si="87"/>
        <v>0.27611146702122302</v>
      </c>
      <c r="N527" s="143">
        <f t="shared" si="88"/>
        <v>45.450447246291859</v>
      </c>
      <c r="O527" s="143">
        <f t="shared" si="89"/>
        <v>0</v>
      </c>
      <c r="P527" s="143">
        <f t="shared" si="90"/>
        <v>3067.9051891247004</v>
      </c>
      <c r="Q527" s="143">
        <f t="shared" si="90"/>
        <v>0</v>
      </c>
      <c r="R527" s="143">
        <f t="shared" si="90"/>
        <v>0</v>
      </c>
      <c r="S527" s="143">
        <f t="shared" si="91"/>
        <v>3067.9051891247004</v>
      </c>
      <c r="T527" s="143">
        <f>U526-(U526*(0.5^(1/'SW7'!C$2)))</f>
        <v>2470.0369392351131</v>
      </c>
      <c r="U527" s="143">
        <f t="shared" si="94"/>
        <v>389901.42508303589</v>
      </c>
      <c r="V527" s="147">
        <f>(U527*'SW7'!C$3/(B527*'SW7'!C$4)/1000)</f>
        <v>0.50367007611879544</v>
      </c>
      <c r="W527" s="147">
        <f>V527/'SW7'!C$5</f>
        <v>6.2958759514849429</v>
      </c>
    </row>
    <row r="528" spans="1:23" x14ac:dyDescent="0.35">
      <c r="A528" s="142">
        <f t="shared" si="92"/>
        <v>525</v>
      </c>
      <c r="B528" s="143">
        <f t="shared" si="93"/>
        <v>495.73473732500361</v>
      </c>
      <c r="C528" s="133">
        <v>270</v>
      </c>
      <c r="D528" s="133">
        <v>0</v>
      </c>
      <c r="E528" s="166">
        <v>0</v>
      </c>
      <c r="F528" s="143"/>
      <c r="G528" s="143"/>
      <c r="H528" s="143"/>
      <c r="I528" s="143"/>
      <c r="J528" s="143"/>
      <c r="K528" s="143"/>
      <c r="L528" s="167">
        <f t="shared" si="95"/>
        <v>11.373041176028703</v>
      </c>
      <c r="M528" s="143">
        <f t="shared" si="87"/>
        <v>0.27636490057749746</v>
      </c>
      <c r="N528" s="143">
        <f t="shared" si="88"/>
        <v>45.492164704114813</v>
      </c>
      <c r="O528" s="143">
        <f t="shared" si="89"/>
        <v>0</v>
      </c>
      <c r="P528" s="143">
        <f t="shared" si="90"/>
        <v>3070.7211175277498</v>
      </c>
      <c r="Q528" s="143">
        <f t="shared" si="90"/>
        <v>0</v>
      </c>
      <c r="R528" s="143">
        <f t="shared" si="90"/>
        <v>0</v>
      </c>
      <c r="S528" s="143">
        <f t="shared" si="91"/>
        <v>3070.7211175277498</v>
      </c>
      <c r="T528" s="143">
        <f>U527-(U527*(0.5^(1/'SW7'!C$2)))</f>
        <v>2473.8365249392227</v>
      </c>
      <c r="U528" s="143">
        <f t="shared" si="94"/>
        <v>390499.29333292547</v>
      </c>
      <c r="V528" s="147">
        <f>(U528*'SW7'!C$3/(B528*'SW7'!C$4)/1000)</f>
        <v>0.50405238991653234</v>
      </c>
      <c r="W528" s="147">
        <f>V528/'SW7'!C$5</f>
        <v>6.3006548739566544</v>
      </c>
    </row>
    <row r="529" spans="1:23" x14ac:dyDescent="0.35">
      <c r="A529" s="142">
        <f t="shared" si="92"/>
        <v>526</v>
      </c>
      <c r="B529" s="143">
        <f t="shared" si="93"/>
        <v>496.11228994068358</v>
      </c>
      <c r="C529" s="133">
        <v>270</v>
      </c>
      <c r="D529" s="133">
        <v>0</v>
      </c>
      <c r="E529" s="166">
        <v>0</v>
      </c>
      <c r="F529" s="143"/>
      <c r="G529" s="143"/>
      <c r="H529" s="143"/>
      <c r="I529" s="143"/>
      <c r="J529" s="143"/>
      <c r="K529" s="143"/>
      <c r="L529" s="167">
        <f t="shared" si="95"/>
        <v>11.383450693917826</v>
      </c>
      <c r="M529" s="143">
        <f t="shared" si="87"/>
        <v>0.27661785186220317</v>
      </c>
      <c r="N529" s="143">
        <f t="shared" si="88"/>
        <v>45.533802775671305</v>
      </c>
      <c r="O529" s="143">
        <f t="shared" si="89"/>
        <v>0</v>
      </c>
      <c r="P529" s="143">
        <f t="shared" si="90"/>
        <v>3073.5316873578131</v>
      </c>
      <c r="Q529" s="143">
        <f t="shared" si="90"/>
        <v>0</v>
      </c>
      <c r="R529" s="143">
        <f t="shared" si="90"/>
        <v>0</v>
      </c>
      <c r="S529" s="143">
        <f t="shared" si="91"/>
        <v>3073.5316873578131</v>
      </c>
      <c r="T529" s="143">
        <f>U528-(U528*(0.5^(1/'SW7'!C$2)))</f>
        <v>2477.6298640206223</v>
      </c>
      <c r="U529" s="143">
        <f t="shared" si="94"/>
        <v>391096.177925514</v>
      </c>
      <c r="V529" s="147">
        <f>(U529*'SW7'!C$3/(B529*'SW7'!C$4)/1000)</f>
        <v>0.50443866074290089</v>
      </c>
      <c r="W529" s="147">
        <f>V529/'SW7'!C$5</f>
        <v>6.3054832592862606</v>
      </c>
    </row>
    <row r="530" spans="1:23" x14ac:dyDescent="0.35">
      <c r="A530" s="142">
        <f t="shared" si="92"/>
        <v>527</v>
      </c>
      <c r="B530" s="143">
        <f t="shared" si="93"/>
        <v>496.48409595712354</v>
      </c>
      <c r="C530" s="133">
        <v>270</v>
      </c>
      <c r="D530" s="133">
        <v>0</v>
      </c>
      <c r="E530" s="166">
        <v>0</v>
      </c>
      <c r="F530" s="143"/>
      <c r="G530" s="143"/>
      <c r="H530" s="143"/>
      <c r="I530" s="143"/>
      <c r="J530" s="143"/>
      <c r="K530" s="143"/>
      <c r="L530" s="167">
        <f t="shared" si="95"/>
        <v>11.393840440630964</v>
      </c>
      <c r="M530" s="143">
        <f t="shared" si="87"/>
        <v>0.27687032270733242</v>
      </c>
      <c r="N530" s="143">
        <f t="shared" si="88"/>
        <v>45.575361762523855</v>
      </c>
      <c r="O530" s="143">
        <f t="shared" si="89"/>
        <v>0</v>
      </c>
      <c r="P530" s="143">
        <f t="shared" si="90"/>
        <v>3076.3369189703603</v>
      </c>
      <c r="Q530" s="143">
        <f t="shared" si="90"/>
        <v>0</v>
      </c>
      <c r="R530" s="143">
        <f t="shared" si="90"/>
        <v>0</v>
      </c>
      <c r="S530" s="143">
        <f t="shared" si="91"/>
        <v>3076.3369189703603</v>
      </c>
      <c r="T530" s="143">
        <f>U529-(U529*(0.5^(1/'SW7'!C$2)))</f>
        <v>2481.4169620185858</v>
      </c>
      <c r="U530" s="143">
        <f t="shared" si="94"/>
        <v>391692.07974885119</v>
      </c>
      <c r="V530" s="147">
        <f>(U530*'SW7'!C$3/(B530*'SW7'!C$4)/1000)</f>
        <v>0.50482892059537465</v>
      </c>
      <c r="W530" s="147">
        <f>V530/'SW7'!C$5</f>
        <v>6.3103615074421828</v>
      </c>
    </row>
    <row r="531" spans="1:23" x14ac:dyDescent="0.35">
      <c r="A531" s="142">
        <f t="shared" si="92"/>
        <v>528</v>
      </c>
      <c r="B531" s="143">
        <f t="shared" si="93"/>
        <v>496.85012925248355</v>
      </c>
      <c r="C531" s="133">
        <v>270</v>
      </c>
      <c r="D531" s="133">
        <v>0</v>
      </c>
      <c r="E531" s="166">
        <v>0</v>
      </c>
      <c r="F531" s="143"/>
      <c r="G531" s="143"/>
      <c r="H531" s="143"/>
      <c r="I531" s="143"/>
      <c r="J531" s="143"/>
      <c r="K531" s="143"/>
      <c r="L531" s="167">
        <f t="shared" si="95"/>
        <v>11.404210491129991</v>
      </c>
      <c r="M531" s="143">
        <f t="shared" si="87"/>
        <v>0.27712231493445877</v>
      </c>
      <c r="N531" s="143">
        <f t="shared" si="88"/>
        <v>45.616841964519963</v>
      </c>
      <c r="O531" s="143">
        <f t="shared" si="89"/>
        <v>0</v>
      </c>
      <c r="P531" s="143">
        <f t="shared" si="90"/>
        <v>3079.1368326050974</v>
      </c>
      <c r="Q531" s="143">
        <f t="shared" si="90"/>
        <v>0</v>
      </c>
      <c r="R531" s="143">
        <f t="shared" si="90"/>
        <v>0</v>
      </c>
      <c r="S531" s="143">
        <f t="shared" si="91"/>
        <v>3079.1368326050974</v>
      </c>
      <c r="T531" s="143">
        <f>U530-(U530*(0.5^(1/'SW7'!C$2)))</f>
        <v>2485.19782456744</v>
      </c>
      <c r="U531" s="143">
        <f t="shared" si="94"/>
        <v>392286.99970580294</v>
      </c>
      <c r="V531" s="147">
        <f>(U531*'SW7'!C$3/(B531*'SW7'!C$4)/1000)</f>
        <v>0.50522320178482805</v>
      </c>
      <c r="W531" s="147">
        <f>V531/'SW7'!C$5</f>
        <v>6.3152900223103501</v>
      </c>
    </row>
    <row r="532" spans="1:23" x14ac:dyDescent="0.35">
      <c r="A532" s="142">
        <f t="shared" si="92"/>
        <v>529</v>
      </c>
      <c r="B532" s="143">
        <f t="shared" si="93"/>
        <v>497.21036367300354</v>
      </c>
      <c r="C532" s="133">
        <v>270</v>
      </c>
      <c r="D532" s="133">
        <v>0</v>
      </c>
      <c r="E532" s="166">
        <v>0</v>
      </c>
      <c r="F532" s="143"/>
      <c r="G532" s="143"/>
      <c r="H532" s="143"/>
      <c r="I532" s="143"/>
      <c r="J532" s="143"/>
      <c r="K532" s="143"/>
      <c r="L532" s="167">
        <f t="shared" si="95"/>
        <v>11.414560919951274</v>
      </c>
      <c r="M532" s="143">
        <f t="shared" si="87"/>
        <v>0.27737383035481594</v>
      </c>
      <c r="N532" s="143">
        <f t="shared" si="88"/>
        <v>45.658243679805096</v>
      </c>
      <c r="O532" s="143">
        <f t="shared" si="89"/>
        <v>0</v>
      </c>
      <c r="P532" s="143">
        <f t="shared" si="90"/>
        <v>3081.9314483868438</v>
      </c>
      <c r="Q532" s="143">
        <f t="shared" si="90"/>
        <v>0</v>
      </c>
      <c r="R532" s="143">
        <f t="shared" si="90"/>
        <v>0</v>
      </c>
      <c r="S532" s="143">
        <f t="shared" si="91"/>
        <v>3081.9314483868438</v>
      </c>
      <c r="T532" s="143">
        <f>U531-(U531*(0.5^(1/'SW7'!C$2)))</f>
        <v>2488.9724573957501</v>
      </c>
      <c r="U532" s="143">
        <f t="shared" si="94"/>
        <v>392880.93871384062</v>
      </c>
      <c r="V532" s="147">
        <f>(U532*'SW7'!C$3/(B532*'SW7'!C$4)/1000)</f>
        <v>0.50562153694006584</v>
      </c>
      <c r="W532" s="147">
        <f>V532/'SW7'!C$5</f>
        <v>6.3202692117508228</v>
      </c>
    </row>
    <row r="533" spans="1:23" x14ac:dyDescent="0.35">
      <c r="A533" s="142">
        <f t="shared" si="92"/>
        <v>530</v>
      </c>
      <c r="B533" s="143">
        <f t="shared" si="93"/>
        <v>497.56477303300352</v>
      </c>
      <c r="C533" s="133">
        <v>270</v>
      </c>
      <c r="D533" s="133">
        <v>0</v>
      </c>
      <c r="E533" s="166">
        <v>0</v>
      </c>
      <c r="F533" s="143"/>
      <c r="G533" s="143"/>
      <c r="H533" s="143"/>
      <c r="I533" s="143"/>
      <c r="J533" s="143"/>
      <c r="K533" s="143"/>
      <c r="L533" s="167">
        <f t="shared" si="95"/>
        <v>11.424891801208847</v>
      </c>
      <c r="M533" s="143">
        <f t="shared" si="87"/>
        <v>0.27762487076937498</v>
      </c>
      <c r="N533" s="143">
        <f t="shared" si="88"/>
        <v>45.69956720483539</v>
      </c>
      <c r="O533" s="143">
        <f t="shared" si="89"/>
        <v>0</v>
      </c>
      <c r="P533" s="143">
        <f t="shared" si="90"/>
        <v>3084.7207863263889</v>
      </c>
      <c r="Q533" s="143">
        <f t="shared" si="90"/>
        <v>0</v>
      </c>
      <c r="R533" s="143">
        <f t="shared" si="90"/>
        <v>0</v>
      </c>
      <c r="S533" s="143">
        <f t="shared" si="91"/>
        <v>3084.7207863263889</v>
      </c>
      <c r="T533" s="143">
        <f>U532-(U532*(0.5^(1/'SW7'!C$2)))</f>
        <v>2492.7408663246315</v>
      </c>
      <c r="U533" s="143">
        <f t="shared" si="94"/>
        <v>393473.89770483173</v>
      </c>
      <c r="V533" s="147">
        <f>(U533*'SW7'!C$3/(B533*'SW7'!C$4)/1000)</f>
        <v>0.50602395901242703</v>
      </c>
      <c r="W533" s="147">
        <f>V533/'SW7'!C$5</f>
        <v>6.3252994876553377</v>
      </c>
    </row>
    <row r="534" spans="1:23" x14ac:dyDescent="0.35">
      <c r="A534" s="142">
        <f t="shared" si="92"/>
        <v>531</v>
      </c>
      <c r="B534" s="143">
        <f t="shared" si="93"/>
        <v>497.91333111488348</v>
      </c>
      <c r="C534" s="133">
        <v>270</v>
      </c>
      <c r="D534" s="133">
        <v>0</v>
      </c>
      <c r="E534" s="166">
        <v>0</v>
      </c>
      <c r="F534" s="143"/>
      <c r="G534" s="143"/>
      <c r="H534" s="143"/>
      <c r="I534" s="143"/>
      <c r="J534" s="143"/>
      <c r="K534" s="143"/>
      <c r="L534" s="167">
        <f t="shared" si="95"/>
        <v>11.435203208597652</v>
      </c>
      <c r="M534" s="143">
        <f t="shared" si="87"/>
        <v>0.27787543796892294</v>
      </c>
      <c r="N534" s="143">
        <f t="shared" si="88"/>
        <v>45.74081283439061</v>
      </c>
      <c r="O534" s="143">
        <f t="shared" si="89"/>
        <v>0</v>
      </c>
      <c r="P534" s="143">
        <f t="shared" si="90"/>
        <v>3087.5048663213661</v>
      </c>
      <c r="Q534" s="143">
        <f t="shared" si="90"/>
        <v>0</v>
      </c>
      <c r="R534" s="143">
        <f t="shared" si="90"/>
        <v>0</v>
      </c>
      <c r="S534" s="143">
        <f t="shared" si="91"/>
        <v>3087.5048663213661</v>
      </c>
      <c r="T534" s="143">
        <f>U533-(U533*(0.5^(1/'SW7'!C$2)))</f>
        <v>2496.5030572665855</v>
      </c>
      <c r="U534" s="143">
        <f t="shared" si="94"/>
        <v>394065.87762483349</v>
      </c>
      <c r="V534" s="147">
        <f>(U534*'SW7'!C$3/(B534*'SW7'!C$4)/1000)</f>
        <v>0.50643050128046851</v>
      </c>
      <c r="W534" s="147">
        <f>V534/'SW7'!C$5</f>
        <v>6.3303812660058565</v>
      </c>
    </row>
    <row r="535" spans="1:23" x14ac:dyDescent="0.35">
      <c r="A535" s="142">
        <f t="shared" si="92"/>
        <v>532</v>
      </c>
      <c r="B535" s="143">
        <f t="shared" si="93"/>
        <v>498.25601166912344</v>
      </c>
      <c r="C535" s="133">
        <v>270</v>
      </c>
      <c r="D535" s="133">
        <v>0</v>
      </c>
      <c r="E535" s="166">
        <v>0</v>
      </c>
      <c r="F535" s="143"/>
      <c r="G535" s="143"/>
      <c r="H535" s="143"/>
      <c r="I535" s="143"/>
      <c r="J535" s="143"/>
      <c r="K535" s="143"/>
      <c r="L535" s="167">
        <f t="shared" si="95"/>
        <v>11.445495215396665</v>
      </c>
      <c r="M535" s="143">
        <f t="shared" si="87"/>
        <v>0.27812553373413895</v>
      </c>
      <c r="N535" s="143">
        <f t="shared" si="88"/>
        <v>45.781980861586661</v>
      </c>
      <c r="O535" s="143">
        <f t="shared" si="89"/>
        <v>0</v>
      </c>
      <c r="P535" s="143">
        <f t="shared" si="90"/>
        <v>3090.2837081570997</v>
      </c>
      <c r="Q535" s="143">
        <f t="shared" si="90"/>
        <v>0</v>
      </c>
      <c r="R535" s="143">
        <f t="shared" si="90"/>
        <v>0</v>
      </c>
      <c r="S535" s="143">
        <f t="shared" si="91"/>
        <v>3090.2837081570997</v>
      </c>
      <c r="T535" s="143">
        <f>U534-(U534*(0.5^(1/'SW7'!C$2)))</f>
        <v>2500.2590362241608</v>
      </c>
      <c r="U535" s="143">
        <f t="shared" si="94"/>
        <v>394656.87943388824</v>
      </c>
      <c r="V535" s="147">
        <f>(U535*'SW7'!C$3/(B535*'SW7'!C$4)/1000)</f>
        <v>0.5068411973547251</v>
      </c>
      <c r="W535" s="147">
        <f>V535/'SW7'!C$5</f>
        <v>6.3355149669340634</v>
      </c>
    </row>
    <row r="536" spans="1:23" x14ac:dyDescent="0.35">
      <c r="A536" s="142">
        <f t="shared" si="92"/>
        <v>533</v>
      </c>
      <c r="B536" s="143">
        <f t="shared" si="93"/>
        <v>498.59278841428346</v>
      </c>
      <c r="C536" s="133">
        <v>270</v>
      </c>
      <c r="D536" s="133">
        <v>0</v>
      </c>
      <c r="E536" s="166">
        <v>0</v>
      </c>
      <c r="F536" s="143"/>
      <c r="G536" s="143"/>
      <c r="H536" s="143"/>
      <c r="I536" s="143"/>
      <c r="J536" s="143"/>
      <c r="K536" s="143"/>
      <c r="L536" s="167">
        <f t="shared" si="95"/>
        <v>11.455767894472</v>
      </c>
      <c r="M536" s="143">
        <f t="shared" si="87"/>
        <v>0.27837515983566957</v>
      </c>
      <c r="N536" s="143">
        <f t="shared" si="88"/>
        <v>45.823071577888001</v>
      </c>
      <c r="O536" s="143">
        <f t="shared" si="89"/>
        <v>0</v>
      </c>
      <c r="P536" s="143">
        <f t="shared" si="90"/>
        <v>3093.0573315074403</v>
      </c>
      <c r="Q536" s="143">
        <f t="shared" si="90"/>
        <v>0</v>
      </c>
      <c r="R536" s="143">
        <f t="shared" si="90"/>
        <v>0</v>
      </c>
      <c r="S536" s="143">
        <f t="shared" si="91"/>
        <v>3093.0573315074403</v>
      </c>
      <c r="T536" s="143">
        <f>U535-(U535*(0.5^(1/'SW7'!C$2)))</f>
        <v>2504.0088092885562</v>
      </c>
      <c r="U536" s="143">
        <f t="shared" si="94"/>
        <v>395246.90410582116</v>
      </c>
      <c r="V536" s="147">
        <f>(U536*'SW7'!C$3/(B536*'SW7'!C$4)/1000)</f>
        <v>0.5072560811825515</v>
      </c>
      <c r="W536" s="147">
        <f>V536/'SW7'!C$5</f>
        <v>6.3407010147818932</v>
      </c>
    </row>
    <row r="537" spans="1:23" x14ac:dyDescent="0.35">
      <c r="A537" s="142">
        <f t="shared" si="92"/>
        <v>534</v>
      </c>
      <c r="B537" s="143">
        <f t="shared" si="93"/>
        <v>498.92363503700346</v>
      </c>
      <c r="C537" s="133">
        <v>270</v>
      </c>
      <c r="D537" s="133">
        <v>0</v>
      </c>
      <c r="E537" s="166">
        <v>0</v>
      </c>
      <c r="F537" s="143"/>
      <c r="G537" s="143"/>
      <c r="H537" s="143"/>
      <c r="I537" s="143"/>
      <c r="J537" s="143"/>
      <c r="K537" s="143"/>
      <c r="L537" s="167">
        <f t="shared" si="95"/>
        <v>11.46602131828006</v>
      </c>
      <c r="M537" s="143">
        <f t="shared" si="87"/>
        <v>0.27862431803420545</v>
      </c>
      <c r="N537" s="143">
        <f t="shared" si="88"/>
        <v>45.864085273120239</v>
      </c>
      <c r="O537" s="143">
        <f t="shared" si="89"/>
        <v>0</v>
      </c>
      <c r="P537" s="143">
        <f t="shared" si="90"/>
        <v>3095.8257559356161</v>
      </c>
      <c r="Q537" s="143">
        <f t="shared" si="90"/>
        <v>0</v>
      </c>
      <c r="R537" s="143">
        <f t="shared" si="90"/>
        <v>0</v>
      </c>
      <c r="S537" s="143">
        <f t="shared" si="91"/>
        <v>3095.8257559356161</v>
      </c>
      <c r="T537" s="143">
        <f>U536-(U536*(0.5^(1/'SW7'!C$2)))</f>
        <v>2507.7523826384568</v>
      </c>
      <c r="U537" s="143">
        <f t="shared" si="94"/>
        <v>395835.95262804005</v>
      </c>
      <c r="V537" s="147">
        <f>(U537*'SW7'!C$3/(B537*'SW7'!C$4)/1000)</f>
        <v>0.50767518705304571</v>
      </c>
      <c r="W537" s="147">
        <f>V537/'SW7'!C$5</f>
        <v>6.3459398381630709</v>
      </c>
    </row>
    <row r="538" spans="1:23" x14ac:dyDescent="0.35">
      <c r="A538" s="142">
        <f t="shared" si="92"/>
        <v>535</v>
      </c>
      <c r="B538" s="143">
        <f t="shared" si="93"/>
        <v>499.24852519200346</v>
      </c>
      <c r="C538" s="133">
        <v>270</v>
      </c>
      <c r="D538" s="133">
        <v>0</v>
      </c>
      <c r="E538" s="166">
        <v>0</v>
      </c>
      <c r="F538" s="143"/>
      <c r="G538" s="143"/>
      <c r="H538" s="143"/>
      <c r="I538" s="143"/>
      <c r="J538" s="143"/>
      <c r="K538" s="143"/>
      <c r="L538" s="167">
        <f t="shared" si="95"/>
        <v>11.476255558870537</v>
      </c>
      <c r="M538" s="143">
        <f t="shared" si="87"/>
        <v>0.27887301008055404</v>
      </c>
      <c r="N538" s="143">
        <f t="shared" si="88"/>
        <v>45.90502223548215</v>
      </c>
      <c r="O538" s="143">
        <f t="shared" si="89"/>
        <v>0</v>
      </c>
      <c r="P538" s="143">
        <f t="shared" si="90"/>
        <v>3098.589000895045</v>
      </c>
      <c r="Q538" s="143">
        <f t="shared" si="90"/>
        <v>0</v>
      </c>
      <c r="R538" s="143">
        <f t="shared" si="90"/>
        <v>0</v>
      </c>
      <c r="S538" s="143">
        <f t="shared" si="91"/>
        <v>3098.589000895045</v>
      </c>
      <c r="T538" s="143">
        <f>U537-(U537*(0.5^(1/'SW7'!C$2)))</f>
        <v>2511.4897625388112</v>
      </c>
      <c r="U538" s="143">
        <f t="shared" si="94"/>
        <v>396424.02600133722</v>
      </c>
      <c r="V538" s="147">
        <f>(U538*'SW7'!C$3/(B538*'SW7'!C$4)/1000)</f>
        <v>0.50809854960205481</v>
      </c>
      <c r="W538" s="147">
        <f>V538/'SW7'!C$5</f>
        <v>6.3512318700256847</v>
      </c>
    </row>
    <row r="539" spans="1:23" x14ac:dyDescent="0.35">
      <c r="A539" s="142">
        <f t="shared" si="92"/>
        <v>536</v>
      </c>
      <c r="B539" s="143">
        <f t="shared" si="93"/>
        <v>499.56743250208348</v>
      </c>
      <c r="C539" s="133">
        <v>270</v>
      </c>
      <c r="D539" s="133">
        <v>0</v>
      </c>
      <c r="E539" s="166">
        <v>0</v>
      </c>
      <c r="F539" s="143"/>
      <c r="G539" s="143"/>
      <c r="H539" s="143"/>
      <c r="I539" s="143"/>
      <c r="J539" s="143"/>
      <c r="K539" s="143"/>
      <c r="L539" s="167">
        <f t="shared" si="95"/>
        <v>11.486470687889504</v>
      </c>
      <c r="M539" s="143">
        <f t="shared" si="87"/>
        <v>0.27912123771571495</v>
      </c>
      <c r="N539" s="143">
        <f t="shared" si="88"/>
        <v>45.945882751558017</v>
      </c>
      <c r="O539" s="143">
        <f t="shared" si="89"/>
        <v>0</v>
      </c>
      <c r="P539" s="143">
        <f t="shared" si="90"/>
        <v>3101.3470857301663</v>
      </c>
      <c r="Q539" s="143">
        <f t="shared" si="90"/>
        <v>0</v>
      </c>
      <c r="R539" s="143">
        <f t="shared" si="90"/>
        <v>0</v>
      </c>
      <c r="S539" s="143">
        <f t="shared" si="91"/>
        <v>3101.3470857301663</v>
      </c>
      <c r="T539" s="143">
        <f>U538-(U538*(0.5^(1/'SW7'!C$2)))</f>
        <v>2515.220955339435</v>
      </c>
      <c r="U539" s="143">
        <f t="shared" si="94"/>
        <v>397011.12523969344</v>
      </c>
      <c r="V539" s="147">
        <f>(U539*'SW7'!C$3/(B539*'SW7'!C$4)/1000)</f>
        <v>0.50852620381726588</v>
      </c>
      <c r="W539" s="147">
        <f>V539/'SW7'!C$5</f>
        <v>6.3565775477158235</v>
      </c>
    </row>
    <row r="540" spans="1:23" x14ac:dyDescent="0.35">
      <c r="A540" s="142">
        <f t="shared" si="92"/>
        <v>537</v>
      </c>
      <c r="B540" s="143">
        <f t="shared" si="93"/>
        <v>499.88033055812349</v>
      </c>
      <c r="C540" s="133">
        <v>270</v>
      </c>
      <c r="D540" s="133">
        <v>0</v>
      </c>
      <c r="E540" s="166">
        <v>0</v>
      </c>
      <c r="F540" s="143"/>
      <c r="G540" s="143"/>
      <c r="H540" s="143"/>
      <c r="I540" s="143"/>
      <c r="J540" s="143"/>
      <c r="K540" s="143"/>
      <c r="L540" s="167">
        <f t="shared" si="95"/>
        <v>11.496666776582398</v>
      </c>
      <c r="M540" s="143">
        <f t="shared" si="87"/>
        <v>0.27936900267095227</v>
      </c>
      <c r="N540" s="143">
        <f t="shared" si="88"/>
        <v>45.986667106329591</v>
      </c>
      <c r="O540" s="143">
        <f t="shared" si="89"/>
        <v>0</v>
      </c>
      <c r="P540" s="143">
        <f t="shared" si="90"/>
        <v>3104.1000296772472</v>
      </c>
      <c r="Q540" s="143">
        <f t="shared" si="90"/>
        <v>0</v>
      </c>
      <c r="R540" s="143">
        <f t="shared" si="90"/>
        <v>0</v>
      </c>
      <c r="S540" s="143">
        <f t="shared" si="91"/>
        <v>3104.1000296772472</v>
      </c>
      <c r="T540" s="143">
        <f>U539-(U539*(0.5^(1/'SW7'!C$2)))</f>
        <v>2518.94596747373</v>
      </c>
      <c r="U540" s="143">
        <f t="shared" si="94"/>
        <v>397597.25137008418</v>
      </c>
      <c r="V540" s="147">
        <f>(U540*'SW7'!C$3/(B540*'SW7'!C$4)/1000)</f>
        <v>0.50895818504338353</v>
      </c>
      <c r="W540" s="147">
        <f>V540/'SW7'!C$5</f>
        <v>6.3619773130422939</v>
      </c>
    </row>
    <row r="541" spans="1:23" x14ac:dyDescent="0.35">
      <c r="A541" s="142">
        <f t="shared" si="92"/>
        <v>538</v>
      </c>
      <c r="B541" s="143">
        <f t="shared" si="93"/>
        <v>500.18719291908349</v>
      </c>
      <c r="C541" s="133">
        <v>270</v>
      </c>
      <c r="D541" s="133">
        <v>0</v>
      </c>
      <c r="E541" s="166">
        <v>0</v>
      </c>
      <c r="F541" s="143"/>
      <c r="G541" s="143"/>
      <c r="H541" s="143"/>
      <c r="I541" s="143"/>
      <c r="J541" s="143"/>
      <c r="K541" s="143"/>
      <c r="L541" s="167">
        <f t="shared" si="95"/>
        <v>11.506843895796994</v>
      </c>
      <c r="M541" s="143">
        <f t="shared" si="87"/>
        <v>0.27961630666786691</v>
      </c>
      <c r="N541" s="143">
        <f t="shared" si="88"/>
        <v>46.027375583187975</v>
      </c>
      <c r="O541" s="143">
        <f t="shared" si="89"/>
        <v>0</v>
      </c>
      <c r="P541" s="143">
        <f t="shared" si="90"/>
        <v>3106.8478518651882</v>
      </c>
      <c r="Q541" s="143">
        <f t="shared" si="90"/>
        <v>0</v>
      </c>
      <c r="R541" s="143">
        <f t="shared" si="90"/>
        <v>0</v>
      </c>
      <c r="S541" s="143">
        <f t="shared" si="91"/>
        <v>3106.8478518651882</v>
      </c>
      <c r="T541" s="143">
        <f>U540-(U540*(0.5^(1/'SW7'!C$2)))</f>
        <v>2522.6648054576362</v>
      </c>
      <c r="U541" s="143">
        <f t="shared" si="94"/>
        <v>398182.40543228772</v>
      </c>
      <c r="V541" s="147">
        <f>(U541*'SW7'!C$3/(B541*'SW7'!C$4)/1000)</f>
        <v>0.5093945289873959</v>
      </c>
      <c r="W541" s="147">
        <f>V541/'SW7'!C$5</f>
        <v>6.3674316123424486</v>
      </c>
    </row>
    <row r="542" spans="1:23" x14ac:dyDescent="0.35">
      <c r="A542" s="142">
        <f t="shared" si="92"/>
        <v>539</v>
      </c>
      <c r="B542" s="143">
        <f t="shared" si="93"/>
        <v>500.48799311200349</v>
      </c>
      <c r="C542" s="133">
        <v>270</v>
      </c>
      <c r="D542" s="133">
        <v>0</v>
      </c>
      <c r="E542" s="166">
        <v>0</v>
      </c>
      <c r="F542" s="143"/>
      <c r="G542" s="143"/>
      <c r="H542" s="143"/>
      <c r="I542" s="143"/>
      <c r="J542" s="143"/>
      <c r="K542" s="143"/>
      <c r="L542" s="167">
        <f t="shared" si="95"/>
        <v>11.517002115986397</v>
      </c>
      <c r="M542" s="143">
        <f t="shared" si="87"/>
        <v>0.27986315141846946</v>
      </c>
      <c r="N542" s="143">
        <f t="shared" si="88"/>
        <v>46.068008463945588</v>
      </c>
      <c r="O542" s="143">
        <f t="shared" si="89"/>
        <v>0</v>
      </c>
      <c r="P542" s="143">
        <f t="shared" si="90"/>
        <v>3109.5905713163274</v>
      </c>
      <c r="Q542" s="143">
        <f t="shared" si="90"/>
        <v>0</v>
      </c>
      <c r="R542" s="143">
        <f t="shared" si="90"/>
        <v>0</v>
      </c>
      <c r="S542" s="143">
        <f t="shared" si="91"/>
        <v>3109.5905713163274</v>
      </c>
      <c r="T542" s="143">
        <f>U541-(U541*(0.5^(1/'SW7'!C$2)))</f>
        <v>2526.3774758883519</v>
      </c>
      <c r="U542" s="143">
        <f t="shared" si="94"/>
        <v>398766.58847869525</v>
      </c>
      <c r="V542" s="147">
        <f>(U542*'SW7'!C$3/(B542*'SW7'!C$4)/1000)</f>
        <v>0.50983527172392784</v>
      </c>
      <c r="W542" s="147">
        <f>V542/'SW7'!C$5</f>
        <v>6.3729408965490979</v>
      </c>
    </row>
    <row r="543" spans="1:23" x14ac:dyDescent="0.35">
      <c r="A543" s="142">
        <f t="shared" si="92"/>
        <v>540</v>
      </c>
      <c r="B543" s="143">
        <f t="shared" si="93"/>
        <v>500.78270463200352</v>
      </c>
      <c r="C543" s="133">
        <v>270</v>
      </c>
      <c r="D543" s="133">
        <v>0</v>
      </c>
      <c r="E543" s="166">
        <v>0</v>
      </c>
      <c r="F543" s="143"/>
      <c r="G543" s="143"/>
      <c r="H543" s="143"/>
      <c r="I543" s="143"/>
      <c r="J543" s="143"/>
      <c r="K543" s="143"/>
      <c r="L543" s="167">
        <f t="shared" si="95"/>
        <v>11.527141507211926</v>
      </c>
      <c r="M543" s="143">
        <f t="shared" si="87"/>
        <v>0.28010953862524979</v>
      </c>
      <c r="N543" s="143">
        <f t="shared" si="88"/>
        <v>46.108566028847704</v>
      </c>
      <c r="O543" s="143">
        <f t="shared" si="89"/>
        <v>0</v>
      </c>
      <c r="P543" s="143">
        <f t="shared" si="90"/>
        <v>3112.3282069472202</v>
      </c>
      <c r="Q543" s="143">
        <f t="shared" si="90"/>
        <v>0</v>
      </c>
      <c r="R543" s="143">
        <f t="shared" si="90"/>
        <v>0</v>
      </c>
      <c r="S543" s="143">
        <f t="shared" si="91"/>
        <v>3112.3282069472202</v>
      </c>
      <c r="T543" s="143">
        <f>U542-(U542*(0.5^(1/'SW7'!C$2)))</f>
        <v>2530.0839854429942</v>
      </c>
      <c r="U543" s="143">
        <f t="shared" si="94"/>
        <v>399349.80157412321</v>
      </c>
      <c r="V543" s="147">
        <f>(U543*'SW7'!C$3/(B543*'SW7'!C$4)/1000)</f>
        <v>0.51028044970068864</v>
      </c>
      <c r="W543" s="147">
        <f>V543/'SW7'!C$5</f>
        <v>6.3785056212586078</v>
      </c>
    </row>
  </sheetData>
  <pageMargins left="0.7" right="0.7" top="0.75" bottom="0.75" header="0.3" footer="0.3"/>
  <pageSetup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6C98-1418-48DC-8084-3BC2A25E744A}">
  <dimension ref="A1:AG13"/>
  <sheetViews>
    <sheetView zoomScaleNormal="100" workbookViewId="0">
      <selection activeCell="G5" sqref="G5"/>
    </sheetView>
  </sheetViews>
  <sheetFormatPr defaultColWidth="9.109375" defaultRowHeight="15" x14ac:dyDescent="0.35"/>
  <cols>
    <col min="1" max="1" width="12" style="136" bestFit="1" customWidth="1"/>
    <col min="2" max="6" width="9.109375" style="136"/>
    <col min="7" max="21" width="7" style="136" customWidth="1"/>
    <col min="22" max="22" width="9.109375" style="136"/>
    <col min="23" max="23" width="9.6640625" style="136" bestFit="1" customWidth="1"/>
    <col min="24" max="16384" width="9.109375" style="136"/>
  </cols>
  <sheetData>
    <row r="1" spans="1:33" x14ac:dyDescent="0.35">
      <c r="A1" s="136" t="s">
        <v>369</v>
      </c>
      <c r="B1" s="136">
        <v>0</v>
      </c>
      <c r="C1" s="136">
        <v>0.5</v>
      </c>
    </row>
    <row r="2" spans="1:33" x14ac:dyDescent="0.35">
      <c r="B2" s="136">
        <v>540</v>
      </c>
      <c r="C2" s="136">
        <v>0.5</v>
      </c>
    </row>
    <row r="3" spans="1:33" x14ac:dyDescent="0.35">
      <c r="A3" s="136" t="s">
        <v>370</v>
      </c>
      <c r="B3" s="136">
        <v>540</v>
      </c>
      <c r="C3" s="136">
        <v>0.33</v>
      </c>
      <c r="D3" s="136">
        <f>C3-0.16</f>
        <v>0.17</v>
      </c>
      <c r="E3" s="136">
        <f>0.5-C3</f>
        <v>0.16999999999999998</v>
      </c>
    </row>
    <row r="6" spans="1:33" x14ac:dyDescent="0.35">
      <c r="AG6" s="135"/>
    </row>
    <row r="7" spans="1:33" x14ac:dyDescent="0.35">
      <c r="AG7" s="135"/>
    </row>
    <row r="8" spans="1:33" x14ac:dyDescent="0.35">
      <c r="AG8" s="135"/>
    </row>
    <row r="9" spans="1:33" x14ac:dyDescent="0.35">
      <c r="AG9" s="135"/>
    </row>
    <row r="10" spans="1:33" x14ac:dyDescent="0.35">
      <c r="AG10" s="135"/>
    </row>
    <row r="13" spans="1:33" x14ac:dyDescent="0.35">
      <c r="AG13" s="135"/>
    </row>
  </sheetData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4E568-9AEE-4EFC-B29F-9844185858C0}">
  <dimension ref="A1:Y543"/>
  <sheetViews>
    <sheetView zoomScaleNormal="100" workbookViewId="0">
      <pane ySplit="1" topLeftCell="A247" activePane="bottomLeft" state="frozen"/>
      <selection pane="bottomLeft" activeCell="C274" sqref="C274"/>
    </sheetView>
  </sheetViews>
  <sheetFormatPr defaultColWidth="8.88671875" defaultRowHeight="15.6" x14ac:dyDescent="0.35"/>
  <cols>
    <col min="1" max="1" width="5.109375" style="20" bestFit="1" customWidth="1"/>
    <col min="2" max="2" width="10.44140625" style="21" bestFit="1" customWidth="1"/>
    <col min="3" max="4" width="10.44140625" style="20" bestFit="1" customWidth="1"/>
    <col min="5" max="5" width="10.44140625" style="164" bestFit="1" customWidth="1"/>
    <col min="6" max="6" width="9.33203125" style="21" bestFit="1" customWidth="1"/>
    <col min="7" max="7" width="19.5546875" style="21" bestFit="1" customWidth="1"/>
    <col min="8" max="8" width="22.5546875" style="21" bestFit="1" customWidth="1"/>
    <col min="9" max="9" width="19.88671875" style="21" bestFit="1" customWidth="1"/>
    <col min="10" max="10" width="11.88671875" style="21" bestFit="1" customWidth="1"/>
    <col min="11" max="11" width="14" style="21" bestFit="1" customWidth="1"/>
    <col min="12" max="12" width="6.109375" style="127" bestFit="1" customWidth="1"/>
    <col min="13" max="13" width="15.88671875" style="21" bestFit="1" customWidth="1"/>
    <col min="14" max="14" width="18.88671875" style="21" bestFit="1" customWidth="1"/>
    <col min="15" max="15" width="20.33203125" style="21" bestFit="1" customWidth="1"/>
    <col min="16" max="17" width="17" style="21" bestFit="1" customWidth="1"/>
    <col min="18" max="18" width="17.6640625" style="21" bestFit="1" customWidth="1"/>
    <col min="19" max="19" width="21.88671875" style="127" bestFit="1" customWidth="1"/>
    <col min="20" max="20" width="17.33203125" style="127" bestFit="1" customWidth="1"/>
    <col min="21" max="21" width="11.88671875" style="127" bestFit="1" customWidth="1"/>
    <col min="22" max="22" width="12.6640625" style="20" bestFit="1" customWidth="1"/>
    <col min="23" max="23" width="11.88671875" style="20" bestFit="1" customWidth="1"/>
    <col min="24" max="24" width="21.5546875" style="128" bestFit="1" customWidth="1"/>
    <col min="25" max="25" width="50.6640625" style="21" customWidth="1"/>
    <col min="26" max="26" width="23.33203125" style="21" bestFit="1" customWidth="1"/>
    <col min="27" max="16384" width="8.88671875" style="21"/>
  </cols>
  <sheetData>
    <row r="1" spans="1:25" s="126" customFormat="1" ht="15" customHeight="1" x14ac:dyDescent="0.4">
      <c r="A1" s="131" t="s">
        <v>228</v>
      </c>
      <c r="B1" s="151" t="s">
        <v>229</v>
      </c>
      <c r="C1" s="131" t="s">
        <v>260</v>
      </c>
      <c r="D1" s="131" t="s">
        <v>261</v>
      </c>
      <c r="E1" s="162" t="s">
        <v>262</v>
      </c>
      <c r="F1" s="151" t="s">
        <v>233</v>
      </c>
      <c r="G1" s="151" t="s">
        <v>234</v>
      </c>
      <c r="H1" s="151" t="s">
        <v>263</v>
      </c>
      <c r="I1" s="151" t="s">
        <v>236</v>
      </c>
      <c r="J1" s="151" t="s">
        <v>237</v>
      </c>
      <c r="K1" s="151" t="s">
        <v>238</v>
      </c>
      <c r="L1" s="132" t="s">
        <v>239</v>
      </c>
      <c r="M1" s="151" t="s">
        <v>240</v>
      </c>
      <c r="N1" s="151" t="s">
        <v>264</v>
      </c>
      <c r="O1" s="151" t="s">
        <v>242</v>
      </c>
      <c r="P1" s="151" t="s">
        <v>265</v>
      </c>
      <c r="Q1" s="151" t="s">
        <v>266</v>
      </c>
      <c r="R1" s="151" t="s">
        <v>267</v>
      </c>
      <c r="S1" s="151" t="s">
        <v>246</v>
      </c>
      <c r="T1" s="132" t="s">
        <v>247</v>
      </c>
      <c r="U1" s="132" t="s">
        <v>248</v>
      </c>
      <c r="V1" s="131" t="s">
        <v>249</v>
      </c>
      <c r="W1" s="131" t="s">
        <v>250</v>
      </c>
      <c r="X1" s="124"/>
      <c r="Y1" s="125"/>
    </row>
    <row r="2" spans="1:25" ht="15" customHeight="1" x14ac:dyDescent="0.35">
      <c r="A2" s="133" t="s">
        <v>198</v>
      </c>
      <c r="B2" s="134" t="s">
        <v>202</v>
      </c>
      <c r="C2" s="133" t="s">
        <v>251</v>
      </c>
      <c r="D2" s="133" t="s">
        <v>251</v>
      </c>
      <c r="E2" s="163" t="s">
        <v>252</v>
      </c>
      <c r="F2" s="134" t="s">
        <v>202</v>
      </c>
      <c r="G2" s="134" t="s">
        <v>202</v>
      </c>
      <c r="H2" s="134" t="s">
        <v>218</v>
      </c>
      <c r="I2" s="134" t="s">
        <v>253</v>
      </c>
      <c r="J2" s="134" t="s">
        <v>254</v>
      </c>
      <c r="K2" s="134" t="s">
        <v>202</v>
      </c>
      <c r="L2" s="134" t="s">
        <v>202</v>
      </c>
      <c r="M2" s="134" t="s">
        <v>202</v>
      </c>
      <c r="N2" s="134" t="s">
        <v>218</v>
      </c>
      <c r="O2" s="134" t="s">
        <v>253</v>
      </c>
      <c r="P2" s="134" t="s">
        <v>253</v>
      </c>
      <c r="Q2" s="134" t="s">
        <v>253</v>
      </c>
      <c r="R2" s="134" t="s">
        <v>253</v>
      </c>
      <c r="S2" s="134" t="s">
        <v>253</v>
      </c>
      <c r="T2" s="134" t="s">
        <v>253</v>
      </c>
      <c r="U2" s="134" t="s">
        <v>253</v>
      </c>
      <c r="V2" s="133" t="s">
        <v>255</v>
      </c>
      <c r="W2" s="133" t="s">
        <v>255</v>
      </c>
      <c r="Y2" s="129"/>
    </row>
    <row r="3" spans="1:25" ht="15" customHeight="1" x14ac:dyDescent="0.35">
      <c r="A3" s="133">
        <v>0</v>
      </c>
      <c r="B3" s="134" t="e" cm="1">
        <f t="array" aca="1" ref="B3" ca="1">_xll.RiskNormal('SW7'!C6,'SW7'!D6,_xll.RiskTruncateP(0.05,0.95),_xll.RiskName("Birth Weight"),_xll.RiskUnits("kg"))</f>
        <v>#NAME?</v>
      </c>
      <c r="C3" s="133" t="e" cm="1">
        <f t="array" aca="1" ref="C3" ca="1">_xll.RiskNormal(190,190*0.3941,_xll.RiskTruncateP(0.05,0.95),_xll.RiskName("Diet 1 Feed"),_xll.RiskUnits("ng/kg dry"))</f>
        <v>#NAME?</v>
      </c>
      <c r="D3" s="133">
        <v>0</v>
      </c>
      <c r="E3" s="163">
        <v>0</v>
      </c>
      <c r="F3" s="134" t="e" cm="1">
        <f t="array" aca="1" ref="F3" ca="1">_xll.RiskNormal((-0.0001*A3^2+0.0196*A3+11.697),(-0.0001*A3^2+0.0196*A3+11.697)*0.062,_xll.RiskTruncateP(0.05,0.95),_xll.RiskName("DMI Cow"),_xll.RiskUnits("kg"))</f>
        <v>#NAME?</v>
      </c>
      <c r="G3" s="134" t="e" cm="1">
        <f t="array" aca="1" ref="G3" ca="1">_xll.RiskNormal(F3*0.0243,F3*0.005,_xll.RiskTruncateP(0.05,0.95),_xll.RiskName("Soil Intake Cow"),_xll.RiskUnits("kg"))</f>
        <v>#NAME?</v>
      </c>
      <c r="H3" s="134" t="e" cm="1">
        <f t="array" aca="1" ref="H3" ca="1">_xll.RiskNormal('SW7'!C$12,'SW7'!D$12,_xll.RiskTruncateP(0.05,0.95),_xll.RiskName("Water Intake Cow"),_xll.RiskUnits("L"))</f>
        <v>#NAME?</v>
      </c>
      <c r="I3" s="134" t="e">
        <f ca="1">F3*C3+G3*D3+H3*E3</f>
        <v>#NAME?</v>
      </c>
      <c r="J3" s="134" t="e">
        <f ca="1">I3*0.0213</f>
        <v>#NAME?</v>
      </c>
      <c r="K3" s="134">
        <v>0</v>
      </c>
      <c r="L3" s="134"/>
      <c r="M3" s="134" t="e" cm="1">
        <f t="array" aca="1" ref="M3" ca="1">_xll.RiskNormal(0.0243*L3,0.005*L3,_xll.RiskTruncateP(0.05,0.95),_xll.RiskName("Soil Intake"),_xll.RiskUnits("kg"))</f>
        <v>#NAME?</v>
      </c>
      <c r="N3" s="134">
        <f>4*L3</f>
        <v>0</v>
      </c>
      <c r="O3" s="134" t="e">
        <f ca="1">J3*K3</f>
        <v>#NAME?</v>
      </c>
      <c r="P3" s="134" t="e">
        <f t="shared" ref="P3:R18" ca="1" si="0">C3*L3</f>
        <v>#NAME?</v>
      </c>
      <c r="Q3" s="134" t="e">
        <f t="shared" ca="1" si="0"/>
        <v>#NAME?</v>
      </c>
      <c r="R3" s="134">
        <f t="shared" si="0"/>
        <v>0</v>
      </c>
      <c r="S3" s="134" t="e">
        <f ca="1">SUM(O3:R3)</f>
        <v>#NAME?</v>
      </c>
      <c r="T3" s="134">
        <v>0</v>
      </c>
      <c r="U3" s="134">
        <v>0</v>
      </c>
      <c r="V3" s="137" t="e" cm="1">
        <f t="array" aca="1" ref="V3" ca="1">(U3*_xll.RiskNormal('SW7'!C$3,'SW7'!D$3,_xll.RiskTruncateP(0.05,0.95),_xll.RiskName("PFAS MUSCLE FRAC"))/(B3*_xll.RiskNormal('SW7'!C$4,'SW7'!E$4,_xll.RiskTruncateP(0.05,0.95),_xll.RiskName("MUSCLE BW FRAC"))))/1000</f>
        <v>#NAME?</v>
      </c>
      <c r="W3" s="137" t="e" cm="1">
        <f t="array" aca="1" ref="W3" ca="1">V3/_xll.RiskNormal('SW7'!C$5,'SW7'!D$5,_xll.RiskTruncateP(0.05,0.95),_xll.RiskName("Serum Part"))</f>
        <v>#NAME?</v>
      </c>
      <c r="Y3" s="127"/>
    </row>
    <row r="4" spans="1:25" ht="15" customHeight="1" x14ac:dyDescent="0.35">
      <c r="A4" s="133">
        <f>A3+1</f>
        <v>1</v>
      </c>
      <c r="B4" s="134" t="e" cm="1">
        <f t="array" aca="1" ref="B4" ca="1">B3+_xll.RiskNormal(0.5584 + 2*0.001787*A4 -3*0.00000155*A4^2 - 4*0.00000000133*A4^3,0.35*(0.5584 + 2*0.001787*A4 -3*0.00000155*A4^2 - 4*0.00000000133*A4^3),_xll.RiskTruncateP(0.05,0.95),_xll.RiskName("BW Gain"),_xll.RiskUnits("kg"))</f>
        <v>#NAME?</v>
      </c>
      <c r="C4" s="133" t="e" cm="1">
        <f t="array" aca="1" ref="C4" ca="1">_xll.RiskNormal(190,190*0.3941,_xll.RiskTruncateP(0.05,0.95),_xll.RiskName("Diet 1 Feed"),_xll.RiskUnits("ng/kg dry"))</f>
        <v>#NAME?</v>
      </c>
      <c r="D4" s="133">
        <v>0</v>
      </c>
      <c r="E4" s="163">
        <v>0</v>
      </c>
      <c r="F4" s="134" t="e" cm="1">
        <f t="array" aca="1" ref="F4" ca="1">_xll.RiskNormal((-0.0001*A4^2+0.0196*A4+11.697),(-0.0001*A4^2+0.0196*A4+11.697)*0.062,_xll.RiskTruncateP(0.05,0.95),_xll.RiskName("DMI Cow"),_xll.RiskUnits("kg"))</f>
        <v>#NAME?</v>
      </c>
      <c r="G4" s="134" t="e" cm="1">
        <f t="array" aca="1" ref="G4" ca="1">_xll.RiskNormal(F4*0.0243,F4*0.005,_xll.RiskTruncateP(0.05,0.95),_xll.RiskName("Soil Intake Cow"),_xll.RiskUnits("kg"))</f>
        <v>#NAME?</v>
      </c>
      <c r="H4" s="134" t="e" cm="1">
        <f t="array" aca="1" ref="H4" ca="1">_xll.RiskNormal('SW7'!C$12,'SW7'!D$12,_xll.RiskTruncateP(0.05,0.95),_xll.RiskName("Water Intake Cow"),_xll.RiskUnits("L"))</f>
        <v>#NAME?</v>
      </c>
      <c r="I4" s="134" t="e">
        <f ca="1">F4*C4+G4*D4+H4*E4</f>
        <v>#NAME?</v>
      </c>
      <c r="J4" s="134" t="e">
        <f ca="1">I4*0.0213</f>
        <v>#NAME?</v>
      </c>
      <c r="K4" s="134" t="e" cm="1">
        <f t="array" aca="1" ref="K4" ca="1">_xll.RiskNormal(-0.0000000257*A4^4+0.0000163*A4^3-0.003686*A4^2+0.3024*A4+1.445,(-0.0000000257*A4^4+0.0000163*A4^3-0.003686*A4^2+0.3024*A4+1.445)*0.355,_xll.RiskTruncateP(0.05,0.95),_xll.RiskName("Milk Intake"),_xll.RiskUnits("kg"))</f>
        <v>#NAME?</v>
      </c>
      <c r="L4" s="134"/>
      <c r="M4" s="134" t="e" cm="1">
        <f t="array" aca="1" ref="M4" ca="1">_xll.RiskNormal(0.0243*L4,0.005*L4,_xll.RiskTruncateP(0.05,0.95),_xll.RiskName("Soil Intake"),_xll.RiskUnits("kg"))</f>
        <v>#NAME?</v>
      </c>
      <c r="N4" s="134">
        <f>4*L4</f>
        <v>0</v>
      </c>
      <c r="O4" s="134" t="e">
        <f ca="1">J4*K4</f>
        <v>#NAME?</v>
      </c>
      <c r="P4" s="134" t="e">
        <f t="shared" ca="1" si="0"/>
        <v>#NAME?</v>
      </c>
      <c r="Q4" s="134" t="e">
        <f t="shared" ca="1" si="0"/>
        <v>#NAME?</v>
      </c>
      <c r="R4" s="134">
        <f t="shared" si="0"/>
        <v>0</v>
      </c>
      <c r="S4" s="134" t="e">
        <f ca="1">SUM(O4:R4)</f>
        <v>#NAME?</v>
      </c>
      <c r="T4" s="134" t="e" cm="1">
        <f t="array" aca="1" ref="T4" ca="1">U3-(U3*(0.5^(1/_xll.RiskNormal('SW7'!C$2,'SW7'!D$2,_xll.RiskTruncateP(0.05,0.95),_xll.RiskName("Halflife"),_xll.RiskUnits("d")))))</f>
        <v>#NAME?</v>
      </c>
      <c r="U4" s="134" t="e">
        <f ca="1">U3+S3-T3</f>
        <v>#NAME?</v>
      </c>
      <c r="V4" s="137" t="e" cm="1">
        <f t="array" aca="1" ref="V4" ca="1">(U4*_xll.RiskNormal('SW7'!C$3,'SW7'!D$3,_xll.RiskTruncateP(0.05,0.95),_xll.RiskName("PFAS MUSCLE FRAC"))/(B4*_xll.RiskNormal('SW7'!C$4,'SW7'!E$4,_xll.RiskTruncateP(0.05,0.95),_xll.RiskName("MUSCLE BW FRAC"))))/1000</f>
        <v>#NAME?</v>
      </c>
      <c r="W4" s="137" t="e" cm="1">
        <f t="array" aca="1" ref="W4" ca="1">V4/_xll.RiskNormal('SW7'!C$5,'SW7'!D$5,_xll.RiskTruncateP(0.05,0.95),_xll.RiskName("Serum Part"))</f>
        <v>#NAME?</v>
      </c>
    </row>
    <row r="5" spans="1:25" ht="15" customHeight="1" x14ac:dyDescent="0.35">
      <c r="A5" s="133">
        <f t="shared" ref="A5:A68" si="1">A4+1</f>
        <v>2</v>
      </c>
      <c r="B5" s="134" t="e" cm="1">
        <f t="array" aca="1" ref="B5" ca="1">B4+_xll.RiskNormal(0.5584 + 2*0.001787*A5 -3*0.00000155*A5^2 - 4*0.00000000133*A5^3,0.35*(0.5584 + 2*0.001787*A5 -3*0.00000155*A5^2 - 4*0.00000000133*A5^3),_xll.RiskTruncateP(0.05,0.95),_xll.RiskName("BW Gain"),_xll.RiskUnits("kg"))</f>
        <v>#NAME?</v>
      </c>
      <c r="C5" s="133" t="e" cm="1">
        <f t="array" aca="1" ref="C5" ca="1">_xll.RiskNormal(190,190*0.3941,_xll.RiskTruncateP(0.05,0.95),_xll.RiskName("Diet 1 Feed"),_xll.RiskUnits("ng/kg dry"))</f>
        <v>#NAME?</v>
      </c>
      <c r="D5" s="133">
        <v>0</v>
      </c>
      <c r="E5" s="163">
        <v>0</v>
      </c>
      <c r="F5" s="134" t="e" cm="1">
        <f t="array" aca="1" ref="F5" ca="1">_xll.RiskNormal((-0.0001*A5^2+0.0196*A5+11.697),(-0.0001*A5^2+0.0196*A5+11.697)*0.062,_xll.RiskTruncateP(0.05,0.95),_xll.RiskName("DMI Cow"),_xll.RiskUnits("kg"))</f>
        <v>#NAME?</v>
      </c>
      <c r="G5" s="134" t="e" cm="1">
        <f t="array" aca="1" ref="G5" ca="1">_xll.RiskNormal(F5*0.0243,F5*0.005,_xll.RiskTruncateP(0.05,0.95),_xll.RiskName("Soil Intake Cow"),_xll.RiskUnits("kg"))</f>
        <v>#NAME?</v>
      </c>
      <c r="H5" s="134" t="e" cm="1">
        <f t="array" aca="1" ref="H5" ca="1">_xll.RiskNormal('SW7'!C$12,'SW7'!D$12,_xll.RiskTruncateP(0.05,0.95),_xll.RiskName("Water Intake Cow"),_xll.RiskUnits("L"))</f>
        <v>#NAME?</v>
      </c>
      <c r="I5" s="134" t="e">
        <f t="shared" ref="I5:I68" ca="1" si="2">F5*C5+G5*D5+H5*E5</f>
        <v>#NAME?</v>
      </c>
      <c r="J5" s="134" t="e">
        <f t="shared" ref="J5:J68" ca="1" si="3">I5*0.0213</f>
        <v>#NAME?</v>
      </c>
      <c r="K5" s="134" t="e" cm="1">
        <f t="array" aca="1" ref="K5" ca="1">_xll.RiskNormal(-0.0000000257*A5^4+0.0000163*A5^3-0.003686*A5^2+0.3024*A5+1.445,(-0.0000000257*A5^4+0.0000163*A5^3-0.003686*A5^2+0.3024*A5+1.445)*0.355,_xll.RiskTruncateP(0.05,0.95),_xll.RiskName("Milk Intake"),_xll.RiskUnits("kg"))</f>
        <v>#NAME?</v>
      </c>
      <c r="L5" s="134"/>
      <c r="M5" s="134" t="e" cm="1">
        <f t="array" aca="1" ref="M5" ca="1">_xll.RiskNormal(0.0243*L5,0.005*L5,_xll.RiskTruncateP(0.05,0.95),_xll.RiskName("Soil Intake"),_xll.RiskUnits("kg"))</f>
        <v>#NAME?</v>
      </c>
      <c r="N5" s="134">
        <f t="shared" ref="N5:N68" si="4">4*L5</f>
        <v>0</v>
      </c>
      <c r="O5" s="134" t="e">
        <f t="shared" ref="O5:O68" ca="1" si="5">J5*K5</f>
        <v>#NAME?</v>
      </c>
      <c r="P5" s="134" t="e">
        <f t="shared" ca="1" si="0"/>
        <v>#NAME?</v>
      </c>
      <c r="Q5" s="134" t="e">
        <f t="shared" ca="1" si="0"/>
        <v>#NAME?</v>
      </c>
      <c r="R5" s="134">
        <f t="shared" si="0"/>
        <v>0</v>
      </c>
      <c r="S5" s="134" t="e">
        <f t="shared" ref="S5:S68" ca="1" si="6">SUM(O5:R5)</f>
        <v>#NAME?</v>
      </c>
      <c r="T5" s="134" t="e" cm="1">
        <f t="array" aca="1" ref="T5" ca="1">U4-(U4*(0.5^(1/_xll.RiskNormal('SW7'!C$2,'SW7'!D$2,_xll.RiskTruncateP(0.05,0.95),_xll.RiskName("Halflife"),_xll.RiskUnits("d")))))</f>
        <v>#NAME?</v>
      </c>
      <c r="U5" s="134" t="e">
        <f t="shared" ref="U5:U68" ca="1" si="7">U4+S4-T4</f>
        <v>#NAME?</v>
      </c>
      <c r="V5" s="137" t="e" cm="1">
        <f t="array" aca="1" ref="V5" ca="1">(U5*_xll.RiskNormal('SW7'!C$3,'SW7'!D$3,_xll.RiskTruncateP(0.05,0.95),_xll.RiskName("PFAS MUSCLE FRAC"))/(B5*_xll.RiskNormal('SW7'!C$4,'SW7'!E$4,_xll.RiskTruncateP(0.05,0.95),_xll.RiskName("MUSCLE BW FRAC"))))/1000</f>
        <v>#NAME?</v>
      </c>
      <c r="W5" s="137" t="e" cm="1">
        <f t="array" aca="1" ref="W5" ca="1">V5/_xll.RiskNormal('SW7'!C$5,'SW7'!D$5,_xll.RiskTruncateP(0.05,0.95),_xll.RiskName("Serum Part"))</f>
        <v>#NAME?</v>
      </c>
    </row>
    <row r="6" spans="1:25" x14ac:dyDescent="0.35">
      <c r="A6" s="133">
        <f t="shared" si="1"/>
        <v>3</v>
      </c>
      <c r="B6" s="134" t="e" cm="1">
        <f t="array" aca="1" ref="B6" ca="1">B5+_xll.RiskNormal(0.5584 + 2*0.001787*A6 -3*0.00000155*A6^2 - 4*0.00000000133*A6^3,0.35*(0.5584 + 2*0.001787*A6 -3*0.00000155*A6^2 - 4*0.00000000133*A6^3),_xll.RiskTruncateP(0.05,0.95),_xll.RiskName("BW Gain"),_xll.RiskUnits("kg"))</f>
        <v>#NAME?</v>
      </c>
      <c r="C6" s="133" t="e" cm="1">
        <f t="array" aca="1" ref="C6" ca="1">_xll.RiskNormal(190,190*0.3941,_xll.RiskTruncateP(0.05,0.95),_xll.RiskName("Diet 1 Feed"),_xll.RiskUnits("ng/kg dry"))</f>
        <v>#NAME?</v>
      </c>
      <c r="D6" s="133">
        <v>0</v>
      </c>
      <c r="E6" s="163">
        <v>0</v>
      </c>
      <c r="F6" s="134" t="e" cm="1">
        <f t="array" aca="1" ref="F6" ca="1">_xll.RiskNormal((-0.0001*A6^2+0.0196*A6+11.697),(-0.0001*A6^2+0.0196*A6+11.697)*0.062,_xll.RiskTruncateP(0.05,0.95),_xll.RiskName("DMI Cow"),_xll.RiskUnits("kg"))</f>
        <v>#NAME?</v>
      </c>
      <c r="G6" s="134" t="e" cm="1">
        <f t="array" aca="1" ref="G6" ca="1">_xll.RiskNormal(F6*0.0243,F6*0.005,_xll.RiskTruncateP(0.05,0.95),_xll.RiskName("Soil Intake Cow"),_xll.RiskUnits("kg"))</f>
        <v>#NAME?</v>
      </c>
      <c r="H6" s="134" t="e" cm="1">
        <f t="array" aca="1" ref="H6" ca="1">_xll.RiskNormal('SW7'!C$12,'SW7'!D$12,_xll.RiskTruncateP(0.05,0.95),_xll.RiskName("Water Intake Cow"),_xll.RiskUnits("L"))</f>
        <v>#NAME?</v>
      </c>
      <c r="I6" s="134" t="e">
        <f t="shared" ca="1" si="2"/>
        <v>#NAME?</v>
      </c>
      <c r="J6" s="134" t="e">
        <f t="shared" ca="1" si="3"/>
        <v>#NAME?</v>
      </c>
      <c r="K6" s="134" t="e" cm="1">
        <f t="array" aca="1" ref="K6" ca="1">_xll.RiskNormal(-0.0000000257*A6^4+0.0000163*A6^3-0.003686*A6^2+0.3024*A6+1.445,(-0.0000000257*A6^4+0.0000163*A6^3-0.003686*A6^2+0.3024*A6+1.445)*0.355,_xll.RiskTruncateP(0.05,0.95),_xll.RiskName("Milk Intake"),_xll.RiskUnits("kg"))</f>
        <v>#NAME?</v>
      </c>
      <c r="L6" s="134"/>
      <c r="M6" s="134" t="e" cm="1">
        <f t="array" aca="1" ref="M6" ca="1">_xll.RiskNormal(0.0243*L6,0.005*L6,_xll.RiskTruncateP(0.05,0.95),_xll.RiskName("Soil Intake"),_xll.RiskUnits("kg"))</f>
        <v>#NAME?</v>
      </c>
      <c r="N6" s="134">
        <f t="shared" si="4"/>
        <v>0</v>
      </c>
      <c r="O6" s="134" t="e">
        <f t="shared" ca="1" si="5"/>
        <v>#NAME?</v>
      </c>
      <c r="P6" s="134" t="e">
        <f t="shared" ca="1" si="0"/>
        <v>#NAME?</v>
      </c>
      <c r="Q6" s="134" t="e">
        <f t="shared" ca="1" si="0"/>
        <v>#NAME?</v>
      </c>
      <c r="R6" s="134">
        <f t="shared" si="0"/>
        <v>0</v>
      </c>
      <c r="S6" s="134" t="e">
        <f t="shared" ca="1" si="6"/>
        <v>#NAME?</v>
      </c>
      <c r="T6" s="134" t="e" cm="1">
        <f t="array" aca="1" ref="T6" ca="1">U5-(U5*(0.5^(1/_xll.RiskNormal('SW7'!C$2,'SW7'!D$2,_xll.RiskTruncateP(0.05,0.95),_xll.RiskName("Halflife"),_xll.RiskUnits("d")))))</f>
        <v>#NAME?</v>
      </c>
      <c r="U6" s="134" t="e">
        <f t="shared" ca="1" si="7"/>
        <v>#NAME?</v>
      </c>
      <c r="V6" s="137" t="e" cm="1">
        <f t="array" aca="1" ref="V6" ca="1">(U6*_xll.RiskNormal('SW7'!C$3,'SW7'!D$3,_xll.RiskTruncateP(0.05,0.95),_xll.RiskName("PFAS MUSCLE FRAC"))/(B6*_xll.RiskNormal('SW7'!C$4,'SW7'!E$4,_xll.RiskTruncateP(0.05,0.95),_xll.RiskName("MUSCLE BW FRAC"))))/1000</f>
        <v>#NAME?</v>
      </c>
      <c r="W6" s="137" t="e" cm="1">
        <f t="array" aca="1" ref="W6" ca="1">V6/_xll.RiskNormal('SW7'!C$5,'SW7'!D$5,_xll.RiskTruncateP(0.05,0.95),_xll.RiskName("Serum Part"))</f>
        <v>#NAME?</v>
      </c>
    </row>
    <row r="7" spans="1:25" x14ac:dyDescent="0.35">
      <c r="A7" s="133">
        <f t="shared" si="1"/>
        <v>4</v>
      </c>
      <c r="B7" s="134" t="e" cm="1">
        <f t="array" aca="1" ref="B7" ca="1">B6+_xll.RiskNormal(0.5584 + 2*0.001787*A7 -3*0.00000155*A7^2 - 4*0.00000000133*A7^3,0.35*(0.5584 + 2*0.001787*A7 -3*0.00000155*A7^2 - 4*0.00000000133*A7^3),_xll.RiskTruncateP(0.05,0.95),_xll.RiskName("BW Gain"),_xll.RiskUnits("kg"))</f>
        <v>#NAME?</v>
      </c>
      <c r="C7" s="133" t="e" cm="1">
        <f t="array" aca="1" ref="C7" ca="1">_xll.RiskNormal(190,190*0.3941,_xll.RiskTruncateP(0.05,0.95),_xll.RiskName("Diet 1 Feed"),_xll.RiskUnits("ng/kg dry"))</f>
        <v>#NAME?</v>
      </c>
      <c r="D7" s="133">
        <v>0</v>
      </c>
      <c r="E7" s="163">
        <v>0</v>
      </c>
      <c r="F7" s="134" t="e" cm="1">
        <f t="array" aca="1" ref="F7" ca="1">_xll.RiskNormal((-0.0001*A7^2+0.0196*A7+11.697),(-0.0001*A7^2+0.0196*A7+11.697)*0.062,_xll.RiskTruncateP(0.05,0.95),_xll.RiskName("DMI Cow"),_xll.RiskUnits("kg"))</f>
        <v>#NAME?</v>
      </c>
      <c r="G7" s="134" t="e" cm="1">
        <f t="array" aca="1" ref="G7" ca="1">_xll.RiskNormal(F7*0.0243,F7*0.005,_xll.RiskTruncateP(0.05,0.95),_xll.RiskName("Soil Intake Cow"),_xll.RiskUnits("kg"))</f>
        <v>#NAME?</v>
      </c>
      <c r="H7" s="134" t="e" cm="1">
        <f t="array" aca="1" ref="H7" ca="1">_xll.RiskNormal('SW7'!C$12,'SW7'!D$12,_xll.RiskTruncateP(0.05,0.95),_xll.RiskName("Water Intake Cow"),_xll.RiskUnits("L"))</f>
        <v>#NAME?</v>
      </c>
      <c r="I7" s="134" t="e">
        <f t="shared" ca="1" si="2"/>
        <v>#NAME?</v>
      </c>
      <c r="J7" s="134" t="e">
        <f t="shared" ca="1" si="3"/>
        <v>#NAME?</v>
      </c>
      <c r="K7" s="134" t="e" cm="1">
        <f t="array" aca="1" ref="K7" ca="1">_xll.RiskNormal(-0.0000000257*A7^4+0.0000163*A7^3-0.003686*A7^2+0.3024*A7+1.445,(-0.0000000257*A7^4+0.0000163*A7^3-0.003686*A7^2+0.3024*A7+1.445)*0.355,_xll.RiskTruncateP(0.05,0.95),_xll.RiskName("Milk Intake"),_xll.RiskUnits("kg"))</f>
        <v>#NAME?</v>
      </c>
      <c r="L7" s="134"/>
      <c r="M7" s="134" t="e" cm="1">
        <f t="array" aca="1" ref="M7" ca="1">_xll.RiskNormal(0.0243*L7,0.005*L7,_xll.RiskTruncateP(0.05,0.95),_xll.RiskName("Soil Intake"),_xll.RiskUnits("kg"))</f>
        <v>#NAME?</v>
      </c>
      <c r="N7" s="134">
        <f t="shared" si="4"/>
        <v>0</v>
      </c>
      <c r="O7" s="134" t="e">
        <f t="shared" ca="1" si="5"/>
        <v>#NAME?</v>
      </c>
      <c r="P7" s="134" t="e">
        <f t="shared" ca="1" si="0"/>
        <v>#NAME?</v>
      </c>
      <c r="Q7" s="134" t="e">
        <f t="shared" ca="1" si="0"/>
        <v>#NAME?</v>
      </c>
      <c r="R7" s="134">
        <f t="shared" si="0"/>
        <v>0</v>
      </c>
      <c r="S7" s="134" t="e">
        <f t="shared" ca="1" si="6"/>
        <v>#NAME?</v>
      </c>
      <c r="T7" s="134" t="e" cm="1">
        <f t="array" aca="1" ref="T7" ca="1">U6-(U6*(0.5^(1/_xll.RiskNormal('SW7'!C$2,'SW7'!D$2,_xll.RiskTruncateP(0.05,0.95),_xll.RiskName("Halflife"),_xll.RiskUnits("d")))))</f>
        <v>#NAME?</v>
      </c>
      <c r="U7" s="134" t="e">
        <f t="shared" ca="1" si="7"/>
        <v>#NAME?</v>
      </c>
      <c r="V7" s="137" t="e" cm="1">
        <f t="array" aca="1" ref="V7" ca="1">(U7*_xll.RiskNormal('SW7'!C$3,'SW7'!D$3,_xll.RiskTruncateP(0.05,0.95),_xll.RiskName("PFAS MUSCLE FRAC"))/(B7*_xll.RiskNormal('SW7'!C$4,'SW7'!E$4,_xll.RiskTruncateP(0.05,0.95),_xll.RiskName("MUSCLE BW FRAC"))))/1000</f>
        <v>#NAME?</v>
      </c>
      <c r="W7" s="137" t="e" cm="1">
        <f t="array" aca="1" ref="W7" ca="1">V7/_xll.RiskNormal('SW7'!C$5,'SW7'!D$5,_xll.RiskTruncateP(0.05,0.95),_xll.RiskName("Serum Part"))</f>
        <v>#NAME?</v>
      </c>
    </row>
    <row r="8" spans="1:25" x14ac:dyDescent="0.35">
      <c r="A8" s="133">
        <f t="shared" si="1"/>
        <v>5</v>
      </c>
      <c r="B8" s="134" t="e" cm="1">
        <f t="array" aca="1" ref="B8" ca="1">B7+_xll.RiskNormal(0.5584 + 2*0.001787*A8 -3*0.00000155*A8^2 - 4*0.00000000133*A8^3,0.35*(0.5584 + 2*0.001787*A8 -3*0.00000155*A8^2 - 4*0.00000000133*A8^3),_xll.RiskTruncateP(0.05,0.95),_xll.RiskName("BW Gain"),_xll.RiskUnits("kg"))</f>
        <v>#NAME?</v>
      </c>
      <c r="C8" s="133" t="e" cm="1">
        <f t="array" aca="1" ref="C8" ca="1">_xll.RiskNormal(190,190*0.3941,_xll.RiskTruncateP(0.05,0.95),_xll.RiskName("Diet 1 Feed"),_xll.RiskUnits("ng/kg dry"))</f>
        <v>#NAME?</v>
      </c>
      <c r="D8" s="133">
        <v>0</v>
      </c>
      <c r="E8" s="163">
        <v>0</v>
      </c>
      <c r="F8" s="134" t="e" cm="1">
        <f t="array" aca="1" ref="F8" ca="1">_xll.RiskNormal((-0.0001*A8^2+0.0196*A8+11.697),(-0.0001*A8^2+0.0196*A8+11.697)*0.062,_xll.RiskTruncateP(0.05,0.95),_xll.RiskName("DMI Cow"),_xll.RiskUnits("kg"))</f>
        <v>#NAME?</v>
      </c>
      <c r="G8" s="134" t="e" cm="1">
        <f t="array" aca="1" ref="G8" ca="1">_xll.RiskNormal(F8*0.0243,F8*0.005,_xll.RiskTruncateP(0.05,0.95),_xll.RiskName("Soil Intake Cow"),_xll.RiskUnits("kg"))</f>
        <v>#NAME?</v>
      </c>
      <c r="H8" s="134" t="e" cm="1">
        <f t="array" aca="1" ref="H8" ca="1">_xll.RiskNormal('SW7'!C$12,'SW7'!D$12,_xll.RiskTruncateP(0.05,0.95),_xll.RiskName("Water Intake Cow"),_xll.RiskUnits("L"))</f>
        <v>#NAME?</v>
      </c>
      <c r="I8" s="134" t="e">
        <f t="shared" ca="1" si="2"/>
        <v>#NAME?</v>
      </c>
      <c r="J8" s="134" t="e">
        <f t="shared" ca="1" si="3"/>
        <v>#NAME?</v>
      </c>
      <c r="K8" s="134" t="e" cm="1">
        <f t="array" aca="1" ref="K8" ca="1">_xll.RiskNormal(-0.0000000257*A8^4+0.0000163*A8^3-0.003686*A8^2+0.3024*A8+1.445,(-0.0000000257*A8^4+0.0000163*A8^3-0.003686*A8^2+0.3024*A8+1.445)*0.355,_xll.RiskTruncateP(0.05,0.95),_xll.RiskName("Milk Intake"),_xll.RiskUnits("kg"))</f>
        <v>#NAME?</v>
      </c>
      <c r="L8" s="134"/>
      <c r="M8" s="134" t="e" cm="1">
        <f t="array" aca="1" ref="M8" ca="1">_xll.RiskNormal(0.0243*L8,0.005*L8,_xll.RiskTruncateP(0.05,0.95),_xll.RiskName("Soil Intake"),_xll.RiskUnits("kg"))</f>
        <v>#NAME?</v>
      </c>
      <c r="N8" s="134">
        <f t="shared" si="4"/>
        <v>0</v>
      </c>
      <c r="O8" s="134" t="e">
        <f t="shared" ca="1" si="5"/>
        <v>#NAME?</v>
      </c>
      <c r="P8" s="134" t="e">
        <f t="shared" ca="1" si="0"/>
        <v>#NAME?</v>
      </c>
      <c r="Q8" s="134" t="e">
        <f t="shared" ca="1" si="0"/>
        <v>#NAME?</v>
      </c>
      <c r="R8" s="134">
        <f t="shared" si="0"/>
        <v>0</v>
      </c>
      <c r="S8" s="134" t="e">
        <f t="shared" ca="1" si="6"/>
        <v>#NAME?</v>
      </c>
      <c r="T8" s="134" t="e" cm="1">
        <f t="array" aca="1" ref="T8" ca="1">U7-(U7*(0.5^(1/_xll.RiskNormal('SW7'!C$2,'SW7'!D$2,_xll.RiskTruncateP(0.05,0.95),_xll.RiskName("Halflife"),_xll.RiskUnits("d")))))</f>
        <v>#NAME?</v>
      </c>
      <c r="U8" s="134" t="e">
        <f t="shared" ca="1" si="7"/>
        <v>#NAME?</v>
      </c>
      <c r="V8" s="137" t="e" cm="1">
        <f t="array" aca="1" ref="V8" ca="1">(U8*_xll.RiskNormal('SW7'!C$3,'SW7'!D$3,_xll.RiskTruncateP(0.05,0.95),_xll.RiskName("PFAS MUSCLE FRAC"))/(B8*_xll.RiskNormal('SW7'!C$4,'SW7'!E$4,_xll.RiskTruncateP(0.05,0.95),_xll.RiskName("MUSCLE BW FRAC"))))/1000</f>
        <v>#NAME?</v>
      </c>
      <c r="W8" s="137" t="e" cm="1">
        <f t="array" aca="1" ref="W8" ca="1">V8/_xll.RiskNormal('SW7'!C$5,'SW7'!D$5,_xll.RiskTruncateP(0.05,0.95),_xll.RiskName("Serum Part"))</f>
        <v>#NAME?</v>
      </c>
    </row>
    <row r="9" spans="1:25" x14ac:dyDescent="0.35">
      <c r="A9" s="133">
        <f t="shared" si="1"/>
        <v>6</v>
      </c>
      <c r="B9" s="134" t="e" cm="1">
        <f t="array" aca="1" ref="B9" ca="1">B8+_xll.RiskNormal(0.5584 + 2*0.001787*A9 -3*0.00000155*A9^2 - 4*0.00000000133*A9^3,0.35*(0.5584 + 2*0.001787*A9 -3*0.00000155*A9^2 - 4*0.00000000133*A9^3),_xll.RiskTruncateP(0.05,0.95),_xll.RiskName("BW Gain"),_xll.RiskUnits("kg"))</f>
        <v>#NAME?</v>
      </c>
      <c r="C9" s="133" t="e" cm="1">
        <f t="array" aca="1" ref="C9" ca="1">_xll.RiskNormal(190,190*0.3941,_xll.RiskTruncateP(0.05,0.95),_xll.RiskName("Diet 1 Feed"),_xll.RiskUnits("ng/kg dry"))</f>
        <v>#NAME?</v>
      </c>
      <c r="D9" s="133">
        <v>0</v>
      </c>
      <c r="E9" s="163">
        <v>0</v>
      </c>
      <c r="F9" s="134" t="e" cm="1">
        <f t="array" aca="1" ref="F9" ca="1">_xll.RiskNormal((-0.0001*A9^2+0.0196*A9+11.697),(-0.0001*A9^2+0.0196*A9+11.697)*0.062,_xll.RiskTruncateP(0.05,0.95),_xll.RiskName("DMI Cow"),_xll.RiskUnits("kg"))</f>
        <v>#NAME?</v>
      </c>
      <c r="G9" s="134" t="e" cm="1">
        <f t="array" aca="1" ref="G9" ca="1">_xll.RiskNormal(F9*0.0243,F9*0.005,_xll.RiskTruncateP(0.05,0.95),_xll.RiskName("Soil Intake Cow"),_xll.RiskUnits("kg"))</f>
        <v>#NAME?</v>
      </c>
      <c r="H9" s="134" t="e" cm="1">
        <f t="array" aca="1" ref="H9" ca="1">_xll.RiskNormal('SW7'!C$12,'SW7'!D$12,_xll.RiskTruncateP(0.05,0.95),_xll.RiskName("Water Intake Cow"),_xll.RiskUnits("L"))</f>
        <v>#NAME?</v>
      </c>
      <c r="I9" s="134" t="e">
        <f t="shared" ca="1" si="2"/>
        <v>#NAME?</v>
      </c>
      <c r="J9" s="134" t="e">
        <f t="shared" ca="1" si="3"/>
        <v>#NAME?</v>
      </c>
      <c r="K9" s="134" t="e" cm="1">
        <f t="array" aca="1" ref="K9" ca="1">_xll.RiskNormal(-0.0000000257*A9^4+0.0000163*A9^3-0.003686*A9^2+0.3024*A9+1.445,(-0.0000000257*A9^4+0.0000163*A9^3-0.003686*A9^2+0.3024*A9+1.445)*0.355,_xll.RiskTruncateP(0.05,0.95),_xll.RiskName("Milk Intake"),_xll.RiskUnits("kg"))</f>
        <v>#NAME?</v>
      </c>
      <c r="L9" s="134"/>
      <c r="M9" s="134" t="e" cm="1">
        <f t="array" aca="1" ref="M9" ca="1">_xll.RiskNormal(0.0243*L9,0.005*L9,_xll.RiskTruncateP(0.05,0.95),_xll.RiskName("Soil Intake"),_xll.RiskUnits("kg"))</f>
        <v>#NAME?</v>
      </c>
      <c r="N9" s="134">
        <f t="shared" si="4"/>
        <v>0</v>
      </c>
      <c r="O9" s="134" t="e">
        <f t="shared" ca="1" si="5"/>
        <v>#NAME?</v>
      </c>
      <c r="P9" s="134" t="e">
        <f t="shared" ca="1" si="0"/>
        <v>#NAME?</v>
      </c>
      <c r="Q9" s="134" t="e">
        <f t="shared" ca="1" si="0"/>
        <v>#NAME?</v>
      </c>
      <c r="R9" s="134">
        <f t="shared" si="0"/>
        <v>0</v>
      </c>
      <c r="S9" s="134" t="e">
        <f t="shared" ca="1" si="6"/>
        <v>#NAME?</v>
      </c>
      <c r="T9" s="134" t="e" cm="1">
        <f t="array" aca="1" ref="T9" ca="1">U8-(U8*(0.5^(1/_xll.RiskNormal('SW7'!C$2,'SW7'!D$2,_xll.RiskTruncateP(0.05,0.95),_xll.RiskName("Halflife"),_xll.RiskUnits("d")))))</f>
        <v>#NAME?</v>
      </c>
      <c r="U9" s="134" t="e">
        <f t="shared" ca="1" si="7"/>
        <v>#NAME?</v>
      </c>
      <c r="V9" s="137" t="e" cm="1">
        <f t="array" aca="1" ref="V9" ca="1">(U9*_xll.RiskNormal('SW7'!C$3,'SW7'!D$3,_xll.RiskTruncateP(0.05,0.95),_xll.RiskName("PFAS MUSCLE FRAC"))/(B9*_xll.RiskNormal('SW7'!C$4,'SW7'!E$4,_xll.RiskTruncateP(0.05,0.95),_xll.RiskName("MUSCLE BW FRAC"))))/1000</f>
        <v>#NAME?</v>
      </c>
      <c r="W9" s="137" t="e" cm="1">
        <f t="array" aca="1" ref="W9" ca="1">V9/_xll.RiskNormal('SW7'!C$5,'SW7'!D$5,_xll.RiskTruncateP(0.05,0.95),_xll.RiskName("Serum Part"))</f>
        <v>#NAME?</v>
      </c>
    </row>
    <row r="10" spans="1:25" x14ac:dyDescent="0.35">
      <c r="A10" s="133">
        <f t="shared" si="1"/>
        <v>7</v>
      </c>
      <c r="B10" s="134" t="e" cm="1">
        <f t="array" aca="1" ref="B10" ca="1">B9+_xll.RiskNormal(0.5584 + 2*0.001787*A10 -3*0.00000155*A10^2 - 4*0.00000000133*A10^3,0.35*(0.5584 + 2*0.001787*A10 -3*0.00000155*A10^2 - 4*0.00000000133*A10^3),_xll.RiskTruncateP(0.05,0.95),_xll.RiskName("BW Gain"),_xll.RiskUnits("kg"))</f>
        <v>#NAME?</v>
      </c>
      <c r="C10" s="133" t="e" cm="1">
        <f t="array" aca="1" ref="C10" ca="1">_xll.RiskNormal(190,190*0.3941,_xll.RiskTruncateP(0.05,0.95),_xll.RiskName("Diet 1 Feed"),_xll.RiskUnits("ng/kg dry"))</f>
        <v>#NAME?</v>
      </c>
      <c r="D10" s="133">
        <v>0</v>
      </c>
      <c r="E10" s="163">
        <v>0</v>
      </c>
      <c r="F10" s="134" t="e" cm="1">
        <f t="array" aca="1" ref="F10" ca="1">_xll.RiskNormal((-0.0001*A10^2+0.0196*A10+11.697),(-0.0001*A10^2+0.0196*A10+11.697)*0.062,_xll.RiskTruncateP(0.05,0.95),_xll.RiskName("DMI Cow"),_xll.RiskUnits("kg"))</f>
        <v>#NAME?</v>
      </c>
      <c r="G10" s="134" t="e" cm="1">
        <f t="array" aca="1" ref="G10" ca="1">_xll.RiskNormal(F10*0.0243,F10*0.005,_xll.RiskTruncateP(0.05,0.95),_xll.RiskName("Soil Intake Cow"),_xll.RiskUnits("kg"))</f>
        <v>#NAME?</v>
      </c>
      <c r="H10" s="134" t="e" cm="1">
        <f t="array" aca="1" ref="H10" ca="1">_xll.RiskNormal('SW7'!C$12,'SW7'!D$12,_xll.RiskTruncateP(0.05,0.95),_xll.RiskName("Water Intake Cow"),_xll.RiskUnits("L"))</f>
        <v>#NAME?</v>
      </c>
      <c r="I10" s="134" t="e">
        <f t="shared" ca="1" si="2"/>
        <v>#NAME?</v>
      </c>
      <c r="J10" s="134" t="e">
        <f t="shared" ca="1" si="3"/>
        <v>#NAME?</v>
      </c>
      <c r="K10" s="134" t="e" cm="1">
        <f t="array" aca="1" ref="K10" ca="1">_xll.RiskNormal(-0.0000000257*A10^4+0.0000163*A10^3-0.003686*A10^2+0.3024*A10+1.445,(-0.0000000257*A10^4+0.0000163*A10^3-0.003686*A10^2+0.3024*A10+1.445)*0.355,_xll.RiskTruncateP(0.05,0.95),_xll.RiskName("Milk Intake"),_xll.RiskUnits("kg"))</f>
        <v>#NAME?</v>
      </c>
      <c r="L10" s="134"/>
      <c r="M10" s="134" t="e" cm="1">
        <f t="array" aca="1" ref="M10" ca="1">_xll.RiskNormal(0.0243*L10,0.005*L10,_xll.RiskTruncateP(0.05,0.95),_xll.RiskName("Soil Intake"),_xll.RiskUnits("kg"))</f>
        <v>#NAME?</v>
      </c>
      <c r="N10" s="134">
        <f t="shared" si="4"/>
        <v>0</v>
      </c>
      <c r="O10" s="134" t="e">
        <f t="shared" ca="1" si="5"/>
        <v>#NAME?</v>
      </c>
      <c r="P10" s="134" t="e">
        <f t="shared" ca="1" si="0"/>
        <v>#NAME?</v>
      </c>
      <c r="Q10" s="134" t="e">
        <f t="shared" ca="1" si="0"/>
        <v>#NAME?</v>
      </c>
      <c r="R10" s="134">
        <f t="shared" si="0"/>
        <v>0</v>
      </c>
      <c r="S10" s="134" t="e">
        <f t="shared" ca="1" si="6"/>
        <v>#NAME?</v>
      </c>
      <c r="T10" s="134" t="e" cm="1">
        <f t="array" aca="1" ref="T10" ca="1">U9-(U9*(0.5^(1/_xll.RiskNormal('SW7'!C$2,'SW7'!D$2,_xll.RiskTruncateP(0.05,0.95),_xll.RiskName("Halflife"),_xll.RiskUnits("d")))))</f>
        <v>#NAME?</v>
      </c>
      <c r="U10" s="134" t="e">
        <f t="shared" ca="1" si="7"/>
        <v>#NAME?</v>
      </c>
      <c r="V10" s="137" t="e" cm="1">
        <f t="array" aca="1" ref="V10" ca="1">(U10*_xll.RiskNormal('SW7'!C$3,'SW7'!D$3,_xll.RiskTruncateP(0.05,0.95),_xll.RiskName("PFAS MUSCLE FRAC"))/(B10*_xll.RiskNormal('SW7'!C$4,'SW7'!E$4,_xll.RiskTruncateP(0.05,0.95),_xll.RiskName("MUSCLE BW FRAC"))))/1000</f>
        <v>#NAME?</v>
      </c>
      <c r="W10" s="137" t="e" cm="1">
        <f t="array" aca="1" ref="W10" ca="1">V10/_xll.RiskNormal('SW7'!C$5,'SW7'!D$5,_xll.RiskTruncateP(0.05,0.95),_xll.RiskName("Serum Part"))</f>
        <v>#NAME?</v>
      </c>
    </row>
    <row r="11" spans="1:25" x14ac:dyDescent="0.35">
      <c r="A11" s="133">
        <f t="shared" si="1"/>
        <v>8</v>
      </c>
      <c r="B11" s="134" t="e" cm="1">
        <f t="array" aca="1" ref="B11" ca="1">B10+_xll.RiskNormal(0.5584 + 2*0.001787*A11 -3*0.00000155*A11^2 - 4*0.00000000133*A11^3,0.35*(0.5584 + 2*0.001787*A11 -3*0.00000155*A11^2 - 4*0.00000000133*A11^3),_xll.RiskTruncateP(0.05,0.95),_xll.RiskName("BW Gain"),_xll.RiskUnits("kg"))</f>
        <v>#NAME?</v>
      </c>
      <c r="C11" s="133" t="e" cm="1">
        <f t="array" aca="1" ref="C11" ca="1">_xll.RiskNormal(190,190*0.3941,_xll.RiskTruncateP(0.05,0.95),_xll.RiskName("Diet 1 Feed"),_xll.RiskUnits("ng/kg dry"))</f>
        <v>#NAME?</v>
      </c>
      <c r="D11" s="133">
        <v>0</v>
      </c>
      <c r="E11" s="163">
        <v>0</v>
      </c>
      <c r="F11" s="134" t="e" cm="1">
        <f t="array" aca="1" ref="F11" ca="1">_xll.RiskNormal((-0.0001*A11^2+0.0196*A11+11.697),(-0.0001*A11^2+0.0196*A11+11.697)*0.062,_xll.RiskTruncateP(0.05,0.95),_xll.RiskName("DMI Cow"),_xll.RiskUnits("kg"))</f>
        <v>#NAME?</v>
      </c>
      <c r="G11" s="134" t="e" cm="1">
        <f t="array" aca="1" ref="G11" ca="1">_xll.RiskNormal(F11*0.0243,F11*0.005,_xll.RiskTruncateP(0.05,0.95),_xll.RiskName("Soil Intake Cow"),_xll.RiskUnits("kg"))</f>
        <v>#NAME?</v>
      </c>
      <c r="H11" s="134" t="e" cm="1">
        <f t="array" aca="1" ref="H11" ca="1">_xll.RiskNormal('SW7'!C$12,'SW7'!D$12,_xll.RiskTruncateP(0.05,0.95),_xll.RiskName("Water Intake Cow"),_xll.RiskUnits("L"))</f>
        <v>#NAME?</v>
      </c>
      <c r="I11" s="134" t="e">
        <f t="shared" ca="1" si="2"/>
        <v>#NAME?</v>
      </c>
      <c r="J11" s="134" t="e">
        <f t="shared" ca="1" si="3"/>
        <v>#NAME?</v>
      </c>
      <c r="K11" s="134" t="e" cm="1">
        <f t="array" aca="1" ref="K11" ca="1">_xll.RiskNormal(-0.0000000257*A11^4+0.0000163*A11^3-0.003686*A11^2+0.3024*A11+1.445,(-0.0000000257*A11^4+0.0000163*A11^3-0.003686*A11^2+0.3024*A11+1.445)*0.355,_xll.RiskTruncateP(0.05,0.95),_xll.RiskName("Milk Intake"),_xll.RiskUnits("kg"))</f>
        <v>#NAME?</v>
      </c>
      <c r="L11" s="134"/>
      <c r="M11" s="134" t="e" cm="1">
        <f t="array" aca="1" ref="M11" ca="1">_xll.RiskNormal(0.0243*L11,0.005*L11,_xll.RiskTruncateP(0.05,0.95),_xll.RiskName("Soil Intake"),_xll.RiskUnits("kg"))</f>
        <v>#NAME?</v>
      </c>
      <c r="N11" s="134">
        <f t="shared" si="4"/>
        <v>0</v>
      </c>
      <c r="O11" s="134" t="e">
        <f t="shared" ca="1" si="5"/>
        <v>#NAME?</v>
      </c>
      <c r="P11" s="134" t="e">
        <f t="shared" ca="1" si="0"/>
        <v>#NAME?</v>
      </c>
      <c r="Q11" s="134" t="e">
        <f t="shared" ca="1" si="0"/>
        <v>#NAME?</v>
      </c>
      <c r="R11" s="134">
        <f t="shared" si="0"/>
        <v>0</v>
      </c>
      <c r="S11" s="134" t="e">
        <f t="shared" ca="1" si="6"/>
        <v>#NAME?</v>
      </c>
      <c r="T11" s="134" t="e" cm="1">
        <f t="array" aca="1" ref="T11" ca="1">U10-(U10*(0.5^(1/_xll.RiskNormal('SW7'!C$2,'SW7'!D$2,_xll.RiskTruncateP(0.05,0.95),_xll.RiskName("Halflife"),_xll.RiskUnits("d")))))</f>
        <v>#NAME?</v>
      </c>
      <c r="U11" s="134" t="e">
        <f t="shared" ca="1" si="7"/>
        <v>#NAME?</v>
      </c>
      <c r="V11" s="137" t="e" cm="1">
        <f t="array" aca="1" ref="V11" ca="1">(U11*_xll.RiskNormal('SW7'!C$3,'SW7'!D$3,_xll.RiskTruncateP(0.05,0.95),_xll.RiskName("PFAS MUSCLE FRAC"))/(B11*_xll.RiskNormal('SW7'!C$4,'SW7'!E$4,_xll.RiskTruncateP(0.05,0.95),_xll.RiskName("MUSCLE BW FRAC"))))/1000</f>
        <v>#NAME?</v>
      </c>
      <c r="W11" s="137" t="e" cm="1">
        <f t="array" aca="1" ref="W11" ca="1">V11/_xll.RiskNormal('SW7'!C$5,'SW7'!D$5,_xll.RiskTruncateP(0.05,0.95),_xll.RiskName("Serum Part"))</f>
        <v>#NAME?</v>
      </c>
    </row>
    <row r="12" spans="1:25" x14ac:dyDescent="0.35">
      <c r="A12" s="133">
        <f t="shared" si="1"/>
        <v>9</v>
      </c>
      <c r="B12" s="134" t="e" cm="1">
        <f t="array" aca="1" ref="B12" ca="1">B11+_xll.RiskNormal(0.5584 + 2*0.001787*A12 -3*0.00000155*A12^2 - 4*0.00000000133*A12^3,0.35*(0.5584 + 2*0.001787*A12 -3*0.00000155*A12^2 - 4*0.00000000133*A12^3),_xll.RiskTruncateP(0.05,0.95),_xll.RiskName("BW Gain"),_xll.RiskUnits("kg"))</f>
        <v>#NAME?</v>
      </c>
      <c r="C12" s="133" t="e" cm="1">
        <f t="array" aca="1" ref="C12" ca="1">_xll.RiskNormal(190,190*0.3941,_xll.RiskTruncateP(0.05,0.95),_xll.RiskName("Diet 1 Feed"),_xll.RiskUnits("ng/kg dry"))</f>
        <v>#NAME?</v>
      </c>
      <c r="D12" s="133">
        <v>0</v>
      </c>
      <c r="E12" s="163">
        <v>0</v>
      </c>
      <c r="F12" s="134" t="e" cm="1">
        <f t="array" aca="1" ref="F12" ca="1">_xll.RiskNormal((-0.0001*A12^2+0.0196*A12+11.697),(-0.0001*A12^2+0.0196*A12+11.697)*0.062,_xll.RiskTruncateP(0.05,0.95),_xll.RiskName("DMI Cow"),_xll.RiskUnits("kg"))</f>
        <v>#NAME?</v>
      </c>
      <c r="G12" s="134" t="e" cm="1">
        <f t="array" aca="1" ref="G12" ca="1">_xll.RiskNormal(F12*0.0243,F12*0.005,_xll.RiskTruncateP(0.05,0.95),_xll.RiskName("Soil Intake Cow"),_xll.RiskUnits("kg"))</f>
        <v>#NAME?</v>
      </c>
      <c r="H12" s="134" t="e" cm="1">
        <f t="array" aca="1" ref="H12" ca="1">_xll.RiskNormal('SW7'!C$12,'SW7'!D$12,_xll.RiskTruncateP(0.05,0.95),_xll.RiskName("Water Intake Cow"),_xll.RiskUnits("L"))</f>
        <v>#NAME?</v>
      </c>
      <c r="I12" s="134" t="e">
        <f t="shared" ca="1" si="2"/>
        <v>#NAME?</v>
      </c>
      <c r="J12" s="134" t="e">
        <f t="shared" ca="1" si="3"/>
        <v>#NAME?</v>
      </c>
      <c r="K12" s="134" t="e" cm="1">
        <f t="array" aca="1" ref="K12" ca="1">_xll.RiskNormal(-0.0000000257*A12^4+0.0000163*A12^3-0.003686*A12^2+0.3024*A12+1.445,(-0.0000000257*A12^4+0.0000163*A12^3-0.003686*A12^2+0.3024*A12+1.445)*0.355,_xll.RiskTruncateP(0.05,0.95),_xll.RiskName("Milk Intake"),_xll.RiskUnits("kg"))</f>
        <v>#NAME?</v>
      </c>
      <c r="L12" s="134"/>
      <c r="M12" s="134" t="e" cm="1">
        <f t="array" aca="1" ref="M12" ca="1">_xll.RiskNormal(0.0243*L12,0.005*L12,_xll.RiskTruncateP(0.05,0.95),_xll.RiskName("Soil Intake"),_xll.RiskUnits("kg"))</f>
        <v>#NAME?</v>
      </c>
      <c r="N12" s="134">
        <f t="shared" si="4"/>
        <v>0</v>
      </c>
      <c r="O12" s="134" t="e">
        <f t="shared" ca="1" si="5"/>
        <v>#NAME?</v>
      </c>
      <c r="P12" s="134" t="e">
        <f t="shared" ca="1" si="0"/>
        <v>#NAME?</v>
      </c>
      <c r="Q12" s="134" t="e">
        <f t="shared" ca="1" si="0"/>
        <v>#NAME?</v>
      </c>
      <c r="R12" s="134">
        <f t="shared" si="0"/>
        <v>0</v>
      </c>
      <c r="S12" s="134" t="e">
        <f t="shared" ca="1" si="6"/>
        <v>#NAME?</v>
      </c>
      <c r="T12" s="134" t="e" cm="1">
        <f t="array" aca="1" ref="T12" ca="1">U11-(U11*(0.5^(1/_xll.RiskNormal('SW7'!C$2,'SW7'!D$2,_xll.RiskTruncateP(0.05,0.95),_xll.RiskName("Halflife"),_xll.RiskUnits("d")))))</f>
        <v>#NAME?</v>
      </c>
      <c r="U12" s="134" t="e">
        <f t="shared" ca="1" si="7"/>
        <v>#NAME?</v>
      </c>
      <c r="V12" s="137" t="e" cm="1">
        <f t="array" aca="1" ref="V12" ca="1">(U12*_xll.RiskNormal('SW7'!C$3,'SW7'!D$3,_xll.RiskTruncateP(0.05,0.95),_xll.RiskName("PFAS MUSCLE FRAC"))/(B12*_xll.RiskNormal('SW7'!C$4,'SW7'!E$4,_xll.RiskTruncateP(0.05,0.95),_xll.RiskName("MUSCLE BW FRAC"))))/1000</f>
        <v>#NAME?</v>
      </c>
      <c r="W12" s="137" t="e" cm="1">
        <f t="array" aca="1" ref="W12" ca="1">V12/_xll.RiskNormal('SW7'!C$5,'SW7'!D$5,_xll.RiskTruncateP(0.05,0.95),_xll.RiskName("Serum Part"))</f>
        <v>#NAME?</v>
      </c>
    </row>
    <row r="13" spans="1:25" x14ac:dyDescent="0.35">
      <c r="A13" s="133">
        <f t="shared" si="1"/>
        <v>10</v>
      </c>
      <c r="B13" s="134" t="e" cm="1">
        <f t="array" aca="1" ref="B13" ca="1">B12+_xll.RiskNormal(0.5584 + 2*0.001787*A13 -3*0.00000155*A13^2 - 4*0.00000000133*A13^3,0.35*(0.5584 + 2*0.001787*A13 -3*0.00000155*A13^2 - 4*0.00000000133*A13^3),_xll.RiskTruncateP(0.05,0.95),_xll.RiskName("BW Gain"),_xll.RiskUnits("kg"))</f>
        <v>#NAME?</v>
      </c>
      <c r="C13" s="133" t="e" cm="1">
        <f t="array" aca="1" ref="C13" ca="1">_xll.RiskNormal(190,190*0.3941,_xll.RiskTruncateP(0.05,0.95),_xll.RiskName("Diet 1 Feed"),_xll.RiskUnits("ng/kg dry"))</f>
        <v>#NAME?</v>
      </c>
      <c r="D13" s="133">
        <v>0</v>
      </c>
      <c r="E13" s="163">
        <v>0</v>
      </c>
      <c r="F13" s="134" t="e" cm="1">
        <f t="array" aca="1" ref="F13" ca="1">_xll.RiskNormal((-0.0001*A13^2+0.0196*A13+11.697),(-0.0001*A13^2+0.0196*A13+11.697)*0.062,_xll.RiskTruncateP(0.05,0.95),_xll.RiskName("DMI Cow"),_xll.RiskUnits("kg"))</f>
        <v>#NAME?</v>
      </c>
      <c r="G13" s="134" t="e" cm="1">
        <f t="array" aca="1" ref="G13" ca="1">_xll.RiskNormal(F13*0.0243,F13*0.005,_xll.RiskTruncateP(0.05,0.95),_xll.RiskName("Soil Intake Cow"),_xll.RiskUnits("kg"))</f>
        <v>#NAME?</v>
      </c>
      <c r="H13" s="134" t="e" cm="1">
        <f t="array" aca="1" ref="H13" ca="1">_xll.RiskNormal('SW7'!C$12,'SW7'!D$12,_xll.RiskTruncateP(0.05,0.95),_xll.RiskName("Water Intake Cow"),_xll.RiskUnits("L"))</f>
        <v>#NAME?</v>
      </c>
      <c r="I13" s="134" t="e">
        <f t="shared" ca="1" si="2"/>
        <v>#NAME?</v>
      </c>
      <c r="J13" s="134" t="e">
        <f t="shared" ca="1" si="3"/>
        <v>#NAME?</v>
      </c>
      <c r="K13" s="134" t="e" cm="1">
        <f t="array" aca="1" ref="K13" ca="1">_xll.RiskNormal(-0.0000000257*A13^4+0.0000163*A13^3-0.003686*A13^2+0.3024*A13+1.445,(-0.0000000257*A13^4+0.0000163*A13^3-0.003686*A13^2+0.3024*A13+1.445)*0.355,_xll.RiskTruncateP(0.05,0.95),_xll.RiskName("Milk Intake"),_xll.RiskUnits("kg"))</f>
        <v>#NAME?</v>
      </c>
      <c r="L13" s="134"/>
      <c r="M13" s="134" t="e" cm="1">
        <f t="array" aca="1" ref="M13" ca="1">_xll.RiskNormal(0.0243*L13,0.005*L13,_xll.RiskTruncateP(0.05,0.95),_xll.RiskName("Soil Intake"),_xll.RiskUnits("kg"))</f>
        <v>#NAME?</v>
      </c>
      <c r="N13" s="134">
        <f t="shared" si="4"/>
        <v>0</v>
      </c>
      <c r="O13" s="134" t="e">
        <f t="shared" ca="1" si="5"/>
        <v>#NAME?</v>
      </c>
      <c r="P13" s="134" t="e">
        <f t="shared" ca="1" si="0"/>
        <v>#NAME?</v>
      </c>
      <c r="Q13" s="134" t="e">
        <f t="shared" ca="1" si="0"/>
        <v>#NAME?</v>
      </c>
      <c r="R13" s="134">
        <f t="shared" si="0"/>
        <v>0</v>
      </c>
      <c r="S13" s="134" t="e">
        <f t="shared" ca="1" si="6"/>
        <v>#NAME?</v>
      </c>
      <c r="T13" s="134" t="e" cm="1">
        <f t="array" aca="1" ref="T13" ca="1">U12-(U12*(0.5^(1/_xll.RiskNormal('SW7'!C$2,'SW7'!D$2,_xll.RiskTruncateP(0.05,0.95),_xll.RiskName("Halflife"),_xll.RiskUnits("d")))))</f>
        <v>#NAME?</v>
      </c>
      <c r="U13" s="134" t="e">
        <f t="shared" ca="1" si="7"/>
        <v>#NAME?</v>
      </c>
      <c r="V13" s="137" t="e" cm="1">
        <f t="array" aca="1" ref="V13" ca="1">(U13*_xll.RiskNormal('SW7'!C$3,'SW7'!D$3,_xll.RiskTruncateP(0.05,0.95),_xll.RiskName("PFAS MUSCLE FRAC"))/(B13*_xll.RiskNormal('SW7'!C$4,'SW7'!E$4,_xll.RiskTruncateP(0.05,0.95),_xll.RiskName("MUSCLE BW FRAC"))))/1000</f>
        <v>#NAME?</v>
      </c>
      <c r="W13" s="137" t="e" cm="1">
        <f t="array" aca="1" ref="W13" ca="1">V13/_xll.RiskNormal('SW7'!C$5,'SW7'!D$5,_xll.RiskTruncateP(0.05,0.95),_xll.RiskName("Serum Part"))</f>
        <v>#NAME?</v>
      </c>
    </row>
    <row r="14" spans="1:25" x14ac:dyDescent="0.35">
      <c r="A14" s="133">
        <f t="shared" si="1"/>
        <v>11</v>
      </c>
      <c r="B14" s="134" t="e" cm="1">
        <f t="array" aca="1" ref="B14" ca="1">B13+_xll.RiskNormal(0.5584 + 2*0.001787*A14 -3*0.00000155*A14^2 - 4*0.00000000133*A14^3,0.35*(0.5584 + 2*0.001787*A14 -3*0.00000155*A14^2 - 4*0.00000000133*A14^3),_xll.RiskTruncateP(0.05,0.95),_xll.RiskName("BW Gain"),_xll.RiskUnits("kg"))</f>
        <v>#NAME?</v>
      </c>
      <c r="C14" s="133" t="e" cm="1">
        <f t="array" aca="1" ref="C14" ca="1">_xll.RiskNormal(190,190*0.3941,_xll.RiskTruncateP(0.05,0.95),_xll.RiskName("Diet 1 Feed"),_xll.RiskUnits("ng/kg dry"))</f>
        <v>#NAME?</v>
      </c>
      <c r="D14" s="133">
        <v>0</v>
      </c>
      <c r="E14" s="163">
        <v>0</v>
      </c>
      <c r="F14" s="134" t="e" cm="1">
        <f t="array" aca="1" ref="F14" ca="1">_xll.RiskNormal((-0.0001*A14^2+0.0196*A14+11.697),(-0.0001*A14^2+0.0196*A14+11.697)*0.062,_xll.RiskTruncateP(0.05,0.95),_xll.RiskName("DMI Cow"),_xll.RiskUnits("kg"))</f>
        <v>#NAME?</v>
      </c>
      <c r="G14" s="134" t="e" cm="1">
        <f t="array" aca="1" ref="G14" ca="1">_xll.RiskNormal(F14*0.0243,F14*0.005,_xll.RiskTruncateP(0.05,0.95),_xll.RiskName("Soil Intake Cow"),_xll.RiskUnits("kg"))</f>
        <v>#NAME?</v>
      </c>
      <c r="H14" s="134" t="e" cm="1">
        <f t="array" aca="1" ref="H14" ca="1">_xll.RiskNormal('SW7'!C$12,'SW7'!D$12,_xll.RiskTruncateP(0.05,0.95),_xll.RiskName("Water Intake Cow"),_xll.RiskUnits("L"))</f>
        <v>#NAME?</v>
      </c>
      <c r="I14" s="134" t="e">
        <f t="shared" ca="1" si="2"/>
        <v>#NAME?</v>
      </c>
      <c r="J14" s="134" t="e">
        <f t="shared" ca="1" si="3"/>
        <v>#NAME?</v>
      </c>
      <c r="K14" s="134" t="e" cm="1">
        <f t="array" aca="1" ref="K14" ca="1">_xll.RiskNormal(-0.0000000257*A14^4+0.0000163*A14^3-0.003686*A14^2+0.3024*A14+1.445,(-0.0000000257*A14^4+0.0000163*A14^3-0.003686*A14^2+0.3024*A14+1.445)*0.355,_xll.RiskTruncateP(0.05,0.95),_xll.RiskName("Milk Intake"),_xll.RiskUnits("kg"))</f>
        <v>#NAME?</v>
      </c>
      <c r="L14" s="134"/>
      <c r="M14" s="134" t="e" cm="1">
        <f t="array" aca="1" ref="M14" ca="1">_xll.RiskNormal(0.0243*L14,0.005*L14,_xll.RiskTruncateP(0.05,0.95),_xll.RiskName("Soil Intake"),_xll.RiskUnits("kg"))</f>
        <v>#NAME?</v>
      </c>
      <c r="N14" s="134">
        <f t="shared" si="4"/>
        <v>0</v>
      </c>
      <c r="O14" s="134" t="e">
        <f t="shared" ca="1" si="5"/>
        <v>#NAME?</v>
      </c>
      <c r="P14" s="134" t="e">
        <f t="shared" ca="1" si="0"/>
        <v>#NAME?</v>
      </c>
      <c r="Q14" s="134" t="e">
        <f t="shared" ca="1" si="0"/>
        <v>#NAME?</v>
      </c>
      <c r="R14" s="134">
        <f t="shared" si="0"/>
        <v>0</v>
      </c>
      <c r="S14" s="134" t="e">
        <f t="shared" ca="1" si="6"/>
        <v>#NAME?</v>
      </c>
      <c r="T14" s="134" t="e" cm="1">
        <f t="array" aca="1" ref="T14" ca="1">U13-(U13*(0.5^(1/_xll.RiskNormal('SW7'!C$2,'SW7'!D$2,_xll.RiskTruncateP(0.05,0.95),_xll.RiskName("Halflife"),_xll.RiskUnits("d")))))</f>
        <v>#NAME?</v>
      </c>
      <c r="U14" s="134" t="e">
        <f t="shared" ca="1" si="7"/>
        <v>#NAME?</v>
      </c>
      <c r="V14" s="137" t="e" cm="1">
        <f t="array" aca="1" ref="V14" ca="1">(U14*_xll.RiskNormal('SW7'!C$3,'SW7'!D$3,_xll.RiskTruncateP(0.05,0.95),_xll.RiskName("PFAS MUSCLE FRAC"))/(B14*_xll.RiskNormal('SW7'!C$4,'SW7'!E$4,_xll.RiskTruncateP(0.05,0.95),_xll.RiskName("MUSCLE BW FRAC"))))/1000</f>
        <v>#NAME?</v>
      </c>
      <c r="W14" s="137" t="e" cm="1">
        <f t="array" aca="1" ref="W14" ca="1">V14/_xll.RiskNormal('SW7'!C$5,'SW7'!D$5,_xll.RiskTruncateP(0.05,0.95),_xll.RiskName("Serum Part"))</f>
        <v>#NAME?</v>
      </c>
    </row>
    <row r="15" spans="1:25" x14ac:dyDescent="0.35">
      <c r="A15" s="133">
        <f t="shared" si="1"/>
        <v>12</v>
      </c>
      <c r="B15" s="134" t="e" cm="1">
        <f t="array" aca="1" ref="B15" ca="1">B14+_xll.RiskNormal(0.5584 + 2*0.001787*A15 -3*0.00000155*A15^2 - 4*0.00000000133*A15^3,0.35*(0.5584 + 2*0.001787*A15 -3*0.00000155*A15^2 - 4*0.00000000133*A15^3),_xll.RiskTruncateP(0.05,0.95),_xll.RiskName("BW Gain"),_xll.RiskUnits("kg"))</f>
        <v>#NAME?</v>
      </c>
      <c r="C15" s="133" t="e" cm="1">
        <f t="array" aca="1" ref="C15" ca="1">_xll.RiskNormal(190,190*0.3941,_xll.RiskTruncateP(0.05,0.95),_xll.RiskName("Diet 1 Feed"),_xll.RiskUnits("ng/kg dry"))</f>
        <v>#NAME?</v>
      </c>
      <c r="D15" s="133">
        <v>0</v>
      </c>
      <c r="E15" s="163">
        <v>0</v>
      </c>
      <c r="F15" s="134" t="e" cm="1">
        <f t="array" aca="1" ref="F15" ca="1">_xll.RiskNormal((-0.0001*A15^2+0.0196*A15+11.697),(-0.0001*A15^2+0.0196*A15+11.697)*0.062,_xll.RiskTruncateP(0.05,0.95),_xll.RiskName("DMI Cow"),_xll.RiskUnits("kg"))</f>
        <v>#NAME?</v>
      </c>
      <c r="G15" s="134" t="e" cm="1">
        <f t="array" aca="1" ref="G15" ca="1">_xll.RiskNormal(F15*0.0243,F15*0.005,_xll.RiskTruncateP(0.05,0.95),_xll.RiskName("Soil Intake Cow"),_xll.RiskUnits("kg"))</f>
        <v>#NAME?</v>
      </c>
      <c r="H15" s="134" t="e" cm="1">
        <f t="array" aca="1" ref="H15" ca="1">_xll.RiskNormal('SW7'!C$12,'SW7'!D$12,_xll.RiskTruncateP(0.05,0.95),_xll.RiskName("Water Intake Cow"),_xll.RiskUnits("L"))</f>
        <v>#NAME?</v>
      </c>
      <c r="I15" s="134" t="e">
        <f t="shared" ca="1" si="2"/>
        <v>#NAME?</v>
      </c>
      <c r="J15" s="134" t="e">
        <f t="shared" ca="1" si="3"/>
        <v>#NAME?</v>
      </c>
      <c r="K15" s="134" t="e" cm="1">
        <f t="array" aca="1" ref="K15" ca="1">_xll.RiskNormal(-0.0000000257*A15^4+0.0000163*A15^3-0.003686*A15^2+0.3024*A15+1.445,(-0.0000000257*A15^4+0.0000163*A15^3-0.003686*A15^2+0.3024*A15+1.445)*0.355,_xll.RiskTruncateP(0.05,0.95),_xll.RiskName("Milk Intake"),_xll.RiskUnits("kg"))</f>
        <v>#NAME?</v>
      </c>
      <c r="L15" s="134"/>
      <c r="M15" s="134" t="e" cm="1">
        <f t="array" aca="1" ref="M15" ca="1">_xll.RiskNormal(0.0243*L15,0.005*L15,_xll.RiskTruncateP(0.05,0.95),_xll.RiskName("Soil Intake"),_xll.RiskUnits("kg"))</f>
        <v>#NAME?</v>
      </c>
      <c r="N15" s="134">
        <f t="shared" si="4"/>
        <v>0</v>
      </c>
      <c r="O15" s="134" t="e">
        <f t="shared" ca="1" si="5"/>
        <v>#NAME?</v>
      </c>
      <c r="P15" s="134" t="e">
        <f t="shared" ca="1" si="0"/>
        <v>#NAME?</v>
      </c>
      <c r="Q15" s="134" t="e">
        <f t="shared" ca="1" si="0"/>
        <v>#NAME?</v>
      </c>
      <c r="R15" s="134">
        <f t="shared" si="0"/>
        <v>0</v>
      </c>
      <c r="S15" s="134" t="e">
        <f t="shared" ca="1" si="6"/>
        <v>#NAME?</v>
      </c>
      <c r="T15" s="134" t="e" cm="1">
        <f t="array" aca="1" ref="T15" ca="1">U14-(U14*(0.5^(1/_xll.RiskNormal('SW7'!C$2,'SW7'!D$2,_xll.RiskTruncateP(0.05,0.95),_xll.RiskName("Halflife"),_xll.RiskUnits("d")))))</f>
        <v>#NAME?</v>
      </c>
      <c r="U15" s="134" t="e">
        <f t="shared" ca="1" si="7"/>
        <v>#NAME?</v>
      </c>
      <c r="V15" s="137" t="e" cm="1">
        <f t="array" aca="1" ref="V15" ca="1">(U15*_xll.RiskNormal('SW7'!C$3,'SW7'!D$3,_xll.RiskTruncateP(0.05,0.95),_xll.RiskName("PFAS MUSCLE FRAC"))/(B15*_xll.RiskNormal('SW7'!C$4,'SW7'!E$4,_xll.RiskTruncateP(0.05,0.95),_xll.RiskName("MUSCLE BW FRAC"))))/1000</f>
        <v>#NAME?</v>
      </c>
      <c r="W15" s="137" t="e" cm="1">
        <f t="array" aca="1" ref="W15" ca="1">V15/_xll.RiskNormal('SW7'!C$5,'SW7'!D$5,_xll.RiskTruncateP(0.05,0.95),_xll.RiskName("Serum Part"))</f>
        <v>#NAME?</v>
      </c>
    </row>
    <row r="16" spans="1:25" x14ac:dyDescent="0.35">
      <c r="A16" s="133">
        <f t="shared" si="1"/>
        <v>13</v>
      </c>
      <c r="B16" s="134" t="e" cm="1">
        <f t="array" aca="1" ref="B16" ca="1">B15+_xll.RiskNormal(0.5584 + 2*0.001787*A16 -3*0.00000155*A16^2 - 4*0.00000000133*A16^3,0.35*(0.5584 + 2*0.001787*A16 -3*0.00000155*A16^2 - 4*0.00000000133*A16^3),_xll.RiskTruncateP(0.05,0.95),_xll.RiskName("BW Gain"),_xll.RiskUnits("kg"))</f>
        <v>#NAME?</v>
      </c>
      <c r="C16" s="133" t="e" cm="1">
        <f t="array" aca="1" ref="C16" ca="1">_xll.RiskNormal(190,190*0.3941,_xll.RiskTruncateP(0.05,0.95),_xll.RiskName("Diet 1 Feed"),_xll.RiskUnits("ng/kg dry"))</f>
        <v>#NAME?</v>
      </c>
      <c r="D16" s="133">
        <v>0</v>
      </c>
      <c r="E16" s="163">
        <v>0</v>
      </c>
      <c r="F16" s="134" t="e" cm="1">
        <f t="array" aca="1" ref="F16" ca="1">_xll.RiskNormal((-0.0001*A16^2+0.0196*A16+11.697),(-0.0001*A16^2+0.0196*A16+11.697)*0.062,_xll.RiskTruncateP(0.05,0.95),_xll.RiskName("DMI Cow"),_xll.RiskUnits("kg"))</f>
        <v>#NAME?</v>
      </c>
      <c r="G16" s="134" t="e" cm="1">
        <f t="array" aca="1" ref="G16" ca="1">_xll.RiskNormal(F16*0.0243,F16*0.005,_xll.RiskTruncateP(0.05,0.95),_xll.RiskName("Soil Intake Cow"),_xll.RiskUnits("kg"))</f>
        <v>#NAME?</v>
      </c>
      <c r="H16" s="134" t="e" cm="1">
        <f t="array" aca="1" ref="H16" ca="1">_xll.RiskNormal('SW7'!C$12,'SW7'!D$12,_xll.RiskTruncateP(0.05,0.95),_xll.RiskName("Water Intake Cow"),_xll.RiskUnits("L"))</f>
        <v>#NAME?</v>
      </c>
      <c r="I16" s="134" t="e">
        <f t="shared" ca="1" si="2"/>
        <v>#NAME?</v>
      </c>
      <c r="J16" s="134" t="e">
        <f t="shared" ca="1" si="3"/>
        <v>#NAME?</v>
      </c>
      <c r="K16" s="134" t="e" cm="1">
        <f t="array" aca="1" ref="K16" ca="1">_xll.RiskNormal(-0.0000000257*A16^4+0.0000163*A16^3-0.003686*A16^2+0.3024*A16+1.445,(-0.0000000257*A16^4+0.0000163*A16^3-0.003686*A16^2+0.3024*A16+1.445)*0.355,_xll.RiskTruncateP(0.05,0.95),_xll.RiskName("Milk Intake"),_xll.RiskUnits("kg"))</f>
        <v>#NAME?</v>
      </c>
      <c r="L16" s="134"/>
      <c r="M16" s="134" t="e" cm="1">
        <f t="array" aca="1" ref="M16" ca="1">_xll.RiskNormal(0.0243*L16,0.005*L16,_xll.RiskTruncateP(0.05,0.95),_xll.RiskName("Soil Intake"),_xll.RiskUnits("kg"))</f>
        <v>#NAME?</v>
      </c>
      <c r="N16" s="134">
        <f t="shared" si="4"/>
        <v>0</v>
      </c>
      <c r="O16" s="134" t="e">
        <f t="shared" ca="1" si="5"/>
        <v>#NAME?</v>
      </c>
      <c r="P16" s="134" t="e">
        <f t="shared" ca="1" si="0"/>
        <v>#NAME?</v>
      </c>
      <c r="Q16" s="134" t="e">
        <f t="shared" ca="1" si="0"/>
        <v>#NAME?</v>
      </c>
      <c r="R16" s="134">
        <f t="shared" si="0"/>
        <v>0</v>
      </c>
      <c r="S16" s="134" t="e">
        <f t="shared" ca="1" si="6"/>
        <v>#NAME?</v>
      </c>
      <c r="T16" s="134" t="e" cm="1">
        <f t="array" aca="1" ref="T16" ca="1">U15-(U15*(0.5^(1/_xll.RiskNormal('SW7'!C$2,'SW7'!D$2,_xll.RiskTruncateP(0.05,0.95),_xll.RiskName("Halflife"),_xll.RiskUnits("d")))))</f>
        <v>#NAME?</v>
      </c>
      <c r="U16" s="134" t="e">
        <f t="shared" ca="1" si="7"/>
        <v>#NAME?</v>
      </c>
      <c r="V16" s="137" t="e" cm="1">
        <f t="array" aca="1" ref="V16" ca="1">(U16*_xll.RiskNormal('SW7'!C$3,'SW7'!D$3,_xll.RiskTruncateP(0.05,0.95),_xll.RiskName("PFAS MUSCLE FRAC"))/(B16*_xll.RiskNormal('SW7'!C$4,'SW7'!E$4,_xll.RiskTruncateP(0.05,0.95),_xll.RiskName("MUSCLE BW FRAC"))))/1000</f>
        <v>#NAME?</v>
      </c>
      <c r="W16" s="137" t="e" cm="1">
        <f t="array" aca="1" ref="W16" ca="1">V16/_xll.RiskNormal('SW7'!C$5,'SW7'!D$5,_xll.RiskTruncateP(0.05,0.95),_xll.RiskName("Serum Part"))</f>
        <v>#NAME?</v>
      </c>
    </row>
    <row r="17" spans="1:23" x14ac:dyDescent="0.35">
      <c r="A17" s="133">
        <f t="shared" si="1"/>
        <v>14</v>
      </c>
      <c r="B17" s="134" t="e" cm="1">
        <f t="array" aca="1" ref="B17" ca="1">B16+_xll.RiskNormal(0.5584 + 2*0.001787*A17 -3*0.00000155*A17^2 - 4*0.00000000133*A17^3,0.35*(0.5584 + 2*0.001787*A17 -3*0.00000155*A17^2 - 4*0.00000000133*A17^3),_xll.RiskTruncateP(0.05,0.95),_xll.RiskName("BW Gain"),_xll.RiskUnits("kg"))</f>
        <v>#NAME?</v>
      </c>
      <c r="C17" s="133" t="e" cm="1">
        <f t="array" aca="1" ref="C17" ca="1">_xll.RiskNormal(190,190*0.3941,_xll.RiskTruncateP(0.05,0.95),_xll.RiskName("Diet 1 Feed"),_xll.RiskUnits("ng/kg dry"))</f>
        <v>#NAME?</v>
      </c>
      <c r="D17" s="133">
        <v>0</v>
      </c>
      <c r="E17" s="163">
        <v>0</v>
      </c>
      <c r="F17" s="134" t="e" cm="1">
        <f t="array" aca="1" ref="F17" ca="1">_xll.RiskNormal((-0.0001*A17^2+0.0196*A17+11.697),(-0.0001*A17^2+0.0196*A17+11.697)*0.062,_xll.RiskTruncateP(0.05,0.95),_xll.RiskName("DMI Cow"),_xll.RiskUnits("kg"))</f>
        <v>#NAME?</v>
      </c>
      <c r="G17" s="134" t="e" cm="1">
        <f t="array" aca="1" ref="G17" ca="1">_xll.RiskNormal(F17*0.0243,F17*0.005,_xll.RiskTruncateP(0.05,0.95),_xll.RiskName("Soil Intake Cow"),_xll.RiskUnits("kg"))</f>
        <v>#NAME?</v>
      </c>
      <c r="H17" s="134" t="e" cm="1">
        <f t="array" aca="1" ref="H17" ca="1">_xll.RiskNormal('SW7'!C$12,'SW7'!D$12,_xll.RiskTruncateP(0.05,0.95),_xll.RiskName("Water Intake Cow"),_xll.RiskUnits("L"))</f>
        <v>#NAME?</v>
      </c>
      <c r="I17" s="134" t="e">
        <f t="shared" ca="1" si="2"/>
        <v>#NAME?</v>
      </c>
      <c r="J17" s="134" t="e">
        <f t="shared" ca="1" si="3"/>
        <v>#NAME?</v>
      </c>
      <c r="K17" s="134" t="e" cm="1">
        <f t="array" aca="1" ref="K17" ca="1">_xll.RiskNormal(-0.0000000257*A17^4+0.0000163*A17^3-0.003686*A17^2+0.3024*A17+1.445,(-0.0000000257*A17^4+0.0000163*A17^3-0.003686*A17^2+0.3024*A17+1.445)*0.355,_xll.RiskTruncateP(0.05,0.95),_xll.RiskName("Milk Intake"),_xll.RiskUnits("kg"))</f>
        <v>#NAME?</v>
      </c>
      <c r="L17" s="134"/>
      <c r="M17" s="134" t="e" cm="1">
        <f t="array" aca="1" ref="M17" ca="1">_xll.RiskNormal(0.0243*L17,0.005*L17,_xll.RiskTruncateP(0.05,0.95),_xll.RiskName("Soil Intake"),_xll.RiskUnits("kg"))</f>
        <v>#NAME?</v>
      </c>
      <c r="N17" s="134">
        <f t="shared" si="4"/>
        <v>0</v>
      </c>
      <c r="O17" s="134" t="e">
        <f t="shared" ca="1" si="5"/>
        <v>#NAME?</v>
      </c>
      <c r="P17" s="134" t="e">
        <f t="shared" ca="1" si="0"/>
        <v>#NAME?</v>
      </c>
      <c r="Q17" s="134" t="e">
        <f t="shared" ca="1" si="0"/>
        <v>#NAME?</v>
      </c>
      <c r="R17" s="134">
        <f t="shared" si="0"/>
        <v>0</v>
      </c>
      <c r="S17" s="134" t="e">
        <f t="shared" ca="1" si="6"/>
        <v>#NAME?</v>
      </c>
      <c r="T17" s="134" t="e" cm="1">
        <f t="array" aca="1" ref="T17" ca="1">U16-(U16*(0.5^(1/_xll.RiskNormal('SW7'!C$2,'SW7'!D$2,_xll.RiskTruncateP(0.05,0.95),_xll.RiskName("Halflife"),_xll.RiskUnits("d")))))</f>
        <v>#NAME?</v>
      </c>
      <c r="U17" s="134" t="e">
        <f t="shared" ca="1" si="7"/>
        <v>#NAME?</v>
      </c>
      <c r="V17" s="137" t="e" cm="1">
        <f t="array" aca="1" ref="V17" ca="1">(U17*_xll.RiskNormal('SW7'!C$3,'SW7'!D$3,_xll.RiskTruncateP(0.05,0.95),_xll.RiskName("PFAS MUSCLE FRAC"))/(B17*_xll.RiskNormal('SW7'!C$4,'SW7'!E$4,_xll.RiskTruncateP(0.05,0.95),_xll.RiskName("MUSCLE BW FRAC"))))/1000</f>
        <v>#NAME?</v>
      </c>
      <c r="W17" s="137" t="e" cm="1">
        <f t="array" aca="1" ref="W17" ca="1">V17/_xll.RiskNormal('SW7'!C$5,'SW7'!D$5,_xll.RiskTruncateP(0.05,0.95),_xll.RiskName("Serum Part"))</f>
        <v>#NAME?</v>
      </c>
    </row>
    <row r="18" spans="1:23" x14ac:dyDescent="0.35">
      <c r="A18" s="133">
        <f t="shared" si="1"/>
        <v>15</v>
      </c>
      <c r="B18" s="134" t="e" cm="1">
        <f t="array" aca="1" ref="B18" ca="1">B17+_xll.RiskNormal(0.5584 + 2*0.001787*A18 -3*0.00000155*A18^2 - 4*0.00000000133*A18^3,0.35*(0.5584 + 2*0.001787*A18 -3*0.00000155*A18^2 - 4*0.00000000133*A18^3),_xll.RiskTruncateP(0.05,0.95),_xll.RiskName("BW Gain"),_xll.RiskUnits("kg"))</f>
        <v>#NAME?</v>
      </c>
      <c r="C18" s="133" t="e" cm="1">
        <f t="array" aca="1" ref="C18" ca="1">_xll.RiskNormal(190,190*0.3941,_xll.RiskTruncateP(0.05,0.95),_xll.RiskName("Diet 1 Feed"),_xll.RiskUnits("ng/kg dry"))</f>
        <v>#NAME?</v>
      </c>
      <c r="D18" s="133">
        <v>0</v>
      </c>
      <c r="E18" s="163">
        <v>0</v>
      </c>
      <c r="F18" s="134" t="e" cm="1">
        <f t="array" aca="1" ref="F18" ca="1">_xll.RiskNormal((-0.0001*A18^2+0.0196*A18+11.697),(-0.0001*A18^2+0.0196*A18+11.697)*0.062,_xll.RiskTruncateP(0.05,0.95),_xll.RiskName("DMI Cow"),_xll.RiskUnits("kg"))</f>
        <v>#NAME?</v>
      </c>
      <c r="G18" s="134" t="e" cm="1">
        <f t="array" aca="1" ref="G18" ca="1">_xll.RiskNormal(F18*0.0243,F18*0.005,_xll.RiskTruncateP(0.05,0.95),_xll.RiskName("Soil Intake Cow"),_xll.RiskUnits("kg"))</f>
        <v>#NAME?</v>
      </c>
      <c r="H18" s="134" t="e" cm="1">
        <f t="array" aca="1" ref="H18" ca="1">_xll.RiskNormal('SW7'!C$12,'SW7'!D$12,_xll.RiskTruncateP(0.05,0.95),_xll.RiskName("Water Intake Cow"),_xll.RiskUnits("L"))</f>
        <v>#NAME?</v>
      </c>
      <c r="I18" s="134" t="e">
        <f t="shared" ca="1" si="2"/>
        <v>#NAME?</v>
      </c>
      <c r="J18" s="134" t="e">
        <f t="shared" ca="1" si="3"/>
        <v>#NAME?</v>
      </c>
      <c r="K18" s="134" t="e" cm="1">
        <f t="array" aca="1" ref="K18" ca="1">_xll.RiskNormal(-0.0000000257*A18^4+0.0000163*A18^3-0.003686*A18^2+0.3024*A18+1.445,(-0.0000000257*A18^4+0.0000163*A18^3-0.003686*A18^2+0.3024*A18+1.445)*0.355,_xll.RiskTruncateP(0.05,0.95),_xll.RiskName("Milk Intake"),_xll.RiskUnits("kg"))</f>
        <v>#NAME?</v>
      </c>
      <c r="L18" s="134"/>
      <c r="M18" s="134" t="e" cm="1">
        <f t="array" aca="1" ref="M18" ca="1">_xll.RiskNormal(0.0243*L18,0.005*L18,_xll.RiskTruncateP(0.05,0.95),_xll.RiskName("Soil Intake"),_xll.RiskUnits("kg"))</f>
        <v>#NAME?</v>
      </c>
      <c r="N18" s="134">
        <f t="shared" si="4"/>
        <v>0</v>
      </c>
      <c r="O18" s="134" t="e">
        <f t="shared" ca="1" si="5"/>
        <v>#NAME?</v>
      </c>
      <c r="P18" s="134" t="e">
        <f t="shared" ca="1" si="0"/>
        <v>#NAME?</v>
      </c>
      <c r="Q18" s="134" t="e">
        <f t="shared" ca="1" si="0"/>
        <v>#NAME?</v>
      </c>
      <c r="R18" s="134">
        <f t="shared" si="0"/>
        <v>0</v>
      </c>
      <c r="S18" s="134" t="e">
        <f t="shared" ca="1" si="6"/>
        <v>#NAME?</v>
      </c>
      <c r="T18" s="134" t="e" cm="1">
        <f t="array" aca="1" ref="T18" ca="1">U17-(U17*(0.5^(1/_xll.RiskNormal('SW7'!C$2,'SW7'!D$2,_xll.RiskTruncateP(0.05,0.95),_xll.RiskName("Halflife"),_xll.RiskUnits("d")))))</f>
        <v>#NAME?</v>
      </c>
      <c r="U18" s="134" t="e">
        <f t="shared" ca="1" si="7"/>
        <v>#NAME?</v>
      </c>
      <c r="V18" s="137" t="e" cm="1">
        <f t="array" aca="1" ref="V18" ca="1">(U18*_xll.RiskNormal('SW7'!C$3,'SW7'!D$3,_xll.RiskTruncateP(0.05,0.95),_xll.RiskName("PFAS MUSCLE FRAC"))/(B18*_xll.RiskNormal('SW7'!C$4,'SW7'!E$4,_xll.RiskTruncateP(0.05,0.95),_xll.RiskName("MUSCLE BW FRAC"))))/1000</f>
        <v>#NAME?</v>
      </c>
      <c r="W18" s="137" t="e" cm="1">
        <f t="array" aca="1" ref="W18" ca="1">V18/_xll.RiskNormal('SW7'!C$5,'SW7'!D$5,_xll.RiskTruncateP(0.05,0.95),_xll.RiskName("Serum Part"))</f>
        <v>#NAME?</v>
      </c>
    </row>
    <row r="19" spans="1:23" x14ac:dyDescent="0.35">
      <c r="A19" s="133">
        <f t="shared" si="1"/>
        <v>16</v>
      </c>
      <c r="B19" s="134" t="e" cm="1">
        <f t="array" aca="1" ref="B19" ca="1">B18+_xll.RiskNormal(0.5584 + 2*0.001787*A19 -3*0.00000155*A19^2 - 4*0.00000000133*A19^3,0.35*(0.5584 + 2*0.001787*A19 -3*0.00000155*A19^2 - 4*0.00000000133*A19^3),_xll.RiskTruncateP(0.05,0.95),_xll.RiskName("BW Gain"),_xll.RiskUnits("kg"))</f>
        <v>#NAME?</v>
      </c>
      <c r="C19" s="133" t="e" cm="1">
        <f t="array" aca="1" ref="C19" ca="1">_xll.RiskNormal(190,190*0.3941,_xll.RiskTruncateP(0.05,0.95),_xll.RiskName("Diet 1 Feed"),_xll.RiskUnits("ng/kg dry"))</f>
        <v>#NAME?</v>
      </c>
      <c r="D19" s="133">
        <v>0</v>
      </c>
      <c r="E19" s="163">
        <v>0</v>
      </c>
      <c r="F19" s="134" t="e" cm="1">
        <f t="array" aca="1" ref="F19" ca="1">_xll.RiskNormal((-0.0001*A19^2+0.0196*A19+11.697),(-0.0001*A19^2+0.0196*A19+11.697)*0.062,_xll.RiskTruncateP(0.05,0.95),_xll.RiskName("DMI Cow"),_xll.RiskUnits("kg"))</f>
        <v>#NAME?</v>
      </c>
      <c r="G19" s="134" t="e" cm="1">
        <f t="array" aca="1" ref="G19" ca="1">_xll.RiskNormal(F19*0.0243,F19*0.005,_xll.RiskTruncateP(0.05,0.95),_xll.RiskName("Soil Intake Cow"),_xll.RiskUnits("kg"))</f>
        <v>#NAME?</v>
      </c>
      <c r="H19" s="134" t="e" cm="1">
        <f t="array" aca="1" ref="H19" ca="1">_xll.RiskNormal('SW7'!C$12,'SW7'!D$12,_xll.RiskTruncateP(0.05,0.95),_xll.RiskName("Water Intake Cow"),_xll.RiskUnits("L"))</f>
        <v>#NAME?</v>
      </c>
      <c r="I19" s="134" t="e">
        <f t="shared" ca="1" si="2"/>
        <v>#NAME?</v>
      </c>
      <c r="J19" s="134" t="e">
        <f t="shared" ca="1" si="3"/>
        <v>#NAME?</v>
      </c>
      <c r="K19" s="134" t="e" cm="1">
        <f t="array" aca="1" ref="K19" ca="1">_xll.RiskNormal(-0.0000000257*A19^4+0.0000163*A19^3-0.003686*A19^2+0.3024*A19+1.445,(-0.0000000257*A19^4+0.0000163*A19^3-0.003686*A19^2+0.3024*A19+1.445)*0.355,_xll.RiskTruncateP(0.05,0.95),_xll.RiskName("Milk Intake"),_xll.RiskUnits("kg"))</f>
        <v>#NAME?</v>
      </c>
      <c r="L19" s="134"/>
      <c r="M19" s="134" t="e" cm="1">
        <f t="array" aca="1" ref="M19" ca="1">_xll.RiskNormal(0.0243*L19,0.005*L19,_xll.RiskTruncateP(0.05,0.95),_xll.RiskName("Soil Intake"),_xll.RiskUnits("kg"))</f>
        <v>#NAME?</v>
      </c>
      <c r="N19" s="134">
        <f t="shared" si="4"/>
        <v>0</v>
      </c>
      <c r="O19" s="134" t="e">
        <f t="shared" ca="1" si="5"/>
        <v>#NAME?</v>
      </c>
      <c r="P19" s="134" t="e">
        <f t="shared" ref="P19:R46" ca="1" si="8">C19*L19</f>
        <v>#NAME?</v>
      </c>
      <c r="Q19" s="134" t="e">
        <f t="shared" ca="1" si="8"/>
        <v>#NAME?</v>
      </c>
      <c r="R19" s="134">
        <f t="shared" si="8"/>
        <v>0</v>
      </c>
      <c r="S19" s="134" t="e">
        <f t="shared" ca="1" si="6"/>
        <v>#NAME?</v>
      </c>
      <c r="T19" s="134" t="e" cm="1">
        <f t="array" aca="1" ref="T19" ca="1">U18-(U18*(0.5^(1/_xll.RiskNormal('SW7'!C$2,'SW7'!D$2,_xll.RiskTruncateP(0.05,0.95),_xll.RiskName("Halflife"),_xll.RiskUnits("d")))))</f>
        <v>#NAME?</v>
      </c>
      <c r="U19" s="134" t="e">
        <f t="shared" ca="1" si="7"/>
        <v>#NAME?</v>
      </c>
      <c r="V19" s="137" t="e" cm="1">
        <f t="array" aca="1" ref="V19" ca="1">(U19*_xll.RiskNormal('SW7'!C$3,'SW7'!D$3,_xll.RiskTruncateP(0.05,0.95),_xll.RiskName("PFAS MUSCLE FRAC"))/(B19*_xll.RiskNormal('SW7'!C$4,'SW7'!E$4,_xll.RiskTruncateP(0.05,0.95),_xll.RiskName("MUSCLE BW FRAC"))))/1000</f>
        <v>#NAME?</v>
      </c>
      <c r="W19" s="137" t="e" cm="1">
        <f t="array" aca="1" ref="W19" ca="1">V19/_xll.RiskNormal('SW7'!C$5,'SW7'!D$5,_xll.RiskTruncateP(0.05,0.95),_xll.RiskName("Serum Part"))</f>
        <v>#NAME?</v>
      </c>
    </row>
    <row r="20" spans="1:23" x14ac:dyDescent="0.35">
      <c r="A20" s="133">
        <f t="shared" si="1"/>
        <v>17</v>
      </c>
      <c r="B20" s="134" t="e" cm="1">
        <f t="array" aca="1" ref="B20" ca="1">B19+_xll.RiskNormal(0.5584 + 2*0.001787*A20 -3*0.00000155*A20^2 - 4*0.00000000133*A20^3,0.35*(0.5584 + 2*0.001787*A20 -3*0.00000155*A20^2 - 4*0.00000000133*A20^3),_xll.RiskTruncateP(0.05,0.95),_xll.RiskName("BW Gain"),_xll.RiskUnits("kg"))</f>
        <v>#NAME?</v>
      </c>
      <c r="C20" s="133" t="e" cm="1">
        <f t="array" aca="1" ref="C20" ca="1">_xll.RiskNormal(190,190*0.3941,_xll.RiskTruncateP(0.05,0.95),_xll.RiskName("Diet 1 Feed"),_xll.RiskUnits("ng/kg dry"))</f>
        <v>#NAME?</v>
      </c>
      <c r="D20" s="133">
        <v>0</v>
      </c>
      <c r="E20" s="163">
        <v>0</v>
      </c>
      <c r="F20" s="134" t="e" cm="1">
        <f t="array" aca="1" ref="F20" ca="1">_xll.RiskNormal((-0.0001*A20^2+0.0196*A20+11.697),(-0.0001*A20^2+0.0196*A20+11.697)*0.062,_xll.RiskTruncateP(0.05,0.95),_xll.RiskName("DMI Cow"),_xll.RiskUnits("kg"))</f>
        <v>#NAME?</v>
      </c>
      <c r="G20" s="134" t="e" cm="1">
        <f t="array" aca="1" ref="G20" ca="1">_xll.RiskNormal(F20*0.0243,F20*0.005,_xll.RiskTruncateP(0.05,0.95),_xll.RiskName("Soil Intake Cow"),_xll.RiskUnits("kg"))</f>
        <v>#NAME?</v>
      </c>
      <c r="H20" s="134" t="e" cm="1">
        <f t="array" aca="1" ref="H20" ca="1">_xll.RiskNormal('SW7'!C$12,'SW7'!D$12,_xll.RiskTruncateP(0.05,0.95),_xll.RiskName("Water Intake Cow"),_xll.RiskUnits("L"))</f>
        <v>#NAME?</v>
      </c>
      <c r="I20" s="134" t="e">
        <f t="shared" ca="1" si="2"/>
        <v>#NAME?</v>
      </c>
      <c r="J20" s="134" t="e">
        <f t="shared" ca="1" si="3"/>
        <v>#NAME?</v>
      </c>
      <c r="K20" s="134" t="e" cm="1">
        <f t="array" aca="1" ref="K20" ca="1">_xll.RiskNormal(-0.0000000257*A20^4+0.0000163*A20^3-0.003686*A20^2+0.3024*A20+1.445,(-0.0000000257*A20^4+0.0000163*A20^3-0.003686*A20^2+0.3024*A20+1.445)*0.355,_xll.RiskTruncateP(0.05,0.95),_xll.RiskName("Milk Intake"),_xll.RiskUnits("kg"))</f>
        <v>#NAME?</v>
      </c>
      <c r="L20" s="134"/>
      <c r="M20" s="134" t="e" cm="1">
        <f t="array" aca="1" ref="M20" ca="1">_xll.RiskNormal(0.0243*L20,0.005*L20,_xll.RiskTruncateP(0.05,0.95),_xll.RiskName("Soil Intake"),_xll.RiskUnits("kg"))</f>
        <v>#NAME?</v>
      </c>
      <c r="N20" s="134">
        <f t="shared" si="4"/>
        <v>0</v>
      </c>
      <c r="O20" s="134" t="e">
        <f t="shared" ca="1" si="5"/>
        <v>#NAME?</v>
      </c>
      <c r="P20" s="134" t="e">
        <f t="shared" ca="1" si="8"/>
        <v>#NAME?</v>
      </c>
      <c r="Q20" s="134" t="e">
        <f t="shared" ca="1" si="8"/>
        <v>#NAME?</v>
      </c>
      <c r="R20" s="134">
        <f t="shared" si="8"/>
        <v>0</v>
      </c>
      <c r="S20" s="134" t="e">
        <f t="shared" ca="1" si="6"/>
        <v>#NAME?</v>
      </c>
      <c r="T20" s="134" t="e" cm="1">
        <f t="array" aca="1" ref="T20" ca="1">U19-(U19*(0.5^(1/_xll.RiskNormal('SW7'!C$2,'SW7'!D$2,_xll.RiskTruncateP(0.05,0.95),_xll.RiskName("Halflife"),_xll.RiskUnits("d")))))</f>
        <v>#NAME?</v>
      </c>
      <c r="U20" s="134" t="e">
        <f t="shared" ca="1" si="7"/>
        <v>#NAME?</v>
      </c>
      <c r="V20" s="137" t="e" cm="1">
        <f t="array" aca="1" ref="V20" ca="1">(U20*_xll.RiskNormal('SW7'!C$3,'SW7'!D$3,_xll.RiskTruncateP(0.05,0.95),_xll.RiskName("PFAS MUSCLE FRAC"))/(B20*_xll.RiskNormal('SW7'!C$4,'SW7'!E$4,_xll.RiskTruncateP(0.05,0.95),_xll.RiskName("MUSCLE BW FRAC"))))/1000</f>
        <v>#NAME?</v>
      </c>
      <c r="W20" s="137" t="e" cm="1">
        <f t="array" aca="1" ref="W20" ca="1">V20/_xll.RiskNormal('SW7'!C$5,'SW7'!D$5,_xll.RiskTruncateP(0.05,0.95),_xll.RiskName("Serum Part"))</f>
        <v>#NAME?</v>
      </c>
    </row>
    <row r="21" spans="1:23" x14ac:dyDescent="0.35">
      <c r="A21" s="133">
        <f t="shared" si="1"/>
        <v>18</v>
      </c>
      <c r="B21" s="134" t="e" cm="1">
        <f t="array" aca="1" ref="B21" ca="1">B20+_xll.RiskNormal(0.5584 + 2*0.001787*A21 -3*0.00000155*A21^2 - 4*0.00000000133*A21^3,0.35*(0.5584 + 2*0.001787*A21 -3*0.00000155*A21^2 - 4*0.00000000133*A21^3),_xll.RiskTruncateP(0.05,0.95),_xll.RiskName("BW Gain"),_xll.RiskUnits("kg"))</f>
        <v>#NAME?</v>
      </c>
      <c r="C21" s="133" t="e" cm="1">
        <f t="array" aca="1" ref="C21" ca="1">_xll.RiskNormal(190,190*0.3941,_xll.RiskTruncateP(0.05,0.95),_xll.RiskName("Diet 1 Feed"),_xll.RiskUnits("ng/kg dry"))</f>
        <v>#NAME?</v>
      </c>
      <c r="D21" s="133">
        <v>0</v>
      </c>
      <c r="E21" s="163">
        <v>0</v>
      </c>
      <c r="F21" s="134" t="e" cm="1">
        <f t="array" aca="1" ref="F21" ca="1">_xll.RiskNormal((-0.0001*A21^2+0.0196*A21+11.697),(-0.0001*A21^2+0.0196*A21+11.697)*0.062,_xll.RiskTruncateP(0.05,0.95),_xll.RiskName("DMI Cow"),_xll.RiskUnits("kg"))</f>
        <v>#NAME?</v>
      </c>
      <c r="G21" s="134" t="e" cm="1">
        <f t="array" aca="1" ref="G21" ca="1">_xll.RiskNormal(F21*0.0243,F21*0.005,_xll.RiskTruncateP(0.05,0.95),_xll.RiskName("Soil Intake Cow"),_xll.RiskUnits("kg"))</f>
        <v>#NAME?</v>
      </c>
      <c r="H21" s="134" t="e" cm="1">
        <f t="array" aca="1" ref="H21" ca="1">_xll.RiskNormal('SW7'!C$12,'SW7'!D$12,_xll.RiskTruncateP(0.05,0.95),_xll.RiskName("Water Intake Cow"),_xll.RiskUnits("L"))</f>
        <v>#NAME?</v>
      </c>
      <c r="I21" s="134" t="e">
        <f t="shared" ca="1" si="2"/>
        <v>#NAME?</v>
      </c>
      <c r="J21" s="134" t="e">
        <f t="shared" ca="1" si="3"/>
        <v>#NAME?</v>
      </c>
      <c r="K21" s="134" t="e" cm="1">
        <f t="array" aca="1" ref="K21" ca="1">_xll.RiskNormal(-0.0000000257*A21^4+0.0000163*A21^3-0.003686*A21^2+0.3024*A21+1.445,(-0.0000000257*A21^4+0.0000163*A21^3-0.003686*A21^2+0.3024*A21+1.445)*0.355,_xll.RiskTruncateP(0.05,0.95),_xll.RiskName("Milk Intake"),_xll.RiskUnits("kg"))</f>
        <v>#NAME?</v>
      </c>
      <c r="L21" s="134"/>
      <c r="M21" s="134" t="e" cm="1">
        <f t="array" aca="1" ref="M21" ca="1">_xll.RiskNormal(0.0243*L21,0.005*L21,_xll.RiskTruncateP(0.05,0.95),_xll.RiskName("Soil Intake"),_xll.RiskUnits("kg"))</f>
        <v>#NAME?</v>
      </c>
      <c r="N21" s="134">
        <f t="shared" si="4"/>
        <v>0</v>
      </c>
      <c r="O21" s="134" t="e">
        <f t="shared" ca="1" si="5"/>
        <v>#NAME?</v>
      </c>
      <c r="P21" s="134" t="e">
        <f t="shared" ca="1" si="8"/>
        <v>#NAME?</v>
      </c>
      <c r="Q21" s="134" t="e">
        <f t="shared" ca="1" si="8"/>
        <v>#NAME?</v>
      </c>
      <c r="R21" s="134">
        <f t="shared" si="8"/>
        <v>0</v>
      </c>
      <c r="S21" s="134" t="e">
        <f t="shared" ca="1" si="6"/>
        <v>#NAME?</v>
      </c>
      <c r="T21" s="134" t="e" cm="1">
        <f t="array" aca="1" ref="T21" ca="1">U20-(U20*(0.5^(1/_xll.RiskNormal('SW7'!C$2,'SW7'!D$2,_xll.RiskTruncateP(0.05,0.95),_xll.RiskName("Halflife"),_xll.RiskUnits("d")))))</f>
        <v>#NAME?</v>
      </c>
      <c r="U21" s="134" t="e">
        <f t="shared" ca="1" si="7"/>
        <v>#NAME?</v>
      </c>
      <c r="V21" s="137" t="e" cm="1">
        <f t="array" aca="1" ref="V21" ca="1">(U21*_xll.RiskNormal('SW7'!C$3,'SW7'!D$3,_xll.RiskTruncateP(0.05,0.95),_xll.RiskName("PFAS MUSCLE FRAC"))/(B21*_xll.RiskNormal('SW7'!C$4,'SW7'!E$4,_xll.RiskTruncateP(0.05,0.95),_xll.RiskName("MUSCLE BW FRAC"))))/1000</f>
        <v>#NAME?</v>
      </c>
      <c r="W21" s="137" t="e" cm="1">
        <f t="array" aca="1" ref="W21" ca="1">V21/_xll.RiskNormal('SW7'!C$5,'SW7'!D$5,_xll.RiskTruncateP(0.05,0.95),_xll.RiskName("Serum Part"))</f>
        <v>#NAME?</v>
      </c>
    </row>
    <row r="22" spans="1:23" x14ac:dyDescent="0.35">
      <c r="A22" s="133">
        <f t="shared" si="1"/>
        <v>19</v>
      </c>
      <c r="B22" s="134" t="e" cm="1">
        <f t="array" aca="1" ref="B22" ca="1">B21+_xll.RiskNormal(0.5584 + 2*0.001787*A22 -3*0.00000155*A22^2 - 4*0.00000000133*A22^3,0.35*(0.5584 + 2*0.001787*A22 -3*0.00000155*A22^2 - 4*0.00000000133*A22^3),_xll.RiskTruncateP(0.05,0.95),_xll.RiskName("BW Gain"),_xll.RiskUnits("kg"))</f>
        <v>#NAME?</v>
      </c>
      <c r="C22" s="133" t="e" cm="1">
        <f t="array" aca="1" ref="C22" ca="1">_xll.RiskNormal(190,190*0.3941,_xll.RiskTruncateP(0.05,0.95),_xll.RiskName("Diet 1 Feed"),_xll.RiskUnits("ng/kg dry"))</f>
        <v>#NAME?</v>
      </c>
      <c r="D22" s="133">
        <v>0</v>
      </c>
      <c r="E22" s="163">
        <v>0</v>
      </c>
      <c r="F22" s="134" t="e" cm="1">
        <f t="array" aca="1" ref="F22" ca="1">_xll.RiskNormal((-0.0001*A22^2+0.0196*A22+11.697),(-0.0001*A22^2+0.0196*A22+11.697)*0.062,_xll.RiskTruncateP(0.05,0.95),_xll.RiskName("DMI Cow"),_xll.RiskUnits("kg"))</f>
        <v>#NAME?</v>
      </c>
      <c r="G22" s="134" t="e" cm="1">
        <f t="array" aca="1" ref="G22" ca="1">_xll.RiskNormal(F22*0.0243,F22*0.005,_xll.RiskTruncateP(0.05,0.95),_xll.RiskName("Soil Intake Cow"),_xll.RiskUnits("kg"))</f>
        <v>#NAME?</v>
      </c>
      <c r="H22" s="134" t="e" cm="1">
        <f t="array" aca="1" ref="H22" ca="1">_xll.RiskNormal('SW7'!C$12,'SW7'!D$12,_xll.RiskTruncateP(0.05,0.95),_xll.RiskName("Water Intake Cow"),_xll.RiskUnits("L"))</f>
        <v>#NAME?</v>
      </c>
      <c r="I22" s="134" t="e">
        <f t="shared" ca="1" si="2"/>
        <v>#NAME?</v>
      </c>
      <c r="J22" s="134" t="e">
        <f t="shared" ca="1" si="3"/>
        <v>#NAME?</v>
      </c>
      <c r="K22" s="134" t="e" cm="1">
        <f t="array" aca="1" ref="K22" ca="1">_xll.RiskNormal(-0.0000000257*A22^4+0.0000163*A22^3-0.003686*A22^2+0.3024*A22+1.445,(-0.0000000257*A22^4+0.0000163*A22^3-0.003686*A22^2+0.3024*A22+1.445)*0.355,_xll.RiskTruncateP(0.05,0.95),_xll.RiskName("Milk Intake"),_xll.RiskUnits("kg"))</f>
        <v>#NAME?</v>
      </c>
      <c r="L22" s="134"/>
      <c r="M22" s="134" t="e" cm="1">
        <f t="array" aca="1" ref="M22" ca="1">_xll.RiskNormal(0.0243*L22,0.005*L22,_xll.RiskTruncateP(0.05,0.95),_xll.RiskName("Soil Intake"),_xll.RiskUnits("kg"))</f>
        <v>#NAME?</v>
      </c>
      <c r="N22" s="134">
        <f t="shared" si="4"/>
        <v>0</v>
      </c>
      <c r="O22" s="134" t="e">
        <f t="shared" ca="1" si="5"/>
        <v>#NAME?</v>
      </c>
      <c r="P22" s="134" t="e">
        <f t="shared" ca="1" si="8"/>
        <v>#NAME?</v>
      </c>
      <c r="Q22" s="134" t="e">
        <f t="shared" ca="1" si="8"/>
        <v>#NAME?</v>
      </c>
      <c r="R22" s="134">
        <f t="shared" si="8"/>
        <v>0</v>
      </c>
      <c r="S22" s="134" t="e">
        <f t="shared" ca="1" si="6"/>
        <v>#NAME?</v>
      </c>
      <c r="T22" s="134" t="e" cm="1">
        <f t="array" aca="1" ref="T22" ca="1">U21-(U21*(0.5^(1/_xll.RiskNormal('SW7'!C$2,'SW7'!D$2,_xll.RiskTruncateP(0.05,0.95),_xll.RiskName("Halflife"),_xll.RiskUnits("d")))))</f>
        <v>#NAME?</v>
      </c>
      <c r="U22" s="134" t="e">
        <f t="shared" ca="1" si="7"/>
        <v>#NAME?</v>
      </c>
      <c r="V22" s="137" t="e" cm="1">
        <f t="array" aca="1" ref="V22" ca="1">(U22*_xll.RiskNormal('SW7'!C$3,'SW7'!D$3,_xll.RiskTruncateP(0.05,0.95),_xll.RiskName("PFAS MUSCLE FRAC"))/(B22*_xll.RiskNormal('SW7'!C$4,'SW7'!E$4,_xll.RiskTruncateP(0.05,0.95),_xll.RiskName("MUSCLE BW FRAC"))))/1000</f>
        <v>#NAME?</v>
      </c>
      <c r="W22" s="137" t="e" cm="1">
        <f t="array" aca="1" ref="W22" ca="1">V22/_xll.RiskNormal('SW7'!C$5,'SW7'!D$5,_xll.RiskTruncateP(0.05,0.95),_xll.RiskName("Serum Part"))</f>
        <v>#NAME?</v>
      </c>
    </row>
    <row r="23" spans="1:23" x14ac:dyDescent="0.35">
      <c r="A23" s="133">
        <f t="shared" si="1"/>
        <v>20</v>
      </c>
      <c r="B23" s="134" t="e" cm="1">
        <f t="array" aca="1" ref="B23" ca="1">B22+_xll.RiskNormal(0.5584 + 2*0.001787*A23 -3*0.00000155*A23^2 - 4*0.00000000133*A23^3,0.35*(0.5584 + 2*0.001787*A23 -3*0.00000155*A23^2 - 4*0.00000000133*A23^3),_xll.RiskTruncateP(0.05,0.95),_xll.RiskName("BW Gain"),_xll.RiskUnits("kg"))</f>
        <v>#NAME?</v>
      </c>
      <c r="C23" s="133" t="e" cm="1">
        <f t="array" aca="1" ref="C23" ca="1">_xll.RiskNormal(190,190*0.3941,_xll.RiskTruncateP(0.05,0.95),_xll.RiskName("Diet 1 Feed"),_xll.RiskUnits("ng/kg dry"))</f>
        <v>#NAME?</v>
      </c>
      <c r="D23" s="133">
        <v>0</v>
      </c>
      <c r="E23" s="163">
        <v>0</v>
      </c>
      <c r="F23" s="134" t="e" cm="1">
        <f t="array" aca="1" ref="F23" ca="1">_xll.RiskNormal((-0.0001*A23^2+0.0196*A23+11.697),(-0.0001*A23^2+0.0196*A23+11.697)*0.062,_xll.RiskTruncateP(0.05,0.95),_xll.RiskName("DMI Cow"),_xll.RiskUnits("kg"))</f>
        <v>#NAME?</v>
      </c>
      <c r="G23" s="134" t="e" cm="1">
        <f t="array" aca="1" ref="G23" ca="1">_xll.RiskNormal(F23*0.0243,F23*0.005,_xll.RiskTruncateP(0.05,0.95),_xll.RiskName("Soil Intake Cow"),_xll.RiskUnits("kg"))</f>
        <v>#NAME?</v>
      </c>
      <c r="H23" s="134" t="e" cm="1">
        <f t="array" aca="1" ref="H23" ca="1">_xll.RiskNormal('SW7'!C$12,'SW7'!D$12,_xll.RiskTruncateP(0.05,0.95),_xll.RiskName("Water Intake Cow"),_xll.RiskUnits("L"))</f>
        <v>#NAME?</v>
      </c>
      <c r="I23" s="134" t="e">
        <f t="shared" ca="1" si="2"/>
        <v>#NAME?</v>
      </c>
      <c r="J23" s="134" t="e">
        <f t="shared" ca="1" si="3"/>
        <v>#NAME?</v>
      </c>
      <c r="K23" s="134" t="e" cm="1">
        <f t="array" aca="1" ref="K23" ca="1">_xll.RiskNormal(-0.0000000257*A23^4+0.0000163*A23^3-0.003686*A23^2+0.3024*A23+1.445,(-0.0000000257*A23^4+0.0000163*A23^3-0.003686*A23^2+0.3024*A23+1.445)*0.355,_xll.RiskTruncateP(0.05,0.95),_xll.RiskName("Milk Intake"),_xll.RiskUnits("kg"))</f>
        <v>#NAME?</v>
      </c>
      <c r="L23" s="134"/>
      <c r="M23" s="134" t="e" cm="1">
        <f t="array" aca="1" ref="M23" ca="1">_xll.RiskNormal(0.0243*L23,0.005*L23,_xll.RiskTruncateP(0.05,0.95),_xll.RiskName("Soil Intake"),_xll.RiskUnits("kg"))</f>
        <v>#NAME?</v>
      </c>
      <c r="N23" s="134">
        <f t="shared" si="4"/>
        <v>0</v>
      </c>
      <c r="O23" s="134" t="e">
        <f t="shared" ca="1" si="5"/>
        <v>#NAME?</v>
      </c>
      <c r="P23" s="134" t="e">
        <f t="shared" ca="1" si="8"/>
        <v>#NAME?</v>
      </c>
      <c r="Q23" s="134" t="e">
        <f t="shared" ca="1" si="8"/>
        <v>#NAME?</v>
      </c>
      <c r="R23" s="134">
        <f t="shared" si="8"/>
        <v>0</v>
      </c>
      <c r="S23" s="134" t="e">
        <f t="shared" ca="1" si="6"/>
        <v>#NAME?</v>
      </c>
      <c r="T23" s="134" t="e" cm="1">
        <f t="array" aca="1" ref="T23" ca="1">U22-(U22*(0.5^(1/_xll.RiskNormal('SW7'!C$2,'SW7'!D$2,_xll.RiskTruncateP(0.05,0.95),_xll.RiskName("Halflife"),_xll.RiskUnits("d")))))</f>
        <v>#NAME?</v>
      </c>
      <c r="U23" s="134" t="e">
        <f t="shared" ca="1" si="7"/>
        <v>#NAME?</v>
      </c>
      <c r="V23" s="137" t="e" cm="1">
        <f t="array" aca="1" ref="V23" ca="1">(U23*_xll.RiskNormal('SW7'!C$3,'SW7'!D$3,_xll.RiskTruncateP(0.05,0.95),_xll.RiskName("PFAS MUSCLE FRAC"))/(B23*_xll.RiskNormal('SW7'!C$4,'SW7'!E$4,_xll.RiskTruncateP(0.05,0.95),_xll.RiskName("MUSCLE BW FRAC"))))/1000</f>
        <v>#NAME?</v>
      </c>
      <c r="W23" s="137" t="e" cm="1">
        <f t="array" aca="1" ref="W23" ca="1">V23/_xll.RiskNormal('SW7'!C$5,'SW7'!D$5,_xll.RiskTruncateP(0.05,0.95),_xll.RiskName("Serum Part"))</f>
        <v>#NAME?</v>
      </c>
    </row>
    <row r="24" spans="1:23" x14ac:dyDescent="0.35">
      <c r="A24" s="133">
        <f t="shared" si="1"/>
        <v>21</v>
      </c>
      <c r="B24" s="134" t="e" cm="1">
        <f t="array" aca="1" ref="B24" ca="1">B23+_xll.RiskNormal(0.5584 + 2*0.001787*A24 -3*0.00000155*A24^2 - 4*0.00000000133*A24^3,0.35*(0.5584 + 2*0.001787*A24 -3*0.00000155*A24^2 - 4*0.00000000133*A24^3),_xll.RiskTruncateP(0.05,0.95),_xll.RiskName("BW Gain"),_xll.RiskUnits("kg"))</f>
        <v>#NAME?</v>
      </c>
      <c r="C24" s="133" t="e" cm="1">
        <f t="array" aca="1" ref="C24" ca="1">_xll.RiskNormal(190,190*0.3941,_xll.RiskTruncateP(0.05,0.95),_xll.RiskName("Diet 1 Feed"),_xll.RiskUnits("ng/kg dry"))</f>
        <v>#NAME?</v>
      </c>
      <c r="D24" s="133">
        <v>0</v>
      </c>
      <c r="E24" s="163">
        <v>0</v>
      </c>
      <c r="F24" s="134" t="e" cm="1">
        <f t="array" aca="1" ref="F24" ca="1">_xll.RiskNormal((-0.0001*A24^2+0.0196*A24+11.697),(-0.0001*A24^2+0.0196*A24+11.697)*0.062,_xll.RiskTruncateP(0.05,0.95),_xll.RiskName("DMI Cow"),_xll.RiskUnits("kg"))</f>
        <v>#NAME?</v>
      </c>
      <c r="G24" s="134" t="e" cm="1">
        <f t="array" aca="1" ref="G24" ca="1">_xll.RiskNormal(F24*0.0243,F24*0.005,_xll.RiskTruncateP(0.05,0.95),_xll.RiskName("Soil Intake Cow"),_xll.RiskUnits("kg"))</f>
        <v>#NAME?</v>
      </c>
      <c r="H24" s="134" t="e" cm="1">
        <f t="array" aca="1" ref="H24" ca="1">_xll.RiskNormal('SW7'!C$12,'SW7'!D$12,_xll.RiskTruncateP(0.05,0.95),_xll.RiskName("Water Intake Cow"),_xll.RiskUnits("L"))</f>
        <v>#NAME?</v>
      </c>
      <c r="I24" s="134" t="e">
        <f t="shared" ca="1" si="2"/>
        <v>#NAME?</v>
      </c>
      <c r="J24" s="134" t="e">
        <f t="shared" ca="1" si="3"/>
        <v>#NAME?</v>
      </c>
      <c r="K24" s="134" t="e" cm="1">
        <f t="array" aca="1" ref="K24" ca="1">_xll.RiskNormal(-0.0000000257*A24^4+0.0000163*A24^3-0.003686*A24^2+0.3024*A24+1.445,(-0.0000000257*A24^4+0.0000163*A24^3-0.003686*A24^2+0.3024*A24+1.445)*0.355,_xll.RiskTruncateP(0.05,0.95),_xll.RiskName("Milk Intake"),_xll.RiskUnits("kg"))</f>
        <v>#NAME?</v>
      </c>
      <c r="L24" s="134"/>
      <c r="M24" s="134" t="e" cm="1">
        <f t="array" aca="1" ref="M24" ca="1">_xll.RiskNormal(0.0243*L24,0.005*L24,_xll.RiskTruncateP(0.05,0.95),_xll.RiskName("Soil Intake"),_xll.RiskUnits("kg"))</f>
        <v>#NAME?</v>
      </c>
      <c r="N24" s="134">
        <f t="shared" si="4"/>
        <v>0</v>
      </c>
      <c r="O24" s="134" t="e">
        <f t="shared" ca="1" si="5"/>
        <v>#NAME?</v>
      </c>
      <c r="P24" s="134" t="e">
        <f t="shared" ca="1" si="8"/>
        <v>#NAME?</v>
      </c>
      <c r="Q24" s="134" t="e">
        <f t="shared" ca="1" si="8"/>
        <v>#NAME?</v>
      </c>
      <c r="R24" s="134">
        <f t="shared" si="8"/>
        <v>0</v>
      </c>
      <c r="S24" s="134" t="e">
        <f t="shared" ca="1" si="6"/>
        <v>#NAME?</v>
      </c>
      <c r="T24" s="134" t="e" cm="1">
        <f t="array" aca="1" ref="T24" ca="1">U23-(U23*(0.5^(1/_xll.RiskNormal('SW7'!C$2,'SW7'!D$2,_xll.RiskTruncateP(0.05,0.95),_xll.RiskName("Halflife"),_xll.RiskUnits("d")))))</f>
        <v>#NAME?</v>
      </c>
      <c r="U24" s="134" t="e">
        <f t="shared" ca="1" si="7"/>
        <v>#NAME?</v>
      </c>
      <c r="V24" s="137" t="e" cm="1">
        <f t="array" aca="1" ref="V24" ca="1">(U24*_xll.RiskNormal('SW7'!C$3,'SW7'!D$3,_xll.RiskTruncateP(0.05,0.95),_xll.RiskName("PFAS MUSCLE FRAC"))/(B24*_xll.RiskNormal('SW7'!C$4,'SW7'!E$4,_xll.RiskTruncateP(0.05,0.95),_xll.RiskName("MUSCLE BW FRAC"))))/1000</f>
        <v>#NAME?</v>
      </c>
      <c r="W24" s="137" t="e" cm="1">
        <f t="array" aca="1" ref="W24" ca="1">V24/_xll.RiskNormal('SW7'!C$5,'SW7'!D$5,_xll.RiskTruncateP(0.05,0.95),_xll.RiskName("Serum Part"))</f>
        <v>#NAME?</v>
      </c>
    </row>
    <row r="25" spans="1:23" x14ac:dyDescent="0.35">
      <c r="A25" s="133">
        <f t="shared" si="1"/>
        <v>22</v>
      </c>
      <c r="B25" s="134" t="e" cm="1">
        <f t="array" aca="1" ref="B25" ca="1">B24+_xll.RiskNormal(0.5584 + 2*0.001787*A25 -3*0.00000155*A25^2 - 4*0.00000000133*A25^3,0.35*(0.5584 + 2*0.001787*A25 -3*0.00000155*A25^2 - 4*0.00000000133*A25^3),_xll.RiskTruncateP(0.05,0.95),_xll.RiskName("BW Gain"),_xll.RiskUnits("kg"))</f>
        <v>#NAME?</v>
      </c>
      <c r="C25" s="133" t="e" cm="1">
        <f t="array" aca="1" ref="C25" ca="1">_xll.RiskNormal(190,190*0.3941,_xll.RiskTruncateP(0.05,0.95),_xll.RiskName("Diet 1 Feed"),_xll.RiskUnits("ng/kg dry"))</f>
        <v>#NAME?</v>
      </c>
      <c r="D25" s="133">
        <v>0</v>
      </c>
      <c r="E25" s="163">
        <v>0</v>
      </c>
      <c r="F25" s="134" t="e" cm="1">
        <f t="array" aca="1" ref="F25" ca="1">_xll.RiskNormal((-0.0001*A25^2+0.0196*A25+11.697),(-0.0001*A25^2+0.0196*A25+11.697)*0.062,_xll.RiskTruncateP(0.05,0.95),_xll.RiskName("DMI Cow"),_xll.RiskUnits("kg"))</f>
        <v>#NAME?</v>
      </c>
      <c r="G25" s="134" t="e" cm="1">
        <f t="array" aca="1" ref="G25" ca="1">_xll.RiskNormal(F25*0.0243,F25*0.005,_xll.RiskTruncateP(0.05,0.95),_xll.RiskName("Soil Intake Cow"),_xll.RiskUnits("kg"))</f>
        <v>#NAME?</v>
      </c>
      <c r="H25" s="134" t="e" cm="1">
        <f t="array" aca="1" ref="H25" ca="1">_xll.RiskNormal('SW7'!C$12,'SW7'!D$12,_xll.RiskTruncateP(0.05,0.95),_xll.RiskName("Water Intake Cow"),_xll.RiskUnits("L"))</f>
        <v>#NAME?</v>
      </c>
      <c r="I25" s="134" t="e">
        <f t="shared" ca="1" si="2"/>
        <v>#NAME?</v>
      </c>
      <c r="J25" s="134" t="e">
        <f t="shared" ca="1" si="3"/>
        <v>#NAME?</v>
      </c>
      <c r="K25" s="134" t="e" cm="1">
        <f t="array" aca="1" ref="K25" ca="1">_xll.RiskNormal(-0.0000000257*A25^4+0.0000163*A25^3-0.003686*A25^2+0.3024*A25+1.445,(-0.0000000257*A25^4+0.0000163*A25^3-0.003686*A25^2+0.3024*A25+1.445)*0.355,_xll.RiskTruncateP(0.05,0.95),_xll.RiskName("Milk Intake"),_xll.RiskUnits("kg"))</f>
        <v>#NAME?</v>
      </c>
      <c r="L25" s="134"/>
      <c r="M25" s="134" t="e" cm="1">
        <f t="array" aca="1" ref="M25" ca="1">_xll.RiskNormal(0.0243*L25,0.005*L25,_xll.RiskTruncateP(0.05,0.95),_xll.RiskName("Soil Intake"),_xll.RiskUnits("kg"))</f>
        <v>#NAME?</v>
      </c>
      <c r="N25" s="134">
        <f t="shared" si="4"/>
        <v>0</v>
      </c>
      <c r="O25" s="134" t="e">
        <f t="shared" ca="1" si="5"/>
        <v>#NAME?</v>
      </c>
      <c r="P25" s="134" t="e">
        <f t="shared" ca="1" si="8"/>
        <v>#NAME?</v>
      </c>
      <c r="Q25" s="134" t="e">
        <f t="shared" ca="1" si="8"/>
        <v>#NAME?</v>
      </c>
      <c r="R25" s="134">
        <f t="shared" si="8"/>
        <v>0</v>
      </c>
      <c r="S25" s="134" t="e">
        <f t="shared" ca="1" si="6"/>
        <v>#NAME?</v>
      </c>
      <c r="T25" s="134" t="e" cm="1">
        <f t="array" aca="1" ref="T25" ca="1">U24-(U24*(0.5^(1/_xll.RiskNormal('SW7'!C$2,'SW7'!D$2,_xll.RiskTruncateP(0.05,0.95),_xll.RiskName("Halflife"),_xll.RiskUnits("d")))))</f>
        <v>#NAME?</v>
      </c>
      <c r="U25" s="134" t="e">
        <f t="shared" ca="1" si="7"/>
        <v>#NAME?</v>
      </c>
      <c r="V25" s="137" t="e" cm="1">
        <f t="array" aca="1" ref="V25" ca="1">(U25*_xll.RiskNormal('SW7'!C$3,'SW7'!D$3,_xll.RiskTruncateP(0.05,0.95),_xll.RiskName("PFAS MUSCLE FRAC"))/(B25*_xll.RiskNormal('SW7'!C$4,'SW7'!E$4,_xll.RiskTruncateP(0.05,0.95),_xll.RiskName("MUSCLE BW FRAC"))))/1000</f>
        <v>#NAME?</v>
      </c>
      <c r="W25" s="137" t="e" cm="1">
        <f t="array" aca="1" ref="W25" ca="1">V25/_xll.RiskNormal('SW7'!C$5,'SW7'!D$5,_xll.RiskTruncateP(0.05,0.95),_xll.RiskName("Serum Part"))</f>
        <v>#NAME?</v>
      </c>
    </row>
    <row r="26" spans="1:23" x14ac:dyDescent="0.35">
      <c r="A26" s="133">
        <f t="shared" si="1"/>
        <v>23</v>
      </c>
      <c r="B26" s="134" t="e" cm="1">
        <f t="array" aca="1" ref="B26" ca="1">B25+_xll.RiskNormal(0.5584 + 2*0.001787*A26 -3*0.00000155*A26^2 - 4*0.00000000133*A26^3,0.35*(0.5584 + 2*0.001787*A26 -3*0.00000155*A26^2 - 4*0.00000000133*A26^3),_xll.RiskTruncateP(0.05,0.95),_xll.RiskName("BW Gain"),_xll.RiskUnits("kg"))</f>
        <v>#NAME?</v>
      </c>
      <c r="C26" s="133" t="e" cm="1">
        <f t="array" aca="1" ref="C26" ca="1">_xll.RiskNormal(190,190*0.3941,_xll.RiskTruncateP(0.05,0.95),_xll.RiskName("Diet 1 Feed"),_xll.RiskUnits("ng/kg dry"))</f>
        <v>#NAME?</v>
      </c>
      <c r="D26" s="133">
        <v>0</v>
      </c>
      <c r="E26" s="163">
        <v>0</v>
      </c>
      <c r="F26" s="134" t="e" cm="1">
        <f t="array" aca="1" ref="F26" ca="1">_xll.RiskNormal((-0.0001*A26^2+0.0196*A26+11.697),(-0.0001*A26^2+0.0196*A26+11.697)*0.062,_xll.RiskTruncateP(0.05,0.95),_xll.RiskName("DMI Cow"),_xll.RiskUnits("kg"))</f>
        <v>#NAME?</v>
      </c>
      <c r="G26" s="134" t="e" cm="1">
        <f t="array" aca="1" ref="G26" ca="1">_xll.RiskNormal(F26*0.0243,F26*0.005,_xll.RiskTruncateP(0.05,0.95),_xll.RiskName("Soil Intake Cow"),_xll.RiskUnits("kg"))</f>
        <v>#NAME?</v>
      </c>
      <c r="H26" s="134" t="e" cm="1">
        <f t="array" aca="1" ref="H26" ca="1">_xll.RiskNormal('SW7'!C$12,'SW7'!D$12,_xll.RiskTruncateP(0.05,0.95),_xll.RiskName("Water Intake Cow"),_xll.RiskUnits("L"))</f>
        <v>#NAME?</v>
      </c>
      <c r="I26" s="134" t="e">
        <f t="shared" ca="1" si="2"/>
        <v>#NAME?</v>
      </c>
      <c r="J26" s="134" t="e">
        <f t="shared" ca="1" si="3"/>
        <v>#NAME?</v>
      </c>
      <c r="K26" s="134" t="e" cm="1">
        <f t="array" aca="1" ref="K26" ca="1">_xll.RiskNormal(-0.0000000257*A26^4+0.0000163*A26^3-0.003686*A26^2+0.3024*A26+1.445,(-0.0000000257*A26^4+0.0000163*A26^3-0.003686*A26^2+0.3024*A26+1.445)*0.355,_xll.RiskTruncateP(0.05,0.95),_xll.RiskName("Milk Intake"),_xll.RiskUnits("kg"))</f>
        <v>#NAME?</v>
      </c>
      <c r="L26" s="134"/>
      <c r="M26" s="134" t="e" cm="1">
        <f t="array" aca="1" ref="M26" ca="1">_xll.RiskNormal(0.0243*L26,0.005*L26,_xll.RiskTruncateP(0.05,0.95),_xll.RiskName("Soil Intake"),_xll.RiskUnits("kg"))</f>
        <v>#NAME?</v>
      </c>
      <c r="N26" s="134">
        <f t="shared" si="4"/>
        <v>0</v>
      </c>
      <c r="O26" s="134" t="e">
        <f t="shared" ca="1" si="5"/>
        <v>#NAME?</v>
      </c>
      <c r="P26" s="134" t="e">
        <f t="shared" ca="1" si="8"/>
        <v>#NAME?</v>
      </c>
      <c r="Q26" s="134" t="e">
        <f t="shared" ca="1" si="8"/>
        <v>#NAME?</v>
      </c>
      <c r="R26" s="134">
        <f t="shared" si="8"/>
        <v>0</v>
      </c>
      <c r="S26" s="134" t="e">
        <f t="shared" ca="1" si="6"/>
        <v>#NAME?</v>
      </c>
      <c r="T26" s="134" t="e" cm="1">
        <f t="array" aca="1" ref="T26" ca="1">U25-(U25*(0.5^(1/_xll.RiskNormal('SW7'!C$2,'SW7'!D$2,_xll.RiskTruncateP(0.05,0.95),_xll.RiskName("Halflife"),_xll.RiskUnits("d")))))</f>
        <v>#NAME?</v>
      </c>
      <c r="U26" s="134" t="e">
        <f t="shared" ca="1" si="7"/>
        <v>#NAME?</v>
      </c>
      <c r="V26" s="137" t="e" cm="1">
        <f t="array" aca="1" ref="V26" ca="1">(U26*_xll.RiskNormal('SW7'!C$3,'SW7'!D$3,_xll.RiskTruncateP(0.05,0.95),_xll.RiskName("PFAS MUSCLE FRAC"))/(B26*_xll.RiskNormal('SW7'!C$4,'SW7'!E$4,_xll.RiskTruncateP(0.05,0.95),_xll.RiskName("MUSCLE BW FRAC"))))/1000</f>
        <v>#NAME?</v>
      </c>
      <c r="W26" s="137" t="e" cm="1">
        <f t="array" aca="1" ref="W26" ca="1">V26/_xll.RiskNormal('SW7'!C$5,'SW7'!D$5,_xll.RiskTruncateP(0.05,0.95),_xll.RiskName("Serum Part"))</f>
        <v>#NAME?</v>
      </c>
    </row>
    <row r="27" spans="1:23" x14ac:dyDescent="0.35">
      <c r="A27" s="133">
        <f t="shared" si="1"/>
        <v>24</v>
      </c>
      <c r="B27" s="134" t="e" cm="1">
        <f t="array" aca="1" ref="B27" ca="1">B26+_xll.RiskNormal(0.5584 + 2*0.001787*A27 -3*0.00000155*A27^2 - 4*0.00000000133*A27^3,0.35*(0.5584 + 2*0.001787*A27 -3*0.00000155*A27^2 - 4*0.00000000133*A27^3),_xll.RiskTruncateP(0.05,0.95),_xll.RiskName("BW Gain"),_xll.RiskUnits("kg"))</f>
        <v>#NAME?</v>
      </c>
      <c r="C27" s="133" t="e" cm="1">
        <f t="array" aca="1" ref="C27" ca="1">_xll.RiskNormal(190,190*0.3941,_xll.RiskTruncateP(0.05,0.95),_xll.RiskName("Diet 1 Feed"),_xll.RiskUnits("ng/kg dry"))</f>
        <v>#NAME?</v>
      </c>
      <c r="D27" s="133">
        <v>0</v>
      </c>
      <c r="E27" s="163">
        <v>0</v>
      </c>
      <c r="F27" s="134" t="e" cm="1">
        <f t="array" aca="1" ref="F27" ca="1">_xll.RiskNormal((-0.0001*A27^2+0.0196*A27+11.697),(-0.0001*A27^2+0.0196*A27+11.697)*0.062,_xll.RiskTruncateP(0.05,0.95),_xll.RiskName("DMI Cow"),_xll.RiskUnits("kg"))</f>
        <v>#NAME?</v>
      </c>
      <c r="G27" s="134" t="e" cm="1">
        <f t="array" aca="1" ref="G27" ca="1">_xll.RiskNormal(F27*0.0243,F27*0.005,_xll.RiskTruncateP(0.05,0.95),_xll.RiskName("Soil Intake Cow"),_xll.RiskUnits("kg"))</f>
        <v>#NAME?</v>
      </c>
      <c r="H27" s="134" t="e" cm="1">
        <f t="array" aca="1" ref="H27" ca="1">_xll.RiskNormal('SW7'!C$12,'SW7'!D$12,_xll.RiskTruncateP(0.05,0.95),_xll.RiskName("Water Intake Cow"),_xll.RiskUnits("L"))</f>
        <v>#NAME?</v>
      </c>
      <c r="I27" s="134" t="e">
        <f t="shared" ca="1" si="2"/>
        <v>#NAME?</v>
      </c>
      <c r="J27" s="134" t="e">
        <f t="shared" ca="1" si="3"/>
        <v>#NAME?</v>
      </c>
      <c r="K27" s="134" t="e" cm="1">
        <f t="array" aca="1" ref="K27" ca="1">_xll.RiskNormal(-0.0000000257*A27^4+0.0000163*A27^3-0.003686*A27^2+0.3024*A27+1.445,(-0.0000000257*A27^4+0.0000163*A27^3-0.003686*A27^2+0.3024*A27+1.445)*0.355,_xll.RiskTruncateP(0.05,0.95),_xll.RiskName("Milk Intake"),_xll.RiskUnits("kg"))</f>
        <v>#NAME?</v>
      </c>
      <c r="L27" s="134"/>
      <c r="M27" s="134" t="e" cm="1">
        <f t="array" aca="1" ref="M27" ca="1">_xll.RiskNormal(0.0243*L27,0.005*L27,_xll.RiskTruncateP(0.05,0.95),_xll.RiskName("Soil Intake"),_xll.RiskUnits("kg"))</f>
        <v>#NAME?</v>
      </c>
      <c r="N27" s="134">
        <f t="shared" si="4"/>
        <v>0</v>
      </c>
      <c r="O27" s="134" t="e">
        <f t="shared" ca="1" si="5"/>
        <v>#NAME?</v>
      </c>
      <c r="P27" s="134" t="e">
        <f t="shared" ca="1" si="8"/>
        <v>#NAME?</v>
      </c>
      <c r="Q27" s="134" t="e">
        <f t="shared" ca="1" si="8"/>
        <v>#NAME?</v>
      </c>
      <c r="R27" s="134">
        <f t="shared" si="8"/>
        <v>0</v>
      </c>
      <c r="S27" s="134" t="e">
        <f t="shared" ca="1" si="6"/>
        <v>#NAME?</v>
      </c>
      <c r="T27" s="134" t="e" cm="1">
        <f t="array" aca="1" ref="T27" ca="1">U26-(U26*(0.5^(1/_xll.RiskNormal('SW7'!C$2,'SW7'!D$2,_xll.RiskTruncateP(0.05,0.95),_xll.RiskName("Halflife"),_xll.RiskUnits("d")))))</f>
        <v>#NAME?</v>
      </c>
      <c r="U27" s="134" t="e">
        <f t="shared" ca="1" si="7"/>
        <v>#NAME?</v>
      </c>
      <c r="V27" s="137" t="e" cm="1">
        <f t="array" aca="1" ref="V27" ca="1">(U27*_xll.RiskNormal('SW7'!C$3,'SW7'!D$3,_xll.RiskTruncateP(0.05,0.95),_xll.RiskName("PFAS MUSCLE FRAC"))/(B27*_xll.RiskNormal('SW7'!C$4,'SW7'!E$4,_xll.RiskTruncateP(0.05,0.95),_xll.RiskName("MUSCLE BW FRAC"))))/1000</f>
        <v>#NAME?</v>
      </c>
      <c r="W27" s="137" t="e" cm="1">
        <f t="array" aca="1" ref="W27" ca="1">V27/_xll.RiskNormal('SW7'!C$5,'SW7'!D$5,_xll.RiskTruncateP(0.05,0.95),_xll.RiskName("Serum Part"))</f>
        <v>#NAME?</v>
      </c>
    </row>
    <row r="28" spans="1:23" x14ac:dyDescent="0.35">
      <c r="A28" s="133">
        <f t="shared" si="1"/>
        <v>25</v>
      </c>
      <c r="B28" s="134" t="e" cm="1">
        <f t="array" aca="1" ref="B28" ca="1">B27+_xll.RiskNormal(0.5584 + 2*0.001787*A28 -3*0.00000155*A28^2 - 4*0.00000000133*A28^3,0.35*(0.5584 + 2*0.001787*A28 -3*0.00000155*A28^2 - 4*0.00000000133*A28^3),_xll.RiskTruncateP(0.05,0.95),_xll.RiskName("BW Gain"),_xll.RiskUnits("kg"))</f>
        <v>#NAME?</v>
      </c>
      <c r="C28" s="133" t="e" cm="1">
        <f t="array" aca="1" ref="C28" ca="1">_xll.RiskNormal(190,190*0.3941,_xll.RiskTruncateP(0.05,0.95),_xll.RiskName("Diet 1 Feed"),_xll.RiskUnits("ng/kg dry"))</f>
        <v>#NAME?</v>
      </c>
      <c r="D28" s="133">
        <v>0</v>
      </c>
      <c r="E28" s="163">
        <v>0</v>
      </c>
      <c r="F28" s="134" t="e" cm="1">
        <f t="array" aca="1" ref="F28" ca="1">_xll.RiskNormal((-0.0001*A28^2+0.0196*A28+11.697),(-0.0001*A28^2+0.0196*A28+11.697)*0.062,_xll.RiskTruncateP(0.05,0.95),_xll.RiskName("DMI Cow"),_xll.RiskUnits("kg"))</f>
        <v>#NAME?</v>
      </c>
      <c r="G28" s="134" t="e" cm="1">
        <f t="array" aca="1" ref="G28" ca="1">_xll.RiskNormal(F28*0.0243,F28*0.005,_xll.RiskTruncateP(0.05,0.95),_xll.RiskName("Soil Intake Cow"),_xll.RiskUnits("kg"))</f>
        <v>#NAME?</v>
      </c>
      <c r="H28" s="134" t="e" cm="1">
        <f t="array" aca="1" ref="H28" ca="1">_xll.RiskNormal('SW7'!C$12,'SW7'!D$12,_xll.RiskTruncateP(0.05,0.95),_xll.RiskName("Water Intake Cow"),_xll.RiskUnits("L"))</f>
        <v>#NAME?</v>
      </c>
      <c r="I28" s="134" t="e">
        <f t="shared" ca="1" si="2"/>
        <v>#NAME?</v>
      </c>
      <c r="J28" s="134" t="e">
        <f t="shared" ca="1" si="3"/>
        <v>#NAME?</v>
      </c>
      <c r="K28" s="134" t="e" cm="1">
        <f t="array" aca="1" ref="K28" ca="1">_xll.RiskNormal(-0.0000000257*A28^4+0.0000163*A28^3-0.003686*A28^2+0.3024*A28+1.445,(-0.0000000257*A28^4+0.0000163*A28^3-0.003686*A28^2+0.3024*A28+1.445)*0.355,_xll.RiskTruncateP(0.05,0.95),_xll.RiskName("Milk Intake"),_xll.RiskUnits("kg"))</f>
        <v>#NAME?</v>
      </c>
      <c r="L28" s="134"/>
      <c r="M28" s="134" t="e" cm="1">
        <f t="array" aca="1" ref="M28" ca="1">_xll.RiskNormal(0.0243*L28,0.005*L28,_xll.RiskTruncateP(0.05,0.95),_xll.RiskName("Soil Intake"),_xll.RiskUnits("kg"))</f>
        <v>#NAME?</v>
      </c>
      <c r="N28" s="134">
        <f t="shared" si="4"/>
        <v>0</v>
      </c>
      <c r="O28" s="134" t="e">
        <f t="shared" ca="1" si="5"/>
        <v>#NAME?</v>
      </c>
      <c r="P28" s="134" t="e">
        <f t="shared" ca="1" si="8"/>
        <v>#NAME?</v>
      </c>
      <c r="Q28" s="134" t="e">
        <f t="shared" ca="1" si="8"/>
        <v>#NAME?</v>
      </c>
      <c r="R28" s="134">
        <f t="shared" si="8"/>
        <v>0</v>
      </c>
      <c r="S28" s="134" t="e">
        <f t="shared" ca="1" si="6"/>
        <v>#NAME?</v>
      </c>
      <c r="T28" s="134" t="e" cm="1">
        <f t="array" aca="1" ref="T28" ca="1">U27-(U27*(0.5^(1/_xll.RiskNormal('SW7'!C$2,'SW7'!D$2,_xll.RiskTruncateP(0.05,0.95),_xll.RiskName("Halflife"),_xll.RiskUnits("d")))))</f>
        <v>#NAME?</v>
      </c>
      <c r="U28" s="134" t="e">
        <f t="shared" ca="1" si="7"/>
        <v>#NAME?</v>
      </c>
      <c r="V28" s="137" t="e" cm="1">
        <f t="array" aca="1" ref="V28" ca="1">(U28*_xll.RiskNormal('SW7'!C$3,'SW7'!D$3,_xll.RiskTruncateP(0.05,0.95),_xll.RiskName("PFAS MUSCLE FRAC"))/(B28*_xll.RiskNormal('SW7'!C$4,'SW7'!E$4,_xll.RiskTruncateP(0.05,0.95),_xll.RiskName("MUSCLE BW FRAC"))))/1000</f>
        <v>#NAME?</v>
      </c>
      <c r="W28" s="137" t="e" cm="1">
        <f t="array" aca="1" ref="W28" ca="1">V28/_xll.RiskNormal('SW7'!C$5,'SW7'!D$5,_xll.RiskTruncateP(0.05,0.95),_xll.RiskName("Serum Part"))</f>
        <v>#NAME?</v>
      </c>
    </row>
    <row r="29" spans="1:23" x14ac:dyDescent="0.35">
      <c r="A29" s="133">
        <f t="shared" si="1"/>
        <v>26</v>
      </c>
      <c r="B29" s="134" t="e" cm="1">
        <f t="array" aca="1" ref="B29" ca="1">B28+_xll.RiskNormal(0.5584 + 2*0.001787*A29 -3*0.00000155*A29^2 - 4*0.00000000133*A29^3,0.35*(0.5584 + 2*0.001787*A29 -3*0.00000155*A29^2 - 4*0.00000000133*A29^3),_xll.RiskTruncateP(0.05,0.95),_xll.RiskName("BW Gain"),_xll.RiskUnits("kg"))</f>
        <v>#NAME?</v>
      </c>
      <c r="C29" s="133" t="e" cm="1">
        <f t="array" aca="1" ref="C29" ca="1">_xll.RiskNormal(190,190*0.3941,_xll.RiskTruncateP(0.05,0.95),_xll.RiskName("Diet 1 Feed"),_xll.RiskUnits("ng/kg dry"))</f>
        <v>#NAME?</v>
      </c>
      <c r="D29" s="133">
        <v>0</v>
      </c>
      <c r="E29" s="163">
        <v>0</v>
      </c>
      <c r="F29" s="134" t="e" cm="1">
        <f t="array" aca="1" ref="F29" ca="1">_xll.RiskNormal((-0.0001*A29^2+0.0196*A29+11.697),(-0.0001*A29^2+0.0196*A29+11.697)*0.062,_xll.RiskTruncateP(0.05,0.95),_xll.RiskName("DMI Cow"),_xll.RiskUnits("kg"))</f>
        <v>#NAME?</v>
      </c>
      <c r="G29" s="134" t="e" cm="1">
        <f t="array" aca="1" ref="G29" ca="1">_xll.RiskNormal(F29*0.0243,F29*0.005,_xll.RiskTruncateP(0.05,0.95),_xll.RiskName("Soil Intake Cow"),_xll.RiskUnits("kg"))</f>
        <v>#NAME?</v>
      </c>
      <c r="H29" s="134" t="e" cm="1">
        <f t="array" aca="1" ref="H29" ca="1">_xll.RiskNormal('SW7'!C$12,'SW7'!D$12,_xll.RiskTruncateP(0.05,0.95),_xll.RiskName("Water Intake Cow"),_xll.RiskUnits("L"))</f>
        <v>#NAME?</v>
      </c>
      <c r="I29" s="134" t="e">
        <f t="shared" ca="1" si="2"/>
        <v>#NAME?</v>
      </c>
      <c r="J29" s="134" t="e">
        <f t="shared" ca="1" si="3"/>
        <v>#NAME?</v>
      </c>
      <c r="K29" s="134" t="e" cm="1">
        <f t="array" aca="1" ref="K29" ca="1">_xll.RiskNormal(-0.0000000257*A29^4+0.0000163*A29^3-0.003686*A29^2+0.3024*A29+1.445,(-0.0000000257*A29^4+0.0000163*A29^3-0.003686*A29^2+0.3024*A29+1.445)*0.355,_xll.RiskTruncateP(0.05,0.95),_xll.RiskName("Milk Intake"),_xll.RiskUnits("kg"))</f>
        <v>#NAME?</v>
      </c>
      <c r="L29" s="134"/>
      <c r="M29" s="134" t="e" cm="1">
        <f t="array" aca="1" ref="M29" ca="1">_xll.RiskNormal(0.0243*L29,0.005*L29,_xll.RiskTruncateP(0.05,0.95),_xll.RiskName("Soil Intake"),_xll.RiskUnits("kg"))</f>
        <v>#NAME?</v>
      </c>
      <c r="N29" s="134">
        <f t="shared" si="4"/>
        <v>0</v>
      </c>
      <c r="O29" s="134" t="e">
        <f t="shared" ca="1" si="5"/>
        <v>#NAME?</v>
      </c>
      <c r="P29" s="134" t="e">
        <f t="shared" ca="1" si="8"/>
        <v>#NAME?</v>
      </c>
      <c r="Q29" s="134" t="e">
        <f t="shared" ca="1" si="8"/>
        <v>#NAME?</v>
      </c>
      <c r="R29" s="134">
        <f t="shared" si="8"/>
        <v>0</v>
      </c>
      <c r="S29" s="134" t="e">
        <f t="shared" ca="1" si="6"/>
        <v>#NAME?</v>
      </c>
      <c r="T29" s="134" t="e" cm="1">
        <f t="array" aca="1" ref="T29" ca="1">U28-(U28*(0.5^(1/_xll.RiskNormal('SW7'!C$2,'SW7'!D$2,_xll.RiskTruncateP(0.05,0.95),_xll.RiskName("Halflife"),_xll.RiskUnits("d")))))</f>
        <v>#NAME?</v>
      </c>
      <c r="U29" s="134" t="e">
        <f t="shared" ca="1" si="7"/>
        <v>#NAME?</v>
      </c>
      <c r="V29" s="137" t="e" cm="1">
        <f t="array" aca="1" ref="V29" ca="1">(U29*_xll.RiskNormal('SW7'!C$3,'SW7'!D$3,_xll.RiskTruncateP(0.05,0.95),_xll.RiskName("PFAS MUSCLE FRAC"))/(B29*_xll.RiskNormal('SW7'!C$4,'SW7'!E$4,_xll.RiskTruncateP(0.05,0.95),_xll.RiskName("MUSCLE BW FRAC"))))/1000</f>
        <v>#NAME?</v>
      </c>
      <c r="W29" s="137" t="e" cm="1">
        <f t="array" aca="1" ref="W29" ca="1">V29/_xll.RiskNormal('SW7'!C$5,'SW7'!D$5,_xll.RiskTruncateP(0.05,0.95),_xll.RiskName("Serum Part"))</f>
        <v>#NAME?</v>
      </c>
    </row>
    <row r="30" spans="1:23" x14ac:dyDescent="0.35">
      <c r="A30" s="133">
        <f t="shared" si="1"/>
        <v>27</v>
      </c>
      <c r="B30" s="134" t="e" cm="1">
        <f t="array" aca="1" ref="B30" ca="1">B29+_xll.RiskNormal(0.5584 + 2*0.001787*A30 -3*0.00000155*A30^2 - 4*0.00000000133*A30^3,0.35*(0.5584 + 2*0.001787*A30 -3*0.00000155*A30^2 - 4*0.00000000133*A30^3),_xll.RiskTruncateP(0.05,0.95),_xll.RiskName("BW Gain"),_xll.RiskUnits("kg"))</f>
        <v>#NAME?</v>
      </c>
      <c r="C30" s="133" t="e" cm="1">
        <f t="array" aca="1" ref="C30" ca="1">_xll.RiskNormal(190,190*0.3941,_xll.RiskTruncateP(0.05,0.95),_xll.RiskName("Diet 1 Feed"),_xll.RiskUnits("ng/kg dry"))</f>
        <v>#NAME?</v>
      </c>
      <c r="D30" s="133">
        <v>0</v>
      </c>
      <c r="E30" s="163">
        <v>0</v>
      </c>
      <c r="F30" s="134" t="e" cm="1">
        <f t="array" aca="1" ref="F30" ca="1">_xll.RiskNormal((-0.0001*A30^2+0.0196*A30+11.697),(-0.0001*A30^2+0.0196*A30+11.697)*0.062,_xll.RiskTruncateP(0.05,0.95),_xll.RiskName("DMI Cow"),_xll.RiskUnits("kg"))</f>
        <v>#NAME?</v>
      </c>
      <c r="G30" s="134" t="e" cm="1">
        <f t="array" aca="1" ref="G30" ca="1">_xll.RiskNormal(F30*0.0243,F30*0.005,_xll.RiskTruncateP(0.05,0.95),_xll.RiskName("Soil Intake Cow"),_xll.RiskUnits("kg"))</f>
        <v>#NAME?</v>
      </c>
      <c r="H30" s="134" t="e" cm="1">
        <f t="array" aca="1" ref="H30" ca="1">_xll.RiskNormal('SW7'!C$12,'SW7'!D$12,_xll.RiskTruncateP(0.05,0.95),_xll.RiskName("Water Intake Cow"),_xll.RiskUnits("L"))</f>
        <v>#NAME?</v>
      </c>
      <c r="I30" s="134" t="e">
        <f t="shared" ca="1" si="2"/>
        <v>#NAME?</v>
      </c>
      <c r="J30" s="134" t="e">
        <f t="shared" ca="1" si="3"/>
        <v>#NAME?</v>
      </c>
      <c r="K30" s="134" t="e" cm="1">
        <f t="array" aca="1" ref="K30" ca="1">_xll.RiskNormal(-0.0000000257*A30^4+0.0000163*A30^3-0.003686*A30^2+0.3024*A30+1.445,(-0.0000000257*A30^4+0.0000163*A30^3-0.003686*A30^2+0.3024*A30+1.445)*0.355,_xll.RiskTruncateP(0.05,0.95),_xll.RiskName("Milk Intake"),_xll.RiskUnits("kg"))</f>
        <v>#NAME?</v>
      </c>
      <c r="L30" s="134"/>
      <c r="M30" s="134" t="e" cm="1">
        <f t="array" aca="1" ref="M30" ca="1">_xll.RiskNormal(0.0243*L30,0.005*L30,_xll.RiskTruncateP(0.05,0.95),_xll.RiskName("Soil Intake"),_xll.RiskUnits("kg"))</f>
        <v>#NAME?</v>
      </c>
      <c r="N30" s="134">
        <f t="shared" si="4"/>
        <v>0</v>
      </c>
      <c r="O30" s="134" t="e">
        <f t="shared" ca="1" si="5"/>
        <v>#NAME?</v>
      </c>
      <c r="P30" s="134" t="e">
        <f t="shared" ca="1" si="8"/>
        <v>#NAME?</v>
      </c>
      <c r="Q30" s="134" t="e">
        <f t="shared" ca="1" si="8"/>
        <v>#NAME?</v>
      </c>
      <c r="R30" s="134">
        <f t="shared" si="8"/>
        <v>0</v>
      </c>
      <c r="S30" s="134" t="e">
        <f t="shared" ca="1" si="6"/>
        <v>#NAME?</v>
      </c>
      <c r="T30" s="134" t="e" cm="1">
        <f t="array" aca="1" ref="T30" ca="1">U29-(U29*(0.5^(1/_xll.RiskNormal('SW7'!C$2,'SW7'!D$2,_xll.RiskTruncateP(0.05,0.95),_xll.RiskName("Halflife"),_xll.RiskUnits("d")))))</f>
        <v>#NAME?</v>
      </c>
      <c r="U30" s="134" t="e">
        <f t="shared" ca="1" si="7"/>
        <v>#NAME?</v>
      </c>
      <c r="V30" s="137" t="e" cm="1">
        <f t="array" aca="1" ref="V30" ca="1">(U30*_xll.RiskNormal('SW7'!C$3,'SW7'!D$3,_xll.RiskTruncateP(0.05,0.95),_xll.RiskName("PFAS MUSCLE FRAC"))/(B30*_xll.RiskNormal('SW7'!C$4,'SW7'!E$4,_xll.RiskTruncateP(0.05,0.95),_xll.RiskName("MUSCLE BW FRAC"))))/1000</f>
        <v>#NAME?</v>
      </c>
      <c r="W30" s="137" t="e" cm="1">
        <f t="array" aca="1" ref="W30" ca="1">V30/_xll.RiskNormal('SW7'!C$5,'SW7'!D$5,_xll.RiskTruncateP(0.05,0.95),_xll.RiskName("Serum Part"))</f>
        <v>#NAME?</v>
      </c>
    </row>
    <row r="31" spans="1:23" x14ac:dyDescent="0.35">
      <c r="A31" s="133">
        <f t="shared" si="1"/>
        <v>28</v>
      </c>
      <c r="B31" s="134" t="e" cm="1">
        <f t="array" aca="1" ref="B31" ca="1">B30+_xll.RiskNormal(0.5584 + 2*0.001787*A31 -3*0.00000155*A31^2 - 4*0.00000000133*A31^3,0.35*(0.5584 + 2*0.001787*A31 -3*0.00000155*A31^2 - 4*0.00000000133*A31^3),_xll.RiskTruncateP(0.05,0.95),_xll.RiskName("BW Gain"),_xll.RiskUnits("kg"))</f>
        <v>#NAME?</v>
      </c>
      <c r="C31" s="133" t="e" cm="1">
        <f t="array" aca="1" ref="C31" ca="1">_xll.RiskNormal(190,190*0.3941,_xll.RiskTruncateP(0.05,0.95),_xll.RiskName("Diet 1 Feed"),_xll.RiskUnits("ng/kg dry"))</f>
        <v>#NAME?</v>
      </c>
      <c r="D31" s="133">
        <v>0</v>
      </c>
      <c r="E31" s="163">
        <v>0</v>
      </c>
      <c r="F31" s="134" t="e" cm="1">
        <f t="array" aca="1" ref="F31" ca="1">_xll.RiskNormal((-0.0001*A31^2+0.0196*A31+11.697),(-0.0001*A31^2+0.0196*A31+11.697)*0.062,_xll.RiskTruncateP(0.05,0.95),_xll.RiskName("DMI Cow"),_xll.RiskUnits("kg"))</f>
        <v>#NAME?</v>
      </c>
      <c r="G31" s="134" t="e" cm="1">
        <f t="array" aca="1" ref="G31" ca="1">_xll.RiskNormal(F31*0.0243,F31*0.005,_xll.RiskTruncateP(0.05,0.95),_xll.RiskName("Soil Intake Cow"),_xll.RiskUnits("kg"))</f>
        <v>#NAME?</v>
      </c>
      <c r="H31" s="134" t="e" cm="1">
        <f t="array" aca="1" ref="H31" ca="1">_xll.RiskNormal('SW7'!C$12,'SW7'!D$12,_xll.RiskTruncateP(0.05,0.95),_xll.RiskName("Water Intake Cow"),_xll.RiskUnits("L"))</f>
        <v>#NAME?</v>
      </c>
      <c r="I31" s="134" t="e">
        <f t="shared" ca="1" si="2"/>
        <v>#NAME?</v>
      </c>
      <c r="J31" s="134" t="e">
        <f t="shared" ca="1" si="3"/>
        <v>#NAME?</v>
      </c>
      <c r="K31" s="134" t="e" cm="1">
        <f t="array" aca="1" ref="K31" ca="1">_xll.RiskNormal(-0.0000000257*A31^4+0.0000163*A31^3-0.003686*A31^2+0.3024*A31+1.445,(-0.0000000257*A31^4+0.0000163*A31^3-0.003686*A31^2+0.3024*A31+1.445)*0.355,_xll.RiskTruncateP(0.05,0.95),_xll.RiskName("Milk Intake"),_xll.RiskUnits("kg"))</f>
        <v>#NAME?</v>
      </c>
      <c r="L31" s="134"/>
      <c r="M31" s="134" t="e" cm="1">
        <f t="array" aca="1" ref="M31" ca="1">_xll.RiskNormal(0.0243*L31,0.005*L31,_xll.RiskTruncateP(0.05,0.95),_xll.RiskName("Soil Intake"),_xll.RiskUnits("kg"))</f>
        <v>#NAME?</v>
      </c>
      <c r="N31" s="134">
        <f t="shared" si="4"/>
        <v>0</v>
      </c>
      <c r="O31" s="134" t="e">
        <f t="shared" ca="1" si="5"/>
        <v>#NAME?</v>
      </c>
      <c r="P31" s="134" t="e">
        <f t="shared" ca="1" si="8"/>
        <v>#NAME?</v>
      </c>
      <c r="Q31" s="134" t="e">
        <f t="shared" ca="1" si="8"/>
        <v>#NAME?</v>
      </c>
      <c r="R31" s="134">
        <f t="shared" si="8"/>
        <v>0</v>
      </c>
      <c r="S31" s="134" t="e">
        <f t="shared" ca="1" si="6"/>
        <v>#NAME?</v>
      </c>
      <c r="T31" s="134" t="e" cm="1">
        <f t="array" aca="1" ref="T31" ca="1">U30-(U30*(0.5^(1/_xll.RiskNormal('SW7'!C$2,'SW7'!D$2,_xll.RiskTruncateP(0.05,0.95),_xll.RiskName("Halflife"),_xll.RiskUnits("d")))))</f>
        <v>#NAME?</v>
      </c>
      <c r="U31" s="134" t="e">
        <f t="shared" ca="1" si="7"/>
        <v>#NAME?</v>
      </c>
      <c r="V31" s="137" t="e" cm="1">
        <f t="array" aca="1" ref="V31" ca="1">(U31*_xll.RiskNormal('SW7'!C$3,'SW7'!D$3,_xll.RiskTruncateP(0.05,0.95),_xll.RiskName("PFAS MUSCLE FRAC"))/(B31*_xll.RiskNormal('SW7'!C$4,'SW7'!E$4,_xll.RiskTruncateP(0.05,0.95),_xll.RiskName("MUSCLE BW FRAC"))))/1000</f>
        <v>#NAME?</v>
      </c>
      <c r="W31" s="137" t="e" cm="1">
        <f t="array" aca="1" ref="W31" ca="1">V31/_xll.RiskNormal('SW7'!C$5,'SW7'!D$5,_xll.RiskTruncateP(0.05,0.95),_xll.RiskName("Serum Part"))</f>
        <v>#NAME?</v>
      </c>
    </row>
    <row r="32" spans="1:23" x14ac:dyDescent="0.35">
      <c r="A32" s="133">
        <f t="shared" si="1"/>
        <v>29</v>
      </c>
      <c r="B32" s="134" t="e" cm="1">
        <f t="array" aca="1" ref="B32" ca="1">B31+_xll.RiskNormal(0.5584 + 2*0.001787*A32 -3*0.00000155*A32^2 - 4*0.00000000133*A32^3,0.35*(0.5584 + 2*0.001787*A32 -3*0.00000155*A32^2 - 4*0.00000000133*A32^3),_xll.RiskTruncateP(0.05,0.95),_xll.RiskName("BW Gain"),_xll.RiskUnits("kg"))</f>
        <v>#NAME?</v>
      </c>
      <c r="C32" s="133" t="e" cm="1">
        <f t="array" aca="1" ref="C32" ca="1">_xll.RiskNormal(190,190*0.3941,_xll.RiskTruncateP(0.05,0.95),_xll.RiskName("Diet 1 Feed"),_xll.RiskUnits("ng/kg dry"))</f>
        <v>#NAME?</v>
      </c>
      <c r="D32" s="133">
        <v>0</v>
      </c>
      <c r="E32" s="163">
        <v>0</v>
      </c>
      <c r="F32" s="134" t="e" cm="1">
        <f t="array" aca="1" ref="F32" ca="1">_xll.RiskNormal((-0.0001*A32^2+0.0196*A32+11.697),(-0.0001*A32^2+0.0196*A32+11.697)*0.062,_xll.RiskTruncateP(0.05,0.95),_xll.RiskName("DMI Cow"),_xll.RiskUnits("kg"))</f>
        <v>#NAME?</v>
      </c>
      <c r="G32" s="134" t="e" cm="1">
        <f t="array" aca="1" ref="G32" ca="1">_xll.RiskNormal(F32*0.0243,F32*0.005,_xll.RiskTruncateP(0.05,0.95),_xll.RiskName("Soil Intake Cow"),_xll.RiskUnits("kg"))</f>
        <v>#NAME?</v>
      </c>
      <c r="H32" s="134" t="e" cm="1">
        <f t="array" aca="1" ref="H32" ca="1">_xll.RiskNormal('SW7'!C$12,'SW7'!D$12,_xll.RiskTruncateP(0.05,0.95),_xll.RiskName("Water Intake Cow"),_xll.RiskUnits("L"))</f>
        <v>#NAME?</v>
      </c>
      <c r="I32" s="134" t="e">
        <f t="shared" ca="1" si="2"/>
        <v>#NAME?</v>
      </c>
      <c r="J32" s="134" t="e">
        <f t="shared" ca="1" si="3"/>
        <v>#NAME?</v>
      </c>
      <c r="K32" s="134" t="e" cm="1">
        <f t="array" aca="1" ref="K32" ca="1">_xll.RiskNormal(-0.0000000257*A32^4+0.0000163*A32^3-0.003686*A32^2+0.3024*A32+1.445,(-0.0000000257*A32^4+0.0000163*A32^3-0.003686*A32^2+0.3024*A32+1.445)*0.355,_xll.RiskTruncateP(0.05,0.95),_xll.RiskName("Milk Intake"),_xll.RiskUnits("kg"))</f>
        <v>#NAME?</v>
      </c>
      <c r="L32" s="134"/>
      <c r="M32" s="134" t="e" cm="1">
        <f t="array" aca="1" ref="M32" ca="1">_xll.RiskNormal(0.0243*L32,0.005*L32,_xll.RiskTruncateP(0.05,0.95),_xll.RiskName("Soil Intake"),_xll.RiskUnits("kg"))</f>
        <v>#NAME?</v>
      </c>
      <c r="N32" s="134">
        <f t="shared" si="4"/>
        <v>0</v>
      </c>
      <c r="O32" s="134" t="e">
        <f t="shared" ca="1" si="5"/>
        <v>#NAME?</v>
      </c>
      <c r="P32" s="134" t="e">
        <f t="shared" ca="1" si="8"/>
        <v>#NAME?</v>
      </c>
      <c r="Q32" s="134" t="e">
        <f t="shared" ca="1" si="8"/>
        <v>#NAME?</v>
      </c>
      <c r="R32" s="134">
        <f t="shared" si="8"/>
        <v>0</v>
      </c>
      <c r="S32" s="134" t="e">
        <f t="shared" ca="1" si="6"/>
        <v>#NAME?</v>
      </c>
      <c r="T32" s="134" t="e" cm="1">
        <f t="array" aca="1" ref="T32" ca="1">U31-(U31*(0.5^(1/_xll.RiskNormal('SW7'!C$2,'SW7'!D$2,_xll.RiskTruncateP(0.05,0.95),_xll.RiskName("Halflife"),_xll.RiskUnits("d")))))</f>
        <v>#NAME?</v>
      </c>
      <c r="U32" s="134" t="e">
        <f t="shared" ca="1" si="7"/>
        <v>#NAME?</v>
      </c>
      <c r="V32" s="137" t="e" cm="1">
        <f t="array" aca="1" ref="V32" ca="1">(U32*_xll.RiskNormal('SW7'!C$3,'SW7'!D$3,_xll.RiskTruncateP(0.05,0.95),_xll.RiskName("PFAS MUSCLE FRAC"))/(B32*_xll.RiskNormal('SW7'!C$4,'SW7'!E$4,_xll.RiskTruncateP(0.05,0.95),_xll.RiskName("MUSCLE BW FRAC"))))/1000</f>
        <v>#NAME?</v>
      </c>
      <c r="W32" s="137" t="e" cm="1">
        <f t="array" aca="1" ref="W32" ca="1">V32/_xll.RiskNormal('SW7'!C$5,'SW7'!D$5,_xll.RiskTruncateP(0.05,0.95),_xll.RiskName("Serum Part"))</f>
        <v>#NAME?</v>
      </c>
    </row>
    <row r="33" spans="1:23" x14ac:dyDescent="0.35">
      <c r="A33" s="133">
        <f t="shared" si="1"/>
        <v>30</v>
      </c>
      <c r="B33" s="134" t="e" cm="1">
        <f t="array" aca="1" ref="B33" ca="1">B32+_xll.RiskNormal(0.5584 + 2*0.001787*A33 -3*0.00000155*A33^2 - 4*0.00000000133*A33^3,0.35*(0.5584 + 2*0.001787*A33 -3*0.00000155*A33^2 - 4*0.00000000133*A33^3),_xll.RiskTruncateP(0.05,0.95),_xll.RiskName("BW Gain"),_xll.RiskUnits("kg"))</f>
        <v>#NAME?</v>
      </c>
      <c r="C33" s="133" t="e" cm="1">
        <f t="array" aca="1" ref="C33" ca="1">_xll.RiskNormal(190,190*0.3941,_xll.RiskTruncateP(0.05,0.95),_xll.RiskName("Diet 1 Feed"),_xll.RiskUnits("ng/kg dry"))</f>
        <v>#NAME?</v>
      </c>
      <c r="D33" s="133">
        <v>0</v>
      </c>
      <c r="E33" s="163">
        <v>0</v>
      </c>
      <c r="F33" s="134" t="e" cm="1">
        <f t="array" aca="1" ref="F33" ca="1">_xll.RiskNormal((-0.0001*A33^2+0.0196*A33+11.697),(-0.0001*A33^2+0.0196*A33+11.697)*0.062,_xll.RiskTruncateP(0.05,0.95),_xll.RiskName("DMI Cow"),_xll.RiskUnits("kg"))</f>
        <v>#NAME?</v>
      </c>
      <c r="G33" s="134" t="e">
        <f t="shared" ref="G33:G96" ca="1" si="9">F33*0.0243</f>
        <v>#NAME?</v>
      </c>
      <c r="H33" s="134" t="e" cm="1">
        <f t="array" aca="1" ref="H33" ca="1">_xll.RiskNormal('SW7'!C$12,'SW7'!D$12,_xll.RiskTruncateP(0.05,0.95),_xll.RiskName("Water Intake Cow"),_xll.RiskUnits("L"))</f>
        <v>#NAME?</v>
      </c>
      <c r="I33" s="134" t="e">
        <f t="shared" ca="1" si="2"/>
        <v>#NAME?</v>
      </c>
      <c r="J33" s="134" t="e">
        <f t="shared" ca="1" si="3"/>
        <v>#NAME?</v>
      </c>
      <c r="K33" s="134" t="e" cm="1">
        <f t="array" aca="1" ref="K33" ca="1">_xll.RiskNormal(-0.0000000257*A33^4+0.0000163*A33^3-0.003686*A33^2+0.3024*A33+1.445,(-0.0000000257*A33^4+0.0000163*A33^3-0.003686*A33^2+0.3024*A33+1.445)*0.355,_xll.RiskTruncateP(0.05,0.95),_xll.RiskName("Milk Intake"),_xll.RiskUnits("kg"))</f>
        <v>#NAME?</v>
      </c>
      <c r="L33" s="134"/>
      <c r="M33" s="134" t="e" cm="1">
        <f t="array" aca="1" ref="M33" ca="1">_xll.RiskNormal(0.0243*L33,0.005*L33,_xll.RiskTruncateP(0.05,0.95),_xll.RiskName("Soil Intake"),_xll.RiskUnits("kg"))</f>
        <v>#NAME?</v>
      </c>
      <c r="N33" s="134">
        <f t="shared" si="4"/>
        <v>0</v>
      </c>
      <c r="O33" s="134" t="e">
        <f t="shared" ca="1" si="5"/>
        <v>#NAME?</v>
      </c>
      <c r="P33" s="134" t="e">
        <f t="shared" ca="1" si="8"/>
        <v>#NAME?</v>
      </c>
      <c r="Q33" s="134" t="e">
        <f t="shared" ca="1" si="8"/>
        <v>#NAME?</v>
      </c>
      <c r="R33" s="134">
        <f t="shared" si="8"/>
        <v>0</v>
      </c>
      <c r="S33" s="134" t="e">
        <f t="shared" ca="1" si="6"/>
        <v>#NAME?</v>
      </c>
      <c r="T33" s="134" t="e" cm="1">
        <f t="array" aca="1" ref="T33" ca="1">U32-(U32*(0.5^(1/_xll.RiskNormal('SW7'!C$2,'SW7'!D$2,_xll.RiskTruncateP(0.05,0.95),_xll.RiskName("Halflife"),_xll.RiskUnits("d")))))</f>
        <v>#NAME?</v>
      </c>
      <c r="U33" s="134" t="e">
        <f t="shared" ca="1" si="7"/>
        <v>#NAME?</v>
      </c>
      <c r="V33" s="137" t="e" cm="1">
        <f t="array" aca="1" ref="V33" ca="1">(U33*_xll.RiskNormal('SW7'!C$3,'SW7'!D$3,_xll.RiskTruncateP(0.05,0.95),_xll.RiskName("PFAS MUSCLE FRAC"))/(B33*_xll.RiskNormal('SW7'!C$4,'SW7'!E$4,_xll.RiskTruncateP(0.05,0.95),_xll.RiskName("MUSCLE BW FRAC"))))/1000</f>
        <v>#NAME?</v>
      </c>
      <c r="W33" s="137" t="e" cm="1">
        <f t="array" aca="1" ref="W33" ca="1">V33/_xll.RiskNormal('SW7'!C$5,'SW7'!D$5,_xll.RiskTruncateP(0.05,0.95),_xll.RiskName("Serum Part"))</f>
        <v>#NAME?</v>
      </c>
    </row>
    <row r="34" spans="1:23" x14ac:dyDescent="0.35">
      <c r="A34" s="133">
        <f t="shared" si="1"/>
        <v>31</v>
      </c>
      <c r="B34" s="134" t="e" cm="1">
        <f t="array" aca="1" ref="B34" ca="1">B33+_xll.RiskNormal(0.5584 + 2*0.001787*A34 -3*0.00000155*A34^2 - 4*0.00000000133*A34^3,0.35*(0.5584 + 2*0.001787*A34 -3*0.00000155*A34^2 - 4*0.00000000133*A34^3),_xll.RiskTruncateP(0.05,0.95),_xll.RiskName("BW Gain"),_xll.RiskUnits("kg"))</f>
        <v>#NAME?</v>
      </c>
      <c r="C34" s="133" t="e" cm="1">
        <f t="array" aca="1" ref="C34" ca="1">_xll.RiskNormal(190,190*0.3941,_xll.RiskTruncateP(0.05,0.95),_xll.RiskName("Diet 1 Feed"),_xll.RiskUnits("ng/kg dry"))</f>
        <v>#NAME?</v>
      </c>
      <c r="D34" s="133">
        <v>0</v>
      </c>
      <c r="E34" s="163">
        <v>0</v>
      </c>
      <c r="F34" s="134" t="e" cm="1">
        <f t="array" aca="1" ref="F34" ca="1">_xll.RiskNormal((-0.0001*A34^2+0.0196*A34+11.697),(-0.0001*A34^2+0.0196*A34+11.697)*0.062,_xll.RiskTruncateP(0.05,0.95),_xll.RiskName("DMI Cow"),_xll.RiskUnits("kg"))</f>
        <v>#NAME?</v>
      </c>
      <c r="G34" s="134" t="e">
        <f t="shared" ca="1" si="9"/>
        <v>#NAME?</v>
      </c>
      <c r="H34" s="134" t="e" cm="1">
        <f t="array" aca="1" ref="H34" ca="1">_xll.RiskNormal('SW7'!C$12,'SW7'!D$12,_xll.RiskTruncateP(0.05,0.95),_xll.RiskName("Water Intake Cow"),_xll.RiskUnits("L"))</f>
        <v>#NAME?</v>
      </c>
      <c r="I34" s="134" t="e">
        <f t="shared" ca="1" si="2"/>
        <v>#NAME?</v>
      </c>
      <c r="J34" s="134" t="e">
        <f t="shared" ca="1" si="3"/>
        <v>#NAME?</v>
      </c>
      <c r="K34" s="134" t="e" cm="1">
        <f t="array" aca="1" ref="K34" ca="1">_xll.RiskNormal(-0.0000000257*A34^4+0.0000163*A34^3-0.003686*A34^2+0.3024*A34+1.445,(-0.0000000257*A34^4+0.0000163*A34^3-0.003686*A34^2+0.3024*A34+1.445)*0.355,_xll.RiskTruncateP(0.05,0.95),_xll.RiskName("Milk Intake"),_xll.RiskUnits("kg"))</f>
        <v>#NAME?</v>
      </c>
      <c r="L34" s="134"/>
      <c r="M34" s="134" t="e" cm="1">
        <f t="array" aca="1" ref="M34" ca="1">_xll.RiskNormal(0.0243*L34,0.005*L34,_xll.RiskTruncateP(0.05,0.95),_xll.RiskName("Soil Intake"),_xll.RiskUnits("kg"))</f>
        <v>#NAME?</v>
      </c>
      <c r="N34" s="134">
        <f t="shared" si="4"/>
        <v>0</v>
      </c>
      <c r="O34" s="134" t="e">
        <f t="shared" ca="1" si="5"/>
        <v>#NAME?</v>
      </c>
      <c r="P34" s="134" t="e">
        <f t="shared" ca="1" si="8"/>
        <v>#NAME?</v>
      </c>
      <c r="Q34" s="134" t="e">
        <f t="shared" ca="1" si="8"/>
        <v>#NAME?</v>
      </c>
      <c r="R34" s="134">
        <f t="shared" si="8"/>
        <v>0</v>
      </c>
      <c r="S34" s="134" t="e">
        <f t="shared" ca="1" si="6"/>
        <v>#NAME?</v>
      </c>
      <c r="T34" s="134" t="e" cm="1">
        <f t="array" aca="1" ref="T34" ca="1">U33-(U33*(0.5^(1/_xll.RiskNormal('SW7'!C$2,'SW7'!D$2,_xll.RiskTruncateP(0.05,0.95),_xll.RiskName("Halflife"),_xll.RiskUnits("d")))))</f>
        <v>#NAME?</v>
      </c>
      <c r="U34" s="134" t="e">
        <f t="shared" ca="1" si="7"/>
        <v>#NAME?</v>
      </c>
      <c r="V34" s="137" t="e" cm="1">
        <f t="array" aca="1" ref="V34" ca="1">(U34*_xll.RiskNormal('SW7'!C$3,'SW7'!D$3,_xll.RiskTruncateP(0.05,0.95),_xll.RiskName("PFAS MUSCLE FRAC"))/(B34*_xll.RiskNormal('SW7'!C$4,'SW7'!E$4,_xll.RiskTruncateP(0.05,0.95),_xll.RiskName("MUSCLE BW FRAC"))))/1000</f>
        <v>#NAME?</v>
      </c>
      <c r="W34" s="137" t="e" cm="1">
        <f t="array" aca="1" ref="W34" ca="1">V34/_xll.RiskNormal('SW7'!C$5,'SW7'!D$5,_xll.RiskTruncateP(0.05,0.95),_xll.RiskName("Serum Part"))</f>
        <v>#NAME?</v>
      </c>
    </row>
    <row r="35" spans="1:23" x14ac:dyDescent="0.35">
      <c r="A35" s="133">
        <f t="shared" si="1"/>
        <v>32</v>
      </c>
      <c r="B35" s="134" t="e" cm="1">
        <f t="array" aca="1" ref="B35" ca="1">B34+_xll.RiskNormal(0.5584 + 2*0.001787*A35 -3*0.00000155*A35^2 - 4*0.00000000133*A35^3,0.35*(0.5584 + 2*0.001787*A35 -3*0.00000155*A35^2 - 4*0.00000000133*A35^3),_xll.RiskTruncateP(0.05,0.95),_xll.RiskName("BW Gain"),_xll.RiskUnits("kg"))</f>
        <v>#NAME?</v>
      </c>
      <c r="C35" s="133" t="e" cm="1">
        <f t="array" aca="1" ref="C35" ca="1">_xll.RiskNormal(190,190*0.3941,_xll.RiskTruncateP(0.05,0.95),_xll.RiskName("Diet 1 Feed"),_xll.RiskUnits("ng/kg dry"))</f>
        <v>#NAME?</v>
      </c>
      <c r="D35" s="133">
        <v>0</v>
      </c>
      <c r="E35" s="163">
        <v>0</v>
      </c>
      <c r="F35" s="134" t="e" cm="1">
        <f t="array" aca="1" ref="F35" ca="1">_xll.RiskNormal((-0.0001*A35^2+0.0196*A35+11.697),(-0.0001*A35^2+0.0196*A35+11.697)*0.062,_xll.RiskTruncateP(0.05,0.95),_xll.RiskName("DMI Cow"),_xll.RiskUnits("kg"))</f>
        <v>#NAME?</v>
      </c>
      <c r="G35" s="134" t="e">
        <f t="shared" ca="1" si="9"/>
        <v>#NAME?</v>
      </c>
      <c r="H35" s="134" t="e" cm="1">
        <f t="array" aca="1" ref="H35" ca="1">_xll.RiskNormal('SW7'!C$12,'SW7'!D$12,_xll.RiskTruncateP(0.05,0.95),_xll.RiskName("Water Intake Cow"),_xll.RiskUnits("L"))</f>
        <v>#NAME?</v>
      </c>
      <c r="I35" s="134" t="e">
        <f t="shared" ca="1" si="2"/>
        <v>#NAME?</v>
      </c>
      <c r="J35" s="134" t="e">
        <f t="shared" ca="1" si="3"/>
        <v>#NAME?</v>
      </c>
      <c r="K35" s="134" t="e" cm="1">
        <f t="array" aca="1" ref="K35" ca="1">_xll.RiskNormal(-0.0000000257*A35^4+0.0000163*A35^3-0.003686*A35^2+0.3024*A35+1.445,(-0.0000000257*A35^4+0.0000163*A35^3-0.003686*A35^2+0.3024*A35+1.445)*0.355,_xll.RiskTruncateP(0.05,0.95),_xll.RiskName("Milk Intake"),_xll.RiskUnits("kg"))</f>
        <v>#NAME?</v>
      </c>
      <c r="L35" s="134"/>
      <c r="M35" s="134" t="e" cm="1">
        <f t="array" aca="1" ref="M35" ca="1">_xll.RiskNormal(0.0243*L35,0.005*L35,_xll.RiskTruncateP(0.05,0.95),_xll.RiskName("Soil Intake"),_xll.RiskUnits("kg"))</f>
        <v>#NAME?</v>
      </c>
      <c r="N35" s="134">
        <f t="shared" si="4"/>
        <v>0</v>
      </c>
      <c r="O35" s="134" t="e">
        <f t="shared" ca="1" si="5"/>
        <v>#NAME?</v>
      </c>
      <c r="P35" s="134" t="e">
        <f t="shared" ca="1" si="8"/>
        <v>#NAME?</v>
      </c>
      <c r="Q35" s="134" t="e">
        <f t="shared" ca="1" si="8"/>
        <v>#NAME?</v>
      </c>
      <c r="R35" s="134">
        <f t="shared" si="8"/>
        <v>0</v>
      </c>
      <c r="S35" s="134" t="e">
        <f t="shared" ca="1" si="6"/>
        <v>#NAME?</v>
      </c>
      <c r="T35" s="134" t="e" cm="1">
        <f t="array" aca="1" ref="T35" ca="1">U34-(U34*(0.5^(1/_xll.RiskNormal('SW7'!C$2,'SW7'!D$2,_xll.RiskTruncateP(0.05,0.95),_xll.RiskName("Halflife"),_xll.RiskUnits("d")))))</f>
        <v>#NAME?</v>
      </c>
      <c r="U35" s="134" t="e">
        <f t="shared" ca="1" si="7"/>
        <v>#NAME?</v>
      </c>
      <c r="V35" s="137" t="e" cm="1">
        <f t="array" aca="1" ref="V35" ca="1">(U35*_xll.RiskNormal('SW7'!C$3,'SW7'!D$3,_xll.RiskTruncateP(0.05,0.95),_xll.RiskName("PFAS MUSCLE FRAC"))/(B35*_xll.RiskNormal('SW7'!C$4,'SW7'!E$4,_xll.RiskTruncateP(0.05,0.95),_xll.RiskName("MUSCLE BW FRAC"))))/1000</f>
        <v>#NAME?</v>
      </c>
      <c r="W35" s="137" t="e" cm="1">
        <f t="array" aca="1" ref="W35" ca="1">V35/_xll.RiskNormal('SW7'!C$5,'SW7'!D$5,_xll.RiskTruncateP(0.05,0.95),_xll.RiskName("Serum Part"))</f>
        <v>#NAME?</v>
      </c>
    </row>
    <row r="36" spans="1:23" x14ac:dyDescent="0.35">
      <c r="A36" s="133">
        <f t="shared" si="1"/>
        <v>33</v>
      </c>
      <c r="B36" s="134" t="e" cm="1">
        <f t="array" aca="1" ref="B36" ca="1">B35+_xll.RiskNormal(0.5584 + 2*0.001787*A36 -3*0.00000155*A36^2 - 4*0.00000000133*A36^3,0.35*(0.5584 + 2*0.001787*A36 -3*0.00000155*A36^2 - 4*0.00000000133*A36^3),_xll.RiskTruncateP(0.05,0.95),_xll.RiskName("BW Gain"),_xll.RiskUnits("kg"))</f>
        <v>#NAME?</v>
      </c>
      <c r="C36" s="133" t="e" cm="1">
        <f t="array" aca="1" ref="C36" ca="1">_xll.RiskNormal(190,190*0.3941,_xll.RiskTruncateP(0.05,0.95),_xll.RiskName("Diet 1 Feed"),_xll.RiskUnits("ng/kg dry"))</f>
        <v>#NAME?</v>
      </c>
      <c r="D36" s="133">
        <v>0</v>
      </c>
      <c r="E36" s="163">
        <v>0</v>
      </c>
      <c r="F36" s="134" t="e" cm="1">
        <f t="array" aca="1" ref="F36" ca="1">_xll.RiskNormal((-0.0001*A36^2+0.0196*A36+11.697),(-0.0001*A36^2+0.0196*A36+11.697)*0.062,_xll.RiskTruncateP(0.05,0.95),_xll.RiskName("DMI Cow"),_xll.RiskUnits("kg"))</f>
        <v>#NAME?</v>
      </c>
      <c r="G36" s="134" t="e">
        <f t="shared" ca="1" si="9"/>
        <v>#NAME?</v>
      </c>
      <c r="H36" s="134" t="e" cm="1">
        <f t="array" aca="1" ref="H36" ca="1">_xll.RiskNormal('SW7'!C$12,'SW7'!D$12,_xll.RiskTruncateP(0.05,0.95),_xll.RiskName("Water Intake Cow"),_xll.RiskUnits("L"))</f>
        <v>#NAME?</v>
      </c>
      <c r="I36" s="134" t="e">
        <f t="shared" ca="1" si="2"/>
        <v>#NAME?</v>
      </c>
      <c r="J36" s="134" t="e">
        <f t="shared" ca="1" si="3"/>
        <v>#NAME?</v>
      </c>
      <c r="K36" s="134" t="e" cm="1">
        <f t="array" aca="1" ref="K36" ca="1">_xll.RiskNormal(-0.0000000257*A36^4+0.0000163*A36^3-0.003686*A36^2+0.3024*A36+1.445,(-0.0000000257*A36^4+0.0000163*A36^3-0.003686*A36^2+0.3024*A36+1.445)*0.355,_xll.RiskTruncateP(0.05,0.95),_xll.RiskName("Milk Intake"),_xll.RiskUnits("kg"))</f>
        <v>#NAME?</v>
      </c>
      <c r="L36" s="134"/>
      <c r="M36" s="134" t="e" cm="1">
        <f t="array" aca="1" ref="M36" ca="1">_xll.RiskNormal(0.0243*L36,0.005*L36,_xll.RiskTruncateP(0.05,0.95),_xll.RiskName("Soil Intake"),_xll.RiskUnits("kg"))</f>
        <v>#NAME?</v>
      </c>
      <c r="N36" s="134">
        <f t="shared" si="4"/>
        <v>0</v>
      </c>
      <c r="O36" s="134" t="e">
        <f t="shared" ca="1" si="5"/>
        <v>#NAME?</v>
      </c>
      <c r="P36" s="134" t="e">
        <f t="shared" ca="1" si="8"/>
        <v>#NAME?</v>
      </c>
      <c r="Q36" s="134" t="e">
        <f t="shared" ca="1" si="8"/>
        <v>#NAME?</v>
      </c>
      <c r="R36" s="134">
        <f t="shared" si="8"/>
        <v>0</v>
      </c>
      <c r="S36" s="134" t="e">
        <f t="shared" ca="1" si="6"/>
        <v>#NAME?</v>
      </c>
      <c r="T36" s="134" t="e" cm="1">
        <f t="array" aca="1" ref="T36" ca="1">U35-(U35*(0.5^(1/_xll.RiskNormal('SW7'!C$2,'SW7'!D$2,_xll.RiskTruncateP(0.05,0.95),_xll.RiskName("Halflife"),_xll.RiskUnits("d")))))</f>
        <v>#NAME?</v>
      </c>
      <c r="U36" s="134" t="e">
        <f t="shared" ca="1" si="7"/>
        <v>#NAME?</v>
      </c>
      <c r="V36" s="137" t="e" cm="1">
        <f t="array" aca="1" ref="V36" ca="1">(U36*_xll.RiskNormal('SW7'!C$3,'SW7'!D$3,_xll.RiskTruncateP(0.05,0.95),_xll.RiskName("PFAS MUSCLE FRAC"))/(B36*_xll.RiskNormal('SW7'!C$4,'SW7'!E$4,_xll.RiskTruncateP(0.05,0.95),_xll.RiskName("MUSCLE BW FRAC"))))/1000</f>
        <v>#NAME?</v>
      </c>
      <c r="W36" s="137" t="e" cm="1">
        <f t="array" aca="1" ref="W36" ca="1">V36/_xll.RiskNormal('SW7'!C$5,'SW7'!D$5,_xll.RiskTruncateP(0.05,0.95),_xll.RiskName("Serum Part"))</f>
        <v>#NAME?</v>
      </c>
    </row>
    <row r="37" spans="1:23" x14ac:dyDescent="0.35">
      <c r="A37" s="133">
        <f t="shared" si="1"/>
        <v>34</v>
      </c>
      <c r="B37" s="134" t="e" cm="1">
        <f t="array" aca="1" ref="B37" ca="1">B36+_xll.RiskNormal(0.5584 + 2*0.001787*A37 -3*0.00000155*A37^2 - 4*0.00000000133*A37^3,0.35*(0.5584 + 2*0.001787*A37 -3*0.00000155*A37^2 - 4*0.00000000133*A37^3),_xll.RiskTruncateP(0.05,0.95),_xll.RiskName("BW Gain"),_xll.RiskUnits("kg"))</f>
        <v>#NAME?</v>
      </c>
      <c r="C37" s="133" t="e" cm="1">
        <f t="array" aca="1" ref="C37" ca="1">_xll.RiskNormal(190,190*0.3941,_xll.RiskTruncateP(0.05,0.95),_xll.RiskName("Diet 1 Feed"),_xll.RiskUnits("ng/kg dry"))</f>
        <v>#NAME?</v>
      </c>
      <c r="D37" s="133">
        <v>0</v>
      </c>
      <c r="E37" s="163">
        <v>0</v>
      </c>
      <c r="F37" s="134" t="e" cm="1">
        <f t="array" aca="1" ref="F37" ca="1">_xll.RiskNormal((-0.0001*A37^2+0.0196*A37+11.697),(-0.0001*A37^2+0.0196*A37+11.697)*0.062,_xll.RiskTruncateP(0.05,0.95),_xll.RiskName("DMI Cow"),_xll.RiskUnits("kg"))</f>
        <v>#NAME?</v>
      </c>
      <c r="G37" s="134" t="e">
        <f t="shared" ca="1" si="9"/>
        <v>#NAME?</v>
      </c>
      <c r="H37" s="134" t="e" cm="1">
        <f t="array" aca="1" ref="H37" ca="1">_xll.RiskNormal('SW7'!C$12,'SW7'!D$12,_xll.RiskTruncateP(0.05,0.95),_xll.RiskName("Water Intake Cow"),_xll.RiskUnits("L"))</f>
        <v>#NAME?</v>
      </c>
      <c r="I37" s="134" t="e">
        <f t="shared" ca="1" si="2"/>
        <v>#NAME?</v>
      </c>
      <c r="J37" s="134" t="e">
        <f t="shared" ca="1" si="3"/>
        <v>#NAME?</v>
      </c>
      <c r="K37" s="134" t="e" cm="1">
        <f t="array" aca="1" ref="K37" ca="1">_xll.RiskNormal(-0.0000000257*A37^4+0.0000163*A37^3-0.003686*A37^2+0.3024*A37+1.445,(-0.0000000257*A37^4+0.0000163*A37^3-0.003686*A37^2+0.3024*A37+1.445)*0.355,_xll.RiskTruncateP(0.05,0.95),_xll.RiskName("Milk Intake"),_xll.RiskUnits("kg"))</f>
        <v>#NAME?</v>
      </c>
      <c r="L37" s="134"/>
      <c r="M37" s="134" t="e" cm="1">
        <f t="array" aca="1" ref="M37" ca="1">_xll.RiskNormal(0.0243*L37,0.005*L37,_xll.RiskTruncateP(0.05,0.95),_xll.RiskName("Soil Intake"),_xll.RiskUnits("kg"))</f>
        <v>#NAME?</v>
      </c>
      <c r="N37" s="134">
        <f t="shared" si="4"/>
        <v>0</v>
      </c>
      <c r="O37" s="134" t="e">
        <f t="shared" ca="1" si="5"/>
        <v>#NAME?</v>
      </c>
      <c r="P37" s="134" t="e">
        <f t="shared" ca="1" si="8"/>
        <v>#NAME?</v>
      </c>
      <c r="Q37" s="134" t="e">
        <f t="shared" ca="1" si="8"/>
        <v>#NAME?</v>
      </c>
      <c r="R37" s="134">
        <f t="shared" si="8"/>
        <v>0</v>
      </c>
      <c r="S37" s="134" t="e">
        <f t="shared" ca="1" si="6"/>
        <v>#NAME?</v>
      </c>
      <c r="T37" s="134" t="e" cm="1">
        <f t="array" aca="1" ref="T37" ca="1">U36-(U36*(0.5^(1/_xll.RiskNormal('SW7'!C$2,'SW7'!D$2,_xll.RiskTruncateP(0.05,0.95),_xll.RiskName("Halflife"),_xll.RiskUnits("d")))))</f>
        <v>#NAME?</v>
      </c>
      <c r="U37" s="134" t="e">
        <f t="shared" ca="1" si="7"/>
        <v>#NAME?</v>
      </c>
      <c r="V37" s="137" t="e" cm="1">
        <f t="array" aca="1" ref="V37" ca="1">(U37*_xll.RiskNormal('SW7'!C$3,'SW7'!D$3,_xll.RiskTruncateP(0.05,0.95),_xll.RiskName("PFAS MUSCLE FRAC"))/(B37*_xll.RiskNormal('SW7'!C$4,'SW7'!E$4,_xll.RiskTruncateP(0.05,0.95),_xll.RiskName("MUSCLE BW FRAC"))))/1000</f>
        <v>#NAME?</v>
      </c>
      <c r="W37" s="137" t="e" cm="1">
        <f t="array" aca="1" ref="W37" ca="1">V37/_xll.RiskNormal('SW7'!C$5,'SW7'!D$5,_xll.RiskTruncateP(0.05,0.95),_xll.RiskName("Serum Part"))</f>
        <v>#NAME?</v>
      </c>
    </row>
    <row r="38" spans="1:23" x14ac:dyDescent="0.35">
      <c r="A38" s="133">
        <f t="shared" si="1"/>
        <v>35</v>
      </c>
      <c r="B38" s="134" t="e" cm="1">
        <f t="array" aca="1" ref="B38" ca="1">B37+_xll.RiskNormal(0.5584 + 2*0.001787*A38 -3*0.00000155*A38^2 - 4*0.00000000133*A38^3,0.35*(0.5584 + 2*0.001787*A38 -3*0.00000155*A38^2 - 4*0.00000000133*A38^3),_xll.RiskTruncateP(0.05,0.95),_xll.RiskName("BW Gain"),_xll.RiskUnits("kg"))</f>
        <v>#NAME?</v>
      </c>
      <c r="C38" s="133" t="e" cm="1">
        <f t="array" aca="1" ref="C38" ca="1">_xll.RiskNormal(190,190*0.3941,_xll.RiskTruncateP(0.05,0.95),_xll.RiskName("Diet 1 Feed"),_xll.RiskUnits("ng/kg dry"))</f>
        <v>#NAME?</v>
      </c>
      <c r="D38" s="133">
        <v>0</v>
      </c>
      <c r="E38" s="163">
        <v>0</v>
      </c>
      <c r="F38" s="134" t="e" cm="1">
        <f t="array" aca="1" ref="F38" ca="1">_xll.RiskNormal((-0.0001*A38^2+0.0196*A38+11.697),(-0.0001*A38^2+0.0196*A38+11.697)*0.062,_xll.RiskTruncateP(0.05,0.95),_xll.RiskName("DMI Cow"),_xll.RiskUnits("kg"))</f>
        <v>#NAME?</v>
      </c>
      <c r="G38" s="134" t="e">
        <f t="shared" ca="1" si="9"/>
        <v>#NAME?</v>
      </c>
      <c r="H38" s="134" t="e" cm="1">
        <f t="array" aca="1" ref="H38" ca="1">_xll.RiskNormal('SW7'!C$12,'SW7'!D$12,_xll.RiskTruncateP(0.05,0.95),_xll.RiskName("Water Intake Cow"),_xll.RiskUnits("L"))</f>
        <v>#NAME?</v>
      </c>
      <c r="I38" s="134" t="e">
        <f t="shared" ca="1" si="2"/>
        <v>#NAME?</v>
      </c>
      <c r="J38" s="134" t="e">
        <f t="shared" ca="1" si="3"/>
        <v>#NAME?</v>
      </c>
      <c r="K38" s="134" t="e" cm="1">
        <f t="array" aca="1" ref="K38" ca="1">_xll.RiskNormal(-0.0000000257*A38^4+0.0000163*A38^3-0.003686*A38^2+0.3024*A38+1.445,(-0.0000000257*A38^4+0.0000163*A38^3-0.003686*A38^2+0.3024*A38+1.445)*0.355,_xll.RiskTruncateP(0.05,0.95),_xll.RiskName("Milk Intake"),_xll.RiskUnits("kg"))</f>
        <v>#NAME?</v>
      </c>
      <c r="L38" s="134"/>
      <c r="M38" s="134" t="e" cm="1">
        <f t="array" aca="1" ref="M38" ca="1">_xll.RiskNormal(0.0243*L38,0.005*L38,_xll.RiskTruncateP(0.05,0.95),_xll.RiskName("Soil Intake"),_xll.RiskUnits("kg"))</f>
        <v>#NAME?</v>
      </c>
      <c r="N38" s="134">
        <f t="shared" si="4"/>
        <v>0</v>
      </c>
      <c r="O38" s="134" t="e">
        <f t="shared" ca="1" si="5"/>
        <v>#NAME?</v>
      </c>
      <c r="P38" s="134" t="e">
        <f t="shared" ca="1" si="8"/>
        <v>#NAME?</v>
      </c>
      <c r="Q38" s="134" t="e">
        <f t="shared" ca="1" si="8"/>
        <v>#NAME?</v>
      </c>
      <c r="R38" s="134">
        <f t="shared" si="8"/>
        <v>0</v>
      </c>
      <c r="S38" s="134" t="e">
        <f t="shared" ca="1" si="6"/>
        <v>#NAME?</v>
      </c>
      <c r="T38" s="134" t="e" cm="1">
        <f t="array" aca="1" ref="T38" ca="1">U37-(U37*(0.5^(1/_xll.RiskNormal('SW7'!C$2,'SW7'!D$2,_xll.RiskTruncateP(0.05,0.95),_xll.RiskName("Halflife"),_xll.RiskUnits("d")))))</f>
        <v>#NAME?</v>
      </c>
      <c r="U38" s="134" t="e">
        <f t="shared" ca="1" si="7"/>
        <v>#NAME?</v>
      </c>
      <c r="V38" s="137" t="e" cm="1">
        <f t="array" aca="1" ref="V38" ca="1">(U38*_xll.RiskNormal('SW7'!C$3,'SW7'!D$3,_xll.RiskTruncateP(0.05,0.95),_xll.RiskName("PFAS MUSCLE FRAC"))/(B38*_xll.RiskNormal('SW7'!C$4,'SW7'!E$4,_xll.RiskTruncateP(0.05,0.95),_xll.RiskName("MUSCLE BW FRAC"))))/1000</f>
        <v>#NAME?</v>
      </c>
      <c r="W38" s="137" t="e" cm="1">
        <f t="array" aca="1" ref="W38" ca="1">V38/_xll.RiskNormal('SW7'!C$5,'SW7'!D$5,_xll.RiskTruncateP(0.05,0.95),_xll.RiskName("Serum Part"))</f>
        <v>#NAME?</v>
      </c>
    </row>
    <row r="39" spans="1:23" x14ac:dyDescent="0.35">
      <c r="A39" s="133">
        <f t="shared" si="1"/>
        <v>36</v>
      </c>
      <c r="B39" s="134" t="e" cm="1">
        <f t="array" aca="1" ref="B39" ca="1">B38+_xll.RiskNormal(0.5584 + 2*0.001787*A39 -3*0.00000155*A39^2 - 4*0.00000000133*A39^3,0.35*(0.5584 + 2*0.001787*A39 -3*0.00000155*A39^2 - 4*0.00000000133*A39^3),_xll.RiskTruncateP(0.05,0.95),_xll.RiskName("BW Gain"),_xll.RiskUnits("kg"))</f>
        <v>#NAME?</v>
      </c>
      <c r="C39" s="133" t="e" cm="1">
        <f t="array" aca="1" ref="C39" ca="1">_xll.RiskNormal(190,190*0.3941,_xll.RiskTruncateP(0.05,0.95),_xll.RiskName("Diet 1 Feed"),_xll.RiskUnits("ng/kg dry"))</f>
        <v>#NAME?</v>
      </c>
      <c r="D39" s="133">
        <v>0</v>
      </c>
      <c r="E39" s="163">
        <v>0</v>
      </c>
      <c r="F39" s="134" t="e" cm="1">
        <f t="array" aca="1" ref="F39" ca="1">_xll.RiskNormal((-0.0001*A39^2+0.0196*A39+11.697),(-0.0001*A39^2+0.0196*A39+11.697)*0.062,_xll.RiskTruncateP(0.05,0.95),_xll.RiskName("DMI Cow"),_xll.RiskUnits("kg"))</f>
        <v>#NAME?</v>
      </c>
      <c r="G39" s="134" t="e">
        <f t="shared" ca="1" si="9"/>
        <v>#NAME?</v>
      </c>
      <c r="H39" s="134" t="e" cm="1">
        <f t="array" aca="1" ref="H39" ca="1">_xll.RiskNormal('SW7'!C$12,'SW7'!D$12,_xll.RiskTruncateP(0.05,0.95),_xll.RiskName("Water Intake Cow"),_xll.RiskUnits("L"))</f>
        <v>#NAME?</v>
      </c>
      <c r="I39" s="134" t="e">
        <f t="shared" ca="1" si="2"/>
        <v>#NAME?</v>
      </c>
      <c r="J39" s="134" t="e">
        <f t="shared" ca="1" si="3"/>
        <v>#NAME?</v>
      </c>
      <c r="K39" s="134" t="e" cm="1">
        <f t="array" aca="1" ref="K39" ca="1">_xll.RiskNormal(-0.0000000257*A39^4+0.0000163*A39^3-0.003686*A39^2+0.3024*A39+1.445,(-0.0000000257*A39^4+0.0000163*A39^3-0.003686*A39^2+0.3024*A39+1.445)*0.355,_xll.RiskTruncateP(0.05,0.95),_xll.RiskName("Milk Intake"),_xll.RiskUnits("kg"))</f>
        <v>#NAME?</v>
      </c>
      <c r="L39" s="134"/>
      <c r="M39" s="134" t="e" cm="1">
        <f t="array" aca="1" ref="M39" ca="1">_xll.RiskNormal(0.0243*L39,0.005*L39,_xll.RiskTruncateP(0.05,0.95),_xll.RiskName("Soil Intake"),_xll.RiskUnits("kg"))</f>
        <v>#NAME?</v>
      </c>
      <c r="N39" s="134">
        <f t="shared" si="4"/>
        <v>0</v>
      </c>
      <c r="O39" s="134" t="e">
        <f t="shared" ca="1" si="5"/>
        <v>#NAME?</v>
      </c>
      <c r="P39" s="134" t="e">
        <f t="shared" ca="1" si="8"/>
        <v>#NAME?</v>
      </c>
      <c r="Q39" s="134" t="e">
        <f t="shared" ca="1" si="8"/>
        <v>#NAME?</v>
      </c>
      <c r="R39" s="134">
        <f t="shared" si="8"/>
        <v>0</v>
      </c>
      <c r="S39" s="134" t="e">
        <f t="shared" ca="1" si="6"/>
        <v>#NAME?</v>
      </c>
      <c r="T39" s="134" t="e" cm="1">
        <f t="array" aca="1" ref="T39" ca="1">U38-(U38*(0.5^(1/_xll.RiskNormal('SW7'!C$2,'SW7'!D$2,_xll.RiskTruncateP(0.05,0.95),_xll.RiskName("Halflife"),_xll.RiskUnits("d")))))</f>
        <v>#NAME?</v>
      </c>
      <c r="U39" s="134" t="e">
        <f t="shared" ca="1" si="7"/>
        <v>#NAME?</v>
      </c>
      <c r="V39" s="137" t="e" cm="1">
        <f t="array" aca="1" ref="V39" ca="1">(U39*_xll.RiskNormal('SW7'!C$3,'SW7'!D$3,_xll.RiskTruncateP(0.05,0.95),_xll.RiskName("PFAS MUSCLE FRAC"))/(B39*_xll.RiskNormal('SW7'!C$4,'SW7'!E$4,_xll.RiskTruncateP(0.05,0.95),_xll.RiskName("MUSCLE BW FRAC"))))/1000</f>
        <v>#NAME?</v>
      </c>
      <c r="W39" s="137" t="e" cm="1">
        <f t="array" aca="1" ref="W39" ca="1">V39/_xll.RiskNormal('SW7'!C$5,'SW7'!D$5,_xll.RiskTruncateP(0.05,0.95),_xll.RiskName("Serum Part"))</f>
        <v>#NAME?</v>
      </c>
    </row>
    <row r="40" spans="1:23" x14ac:dyDescent="0.35">
      <c r="A40" s="133">
        <f t="shared" si="1"/>
        <v>37</v>
      </c>
      <c r="B40" s="134" t="e" cm="1">
        <f t="array" aca="1" ref="B40" ca="1">B39+_xll.RiskNormal(0.5584 + 2*0.001787*A40 -3*0.00000155*A40^2 - 4*0.00000000133*A40^3,0.35*(0.5584 + 2*0.001787*A40 -3*0.00000155*A40^2 - 4*0.00000000133*A40^3),_xll.RiskTruncateP(0.05,0.95),_xll.RiskName("BW Gain"),_xll.RiskUnits("kg"))</f>
        <v>#NAME?</v>
      </c>
      <c r="C40" s="133" t="e" cm="1">
        <f t="array" aca="1" ref="C40" ca="1">_xll.RiskNormal(190,190*0.3941,_xll.RiskTruncateP(0.05,0.95),_xll.RiskName("Diet 1 Feed"),_xll.RiskUnits("ng/kg dry"))</f>
        <v>#NAME?</v>
      </c>
      <c r="D40" s="133">
        <v>0</v>
      </c>
      <c r="E40" s="163">
        <v>0</v>
      </c>
      <c r="F40" s="134" t="e" cm="1">
        <f t="array" aca="1" ref="F40" ca="1">_xll.RiskNormal((-0.0001*A40^2+0.0196*A40+11.697),(-0.0001*A40^2+0.0196*A40+11.697)*0.062,_xll.RiskTruncateP(0.05,0.95),_xll.RiskName("DMI Cow"),_xll.RiskUnits("kg"))</f>
        <v>#NAME?</v>
      </c>
      <c r="G40" s="134" t="e">
        <f t="shared" ca="1" si="9"/>
        <v>#NAME?</v>
      </c>
      <c r="H40" s="134" t="e" cm="1">
        <f t="array" aca="1" ref="H40" ca="1">_xll.RiskNormal('SW7'!C$12,'SW7'!D$12,_xll.RiskTruncateP(0.05,0.95),_xll.RiskName("Water Intake Cow"),_xll.RiskUnits("L"))</f>
        <v>#NAME?</v>
      </c>
      <c r="I40" s="134" t="e">
        <f t="shared" ca="1" si="2"/>
        <v>#NAME?</v>
      </c>
      <c r="J40" s="134" t="e">
        <f t="shared" ca="1" si="3"/>
        <v>#NAME?</v>
      </c>
      <c r="K40" s="134" t="e" cm="1">
        <f t="array" aca="1" ref="K40" ca="1">_xll.RiskNormal(-0.0000000257*A40^4+0.0000163*A40^3-0.003686*A40^2+0.3024*A40+1.445,(-0.0000000257*A40^4+0.0000163*A40^3-0.003686*A40^2+0.3024*A40+1.445)*0.355,_xll.RiskTruncateP(0.05,0.95),_xll.RiskName("Milk Intake"),_xll.RiskUnits("kg"))</f>
        <v>#NAME?</v>
      </c>
      <c r="L40" s="134"/>
      <c r="M40" s="134" t="e" cm="1">
        <f t="array" aca="1" ref="M40" ca="1">_xll.RiskNormal(0.0243*L40,0.005*L40,_xll.RiskTruncateP(0.05,0.95),_xll.RiskName("Soil Intake"),_xll.RiskUnits("kg"))</f>
        <v>#NAME?</v>
      </c>
      <c r="N40" s="134">
        <f t="shared" si="4"/>
        <v>0</v>
      </c>
      <c r="O40" s="134" t="e">
        <f t="shared" ca="1" si="5"/>
        <v>#NAME?</v>
      </c>
      <c r="P40" s="134" t="e">
        <f t="shared" ca="1" si="8"/>
        <v>#NAME?</v>
      </c>
      <c r="Q40" s="134" t="e">
        <f t="shared" ca="1" si="8"/>
        <v>#NAME?</v>
      </c>
      <c r="R40" s="134">
        <f t="shared" si="8"/>
        <v>0</v>
      </c>
      <c r="S40" s="134" t="e">
        <f t="shared" ca="1" si="6"/>
        <v>#NAME?</v>
      </c>
      <c r="T40" s="134" t="e" cm="1">
        <f t="array" aca="1" ref="T40" ca="1">U39-(U39*(0.5^(1/_xll.RiskNormal('SW7'!C$2,'SW7'!D$2,_xll.RiskTruncateP(0.05,0.95),_xll.RiskName("Halflife"),_xll.RiskUnits("d")))))</f>
        <v>#NAME?</v>
      </c>
      <c r="U40" s="134" t="e">
        <f t="shared" ca="1" si="7"/>
        <v>#NAME?</v>
      </c>
      <c r="V40" s="137" t="e" cm="1">
        <f t="array" aca="1" ref="V40" ca="1">(U40*_xll.RiskNormal('SW7'!C$3,'SW7'!D$3,_xll.RiskTruncateP(0.05,0.95),_xll.RiskName("PFAS MUSCLE FRAC"))/(B40*_xll.RiskNormal('SW7'!C$4,'SW7'!E$4,_xll.RiskTruncateP(0.05,0.95),_xll.RiskName("MUSCLE BW FRAC"))))/1000</f>
        <v>#NAME?</v>
      </c>
      <c r="W40" s="137" t="e" cm="1">
        <f t="array" aca="1" ref="W40" ca="1">V40/_xll.RiskNormal('SW7'!C$5,'SW7'!D$5,_xll.RiskTruncateP(0.05,0.95),_xll.RiskName("Serum Part"))</f>
        <v>#NAME?</v>
      </c>
    </row>
    <row r="41" spans="1:23" x14ac:dyDescent="0.35">
      <c r="A41" s="133">
        <f t="shared" si="1"/>
        <v>38</v>
      </c>
      <c r="B41" s="134" t="e" cm="1">
        <f t="array" aca="1" ref="B41" ca="1">B40+_xll.RiskNormal(0.5584 + 2*0.001787*A41 -3*0.00000155*A41^2 - 4*0.00000000133*A41^3,0.35*(0.5584 + 2*0.001787*A41 -3*0.00000155*A41^2 - 4*0.00000000133*A41^3),_xll.RiskTruncateP(0.05,0.95),_xll.RiskName("BW Gain"),_xll.RiskUnits("kg"))</f>
        <v>#NAME?</v>
      </c>
      <c r="C41" s="133" t="e" cm="1">
        <f t="array" aca="1" ref="C41" ca="1">_xll.RiskNormal(190,190*0.3941,_xll.RiskTruncateP(0.05,0.95),_xll.RiskName("Diet 1 Feed"),_xll.RiskUnits("ng/kg dry"))</f>
        <v>#NAME?</v>
      </c>
      <c r="D41" s="133">
        <v>0</v>
      </c>
      <c r="E41" s="163">
        <v>0</v>
      </c>
      <c r="F41" s="134" t="e" cm="1">
        <f t="array" aca="1" ref="F41" ca="1">_xll.RiskNormal((-0.0001*A41^2+0.0196*A41+11.697),(-0.0001*A41^2+0.0196*A41+11.697)*0.062,_xll.RiskTruncateP(0.05,0.95),_xll.RiskName("DMI Cow"),_xll.RiskUnits("kg"))</f>
        <v>#NAME?</v>
      </c>
      <c r="G41" s="134" t="e">
        <f t="shared" ca="1" si="9"/>
        <v>#NAME?</v>
      </c>
      <c r="H41" s="134" t="e" cm="1">
        <f t="array" aca="1" ref="H41" ca="1">_xll.RiskNormal('SW7'!C$12,'SW7'!D$12,_xll.RiskTruncateP(0.05,0.95),_xll.RiskName("Water Intake Cow"),_xll.RiskUnits("L"))</f>
        <v>#NAME?</v>
      </c>
      <c r="I41" s="134" t="e">
        <f t="shared" ca="1" si="2"/>
        <v>#NAME?</v>
      </c>
      <c r="J41" s="134" t="e">
        <f t="shared" ca="1" si="3"/>
        <v>#NAME?</v>
      </c>
      <c r="K41" s="134" t="e" cm="1">
        <f t="array" aca="1" ref="K41" ca="1">_xll.RiskNormal(-0.0000000257*A41^4+0.0000163*A41^3-0.003686*A41^2+0.3024*A41+1.445,(-0.0000000257*A41^4+0.0000163*A41^3-0.003686*A41^2+0.3024*A41+1.445)*0.355,_xll.RiskTruncateP(0.05,0.95),_xll.RiskName("Milk Intake"),_xll.RiskUnits("kg"))</f>
        <v>#NAME?</v>
      </c>
      <c r="L41" s="134"/>
      <c r="M41" s="134" t="e" cm="1">
        <f t="array" aca="1" ref="M41" ca="1">_xll.RiskNormal(0.0243*L41,0.005*L41,_xll.RiskTruncateP(0.05,0.95),_xll.RiskName("Soil Intake"),_xll.RiskUnits("kg"))</f>
        <v>#NAME?</v>
      </c>
      <c r="N41" s="134">
        <f t="shared" si="4"/>
        <v>0</v>
      </c>
      <c r="O41" s="134" t="e">
        <f t="shared" ca="1" si="5"/>
        <v>#NAME?</v>
      </c>
      <c r="P41" s="134" t="e">
        <f t="shared" ca="1" si="8"/>
        <v>#NAME?</v>
      </c>
      <c r="Q41" s="134" t="e">
        <f t="shared" ca="1" si="8"/>
        <v>#NAME?</v>
      </c>
      <c r="R41" s="134">
        <f t="shared" si="8"/>
        <v>0</v>
      </c>
      <c r="S41" s="134" t="e">
        <f t="shared" ca="1" si="6"/>
        <v>#NAME?</v>
      </c>
      <c r="T41" s="134" t="e" cm="1">
        <f t="array" aca="1" ref="T41" ca="1">U40-(U40*(0.5^(1/_xll.RiskNormal('SW7'!C$2,'SW7'!D$2,_xll.RiskTruncateP(0.05,0.95),_xll.RiskName("Halflife"),_xll.RiskUnits("d")))))</f>
        <v>#NAME?</v>
      </c>
      <c r="U41" s="134" t="e">
        <f t="shared" ca="1" si="7"/>
        <v>#NAME?</v>
      </c>
      <c r="V41" s="137" t="e" cm="1">
        <f t="array" aca="1" ref="V41" ca="1">(U41*_xll.RiskNormal('SW7'!C$3,'SW7'!D$3,_xll.RiskTruncateP(0.05,0.95),_xll.RiskName("PFAS MUSCLE FRAC"))/(B41*_xll.RiskNormal('SW7'!C$4,'SW7'!E$4,_xll.RiskTruncateP(0.05,0.95),_xll.RiskName("MUSCLE BW FRAC"))))/1000</f>
        <v>#NAME?</v>
      </c>
      <c r="W41" s="137" t="e" cm="1">
        <f t="array" aca="1" ref="W41" ca="1">V41/_xll.RiskNormal('SW7'!C$5,'SW7'!D$5,_xll.RiskTruncateP(0.05,0.95),_xll.RiskName("Serum Part"))</f>
        <v>#NAME?</v>
      </c>
    </row>
    <row r="42" spans="1:23" x14ac:dyDescent="0.35">
      <c r="A42" s="133">
        <f t="shared" si="1"/>
        <v>39</v>
      </c>
      <c r="B42" s="134" t="e" cm="1">
        <f t="array" aca="1" ref="B42" ca="1">B41+_xll.RiskNormal(0.5584 + 2*0.001787*A42 -3*0.00000155*A42^2 - 4*0.00000000133*A42^3,0.35*(0.5584 + 2*0.001787*A42 -3*0.00000155*A42^2 - 4*0.00000000133*A42^3),_xll.RiskTruncateP(0.05,0.95),_xll.RiskName("BW Gain"),_xll.RiskUnits("kg"))</f>
        <v>#NAME?</v>
      </c>
      <c r="C42" s="133" t="e" cm="1">
        <f t="array" aca="1" ref="C42" ca="1">_xll.RiskNormal(190,190*0.3941,_xll.RiskTruncateP(0.05,0.95),_xll.RiskName("Diet 1 Feed"),_xll.RiskUnits("ng/kg dry"))</f>
        <v>#NAME?</v>
      </c>
      <c r="D42" s="133">
        <v>0</v>
      </c>
      <c r="E42" s="163">
        <v>0</v>
      </c>
      <c r="F42" s="134" t="e" cm="1">
        <f t="array" aca="1" ref="F42" ca="1">_xll.RiskNormal((-0.0001*A42^2+0.0196*A42+11.697),(-0.0001*A42^2+0.0196*A42+11.697)*0.062,_xll.RiskTruncateP(0.05,0.95),_xll.RiskName("DMI Cow"),_xll.RiskUnits("kg"))</f>
        <v>#NAME?</v>
      </c>
      <c r="G42" s="134" t="e">
        <f t="shared" ca="1" si="9"/>
        <v>#NAME?</v>
      </c>
      <c r="H42" s="134" t="e" cm="1">
        <f t="array" aca="1" ref="H42" ca="1">_xll.RiskNormal('SW7'!C$12,'SW7'!D$12,_xll.RiskTruncateP(0.05,0.95),_xll.RiskName("Water Intake Cow"),_xll.RiskUnits("L"))</f>
        <v>#NAME?</v>
      </c>
      <c r="I42" s="134" t="e">
        <f t="shared" ca="1" si="2"/>
        <v>#NAME?</v>
      </c>
      <c r="J42" s="134" t="e">
        <f t="shared" ca="1" si="3"/>
        <v>#NAME?</v>
      </c>
      <c r="K42" s="134" t="e" cm="1">
        <f t="array" aca="1" ref="K42" ca="1">_xll.RiskNormal(-0.0000000257*A42^4+0.0000163*A42^3-0.003686*A42^2+0.3024*A42+1.445,(-0.0000000257*A42^4+0.0000163*A42^3-0.003686*A42^2+0.3024*A42+1.445)*0.355,_xll.RiskTruncateP(0.05,0.95),_xll.RiskName("Milk Intake"),_xll.RiskUnits("kg"))</f>
        <v>#NAME?</v>
      </c>
      <c r="L42" s="134"/>
      <c r="M42" s="134" t="e" cm="1">
        <f t="array" aca="1" ref="M42" ca="1">_xll.RiskNormal(0.0243*L42,0.005*L42,_xll.RiskTruncateP(0.05,0.95),_xll.RiskName("Soil Intake"),_xll.RiskUnits("kg"))</f>
        <v>#NAME?</v>
      </c>
      <c r="N42" s="134">
        <f t="shared" si="4"/>
        <v>0</v>
      </c>
      <c r="O42" s="134" t="e">
        <f t="shared" ca="1" si="5"/>
        <v>#NAME?</v>
      </c>
      <c r="P42" s="134" t="e">
        <f t="shared" ca="1" si="8"/>
        <v>#NAME?</v>
      </c>
      <c r="Q42" s="134" t="e">
        <f t="shared" ca="1" si="8"/>
        <v>#NAME?</v>
      </c>
      <c r="R42" s="134">
        <f t="shared" si="8"/>
        <v>0</v>
      </c>
      <c r="S42" s="134" t="e">
        <f t="shared" ca="1" si="6"/>
        <v>#NAME?</v>
      </c>
      <c r="T42" s="134" t="e" cm="1">
        <f t="array" aca="1" ref="T42" ca="1">U41-(U41*(0.5^(1/_xll.RiskNormal('SW7'!C$2,'SW7'!D$2,_xll.RiskTruncateP(0.05,0.95),_xll.RiskName("Halflife"),_xll.RiskUnits("d")))))</f>
        <v>#NAME?</v>
      </c>
      <c r="U42" s="134" t="e">
        <f t="shared" ca="1" si="7"/>
        <v>#NAME?</v>
      </c>
      <c r="V42" s="137" t="e" cm="1">
        <f t="array" aca="1" ref="V42" ca="1">(U42*_xll.RiskNormal('SW7'!C$3,'SW7'!D$3,_xll.RiskTruncateP(0.05,0.95),_xll.RiskName("PFAS MUSCLE FRAC"))/(B42*_xll.RiskNormal('SW7'!C$4,'SW7'!E$4,_xll.RiskTruncateP(0.05,0.95),_xll.RiskName("MUSCLE BW FRAC"))))/1000</f>
        <v>#NAME?</v>
      </c>
      <c r="W42" s="137" t="e" cm="1">
        <f t="array" aca="1" ref="W42" ca="1">V42/_xll.RiskNormal('SW7'!C$5,'SW7'!D$5,_xll.RiskTruncateP(0.05,0.95),_xll.RiskName("Serum Part"))</f>
        <v>#NAME?</v>
      </c>
    </row>
    <row r="43" spans="1:23" x14ac:dyDescent="0.35">
      <c r="A43" s="133">
        <f t="shared" si="1"/>
        <v>40</v>
      </c>
      <c r="B43" s="134" t="e" cm="1">
        <f t="array" aca="1" ref="B43" ca="1">B42+_xll.RiskNormal(0.5584 + 2*0.001787*A43 -3*0.00000155*A43^2 - 4*0.00000000133*A43^3,0.35*(0.5584 + 2*0.001787*A43 -3*0.00000155*A43^2 - 4*0.00000000133*A43^3),_xll.RiskTruncateP(0.05,0.95),_xll.RiskName("BW Gain"),_xll.RiskUnits("kg"))</f>
        <v>#NAME?</v>
      </c>
      <c r="C43" s="133" t="e" cm="1">
        <f t="array" aca="1" ref="C43" ca="1">_xll.RiskNormal(190,190*0.3941,_xll.RiskTruncateP(0.05,0.95),_xll.RiskName("Diet 1 Feed"),_xll.RiskUnits("ng/kg dry"))</f>
        <v>#NAME?</v>
      </c>
      <c r="D43" s="133">
        <v>0</v>
      </c>
      <c r="E43" s="163">
        <v>0</v>
      </c>
      <c r="F43" s="134" t="e" cm="1">
        <f t="array" aca="1" ref="F43" ca="1">_xll.RiskNormal((-0.0001*A43^2+0.0196*A43+11.697),(-0.0001*A43^2+0.0196*A43+11.697)*0.062,_xll.RiskTruncateP(0.05,0.95),_xll.RiskName("DMI Cow"),_xll.RiskUnits("kg"))</f>
        <v>#NAME?</v>
      </c>
      <c r="G43" s="134" t="e">
        <f t="shared" ca="1" si="9"/>
        <v>#NAME?</v>
      </c>
      <c r="H43" s="134" t="e" cm="1">
        <f t="array" aca="1" ref="H43" ca="1">_xll.RiskNormal('SW7'!C$12,'SW7'!D$12,_xll.RiskTruncateP(0.05,0.95),_xll.RiskName("Water Intake Cow"),_xll.RiskUnits("L"))</f>
        <v>#NAME?</v>
      </c>
      <c r="I43" s="134" t="e">
        <f t="shared" ca="1" si="2"/>
        <v>#NAME?</v>
      </c>
      <c r="J43" s="134" t="e">
        <f t="shared" ca="1" si="3"/>
        <v>#NAME?</v>
      </c>
      <c r="K43" s="134" t="e" cm="1">
        <f t="array" aca="1" ref="K43" ca="1">_xll.RiskNormal(-0.0000000257*A43^4+0.0000163*A43^3-0.003686*A43^2+0.3024*A43+1.445,(-0.0000000257*A43^4+0.0000163*A43^3-0.003686*A43^2+0.3024*A43+1.445)*0.355,_xll.RiskTruncateP(0.05,0.95),_xll.RiskName("Milk Intake"),_xll.RiskUnits("kg"))</f>
        <v>#NAME?</v>
      </c>
      <c r="L43" s="134"/>
      <c r="M43" s="134" t="e" cm="1">
        <f t="array" aca="1" ref="M43" ca="1">_xll.RiskNormal(0.0243*L43,0.005*L43,_xll.RiskTruncateP(0.05,0.95),_xll.RiskName("Soil Intake"),_xll.RiskUnits("kg"))</f>
        <v>#NAME?</v>
      </c>
      <c r="N43" s="134">
        <f t="shared" si="4"/>
        <v>0</v>
      </c>
      <c r="O43" s="134" t="e">
        <f t="shared" ca="1" si="5"/>
        <v>#NAME?</v>
      </c>
      <c r="P43" s="134" t="e">
        <f t="shared" ca="1" si="8"/>
        <v>#NAME?</v>
      </c>
      <c r="Q43" s="134" t="e">
        <f t="shared" ca="1" si="8"/>
        <v>#NAME?</v>
      </c>
      <c r="R43" s="134">
        <f t="shared" si="8"/>
        <v>0</v>
      </c>
      <c r="S43" s="134" t="e">
        <f t="shared" ca="1" si="6"/>
        <v>#NAME?</v>
      </c>
      <c r="T43" s="134" t="e" cm="1">
        <f t="array" aca="1" ref="T43" ca="1">U42-(U42*(0.5^(1/_xll.RiskNormal('SW7'!C$2,'SW7'!D$2,_xll.RiskTruncateP(0.05,0.95),_xll.RiskName("Halflife"),_xll.RiskUnits("d")))))</f>
        <v>#NAME?</v>
      </c>
      <c r="U43" s="134" t="e">
        <f t="shared" ca="1" si="7"/>
        <v>#NAME?</v>
      </c>
      <c r="V43" s="137" t="e" cm="1">
        <f t="array" aca="1" ref="V43" ca="1">(U43*_xll.RiskNormal('SW7'!C$3,'SW7'!D$3,_xll.RiskTruncateP(0.05,0.95),_xll.RiskName("PFAS MUSCLE FRAC"))/(B43*_xll.RiskNormal('SW7'!C$4,'SW7'!E$4,_xll.RiskTruncateP(0.05,0.95),_xll.RiskName("MUSCLE BW FRAC"))))/1000</f>
        <v>#NAME?</v>
      </c>
      <c r="W43" s="137" t="e" cm="1">
        <f t="array" aca="1" ref="W43" ca="1">V43/_xll.RiskNormal('SW7'!C$5,'SW7'!D$5,_xll.RiskTruncateP(0.05,0.95),_xll.RiskName("Serum Part"))</f>
        <v>#NAME?</v>
      </c>
    </row>
    <row r="44" spans="1:23" x14ac:dyDescent="0.35">
      <c r="A44" s="133">
        <f t="shared" si="1"/>
        <v>41</v>
      </c>
      <c r="B44" s="134" t="e" cm="1">
        <f t="array" aca="1" ref="B44" ca="1">B43+_xll.RiskNormal(0.5584 + 2*0.001787*A44 -3*0.00000155*A44^2 - 4*0.00000000133*A44^3,0.35*(0.5584 + 2*0.001787*A44 -3*0.00000155*A44^2 - 4*0.00000000133*A44^3),_xll.RiskTruncateP(0.05,0.95),_xll.RiskName("BW Gain"),_xll.RiskUnits("kg"))</f>
        <v>#NAME?</v>
      </c>
      <c r="C44" s="133" t="e" cm="1">
        <f t="array" aca="1" ref="C44" ca="1">_xll.RiskNormal(190,190*0.3941,_xll.RiskTruncateP(0.05,0.95),_xll.RiskName("Diet 1 Feed"),_xll.RiskUnits("ng/kg dry"))</f>
        <v>#NAME?</v>
      </c>
      <c r="D44" s="133">
        <v>0</v>
      </c>
      <c r="E44" s="163">
        <v>0</v>
      </c>
      <c r="F44" s="134" t="e" cm="1">
        <f t="array" aca="1" ref="F44" ca="1">_xll.RiskNormal((-0.0001*A44^2+0.0196*A44+11.697),(-0.0001*A44^2+0.0196*A44+11.697)*0.062,_xll.RiskTruncateP(0.05,0.95),_xll.RiskName("DMI Cow"),_xll.RiskUnits("kg"))</f>
        <v>#NAME?</v>
      </c>
      <c r="G44" s="134" t="e">
        <f t="shared" ca="1" si="9"/>
        <v>#NAME?</v>
      </c>
      <c r="H44" s="134" t="e" cm="1">
        <f t="array" aca="1" ref="H44" ca="1">_xll.RiskNormal('SW7'!C$12,'SW7'!D$12,_xll.RiskTruncateP(0.05,0.95),_xll.RiskName("Water Intake Cow"),_xll.RiskUnits("L"))</f>
        <v>#NAME?</v>
      </c>
      <c r="I44" s="134" t="e">
        <f t="shared" ca="1" si="2"/>
        <v>#NAME?</v>
      </c>
      <c r="J44" s="134" t="e">
        <f t="shared" ca="1" si="3"/>
        <v>#NAME?</v>
      </c>
      <c r="K44" s="134" t="e" cm="1">
        <f t="array" aca="1" ref="K44" ca="1">_xll.RiskNormal(-0.0000000257*A44^4+0.0000163*A44^3-0.003686*A44^2+0.3024*A44+1.445,(-0.0000000257*A44^4+0.0000163*A44^3-0.003686*A44^2+0.3024*A44+1.445)*0.355,_xll.RiskTruncateP(0.05,0.95),_xll.RiskName("Milk Intake"),_xll.RiskUnits("kg"))</f>
        <v>#NAME?</v>
      </c>
      <c r="L44" s="134"/>
      <c r="M44" s="134" t="e" cm="1">
        <f t="array" aca="1" ref="M44" ca="1">_xll.RiskNormal(0.0243*L44,0.005*L44,_xll.RiskTruncateP(0.05,0.95),_xll.RiskName("Soil Intake"),_xll.RiskUnits("kg"))</f>
        <v>#NAME?</v>
      </c>
      <c r="N44" s="134">
        <f t="shared" si="4"/>
        <v>0</v>
      </c>
      <c r="O44" s="134" t="e">
        <f t="shared" ca="1" si="5"/>
        <v>#NAME?</v>
      </c>
      <c r="P44" s="134" t="e">
        <f t="shared" ca="1" si="8"/>
        <v>#NAME?</v>
      </c>
      <c r="Q44" s="134" t="e">
        <f t="shared" ca="1" si="8"/>
        <v>#NAME?</v>
      </c>
      <c r="R44" s="134">
        <f t="shared" si="8"/>
        <v>0</v>
      </c>
      <c r="S44" s="134" t="e">
        <f t="shared" ca="1" si="6"/>
        <v>#NAME?</v>
      </c>
      <c r="T44" s="134" t="e" cm="1">
        <f t="array" aca="1" ref="T44" ca="1">U43-(U43*(0.5^(1/_xll.RiskNormal('SW7'!C$2,'SW7'!D$2,_xll.RiskTruncateP(0.05,0.95),_xll.RiskName("Halflife"),_xll.RiskUnits("d")))))</f>
        <v>#NAME?</v>
      </c>
      <c r="U44" s="134" t="e">
        <f t="shared" ca="1" si="7"/>
        <v>#NAME?</v>
      </c>
      <c r="V44" s="137" t="e" cm="1">
        <f t="array" aca="1" ref="V44" ca="1">(U44*_xll.RiskNormal('SW7'!C$3,'SW7'!D$3,_xll.RiskTruncateP(0.05,0.95),_xll.RiskName("PFAS MUSCLE FRAC"))/(B44*_xll.RiskNormal('SW7'!C$4,'SW7'!E$4,_xll.RiskTruncateP(0.05,0.95),_xll.RiskName("MUSCLE BW FRAC"))))/1000</f>
        <v>#NAME?</v>
      </c>
      <c r="W44" s="137" t="e" cm="1">
        <f t="array" aca="1" ref="W44" ca="1">V44/_xll.RiskNormal('SW7'!C$5,'SW7'!D$5,_xll.RiskTruncateP(0.05,0.95),_xll.RiskName("Serum Part"))</f>
        <v>#NAME?</v>
      </c>
    </row>
    <row r="45" spans="1:23" x14ac:dyDescent="0.35">
      <c r="A45" s="133">
        <f t="shared" si="1"/>
        <v>42</v>
      </c>
      <c r="B45" s="134" t="e" cm="1">
        <f t="array" aca="1" ref="B45" ca="1">B44+_xll.RiskNormal(0.5584 + 2*0.001787*A45 -3*0.00000155*A45^2 - 4*0.00000000133*A45^3,0.35*(0.5584 + 2*0.001787*A45 -3*0.00000155*A45^2 - 4*0.00000000133*A45^3),_xll.RiskTruncateP(0.05,0.95),_xll.RiskName("BW Gain"),_xll.RiskUnits("kg"))</f>
        <v>#NAME?</v>
      </c>
      <c r="C45" s="133" t="e" cm="1">
        <f t="array" aca="1" ref="C45" ca="1">_xll.RiskNormal(190,190*0.3941,_xll.RiskTruncateP(0.05,0.95),_xll.RiskName("Diet 1 Feed"),_xll.RiskUnits("ng/kg dry"))</f>
        <v>#NAME?</v>
      </c>
      <c r="D45" s="133">
        <v>0</v>
      </c>
      <c r="E45" s="163">
        <v>0</v>
      </c>
      <c r="F45" s="134" t="e" cm="1">
        <f t="array" aca="1" ref="F45" ca="1">_xll.RiskNormal((-0.0001*A45^2+0.0196*A45+11.697),(-0.0001*A45^2+0.0196*A45+11.697)*0.062,_xll.RiskTruncateP(0.05,0.95),_xll.RiskName("DMI Cow"),_xll.RiskUnits("kg"))</f>
        <v>#NAME?</v>
      </c>
      <c r="G45" s="134" t="e">
        <f t="shared" ca="1" si="9"/>
        <v>#NAME?</v>
      </c>
      <c r="H45" s="134" t="e" cm="1">
        <f t="array" aca="1" ref="H45" ca="1">_xll.RiskNormal('SW7'!C$12,'SW7'!D$12,_xll.RiskTruncateP(0.05,0.95),_xll.RiskName("Water Intake Cow"),_xll.RiskUnits("L"))</f>
        <v>#NAME?</v>
      </c>
      <c r="I45" s="134" t="e">
        <f t="shared" ca="1" si="2"/>
        <v>#NAME?</v>
      </c>
      <c r="J45" s="134" t="e">
        <f t="shared" ca="1" si="3"/>
        <v>#NAME?</v>
      </c>
      <c r="K45" s="134" t="e" cm="1">
        <f t="array" aca="1" ref="K45" ca="1">_xll.RiskNormal(-0.0000000257*A45^4+0.0000163*A45^3-0.003686*A45^2+0.3024*A45+1.445,(-0.0000000257*A45^4+0.0000163*A45^3-0.003686*A45^2+0.3024*A45+1.445)*0.355,_xll.RiskTruncateP(0.05,0.95),_xll.RiskName("Milk Intake"),_xll.RiskUnits("kg"))</f>
        <v>#NAME?</v>
      </c>
      <c r="L45" s="134"/>
      <c r="M45" s="134" t="e" cm="1">
        <f t="array" aca="1" ref="M45" ca="1">_xll.RiskNormal(0.0243*L45,0.005*L45,_xll.RiskTruncateP(0.05,0.95),_xll.RiskName("Soil Intake"),_xll.RiskUnits("kg"))</f>
        <v>#NAME?</v>
      </c>
      <c r="N45" s="134">
        <f t="shared" si="4"/>
        <v>0</v>
      </c>
      <c r="O45" s="134" t="e">
        <f t="shared" ca="1" si="5"/>
        <v>#NAME?</v>
      </c>
      <c r="P45" s="134" t="e">
        <f t="shared" ca="1" si="8"/>
        <v>#NAME?</v>
      </c>
      <c r="Q45" s="134" t="e">
        <f t="shared" ca="1" si="8"/>
        <v>#NAME?</v>
      </c>
      <c r="R45" s="134">
        <f t="shared" si="8"/>
        <v>0</v>
      </c>
      <c r="S45" s="134" t="e">
        <f t="shared" ca="1" si="6"/>
        <v>#NAME?</v>
      </c>
      <c r="T45" s="134" t="e" cm="1">
        <f t="array" aca="1" ref="T45" ca="1">U44-(U44*(0.5^(1/_xll.RiskNormal('SW7'!C$2,'SW7'!D$2,_xll.RiskTruncateP(0.05,0.95),_xll.RiskName("Halflife"),_xll.RiskUnits("d")))))</f>
        <v>#NAME?</v>
      </c>
      <c r="U45" s="134" t="e">
        <f t="shared" ca="1" si="7"/>
        <v>#NAME?</v>
      </c>
      <c r="V45" s="137" t="e" cm="1">
        <f t="array" aca="1" ref="V45" ca="1">(U45*_xll.RiskNormal('SW7'!C$3,'SW7'!D$3,_xll.RiskTruncateP(0.05,0.95),_xll.RiskName("PFAS MUSCLE FRAC"))/(B45*_xll.RiskNormal('SW7'!C$4,'SW7'!E$4,_xll.RiskTruncateP(0.05,0.95),_xll.RiskName("MUSCLE BW FRAC"))))/1000</f>
        <v>#NAME?</v>
      </c>
      <c r="W45" s="137" t="e" cm="1">
        <f t="array" aca="1" ref="W45" ca="1">V45/_xll.RiskNormal('SW7'!C$5,'SW7'!D$5,_xll.RiskTruncateP(0.05,0.95),_xll.RiskName("Serum Part"))</f>
        <v>#NAME?</v>
      </c>
    </row>
    <row r="46" spans="1:23" x14ac:dyDescent="0.35">
      <c r="A46" s="133">
        <f t="shared" si="1"/>
        <v>43</v>
      </c>
      <c r="B46" s="134" t="e" cm="1">
        <f t="array" aca="1" ref="B46" ca="1">B45+_xll.RiskNormal(0.5584 + 2*0.001787*A46 -3*0.00000155*A46^2 - 4*0.00000000133*A46^3,0.35*(0.5584 + 2*0.001787*A46 -3*0.00000155*A46^2 - 4*0.00000000133*A46^3),_xll.RiskTruncateP(0.05,0.95),_xll.RiskName("BW Gain"),_xll.RiskUnits("kg"))</f>
        <v>#NAME?</v>
      </c>
      <c r="C46" s="133" t="e" cm="1">
        <f t="array" aca="1" ref="C46" ca="1">_xll.RiskNormal(190,190*0.3941,_xll.RiskTruncateP(0.05,0.95),_xll.RiskName("Diet 1 Feed"),_xll.RiskUnits("ng/kg dry"))</f>
        <v>#NAME?</v>
      </c>
      <c r="D46" s="133">
        <v>0</v>
      </c>
      <c r="E46" s="163">
        <v>0</v>
      </c>
      <c r="F46" s="134" t="e" cm="1">
        <f t="array" aca="1" ref="F46" ca="1">_xll.RiskNormal((-0.0001*A46^2+0.0196*A46+11.697),(-0.0001*A46^2+0.0196*A46+11.697)*0.062,_xll.RiskTruncateP(0.05,0.95),_xll.RiskName("DMI Cow"),_xll.RiskUnits("kg"))</f>
        <v>#NAME?</v>
      </c>
      <c r="G46" s="134" t="e">
        <f t="shared" ca="1" si="9"/>
        <v>#NAME?</v>
      </c>
      <c r="H46" s="134" t="e" cm="1">
        <f t="array" aca="1" ref="H46" ca="1">_xll.RiskNormal('SW7'!C$12,'SW7'!D$12,_xll.RiskTruncateP(0.05,0.95),_xll.RiskName("Water Intake Cow"),_xll.RiskUnits("L"))</f>
        <v>#NAME?</v>
      </c>
      <c r="I46" s="134" t="e">
        <f t="shared" ca="1" si="2"/>
        <v>#NAME?</v>
      </c>
      <c r="J46" s="134" t="e">
        <f t="shared" ca="1" si="3"/>
        <v>#NAME?</v>
      </c>
      <c r="K46" s="134" t="e" cm="1">
        <f t="array" aca="1" ref="K46" ca="1">_xll.RiskNormal(-0.0000000257*A46^4+0.0000163*A46^3-0.003686*A46^2+0.3024*A46+1.445,(-0.0000000257*A46^4+0.0000163*A46^3-0.003686*A46^2+0.3024*A46+1.445)*0.355,_xll.RiskTruncateP(0.05,0.95),_xll.RiskName("Milk Intake"),_xll.RiskUnits("kg"))</f>
        <v>#NAME?</v>
      </c>
      <c r="L46" s="134"/>
      <c r="M46" s="134" t="e" cm="1">
        <f t="array" aca="1" ref="M46" ca="1">_xll.RiskNormal(0.0243*L46,0.005*L46,_xll.RiskTruncateP(0.05,0.95),_xll.RiskName("Soil Intake"),_xll.RiskUnits("kg"))</f>
        <v>#NAME?</v>
      </c>
      <c r="N46" s="134">
        <f t="shared" si="4"/>
        <v>0</v>
      </c>
      <c r="O46" s="134" t="e">
        <f t="shared" ca="1" si="5"/>
        <v>#NAME?</v>
      </c>
      <c r="P46" s="134" t="e">
        <f t="shared" ca="1" si="8"/>
        <v>#NAME?</v>
      </c>
      <c r="Q46" s="134" t="e">
        <f t="shared" ca="1" si="8"/>
        <v>#NAME?</v>
      </c>
      <c r="R46" s="134">
        <f t="shared" si="8"/>
        <v>0</v>
      </c>
      <c r="S46" s="134" t="e">
        <f t="shared" ca="1" si="6"/>
        <v>#NAME?</v>
      </c>
      <c r="T46" s="134" t="e" cm="1">
        <f t="array" aca="1" ref="T46" ca="1">U45-(U45*(0.5^(1/_xll.RiskNormal('SW7'!C$2,'SW7'!D$2,_xll.RiskTruncateP(0.05,0.95),_xll.RiskName("Halflife"),_xll.RiskUnits("d")))))</f>
        <v>#NAME?</v>
      </c>
      <c r="U46" s="134" t="e">
        <f t="shared" ca="1" si="7"/>
        <v>#NAME?</v>
      </c>
      <c r="V46" s="137" t="e" cm="1">
        <f t="array" aca="1" ref="V46" ca="1">(U46*_xll.RiskNormal('SW7'!C$3,'SW7'!D$3,_xll.RiskTruncateP(0.05,0.95),_xll.RiskName("PFAS MUSCLE FRAC"))/(B46*_xll.RiskNormal('SW7'!C$4,'SW7'!E$4,_xll.RiskTruncateP(0.05,0.95),_xll.RiskName("MUSCLE BW FRAC"))))/1000</f>
        <v>#NAME?</v>
      </c>
      <c r="W46" s="137" t="e" cm="1">
        <f t="array" aca="1" ref="W46" ca="1">V46/_xll.RiskNormal('SW7'!C$5,'SW7'!D$5,_xll.RiskTruncateP(0.05,0.95),_xll.RiskName("Serum Part"))</f>
        <v>#NAME?</v>
      </c>
    </row>
    <row r="47" spans="1:23" x14ac:dyDescent="0.35">
      <c r="A47" s="133">
        <f t="shared" si="1"/>
        <v>44</v>
      </c>
      <c r="B47" s="134" t="e" cm="1">
        <f t="array" aca="1" ref="B47" ca="1">B46+_xll.RiskNormal(0.5584 + 2*0.001787*A47 -3*0.00000155*A47^2 - 4*0.00000000133*A47^3,0.35*(0.5584 + 2*0.001787*A47 -3*0.00000155*A47^2 - 4*0.00000000133*A47^3),_xll.RiskTruncateP(0.05,0.95),_xll.RiskName("BW Gain"),_xll.RiskUnits("kg"))</f>
        <v>#NAME?</v>
      </c>
      <c r="C47" s="133" t="e" cm="1">
        <f t="array" aca="1" ref="C47" ca="1">_xll.RiskNormal(190,190*0.3941,_xll.RiskTruncateP(0.05,0.95),_xll.RiskName("Diet 1 Feed"),_xll.RiskUnits("ng/kg dry"))</f>
        <v>#NAME?</v>
      </c>
      <c r="D47" s="133">
        <v>0</v>
      </c>
      <c r="E47" s="163">
        <v>0</v>
      </c>
      <c r="F47" s="134" t="e" cm="1">
        <f t="array" aca="1" ref="F47" ca="1">_xll.RiskNormal((-0.0001*A47^2+0.0196*A47+11.697),(-0.0001*A47^2+0.0196*A47+11.697)*0.062,_xll.RiskTruncateP(0.05,0.95),_xll.RiskName("DMI Cow"),_xll.RiskUnits("kg"))</f>
        <v>#NAME?</v>
      </c>
      <c r="G47" s="134" t="e">
        <f t="shared" ca="1" si="9"/>
        <v>#NAME?</v>
      </c>
      <c r="H47" s="134" t="e" cm="1">
        <f t="array" aca="1" ref="H47" ca="1">_xll.RiskNormal('SW7'!C$12,'SW7'!D$12,_xll.RiskTruncateP(0.05,0.95),_xll.RiskName("Water Intake Cow"),_xll.RiskUnits("L"))</f>
        <v>#NAME?</v>
      </c>
      <c r="I47" s="134" t="e">
        <f t="shared" ca="1" si="2"/>
        <v>#NAME?</v>
      </c>
      <c r="J47" s="134" t="e">
        <f t="shared" ca="1" si="3"/>
        <v>#NAME?</v>
      </c>
      <c r="K47" s="134" t="e" cm="1">
        <f t="array" aca="1" ref="K47" ca="1">_xll.RiskNormal(-0.0000000257*A47^4+0.0000163*A47^3-0.003686*A47^2+0.3024*A47+1.445,(-0.0000000257*A47^4+0.0000163*A47^3-0.003686*A47^2+0.3024*A47+1.445)*0.355,_xll.RiskTruncateP(0.05,0.95),_xll.RiskName("Milk Intake"),_xll.RiskUnits("kg"))</f>
        <v>#NAME?</v>
      </c>
      <c r="L47" s="134"/>
      <c r="M47" s="134" t="e" cm="1">
        <f t="array" aca="1" ref="M47" ca="1">_xll.RiskNormal(0.0243*L47,0.005*L47,_xll.RiskTruncateP(0.05,0.95),_xll.RiskName("Soil Intake"),_xll.RiskUnits("kg"))</f>
        <v>#NAME?</v>
      </c>
      <c r="N47" s="134">
        <f t="shared" si="4"/>
        <v>0</v>
      </c>
      <c r="O47" s="134" t="e">
        <f t="shared" ca="1" si="5"/>
        <v>#NAME?</v>
      </c>
      <c r="P47" s="134" t="e">
        <f t="shared" ref="P47:R81" ca="1" si="10">C47*L47</f>
        <v>#NAME?</v>
      </c>
      <c r="Q47" s="134" t="e">
        <f t="shared" ca="1" si="10"/>
        <v>#NAME?</v>
      </c>
      <c r="R47" s="134">
        <f t="shared" si="10"/>
        <v>0</v>
      </c>
      <c r="S47" s="134" t="e">
        <f t="shared" ca="1" si="6"/>
        <v>#NAME?</v>
      </c>
      <c r="T47" s="134" t="e" cm="1">
        <f t="array" aca="1" ref="T47" ca="1">U46-(U46*(0.5^(1/_xll.RiskNormal('SW7'!C$2,'SW7'!D$2,_xll.RiskTruncateP(0.05,0.95),_xll.RiskName("Halflife"),_xll.RiskUnits("d")))))</f>
        <v>#NAME?</v>
      </c>
      <c r="U47" s="134" t="e">
        <f t="shared" ca="1" si="7"/>
        <v>#NAME?</v>
      </c>
      <c r="V47" s="137" t="e" cm="1">
        <f t="array" aca="1" ref="V47" ca="1">(U47*_xll.RiskNormal('SW7'!C$3,'SW7'!D$3,_xll.RiskTruncateP(0.05,0.95),_xll.RiskName("PFAS MUSCLE FRAC"))/(B47*_xll.RiskNormal('SW7'!C$4,'SW7'!E$4,_xll.RiskTruncateP(0.05,0.95),_xll.RiskName("MUSCLE BW FRAC"))))/1000</f>
        <v>#NAME?</v>
      </c>
      <c r="W47" s="137" t="e" cm="1">
        <f t="array" aca="1" ref="W47" ca="1">V47/_xll.RiskNormal('SW7'!C$5,'SW7'!D$5,_xll.RiskTruncateP(0.05,0.95),_xll.RiskName("Serum Part"))</f>
        <v>#NAME?</v>
      </c>
    </row>
    <row r="48" spans="1:23" x14ac:dyDescent="0.35">
      <c r="A48" s="133">
        <f t="shared" si="1"/>
        <v>45</v>
      </c>
      <c r="B48" s="134" t="e" cm="1">
        <f t="array" aca="1" ref="B48" ca="1">B47+_xll.RiskNormal(0.5584 + 2*0.001787*A48 -3*0.00000155*A48^2 - 4*0.00000000133*A48^3,0.35*(0.5584 + 2*0.001787*A48 -3*0.00000155*A48^2 - 4*0.00000000133*A48^3),_xll.RiskTruncateP(0.05,0.95),_xll.RiskName("BW Gain"),_xll.RiskUnits("kg"))</f>
        <v>#NAME?</v>
      </c>
      <c r="C48" s="133" t="e" cm="1">
        <f t="array" aca="1" ref="C48" ca="1">_xll.RiskNormal(190,190*0.3941,_xll.RiskTruncateP(0.05,0.95),_xll.RiskName("Diet 1 Feed"),_xll.RiskUnits("ng/kg dry"))</f>
        <v>#NAME?</v>
      </c>
      <c r="D48" s="133">
        <v>0</v>
      </c>
      <c r="E48" s="163">
        <v>0</v>
      </c>
      <c r="F48" s="134" t="e" cm="1">
        <f t="array" aca="1" ref="F48" ca="1">_xll.RiskNormal((-0.0001*A48^2+0.0196*A48+11.697),(-0.0001*A48^2+0.0196*A48+11.697)*0.062,_xll.RiskTruncateP(0.05,0.95),_xll.RiskName("DMI Cow"),_xll.RiskUnits("kg"))</f>
        <v>#NAME?</v>
      </c>
      <c r="G48" s="134" t="e">
        <f t="shared" ca="1" si="9"/>
        <v>#NAME?</v>
      </c>
      <c r="H48" s="134" t="e" cm="1">
        <f t="array" aca="1" ref="H48" ca="1">_xll.RiskNormal('SW7'!C$12,'SW7'!D$12,_xll.RiskTruncateP(0.05,0.95),_xll.RiskName("Water Intake Cow"),_xll.RiskUnits("L"))</f>
        <v>#NAME?</v>
      </c>
      <c r="I48" s="134" t="e">
        <f t="shared" ca="1" si="2"/>
        <v>#NAME?</v>
      </c>
      <c r="J48" s="134" t="e">
        <f t="shared" ca="1" si="3"/>
        <v>#NAME?</v>
      </c>
      <c r="K48" s="134" t="e" cm="1">
        <f t="array" aca="1" ref="K48" ca="1">_xll.RiskNormal(-0.0000000257*A48^4+0.0000163*A48^3-0.003686*A48^2+0.3024*A48+1.445,(-0.0000000257*A48^4+0.0000163*A48^3-0.003686*A48^2+0.3024*A48+1.445)*0.355,_xll.RiskTruncateP(0.05,0.95),_xll.RiskName("Milk Intake"),_xll.RiskUnits("kg"))</f>
        <v>#NAME?</v>
      </c>
      <c r="L48" s="134"/>
      <c r="M48" s="134" t="e" cm="1">
        <f t="array" aca="1" ref="M48" ca="1">_xll.RiskNormal(0.0243*L48,0.005*L48,_xll.RiskTruncateP(0.05,0.95),_xll.RiskName("Soil Intake"),_xll.RiskUnits("kg"))</f>
        <v>#NAME?</v>
      </c>
      <c r="N48" s="134">
        <f t="shared" si="4"/>
        <v>0</v>
      </c>
      <c r="O48" s="134" t="e">
        <f t="shared" ca="1" si="5"/>
        <v>#NAME?</v>
      </c>
      <c r="P48" s="134" t="e">
        <f t="shared" ca="1" si="10"/>
        <v>#NAME?</v>
      </c>
      <c r="Q48" s="134" t="e">
        <f t="shared" ca="1" si="10"/>
        <v>#NAME?</v>
      </c>
      <c r="R48" s="134">
        <f t="shared" si="10"/>
        <v>0</v>
      </c>
      <c r="S48" s="134" t="e">
        <f t="shared" ca="1" si="6"/>
        <v>#NAME?</v>
      </c>
      <c r="T48" s="134" t="e" cm="1">
        <f t="array" aca="1" ref="T48" ca="1">U47-(U47*(0.5^(1/_xll.RiskNormal('SW7'!C$2,'SW7'!D$2,_xll.RiskTruncateP(0.05,0.95),_xll.RiskName("Halflife"),_xll.RiskUnits("d")))))</f>
        <v>#NAME?</v>
      </c>
      <c r="U48" s="134" t="e">
        <f t="shared" ca="1" si="7"/>
        <v>#NAME?</v>
      </c>
      <c r="V48" s="137" t="e" cm="1">
        <f t="array" aca="1" ref="V48" ca="1">(U48*_xll.RiskNormal('SW7'!C$3,'SW7'!D$3,_xll.RiskTruncateP(0.05,0.95),_xll.RiskName("PFAS MUSCLE FRAC"))/(B48*_xll.RiskNormal('SW7'!C$4,'SW7'!E$4,_xll.RiskTruncateP(0.05,0.95),_xll.RiskName("MUSCLE BW FRAC"))))/1000</f>
        <v>#NAME?</v>
      </c>
      <c r="W48" s="137" t="e" cm="1">
        <f t="array" aca="1" ref="W48" ca="1">V48/_xll.RiskNormal('SW7'!C$5,'SW7'!D$5,_xll.RiskTruncateP(0.05,0.95),_xll.RiskName("Serum Part"))</f>
        <v>#NAME?</v>
      </c>
    </row>
    <row r="49" spans="1:23" x14ac:dyDescent="0.35">
      <c r="A49" s="133">
        <f t="shared" si="1"/>
        <v>46</v>
      </c>
      <c r="B49" s="134" t="e" cm="1">
        <f t="array" aca="1" ref="B49" ca="1">B48+_xll.RiskNormal(0.5584 + 2*0.001787*A49 -3*0.00000155*A49^2 - 4*0.00000000133*A49^3,0.35*(0.5584 + 2*0.001787*A49 -3*0.00000155*A49^2 - 4*0.00000000133*A49^3),_xll.RiskTruncateP(0.05,0.95),_xll.RiskName("BW Gain"),_xll.RiskUnits("kg"))</f>
        <v>#NAME?</v>
      </c>
      <c r="C49" s="133" t="e" cm="1">
        <f t="array" aca="1" ref="C49" ca="1">_xll.RiskNormal(190,190*0.3941,_xll.RiskTruncateP(0.05,0.95),_xll.RiskName("Diet 1 Feed"),_xll.RiskUnits("ng/kg dry"))</f>
        <v>#NAME?</v>
      </c>
      <c r="D49" s="133">
        <v>0</v>
      </c>
      <c r="E49" s="163">
        <v>0</v>
      </c>
      <c r="F49" s="134" t="e" cm="1">
        <f t="array" aca="1" ref="F49" ca="1">_xll.RiskNormal((-0.0001*A49^2+0.0196*A49+11.697),(-0.0001*A49^2+0.0196*A49+11.697)*0.062,_xll.RiskTruncateP(0.05,0.95),_xll.RiskName("DMI Cow"),_xll.RiskUnits("kg"))</f>
        <v>#NAME?</v>
      </c>
      <c r="G49" s="134" t="e">
        <f t="shared" ca="1" si="9"/>
        <v>#NAME?</v>
      </c>
      <c r="H49" s="134" t="e" cm="1">
        <f t="array" aca="1" ref="H49" ca="1">_xll.RiskNormal('SW7'!C$12,'SW7'!D$12,_xll.RiskTruncateP(0.05,0.95),_xll.RiskName("Water Intake Cow"),_xll.RiskUnits("L"))</f>
        <v>#NAME?</v>
      </c>
      <c r="I49" s="134" t="e">
        <f t="shared" ca="1" si="2"/>
        <v>#NAME?</v>
      </c>
      <c r="J49" s="134" t="e">
        <f t="shared" ca="1" si="3"/>
        <v>#NAME?</v>
      </c>
      <c r="K49" s="134" t="e" cm="1">
        <f t="array" aca="1" ref="K49" ca="1">_xll.RiskNormal(-0.0000000257*A49^4+0.0000163*A49^3-0.003686*A49^2+0.3024*A49+1.445,(-0.0000000257*A49^4+0.0000163*A49^3-0.003686*A49^2+0.3024*A49+1.445)*0.355,_xll.RiskTruncateP(0.05,0.95),_xll.RiskName("Milk Intake"),_xll.RiskUnits("kg"))</f>
        <v>#NAME?</v>
      </c>
      <c r="L49" s="134"/>
      <c r="M49" s="134" t="e" cm="1">
        <f t="array" aca="1" ref="M49" ca="1">_xll.RiskNormal(0.0243*L49,0.005*L49,_xll.RiskTruncateP(0.05,0.95),_xll.RiskName("Soil Intake"),_xll.RiskUnits("kg"))</f>
        <v>#NAME?</v>
      </c>
      <c r="N49" s="134">
        <f t="shared" si="4"/>
        <v>0</v>
      </c>
      <c r="O49" s="134" t="e">
        <f t="shared" ca="1" si="5"/>
        <v>#NAME?</v>
      </c>
      <c r="P49" s="134" t="e">
        <f t="shared" ca="1" si="10"/>
        <v>#NAME?</v>
      </c>
      <c r="Q49" s="134" t="e">
        <f t="shared" ca="1" si="10"/>
        <v>#NAME?</v>
      </c>
      <c r="R49" s="134">
        <f t="shared" si="10"/>
        <v>0</v>
      </c>
      <c r="S49" s="134" t="e">
        <f t="shared" ca="1" si="6"/>
        <v>#NAME?</v>
      </c>
      <c r="T49" s="134" t="e" cm="1">
        <f t="array" aca="1" ref="T49" ca="1">U48-(U48*(0.5^(1/_xll.RiskNormal('SW7'!C$2,'SW7'!D$2,_xll.RiskTruncateP(0.05,0.95),_xll.RiskName("Halflife"),_xll.RiskUnits("d")))))</f>
        <v>#NAME?</v>
      </c>
      <c r="U49" s="134" t="e">
        <f t="shared" ca="1" si="7"/>
        <v>#NAME?</v>
      </c>
      <c r="V49" s="137" t="e" cm="1">
        <f t="array" aca="1" ref="V49" ca="1">(U49*_xll.RiskNormal('SW7'!C$3,'SW7'!D$3,_xll.RiskTruncateP(0.05,0.95),_xll.RiskName("PFAS MUSCLE FRAC"))/(B49*_xll.RiskNormal('SW7'!C$4,'SW7'!E$4,_xll.RiskTruncateP(0.05,0.95),_xll.RiskName("MUSCLE BW FRAC"))))/1000</f>
        <v>#NAME?</v>
      </c>
      <c r="W49" s="137" t="e" cm="1">
        <f t="array" aca="1" ref="W49" ca="1">V49/_xll.RiskNormal('SW7'!C$5,'SW7'!D$5,_xll.RiskTruncateP(0.05,0.95),_xll.RiskName("Serum Part"))</f>
        <v>#NAME?</v>
      </c>
    </row>
    <row r="50" spans="1:23" x14ac:dyDescent="0.35">
      <c r="A50" s="133">
        <f t="shared" si="1"/>
        <v>47</v>
      </c>
      <c r="B50" s="134" t="e" cm="1">
        <f t="array" aca="1" ref="B50" ca="1">B49+_xll.RiskNormal(0.5584 + 2*0.001787*A50 -3*0.00000155*A50^2 - 4*0.00000000133*A50^3,0.35*(0.5584 + 2*0.001787*A50 -3*0.00000155*A50^2 - 4*0.00000000133*A50^3),_xll.RiskTruncateP(0.05,0.95),_xll.RiskName("BW Gain"),_xll.RiskUnits("kg"))</f>
        <v>#NAME?</v>
      </c>
      <c r="C50" s="133" t="e" cm="1">
        <f t="array" aca="1" ref="C50" ca="1">_xll.RiskNormal(190,190*0.3941,_xll.RiskTruncateP(0.05,0.95),_xll.RiskName("Diet 1 Feed"),_xll.RiskUnits("ng/kg dry"))</f>
        <v>#NAME?</v>
      </c>
      <c r="D50" s="133">
        <v>0</v>
      </c>
      <c r="E50" s="163">
        <v>0</v>
      </c>
      <c r="F50" s="134" t="e" cm="1">
        <f t="array" aca="1" ref="F50" ca="1">_xll.RiskNormal((-0.0001*A50^2+0.0196*A50+11.697),(-0.0001*A50^2+0.0196*A50+11.697)*0.062,_xll.RiskTruncateP(0.05,0.95),_xll.RiskName("DMI Cow"),_xll.RiskUnits("kg"))</f>
        <v>#NAME?</v>
      </c>
      <c r="G50" s="134" t="e">
        <f t="shared" ca="1" si="9"/>
        <v>#NAME?</v>
      </c>
      <c r="H50" s="134" t="e" cm="1">
        <f t="array" aca="1" ref="H50" ca="1">_xll.RiskNormal('SW7'!C$12,'SW7'!D$12,_xll.RiskTruncateP(0.05,0.95),_xll.RiskName("Water Intake Cow"),_xll.RiskUnits("L"))</f>
        <v>#NAME?</v>
      </c>
      <c r="I50" s="134" t="e">
        <f t="shared" ca="1" si="2"/>
        <v>#NAME?</v>
      </c>
      <c r="J50" s="134" t="e">
        <f t="shared" ca="1" si="3"/>
        <v>#NAME?</v>
      </c>
      <c r="K50" s="134" t="e" cm="1">
        <f t="array" aca="1" ref="K50" ca="1">_xll.RiskNormal(-0.0000000257*A50^4+0.0000163*A50^3-0.003686*A50^2+0.3024*A50+1.445,(-0.0000000257*A50^4+0.0000163*A50^3-0.003686*A50^2+0.3024*A50+1.445)*0.355,_xll.RiskTruncateP(0.05,0.95),_xll.RiskName("Milk Intake"),_xll.RiskUnits("kg"))</f>
        <v>#NAME?</v>
      </c>
      <c r="L50" s="134"/>
      <c r="M50" s="134" t="e" cm="1">
        <f t="array" aca="1" ref="M50" ca="1">_xll.RiskNormal(0.0243*L50,0.005*L50,_xll.RiskTruncateP(0.05,0.95),_xll.RiskName("Soil Intake"),_xll.RiskUnits("kg"))</f>
        <v>#NAME?</v>
      </c>
      <c r="N50" s="134">
        <f t="shared" si="4"/>
        <v>0</v>
      </c>
      <c r="O50" s="134" t="e">
        <f t="shared" ca="1" si="5"/>
        <v>#NAME?</v>
      </c>
      <c r="P50" s="134" t="e">
        <f t="shared" ca="1" si="10"/>
        <v>#NAME?</v>
      </c>
      <c r="Q50" s="134" t="e">
        <f t="shared" ca="1" si="10"/>
        <v>#NAME?</v>
      </c>
      <c r="R50" s="134">
        <f t="shared" si="10"/>
        <v>0</v>
      </c>
      <c r="S50" s="134" t="e">
        <f t="shared" ca="1" si="6"/>
        <v>#NAME?</v>
      </c>
      <c r="T50" s="134" t="e" cm="1">
        <f t="array" aca="1" ref="T50" ca="1">U49-(U49*(0.5^(1/_xll.RiskNormal('SW7'!C$2,'SW7'!D$2,_xll.RiskTruncateP(0.05,0.95),_xll.RiskName("Halflife"),_xll.RiskUnits("d")))))</f>
        <v>#NAME?</v>
      </c>
      <c r="U50" s="134" t="e">
        <f t="shared" ca="1" si="7"/>
        <v>#NAME?</v>
      </c>
      <c r="V50" s="137" t="e" cm="1">
        <f t="array" aca="1" ref="V50" ca="1">(U50*_xll.RiskNormal('SW7'!C$3,'SW7'!D$3,_xll.RiskTruncateP(0.05,0.95),_xll.RiskName("PFAS MUSCLE FRAC"))/(B50*_xll.RiskNormal('SW7'!C$4,'SW7'!E$4,_xll.RiskTruncateP(0.05,0.95),_xll.RiskName("MUSCLE BW FRAC"))))/1000</f>
        <v>#NAME?</v>
      </c>
      <c r="W50" s="137" t="e" cm="1">
        <f t="array" aca="1" ref="W50" ca="1">V50/_xll.RiskNormal('SW7'!C$5,'SW7'!D$5,_xll.RiskTruncateP(0.05,0.95),_xll.RiskName("Serum Part"))</f>
        <v>#NAME?</v>
      </c>
    </row>
    <row r="51" spans="1:23" x14ac:dyDescent="0.35">
      <c r="A51" s="133">
        <f t="shared" si="1"/>
        <v>48</v>
      </c>
      <c r="B51" s="134" t="e" cm="1">
        <f t="array" aca="1" ref="B51" ca="1">B50+_xll.RiskNormal(0.5584 + 2*0.001787*A51 -3*0.00000155*A51^2 - 4*0.00000000133*A51^3,0.35*(0.5584 + 2*0.001787*A51 -3*0.00000155*A51^2 - 4*0.00000000133*A51^3),_xll.RiskTruncateP(0.05,0.95),_xll.RiskName("BW Gain"),_xll.RiskUnits("kg"))</f>
        <v>#NAME?</v>
      </c>
      <c r="C51" s="133" t="e" cm="1">
        <f t="array" aca="1" ref="C51" ca="1">_xll.RiskNormal(190,190*0.3941,_xll.RiskTruncateP(0.05,0.95),_xll.RiskName("Diet 1 Feed"),_xll.RiskUnits("ng/kg dry"))</f>
        <v>#NAME?</v>
      </c>
      <c r="D51" s="133">
        <v>0</v>
      </c>
      <c r="E51" s="163">
        <v>0</v>
      </c>
      <c r="F51" s="134" t="e" cm="1">
        <f t="array" aca="1" ref="F51" ca="1">_xll.RiskNormal((-0.0001*A51^2+0.0196*A51+11.697),(-0.0001*A51^2+0.0196*A51+11.697)*0.062,_xll.RiskTruncateP(0.05,0.95),_xll.RiskName("DMI Cow"),_xll.RiskUnits("kg"))</f>
        <v>#NAME?</v>
      </c>
      <c r="G51" s="134" t="e">
        <f t="shared" ca="1" si="9"/>
        <v>#NAME?</v>
      </c>
      <c r="H51" s="134" t="e" cm="1">
        <f t="array" aca="1" ref="H51" ca="1">_xll.RiskNormal('SW7'!C$12,'SW7'!D$12,_xll.RiskTruncateP(0.05,0.95),_xll.RiskName("Water Intake Cow"),_xll.RiskUnits("L"))</f>
        <v>#NAME?</v>
      </c>
      <c r="I51" s="134" t="e">
        <f t="shared" ca="1" si="2"/>
        <v>#NAME?</v>
      </c>
      <c r="J51" s="134" t="e">
        <f t="shared" ca="1" si="3"/>
        <v>#NAME?</v>
      </c>
      <c r="K51" s="134" t="e" cm="1">
        <f t="array" aca="1" ref="K51" ca="1">_xll.RiskNormal(-0.0000000257*A51^4+0.0000163*A51^3-0.003686*A51^2+0.3024*A51+1.445,(-0.0000000257*A51^4+0.0000163*A51^3-0.003686*A51^2+0.3024*A51+1.445)*0.355,_xll.RiskTruncateP(0.05,0.95),_xll.RiskName("Milk Intake"),_xll.RiskUnits("kg"))</f>
        <v>#NAME?</v>
      </c>
      <c r="L51" s="134"/>
      <c r="M51" s="134" t="e" cm="1">
        <f t="array" aca="1" ref="M51" ca="1">_xll.RiskNormal(0.0243*L51,0.005*L51,_xll.RiskTruncateP(0.05,0.95),_xll.RiskName("Soil Intake"),_xll.RiskUnits("kg"))</f>
        <v>#NAME?</v>
      </c>
      <c r="N51" s="134">
        <f t="shared" si="4"/>
        <v>0</v>
      </c>
      <c r="O51" s="134" t="e">
        <f t="shared" ca="1" si="5"/>
        <v>#NAME?</v>
      </c>
      <c r="P51" s="134" t="e">
        <f t="shared" ca="1" si="10"/>
        <v>#NAME?</v>
      </c>
      <c r="Q51" s="134" t="e">
        <f t="shared" ca="1" si="10"/>
        <v>#NAME?</v>
      </c>
      <c r="R51" s="134">
        <f t="shared" si="10"/>
        <v>0</v>
      </c>
      <c r="S51" s="134" t="e">
        <f t="shared" ca="1" si="6"/>
        <v>#NAME?</v>
      </c>
      <c r="T51" s="134" t="e" cm="1">
        <f t="array" aca="1" ref="T51" ca="1">U50-(U50*(0.5^(1/_xll.RiskNormal('SW7'!C$2,'SW7'!D$2,_xll.RiskTruncateP(0.05,0.95),_xll.RiskName("Halflife"),_xll.RiskUnits("d")))))</f>
        <v>#NAME?</v>
      </c>
      <c r="U51" s="134" t="e">
        <f t="shared" ca="1" si="7"/>
        <v>#NAME?</v>
      </c>
      <c r="V51" s="137" t="e" cm="1">
        <f t="array" aca="1" ref="V51" ca="1">(U51*_xll.RiskNormal('SW7'!C$3,'SW7'!D$3,_xll.RiskTruncateP(0.05,0.95),_xll.RiskName("PFAS MUSCLE FRAC"))/(B51*_xll.RiskNormal('SW7'!C$4,'SW7'!E$4,_xll.RiskTruncateP(0.05,0.95),_xll.RiskName("MUSCLE BW FRAC"))))/1000</f>
        <v>#NAME?</v>
      </c>
      <c r="W51" s="137" t="e" cm="1">
        <f t="array" aca="1" ref="W51" ca="1">V51/_xll.RiskNormal('SW7'!C$5,'SW7'!D$5,_xll.RiskTruncateP(0.05,0.95),_xll.RiskName("Serum Part"))</f>
        <v>#NAME?</v>
      </c>
    </row>
    <row r="52" spans="1:23" x14ac:dyDescent="0.35">
      <c r="A52" s="133">
        <f t="shared" si="1"/>
        <v>49</v>
      </c>
      <c r="B52" s="134" t="e" cm="1">
        <f t="array" aca="1" ref="B52" ca="1">B51+_xll.RiskNormal(0.5584 + 2*0.001787*A52 -3*0.00000155*A52^2 - 4*0.00000000133*A52^3,0.35*(0.5584 + 2*0.001787*A52 -3*0.00000155*A52^2 - 4*0.00000000133*A52^3),_xll.RiskTruncateP(0.05,0.95),_xll.RiskName("BW Gain"),_xll.RiskUnits("kg"))</f>
        <v>#NAME?</v>
      </c>
      <c r="C52" s="133" t="e" cm="1">
        <f t="array" aca="1" ref="C52" ca="1">_xll.RiskNormal(190,190*0.3941,_xll.RiskTruncateP(0.05,0.95),_xll.RiskName("Diet 1 Feed"),_xll.RiskUnits("ng/kg dry"))</f>
        <v>#NAME?</v>
      </c>
      <c r="D52" s="133">
        <v>0</v>
      </c>
      <c r="E52" s="163">
        <v>0</v>
      </c>
      <c r="F52" s="134" t="e" cm="1">
        <f t="array" aca="1" ref="F52" ca="1">_xll.RiskNormal((-0.0001*A52^2+0.0196*A52+11.697),(-0.0001*A52^2+0.0196*A52+11.697)*0.062,_xll.RiskTruncateP(0.05,0.95),_xll.RiskName("DMI Cow"),_xll.RiskUnits("kg"))</f>
        <v>#NAME?</v>
      </c>
      <c r="G52" s="134" t="e">
        <f t="shared" ca="1" si="9"/>
        <v>#NAME?</v>
      </c>
      <c r="H52" s="134" t="e" cm="1">
        <f t="array" aca="1" ref="H52" ca="1">_xll.RiskNormal('SW7'!C$12,'SW7'!D$12,_xll.RiskTruncateP(0.05,0.95),_xll.RiskName("Water Intake Cow"),_xll.RiskUnits("L"))</f>
        <v>#NAME?</v>
      </c>
      <c r="I52" s="134" t="e">
        <f t="shared" ca="1" si="2"/>
        <v>#NAME?</v>
      </c>
      <c r="J52" s="134" t="e">
        <f t="shared" ca="1" si="3"/>
        <v>#NAME?</v>
      </c>
      <c r="K52" s="134" t="e" cm="1">
        <f t="array" aca="1" ref="K52" ca="1">_xll.RiskNormal(-0.0000000257*A52^4+0.0000163*A52^3-0.003686*A52^2+0.3024*A52+1.445,(-0.0000000257*A52^4+0.0000163*A52^3-0.003686*A52^2+0.3024*A52+1.445)*0.355,_xll.RiskTruncateP(0.05,0.95),_xll.RiskName("Milk Intake"),_xll.RiskUnits("kg"))</f>
        <v>#NAME?</v>
      </c>
      <c r="L52" s="134"/>
      <c r="M52" s="134" t="e" cm="1">
        <f t="array" aca="1" ref="M52" ca="1">_xll.RiskNormal(0.0243*L52,0.005*L52,_xll.RiskTruncateP(0.05,0.95),_xll.RiskName("Soil Intake"),_xll.RiskUnits("kg"))</f>
        <v>#NAME?</v>
      </c>
      <c r="N52" s="134">
        <f t="shared" si="4"/>
        <v>0</v>
      </c>
      <c r="O52" s="134" t="e">
        <f t="shared" ca="1" si="5"/>
        <v>#NAME?</v>
      </c>
      <c r="P52" s="134" t="e">
        <f t="shared" ca="1" si="10"/>
        <v>#NAME?</v>
      </c>
      <c r="Q52" s="134" t="e">
        <f t="shared" ca="1" si="10"/>
        <v>#NAME?</v>
      </c>
      <c r="R52" s="134">
        <f t="shared" si="10"/>
        <v>0</v>
      </c>
      <c r="S52" s="134" t="e">
        <f t="shared" ca="1" si="6"/>
        <v>#NAME?</v>
      </c>
      <c r="T52" s="134" t="e" cm="1">
        <f t="array" aca="1" ref="T52" ca="1">U51-(U51*(0.5^(1/_xll.RiskNormal('SW7'!C$2,'SW7'!D$2,_xll.RiskTruncateP(0.05,0.95),_xll.RiskName("Halflife"),_xll.RiskUnits("d")))))</f>
        <v>#NAME?</v>
      </c>
      <c r="U52" s="134" t="e">
        <f t="shared" ca="1" si="7"/>
        <v>#NAME?</v>
      </c>
      <c r="V52" s="137" t="e" cm="1">
        <f t="array" aca="1" ref="V52" ca="1">(U52*_xll.RiskNormal('SW7'!C$3,'SW7'!D$3,_xll.RiskTruncateP(0.05,0.95),_xll.RiskName("PFAS MUSCLE FRAC"))/(B52*_xll.RiskNormal('SW7'!C$4,'SW7'!E$4,_xll.RiskTruncateP(0.05,0.95),_xll.RiskName("MUSCLE BW FRAC"))))/1000</f>
        <v>#NAME?</v>
      </c>
      <c r="W52" s="137" t="e" cm="1">
        <f t="array" aca="1" ref="W52" ca="1">V52/_xll.RiskNormal('SW7'!C$5,'SW7'!D$5,_xll.RiskTruncateP(0.05,0.95),_xll.RiskName("Serum Part"))</f>
        <v>#NAME?</v>
      </c>
    </row>
    <row r="53" spans="1:23" x14ac:dyDescent="0.35">
      <c r="A53" s="133">
        <f t="shared" si="1"/>
        <v>50</v>
      </c>
      <c r="B53" s="134" t="e" cm="1">
        <f t="array" aca="1" ref="B53" ca="1">B52+_xll.RiskNormal(0.5584 + 2*0.001787*A53 -3*0.00000155*A53^2 - 4*0.00000000133*A53^3,0.35*(0.5584 + 2*0.001787*A53 -3*0.00000155*A53^2 - 4*0.00000000133*A53^3),_xll.RiskTruncateP(0.05,0.95),_xll.RiskName("BW Gain"),_xll.RiskUnits("kg"))</f>
        <v>#NAME?</v>
      </c>
      <c r="C53" s="133" t="e" cm="1">
        <f t="array" aca="1" ref="C53" ca="1">_xll.RiskNormal(190,190*0.3941,_xll.RiskTruncateP(0.05,0.95),_xll.RiskName("Diet 1 Feed"),_xll.RiskUnits("ng/kg dry"))</f>
        <v>#NAME?</v>
      </c>
      <c r="D53" s="133">
        <v>0</v>
      </c>
      <c r="E53" s="163">
        <v>0</v>
      </c>
      <c r="F53" s="134" t="e" cm="1">
        <f t="array" aca="1" ref="F53" ca="1">_xll.RiskNormal((-0.0001*A53^2+0.0196*A53+11.697),(-0.0001*A53^2+0.0196*A53+11.697)*0.062,_xll.RiskTruncateP(0.05,0.95),_xll.RiskName("DMI Cow"),_xll.RiskUnits("kg"))</f>
        <v>#NAME?</v>
      </c>
      <c r="G53" s="134" t="e">
        <f t="shared" ca="1" si="9"/>
        <v>#NAME?</v>
      </c>
      <c r="H53" s="134" t="e" cm="1">
        <f t="array" aca="1" ref="H53" ca="1">_xll.RiskNormal('SW7'!C$12,'SW7'!D$12,_xll.RiskTruncateP(0.05,0.95),_xll.RiskName("Water Intake Cow"),_xll.RiskUnits("L"))</f>
        <v>#NAME?</v>
      </c>
      <c r="I53" s="134" t="e">
        <f t="shared" ca="1" si="2"/>
        <v>#NAME?</v>
      </c>
      <c r="J53" s="134" t="e">
        <f t="shared" ca="1" si="3"/>
        <v>#NAME?</v>
      </c>
      <c r="K53" s="134" t="e" cm="1">
        <f t="array" aca="1" ref="K53" ca="1">_xll.RiskNormal(-0.0000000257*A53^4+0.0000163*A53^3-0.003686*A53^2+0.3024*A53+1.445,(-0.0000000257*A53^4+0.0000163*A53^3-0.003686*A53^2+0.3024*A53+1.445)*0.355,_xll.RiskTruncateP(0.05,0.95),_xll.RiskName("Milk Intake"),_xll.RiskUnits("kg"))</f>
        <v>#NAME?</v>
      </c>
      <c r="L53" s="134"/>
      <c r="M53" s="134" t="e" cm="1">
        <f t="array" aca="1" ref="M53" ca="1">_xll.RiskNormal(0.0243*L53,0.005*L53,_xll.RiskTruncateP(0.05,0.95),_xll.RiskName("Soil Intake"),_xll.RiskUnits("kg"))</f>
        <v>#NAME?</v>
      </c>
      <c r="N53" s="134">
        <f t="shared" si="4"/>
        <v>0</v>
      </c>
      <c r="O53" s="134" t="e">
        <f t="shared" ca="1" si="5"/>
        <v>#NAME?</v>
      </c>
      <c r="P53" s="134" t="e">
        <f t="shared" ca="1" si="10"/>
        <v>#NAME?</v>
      </c>
      <c r="Q53" s="134" t="e">
        <f t="shared" ca="1" si="10"/>
        <v>#NAME?</v>
      </c>
      <c r="R53" s="134">
        <f t="shared" si="10"/>
        <v>0</v>
      </c>
      <c r="S53" s="134" t="e">
        <f t="shared" ca="1" si="6"/>
        <v>#NAME?</v>
      </c>
      <c r="T53" s="134" t="e" cm="1">
        <f t="array" aca="1" ref="T53" ca="1">U52-(U52*(0.5^(1/_xll.RiskNormal('SW7'!C$2,'SW7'!D$2,_xll.RiskTruncateP(0.05,0.95),_xll.RiskName("Halflife"),_xll.RiskUnits("d")))))</f>
        <v>#NAME?</v>
      </c>
      <c r="U53" s="134" t="e">
        <f t="shared" ca="1" si="7"/>
        <v>#NAME?</v>
      </c>
      <c r="V53" s="137" t="e" cm="1">
        <f t="array" aca="1" ref="V53" ca="1">(U53*_xll.RiskNormal('SW7'!C$3,'SW7'!D$3,_xll.RiskTruncateP(0.05,0.95),_xll.RiskName("PFAS MUSCLE FRAC"))/(B53*_xll.RiskNormal('SW7'!C$4,'SW7'!E$4,_xll.RiskTruncateP(0.05,0.95),_xll.RiskName("MUSCLE BW FRAC"))))/1000</f>
        <v>#NAME?</v>
      </c>
      <c r="W53" s="137" t="e" cm="1">
        <f t="array" aca="1" ref="W53" ca="1">V53/_xll.RiskNormal('SW7'!C$5,'SW7'!D$5,_xll.RiskTruncateP(0.05,0.95),_xll.RiskName("Serum Part"))</f>
        <v>#NAME?</v>
      </c>
    </row>
    <row r="54" spans="1:23" x14ac:dyDescent="0.35">
      <c r="A54" s="133">
        <f t="shared" si="1"/>
        <v>51</v>
      </c>
      <c r="B54" s="134" t="e" cm="1">
        <f t="array" aca="1" ref="B54" ca="1">B53+_xll.RiskNormal(0.5584 + 2*0.001787*A54 -3*0.00000155*A54^2 - 4*0.00000000133*A54^3,0.35*(0.5584 + 2*0.001787*A54 -3*0.00000155*A54^2 - 4*0.00000000133*A54^3),_xll.RiskTruncateP(0.05,0.95),_xll.RiskName("BW Gain"),_xll.RiskUnits("kg"))</f>
        <v>#NAME?</v>
      </c>
      <c r="C54" s="133" t="e" cm="1">
        <f t="array" aca="1" ref="C54" ca="1">_xll.RiskNormal(190,190*0.3941,_xll.RiskTruncateP(0.05,0.95),_xll.RiskName("Diet 1 Feed"),_xll.RiskUnits("ng/kg dry"))</f>
        <v>#NAME?</v>
      </c>
      <c r="D54" s="133">
        <v>0</v>
      </c>
      <c r="E54" s="163">
        <v>0</v>
      </c>
      <c r="F54" s="134" t="e" cm="1">
        <f t="array" aca="1" ref="F54" ca="1">_xll.RiskNormal((-0.0001*A54^2+0.0196*A54+11.697),(-0.0001*A54^2+0.0196*A54+11.697)*0.062,_xll.RiskTruncateP(0.05,0.95),_xll.RiskName("DMI Cow"),_xll.RiskUnits("kg"))</f>
        <v>#NAME?</v>
      </c>
      <c r="G54" s="134" t="e">
        <f t="shared" ca="1" si="9"/>
        <v>#NAME?</v>
      </c>
      <c r="H54" s="134" t="e" cm="1">
        <f t="array" aca="1" ref="H54" ca="1">_xll.RiskNormal('SW7'!C$12,'SW7'!D$12,_xll.RiskTruncateP(0.05,0.95),_xll.RiskName("Water Intake Cow"),_xll.RiskUnits("L"))</f>
        <v>#NAME?</v>
      </c>
      <c r="I54" s="134" t="e">
        <f t="shared" ca="1" si="2"/>
        <v>#NAME?</v>
      </c>
      <c r="J54" s="134" t="e">
        <f t="shared" ca="1" si="3"/>
        <v>#NAME?</v>
      </c>
      <c r="K54" s="134" t="e" cm="1">
        <f t="array" aca="1" ref="K54" ca="1">_xll.RiskNormal(-0.0000000257*A54^4+0.0000163*A54^3-0.003686*A54^2+0.3024*A54+1.445,(-0.0000000257*A54^4+0.0000163*A54^3-0.003686*A54^2+0.3024*A54+1.445)*0.355,_xll.RiskTruncateP(0.05,0.95),_xll.RiskName("Milk Intake"),_xll.RiskUnits("kg"))</f>
        <v>#NAME?</v>
      </c>
      <c r="L54" s="134"/>
      <c r="M54" s="134" t="e" cm="1">
        <f t="array" aca="1" ref="M54" ca="1">_xll.RiskNormal(0.0243*L54,0.005*L54,_xll.RiskTruncateP(0.05,0.95),_xll.RiskName("Soil Intake"),_xll.RiskUnits("kg"))</f>
        <v>#NAME?</v>
      </c>
      <c r="N54" s="134">
        <f t="shared" si="4"/>
        <v>0</v>
      </c>
      <c r="O54" s="134" t="e">
        <f t="shared" ca="1" si="5"/>
        <v>#NAME?</v>
      </c>
      <c r="P54" s="134" t="e">
        <f t="shared" ca="1" si="10"/>
        <v>#NAME?</v>
      </c>
      <c r="Q54" s="134" t="e">
        <f t="shared" ca="1" si="10"/>
        <v>#NAME?</v>
      </c>
      <c r="R54" s="134">
        <f t="shared" si="10"/>
        <v>0</v>
      </c>
      <c r="S54" s="134" t="e">
        <f t="shared" ca="1" si="6"/>
        <v>#NAME?</v>
      </c>
      <c r="T54" s="134" t="e" cm="1">
        <f t="array" aca="1" ref="T54" ca="1">U53-(U53*(0.5^(1/_xll.RiskNormal('SW7'!C$2,'SW7'!D$2,_xll.RiskTruncateP(0.05,0.95),_xll.RiskName("Halflife"),_xll.RiskUnits("d")))))</f>
        <v>#NAME?</v>
      </c>
      <c r="U54" s="134" t="e">
        <f t="shared" ca="1" si="7"/>
        <v>#NAME?</v>
      </c>
      <c r="V54" s="137" t="e" cm="1">
        <f t="array" aca="1" ref="V54" ca="1">(U54*_xll.RiskNormal('SW7'!C$3,'SW7'!D$3,_xll.RiskTruncateP(0.05,0.95),_xll.RiskName("PFAS MUSCLE FRAC"))/(B54*_xll.RiskNormal('SW7'!C$4,'SW7'!E$4,_xll.RiskTruncateP(0.05,0.95),_xll.RiskName("MUSCLE BW FRAC"))))/1000</f>
        <v>#NAME?</v>
      </c>
      <c r="W54" s="137" t="e" cm="1">
        <f t="array" aca="1" ref="W54" ca="1">V54/_xll.RiskNormal('SW7'!C$5,'SW7'!D$5,_xll.RiskTruncateP(0.05,0.95),_xll.RiskName("Serum Part"))</f>
        <v>#NAME?</v>
      </c>
    </row>
    <row r="55" spans="1:23" x14ac:dyDescent="0.35">
      <c r="A55" s="133">
        <f t="shared" si="1"/>
        <v>52</v>
      </c>
      <c r="B55" s="134" t="e" cm="1">
        <f t="array" aca="1" ref="B55" ca="1">B54+_xll.RiskNormal(0.5584 + 2*0.001787*A55 -3*0.00000155*A55^2 - 4*0.00000000133*A55^3,0.35*(0.5584 + 2*0.001787*A55 -3*0.00000155*A55^2 - 4*0.00000000133*A55^3),_xll.RiskTruncateP(0.05,0.95),_xll.RiskName("BW Gain"),_xll.RiskUnits("kg"))</f>
        <v>#NAME?</v>
      </c>
      <c r="C55" s="133" t="e" cm="1">
        <f t="array" aca="1" ref="C55" ca="1">_xll.RiskNormal(190,190*0.3941,_xll.RiskTruncateP(0.05,0.95),_xll.RiskName("Diet 1 Feed"),_xll.RiskUnits("ng/kg dry"))</f>
        <v>#NAME?</v>
      </c>
      <c r="D55" s="133">
        <v>0</v>
      </c>
      <c r="E55" s="163">
        <v>0</v>
      </c>
      <c r="F55" s="134" t="e" cm="1">
        <f t="array" aca="1" ref="F55" ca="1">_xll.RiskNormal((-0.0001*A55^2+0.0196*A55+11.697),(-0.0001*A55^2+0.0196*A55+11.697)*0.062,_xll.RiskTruncateP(0.05,0.95),_xll.RiskName("DMI Cow"),_xll.RiskUnits("kg"))</f>
        <v>#NAME?</v>
      </c>
      <c r="G55" s="134" t="e">
        <f t="shared" ca="1" si="9"/>
        <v>#NAME?</v>
      </c>
      <c r="H55" s="134" t="e" cm="1">
        <f t="array" aca="1" ref="H55" ca="1">_xll.RiskNormal('SW7'!C$12,'SW7'!D$12,_xll.RiskTruncateP(0.05,0.95),_xll.RiskName("Water Intake Cow"),_xll.RiskUnits("L"))</f>
        <v>#NAME?</v>
      </c>
      <c r="I55" s="134" t="e">
        <f t="shared" ca="1" si="2"/>
        <v>#NAME?</v>
      </c>
      <c r="J55" s="134" t="e">
        <f t="shared" ca="1" si="3"/>
        <v>#NAME?</v>
      </c>
      <c r="K55" s="134" t="e" cm="1">
        <f t="array" aca="1" ref="K55" ca="1">_xll.RiskNormal(-0.0000000257*A55^4+0.0000163*A55^3-0.003686*A55^2+0.3024*A55+1.445,(-0.0000000257*A55^4+0.0000163*A55^3-0.003686*A55^2+0.3024*A55+1.445)*0.355,_xll.RiskTruncateP(0.05,0.95),_xll.RiskName("Milk Intake"),_xll.RiskUnits("kg"))</f>
        <v>#NAME?</v>
      </c>
      <c r="L55" s="134"/>
      <c r="M55" s="134" t="e" cm="1">
        <f t="array" aca="1" ref="M55" ca="1">_xll.RiskNormal(0.0243*L55,0.005*L55,_xll.RiskTruncateP(0.05,0.95),_xll.RiskName("Soil Intake"),_xll.RiskUnits("kg"))</f>
        <v>#NAME?</v>
      </c>
      <c r="N55" s="134">
        <f t="shared" si="4"/>
        <v>0</v>
      </c>
      <c r="O55" s="134" t="e">
        <f t="shared" ca="1" si="5"/>
        <v>#NAME?</v>
      </c>
      <c r="P55" s="134" t="e">
        <f t="shared" ca="1" si="10"/>
        <v>#NAME?</v>
      </c>
      <c r="Q55" s="134" t="e">
        <f t="shared" ca="1" si="10"/>
        <v>#NAME?</v>
      </c>
      <c r="R55" s="134">
        <f t="shared" si="10"/>
        <v>0</v>
      </c>
      <c r="S55" s="134" t="e">
        <f t="shared" ca="1" si="6"/>
        <v>#NAME?</v>
      </c>
      <c r="T55" s="134" t="e" cm="1">
        <f t="array" aca="1" ref="T55" ca="1">U54-(U54*(0.5^(1/_xll.RiskNormal('SW7'!C$2,'SW7'!D$2,_xll.RiskTruncateP(0.05,0.95),_xll.RiskName("Halflife"),_xll.RiskUnits("d")))))</f>
        <v>#NAME?</v>
      </c>
      <c r="U55" s="134" t="e">
        <f t="shared" ca="1" si="7"/>
        <v>#NAME?</v>
      </c>
      <c r="V55" s="137" t="e" cm="1">
        <f t="array" aca="1" ref="V55" ca="1">(U55*_xll.RiskNormal('SW7'!C$3,'SW7'!D$3,_xll.RiskTruncateP(0.05,0.95),_xll.RiskName("PFAS MUSCLE FRAC"))/(B55*_xll.RiskNormal('SW7'!C$4,'SW7'!E$4,_xll.RiskTruncateP(0.05,0.95),_xll.RiskName("MUSCLE BW FRAC"))))/1000</f>
        <v>#NAME?</v>
      </c>
      <c r="W55" s="137" t="e" cm="1">
        <f t="array" aca="1" ref="W55" ca="1">V55/_xll.RiskNormal('SW7'!C$5,'SW7'!D$5,_xll.RiskTruncateP(0.05,0.95),_xll.RiskName("Serum Part"))</f>
        <v>#NAME?</v>
      </c>
    </row>
    <row r="56" spans="1:23" x14ac:dyDescent="0.35">
      <c r="A56" s="133">
        <f t="shared" si="1"/>
        <v>53</v>
      </c>
      <c r="B56" s="134" t="e" cm="1">
        <f t="array" aca="1" ref="B56" ca="1">B55+_xll.RiskNormal(0.5584 + 2*0.001787*A56 -3*0.00000155*A56^2 - 4*0.00000000133*A56^3,0.35*(0.5584 + 2*0.001787*A56 -3*0.00000155*A56^2 - 4*0.00000000133*A56^3),_xll.RiskTruncateP(0.05,0.95),_xll.RiskName("BW Gain"),_xll.RiskUnits("kg"))</f>
        <v>#NAME?</v>
      </c>
      <c r="C56" s="133" t="e" cm="1">
        <f t="array" aca="1" ref="C56" ca="1">_xll.RiskNormal(190,190*0.3941,_xll.RiskTruncateP(0.05,0.95),_xll.RiskName("Diet 1 Feed"),_xll.RiskUnits("ng/kg dry"))</f>
        <v>#NAME?</v>
      </c>
      <c r="D56" s="133">
        <v>0</v>
      </c>
      <c r="E56" s="163">
        <v>0</v>
      </c>
      <c r="F56" s="134" t="e" cm="1">
        <f t="array" aca="1" ref="F56" ca="1">_xll.RiskNormal((-0.0001*A56^2+0.0196*A56+11.697),(-0.0001*A56^2+0.0196*A56+11.697)*0.062,_xll.RiskTruncateP(0.05,0.95),_xll.RiskName("DMI Cow"),_xll.RiskUnits("kg"))</f>
        <v>#NAME?</v>
      </c>
      <c r="G56" s="134" t="e">
        <f t="shared" ca="1" si="9"/>
        <v>#NAME?</v>
      </c>
      <c r="H56" s="134" t="e" cm="1">
        <f t="array" aca="1" ref="H56" ca="1">_xll.RiskNormal('SW7'!C$12,'SW7'!D$12,_xll.RiskTruncateP(0.05,0.95),_xll.RiskName("Water Intake Cow"),_xll.RiskUnits("L"))</f>
        <v>#NAME?</v>
      </c>
      <c r="I56" s="134" t="e">
        <f t="shared" ca="1" si="2"/>
        <v>#NAME?</v>
      </c>
      <c r="J56" s="134" t="e">
        <f t="shared" ca="1" si="3"/>
        <v>#NAME?</v>
      </c>
      <c r="K56" s="134" t="e" cm="1">
        <f t="array" aca="1" ref="K56" ca="1">_xll.RiskNormal(-0.0000000257*A56^4+0.0000163*A56^3-0.003686*A56^2+0.3024*A56+1.445,(-0.0000000257*A56^4+0.0000163*A56^3-0.003686*A56^2+0.3024*A56+1.445)*0.355,_xll.RiskTruncateP(0.05,0.95),_xll.RiskName("Milk Intake"),_xll.RiskUnits("kg"))</f>
        <v>#NAME?</v>
      </c>
      <c r="L56" s="134"/>
      <c r="M56" s="134" t="e" cm="1">
        <f t="array" aca="1" ref="M56" ca="1">_xll.RiskNormal(0.0243*L56,0.005*L56,_xll.RiskTruncateP(0.05,0.95),_xll.RiskName("Soil Intake"),_xll.RiskUnits("kg"))</f>
        <v>#NAME?</v>
      </c>
      <c r="N56" s="134">
        <f t="shared" si="4"/>
        <v>0</v>
      </c>
      <c r="O56" s="134" t="e">
        <f t="shared" ca="1" si="5"/>
        <v>#NAME?</v>
      </c>
      <c r="P56" s="134" t="e">
        <f t="shared" ca="1" si="10"/>
        <v>#NAME?</v>
      </c>
      <c r="Q56" s="134" t="e">
        <f t="shared" ca="1" si="10"/>
        <v>#NAME?</v>
      </c>
      <c r="R56" s="134">
        <f t="shared" si="10"/>
        <v>0</v>
      </c>
      <c r="S56" s="134" t="e">
        <f t="shared" ca="1" si="6"/>
        <v>#NAME?</v>
      </c>
      <c r="T56" s="134" t="e" cm="1">
        <f t="array" aca="1" ref="T56" ca="1">U55-(U55*(0.5^(1/_xll.RiskNormal('SW7'!C$2,'SW7'!D$2,_xll.RiskTruncateP(0.05,0.95),_xll.RiskName("Halflife"),_xll.RiskUnits("d")))))</f>
        <v>#NAME?</v>
      </c>
      <c r="U56" s="134" t="e">
        <f t="shared" ca="1" si="7"/>
        <v>#NAME?</v>
      </c>
      <c r="V56" s="137" t="e" cm="1">
        <f t="array" aca="1" ref="V56" ca="1">(U56*_xll.RiskNormal('SW7'!C$3,'SW7'!D$3,_xll.RiskTruncateP(0.05,0.95),_xll.RiskName("PFAS MUSCLE FRAC"))/(B56*_xll.RiskNormal('SW7'!C$4,'SW7'!E$4,_xll.RiskTruncateP(0.05,0.95),_xll.RiskName("MUSCLE BW FRAC"))))/1000</f>
        <v>#NAME?</v>
      </c>
      <c r="W56" s="137" t="e" cm="1">
        <f t="array" aca="1" ref="W56" ca="1">V56/_xll.RiskNormal('SW7'!C$5,'SW7'!D$5,_xll.RiskTruncateP(0.05,0.95),_xll.RiskName("Serum Part"))</f>
        <v>#NAME?</v>
      </c>
    </row>
    <row r="57" spans="1:23" x14ac:dyDescent="0.35">
      <c r="A57" s="133">
        <f t="shared" si="1"/>
        <v>54</v>
      </c>
      <c r="B57" s="134" t="e" cm="1">
        <f t="array" aca="1" ref="B57" ca="1">B56+_xll.RiskNormal(0.5584 + 2*0.001787*A57 -3*0.00000155*A57^2 - 4*0.00000000133*A57^3,0.35*(0.5584 + 2*0.001787*A57 -3*0.00000155*A57^2 - 4*0.00000000133*A57^3),_xll.RiskTruncateP(0.05,0.95),_xll.RiskName("BW Gain"),_xll.RiskUnits("kg"))</f>
        <v>#NAME?</v>
      </c>
      <c r="C57" s="133" t="e" cm="1">
        <f t="array" aca="1" ref="C57" ca="1">_xll.RiskNormal(190,190*0.3941,_xll.RiskTruncateP(0.05,0.95),_xll.RiskName("Diet 1 Feed"),_xll.RiskUnits("ng/kg dry"))</f>
        <v>#NAME?</v>
      </c>
      <c r="D57" s="133">
        <v>0</v>
      </c>
      <c r="E57" s="163">
        <v>0</v>
      </c>
      <c r="F57" s="134" t="e" cm="1">
        <f t="array" aca="1" ref="F57" ca="1">_xll.RiskNormal((-0.0001*A57^2+0.0196*A57+11.697),(-0.0001*A57^2+0.0196*A57+11.697)*0.062,_xll.RiskTruncateP(0.05,0.95),_xll.RiskName("DMI Cow"),_xll.RiskUnits("kg"))</f>
        <v>#NAME?</v>
      </c>
      <c r="G57" s="134" t="e">
        <f t="shared" ca="1" si="9"/>
        <v>#NAME?</v>
      </c>
      <c r="H57" s="134" t="e" cm="1">
        <f t="array" aca="1" ref="H57" ca="1">_xll.RiskNormal('SW7'!C$12,'SW7'!D$12,_xll.RiskTruncateP(0.05,0.95),_xll.RiskName("Water Intake Cow"),_xll.RiskUnits("L"))</f>
        <v>#NAME?</v>
      </c>
      <c r="I57" s="134" t="e">
        <f t="shared" ca="1" si="2"/>
        <v>#NAME?</v>
      </c>
      <c r="J57" s="134" t="e">
        <f t="shared" ca="1" si="3"/>
        <v>#NAME?</v>
      </c>
      <c r="K57" s="134" t="e" cm="1">
        <f t="array" aca="1" ref="K57" ca="1">_xll.RiskNormal(-0.0000000257*A57^4+0.0000163*A57^3-0.003686*A57^2+0.3024*A57+1.445,(-0.0000000257*A57^4+0.0000163*A57^3-0.003686*A57^2+0.3024*A57+1.445)*0.355,_xll.RiskTruncateP(0.05,0.95),_xll.RiskName("Milk Intake"),_xll.RiskUnits("kg"))</f>
        <v>#NAME?</v>
      </c>
      <c r="L57" s="134"/>
      <c r="M57" s="134" t="e" cm="1">
        <f t="array" aca="1" ref="M57" ca="1">_xll.RiskNormal(0.0243*L57,0.005*L57,_xll.RiskTruncateP(0.05,0.95),_xll.RiskName("Soil Intake"),_xll.RiskUnits("kg"))</f>
        <v>#NAME?</v>
      </c>
      <c r="N57" s="134">
        <f t="shared" si="4"/>
        <v>0</v>
      </c>
      <c r="O57" s="134" t="e">
        <f t="shared" ca="1" si="5"/>
        <v>#NAME?</v>
      </c>
      <c r="P57" s="134" t="e">
        <f t="shared" ca="1" si="10"/>
        <v>#NAME?</v>
      </c>
      <c r="Q57" s="134" t="e">
        <f t="shared" ca="1" si="10"/>
        <v>#NAME?</v>
      </c>
      <c r="R57" s="134">
        <f t="shared" si="10"/>
        <v>0</v>
      </c>
      <c r="S57" s="134" t="e">
        <f t="shared" ca="1" si="6"/>
        <v>#NAME?</v>
      </c>
      <c r="T57" s="134" t="e" cm="1">
        <f t="array" aca="1" ref="T57" ca="1">U56-(U56*(0.5^(1/_xll.RiskNormal('SW7'!C$2,'SW7'!D$2,_xll.RiskTruncateP(0.05,0.95),_xll.RiskName("Halflife"),_xll.RiskUnits("d")))))</f>
        <v>#NAME?</v>
      </c>
      <c r="U57" s="134" t="e">
        <f t="shared" ca="1" si="7"/>
        <v>#NAME?</v>
      </c>
      <c r="V57" s="137" t="e" cm="1">
        <f t="array" aca="1" ref="V57" ca="1">(U57*_xll.RiskNormal('SW7'!C$3,'SW7'!D$3,_xll.RiskTruncateP(0.05,0.95),_xll.RiskName("PFAS MUSCLE FRAC"))/(B57*_xll.RiskNormal('SW7'!C$4,'SW7'!E$4,_xll.RiskTruncateP(0.05,0.95),_xll.RiskName("MUSCLE BW FRAC"))))/1000</f>
        <v>#NAME?</v>
      </c>
      <c r="W57" s="137" t="e" cm="1">
        <f t="array" aca="1" ref="W57" ca="1">V57/_xll.RiskNormal('SW7'!C$5,'SW7'!D$5,_xll.RiskTruncateP(0.05,0.95),_xll.RiskName("Serum Part"))</f>
        <v>#NAME?</v>
      </c>
    </row>
    <row r="58" spans="1:23" x14ac:dyDescent="0.35">
      <c r="A58" s="133">
        <f t="shared" si="1"/>
        <v>55</v>
      </c>
      <c r="B58" s="134" t="e" cm="1">
        <f t="array" aca="1" ref="B58" ca="1">B57+_xll.RiskNormal(0.5584 + 2*0.001787*A58 -3*0.00000155*A58^2 - 4*0.00000000133*A58^3,0.35*(0.5584 + 2*0.001787*A58 -3*0.00000155*A58^2 - 4*0.00000000133*A58^3),_xll.RiskTruncateP(0.05,0.95),_xll.RiskName("BW Gain"),_xll.RiskUnits("kg"))</f>
        <v>#NAME?</v>
      </c>
      <c r="C58" s="133" t="e" cm="1">
        <f t="array" aca="1" ref="C58" ca="1">_xll.RiskNormal(190,190*0.3941,_xll.RiskTruncateP(0.05,0.95),_xll.RiskName("Diet 1 Feed"),_xll.RiskUnits("ng/kg dry"))</f>
        <v>#NAME?</v>
      </c>
      <c r="D58" s="133">
        <v>0</v>
      </c>
      <c r="E58" s="163">
        <v>0</v>
      </c>
      <c r="F58" s="134" t="e" cm="1">
        <f t="array" aca="1" ref="F58" ca="1">_xll.RiskNormal((-0.0001*A58^2+0.0196*A58+11.697),(-0.0001*A58^2+0.0196*A58+11.697)*0.062,_xll.RiskTruncateP(0.05,0.95),_xll.RiskName("DMI Cow"),_xll.RiskUnits("kg"))</f>
        <v>#NAME?</v>
      </c>
      <c r="G58" s="134" t="e">
        <f t="shared" ca="1" si="9"/>
        <v>#NAME?</v>
      </c>
      <c r="H58" s="134" t="e" cm="1">
        <f t="array" aca="1" ref="H58" ca="1">_xll.RiskNormal('SW7'!C$12,'SW7'!D$12,_xll.RiskTruncateP(0.05,0.95),_xll.RiskName("Water Intake Cow"),_xll.RiskUnits("L"))</f>
        <v>#NAME?</v>
      </c>
      <c r="I58" s="134" t="e">
        <f t="shared" ca="1" si="2"/>
        <v>#NAME?</v>
      </c>
      <c r="J58" s="134" t="e">
        <f t="shared" ca="1" si="3"/>
        <v>#NAME?</v>
      </c>
      <c r="K58" s="134" t="e" cm="1">
        <f t="array" aca="1" ref="K58" ca="1">_xll.RiskNormal(-0.0000000257*A58^4+0.0000163*A58^3-0.003686*A58^2+0.3024*A58+1.445,(-0.0000000257*A58^4+0.0000163*A58^3-0.003686*A58^2+0.3024*A58+1.445)*0.355,_xll.RiskTruncateP(0.05,0.95),_xll.RiskName("Milk Intake"),_xll.RiskUnits("kg"))</f>
        <v>#NAME?</v>
      </c>
      <c r="L58" s="134"/>
      <c r="M58" s="134" t="e" cm="1">
        <f t="array" aca="1" ref="M58" ca="1">_xll.RiskNormal(0.0243*L58,0.005*L58,_xll.RiskTruncateP(0.05,0.95),_xll.RiskName("Soil Intake"),_xll.RiskUnits("kg"))</f>
        <v>#NAME?</v>
      </c>
      <c r="N58" s="134">
        <f t="shared" si="4"/>
        <v>0</v>
      </c>
      <c r="O58" s="134" t="e">
        <f t="shared" ca="1" si="5"/>
        <v>#NAME?</v>
      </c>
      <c r="P58" s="134" t="e">
        <f t="shared" ca="1" si="10"/>
        <v>#NAME?</v>
      </c>
      <c r="Q58" s="134" t="e">
        <f t="shared" ca="1" si="10"/>
        <v>#NAME?</v>
      </c>
      <c r="R58" s="134">
        <f t="shared" si="10"/>
        <v>0</v>
      </c>
      <c r="S58" s="134" t="e">
        <f t="shared" ca="1" si="6"/>
        <v>#NAME?</v>
      </c>
      <c r="T58" s="134" t="e" cm="1">
        <f t="array" aca="1" ref="T58" ca="1">U57-(U57*(0.5^(1/_xll.RiskNormal('SW7'!C$2,'SW7'!D$2,_xll.RiskTruncateP(0.05,0.95),_xll.RiskName("Halflife"),_xll.RiskUnits("d")))))</f>
        <v>#NAME?</v>
      </c>
      <c r="U58" s="134" t="e">
        <f t="shared" ca="1" si="7"/>
        <v>#NAME?</v>
      </c>
      <c r="V58" s="137" t="e" cm="1">
        <f t="array" aca="1" ref="V58" ca="1">(U58*_xll.RiskNormal('SW7'!C$3,'SW7'!D$3,_xll.RiskTruncateP(0.05,0.95),_xll.RiskName("PFAS MUSCLE FRAC"))/(B58*_xll.RiskNormal('SW7'!C$4,'SW7'!E$4,_xll.RiskTruncateP(0.05,0.95),_xll.RiskName("MUSCLE BW FRAC"))))/1000</f>
        <v>#NAME?</v>
      </c>
      <c r="W58" s="137" t="e" cm="1">
        <f t="array" aca="1" ref="W58" ca="1">V58/_xll.RiskNormal('SW7'!C$5,'SW7'!D$5,_xll.RiskTruncateP(0.05,0.95),_xll.RiskName("Serum Part"))</f>
        <v>#NAME?</v>
      </c>
    </row>
    <row r="59" spans="1:23" x14ac:dyDescent="0.35">
      <c r="A59" s="133">
        <f t="shared" si="1"/>
        <v>56</v>
      </c>
      <c r="B59" s="134" t="e" cm="1">
        <f t="array" aca="1" ref="B59" ca="1">B58+_xll.RiskNormal(0.5584 + 2*0.001787*A59 -3*0.00000155*A59^2 - 4*0.00000000133*A59^3,0.35*(0.5584 + 2*0.001787*A59 -3*0.00000155*A59^2 - 4*0.00000000133*A59^3),_xll.RiskTruncateP(0.05,0.95),_xll.RiskName("BW Gain"),_xll.RiskUnits("kg"))</f>
        <v>#NAME?</v>
      </c>
      <c r="C59" s="133" t="e" cm="1">
        <f t="array" aca="1" ref="C59" ca="1">_xll.RiskNormal(190,190*0.3941,_xll.RiskTruncateP(0.05,0.95),_xll.RiskName("Diet 1 Feed"),_xll.RiskUnits("ng/kg dry"))</f>
        <v>#NAME?</v>
      </c>
      <c r="D59" s="133">
        <v>0</v>
      </c>
      <c r="E59" s="163">
        <v>0</v>
      </c>
      <c r="F59" s="134" t="e" cm="1">
        <f t="array" aca="1" ref="F59" ca="1">_xll.RiskNormal((-0.0001*A59^2+0.0196*A59+11.697),(-0.0001*A59^2+0.0196*A59+11.697)*0.062,_xll.RiskTruncateP(0.05,0.95),_xll.RiskName("DMI Cow"),_xll.RiskUnits("kg"))</f>
        <v>#NAME?</v>
      </c>
      <c r="G59" s="134" t="e">
        <f t="shared" ca="1" si="9"/>
        <v>#NAME?</v>
      </c>
      <c r="H59" s="134" t="e" cm="1">
        <f t="array" aca="1" ref="H59" ca="1">_xll.RiskNormal('SW7'!C$12,'SW7'!D$12,_xll.RiskTruncateP(0.05,0.95),_xll.RiskName("Water Intake Cow"),_xll.RiskUnits("L"))</f>
        <v>#NAME?</v>
      </c>
      <c r="I59" s="134" t="e">
        <f t="shared" ca="1" si="2"/>
        <v>#NAME?</v>
      </c>
      <c r="J59" s="134" t="e">
        <f t="shared" ca="1" si="3"/>
        <v>#NAME?</v>
      </c>
      <c r="K59" s="134" t="e" cm="1">
        <f t="array" aca="1" ref="K59" ca="1">_xll.RiskNormal(-0.0000000257*A59^4+0.0000163*A59^3-0.003686*A59^2+0.3024*A59+1.445,(-0.0000000257*A59^4+0.0000163*A59^3-0.003686*A59^2+0.3024*A59+1.445)*0.355,_xll.RiskTruncateP(0.05,0.95),_xll.RiskName("Milk Intake"),_xll.RiskUnits("kg"))</f>
        <v>#NAME?</v>
      </c>
      <c r="L59" s="134"/>
      <c r="M59" s="134" t="e" cm="1">
        <f t="array" aca="1" ref="M59" ca="1">_xll.RiskNormal(0.0243*L59,0.005*L59,_xll.RiskTruncateP(0.05,0.95),_xll.RiskName("Soil Intake"),_xll.RiskUnits("kg"))</f>
        <v>#NAME?</v>
      </c>
      <c r="N59" s="134">
        <f t="shared" si="4"/>
        <v>0</v>
      </c>
      <c r="O59" s="134" t="e">
        <f t="shared" ca="1" si="5"/>
        <v>#NAME?</v>
      </c>
      <c r="P59" s="134" t="e">
        <f t="shared" ca="1" si="10"/>
        <v>#NAME?</v>
      </c>
      <c r="Q59" s="134" t="e">
        <f t="shared" ca="1" si="10"/>
        <v>#NAME?</v>
      </c>
      <c r="R59" s="134">
        <f t="shared" si="10"/>
        <v>0</v>
      </c>
      <c r="S59" s="134" t="e">
        <f t="shared" ca="1" si="6"/>
        <v>#NAME?</v>
      </c>
      <c r="T59" s="134" t="e" cm="1">
        <f t="array" aca="1" ref="T59" ca="1">U58-(U58*(0.5^(1/_xll.RiskNormal('SW7'!C$2,'SW7'!D$2,_xll.RiskTruncateP(0.05,0.95),_xll.RiskName("Halflife"),_xll.RiskUnits("d")))))</f>
        <v>#NAME?</v>
      </c>
      <c r="U59" s="134" t="e">
        <f t="shared" ca="1" si="7"/>
        <v>#NAME?</v>
      </c>
      <c r="V59" s="137" t="e" cm="1">
        <f t="array" aca="1" ref="V59" ca="1">(U59*_xll.RiskNormal('SW7'!C$3,'SW7'!D$3,_xll.RiskTruncateP(0.05,0.95),_xll.RiskName("PFAS MUSCLE FRAC"))/(B59*_xll.RiskNormal('SW7'!C$4,'SW7'!E$4,_xll.RiskTruncateP(0.05,0.95),_xll.RiskName("MUSCLE BW FRAC"))))/1000</f>
        <v>#NAME?</v>
      </c>
      <c r="W59" s="137" t="e" cm="1">
        <f t="array" aca="1" ref="W59" ca="1">V59/_xll.RiskNormal('SW7'!C$5,'SW7'!D$5,_xll.RiskTruncateP(0.05,0.95),_xll.RiskName("Serum Part"))</f>
        <v>#NAME?</v>
      </c>
    </row>
    <row r="60" spans="1:23" x14ac:dyDescent="0.35">
      <c r="A60" s="133">
        <f t="shared" si="1"/>
        <v>57</v>
      </c>
      <c r="B60" s="134" t="e" cm="1">
        <f t="array" aca="1" ref="B60" ca="1">B59+_xll.RiskNormal(0.5584 + 2*0.001787*A60 -3*0.00000155*A60^2 - 4*0.00000000133*A60^3,0.35*(0.5584 + 2*0.001787*A60 -3*0.00000155*A60^2 - 4*0.00000000133*A60^3),_xll.RiskTruncateP(0.05,0.95),_xll.RiskName("BW Gain"),_xll.RiskUnits("kg"))</f>
        <v>#NAME?</v>
      </c>
      <c r="C60" s="133" t="e" cm="1">
        <f t="array" aca="1" ref="C60" ca="1">_xll.RiskNormal(190,190*0.3941,_xll.RiskTruncateP(0.05,0.95),_xll.RiskName("Diet 1 Feed"),_xll.RiskUnits("ng/kg dry"))</f>
        <v>#NAME?</v>
      </c>
      <c r="D60" s="133">
        <v>0</v>
      </c>
      <c r="E60" s="163">
        <v>0</v>
      </c>
      <c r="F60" s="134" t="e" cm="1">
        <f t="array" aca="1" ref="F60" ca="1">_xll.RiskNormal((-0.0001*A60^2+0.0196*A60+11.697),(-0.0001*A60^2+0.0196*A60+11.697)*0.062,_xll.RiskTruncateP(0.05,0.95),_xll.RiskName("DMI Cow"),_xll.RiskUnits("kg"))</f>
        <v>#NAME?</v>
      </c>
      <c r="G60" s="134" t="e">
        <f t="shared" ca="1" si="9"/>
        <v>#NAME?</v>
      </c>
      <c r="H60" s="134" t="e" cm="1">
        <f t="array" aca="1" ref="H60" ca="1">_xll.RiskNormal('SW7'!C$12,'SW7'!D$12,_xll.RiskTruncateP(0.05,0.95),_xll.RiskName("Water Intake Cow"),_xll.RiskUnits("L"))</f>
        <v>#NAME?</v>
      </c>
      <c r="I60" s="134" t="e">
        <f t="shared" ca="1" si="2"/>
        <v>#NAME?</v>
      </c>
      <c r="J60" s="134" t="e">
        <f t="shared" ca="1" si="3"/>
        <v>#NAME?</v>
      </c>
      <c r="K60" s="134" t="e" cm="1">
        <f t="array" aca="1" ref="K60" ca="1">_xll.RiskNormal(-0.0000000257*A60^4+0.0000163*A60^3-0.003686*A60^2+0.3024*A60+1.445,(-0.0000000257*A60^4+0.0000163*A60^3-0.003686*A60^2+0.3024*A60+1.445)*0.355,_xll.RiskTruncateP(0.05,0.95),_xll.RiskName("Milk Intake"),_xll.RiskUnits("kg"))</f>
        <v>#NAME?</v>
      </c>
      <c r="L60" s="134"/>
      <c r="M60" s="134" t="e" cm="1">
        <f t="array" aca="1" ref="M60" ca="1">_xll.RiskNormal(0.0243*L60,0.005*L60,_xll.RiskTruncateP(0.05,0.95),_xll.RiskName("Soil Intake"),_xll.RiskUnits("kg"))</f>
        <v>#NAME?</v>
      </c>
      <c r="N60" s="134">
        <f t="shared" si="4"/>
        <v>0</v>
      </c>
      <c r="O60" s="134" t="e">
        <f t="shared" ca="1" si="5"/>
        <v>#NAME?</v>
      </c>
      <c r="P60" s="134" t="e">
        <f t="shared" ca="1" si="10"/>
        <v>#NAME?</v>
      </c>
      <c r="Q60" s="134" t="e">
        <f t="shared" ca="1" si="10"/>
        <v>#NAME?</v>
      </c>
      <c r="R60" s="134">
        <f t="shared" si="10"/>
        <v>0</v>
      </c>
      <c r="S60" s="134" t="e">
        <f t="shared" ca="1" si="6"/>
        <v>#NAME?</v>
      </c>
      <c r="T60" s="134" t="e" cm="1">
        <f t="array" aca="1" ref="T60" ca="1">U59-(U59*(0.5^(1/_xll.RiskNormal('SW7'!C$2,'SW7'!D$2,_xll.RiskTruncateP(0.05,0.95),_xll.RiskName("Halflife"),_xll.RiskUnits("d")))))</f>
        <v>#NAME?</v>
      </c>
      <c r="U60" s="134" t="e">
        <f t="shared" ca="1" si="7"/>
        <v>#NAME?</v>
      </c>
      <c r="V60" s="137" t="e" cm="1">
        <f t="array" aca="1" ref="V60" ca="1">(U60*_xll.RiskNormal('SW7'!C$3,'SW7'!D$3,_xll.RiskTruncateP(0.05,0.95),_xll.RiskName("PFAS MUSCLE FRAC"))/(B60*_xll.RiskNormal('SW7'!C$4,'SW7'!E$4,_xll.RiskTruncateP(0.05,0.95),_xll.RiskName("MUSCLE BW FRAC"))))/1000</f>
        <v>#NAME?</v>
      </c>
      <c r="W60" s="137" t="e" cm="1">
        <f t="array" aca="1" ref="W60" ca="1">V60/_xll.RiskNormal('SW7'!C$5,'SW7'!D$5,_xll.RiskTruncateP(0.05,0.95),_xll.RiskName("Serum Part"))</f>
        <v>#NAME?</v>
      </c>
    </row>
    <row r="61" spans="1:23" x14ac:dyDescent="0.35">
      <c r="A61" s="133">
        <f t="shared" si="1"/>
        <v>58</v>
      </c>
      <c r="B61" s="134" t="e" cm="1">
        <f t="array" aca="1" ref="B61" ca="1">B60+_xll.RiskNormal(0.5584 + 2*0.001787*A61 -3*0.00000155*A61^2 - 4*0.00000000133*A61^3,0.35*(0.5584 + 2*0.001787*A61 -3*0.00000155*A61^2 - 4*0.00000000133*A61^3),_xll.RiskTruncateP(0.05,0.95),_xll.RiskName("BW Gain"),_xll.RiskUnits("kg"))</f>
        <v>#NAME?</v>
      </c>
      <c r="C61" s="133" t="e" cm="1">
        <f t="array" aca="1" ref="C61" ca="1">_xll.RiskNormal(190,190*0.3941,_xll.RiskTruncateP(0.05,0.95),_xll.RiskName("Diet 1 Feed"),_xll.RiskUnits("ng/kg dry"))</f>
        <v>#NAME?</v>
      </c>
      <c r="D61" s="133">
        <v>0</v>
      </c>
      <c r="E61" s="163">
        <v>0</v>
      </c>
      <c r="F61" s="134" t="e" cm="1">
        <f t="array" aca="1" ref="F61" ca="1">_xll.RiskNormal((-0.0001*A61^2+0.0196*A61+11.697),(-0.0001*A61^2+0.0196*A61+11.697)*0.062,_xll.RiskTruncateP(0.05,0.95),_xll.RiskName("DMI Cow"),_xll.RiskUnits("kg"))</f>
        <v>#NAME?</v>
      </c>
      <c r="G61" s="134" t="e">
        <f t="shared" ca="1" si="9"/>
        <v>#NAME?</v>
      </c>
      <c r="H61" s="134" t="e" cm="1">
        <f t="array" aca="1" ref="H61" ca="1">_xll.RiskNormal('SW7'!C$12,'SW7'!D$12,_xll.RiskTruncateP(0.05,0.95),_xll.RiskName("Water Intake Cow"),_xll.RiskUnits("L"))</f>
        <v>#NAME?</v>
      </c>
      <c r="I61" s="134" t="e">
        <f t="shared" ca="1" si="2"/>
        <v>#NAME?</v>
      </c>
      <c r="J61" s="134" t="e">
        <f t="shared" ca="1" si="3"/>
        <v>#NAME?</v>
      </c>
      <c r="K61" s="134" t="e" cm="1">
        <f t="array" aca="1" ref="K61" ca="1">_xll.RiskNormal(-0.0000000257*A61^4+0.0000163*A61^3-0.003686*A61^2+0.3024*A61+1.445,(-0.0000000257*A61^4+0.0000163*A61^3-0.003686*A61^2+0.3024*A61+1.445)*0.355,_xll.RiskTruncateP(0.05,0.95),_xll.RiskName("Milk Intake"),_xll.RiskUnits("kg"))</f>
        <v>#NAME?</v>
      </c>
      <c r="L61" s="134"/>
      <c r="M61" s="134" t="e" cm="1">
        <f t="array" aca="1" ref="M61" ca="1">_xll.RiskNormal(0.0243*L61,0.005*L61,_xll.RiskTruncateP(0.05,0.95),_xll.RiskName("Soil Intake"),_xll.RiskUnits("kg"))</f>
        <v>#NAME?</v>
      </c>
      <c r="N61" s="134">
        <f t="shared" si="4"/>
        <v>0</v>
      </c>
      <c r="O61" s="134" t="e">
        <f t="shared" ca="1" si="5"/>
        <v>#NAME?</v>
      </c>
      <c r="P61" s="134" t="e">
        <f t="shared" ca="1" si="10"/>
        <v>#NAME?</v>
      </c>
      <c r="Q61" s="134" t="e">
        <f t="shared" ca="1" si="10"/>
        <v>#NAME?</v>
      </c>
      <c r="R61" s="134">
        <f t="shared" si="10"/>
        <v>0</v>
      </c>
      <c r="S61" s="134" t="e">
        <f t="shared" ca="1" si="6"/>
        <v>#NAME?</v>
      </c>
      <c r="T61" s="134" t="e" cm="1">
        <f t="array" aca="1" ref="T61" ca="1">U60-(U60*(0.5^(1/_xll.RiskNormal('SW7'!C$2,'SW7'!D$2,_xll.RiskTruncateP(0.05,0.95),_xll.RiskName("Halflife"),_xll.RiskUnits("d")))))</f>
        <v>#NAME?</v>
      </c>
      <c r="U61" s="134" t="e">
        <f t="shared" ca="1" si="7"/>
        <v>#NAME?</v>
      </c>
      <c r="V61" s="137" t="e" cm="1">
        <f t="array" aca="1" ref="V61" ca="1">(U61*_xll.RiskNormal('SW7'!C$3,'SW7'!D$3,_xll.RiskTruncateP(0.05,0.95),_xll.RiskName("PFAS MUSCLE FRAC"))/(B61*_xll.RiskNormal('SW7'!C$4,'SW7'!E$4,_xll.RiskTruncateP(0.05,0.95),_xll.RiskName("MUSCLE BW FRAC"))))/1000</f>
        <v>#NAME?</v>
      </c>
      <c r="W61" s="137" t="e" cm="1">
        <f t="array" aca="1" ref="W61" ca="1">V61/_xll.RiskNormal('SW7'!C$5,'SW7'!D$5,_xll.RiskTruncateP(0.05,0.95),_xll.RiskName("Serum Part"))</f>
        <v>#NAME?</v>
      </c>
    </row>
    <row r="62" spans="1:23" x14ac:dyDescent="0.35">
      <c r="A62" s="133">
        <f t="shared" si="1"/>
        <v>59</v>
      </c>
      <c r="B62" s="134" t="e" cm="1">
        <f t="array" aca="1" ref="B62" ca="1">B61+_xll.RiskNormal(0.5584 + 2*0.001787*A62 -3*0.00000155*A62^2 - 4*0.00000000133*A62^3,0.35*(0.5584 + 2*0.001787*A62 -3*0.00000155*A62^2 - 4*0.00000000133*A62^3),_xll.RiskTruncateP(0.05,0.95),_xll.RiskName("BW Gain"),_xll.RiskUnits("kg"))</f>
        <v>#NAME?</v>
      </c>
      <c r="C62" s="133" t="e" cm="1">
        <f t="array" aca="1" ref="C62" ca="1">_xll.RiskNormal(190,190*0.3941,_xll.RiskTruncateP(0.05,0.95),_xll.RiskName("Diet 1 Feed"),_xll.RiskUnits("ng/kg dry"))</f>
        <v>#NAME?</v>
      </c>
      <c r="D62" s="133">
        <v>0</v>
      </c>
      <c r="E62" s="163">
        <v>0</v>
      </c>
      <c r="F62" s="134" t="e" cm="1">
        <f t="array" aca="1" ref="F62" ca="1">_xll.RiskNormal((-0.0001*A62^2+0.0196*A62+11.697),(-0.0001*A62^2+0.0196*A62+11.697)*0.062,_xll.RiskTruncateP(0.05,0.95),_xll.RiskName("DMI Cow"),_xll.RiskUnits("kg"))</f>
        <v>#NAME?</v>
      </c>
      <c r="G62" s="134" t="e">
        <f t="shared" ca="1" si="9"/>
        <v>#NAME?</v>
      </c>
      <c r="H62" s="134" t="e" cm="1">
        <f t="array" aca="1" ref="H62" ca="1">_xll.RiskNormal('SW7'!C$12,'SW7'!D$12,_xll.RiskTruncateP(0.05,0.95),_xll.RiskName("Water Intake Cow"),_xll.RiskUnits("L"))</f>
        <v>#NAME?</v>
      </c>
      <c r="I62" s="134" t="e">
        <f t="shared" ca="1" si="2"/>
        <v>#NAME?</v>
      </c>
      <c r="J62" s="134" t="e">
        <f t="shared" ca="1" si="3"/>
        <v>#NAME?</v>
      </c>
      <c r="K62" s="134" t="e" cm="1">
        <f t="array" aca="1" ref="K62" ca="1">_xll.RiskNormal(-0.0000000257*A62^4+0.0000163*A62^3-0.003686*A62^2+0.3024*A62+1.445,(-0.0000000257*A62^4+0.0000163*A62^3-0.003686*A62^2+0.3024*A62+1.445)*0.355,_xll.RiskTruncateP(0.05,0.95),_xll.RiskName("Milk Intake"),_xll.RiskUnits("kg"))</f>
        <v>#NAME?</v>
      </c>
      <c r="L62" s="134"/>
      <c r="M62" s="134" t="e" cm="1">
        <f t="array" aca="1" ref="M62" ca="1">_xll.RiskNormal(0.0243*L62,0.005*L62,_xll.RiskTruncateP(0.05,0.95),_xll.RiskName("Soil Intake"),_xll.RiskUnits("kg"))</f>
        <v>#NAME?</v>
      </c>
      <c r="N62" s="134">
        <f t="shared" si="4"/>
        <v>0</v>
      </c>
      <c r="O62" s="134" t="e">
        <f t="shared" ca="1" si="5"/>
        <v>#NAME?</v>
      </c>
      <c r="P62" s="134" t="e">
        <f t="shared" ca="1" si="10"/>
        <v>#NAME?</v>
      </c>
      <c r="Q62" s="134" t="e">
        <f t="shared" ca="1" si="10"/>
        <v>#NAME?</v>
      </c>
      <c r="R62" s="134">
        <f t="shared" si="10"/>
        <v>0</v>
      </c>
      <c r="S62" s="134" t="e">
        <f t="shared" ca="1" si="6"/>
        <v>#NAME?</v>
      </c>
      <c r="T62" s="134" t="e" cm="1">
        <f t="array" aca="1" ref="T62" ca="1">U61-(U61*(0.5^(1/_xll.RiskNormal('SW7'!C$2,'SW7'!D$2,_xll.RiskTruncateP(0.05,0.95),_xll.RiskName("Halflife"),_xll.RiskUnits("d")))))</f>
        <v>#NAME?</v>
      </c>
      <c r="U62" s="134" t="e">
        <f t="shared" ca="1" si="7"/>
        <v>#NAME?</v>
      </c>
      <c r="V62" s="137" t="e" cm="1">
        <f t="array" aca="1" ref="V62" ca="1">(U62*_xll.RiskNormal('SW7'!C$3,'SW7'!D$3,_xll.RiskTruncateP(0.05,0.95),_xll.RiskName("PFAS MUSCLE FRAC"))/(B62*_xll.RiskNormal('SW7'!C$4,'SW7'!E$4,_xll.RiskTruncateP(0.05,0.95),_xll.RiskName("MUSCLE BW FRAC"))))/1000</f>
        <v>#NAME?</v>
      </c>
      <c r="W62" s="137" t="e" cm="1">
        <f t="array" aca="1" ref="W62" ca="1">V62/_xll.RiskNormal('SW7'!C$5,'SW7'!D$5,_xll.RiskTruncateP(0.05,0.95),_xll.RiskName("Serum Part"))</f>
        <v>#NAME?</v>
      </c>
    </row>
    <row r="63" spans="1:23" x14ac:dyDescent="0.35">
      <c r="A63" s="133">
        <f t="shared" si="1"/>
        <v>60</v>
      </c>
      <c r="B63" s="134" t="e" cm="1">
        <f t="array" aca="1" ref="B63" ca="1">B62+_xll.RiskNormal(0.5584 + 2*0.001787*A63 -3*0.00000155*A63^2 - 4*0.00000000133*A63^3,0.35*(0.5584 + 2*0.001787*A63 -3*0.00000155*A63^2 - 4*0.00000000133*A63^3),_xll.RiskTruncateP(0.05,0.95),_xll.RiskName("BW Gain"),_xll.RiskUnits("kg"))</f>
        <v>#NAME?</v>
      </c>
      <c r="C63" s="133" t="e" cm="1">
        <f t="array" aca="1" ref="C63" ca="1">_xll.RiskNormal(190,190*0.3941,_xll.RiskTruncateP(0.05,0.95),_xll.RiskName("Diet 1 Feed"),_xll.RiskUnits("ng/kg dry"))</f>
        <v>#NAME?</v>
      </c>
      <c r="D63" s="133">
        <v>0</v>
      </c>
      <c r="E63" s="163">
        <v>0</v>
      </c>
      <c r="F63" s="134" t="e" cm="1">
        <f t="array" aca="1" ref="F63" ca="1">_xll.RiskNormal((-0.0001*A63^2+0.0196*A63+11.697),(-0.0001*A63^2+0.0196*A63+11.697)*0.062,_xll.RiskTruncateP(0.05,0.95),_xll.RiskName("DMI Cow"),_xll.RiskUnits("kg"))</f>
        <v>#NAME?</v>
      </c>
      <c r="G63" s="134" t="e">
        <f t="shared" ca="1" si="9"/>
        <v>#NAME?</v>
      </c>
      <c r="H63" s="134" t="e" cm="1">
        <f t="array" aca="1" ref="H63" ca="1">_xll.RiskNormal('SW7'!C$12,'SW7'!D$12,_xll.RiskTruncateP(0.05,0.95),_xll.RiskName("Water Intake Cow"),_xll.RiskUnits("L"))</f>
        <v>#NAME?</v>
      </c>
      <c r="I63" s="134" t="e">
        <f t="shared" ca="1" si="2"/>
        <v>#NAME?</v>
      </c>
      <c r="J63" s="134" t="e">
        <f t="shared" ca="1" si="3"/>
        <v>#NAME?</v>
      </c>
      <c r="K63" s="134" t="e" cm="1">
        <f t="array" aca="1" ref="K63" ca="1">_xll.RiskNormal(-0.0000000257*A63^4+0.0000163*A63^3-0.003686*A63^2+0.3024*A63+1.445,(-0.0000000257*A63^4+0.0000163*A63^3-0.003686*A63^2+0.3024*A63+1.445)*0.355,_xll.RiskTruncateP(0.05,0.95),_xll.RiskName("Milk Intake"),_xll.RiskUnits("kg"))</f>
        <v>#NAME?</v>
      </c>
      <c r="L63" s="134"/>
      <c r="M63" s="134" t="e" cm="1">
        <f t="array" aca="1" ref="M63" ca="1">_xll.RiskNormal(0.0243*L63,0.005*L63,_xll.RiskTruncateP(0.05,0.95),_xll.RiskName("Soil Intake"),_xll.RiskUnits("kg"))</f>
        <v>#NAME?</v>
      </c>
      <c r="N63" s="134">
        <f t="shared" si="4"/>
        <v>0</v>
      </c>
      <c r="O63" s="134" t="e">
        <f t="shared" ca="1" si="5"/>
        <v>#NAME?</v>
      </c>
      <c r="P63" s="134" t="e">
        <f t="shared" ca="1" si="10"/>
        <v>#NAME?</v>
      </c>
      <c r="Q63" s="134" t="e">
        <f t="shared" ca="1" si="10"/>
        <v>#NAME?</v>
      </c>
      <c r="R63" s="134">
        <f t="shared" si="10"/>
        <v>0</v>
      </c>
      <c r="S63" s="134" t="e">
        <f t="shared" ca="1" si="6"/>
        <v>#NAME?</v>
      </c>
      <c r="T63" s="134" t="e" cm="1">
        <f t="array" aca="1" ref="T63" ca="1">U62-(U62*(0.5^(1/_xll.RiskNormal('SW7'!C$2,'SW7'!D$2,_xll.RiskTruncateP(0.05,0.95),_xll.RiskName("Halflife"),_xll.RiskUnits("d")))))</f>
        <v>#NAME?</v>
      </c>
      <c r="U63" s="134" t="e">
        <f t="shared" ca="1" si="7"/>
        <v>#NAME?</v>
      </c>
      <c r="V63" s="137" t="e" cm="1">
        <f t="array" aca="1" ref="V63" ca="1">(U63*_xll.RiskNormal('SW7'!C$3,'SW7'!D$3,_xll.RiskTruncateP(0.05,0.95),_xll.RiskName("PFAS MUSCLE FRAC"))/(B63*_xll.RiskNormal('SW7'!C$4,'SW7'!E$4,_xll.RiskTruncateP(0.05,0.95),_xll.RiskName("MUSCLE BW FRAC"))))/1000</f>
        <v>#NAME?</v>
      </c>
      <c r="W63" s="137" t="e" cm="1">
        <f t="array" aca="1" ref="W63" ca="1">V63/_xll.RiskNormal('SW7'!C$5,'SW7'!D$5,_xll.RiskTruncateP(0.05,0.95),_xll.RiskName("Serum Part"))</f>
        <v>#NAME?</v>
      </c>
    </row>
    <row r="64" spans="1:23" x14ac:dyDescent="0.35">
      <c r="A64" s="133">
        <f t="shared" si="1"/>
        <v>61</v>
      </c>
      <c r="B64" s="134" t="e" cm="1">
        <f t="array" aca="1" ref="B64" ca="1">B63+_xll.RiskNormal(0.5584 + 2*0.001787*A64 -3*0.00000155*A64^2 - 4*0.00000000133*A64^3,0.35*(0.5584 + 2*0.001787*A64 -3*0.00000155*A64^2 - 4*0.00000000133*A64^3),_xll.RiskTruncateP(0.05,0.95),_xll.RiskName("BW Gain"),_xll.RiskUnits("kg"))</f>
        <v>#NAME?</v>
      </c>
      <c r="C64" s="133" t="e" cm="1">
        <f t="array" aca="1" ref="C64" ca="1">_xll.RiskNormal(190,190*0.3941,_xll.RiskTruncateP(0.05,0.95),_xll.RiskName("Diet 1 Feed"),_xll.RiskUnits("ng/kg dry"))</f>
        <v>#NAME?</v>
      </c>
      <c r="D64" s="133">
        <v>0</v>
      </c>
      <c r="E64" s="163">
        <v>0</v>
      </c>
      <c r="F64" s="134" t="e" cm="1">
        <f t="array" aca="1" ref="F64" ca="1">_xll.RiskNormal((-0.0001*A64^2+0.0196*A64+11.697),(-0.0001*A64^2+0.0196*A64+11.697)*0.062,_xll.RiskTruncateP(0.05,0.95),_xll.RiskName("DMI Cow"),_xll.RiskUnits("kg"))</f>
        <v>#NAME?</v>
      </c>
      <c r="G64" s="134" t="e">
        <f t="shared" ca="1" si="9"/>
        <v>#NAME?</v>
      </c>
      <c r="H64" s="134" t="e" cm="1">
        <f t="array" aca="1" ref="H64" ca="1">_xll.RiskNormal('SW7'!C$12,'SW7'!D$12,_xll.RiskTruncateP(0.05,0.95),_xll.RiskName("Water Intake Cow"),_xll.RiskUnits("L"))</f>
        <v>#NAME?</v>
      </c>
      <c r="I64" s="134" t="e">
        <f t="shared" ca="1" si="2"/>
        <v>#NAME?</v>
      </c>
      <c r="J64" s="134" t="e">
        <f t="shared" ca="1" si="3"/>
        <v>#NAME?</v>
      </c>
      <c r="K64" s="134" t="e" cm="1">
        <f t="array" aca="1" ref="K64" ca="1">_xll.RiskNormal(-0.0000000257*A64^4+0.0000163*A64^3-0.003686*A64^2+0.3024*A64+1.445,(-0.0000000257*A64^4+0.0000163*A64^3-0.003686*A64^2+0.3024*A64+1.445)*0.355,_xll.RiskTruncateP(0.05,0.95),_xll.RiskName("Milk Intake"),_xll.RiskUnits("kg"))</f>
        <v>#NAME?</v>
      </c>
      <c r="L64" s="134"/>
      <c r="M64" s="134" t="e" cm="1">
        <f t="array" aca="1" ref="M64" ca="1">_xll.RiskNormal(0.0243*L64,0.005*L64,_xll.RiskTruncateP(0.05,0.95),_xll.RiskName("Soil Intake"),_xll.RiskUnits("kg"))</f>
        <v>#NAME?</v>
      </c>
      <c r="N64" s="134">
        <f t="shared" si="4"/>
        <v>0</v>
      </c>
      <c r="O64" s="134" t="e">
        <f t="shared" ca="1" si="5"/>
        <v>#NAME?</v>
      </c>
      <c r="P64" s="134" t="e">
        <f t="shared" ca="1" si="10"/>
        <v>#NAME?</v>
      </c>
      <c r="Q64" s="134" t="e">
        <f t="shared" ca="1" si="10"/>
        <v>#NAME?</v>
      </c>
      <c r="R64" s="134">
        <f t="shared" si="10"/>
        <v>0</v>
      </c>
      <c r="S64" s="134" t="e">
        <f t="shared" ca="1" si="6"/>
        <v>#NAME?</v>
      </c>
      <c r="T64" s="134" t="e" cm="1">
        <f t="array" aca="1" ref="T64" ca="1">U63-(U63*(0.5^(1/_xll.RiskNormal('SW7'!C$2,'SW7'!D$2,_xll.RiskTruncateP(0.05,0.95),_xll.RiskName("Halflife"),_xll.RiskUnits("d")))))</f>
        <v>#NAME?</v>
      </c>
      <c r="U64" s="134" t="e">
        <f t="shared" ca="1" si="7"/>
        <v>#NAME?</v>
      </c>
      <c r="V64" s="137" t="e" cm="1">
        <f t="array" aca="1" ref="V64" ca="1">(U64*_xll.RiskNormal('SW7'!C$3,'SW7'!D$3,_xll.RiskTruncateP(0.05,0.95),_xll.RiskName("PFAS MUSCLE FRAC"))/(B64*_xll.RiskNormal('SW7'!C$4,'SW7'!E$4,_xll.RiskTruncateP(0.05,0.95),_xll.RiskName("MUSCLE BW FRAC"))))/1000</f>
        <v>#NAME?</v>
      </c>
      <c r="W64" s="137" t="e" cm="1">
        <f t="array" aca="1" ref="W64" ca="1">V64/_xll.RiskNormal('SW7'!C$5,'SW7'!D$5,_xll.RiskTruncateP(0.05,0.95),_xll.RiskName("Serum Part"))</f>
        <v>#NAME?</v>
      </c>
    </row>
    <row r="65" spans="1:23" x14ac:dyDescent="0.35">
      <c r="A65" s="133">
        <f t="shared" si="1"/>
        <v>62</v>
      </c>
      <c r="B65" s="134" t="e" cm="1">
        <f t="array" aca="1" ref="B65" ca="1">B64+_xll.RiskNormal(0.5584 + 2*0.001787*A65 -3*0.00000155*A65^2 - 4*0.00000000133*A65^3,0.35*(0.5584 + 2*0.001787*A65 -3*0.00000155*A65^2 - 4*0.00000000133*A65^3),_xll.RiskTruncateP(0.05,0.95),_xll.RiskName("BW Gain"),_xll.RiskUnits("kg"))</f>
        <v>#NAME?</v>
      </c>
      <c r="C65" s="133" t="e" cm="1">
        <f t="array" aca="1" ref="C65" ca="1">_xll.RiskNormal(190,190*0.3941,_xll.RiskTruncateP(0.05,0.95),_xll.RiskName("Diet 1 Feed"),_xll.RiskUnits("ng/kg dry"))</f>
        <v>#NAME?</v>
      </c>
      <c r="D65" s="133">
        <v>0</v>
      </c>
      <c r="E65" s="163">
        <v>0</v>
      </c>
      <c r="F65" s="134" t="e" cm="1">
        <f t="array" aca="1" ref="F65" ca="1">_xll.RiskNormal((-0.0001*A65^2+0.0196*A65+11.697),(-0.0001*A65^2+0.0196*A65+11.697)*0.062,_xll.RiskTruncateP(0.05,0.95),_xll.RiskName("DMI Cow"),_xll.RiskUnits("kg"))</f>
        <v>#NAME?</v>
      </c>
      <c r="G65" s="134" t="e">
        <f t="shared" ca="1" si="9"/>
        <v>#NAME?</v>
      </c>
      <c r="H65" s="134" t="e" cm="1">
        <f t="array" aca="1" ref="H65" ca="1">_xll.RiskNormal('SW7'!C$12,'SW7'!D$12,_xll.RiskTruncateP(0.05,0.95),_xll.RiskName("Water Intake Cow"),_xll.RiskUnits("L"))</f>
        <v>#NAME?</v>
      </c>
      <c r="I65" s="134" t="e">
        <f t="shared" ca="1" si="2"/>
        <v>#NAME?</v>
      </c>
      <c r="J65" s="134" t="e">
        <f t="shared" ca="1" si="3"/>
        <v>#NAME?</v>
      </c>
      <c r="K65" s="134" t="e" cm="1">
        <f t="array" aca="1" ref="K65" ca="1">_xll.RiskNormal(-0.0000000257*A65^4+0.0000163*A65^3-0.003686*A65^2+0.3024*A65+1.445,(-0.0000000257*A65^4+0.0000163*A65^3-0.003686*A65^2+0.3024*A65+1.445)*0.355,_xll.RiskTruncateP(0.05,0.95),_xll.RiskName("Milk Intake"),_xll.RiskUnits("kg"))</f>
        <v>#NAME?</v>
      </c>
      <c r="L65" s="134"/>
      <c r="M65" s="134" t="e" cm="1">
        <f t="array" aca="1" ref="M65" ca="1">_xll.RiskNormal(0.0243*L65,0.005*L65,_xll.RiskTruncateP(0.05,0.95),_xll.RiskName("Soil Intake"),_xll.RiskUnits("kg"))</f>
        <v>#NAME?</v>
      </c>
      <c r="N65" s="134">
        <f t="shared" si="4"/>
        <v>0</v>
      </c>
      <c r="O65" s="134" t="e">
        <f t="shared" ca="1" si="5"/>
        <v>#NAME?</v>
      </c>
      <c r="P65" s="134" t="e">
        <f t="shared" ca="1" si="10"/>
        <v>#NAME?</v>
      </c>
      <c r="Q65" s="134" t="e">
        <f t="shared" ca="1" si="10"/>
        <v>#NAME?</v>
      </c>
      <c r="R65" s="134">
        <f t="shared" si="10"/>
        <v>0</v>
      </c>
      <c r="S65" s="134" t="e">
        <f t="shared" ca="1" si="6"/>
        <v>#NAME?</v>
      </c>
      <c r="T65" s="134" t="e" cm="1">
        <f t="array" aca="1" ref="T65" ca="1">U64-(U64*(0.5^(1/_xll.RiskNormal('SW7'!C$2,'SW7'!D$2,_xll.RiskTruncateP(0.05,0.95),_xll.RiskName("Halflife"),_xll.RiskUnits("d")))))</f>
        <v>#NAME?</v>
      </c>
      <c r="U65" s="134" t="e">
        <f t="shared" ca="1" si="7"/>
        <v>#NAME?</v>
      </c>
      <c r="V65" s="137" t="e" cm="1">
        <f t="array" aca="1" ref="V65" ca="1">(U65*_xll.RiskNormal('SW7'!C$3,'SW7'!D$3,_xll.RiskTruncateP(0.05,0.95),_xll.RiskName("PFAS MUSCLE FRAC"))/(B65*_xll.RiskNormal('SW7'!C$4,'SW7'!E$4,_xll.RiskTruncateP(0.05,0.95),_xll.RiskName("MUSCLE BW FRAC"))))/1000</f>
        <v>#NAME?</v>
      </c>
      <c r="W65" s="137" t="e" cm="1">
        <f t="array" aca="1" ref="W65" ca="1">V65/_xll.RiskNormal('SW7'!C$5,'SW7'!D$5,_xll.RiskTruncateP(0.05,0.95),_xll.RiskName("Serum Part"))</f>
        <v>#NAME?</v>
      </c>
    </row>
    <row r="66" spans="1:23" x14ac:dyDescent="0.35">
      <c r="A66" s="133">
        <f t="shared" si="1"/>
        <v>63</v>
      </c>
      <c r="B66" s="134" t="e" cm="1">
        <f t="array" aca="1" ref="B66" ca="1">B65+_xll.RiskNormal(0.5584 + 2*0.001787*A66 -3*0.00000155*A66^2 - 4*0.00000000133*A66^3,0.35*(0.5584 + 2*0.001787*A66 -3*0.00000155*A66^2 - 4*0.00000000133*A66^3),_xll.RiskTruncateP(0.05,0.95),_xll.RiskName("BW Gain"),_xll.RiskUnits("kg"))</f>
        <v>#NAME?</v>
      </c>
      <c r="C66" s="133" t="e" cm="1">
        <f t="array" aca="1" ref="C66" ca="1">_xll.RiskNormal(190,190*0.3941,_xll.RiskTruncateP(0.05,0.95),_xll.RiskName("Diet 1 Feed"),_xll.RiskUnits("ng/kg dry"))</f>
        <v>#NAME?</v>
      </c>
      <c r="D66" s="133">
        <v>0</v>
      </c>
      <c r="E66" s="163">
        <v>0</v>
      </c>
      <c r="F66" s="134" t="e" cm="1">
        <f t="array" aca="1" ref="F66" ca="1">_xll.RiskNormal((-0.0001*A66^2+0.0196*A66+11.697),(-0.0001*A66^2+0.0196*A66+11.697)*0.062,_xll.RiskTruncateP(0.05,0.95),_xll.RiskName("DMI Cow"),_xll.RiskUnits("kg"))</f>
        <v>#NAME?</v>
      </c>
      <c r="G66" s="134" t="e">
        <f t="shared" ca="1" si="9"/>
        <v>#NAME?</v>
      </c>
      <c r="H66" s="134" t="e" cm="1">
        <f t="array" aca="1" ref="H66" ca="1">_xll.RiskNormal('SW7'!C$12,'SW7'!D$12,_xll.RiskTruncateP(0.05,0.95),_xll.RiskName("Water Intake Cow"),_xll.RiskUnits("L"))</f>
        <v>#NAME?</v>
      </c>
      <c r="I66" s="134" t="e">
        <f t="shared" ca="1" si="2"/>
        <v>#NAME?</v>
      </c>
      <c r="J66" s="134" t="e">
        <f t="shared" ca="1" si="3"/>
        <v>#NAME?</v>
      </c>
      <c r="K66" s="134" t="e" cm="1">
        <f t="array" aca="1" ref="K66" ca="1">_xll.RiskNormal(-0.0000000257*A66^4+0.0000163*A66^3-0.003686*A66^2+0.3024*A66+1.445,(-0.0000000257*A66^4+0.0000163*A66^3-0.003686*A66^2+0.3024*A66+1.445)*0.355,_xll.RiskTruncateP(0.05,0.95),_xll.RiskName("Milk Intake"),_xll.RiskUnits("kg"))</f>
        <v>#NAME?</v>
      </c>
      <c r="L66" s="134"/>
      <c r="M66" s="134" t="e" cm="1">
        <f t="array" aca="1" ref="M66" ca="1">_xll.RiskNormal(0.0243*L66,0.005*L66,_xll.RiskTruncateP(0.05,0.95),_xll.RiskName("Soil Intake"),_xll.RiskUnits("kg"))</f>
        <v>#NAME?</v>
      </c>
      <c r="N66" s="134">
        <f t="shared" si="4"/>
        <v>0</v>
      </c>
      <c r="O66" s="134" t="e">
        <f t="shared" ca="1" si="5"/>
        <v>#NAME?</v>
      </c>
      <c r="P66" s="134" t="e">
        <f t="shared" ca="1" si="10"/>
        <v>#NAME?</v>
      </c>
      <c r="Q66" s="134" t="e">
        <f t="shared" ca="1" si="10"/>
        <v>#NAME?</v>
      </c>
      <c r="R66" s="134">
        <f t="shared" si="10"/>
        <v>0</v>
      </c>
      <c r="S66" s="134" t="e">
        <f t="shared" ca="1" si="6"/>
        <v>#NAME?</v>
      </c>
      <c r="T66" s="134" t="e" cm="1">
        <f t="array" aca="1" ref="T66" ca="1">U65-(U65*(0.5^(1/_xll.RiskNormal('SW7'!C$2,'SW7'!D$2,_xll.RiskTruncateP(0.05,0.95),_xll.RiskName("Halflife"),_xll.RiskUnits("d")))))</f>
        <v>#NAME?</v>
      </c>
      <c r="U66" s="134" t="e">
        <f t="shared" ca="1" si="7"/>
        <v>#NAME?</v>
      </c>
      <c r="V66" s="137" t="e" cm="1">
        <f t="array" aca="1" ref="V66" ca="1">(U66*_xll.RiskNormal('SW7'!C$3,'SW7'!D$3,_xll.RiskTruncateP(0.05,0.95),_xll.RiskName("PFAS MUSCLE FRAC"))/(B66*_xll.RiskNormal('SW7'!C$4,'SW7'!E$4,_xll.RiskTruncateP(0.05,0.95),_xll.RiskName("MUSCLE BW FRAC"))))/1000</f>
        <v>#NAME?</v>
      </c>
      <c r="W66" s="137" t="e" cm="1">
        <f t="array" aca="1" ref="W66" ca="1">V66/_xll.RiskNormal('SW7'!C$5,'SW7'!D$5,_xll.RiskTruncateP(0.05,0.95),_xll.RiskName("Serum Part"))</f>
        <v>#NAME?</v>
      </c>
    </row>
    <row r="67" spans="1:23" x14ac:dyDescent="0.35">
      <c r="A67" s="133">
        <f t="shared" si="1"/>
        <v>64</v>
      </c>
      <c r="B67" s="134" t="e" cm="1">
        <f t="array" aca="1" ref="B67" ca="1">B66+_xll.RiskNormal(0.5584 + 2*0.001787*A67 -3*0.00000155*A67^2 - 4*0.00000000133*A67^3,0.35*(0.5584 + 2*0.001787*A67 -3*0.00000155*A67^2 - 4*0.00000000133*A67^3),_xll.RiskTruncateP(0.05,0.95),_xll.RiskName("BW Gain"),_xll.RiskUnits("kg"))</f>
        <v>#NAME?</v>
      </c>
      <c r="C67" s="133" t="e" cm="1">
        <f t="array" aca="1" ref="C67" ca="1">_xll.RiskNormal(190,190*0.3941,_xll.RiskTruncateP(0.05,0.95),_xll.RiskName("Diet 1 Feed"),_xll.RiskUnits("ng/kg dry"))</f>
        <v>#NAME?</v>
      </c>
      <c r="D67" s="133">
        <v>0</v>
      </c>
      <c r="E67" s="163">
        <v>0</v>
      </c>
      <c r="F67" s="134" t="e" cm="1">
        <f t="array" aca="1" ref="F67" ca="1">_xll.RiskNormal((-0.0001*A67^2+0.0196*A67+11.697),(-0.0001*A67^2+0.0196*A67+11.697)*0.062,_xll.RiskTruncateP(0.05,0.95),_xll.RiskName("DMI Cow"),_xll.RiskUnits("kg"))</f>
        <v>#NAME?</v>
      </c>
      <c r="G67" s="134" t="e">
        <f t="shared" ca="1" si="9"/>
        <v>#NAME?</v>
      </c>
      <c r="H67" s="134" t="e" cm="1">
        <f t="array" aca="1" ref="H67" ca="1">_xll.RiskNormal('SW7'!C$12,'SW7'!D$12,_xll.RiskTruncateP(0.05,0.95),_xll.RiskName("Water Intake Cow"),_xll.RiskUnits("L"))</f>
        <v>#NAME?</v>
      </c>
      <c r="I67" s="134" t="e">
        <f t="shared" ca="1" si="2"/>
        <v>#NAME?</v>
      </c>
      <c r="J67" s="134" t="e">
        <f t="shared" ca="1" si="3"/>
        <v>#NAME?</v>
      </c>
      <c r="K67" s="134" t="e" cm="1">
        <f t="array" aca="1" ref="K67" ca="1">_xll.RiskNormal(-0.0000000257*A67^4+0.0000163*A67^3-0.003686*A67^2+0.3024*A67+1.445,(-0.0000000257*A67^4+0.0000163*A67^3-0.003686*A67^2+0.3024*A67+1.445)*0.355,_xll.RiskTruncateP(0.05,0.95),_xll.RiskName("Milk Intake"),_xll.RiskUnits("kg"))</f>
        <v>#NAME?</v>
      </c>
      <c r="L67" s="134"/>
      <c r="M67" s="134" t="e" cm="1">
        <f t="array" aca="1" ref="M67" ca="1">_xll.RiskNormal(0.0243*L67,0.005*L67,_xll.RiskTruncateP(0.05,0.95),_xll.RiskName("Soil Intake"),_xll.RiskUnits("kg"))</f>
        <v>#NAME?</v>
      </c>
      <c r="N67" s="134">
        <f t="shared" si="4"/>
        <v>0</v>
      </c>
      <c r="O67" s="134" t="e">
        <f t="shared" ca="1" si="5"/>
        <v>#NAME?</v>
      </c>
      <c r="P67" s="134" t="e">
        <f t="shared" ca="1" si="10"/>
        <v>#NAME?</v>
      </c>
      <c r="Q67" s="134" t="e">
        <f t="shared" ca="1" si="10"/>
        <v>#NAME?</v>
      </c>
      <c r="R67" s="134">
        <f t="shared" si="10"/>
        <v>0</v>
      </c>
      <c r="S67" s="134" t="e">
        <f t="shared" ca="1" si="6"/>
        <v>#NAME?</v>
      </c>
      <c r="T67" s="134" t="e" cm="1">
        <f t="array" aca="1" ref="T67" ca="1">U66-(U66*(0.5^(1/_xll.RiskNormal('SW7'!C$2,'SW7'!D$2,_xll.RiskTruncateP(0.05,0.95),_xll.RiskName("Halflife"),_xll.RiskUnits("d")))))</f>
        <v>#NAME?</v>
      </c>
      <c r="U67" s="134" t="e">
        <f t="shared" ca="1" si="7"/>
        <v>#NAME?</v>
      </c>
      <c r="V67" s="137" t="e" cm="1">
        <f t="array" aca="1" ref="V67" ca="1">(U67*_xll.RiskNormal('SW7'!C$3,'SW7'!D$3,_xll.RiskTruncateP(0.05,0.95),_xll.RiskName("PFAS MUSCLE FRAC"))/(B67*_xll.RiskNormal('SW7'!C$4,'SW7'!E$4,_xll.RiskTruncateP(0.05,0.95),_xll.RiskName("MUSCLE BW FRAC"))))/1000</f>
        <v>#NAME?</v>
      </c>
      <c r="W67" s="137" t="e" cm="1">
        <f t="array" aca="1" ref="W67" ca="1">V67/_xll.RiskNormal('SW7'!C$5,'SW7'!D$5,_xll.RiskTruncateP(0.05,0.95),_xll.RiskName("Serum Part"))</f>
        <v>#NAME?</v>
      </c>
    </row>
    <row r="68" spans="1:23" x14ac:dyDescent="0.35">
      <c r="A68" s="133">
        <f t="shared" si="1"/>
        <v>65</v>
      </c>
      <c r="B68" s="134" t="e" cm="1">
        <f t="array" aca="1" ref="B68" ca="1">B67+_xll.RiskNormal(0.5584 + 2*0.001787*A68 -3*0.00000155*A68^2 - 4*0.00000000133*A68^3,0.35*(0.5584 + 2*0.001787*A68 -3*0.00000155*A68^2 - 4*0.00000000133*A68^3),_xll.RiskTruncateP(0.05,0.95),_xll.RiskName("BW Gain"),_xll.RiskUnits("kg"))</f>
        <v>#NAME?</v>
      </c>
      <c r="C68" s="133" t="e" cm="1">
        <f t="array" aca="1" ref="C68" ca="1">_xll.RiskNormal(190,190*0.3941,_xll.RiskTruncateP(0.05,0.95),_xll.RiskName("Diet 1 Feed"),_xll.RiskUnits("ng/kg dry"))</f>
        <v>#NAME?</v>
      </c>
      <c r="D68" s="133">
        <v>0</v>
      </c>
      <c r="E68" s="163">
        <v>0</v>
      </c>
      <c r="F68" s="134" t="e" cm="1">
        <f t="array" aca="1" ref="F68" ca="1">_xll.RiskNormal((-0.0001*A68^2+0.0196*A68+11.697),(-0.0001*A68^2+0.0196*A68+11.697)*0.062,_xll.RiskTruncateP(0.05,0.95),_xll.RiskName("DMI Cow"),_xll.RiskUnits("kg"))</f>
        <v>#NAME?</v>
      </c>
      <c r="G68" s="134" t="e">
        <f t="shared" ca="1" si="9"/>
        <v>#NAME?</v>
      </c>
      <c r="H68" s="134" t="e" cm="1">
        <f t="array" aca="1" ref="H68" ca="1">_xll.RiskNormal('SW7'!C$12,'SW7'!D$12,_xll.RiskTruncateP(0.05,0.95),_xll.RiskName("Water Intake Cow"),_xll.RiskUnits("L"))</f>
        <v>#NAME?</v>
      </c>
      <c r="I68" s="134" t="e">
        <f t="shared" ca="1" si="2"/>
        <v>#NAME?</v>
      </c>
      <c r="J68" s="134" t="e">
        <f t="shared" ca="1" si="3"/>
        <v>#NAME?</v>
      </c>
      <c r="K68" s="134" t="e" cm="1">
        <f t="array" aca="1" ref="K68" ca="1">_xll.RiskNormal(-0.0000000257*A68^4+0.0000163*A68^3-0.003686*A68^2+0.3024*A68+1.445,(-0.0000000257*A68^4+0.0000163*A68^3-0.003686*A68^2+0.3024*A68+1.445)*0.355,_xll.RiskTruncateP(0.05,0.95),_xll.RiskName("Milk Intake"),_xll.RiskUnits("kg"))</f>
        <v>#NAME?</v>
      </c>
      <c r="L68" s="134"/>
      <c r="M68" s="134" t="e" cm="1">
        <f t="array" aca="1" ref="M68" ca="1">_xll.RiskNormal(0.0243*L68,0.005*L68,_xll.RiskTruncateP(0.05,0.95),_xll.RiskName("Soil Intake"),_xll.RiskUnits("kg"))</f>
        <v>#NAME?</v>
      </c>
      <c r="N68" s="134">
        <f t="shared" si="4"/>
        <v>0</v>
      </c>
      <c r="O68" s="134" t="e">
        <f t="shared" ca="1" si="5"/>
        <v>#NAME?</v>
      </c>
      <c r="P68" s="134" t="e">
        <f t="shared" ca="1" si="10"/>
        <v>#NAME?</v>
      </c>
      <c r="Q68" s="134" t="e">
        <f t="shared" ca="1" si="10"/>
        <v>#NAME?</v>
      </c>
      <c r="R68" s="134">
        <f t="shared" si="10"/>
        <v>0</v>
      </c>
      <c r="S68" s="134" t="e">
        <f t="shared" ca="1" si="6"/>
        <v>#NAME?</v>
      </c>
      <c r="T68" s="134" t="e" cm="1">
        <f t="array" aca="1" ref="T68" ca="1">U67-(U67*(0.5^(1/_xll.RiskNormal('SW7'!C$2,'SW7'!D$2,_xll.RiskTruncateP(0.05,0.95),_xll.RiskName("Halflife"),_xll.RiskUnits("d")))))</f>
        <v>#NAME?</v>
      </c>
      <c r="U68" s="134" t="e">
        <f t="shared" ca="1" si="7"/>
        <v>#NAME?</v>
      </c>
      <c r="V68" s="137" t="e" cm="1">
        <f t="array" aca="1" ref="V68" ca="1">(U68*_xll.RiskNormal('SW7'!C$3,'SW7'!D$3,_xll.RiskTruncateP(0.05,0.95),_xll.RiskName("PFAS MUSCLE FRAC"))/(B68*_xll.RiskNormal('SW7'!C$4,'SW7'!E$4,_xll.RiskTruncateP(0.05,0.95),_xll.RiskName("MUSCLE BW FRAC"))))/1000</f>
        <v>#NAME?</v>
      </c>
      <c r="W68" s="137" t="e" cm="1">
        <f t="array" aca="1" ref="W68" ca="1">V68/_xll.RiskNormal('SW7'!C$5,'SW7'!D$5,_xll.RiskTruncateP(0.05,0.95),_xll.RiskName("Serum Part"))</f>
        <v>#NAME?</v>
      </c>
    </row>
    <row r="69" spans="1:23" x14ac:dyDescent="0.35">
      <c r="A69" s="133">
        <f t="shared" ref="A69:A132" si="11">A68+1</f>
        <v>66</v>
      </c>
      <c r="B69" s="134" t="e" cm="1">
        <f t="array" aca="1" ref="B69" ca="1">B68+_xll.RiskNormal(0.5584 + 2*0.001787*A69 -3*0.00000155*A69^2 - 4*0.00000000133*A69^3,0.35*(0.5584 + 2*0.001787*A69 -3*0.00000155*A69^2 - 4*0.00000000133*A69^3),_xll.RiskTruncateP(0.05,0.95),_xll.RiskName("BW Gain"),_xll.RiskUnits("kg"))</f>
        <v>#NAME?</v>
      </c>
      <c r="C69" s="133" t="e" cm="1">
        <f t="array" aca="1" ref="C69" ca="1">_xll.RiskNormal(190,190*0.3941,_xll.RiskTruncateP(0.05,0.95),_xll.RiskName("Diet 1 Feed"),_xll.RiskUnits("ng/kg dry"))</f>
        <v>#NAME?</v>
      </c>
      <c r="D69" s="133">
        <v>0</v>
      </c>
      <c r="E69" s="163">
        <v>0</v>
      </c>
      <c r="F69" s="134" t="e" cm="1">
        <f t="array" aca="1" ref="F69" ca="1">_xll.RiskNormal((-0.0001*A69^2+0.0196*A69+11.697),(-0.0001*A69^2+0.0196*A69+11.697)*0.062,_xll.RiskTruncateP(0.05,0.95),_xll.RiskName("DMI Cow"),_xll.RiskUnits("kg"))</f>
        <v>#NAME?</v>
      </c>
      <c r="G69" s="134" t="e">
        <f t="shared" ca="1" si="9"/>
        <v>#NAME?</v>
      </c>
      <c r="H69" s="134" t="e" cm="1">
        <f t="array" aca="1" ref="H69" ca="1">_xll.RiskNormal('SW7'!C$12,'SW7'!D$12,_xll.RiskTruncateP(0.05,0.95),_xll.RiskName("Water Intake Cow"),_xll.RiskUnits("L"))</f>
        <v>#NAME?</v>
      </c>
      <c r="I69" s="134" t="e">
        <f t="shared" ref="I69:I132" ca="1" si="12">F69*C69+G69*D69+H69*E69</f>
        <v>#NAME?</v>
      </c>
      <c r="J69" s="134" t="e">
        <f t="shared" ref="J69:J132" ca="1" si="13">I69*0.0213</f>
        <v>#NAME?</v>
      </c>
      <c r="K69" s="134" t="e" cm="1">
        <f t="array" aca="1" ref="K69" ca="1">_xll.RiskNormal(-0.0000000257*A69^4+0.0000163*A69^3-0.003686*A69^2+0.3024*A69+1.445,(-0.0000000257*A69^4+0.0000163*A69^3-0.003686*A69^2+0.3024*A69+1.445)*0.355,_xll.RiskTruncateP(0.05,0.95),_xll.RiskName("Milk Intake"),_xll.RiskUnits("kg"))</f>
        <v>#NAME?</v>
      </c>
      <c r="L69" s="134" t="e" cm="1">
        <f t="array" aca="1" ref="L69" ca="1">_xll.RiskNormal(5.4702*LN(A69)-22.889,(5.4702*LN(A69)-22.889)*0.35,_xll.RiskTruncateP(0.05,0.95),_xll.RiskName("DMI"),_xll.RiskUnits("kg"))</f>
        <v>#NAME?</v>
      </c>
      <c r="M69" s="134" t="e" cm="1">
        <f t="array" aca="1" ref="M69" ca="1">_xll.RiskNormal(0.0243*L69,0.005*L69,_xll.RiskTruncateP(0.05,0.95),_xll.RiskName("Soil Intake"),_xll.RiskUnits("kg"))</f>
        <v>#NAME?</v>
      </c>
      <c r="N69" s="134" t="e">
        <f t="shared" ref="N69:N132" ca="1" si="14">4*L69</f>
        <v>#NAME?</v>
      </c>
      <c r="O69" s="134" t="e">
        <f t="shared" ref="O69:O132" ca="1" si="15">J69*K69</f>
        <v>#NAME?</v>
      </c>
      <c r="P69" s="134" t="e">
        <f t="shared" ca="1" si="10"/>
        <v>#NAME?</v>
      </c>
      <c r="Q69" s="134" t="e">
        <f t="shared" ca="1" si="10"/>
        <v>#NAME?</v>
      </c>
      <c r="R69" s="134" t="e">
        <f t="shared" ca="1" si="10"/>
        <v>#NAME?</v>
      </c>
      <c r="S69" s="134" t="e">
        <f t="shared" ref="S69:S132" ca="1" si="16">SUM(O69:R69)</f>
        <v>#NAME?</v>
      </c>
      <c r="T69" s="134" t="e" cm="1">
        <f t="array" aca="1" ref="T69" ca="1">U68-(U68*(0.5^(1/_xll.RiskNormal('SW7'!C$2,'SW7'!D$2,_xll.RiskTruncateP(0.05,0.95),_xll.RiskName("Halflife"),_xll.RiskUnits("d")))))</f>
        <v>#NAME?</v>
      </c>
      <c r="U69" s="134" t="e">
        <f t="shared" ref="U69:U132" ca="1" si="17">U68+S68-T68</f>
        <v>#NAME?</v>
      </c>
      <c r="V69" s="137" t="e" cm="1">
        <f t="array" aca="1" ref="V69" ca="1">(U69*_xll.RiskNormal('SW7'!C$3,'SW7'!D$3,_xll.RiskTruncateP(0.05,0.95),_xll.RiskName("PFAS MUSCLE FRAC"))/(B69*_xll.RiskNormal('SW7'!C$4,'SW7'!E$4,_xll.RiskTruncateP(0.05,0.95),_xll.RiskName("MUSCLE BW FRAC"))))/1000</f>
        <v>#NAME?</v>
      </c>
      <c r="W69" s="137" t="e" cm="1">
        <f t="array" aca="1" ref="W69" ca="1">V69/_xll.RiskNormal('SW7'!C$5,'SW7'!D$5,_xll.RiskTruncateP(0.05,0.95),_xll.RiskName("Serum Part"))</f>
        <v>#NAME?</v>
      </c>
    </row>
    <row r="70" spans="1:23" x14ac:dyDescent="0.35">
      <c r="A70" s="133">
        <f t="shared" si="11"/>
        <v>67</v>
      </c>
      <c r="B70" s="134" t="e" cm="1">
        <f t="array" aca="1" ref="B70" ca="1">B69+_xll.RiskNormal(0.5584 + 2*0.001787*A70 -3*0.00000155*A70^2 - 4*0.00000000133*A70^3,0.35*(0.5584 + 2*0.001787*A70 -3*0.00000155*A70^2 - 4*0.00000000133*A70^3),_xll.RiskTruncateP(0.05,0.95),_xll.RiskName("BW Gain"),_xll.RiskUnits("kg"))</f>
        <v>#NAME?</v>
      </c>
      <c r="C70" s="133" t="e" cm="1">
        <f t="array" aca="1" ref="C70" ca="1">_xll.RiskNormal(190,190*0.3941,_xll.RiskTruncateP(0.05,0.95),_xll.RiskName("Diet 1 Feed"),_xll.RiskUnits("ng/kg dry"))</f>
        <v>#NAME?</v>
      </c>
      <c r="D70" s="133">
        <v>0</v>
      </c>
      <c r="E70" s="163">
        <v>0</v>
      </c>
      <c r="F70" s="134" t="e" cm="1">
        <f t="array" aca="1" ref="F70" ca="1">_xll.RiskNormal((-0.0001*A70^2+0.0196*A70+11.697),(-0.0001*A70^2+0.0196*A70+11.697)*0.062,_xll.RiskTruncateP(0.05,0.95),_xll.RiskName("DMI Cow"),_xll.RiskUnits("kg"))</f>
        <v>#NAME?</v>
      </c>
      <c r="G70" s="134" t="e">
        <f t="shared" ca="1" si="9"/>
        <v>#NAME?</v>
      </c>
      <c r="H70" s="134" t="e" cm="1">
        <f t="array" aca="1" ref="H70" ca="1">_xll.RiskNormal('SW7'!C$12,'SW7'!D$12,_xll.RiskTruncateP(0.05,0.95),_xll.RiskName("Water Intake Cow"),_xll.RiskUnits("L"))</f>
        <v>#NAME?</v>
      </c>
      <c r="I70" s="134" t="e">
        <f t="shared" ca="1" si="12"/>
        <v>#NAME?</v>
      </c>
      <c r="J70" s="134" t="e">
        <f t="shared" ca="1" si="13"/>
        <v>#NAME?</v>
      </c>
      <c r="K70" s="134" t="e" cm="1">
        <f t="array" aca="1" ref="K70" ca="1">_xll.RiskNormal(-0.0000000257*A70^4+0.0000163*A70^3-0.003686*A70^2+0.3024*A70+1.445,(-0.0000000257*A70^4+0.0000163*A70^3-0.003686*A70^2+0.3024*A70+1.445)*0.355,_xll.RiskTruncateP(0.05,0.95),_xll.RiskName("Milk Intake"),_xll.RiskUnits("kg"))</f>
        <v>#NAME?</v>
      </c>
      <c r="L70" s="134" t="e" cm="1">
        <f t="array" aca="1" ref="L70" ca="1">_xll.RiskNormal(5.4702*LN(A70)-22.889,(5.4702*LN(A70)-22.889)*0.35,_xll.RiskTruncateP(0.05,0.95),_xll.RiskName("DMI"),_xll.RiskUnits("kg"))</f>
        <v>#NAME?</v>
      </c>
      <c r="M70" s="134" t="e" cm="1">
        <f t="array" aca="1" ref="M70" ca="1">_xll.RiskNormal(0.0243*L70,0.005*L70,_xll.RiskTruncateP(0.05,0.95),_xll.RiskName("Soil Intake"),_xll.RiskUnits("kg"))</f>
        <v>#NAME?</v>
      </c>
      <c r="N70" s="134" t="e">
        <f t="shared" ca="1" si="14"/>
        <v>#NAME?</v>
      </c>
      <c r="O70" s="134" t="e">
        <f t="shared" ca="1" si="15"/>
        <v>#NAME?</v>
      </c>
      <c r="P70" s="134" t="e">
        <f t="shared" ca="1" si="10"/>
        <v>#NAME?</v>
      </c>
      <c r="Q70" s="134" t="e">
        <f t="shared" ca="1" si="10"/>
        <v>#NAME?</v>
      </c>
      <c r="R70" s="134" t="e">
        <f t="shared" ca="1" si="10"/>
        <v>#NAME?</v>
      </c>
      <c r="S70" s="134" t="e">
        <f t="shared" ca="1" si="16"/>
        <v>#NAME?</v>
      </c>
      <c r="T70" s="134" t="e" cm="1">
        <f t="array" aca="1" ref="T70" ca="1">U69-(U69*(0.5^(1/_xll.RiskNormal('SW7'!C$2,'SW7'!D$2,_xll.RiskTruncateP(0.05,0.95),_xll.RiskName("Halflife"),_xll.RiskUnits("d")))))</f>
        <v>#NAME?</v>
      </c>
      <c r="U70" s="134" t="e">
        <f t="shared" ca="1" si="17"/>
        <v>#NAME?</v>
      </c>
      <c r="V70" s="137" t="e" cm="1">
        <f t="array" aca="1" ref="V70" ca="1">(U70*_xll.RiskNormal('SW7'!C$3,'SW7'!D$3,_xll.RiskTruncateP(0.05,0.95),_xll.RiskName("PFAS MUSCLE FRAC"))/(B70*_xll.RiskNormal('SW7'!C$4,'SW7'!E$4,_xll.RiskTruncateP(0.05,0.95),_xll.RiskName("MUSCLE BW FRAC"))))/1000</f>
        <v>#NAME?</v>
      </c>
      <c r="W70" s="137" t="e" cm="1">
        <f t="array" aca="1" ref="W70" ca="1">V70/_xll.RiskNormal('SW7'!C$5,'SW7'!D$5,_xll.RiskTruncateP(0.05,0.95),_xll.RiskName("Serum Part"))</f>
        <v>#NAME?</v>
      </c>
    </row>
    <row r="71" spans="1:23" x14ac:dyDescent="0.35">
      <c r="A71" s="133">
        <f t="shared" si="11"/>
        <v>68</v>
      </c>
      <c r="B71" s="134" t="e" cm="1">
        <f t="array" aca="1" ref="B71" ca="1">B70+_xll.RiskNormal(0.5584 + 2*0.001787*A71 -3*0.00000155*A71^2 - 4*0.00000000133*A71^3,0.35*(0.5584 + 2*0.001787*A71 -3*0.00000155*A71^2 - 4*0.00000000133*A71^3),_xll.RiskTruncateP(0.05,0.95),_xll.RiskName("BW Gain"),_xll.RiskUnits("kg"))</f>
        <v>#NAME?</v>
      </c>
      <c r="C71" s="133" t="e" cm="1">
        <f t="array" aca="1" ref="C71" ca="1">_xll.RiskNormal(190,190*0.3941,_xll.RiskTruncateP(0.05,0.95),_xll.RiskName("Diet 1 Feed"),_xll.RiskUnits("ng/kg dry"))</f>
        <v>#NAME?</v>
      </c>
      <c r="D71" s="133">
        <v>0</v>
      </c>
      <c r="E71" s="163">
        <v>0</v>
      </c>
      <c r="F71" s="134" t="e" cm="1">
        <f t="array" aca="1" ref="F71" ca="1">_xll.RiskNormal((-0.0001*A71^2+0.0196*A71+11.697),(-0.0001*A71^2+0.0196*A71+11.697)*0.062,_xll.RiskTruncateP(0.05,0.95),_xll.RiskName("DMI Cow"),_xll.RiskUnits("kg"))</f>
        <v>#NAME?</v>
      </c>
      <c r="G71" s="134" t="e">
        <f t="shared" ca="1" si="9"/>
        <v>#NAME?</v>
      </c>
      <c r="H71" s="134" t="e" cm="1">
        <f t="array" aca="1" ref="H71" ca="1">_xll.RiskNormal('SW7'!C$12,'SW7'!D$12,_xll.RiskTruncateP(0.05,0.95),_xll.RiskName("Water Intake Cow"),_xll.RiskUnits("L"))</f>
        <v>#NAME?</v>
      </c>
      <c r="I71" s="134" t="e">
        <f t="shared" ca="1" si="12"/>
        <v>#NAME?</v>
      </c>
      <c r="J71" s="134" t="e">
        <f t="shared" ca="1" si="13"/>
        <v>#NAME?</v>
      </c>
      <c r="K71" s="134" t="e" cm="1">
        <f t="array" aca="1" ref="K71" ca="1">_xll.RiskNormal(-0.0000000257*A71^4+0.0000163*A71^3-0.003686*A71^2+0.3024*A71+1.445,(-0.0000000257*A71^4+0.0000163*A71^3-0.003686*A71^2+0.3024*A71+1.445)*0.355,_xll.RiskTruncateP(0.05,0.95),_xll.RiskName("Milk Intake"),_xll.RiskUnits("kg"))</f>
        <v>#NAME?</v>
      </c>
      <c r="L71" s="134" t="e" cm="1">
        <f t="array" aca="1" ref="L71" ca="1">_xll.RiskNormal(5.4702*LN(A71)-22.889,(5.4702*LN(A71)-22.889)*0.35,_xll.RiskTruncateP(0.05,0.95),_xll.RiskName("DMI"),_xll.RiskUnits("kg"))</f>
        <v>#NAME?</v>
      </c>
      <c r="M71" s="134" t="e" cm="1">
        <f t="array" aca="1" ref="M71" ca="1">_xll.RiskNormal(0.0243*L71,0.005*L71,_xll.RiskTruncateP(0.05,0.95),_xll.RiskName("Soil Intake"),_xll.RiskUnits("kg"))</f>
        <v>#NAME?</v>
      </c>
      <c r="N71" s="134" t="e">
        <f t="shared" ca="1" si="14"/>
        <v>#NAME?</v>
      </c>
      <c r="O71" s="134" t="e">
        <f t="shared" ca="1" si="15"/>
        <v>#NAME?</v>
      </c>
      <c r="P71" s="134" t="e">
        <f t="shared" ca="1" si="10"/>
        <v>#NAME?</v>
      </c>
      <c r="Q71" s="134" t="e">
        <f t="shared" ca="1" si="10"/>
        <v>#NAME?</v>
      </c>
      <c r="R71" s="134" t="e">
        <f t="shared" ca="1" si="10"/>
        <v>#NAME?</v>
      </c>
      <c r="S71" s="134" t="e">
        <f t="shared" ca="1" si="16"/>
        <v>#NAME?</v>
      </c>
      <c r="T71" s="134" t="e" cm="1">
        <f t="array" aca="1" ref="T71" ca="1">U70-(U70*(0.5^(1/_xll.RiskNormal('SW7'!C$2,'SW7'!D$2,_xll.RiskTruncateP(0.05,0.95),_xll.RiskName("Halflife"),_xll.RiskUnits("d")))))</f>
        <v>#NAME?</v>
      </c>
      <c r="U71" s="134" t="e">
        <f t="shared" ca="1" si="17"/>
        <v>#NAME?</v>
      </c>
      <c r="V71" s="137" t="e" cm="1">
        <f t="array" aca="1" ref="V71" ca="1">(U71*_xll.RiskNormal('SW7'!C$3,'SW7'!D$3,_xll.RiskTruncateP(0.05,0.95),_xll.RiskName("PFAS MUSCLE FRAC"))/(B71*_xll.RiskNormal('SW7'!C$4,'SW7'!E$4,_xll.RiskTruncateP(0.05,0.95),_xll.RiskName("MUSCLE BW FRAC"))))/1000</f>
        <v>#NAME?</v>
      </c>
      <c r="W71" s="137" t="e" cm="1">
        <f t="array" aca="1" ref="W71" ca="1">V71/_xll.RiskNormal('SW7'!C$5,'SW7'!D$5,_xll.RiskTruncateP(0.05,0.95),_xll.RiskName("Serum Part"))</f>
        <v>#NAME?</v>
      </c>
    </row>
    <row r="72" spans="1:23" x14ac:dyDescent="0.35">
      <c r="A72" s="133">
        <f t="shared" si="11"/>
        <v>69</v>
      </c>
      <c r="B72" s="134" t="e" cm="1">
        <f t="array" aca="1" ref="B72" ca="1">B71+_xll.RiskNormal(0.5584 + 2*0.001787*A72 -3*0.00000155*A72^2 - 4*0.00000000133*A72^3,0.35*(0.5584 + 2*0.001787*A72 -3*0.00000155*A72^2 - 4*0.00000000133*A72^3),_xll.RiskTruncateP(0.05,0.95),_xll.RiskName("BW Gain"),_xll.RiskUnits("kg"))</f>
        <v>#NAME?</v>
      </c>
      <c r="C72" s="133" t="e" cm="1">
        <f t="array" aca="1" ref="C72" ca="1">_xll.RiskNormal(190,190*0.3941,_xll.RiskTruncateP(0.05,0.95),_xll.RiskName("Diet 1 Feed"),_xll.RiskUnits("ng/kg dry"))</f>
        <v>#NAME?</v>
      </c>
      <c r="D72" s="133">
        <v>0</v>
      </c>
      <c r="E72" s="163">
        <v>0</v>
      </c>
      <c r="F72" s="134" t="e" cm="1">
        <f t="array" aca="1" ref="F72" ca="1">_xll.RiskNormal((-0.0001*A72^2+0.0196*A72+11.697),(-0.0001*A72^2+0.0196*A72+11.697)*0.062,_xll.RiskTruncateP(0.05,0.95),_xll.RiskName("DMI Cow"),_xll.RiskUnits("kg"))</f>
        <v>#NAME?</v>
      </c>
      <c r="G72" s="134" t="e">
        <f t="shared" ca="1" si="9"/>
        <v>#NAME?</v>
      </c>
      <c r="H72" s="134" t="e" cm="1">
        <f t="array" aca="1" ref="H72" ca="1">_xll.RiskNormal('SW7'!C$12,'SW7'!D$12,_xll.RiskTruncateP(0.05,0.95),_xll.RiskName("Water Intake Cow"),_xll.RiskUnits("L"))</f>
        <v>#NAME?</v>
      </c>
      <c r="I72" s="134" t="e">
        <f t="shared" ca="1" si="12"/>
        <v>#NAME?</v>
      </c>
      <c r="J72" s="134" t="e">
        <f t="shared" ca="1" si="13"/>
        <v>#NAME?</v>
      </c>
      <c r="K72" s="134" t="e" cm="1">
        <f t="array" aca="1" ref="K72" ca="1">_xll.RiskNormal(-0.0000000257*A72^4+0.0000163*A72^3-0.003686*A72^2+0.3024*A72+1.445,(-0.0000000257*A72^4+0.0000163*A72^3-0.003686*A72^2+0.3024*A72+1.445)*0.355,_xll.RiskTruncateP(0.05,0.95),_xll.RiskName("Milk Intake"),_xll.RiskUnits("kg"))</f>
        <v>#NAME?</v>
      </c>
      <c r="L72" s="134" t="e" cm="1">
        <f t="array" aca="1" ref="L72" ca="1">_xll.RiskNormal(5.4702*LN(A72)-22.889,(5.4702*LN(A72)-22.889)*0.35,_xll.RiskTruncateP(0.05,0.95),_xll.RiskName("DMI"),_xll.RiskUnits("kg"))</f>
        <v>#NAME?</v>
      </c>
      <c r="M72" s="134" t="e" cm="1">
        <f t="array" aca="1" ref="M72" ca="1">_xll.RiskNormal(0.0243*L72,0.005*L72,_xll.RiskTruncateP(0.05,0.95),_xll.RiskName("Soil Intake"),_xll.RiskUnits("kg"))</f>
        <v>#NAME?</v>
      </c>
      <c r="N72" s="134" t="e">
        <f t="shared" ca="1" si="14"/>
        <v>#NAME?</v>
      </c>
      <c r="O72" s="134" t="e">
        <f t="shared" ca="1" si="15"/>
        <v>#NAME?</v>
      </c>
      <c r="P72" s="134" t="e">
        <f t="shared" ca="1" si="10"/>
        <v>#NAME?</v>
      </c>
      <c r="Q72" s="134" t="e">
        <f t="shared" ca="1" si="10"/>
        <v>#NAME?</v>
      </c>
      <c r="R72" s="134" t="e">
        <f t="shared" ca="1" si="10"/>
        <v>#NAME?</v>
      </c>
      <c r="S72" s="134" t="e">
        <f t="shared" ca="1" si="16"/>
        <v>#NAME?</v>
      </c>
      <c r="T72" s="134" t="e" cm="1">
        <f t="array" aca="1" ref="T72" ca="1">U71-(U71*(0.5^(1/_xll.RiskNormal('SW7'!C$2,'SW7'!D$2,_xll.RiskTruncateP(0.05,0.95),_xll.RiskName("Halflife"),_xll.RiskUnits("d")))))</f>
        <v>#NAME?</v>
      </c>
      <c r="U72" s="134" t="e">
        <f t="shared" ca="1" si="17"/>
        <v>#NAME?</v>
      </c>
      <c r="V72" s="137" t="e" cm="1">
        <f t="array" aca="1" ref="V72" ca="1">(U72*_xll.RiskNormal('SW7'!C$3,'SW7'!D$3,_xll.RiskTruncateP(0.05,0.95),_xll.RiskName("PFAS MUSCLE FRAC"))/(B72*_xll.RiskNormal('SW7'!C$4,'SW7'!E$4,_xll.RiskTruncateP(0.05,0.95),_xll.RiskName("MUSCLE BW FRAC"))))/1000</f>
        <v>#NAME?</v>
      </c>
      <c r="W72" s="137" t="e" cm="1">
        <f t="array" aca="1" ref="W72" ca="1">V72/_xll.RiskNormal('SW7'!C$5,'SW7'!D$5,_xll.RiskTruncateP(0.05,0.95),_xll.RiskName("Serum Part"))</f>
        <v>#NAME?</v>
      </c>
    </row>
    <row r="73" spans="1:23" x14ac:dyDescent="0.35">
      <c r="A73" s="133">
        <f t="shared" si="11"/>
        <v>70</v>
      </c>
      <c r="B73" s="134" t="e" cm="1">
        <f t="array" aca="1" ref="B73" ca="1">B72+_xll.RiskNormal(0.5584 + 2*0.001787*A73 -3*0.00000155*A73^2 - 4*0.00000000133*A73^3,0.35*(0.5584 + 2*0.001787*A73 -3*0.00000155*A73^2 - 4*0.00000000133*A73^3),_xll.RiskTruncateP(0.05,0.95),_xll.RiskName("BW Gain"),_xll.RiskUnits("kg"))</f>
        <v>#NAME?</v>
      </c>
      <c r="C73" s="133" t="e" cm="1">
        <f t="array" aca="1" ref="C73" ca="1">_xll.RiskNormal(190,190*0.3941,_xll.RiskTruncateP(0.05,0.95),_xll.RiskName("Diet 1 Feed"),_xll.RiskUnits("ng/kg dry"))</f>
        <v>#NAME?</v>
      </c>
      <c r="D73" s="133">
        <v>0</v>
      </c>
      <c r="E73" s="163">
        <v>0</v>
      </c>
      <c r="F73" s="134" t="e" cm="1">
        <f t="array" aca="1" ref="F73" ca="1">_xll.RiskNormal((-0.0001*A73^2+0.0196*A73+11.697),(-0.0001*A73^2+0.0196*A73+11.697)*0.062,_xll.RiskTruncateP(0.05,0.95),_xll.RiskName("DMI Cow"),_xll.RiskUnits("kg"))</f>
        <v>#NAME?</v>
      </c>
      <c r="G73" s="134" t="e">
        <f t="shared" ca="1" si="9"/>
        <v>#NAME?</v>
      </c>
      <c r="H73" s="134" t="e" cm="1">
        <f t="array" aca="1" ref="H73" ca="1">_xll.RiskNormal('SW7'!C$12,'SW7'!D$12,_xll.RiskTruncateP(0.05,0.95),_xll.RiskName("Water Intake Cow"),_xll.RiskUnits("L"))</f>
        <v>#NAME?</v>
      </c>
      <c r="I73" s="134" t="e">
        <f t="shared" ca="1" si="12"/>
        <v>#NAME?</v>
      </c>
      <c r="J73" s="134" t="e">
        <f t="shared" ca="1" si="13"/>
        <v>#NAME?</v>
      </c>
      <c r="K73" s="134" t="e" cm="1">
        <f t="array" aca="1" ref="K73" ca="1">_xll.RiskNormal(-0.0000000257*A73^4+0.0000163*A73^3-0.003686*A73^2+0.3024*A73+1.445,(-0.0000000257*A73^4+0.0000163*A73^3-0.003686*A73^2+0.3024*A73+1.445)*0.355,_xll.RiskTruncateP(0.05,0.95),_xll.RiskName("Milk Intake"),_xll.RiskUnits("kg"))</f>
        <v>#NAME?</v>
      </c>
      <c r="L73" s="134" t="e" cm="1">
        <f t="array" aca="1" ref="L73" ca="1">_xll.RiskNormal(5.4702*LN(A73)-22.889,(5.4702*LN(A73)-22.889)*0.35,_xll.RiskTruncateP(0.05,0.95),_xll.RiskName("DMI"),_xll.RiskUnits("kg"))</f>
        <v>#NAME?</v>
      </c>
      <c r="M73" s="134" t="e" cm="1">
        <f t="array" aca="1" ref="M73" ca="1">_xll.RiskNormal(0.0243*L73,0.005*L73,_xll.RiskTruncateP(0.05,0.95),_xll.RiskName("Soil Intake"),_xll.RiskUnits("kg"))</f>
        <v>#NAME?</v>
      </c>
      <c r="N73" s="134" t="e">
        <f t="shared" ca="1" si="14"/>
        <v>#NAME?</v>
      </c>
      <c r="O73" s="134" t="e">
        <f t="shared" ca="1" si="15"/>
        <v>#NAME?</v>
      </c>
      <c r="P73" s="134" t="e">
        <f t="shared" ca="1" si="10"/>
        <v>#NAME?</v>
      </c>
      <c r="Q73" s="134" t="e">
        <f t="shared" ca="1" si="10"/>
        <v>#NAME?</v>
      </c>
      <c r="R73" s="134" t="e">
        <f t="shared" ca="1" si="10"/>
        <v>#NAME?</v>
      </c>
      <c r="S73" s="134" t="e">
        <f t="shared" ca="1" si="16"/>
        <v>#NAME?</v>
      </c>
      <c r="T73" s="134" t="e" cm="1">
        <f t="array" aca="1" ref="T73" ca="1">U72-(U72*(0.5^(1/_xll.RiskNormal('SW7'!C$2,'SW7'!D$2,_xll.RiskTruncateP(0.05,0.95),_xll.RiskName("Halflife"),_xll.RiskUnits("d")))))</f>
        <v>#NAME?</v>
      </c>
      <c r="U73" s="134" t="e">
        <f t="shared" ca="1" si="17"/>
        <v>#NAME?</v>
      </c>
      <c r="V73" s="137" t="e" cm="1">
        <f t="array" aca="1" ref="V73" ca="1">(U73*_xll.RiskNormal('SW7'!C$3,'SW7'!D$3,_xll.RiskTruncateP(0.05,0.95),_xll.RiskName("PFAS MUSCLE FRAC"))/(B73*_xll.RiskNormal('SW7'!C$4,'SW7'!E$4,_xll.RiskTruncateP(0.05,0.95),_xll.RiskName("MUSCLE BW FRAC"))))/1000</f>
        <v>#NAME?</v>
      </c>
      <c r="W73" s="137" t="e" cm="1">
        <f t="array" aca="1" ref="W73" ca="1">V73/_xll.RiskNormal('SW7'!C$5,'SW7'!D$5,_xll.RiskTruncateP(0.05,0.95),_xll.RiskName("Serum Part"))</f>
        <v>#NAME?</v>
      </c>
    </row>
    <row r="74" spans="1:23" x14ac:dyDescent="0.35">
      <c r="A74" s="133">
        <f t="shared" si="11"/>
        <v>71</v>
      </c>
      <c r="B74" s="134" t="e" cm="1">
        <f t="array" aca="1" ref="B74" ca="1">B73+_xll.RiskNormal(0.5584 + 2*0.001787*A74 -3*0.00000155*A74^2 - 4*0.00000000133*A74^3,0.35*(0.5584 + 2*0.001787*A74 -3*0.00000155*A74^2 - 4*0.00000000133*A74^3),_xll.RiskTruncateP(0.05,0.95),_xll.RiskName("BW Gain"),_xll.RiskUnits("kg"))</f>
        <v>#NAME?</v>
      </c>
      <c r="C74" s="133" t="e" cm="1">
        <f t="array" aca="1" ref="C74" ca="1">_xll.RiskNormal(190,190*0.3941,_xll.RiskTruncateP(0.05,0.95),_xll.RiskName("Diet 1 Feed"),_xll.RiskUnits("ng/kg dry"))</f>
        <v>#NAME?</v>
      </c>
      <c r="D74" s="133">
        <v>0</v>
      </c>
      <c r="E74" s="163">
        <v>0</v>
      </c>
      <c r="F74" s="134" t="e" cm="1">
        <f t="array" aca="1" ref="F74" ca="1">_xll.RiskNormal((-0.0001*A74^2+0.0196*A74+11.697),(-0.0001*A74^2+0.0196*A74+11.697)*0.062,_xll.RiskTruncateP(0.05,0.95),_xll.RiskName("DMI Cow"),_xll.RiskUnits("kg"))</f>
        <v>#NAME?</v>
      </c>
      <c r="G74" s="134" t="e">
        <f t="shared" ca="1" si="9"/>
        <v>#NAME?</v>
      </c>
      <c r="H74" s="134" t="e" cm="1">
        <f t="array" aca="1" ref="H74" ca="1">_xll.RiskNormal('SW7'!C$12,'SW7'!D$12,_xll.RiskTruncateP(0.05,0.95),_xll.RiskName("Water Intake Cow"),_xll.RiskUnits("L"))</f>
        <v>#NAME?</v>
      </c>
      <c r="I74" s="134" t="e">
        <f t="shared" ca="1" si="12"/>
        <v>#NAME?</v>
      </c>
      <c r="J74" s="134" t="e">
        <f t="shared" ca="1" si="13"/>
        <v>#NAME?</v>
      </c>
      <c r="K74" s="134" t="e" cm="1">
        <f t="array" aca="1" ref="K74" ca="1">_xll.RiskNormal(-0.0000000257*A74^4+0.0000163*A74^3-0.003686*A74^2+0.3024*A74+1.445,(-0.0000000257*A74^4+0.0000163*A74^3-0.003686*A74^2+0.3024*A74+1.445)*0.355,_xll.RiskTruncateP(0.05,0.95),_xll.RiskName("Milk Intake"),_xll.RiskUnits("kg"))</f>
        <v>#NAME?</v>
      </c>
      <c r="L74" s="134" t="e" cm="1">
        <f t="array" aca="1" ref="L74" ca="1">_xll.RiskNormal(5.4702*LN(A74)-22.889,(5.4702*LN(A74)-22.889)*0.35,_xll.RiskTruncateP(0.05,0.95),_xll.RiskName("DMI"),_xll.RiskUnits("kg"))</f>
        <v>#NAME?</v>
      </c>
      <c r="M74" s="134" t="e" cm="1">
        <f t="array" aca="1" ref="M74" ca="1">_xll.RiskNormal(0.0243*L74,0.005*L74,_xll.RiskTruncateP(0.05,0.95),_xll.RiskName("Soil Intake"),_xll.RiskUnits("kg"))</f>
        <v>#NAME?</v>
      </c>
      <c r="N74" s="134" t="e">
        <f t="shared" ca="1" si="14"/>
        <v>#NAME?</v>
      </c>
      <c r="O74" s="134" t="e">
        <f t="shared" ca="1" si="15"/>
        <v>#NAME?</v>
      </c>
      <c r="P74" s="134" t="e">
        <f t="shared" ca="1" si="10"/>
        <v>#NAME?</v>
      </c>
      <c r="Q74" s="134" t="e">
        <f t="shared" ca="1" si="10"/>
        <v>#NAME?</v>
      </c>
      <c r="R74" s="134" t="e">
        <f t="shared" ca="1" si="10"/>
        <v>#NAME?</v>
      </c>
      <c r="S74" s="134" t="e">
        <f t="shared" ca="1" si="16"/>
        <v>#NAME?</v>
      </c>
      <c r="T74" s="134" t="e" cm="1">
        <f t="array" aca="1" ref="T74" ca="1">U73-(U73*(0.5^(1/_xll.RiskNormal('SW7'!C$2,'SW7'!D$2,_xll.RiskTruncateP(0.05,0.95),_xll.RiskName("Halflife"),_xll.RiskUnits("d")))))</f>
        <v>#NAME?</v>
      </c>
      <c r="U74" s="134" t="e">
        <f t="shared" ca="1" si="17"/>
        <v>#NAME?</v>
      </c>
      <c r="V74" s="137" t="e" cm="1">
        <f t="array" aca="1" ref="V74" ca="1">(U74*_xll.RiskNormal('SW7'!C$3,'SW7'!D$3,_xll.RiskTruncateP(0.05,0.95),_xll.RiskName("PFAS MUSCLE FRAC"))/(B74*_xll.RiskNormal('SW7'!C$4,'SW7'!E$4,_xll.RiskTruncateP(0.05,0.95),_xll.RiskName("MUSCLE BW FRAC"))))/1000</f>
        <v>#NAME?</v>
      </c>
      <c r="W74" s="137" t="e" cm="1">
        <f t="array" aca="1" ref="W74" ca="1">V74/_xll.RiskNormal('SW7'!C$5,'SW7'!D$5,_xll.RiskTruncateP(0.05,0.95),_xll.RiskName("Serum Part"))</f>
        <v>#NAME?</v>
      </c>
    </row>
    <row r="75" spans="1:23" x14ac:dyDescent="0.35">
      <c r="A75" s="133">
        <f t="shared" si="11"/>
        <v>72</v>
      </c>
      <c r="B75" s="134" t="e" cm="1">
        <f t="array" aca="1" ref="B75" ca="1">B74+_xll.RiskNormal(0.5584 + 2*0.001787*A75 -3*0.00000155*A75^2 - 4*0.00000000133*A75^3,0.35*(0.5584 + 2*0.001787*A75 -3*0.00000155*A75^2 - 4*0.00000000133*A75^3),_xll.RiskTruncateP(0.05,0.95),_xll.RiskName("BW Gain"),_xll.RiskUnits("kg"))</f>
        <v>#NAME?</v>
      </c>
      <c r="C75" s="133" t="e" cm="1">
        <f t="array" aca="1" ref="C75" ca="1">_xll.RiskNormal(190,190*0.3941,_xll.RiskTruncateP(0.05,0.95),_xll.RiskName("Diet 1 Feed"),_xll.RiskUnits("ng/kg dry"))</f>
        <v>#NAME?</v>
      </c>
      <c r="D75" s="133">
        <v>0</v>
      </c>
      <c r="E75" s="163">
        <v>0</v>
      </c>
      <c r="F75" s="134" t="e" cm="1">
        <f t="array" aca="1" ref="F75" ca="1">_xll.RiskNormal((-0.0001*A75^2+0.0196*A75+11.697),(-0.0001*A75^2+0.0196*A75+11.697)*0.062,_xll.RiskTruncateP(0.05,0.95),_xll.RiskName("DMI Cow"),_xll.RiskUnits("kg"))</f>
        <v>#NAME?</v>
      </c>
      <c r="G75" s="134" t="e">
        <f t="shared" ca="1" si="9"/>
        <v>#NAME?</v>
      </c>
      <c r="H75" s="134" t="e" cm="1">
        <f t="array" aca="1" ref="H75" ca="1">_xll.RiskNormal('SW7'!C$12,'SW7'!D$12,_xll.RiskTruncateP(0.05,0.95),_xll.RiskName("Water Intake Cow"),_xll.RiskUnits("L"))</f>
        <v>#NAME?</v>
      </c>
      <c r="I75" s="134" t="e">
        <f t="shared" ca="1" si="12"/>
        <v>#NAME?</v>
      </c>
      <c r="J75" s="134" t="e">
        <f t="shared" ca="1" si="13"/>
        <v>#NAME?</v>
      </c>
      <c r="K75" s="134" t="e" cm="1">
        <f t="array" aca="1" ref="K75" ca="1">_xll.RiskNormal(-0.0000000257*A75^4+0.0000163*A75^3-0.003686*A75^2+0.3024*A75+1.445,(-0.0000000257*A75^4+0.0000163*A75^3-0.003686*A75^2+0.3024*A75+1.445)*0.355,_xll.RiskTruncateP(0.05,0.95),_xll.RiskName("Milk Intake"),_xll.RiskUnits("kg"))</f>
        <v>#NAME?</v>
      </c>
      <c r="L75" s="134" t="e" cm="1">
        <f t="array" aca="1" ref="L75" ca="1">_xll.RiskNormal(5.4702*LN(A75)-22.889,(5.4702*LN(A75)-22.889)*0.35,_xll.RiskTruncateP(0.05,0.95),_xll.RiskName("DMI"),_xll.RiskUnits("kg"))</f>
        <v>#NAME?</v>
      </c>
      <c r="M75" s="134" t="e" cm="1">
        <f t="array" aca="1" ref="M75" ca="1">_xll.RiskNormal(0.0243*L75,0.005*L75,_xll.RiskTruncateP(0.05,0.95),_xll.RiskName("Soil Intake"),_xll.RiskUnits("kg"))</f>
        <v>#NAME?</v>
      </c>
      <c r="N75" s="134" t="e">
        <f t="shared" ca="1" si="14"/>
        <v>#NAME?</v>
      </c>
      <c r="O75" s="134" t="e">
        <f t="shared" ca="1" si="15"/>
        <v>#NAME?</v>
      </c>
      <c r="P75" s="134" t="e">
        <f t="shared" ca="1" si="10"/>
        <v>#NAME?</v>
      </c>
      <c r="Q75" s="134" t="e">
        <f t="shared" ca="1" si="10"/>
        <v>#NAME?</v>
      </c>
      <c r="R75" s="134" t="e">
        <f t="shared" ca="1" si="10"/>
        <v>#NAME?</v>
      </c>
      <c r="S75" s="134" t="e">
        <f t="shared" ca="1" si="16"/>
        <v>#NAME?</v>
      </c>
      <c r="T75" s="134" t="e" cm="1">
        <f t="array" aca="1" ref="T75" ca="1">U74-(U74*(0.5^(1/_xll.RiskNormal('SW7'!C$2,'SW7'!D$2,_xll.RiskTruncateP(0.05,0.95),_xll.RiskName("Halflife"),_xll.RiskUnits("d")))))</f>
        <v>#NAME?</v>
      </c>
      <c r="U75" s="134" t="e">
        <f t="shared" ca="1" si="17"/>
        <v>#NAME?</v>
      </c>
      <c r="V75" s="137" t="e" cm="1">
        <f t="array" aca="1" ref="V75" ca="1">(U75*_xll.RiskNormal('SW7'!C$3,'SW7'!D$3,_xll.RiskTruncateP(0.05,0.95),_xll.RiskName("PFAS MUSCLE FRAC"))/(B75*_xll.RiskNormal('SW7'!C$4,'SW7'!E$4,_xll.RiskTruncateP(0.05,0.95),_xll.RiskName("MUSCLE BW FRAC"))))/1000</f>
        <v>#NAME?</v>
      </c>
      <c r="W75" s="137" t="e" cm="1">
        <f t="array" aca="1" ref="W75" ca="1">V75/_xll.RiskNormal('SW7'!C$5,'SW7'!D$5,_xll.RiskTruncateP(0.05,0.95),_xll.RiskName("Serum Part"))</f>
        <v>#NAME?</v>
      </c>
    </row>
    <row r="76" spans="1:23" x14ac:dyDescent="0.35">
      <c r="A76" s="133">
        <f t="shared" si="11"/>
        <v>73</v>
      </c>
      <c r="B76" s="134" t="e" cm="1">
        <f t="array" aca="1" ref="B76" ca="1">B75+_xll.RiskNormal(0.5584 + 2*0.001787*A76 -3*0.00000155*A76^2 - 4*0.00000000133*A76^3,0.35*(0.5584 + 2*0.001787*A76 -3*0.00000155*A76^2 - 4*0.00000000133*A76^3),_xll.RiskTruncateP(0.05,0.95),_xll.RiskName("BW Gain"),_xll.RiskUnits("kg"))</f>
        <v>#NAME?</v>
      </c>
      <c r="C76" s="133" t="e" cm="1">
        <f t="array" aca="1" ref="C76" ca="1">_xll.RiskNormal(190,190*0.3941,_xll.RiskTruncateP(0.05,0.95),_xll.RiskName("Diet 1 Feed"),_xll.RiskUnits("ng/kg dry"))</f>
        <v>#NAME?</v>
      </c>
      <c r="D76" s="133">
        <v>0</v>
      </c>
      <c r="E76" s="163">
        <v>0</v>
      </c>
      <c r="F76" s="134" t="e" cm="1">
        <f t="array" aca="1" ref="F76" ca="1">_xll.RiskNormal((-0.0001*A76^2+0.0196*A76+11.697),(-0.0001*A76^2+0.0196*A76+11.697)*0.062,_xll.RiskTruncateP(0.05,0.95),_xll.RiskName("DMI Cow"),_xll.RiskUnits("kg"))</f>
        <v>#NAME?</v>
      </c>
      <c r="G76" s="134" t="e">
        <f t="shared" ca="1" si="9"/>
        <v>#NAME?</v>
      </c>
      <c r="H76" s="134" t="e" cm="1">
        <f t="array" aca="1" ref="H76" ca="1">_xll.RiskNormal('SW7'!C$12,'SW7'!D$12,_xll.RiskTruncateP(0.05,0.95),_xll.RiskName("Water Intake Cow"),_xll.RiskUnits("L"))</f>
        <v>#NAME?</v>
      </c>
      <c r="I76" s="134" t="e">
        <f t="shared" ca="1" si="12"/>
        <v>#NAME?</v>
      </c>
      <c r="J76" s="134" t="e">
        <f t="shared" ca="1" si="13"/>
        <v>#NAME?</v>
      </c>
      <c r="K76" s="134" t="e" cm="1">
        <f t="array" aca="1" ref="K76" ca="1">_xll.RiskNormal(-0.0000000257*A76^4+0.0000163*A76^3-0.003686*A76^2+0.3024*A76+1.445,(-0.0000000257*A76^4+0.0000163*A76^3-0.003686*A76^2+0.3024*A76+1.445)*0.355,_xll.RiskTruncateP(0.05,0.95),_xll.RiskName("Milk Intake"),_xll.RiskUnits("kg"))</f>
        <v>#NAME?</v>
      </c>
      <c r="L76" s="134" t="e" cm="1">
        <f t="array" aca="1" ref="L76" ca="1">_xll.RiskNormal(5.4702*LN(A76)-22.889,(5.4702*LN(A76)-22.889)*0.35,_xll.RiskTruncateP(0.05,0.95),_xll.RiskName("DMI"),_xll.RiskUnits("kg"))</f>
        <v>#NAME?</v>
      </c>
      <c r="M76" s="134" t="e" cm="1">
        <f t="array" aca="1" ref="M76" ca="1">_xll.RiskNormal(0.0243*L76,0.005*L76,_xll.RiskTruncateP(0.05,0.95),_xll.RiskName("Soil Intake"),_xll.RiskUnits("kg"))</f>
        <v>#NAME?</v>
      </c>
      <c r="N76" s="134" t="e">
        <f t="shared" ca="1" si="14"/>
        <v>#NAME?</v>
      </c>
      <c r="O76" s="134" t="e">
        <f t="shared" ca="1" si="15"/>
        <v>#NAME?</v>
      </c>
      <c r="P76" s="134" t="e">
        <f t="shared" ca="1" si="10"/>
        <v>#NAME?</v>
      </c>
      <c r="Q76" s="134" t="e">
        <f t="shared" ca="1" si="10"/>
        <v>#NAME?</v>
      </c>
      <c r="R76" s="134" t="e">
        <f t="shared" ca="1" si="10"/>
        <v>#NAME?</v>
      </c>
      <c r="S76" s="134" t="e">
        <f t="shared" ca="1" si="16"/>
        <v>#NAME?</v>
      </c>
      <c r="T76" s="134" t="e" cm="1">
        <f t="array" aca="1" ref="T76" ca="1">U75-(U75*(0.5^(1/_xll.RiskNormal('SW7'!C$2,'SW7'!D$2,_xll.RiskTruncateP(0.05,0.95),_xll.RiskName("Halflife"),_xll.RiskUnits("d")))))</f>
        <v>#NAME?</v>
      </c>
      <c r="U76" s="134" t="e">
        <f t="shared" ca="1" si="17"/>
        <v>#NAME?</v>
      </c>
      <c r="V76" s="137" t="e" cm="1">
        <f t="array" aca="1" ref="V76" ca="1">(U76*_xll.RiskNormal('SW7'!C$3,'SW7'!D$3,_xll.RiskTruncateP(0.05,0.95),_xll.RiskName("PFAS MUSCLE FRAC"))/(B76*_xll.RiskNormal('SW7'!C$4,'SW7'!E$4,_xll.RiskTruncateP(0.05,0.95),_xll.RiskName("MUSCLE BW FRAC"))))/1000</f>
        <v>#NAME?</v>
      </c>
      <c r="W76" s="137" t="e" cm="1">
        <f t="array" aca="1" ref="W76" ca="1">V76/_xll.RiskNormal('SW7'!C$5,'SW7'!D$5,_xll.RiskTruncateP(0.05,0.95),_xll.RiskName("Serum Part"))</f>
        <v>#NAME?</v>
      </c>
    </row>
    <row r="77" spans="1:23" x14ac:dyDescent="0.35">
      <c r="A77" s="133">
        <f t="shared" si="11"/>
        <v>74</v>
      </c>
      <c r="B77" s="134" t="e" cm="1">
        <f t="array" aca="1" ref="B77" ca="1">B76+_xll.RiskNormal(0.5584 + 2*0.001787*A77 -3*0.00000155*A77^2 - 4*0.00000000133*A77^3,0.35*(0.5584 + 2*0.001787*A77 -3*0.00000155*A77^2 - 4*0.00000000133*A77^3),_xll.RiskTruncateP(0.05,0.95),_xll.RiskName("BW Gain"),_xll.RiskUnits("kg"))</f>
        <v>#NAME?</v>
      </c>
      <c r="C77" s="133" t="e" cm="1">
        <f t="array" aca="1" ref="C77" ca="1">_xll.RiskNormal(190,190*0.3941,_xll.RiskTruncateP(0.05,0.95),_xll.RiskName("Diet 1 Feed"),_xll.RiskUnits("ng/kg dry"))</f>
        <v>#NAME?</v>
      </c>
      <c r="D77" s="133">
        <v>0</v>
      </c>
      <c r="E77" s="163">
        <v>0</v>
      </c>
      <c r="F77" s="134" t="e" cm="1">
        <f t="array" aca="1" ref="F77" ca="1">_xll.RiskNormal((-0.0001*A77^2+0.0196*A77+11.697),(-0.0001*A77^2+0.0196*A77+11.697)*0.062,_xll.RiskTruncateP(0.05,0.95),_xll.RiskName("DMI Cow"),_xll.RiskUnits("kg"))</f>
        <v>#NAME?</v>
      </c>
      <c r="G77" s="134" t="e">
        <f t="shared" ca="1" si="9"/>
        <v>#NAME?</v>
      </c>
      <c r="H77" s="134" t="e" cm="1">
        <f t="array" aca="1" ref="H77" ca="1">_xll.RiskNormal('SW7'!C$12,'SW7'!D$12,_xll.RiskTruncateP(0.05,0.95),_xll.RiskName("Water Intake Cow"),_xll.RiskUnits("L"))</f>
        <v>#NAME?</v>
      </c>
      <c r="I77" s="134" t="e">
        <f t="shared" ca="1" si="12"/>
        <v>#NAME?</v>
      </c>
      <c r="J77" s="134" t="e">
        <f t="shared" ca="1" si="13"/>
        <v>#NAME?</v>
      </c>
      <c r="K77" s="134" t="e" cm="1">
        <f t="array" aca="1" ref="K77" ca="1">_xll.RiskNormal(-0.0000000257*A77^4+0.0000163*A77^3-0.003686*A77^2+0.3024*A77+1.445,(-0.0000000257*A77^4+0.0000163*A77^3-0.003686*A77^2+0.3024*A77+1.445)*0.355,_xll.RiskTruncateP(0.05,0.95),_xll.RiskName("Milk Intake"),_xll.RiskUnits("kg"))</f>
        <v>#NAME?</v>
      </c>
      <c r="L77" s="134" t="e" cm="1">
        <f t="array" aca="1" ref="L77" ca="1">_xll.RiskNormal(5.4702*LN(A77)-22.889,(5.4702*LN(A77)-22.889)*0.35,_xll.RiskTruncateP(0.05,0.95),_xll.RiskName("DMI"),_xll.RiskUnits("kg"))</f>
        <v>#NAME?</v>
      </c>
      <c r="M77" s="134" t="e" cm="1">
        <f t="array" aca="1" ref="M77" ca="1">_xll.RiskNormal(0.0243*L77,0.005*L77,_xll.RiskTruncateP(0.05,0.95),_xll.RiskName("Soil Intake"),_xll.RiskUnits("kg"))</f>
        <v>#NAME?</v>
      </c>
      <c r="N77" s="134" t="e">
        <f t="shared" ca="1" si="14"/>
        <v>#NAME?</v>
      </c>
      <c r="O77" s="134" t="e">
        <f t="shared" ca="1" si="15"/>
        <v>#NAME?</v>
      </c>
      <c r="P77" s="134" t="e">
        <f t="shared" ca="1" si="10"/>
        <v>#NAME?</v>
      </c>
      <c r="Q77" s="134" t="e">
        <f t="shared" ca="1" si="10"/>
        <v>#NAME?</v>
      </c>
      <c r="R77" s="134" t="e">
        <f t="shared" ca="1" si="10"/>
        <v>#NAME?</v>
      </c>
      <c r="S77" s="134" t="e">
        <f t="shared" ca="1" si="16"/>
        <v>#NAME?</v>
      </c>
      <c r="T77" s="134" t="e" cm="1">
        <f t="array" aca="1" ref="T77" ca="1">U76-(U76*(0.5^(1/_xll.RiskNormal('SW7'!C$2,'SW7'!D$2,_xll.RiskTruncateP(0.05,0.95),_xll.RiskName("Halflife"),_xll.RiskUnits("d")))))</f>
        <v>#NAME?</v>
      </c>
      <c r="U77" s="134" t="e">
        <f t="shared" ca="1" si="17"/>
        <v>#NAME?</v>
      </c>
      <c r="V77" s="137" t="e" cm="1">
        <f t="array" aca="1" ref="V77" ca="1">(U77*_xll.RiskNormal('SW7'!C$3,'SW7'!D$3,_xll.RiskTruncateP(0.05,0.95),_xll.RiskName("PFAS MUSCLE FRAC"))/(B77*_xll.RiskNormal('SW7'!C$4,'SW7'!E$4,_xll.RiskTruncateP(0.05,0.95),_xll.RiskName("MUSCLE BW FRAC"))))/1000</f>
        <v>#NAME?</v>
      </c>
      <c r="W77" s="137" t="e" cm="1">
        <f t="array" aca="1" ref="W77" ca="1">V77/_xll.RiskNormal('SW7'!C$5,'SW7'!D$5,_xll.RiskTruncateP(0.05,0.95),_xll.RiskName("Serum Part"))</f>
        <v>#NAME?</v>
      </c>
    </row>
    <row r="78" spans="1:23" x14ac:dyDescent="0.35">
      <c r="A78" s="133">
        <f t="shared" si="11"/>
        <v>75</v>
      </c>
      <c r="B78" s="134" t="e" cm="1">
        <f t="array" aca="1" ref="B78" ca="1">B77+_xll.RiskNormal(0.5584 + 2*0.001787*A78 -3*0.00000155*A78^2 - 4*0.00000000133*A78^3,0.35*(0.5584 + 2*0.001787*A78 -3*0.00000155*A78^2 - 4*0.00000000133*A78^3),_xll.RiskTruncateP(0.05,0.95),_xll.RiskName("BW Gain"),_xll.RiskUnits("kg"))</f>
        <v>#NAME?</v>
      </c>
      <c r="C78" s="133" t="e" cm="1">
        <f t="array" aca="1" ref="C78" ca="1">_xll.RiskNormal(190,190*0.3941,_xll.RiskTruncateP(0.05,0.95),_xll.RiskName("Diet 1 Feed"),_xll.RiskUnits("ng/kg dry"))</f>
        <v>#NAME?</v>
      </c>
      <c r="D78" s="133">
        <v>0</v>
      </c>
      <c r="E78" s="163">
        <v>0</v>
      </c>
      <c r="F78" s="134" t="e" cm="1">
        <f t="array" aca="1" ref="F78" ca="1">_xll.RiskNormal((-0.0001*A78^2+0.0196*A78+11.697),(-0.0001*A78^2+0.0196*A78+11.697)*0.062,_xll.RiskTruncateP(0.05,0.95),_xll.RiskName("DMI Cow"),_xll.RiskUnits("kg"))</f>
        <v>#NAME?</v>
      </c>
      <c r="G78" s="134" t="e">
        <f t="shared" ca="1" si="9"/>
        <v>#NAME?</v>
      </c>
      <c r="H78" s="134" t="e" cm="1">
        <f t="array" aca="1" ref="H78" ca="1">_xll.RiskNormal('SW7'!C$12,'SW7'!D$12,_xll.RiskTruncateP(0.05,0.95),_xll.RiskName("Water Intake Cow"),_xll.RiskUnits("L"))</f>
        <v>#NAME?</v>
      </c>
      <c r="I78" s="134" t="e">
        <f t="shared" ca="1" si="12"/>
        <v>#NAME?</v>
      </c>
      <c r="J78" s="134" t="e">
        <f t="shared" ca="1" si="13"/>
        <v>#NAME?</v>
      </c>
      <c r="K78" s="134" t="e" cm="1">
        <f t="array" aca="1" ref="K78" ca="1">_xll.RiskNormal(-0.0000000257*A78^4+0.0000163*A78^3-0.003686*A78^2+0.3024*A78+1.445,(-0.0000000257*A78^4+0.0000163*A78^3-0.003686*A78^2+0.3024*A78+1.445)*0.355,_xll.RiskTruncateP(0.05,0.95),_xll.RiskName("Milk Intake"),_xll.RiskUnits("kg"))</f>
        <v>#NAME?</v>
      </c>
      <c r="L78" s="134" t="e" cm="1">
        <f t="array" aca="1" ref="L78" ca="1">_xll.RiskNormal(5.4702*LN(A78)-22.889,(5.4702*LN(A78)-22.889)*0.35,_xll.RiskTruncateP(0.05,0.95),_xll.RiskName("DMI"),_xll.RiskUnits("kg"))</f>
        <v>#NAME?</v>
      </c>
      <c r="M78" s="134" t="e" cm="1">
        <f t="array" aca="1" ref="M78" ca="1">_xll.RiskNormal(0.0243*L78,0.005*L78,_xll.RiskTruncateP(0.05,0.95),_xll.RiskName("Soil Intake"),_xll.RiskUnits("kg"))</f>
        <v>#NAME?</v>
      </c>
      <c r="N78" s="134" t="e">
        <f t="shared" ca="1" si="14"/>
        <v>#NAME?</v>
      </c>
      <c r="O78" s="134" t="e">
        <f t="shared" ca="1" si="15"/>
        <v>#NAME?</v>
      </c>
      <c r="P78" s="134" t="e">
        <f t="shared" ca="1" si="10"/>
        <v>#NAME?</v>
      </c>
      <c r="Q78" s="134" t="e">
        <f t="shared" ca="1" si="10"/>
        <v>#NAME?</v>
      </c>
      <c r="R78" s="134" t="e">
        <f t="shared" ca="1" si="10"/>
        <v>#NAME?</v>
      </c>
      <c r="S78" s="134" t="e">
        <f t="shared" ca="1" si="16"/>
        <v>#NAME?</v>
      </c>
      <c r="T78" s="134" t="e" cm="1">
        <f t="array" aca="1" ref="T78" ca="1">U77-(U77*(0.5^(1/_xll.RiskNormal('SW7'!C$2,'SW7'!D$2,_xll.RiskTruncateP(0.05,0.95),_xll.RiskName("Halflife"),_xll.RiskUnits("d")))))</f>
        <v>#NAME?</v>
      </c>
      <c r="U78" s="134" t="e">
        <f t="shared" ca="1" si="17"/>
        <v>#NAME?</v>
      </c>
      <c r="V78" s="137" t="e" cm="1">
        <f t="array" aca="1" ref="V78" ca="1">(U78*_xll.RiskNormal('SW7'!C$3,'SW7'!D$3,_xll.RiskTruncateP(0.05,0.95),_xll.RiskName("PFAS MUSCLE FRAC"))/(B78*_xll.RiskNormal('SW7'!C$4,'SW7'!E$4,_xll.RiskTruncateP(0.05,0.95),_xll.RiskName("MUSCLE BW FRAC"))))/1000</f>
        <v>#NAME?</v>
      </c>
      <c r="W78" s="137" t="e" cm="1">
        <f t="array" aca="1" ref="W78" ca="1">V78/_xll.RiskNormal('SW7'!C$5,'SW7'!D$5,_xll.RiskTruncateP(0.05,0.95),_xll.RiskName("Serum Part"))</f>
        <v>#NAME?</v>
      </c>
    </row>
    <row r="79" spans="1:23" x14ac:dyDescent="0.35">
      <c r="A79" s="133">
        <f t="shared" si="11"/>
        <v>76</v>
      </c>
      <c r="B79" s="134" t="e" cm="1">
        <f t="array" aca="1" ref="B79" ca="1">B78+_xll.RiskNormal(0.5584 + 2*0.001787*A79 -3*0.00000155*A79^2 - 4*0.00000000133*A79^3,0.35*(0.5584 + 2*0.001787*A79 -3*0.00000155*A79^2 - 4*0.00000000133*A79^3),_xll.RiskTruncateP(0.05,0.95),_xll.RiskName("BW Gain"),_xll.RiskUnits("kg"))</f>
        <v>#NAME?</v>
      </c>
      <c r="C79" s="133" t="e" cm="1">
        <f t="array" aca="1" ref="C79" ca="1">_xll.RiskNormal(190,190*0.3941,_xll.RiskTruncateP(0.05,0.95),_xll.RiskName("Diet 1 Feed"),_xll.RiskUnits("ng/kg dry"))</f>
        <v>#NAME?</v>
      </c>
      <c r="D79" s="133">
        <v>0</v>
      </c>
      <c r="E79" s="163">
        <v>0</v>
      </c>
      <c r="F79" s="134" t="e" cm="1">
        <f t="array" aca="1" ref="F79" ca="1">_xll.RiskNormal((-0.0001*A79^2+0.0196*A79+11.697),(-0.0001*A79^2+0.0196*A79+11.697)*0.062,_xll.RiskTruncateP(0.05,0.95),_xll.RiskName("DMI Cow"),_xll.RiskUnits("kg"))</f>
        <v>#NAME?</v>
      </c>
      <c r="G79" s="134" t="e">
        <f t="shared" ca="1" si="9"/>
        <v>#NAME?</v>
      </c>
      <c r="H79" s="134" t="e" cm="1">
        <f t="array" aca="1" ref="H79" ca="1">_xll.RiskNormal('SW7'!C$12,'SW7'!D$12,_xll.RiskTruncateP(0.05,0.95),_xll.RiskName("Water Intake Cow"),_xll.RiskUnits("L"))</f>
        <v>#NAME?</v>
      </c>
      <c r="I79" s="134" t="e">
        <f t="shared" ca="1" si="12"/>
        <v>#NAME?</v>
      </c>
      <c r="J79" s="134" t="e">
        <f t="shared" ca="1" si="13"/>
        <v>#NAME?</v>
      </c>
      <c r="K79" s="134" t="e" cm="1">
        <f t="array" aca="1" ref="K79" ca="1">_xll.RiskNormal(-0.0000000257*A79^4+0.0000163*A79^3-0.003686*A79^2+0.3024*A79+1.445,(-0.0000000257*A79^4+0.0000163*A79^3-0.003686*A79^2+0.3024*A79+1.445)*0.355,_xll.RiskTruncateP(0.05,0.95),_xll.RiskName("Milk Intake"),_xll.RiskUnits("kg"))</f>
        <v>#NAME?</v>
      </c>
      <c r="L79" s="134" t="e" cm="1">
        <f t="array" aca="1" ref="L79" ca="1">_xll.RiskNormal(5.4702*LN(A79)-22.889,(5.4702*LN(A79)-22.889)*0.35,_xll.RiskTruncateP(0.05,0.95),_xll.RiskName("DMI"),_xll.RiskUnits("kg"))</f>
        <v>#NAME?</v>
      </c>
      <c r="M79" s="134" t="e" cm="1">
        <f t="array" aca="1" ref="M79" ca="1">_xll.RiskNormal(0.0243*L79,0.005*L79,_xll.RiskTruncateP(0.05,0.95),_xll.RiskName("Soil Intake"),_xll.RiskUnits("kg"))</f>
        <v>#NAME?</v>
      </c>
      <c r="N79" s="134" t="e">
        <f t="shared" ca="1" si="14"/>
        <v>#NAME?</v>
      </c>
      <c r="O79" s="134" t="e">
        <f t="shared" ca="1" si="15"/>
        <v>#NAME?</v>
      </c>
      <c r="P79" s="134" t="e">
        <f t="shared" ca="1" si="10"/>
        <v>#NAME?</v>
      </c>
      <c r="Q79" s="134" t="e">
        <f t="shared" ca="1" si="10"/>
        <v>#NAME?</v>
      </c>
      <c r="R79" s="134" t="e">
        <f t="shared" ca="1" si="10"/>
        <v>#NAME?</v>
      </c>
      <c r="S79" s="134" t="e">
        <f t="shared" ca="1" si="16"/>
        <v>#NAME?</v>
      </c>
      <c r="T79" s="134" t="e" cm="1">
        <f t="array" aca="1" ref="T79" ca="1">U78-(U78*(0.5^(1/_xll.RiskNormal('SW7'!C$2,'SW7'!D$2,_xll.RiskTruncateP(0.05,0.95),_xll.RiskName("Halflife"),_xll.RiskUnits("d")))))</f>
        <v>#NAME?</v>
      </c>
      <c r="U79" s="134" t="e">
        <f t="shared" ca="1" si="17"/>
        <v>#NAME?</v>
      </c>
      <c r="V79" s="137" t="e" cm="1">
        <f t="array" aca="1" ref="V79" ca="1">(U79*_xll.RiskNormal('SW7'!C$3,'SW7'!D$3,_xll.RiskTruncateP(0.05,0.95),_xll.RiskName("PFAS MUSCLE FRAC"))/(B79*_xll.RiskNormal('SW7'!C$4,'SW7'!E$4,_xll.RiskTruncateP(0.05,0.95),_xll.RiskName("MUSCLE BW FRAC"))))/1000</f>
        <v>#NAME?</v>
      </c>
      <c r="W79" s="137" t="e" cm="1">
        <f t="array" aca="1" ref="W79" ca="1">V79/_xll.RiskNormal('SW7'!C$5,'SW7'!D$5,_xll.RiskTruncateP(0.05,0.95),_xll.RiskName("Serum Part"))</f>
        <v>#NAME?</v>
      </c>
    </row>
    <row r="80" spans="1:23" x14ac:dyDescent="0.35">
      <c r="A80" s="133">
        <f t="shared" si="11"/>
        <v>77</v>
      </c>
      <c r="B80" s="134" t="e" cm="1">
        <f t="array" aca="1" ref="B80" ca="1">B79+_xll.RiskNormal(0.5584 + 2*0.001787*A80 -3*0.00000155*A80^2 - 4*0.00000000133*A80^3,0.35*(0.5584 + 2*0.001787*A80 -3*0.00000155*A80^2 - 4*0.00000000133*A80^3),_xll.RiskTruncateP(0.05,0.95),_xll.RiskName("BW Gain"),_xll.RiskUnits("kg"))</f>
        <v>#NAME?</v>
      </c>
      <c r="C80" s="133" t="e" cm="1">
        <f t="array" aca="1" ref="C80" ca="1">_xll.RiskNormal(190,190*0.3941,_xll.RiskTruncateP(0.05,0.95),_xll.RiskName("Diet 1 Feed"),_xll.RiskUnits("ng/kg dry"))</f>
        <v>#NAME?</v>
      </c>
      <c r="D80" s="133">
        <v>0</v>
      </c>
      <c r="E80" s="163">
        <v>0</v>
      </c>
      <c r="F80" s="134" t="e" cm="1">
        <f t="array" aca="1" ref="F80" ca="1">_xll.RiskNormal((-0.0001*A80^2+0.0196*A80+11.697),(-0.0001*A80^2+0.0196*A80+11.697)*0.062,_xll.RiskTruncateP(0.05,0.95),_xll.RiskName("DMI Cow"),_xll.RiskUnits("kg"))</f>
        <v>#NAME?</v>
      </c>
      <c r="G80" s="134" t="e">
        <f t="shared" ca="1" si="9"/>
        <v>#NAME?</v>
      </c>
      <c r="H80" s="134" t="e" cm="1">
        <f t="array" aca="1" ref="H80" ca="1">_xll.RiskNormal('SW7'!C$12,'SW7'!D$12,_xll.RiskTruncateP(0.05,0.95),_xll.RiskName("Water Intake Cow"),_xll.RiskUnits("L"))</f>
        <v>#NAME?</v>
      </c>
      <c r="I80" s="134" t="e">
        <f t="shared" ca="1" si="12"/>
        <v>#NAME?</v>
      </c>
      <c r="J80" s="134" t="e">
        <f t="shared" ca="1" si="13"/>
        <v>#NAME?</v>
      </c>
      <c r="K80" s="134" t="e" cm="1">
        <f t="array" aca="1" ref="K80" ca="1">_xll.RiskNormal(-0.0000000257*A80^4+0.0000163*A80^3-0.003686*A80^2+0.3024*A80+1.445,(-0.0000000257*A80^4+0.0000163*A80^3-0.003686*A80^2+0.3024*A80+1.445)*0.355,_xll.RiskTruncateP(0.05,0.95),_xll.RiskName("Milk Intake"),_xll.RiskUnits("kg"))</f>
        <v>#NAME?</v>
      </c>
      <c r="L80" s="134" t="e" cm="1">
        <f t="array" aca="1" ref="L80" ca="1">_xll.RiskNormal(5.4702*LN(A80)-22.889,(5.4702*LN(A80)-22.889)*0.35,_xll.RiskTruncateP(0.05,0.95),_xll.RiskName("DMI"),_xll.RiskUnits("kg"))</f>
        <v>#NAME?</v>
      </c>
      <c r="M80" s="134" t="e" cm="1">
        <f t="array" aca="1" ref="M80" ca="1">_xll.RiskNormal(0.0243*L80,0.005*L80,_xll.RiskTruncateP(0.05,0.95),_xll.RiskName("Soil Intake"),_xll.RiskUnits("kg"))</f>
        <v>#NAME?</v>
      </c>
      <c r="N80" s="134" t="e">
        <f t="shared" ca="1" si="14"/>
        <v>#NAME?</v>
      </c>
      <c r="O80" s="134" t="e">
        <f t="shared" ca="1" si="15"/>
        <v>#NAME?</v>
      </c>
      <c r="P80" s="134" t="e">
        <f t="shared" ca="1" si="10"/>
        <v>#NAME?</v>
      </c>
      <c r="Q80" s="134" t="e">
        <f t="shared" ca="1" si="10"/>
        <v>#NAME?</v>
      </c>
      <c r="R80" s="134" t="e">
        <f t="shared" ca="1" si="10"/>
        <v>#NAME?</v>
      </c>
      <c r="S80" s="134" t="e">
        <f t="shared" ca="1" si="16"/>
        <v>#NAME?</v>
      </c>
      <c r="T80" s="134" t="e" cm="1">
        <f t="array" aca="1" ref="T80" ca="1">U79-(U79*(0.5^(1/_xll.RiskNormal('SW7'!C$2,'SW7'!D$2,_xll.RiskTruncateP(0.05,0.95),_xll.RiskName("Halflife"),_xll.RiskUnits("d")))))</f>
        <v>#NAME?</v>
      </c>
      <c r="U80" s="134" t="e">
        <f t="shared" ca="1" si="17"/>
        <v>#NAME?</v>
      </c>
      <c r="V80" s="137" t="e" cm="1">
        <f t="array" aca="1" ref="V80" ca="1">(U80*_xll.RiskNormal('SW7'!C$3,'SW7'!D$3,_xll.RiskTruncateP(0.05,0.95),_xll.RiskName("PFAS MUSCLE FRAC"))/(B80*_xll.RiskNormal('SW7'!C$4,'SW7'!E$4,_xll.RiskTruncateP(0.05,0.95),_xll.RiskName("MUSCLE BW FRAC"))))/1000</f>
        <v>#NAME?</v>
      </c>
      <c r="W80" s="137" t="e" cm="1">
        <f t="array" aca="1" ref="W80" ca="1">V80/_xll.RiskNormal('SW7'!C$5,'SW7'!D$5,_xll.RiskTruncateP(0.05,0.95),_xll.RiskName("Serum Part"))</f>
        <v>#NAME?</v>
      </c>
    </row>
    <row r="81" spans="1:23" x14ac:dyDescent="0.35">
      <c r="A81" s="133">
        <f t="shared" si="11"/>
        <v>78</v>
      </c>
      <c r="B81" s="134" t="e" cm="1">
        <f t="array" aca="1" ref="B81" ca="1">B80+_xll.RiskNormal(0.5584 + 2*0.001787*A81 -3*0.00000155*A81^2 - 4*0.00000000133*A81^3,0.35*(0.5584 + 2*0.001787*A81 -3*0.00000155*A81^2 - 4*0.00000000133*A81^3),_xll.RiskTruncateP(0.05,0.95),_xll.RiskName("BW Gain"),_xll.RiskUnits("kg"))</f>
        <v>#NAME?</v>
      </c>
      <c r="C81" s="133" t="e" cm="1">
        <f t="array" aca="1" ref="C81" ca="1">_xll.RiskNormal(190,190*0.3941,_xll.RiskTruncateP(0.05,0.95),_xll.RiskName("Diet 1 Feed"),_xll.RiskUnits("ng/kg dry"))</f>
        <v>#NAME?</v>
      </c>
      <c r="D81" s="133">
        <v>0</v>
      </c>
      <c r="E81" s="163">
        <v>0</v>
      </c>
      <c r="F81" s="134" t="e" cm="1">
        <f t="array" aca="1" ref="F81" ca="1">_xll.RiskNormal((-0.0001*A81^2+0.0196*A81+11.697),(-0.0001*A81^2+0.0196*A81+11.697)*0.062,_xll.RiskTruncateP(0.05,0.95),_xll.RiskName("DMI Cow"),_xll.RiskUnits("kg"))</f>
        <v>#NAME?</v>
      </c>
      <c r="G81" s="134" t="e">
        <f t="shared" ca="1" si="9"/>
        <v>#NAME?</v>
      </c>
      <c r="H81" s="134" t="e" cm="1">
        <f t="array" aca="1" ref="H81" ca="1">_xll.RiskNormal('SW7'!C$12,'SW7'!D$12,_xll.RiskTruncateP(0.05,0.95),_xll.RiskName("Water Intake Cow"),_xll.RiskUnits("L"))</f>
        <v>#NAME?</v>
      </c>
      <c r="I81" s="134" t="e">
        <f t="shared" ca="1" si="12"/>
        <v>#NAME?</v>
      </c>
      <c r="J81" s="134" t="e">
        <f t="shared" ca="1" si="13"/>
        <v>#NAME?</v>
      </c>
      <c r="K81" s="134" t="e" cm="1">
        <f t="array" aca="1" ref="K81" ca="1">_xll.RiskNormal(-0.0000000257*A81^4+0.0000163*A81^3-0.003686*A81^2+0.3024*A81+1.445,(-0.0000000257*A81^4+0.0000163*A81^3-0.003686*A81^2+0.3024*A81+1.445)*0.355,_xll.RiskTruncateP(0.05,0.95),_xll.RiskName("Milk Intake"),_xll.RiskUnits("kg"))</f>
        <v>#NAME?</v>
      </c>
      <c r="L81" s="134" t="e" cm="1">
        <f t="array" aca="1" ref="L81" ca="1">_xll.RiskNormal(5.4702*LN(A81)-22.889,(5.4702*LN(A81)-22.889)*0.35,_xll.RiskTruncateP(0.05,0.95),_xll.RiskName("DMI"),_xll.RiskUnits("kg"))</f>
        <v>#NAME?</v>
      </c>
      <c r="M81" s="134" t="e" cm="1">
        <f t="array" aca="1" ref="M81" ca="1">_xll.RiskNormal(0.0243*L81,0.005*L81,_xll.RiskTruncateP(0.05,0.95),_xll.RiskName("Soil Intake"),_xll.RiskUnits("kg"))</f>
        <v>#NAME?</v>
      </c>
      <c r="N81" s="134" t="e">
        <f t="shared" ca="1" si="14"/>
        <v>#NAME?</v>
      </c>
      <c r="O81" s="134" t="e">
        <f t="shared" ca="1" si="15"/>
        <v>#NAME?</v>
      </c>
      <c r="P81" s="134" t="e">
        <f t="shared" ca="1" si="10"/>
        <v>#NAME?</v>
      </c>
      <c r="Q81" s="134" t="e">
        <f t="shared" ca="1" si="10"/>
        <v>#NAME?</v>
      </c>
      <c r="R81" s="134" t="e">
        <f t="shared" ca="1" si="10"/>
        <v>#NAME?</v>
      </c>
      <c r="S81" s="134" t="e">
        <f t="shared" ca="1" si="16"/>
        <v>#NAME?</v>
      </c>
      <c r="T81" s="134" t="e" cm="1">
        <f t="array" aca="1" ref="T81" ca="1">U80-(U80*(0.5^(1/_xll.RiskNormal('SW7'!C$2,'SW7'!D$2,_xll.RiskTruncateP(0.05,0.95),_xll.RiskName("Halflife"),_xll.RiskUnits("d")))))</f>
        <v>#NAME?</v>
      </c>
      <c r="U81" s="134" t="e">
        <f t="shared" ca="1" si="17"/>
        <v>#NAME?</v>
      </c>
      <c r="V81" s="137" t="e" cm="1">
        <f t="array" aca="1" ref="V81" ca="1">(U81*_xll.RiskNormal('SW7'!C$3,'SW7'!D$3,_xll.RiskTruncateP(0.05,0.95),_xll.RiskName("PFAS MUSCLE FRAC"))/(B81*_xll.RiskNormal('SW7'!C$4,'SW7'!E$4,_xll.RiskTruncateP(0.05,0.95),_xll.RiskName("MUSCLE BW FRAC"))))/1000</f>
        <v>#NAME?</v>
      </c>
      <c r="W81" s="137" t="e" cm="1">
        <f t="array" aca="1" ref="W81" ca="1">V81/_xll.RiskNormal('SW7'!C$5,'SW7'!D$5,_xll.RiskTruncateP(0.05,0.95),_xll.RiskName("Serum Part"))</f>
        <v>#NAME?</v>
      </c>
    </row>
    <row r="82" spans="1:23" x14ac:dyDescent="0.35">
      <c r="A82" s="133">
        <f t="shared" si="11"/>
        <v>79</v>
      </c>
      <c r="B82" s="134" t="e" cm="1">
        <f t="array" aca="1" ref="B82" ca="1">B81+_xll.RiskNormal(0.5584 + 2*0.001787*A82 -3*0.00000155*A82^2 - 4*0.00000000133*A82^3,0.35*(0.5584 + 2*0.001787*A82 -3*0.00000155*A82^2 - 4*0.00000000133*A82^3),_xll.RiskTruncateP(0.05,0.95),_xll.RiskName("BW Gain"),_xll.RiskUnits("kg"))</f>
        <v>#NAME?</v>
      </c>
      <c r="C82" s="133" t="e" cm="1">
        <f t="array" aca="1" ref="C82" ca="1">_xll.RiskNormal(190,190*0.3941,_xll.RiskTruncateP(0.05,0.95),_xll.RiskName("Diet 1 Feed"),_xll.RiskUnits("ng/kg dry"))</f>
        <v>#NAME?</v>
      </c>
      <c r="D82" s="133">
        <v>0</v>
      </c>
      <c r="E82" s="163">
        <v>0</v>
      </c>
      <c r="F82" s="134" t="e" cm="1">
        <f t="array" aca="1" ref="F82" ca="1">_xll.RiskNormal((-0.0001*A82^2+0.0196*A82+11.697),(-0.0001*A82^2+0.0196*A82+11.697)*0.062,_xll.RiskTruncateP(0.05,0.95),_xll.RiskName("DMI Cow"),_xll.RiskUnits("kg"))</f>
        <v>#NAME?</v>
      </c>
      <c r="G82" s="134" t="e">
        <f t="shared" ca="1" si="9"/>
        <v>#NAME?</v>
      </c>
      <c r="H82" s="134" t="e" cm="1">
        <f t="array" aca="1" ref="H82" ca="1">_xll.RiskNormal('SW7'!C$12,'SW7'!D$12,_xll.RiskTruncateP(0.05,0.95),_xll.RiskName("Water Intake Cow"),_xll.RiskUnits("L"))</f>
        <v>#NAME?</v>
      </c>
      <c r="I82" s="134" t="e">
        <f t="shared" ca="1" si="12"/>
        <v>#NAME?</v>
      </c>
      <c r="J82" s="134" t="e">
        <f t="shared" ca="1" si="13"/>
        <v>#NAME?</v>
      </c>
      <c r="K82" s="134" t="e" cm="1">
        <f t="array" aca="1" ref="K82" ca="1">_xll.RiskNormal(-0.0000000257*A82^4+0.0000163*A82^3-0.003686*A82^2+0.3024*A82+1.445,(-0.0000000257*A82^4+0.0000163*A82^3-0.003686*A82^2+0.3024*A82+1.445)*0.355,_xll.RiskTruncateP(0.05,0.95),_xll.RiskName("Milk Intake"),_xll.RiskUnits("kg"))</f>
        <v>#NAME?</v>
      </c>
      <c r="L82" s="134" t="e" cm="1">
        <f t="array" aca="1" ref="L82" ca="1">_xll.RiskNormal(5.4702*LN(A82)-22.889,(5.4702*LN(A82)-22.889)*0.35,_xll.RiskTruncateP(0.05,0.95),_xll.RiskName("DMI"),_xll.RiskUnits("kg"))</f>
        <v>#NAME?</v>
      </c>
      <c r="M82" s="134" t="e" cm="1">
        <f t="array" aca="1" ref="M82" ca="1">_xll.RiskNormal(0.0243*L82,0.005*L82,_xll.RiskTruncateP(0.05,0.95),_xll.RiskName("Soil Intake"),_xll.RiskUnits("kg"))</f>
        <v>#NAME?</v>
      </c>
      <c r="N82" s="134" t="e">
        <f t="shared" ca="1" si="14"/>
        <v>#NAME?</v>
      </c>
      <c r="O82" s="134" t="e">
        <f t="shared" ca="1" si="15"/>
        <v>#NAME?</v>
      </c>
      <c r="P82" s="134" t="e">
        <f t="shared" ref="P82:R97" ca="1" si="18">C82*L82</f>
        <v>#NAME?</v>
      </c>
      <c r="Q82" s="134" t="e">
        <f t="shared" ca="1" si="18"/>
        <v>#NAME?</v>
      </c>
      <c r="R82" s="134" t="e">
        <f t="shared" ca="1" si="18"/>
        <v>#NAME?</v>
      </c>
      <c r="S82" s="134" t="e">
        <f t="shared" ca="1" si="16"/>
        <v>#NAME?</v>
      </c>
      <c r="T82" s="134" t="e" cm="1">
        <f t="array" aca="1" ref="T82" ca="1">U81-(U81*(0.5^(1/_xll.RiskNormal('SW7'!C$2,'SW7'!D$2,_xll.RiskTruncateP(0.05,0.95),_xll.RiskName("Halflife"),_xll.RiskUnits("d")))))</f>
        <v>#NAME?</v>
      </c>
      <c r="U82" s="134" t="e">
        <f t="shared" ca="1" si="17"/>
        <v>#NAME?</v>
      </c>
      <c r="V82" s="137" t="e" cm="1">
        <f t="array" aca="1" ref="V82" ca="1">(U82*_xll.RiskNormal('SW7'!C$3,'SW7'!D$3,_xll.RiskTruncateP(0.05,0.95),_xll.RiskName("PFAS MUSCLE FRAC"))/(B82*_xll.RiskNormal('SW7'!C$4,'SW7'!E$4,_xll.RiskTruncateP(0.05,0.95),_xll.RiskName("MUSCLE BW FRAC"))))/1000</f>
        <v>#NAME?</v>
      </c>
      <c r="W82" s="137" t="e" cm="1">
        <f t="array" aca="1" ref="W82" ca="1">V82/_xll.RiskNormal('SW7'!C$5,'SW7'!D$5,_xll.RiskTruncateP(0.05,0.95),_xll.RiskName("Serum Part"))</f>
        <v>#NAME?</v>
      </c>
    </row>
    <row r="83" spans="1:23" x14ac:dyDescent="0.35">
      <c r="A83" s="133">
        <f t="shared" si="11"/>
        <v>80</v>
      </c>
      <c r="B83" s="134" t="e" cm="1">
        <f t="array" aca="1" ref="B83" ca="1">B82+_xll.RiskNormal(0.5584 + 2*0.001787*A83 -3*0.00000155*A83^2 - 4*0.00000000133*A83^3,0.35*(0.5584 + 2*0.001787*A83 -3*0.00000155*A83^2 - 4*0.00000000133*A83^3),_xll.RiskTruncateP(0.05,0.95),_xll.RiskName("BW Gain"),_xll.RiskUnits("kg"))</f>
        <v>#NAME?</v>
      </c>
      <c r="C83" s="133" t="e" cm="1">
        <f t="array" aca="1" ref="C83" ca="1">_xll.RiskNormal(190,190*0.3941,_xll.RiskTruncateP(0.05,0.95),_xll.RiskName("Diet 1 Feed"),_xll.RiskUnits("ng/kg dry"))</f>
        <v>#NAME?</v>
      </c>
      <c r="D83" s="133">
        <v>0</v>
      </c>
      <c r="E83" s="163">
        <v>0</v>
      </c>
      <c r="F83" s="134" t="e" cm="1">
        <f t="array" aca="1" ref="F83" ca="1">_xll.RiskNormal((-0.0001*A83^2+0.0196*A83+11.697),(-0.0001*A83^2+0.0196*A83+11.697)*0.062,_xll.RiskTruncateP(0.05,0.95),_xll.RiskName("DMI Cow"),_xll.RiskUnits("kg"))</f>
        <v>#NAME?</v>
      </c>
      <c r="G83" s="134" t="e">
        <f t="shared" ca="1" si="9"/>
        <v>#NAME?</v>
      </c>
      <c r="H83" s="134" t="e" cm="1">
        <f t="array" aca="1" ref="H83" ca="1">_xll.RiskNormal('SW7'!C$12,'SW7'!D$12,_xll.RiskTruncateP(0.05,0.95),_xll.RiskName("Water Intake Cow"),_xll.RiskUnits("L"))</f>
        <v>#NAME?</v>
      </c>
      <c r="I83" s="134" t="e">
        <f t="shared" ca="1" si="12"/>
        <v>#NAME?</v>
      </c>
      <c r="J83" s="134" t="e">
        <f t="shared" ca="1" si="13"/>
        <v>#NAME?</v>
      </c>
      <c r="K83" s="134" t="e" cm="1">
        <f t="array" aca="1" ref="K83" ca="1">_xll.RiskNormal(-0.0000000257*A83^4+0.0000163*A83^3-0.003686*A83^2+0.3024*A83+1.445,(-0.0000000257*A83^4+0.0000163*A83^3-0.003686*A83^2+0.3024*A83+1.445)*0.355,_xll.RiskTruncateP(0.05,0.95),_xll.RiskName("Milk Intake"),_xll.RiskUnits("kg"))</f>
        <v>#NAME?</v>
      </c>
      <c r="L83" s="134" t="e" cm="1">
        <f t="array" aca="1" ref="L83" ca="1">_xll.RiskNormal(5.4702*LN(A83)-22.889,(5.4702*LN(A83)-22.889)*0.35,_xll.RiskTruncateP(0.05,0.95),_xll.RiskName("DMI"),_xll.RiskUnits("kg"))</f>
        <v>#NAME?</v>
      </c>
      <c r="M83" s="134" t="e" cm="1">
        <f t="array" aca="1" ref="M83" ca="1">_xll.RiskNormal(0.0243*L83,0.005*L83,_xll.RiskTruncateP(0.05,0.95),_xll.RiskName("Soil Intake"),_xll.RiskUnits("kg"))</f>
        <v>#NAME?</v>
      </c>
      <c r="N83" s="134" t="e">
        <f t="shared" ca="1" si="14"/>
        <v>#NAME?</v>
      </c>
      <c r="O83" s="134" t="e">
        <f t="shared" ca="1" si="15"/>
        <v>#NAME?</v>
      </c>
      <c r="P83" s="134" t="e">
        <f t="shared" ca="1" si="18"/>
        <v>#NAME?</v>
      </c>
      <c r="Q83" s="134" t="e">
        <f t="shared" ca="1" si="18"/>
        <v>#NAME?</v>
      </c>
      <c r="R83" s="134" t="e">
        <f t="shared" ca="1" si="18"/>
        <v>#NAME?</v>
      </c>
      <c r="S83" s="134" t="e">
        <f t="shared" ca="1" si="16"/>
        <v>#NAME?</v>
      </c>
      <c r="T83" s="134" t="e" cm="1">
        <f t="array" aca="1" ref="T83" ca="1">U82-(U82*(0.5^(1/_xll.RiskNormal('SW7'!C$2,'SW7'!D$2,_xll.RiskTruncateP(0.05,0.95),_xll.RiskName("Halflife"),_xll.RiskUnits("d")))))</f>
        <v>#NAME?</v>
      </c>
      <c r="U83" s="134" t="e">
        <f t="shared" ca="1" si="17"/>
        <v>#NAME?</v>
      </c>
      <c r="V83" s="137" t="e" cm="1">
        <f t="array" aca="1" ref="V83" ca="1">(U83*_xll.RiskNormal('SW7'!C$3,'SW7'!D$3,_xll.RiskTruncateP(0.05,0.95),_xll.RiskName("PFAS MUSCLE FRAC"))/(B83*_xll.RiskNormal('SW7'!C$4,'SW7'!E$4,_xll.RiskTruncateP(0.05,0.95),_xll.RiskName("MUSCLE BW FRAC"))))/1000</f>
        <v>#NAME?</v>
      </c>
      <c r="W83" s="137" t="e" cm="1">
        <f t="array" aca="1" ref="W83" ca="1">V83/_xll.RiskNormal('SW7'!C$5,'SW7'!D$5,_xll.RiskTruncateP(0.05,0.95),_xll.RiskName("Serum Part"))</f>
        <v>#NAME?</v>
      </c>
    </row>
    <row r="84" spans="1:23" x14ac:dyDescent="0.35">
      <c r="A84" s="133">
        <f t="shared" si="11"/>
        <v>81</v>
      </c>
      <c r="B84" s="134" t="e" cm="1">
        <f t="array" aca="1" ref="B84" ca="1">B83+_xll.RiskNormal(0.5584 + 2*0.001787*A84 -3*0.00000155*A84^2 - 4*0.00000000133*A84^3,0.35*(0.5584 + 2*0.001787*A84 -3*0.00000155*A84^2 - 4*0.00000000133*A84^3),_xll.RiskTruncateP(0.05,0.95),_xll.RiskName("BW Gain"),_xll.RiskUnits("kg"))</f>
        <v>#NAME?</v>
      </c>
      <c r="C84" s="133" t="e" cm="1">
        <f t="array" aca="1" ref="C84" ca="1">_xll.RiskNormal(190,190*0.3941,_xll.RiskTruncateP(0.05,0.95),_xll.RiskName("Diet 1 Feed"),_xll.RiskUnits("ng/kg dry"))</f>
        <v>#NAME?</v>
      </c>
      <c r="D84" s="133">
        <v>0</v>
      </c>
      <c r="E84" s="163">
        <v>0</v>
      </c>
      <c r="F84" s="134" t="e" cm="1">
        <f t="array" aca="1" ref="F84" ca="1">_xll.RiskNormal((-0.0001*A84^2+0.0196*A84+11.697),(-0.0001*A84^2+0.0196*A84+11.697)*0.062,_xll.RiskTruncateP(0.05,0.95),_xll.RiskName("DMI Cow"),_xll.RiskUnits("kg"))</f>
        <v>#NAME?</v>
      </c>
      <c r="G84" s="134" t="e">
        <f t="shared" ca="1" si="9"/>
        <v>#NAME?</v>
      </c>
      <c r="H84" s="134" t="e" cm="1">
        <f t="array" aca="1" ref="H84" ca="1">_xll.RiskNormal('SW7'!C$12,'SW7'!D$12,_xll.RiskTruncateP(0.05,0.95),_xll.RiskName("Water Intake Cow"),_xll.RiskUnits("L"))</f>
        <v>#NAME?</v>
      </c>
      <c r="I84" s="134" t="e">
        <f t="shared" ca="1" si="12"/>
        <v>#NAME?</v>
      </c>
      <c r="J84" s="134" t="e">
        <f t="shared" ca="1" si="13"/>
        <v>#NAME?</v>
      </c>
      <c r="K84" s="134" t="e" cm="1">
        <f t="array" aca="1" ref="K84" ca="1">_xll.RiskNormal(-0.0000000257*A84^4+0.0000163*A84^3-0.003686*A84^2+0.3024*A84+1.445,(-0.0000000257*A84^4+0.0000163*A84^3-0.003686*A84^2+0.3024*A84+1.445)*0.355,_xll.RiskTruncateP(0.05,0.95),_xll.RiskName("Milk Intake"),_xll.RiskUnits("kg"))</f>
        <v>#NAME?</v>
      </c>
      <c r="L84" s="134" t="e" cm="1">
        <f t="array" aca="1" ref="L84" ca="1">_xll.RiskNormal(5.4702*LN(A84)-22.889,(5.4702*LN(A84)-22.889)*0.35,_xll.RiskTruncateP(0.05,0.95),_xll.RiskName("DMI"),_xll.RiskUnits("kg"))</f>
        <v>#NAME?</v>
      </c>
      <c r="M84" s="134" t="e" cm="1">
        <f t="array" aca="1" ref="M84" ca="1">_xll.RiskNormal(0.0243*L84,0.005*L84,_xll.RiskTruncateP(0.05,0.95),_xll.RiskName("Soil Intake"),_xll.RiskUnits("kg"))</f>
        <v>#NAME?</v>
      </c>
      <c r="N84" s="134" t="e">
        <f t="shared" ca="1" si="14"/>
        <v>#NAME?</v>
      </c>
      <c r="O84" s="134" t="e">
        <f t="shared" ca="1" si="15"/>
        <v>#NAME?</v>
      </c>
      <c r="P84" s="134" t="e">
        <f t="shared" ca="1" si="18"/>
        <v>#NAME?</v>
      </c>
      <c r="Q84" s="134" t="e">
        <f t="shared" ca="1" si="18"/>
        <v>#NAME?</v>
      </c>
      <c r="R84" s="134" t="e">
        <f t="shared" ca="1" si="18"/>
        <v>#NAME?</v>
      </c>
      <c r="S84" s="134" t="e">
        <f t="shared" ca="1" si="16"/>
        <v>#NAME?</v>
      </c>
      <c r="T84" s="134" t="e" cm="1">
        <f t="array" aca="1" ref="T84" ca="1">U83-(U83*(0.5^(1/_xll.RiskNormal('SW7'!C$2,'SW7'!D$2,_xll.RiskTruncateP(0.05,0.95),_xll.RiskName("Halflife"),_xll.RiskUnits("d")))))</f>
        <v>#NAME?</v>
      </c>
      <c r="U84" s="134" t="e">
        <f t="shared" ca="1" si="17"/>
        <v>#NAME?</v>
      </c>
      <c r="V84" s="137" t="e" cm="1">
        <f t="array" aca="1" ref="V84" ca="1">(U84*_xll.RiskNormal('SW7'!C$3,'SW7'!D$3,_xll.RiskTruncateP(0.05,0.95),_xll.RiskName("PFAS MUSCLE FRAC"))/(B84*_xll.RiskNormal('SW7'!C$4,'SW7'!E$4,_xll.RiskTruncateP(0.05,0.95),_xll.RiskName("MUSCLE BW FRAC"))))/1000</f>
        <v>#NAME?</v>
      </c>
      <c r="W84" s="137" t="e" cm="1">
        <f t="array" aca="1" ref="W84" ca="1">V84/_xll.RiskNormal('SW7'!C$5,'SW7'!D$5,_xll.RiskTruncateP(0.05,0.95),_xll.RiskName("Serum Part"))</f>
        <v>#NAME?</v>
      </c>
    </row>
    <row r="85" spans="1:23" x14ac:dyDescent="0.35">
      <c r="A85" s="133">
        <f t="shared" si="11"/>
        <v>82</v>
      </c>
      <c r="B85" s="134" t="e" cm="1">
        <f t="array" aca="1" ref="B85" ca="1">B84+_xll.RiskNormal(0.5584 + 2*0.001787*A85 -3*0.00000155*A85^2 - 4*0.00000000133*A85^3,0.35*(0.5584 + 2*0.001787*A85 -3*0.00000155*A85^2 - 4*0.00000000133*A85^3),_xll.RiskTruncateP(0.05,0.95),_xll.RiskName("BW Gain"),_xll.RiskUnits("kg"))</f>
        <v>#NAME?</v>
      </c>
      <c r="C85" s="133" t="e" cm="1">
        <f t="array" aca="1" ref="C85" ca="1">_xll.RiskNormal(190,190*0.3941,_xll.RiskTruncateP(0.05,0.95),_xll.RiskName("Diet 1 Feed"),_xll.RiskUnits("ng/kg dry"))</f>
        <v>#NAME?</v>
      </c>
      <c r="D85" s="133">
        <v>0</v>
      </c>
      <c r="E85" s="163">
        <v>0</v>
      </c>
      <c r="F85" s="134" t="e" cm="1">
        <f t="array" aca="1" ref="F85" ca="1">_xll.RiskNormal((-0.0001*A85^2+0.0196*A85+11.697),(-0.0001*A85^2+0.0196*A85+11.697)*0.062,_xll.RiskTruncateP(0.05,0.95),_xll.RiskName("DMI Cow"),_xll.RiskUnits("kg"))</f>
        <v>#NAME?</v>
      </c>
      <c r="G85" s="134" t="e">
        <f t="shared" ca="1" si="9"/>
        <v>#NAME?</v>
      </c>
      <c r="H85" s="134" t="e" cm="1">
        <f t="array" aca="1" ref="H85" ca="1">_xll.RiskNormal('SW7'!C$12,'SW7'!D$12,_xll.RiskTruncateP(0.05,0.95),_xll.RiskName("Water Intake Cow"),_xll.RiskUnits("L"))</f>
        <v>#NAME?</v>
      </c>
      <c r="I85" s="134" t="e">
        <f t="shared" ca="1" si="12"/>
        <v>#NAME?</v>
      </c>
      <c r="J85" s="134" t="e">
        <f t="shared" ca="1" si="13"/>
        <v>#NAME?</v>
      </c>
      <c r="K85" s="134" t="e" cm="1">
        <f t="array" aca="1" ref="K85" ca="1">_xll.RiskNormal(-0.0000000257*A85^4+0.0000163*A85^3-0.003686*A85^2+0.3024*A85+1.445,(-0.0000000257*A85^4+0.0000163*A85^3-0.003686*A85^2+0.3024*A85+1.445)*0.355,_xll.RiskTruncateP(0.05,0.95),_xll.RiskName("Milk Intake"),_xll.RiskUnits("kg"))</f>
        <v>#NAME?</v>
      </c>
      <c r="L85" s="134" t="e" cm="1">
        <f t="array" aca="1" ref="L85" ca="1">_xll.RiskNormal(5.4702*LN(A85)-22.889,(5.4702*LN(A85)-22.889)*0.35,_xll.RiskTruncateP(0.05,0.95),_xll.RiskName("DMI"),_xll.RiskUnits("kg"))</f>
        <v>#NAME?</v>
      </c>
      <c r="M85" s="134" t="e" cm="1">
        <f t="array" aca="1" ref="M85" ca="1">_xll.RiskNormal(0.0243*L85,0.005*L85,_xll.RiskTruncateP(0.05,0.95),_xll.RiskName("Soil Intake"),_xll.RiskUnits("kg"))</f>
        <v>#NAME?</v>
      </c>
      <c r="N85" s="134" t="e">
        <f t="shared" ca="1" si="14"/>
        <v>#NAME?</v>
      </c>
      <c r="O85" s="134" t="e">
        <f t="shared" ca="1" si="15"/>
        <v>#NAME?</v>
      </c>
      <c r="P85" s="134" t="e">
        <f t="shared" ca="1" si="18"/>
        <v>#NAME?</v>
      </c>
      <c r="Q85" s="134" t="e">
        <f t="shared" ca="1" si="18"/>
        <v>#NAME?</v>
      </c>
      <c r="R85" s="134" t="e">
        <f t="shared" ca="1" si="18"/>
        <v>#NAME?</v>
      </c>
      <c r="S85" s="134" t="e">
        <f t="shared" ca="1" si="16"/>
        <v>#NAME?</v>
      </c>
      <c r="T85" s="134" t="e" cm="1">
        <f t="array" aca="1" ref="T85" ca="1">U84-(U84*(0.5^(1/_xll.RiskNormal('SW7'!C$2,'SW7'!D$2,_xll.RiskTruncateP(0.05,0.95),_xll.RiskName("Halflife"),_xll.RiskUnits("d")))))</f>
        <v>#NAME?</v>
      </c>
      <c r="U85" s="134" t="e">
        <f t="shared" ca="1" si="17"/>
        <v>#NAME?</v>
      </c>
      <c r="V85" s="137" t="e" cm="1">
        <f t="array" aca="1" ref="V85" ca="1">(U85*_xll.RiskNormal('SW7'!C$3,'SW7'!D$3,_xll.RiskTruncateP(0.05,0.95),_xll.RiskName("PFAS MUSCLE FRAC"))/(B85*_xll.RiskNormal('SW7'!C$4,'SW7'!E$4,_xll.RiskTruncateP(0.05,0.95),_xll.RiskName("MUSCLE BW FRAC"))))/1000</f>
        <v>#NAME?</v>
      </c>
      <c r="W85" s="137" t="e" cm="1">
        <f t="array" aca="1" ref="W85" ca="1">V85/_xll.RiskNormal('SW7'!C$5,'SW7'!D$5,_xll.RiskTruncateP(0.05,0.95),_xll.RiskName("Serum Part"))</f>
        <v>#NAME?</v>
      </c>
    </row>
    <row r="86" spans="1:23" x14ac:dyDescent="0.35">
      <c r="A86" s="133">
        <f t="shared" si="11"/>
        <v>83</v>
      </c>
      <c r="B86" s="134" t="e" cm="1">
        <f t="array" aca="1" ref="B86" ca="1">B85+_xll.RiskNormal(0.5584 + 2*0.001787*A86 -3*0.00000155*A86^2 - 4*0.00000000133*A86^3,0.35*(0.5584 + 2*0.001787*A86 -3*0.00000155*A86^2 - 4*0.00000000133*A86^3),_xll.RiskTruncateP(0.05,0.95),_xll.RiskName("BW Gain"),_xll.RiskUnits("kg"))</f>
        <v>#NAME?</v>
      </c>
      <c r="C86" s="133" t="e" cm="1">
        <f t="array" aca="1" ref="C86" ca="1">_xll.RiskNormal(190,190*0.3941,_xll.RiskTruncateP(0.05,0.95),_xll.RiskName("Diet 1 Feed"),_xll.RiskUnits("ng/kg dry"))</f>
        <v>#NAME?</v>
      </c>
      <c r="D86" s="133">
        <v>0</v>
      </c>
      <c r="E86" s="163">
        <v>0</v>
      </c>
      <c r="F86" s="134" t="e" cm="1">
        <f t="array" aca="1" ref="F86" ca="1">_xll.RiskNormal((-0.0001*A86^2+0.0196*A86+11.697),(-0.0001*A86^2+0.0196*A86+11.697)*0.062,_xll.RiskTruncateP(0.05,0.95),_xll.RiskName("DMI Cow"),_xll.RiskUnits("kg"))</f>
        <v>#NAME?</v>
      </c>
      <c r="G86" s="134" t="e">
        <f t="shared" ca="1" si="9"/>
        <v>#NAME?</v>
      </c>
      <c r="H86" s="134" t="e" cm="1">
        <f t="array" aca="1" ref="H86" ca="1">_xll.RiskNormal('SW7'!C$12,'SW7'!D$12,_xll.RiskTruncateP(0.05,0.95),_xll.RiskName("Water Intake Cow"),_xll.RiskUnits("L"))</f>
        <v>#NAME?</v>
      </c>
      <c r="I86" s="134" t="e">
        <f t="shared" ca="1" si="12"/>
        <v>#NAME?</v>
      </c>
      <c r="J86" s="134" t="e">
        <f t="shared" ca="1" si="13"/>
        <v>#NAME?</v>
      </c>
      <c r="K86" s="134" t="e" cm="1">
        <f t="array" aca="1" ref="K86" ca="1">_xll.RiskNormal(-0.0000000257*A86^4+0.0000163*A86^3-0.003686*A86^2+0.3024*A86+1.445,(-0.0000000257*A86^4+0.0000163*A86^3-0.003686*A86^2+0.3024*A86+1.445)*0.355,_xll.RiskTruncateP(0.05,0.95),_xll.RiskName("Milk Intake"),_xll.RiskUnits("kg"))</f>
        <v>#NAME?</v>
      </c>
      <c r="L86" s="134" t="e" cm="1">
        <f t="array" aca="1" ref="L86" ca="1">_xll.RiskNormal(5.4702*LN(A86)-22.889,(5.4702*LN(A86)-22.889)*0.35,_xll.RiskTruncateP(0.05,0.95),_xll.RiskName("DMI"),_xll.RiskUnits("kg"))</f>
        <v>#NAME?</v>
      </c>
      <c r="M86" s="134" t="e" cm="1">
        <f t="array" aca="1" ref="M86" ca="1">_xll.RiskNormal(0.0243*L86,0.005*L86,_xll.RiskTruncateP(0.05,0.95),_xll.RiskName("Soil Intake"),_xll.RiskUnits("kg"))</f>
        <v>#NAME?</v>
      </c>
      <c r="N86" s="134" t="e">
        <f t="shared" ca="1" si="14"/>
        <v>#NAME?</v>
      </c>
      <c r="O86" s="134" t="e">
        <f t="shared" ca="1" si="15"/>
        <v>#NAME?</v>
      </c>
      <c r="P86" s="134" t="e">
        <f t="shared" ca="1" si="18"/>
        <v>#NAME?</v>
      </c>
      <c r="Q86" s="134" t="e">
        <f t="shared" ca="1" si="18"/>
        <v>#NAME?</v>
      </c>
      <c r="R86" s="134" t="e">
        <f t="shared" ca="1" si="18"/>
        <v>#NAME?</v>
      </c>
      <c r="S86" s="134" t="e">
        <f t="shared" ca="1" si="16"/>
        <v>#NAME?</v>
      </c>
      <c r="T86" s="134" t="e" cm="1">
        <f t="array" aca="1" ref="T86" ca="1">U85-(U85*(0.5^(1/_xll.RiskNormal('SW7'!C$2,'SW7'!D$2,_xll.RiskTruncateP(0.05,0.95),_xll.RiskName("Halflife"),_xll.RiskUnits("d")))))</f>
        <v>#NAME?</v>
      </c>
      <c r="U86" s="134" t="e">
        <f t="shared" ca="1" si="17"/>
        <v>#NAME?</v>
      </c>
      <c r="V86" s="137" t="e" cm="1">
        <f t="array" aca="1" ref="V86" ca="1">(U86*_xll.RiskNormal('SW7'!C$3,'SW7'!D$3,_xll.RiskTruncateP(0.05,0.95),_xll.RiskName("PFAS MUSCLE FRAC"))/(B86*_xll.RiskNormal('SW7'!C$4,'SW7'!E$4,_xll.RiskTruncateP(0.05,0.95),_xll.RiskName("MUSCLE BW FRAC"))))/1000</f>
        <v>#NAME?</v>
      </c>
      <c r="W86" s="137" t="e" cm="1">
        <f t="array" aca="1" ref="W86" ca="1">V86/_xll.RiskNormal('SW7'!C$5,'SW7'!D$5,_xll.RiskTruncateP(0.05,0.95),_xll.RiskName("Serum Part"))</f>
        <v>#NAME?</v>
      </c>
    </row>
    <row r="87" spans="1:23" x14ac:dyDescent="0.35">
      <c r="A87" s="133">
        <f t="shared" si="11"/>
        <v>84</v>
      </c>
      <c r="B87" s="134" t="e" cm="1">
        <f t="array" aca="1" ref="B87" ca="1">B86+_xll.RiskNormal(0.5584 + 2*0.001787*A87 -3*0.00000155*A87^2 - 4*0.00000000133*A87^3,0.35*(0.5584 + 2*0.001787*A87 -3*0.00000155*A87^2 - 4*0.00000000133*A87^3),_xll.RiskTruncateP(0.05,0.95),_xll.RiskName("BW Gain"),_xll.RiskUnits("kg"))</f>
        <v>#NAME?</v>
      </c>
      <c r="C87" s="133" t="e" cm="1">
        <f t="array" aca="1" ref="C87" ca="1">_xll.RiskNormal(190,190*0.3941,_xll.RiskTruncateP(0.05,0.95),_xll.RiskName("Diet 1 Feed"),_xll.RiskUnits("ng/kg dry"))</f>
        <v>#NAME?</v>
      </c>
      <c r="D87" s="133">
        <v>0</v>
      </c>
      <c r="E87" s="163">
        <v>0</v>
      </c>
      <c r="F87" s="134" t="e" cm="1">
        <f t="array" aca="1" ref="F87" ca="1">_xll.RiskNormal((-0.0001*A87^2+0.0196*A87+11.697),(-0.0001*A87^2+0.0196*A87+11.697)*0.062,_xll.RiskTruncateP(0.05,0.95),_xll.RiskName("DMI Cow"),_xll.RiskUnits("kg"))</f>
        <v>#NAME?</v>
      </c>
      <c r="G87" s="134" t="e">
        <f t="shared" ca="1" si="9"/>
        <v>#NAME?</v>
      </c>
      <c r="H87" s="134" t="e" cm="1">
        <f t="array" aca="1" ref="H87" ca="1">_xll.RiskNormal('SW7'!C$12,'SW7'!D$12,_xll.RiskTruncateP(0.05,0.95),_xll.RiskName("Water Intake Cow"),_xll.RiskUnits("L"))</f>
        <v>#NAME?</v>
      </c>
      <c r="I87" s="134" t="e">
        <f t="shared" ca="1" si="12"/>
        <v>#NAME?</v>
      </c>
      <c r="J87" s="134" t="e">
        <f t="shared" ca="1" si="13"/>
        <v>#NAME?</v>
      </c>
      <c r="K87" s="134" t="e" cm="1">
        <f t="array" aca="1" ref="K87" ca="1">_xll.RiskNormal(-0.0000000257*A87^4+0.0000163*A87^3-0.003686*A87^2+0.3024*A87+1.445,(-0.0000000257*A87^4+0.0000163*A87^3-0.003686*A87^2+0.3024*A87+1.445)*0.355,_xll.RiskTruncateP(0.05,0.95),_xll.RiskName("Milk Intake"),_xll.RiskUnits("kg"))</f>
        <v>#NAME?</v>
      </c>
      <c r="L87" s="134" t="e" cm="1">
        <f t="array" aca="1" ref="L87" ca="1">_xll.RiskNormal(5.4702*LN(A87)-22.889,(5.4702*LN(A87)-22.889)*0.35,_xll.RiskTruncateP(0.05,0.95),_xll.RiskName("DMI"),_xll.RiskUnits("kg"))</f>
        <v>#NAME?</v>
      </c>
      <c r="M87" s="134" t="e" cm="1">
        <f t="array" aca="1" ref="M87" ca="1">_xll.RiskNormal(0.0243*L87,0.005*L87,_xll.RiskTruncateP(0.05,0.95),_xll.RiskName("Soil Intake"),_xll.RiskUnits("kg"))</f>
        <v>#NAME?</v>
      </c>
      <c r="N87" s="134" t="e">
        <f t="shared" ca="1" si="14"/>
        <v>#NAME?</v>
      </c>
      <c r="O87" s="134" t="e">
        <f t="shared" ca="1" si="15"/>
        <v>#NAME?</v>
      </c>
      <c r="P87" s="134" t="e">
        <f t="shared" ca="1" si="18"/>
        <v>#NAME?</v>
      </c>
      <c r="Q87" s="134" t="e">
        <f t="shared" ca="1" si="18"/>
        <v>#NAME?</v>
      </c>
      <c r="R87" s="134" t="e">
        <f t="shared" ca="1" si="18"/>
        <v>#NAME?</v>
      </c>
      <c r="S87" s="134" t="e">
        <f t="shared" ca="1" si="16"/>
        <v>#NAME?</v>
      </c>
      <c r="T87" s="134" t="e" cm="1">
        <f t="array" aca="1" ref="T87" ca="1">U86-(U86*(0.5^(1/_xll.RiskNormal('SW7'!C$2,'SW7'!D$2,_xll.RiskTruncateP(0.05,0.95),_xll.RiskName("Halflife"),_xll.RiskUnits("d")))))</f>
        <v>#NAME?</v>
      </c>
      <c r="U87" s="134" t="e">
        <f t="shared" ca="1" si="17"/>
        <v>#NAME?</v>
      </c>
      <c r="V87" s="137" t="e" cm="1">
        <f t="array" aca="1" ref="V87" ca="1">(U87*_xll.RiskNormal('SW7'!C$3,'SW7'!D$3,_xll.RiskTruncateP(0.05,0.95),_xll.RiskName("PFAS MUSCLE FRAC"))/(B87*_xll.RiskNormal('SW7'!C$4,'SW7'!E$4,_xll.RiskTruncateP(0.05,0.95),_xll.RiskName("MUSCLE BW FRAC"))))/1000</f>
        <v>#NAME?</v>
      </c>
      <c r="W87" s="137" t="e" cm="1">
        <f t="array" aca="1" ref="W87" ca="1">V87/_xll.RiskNormal('SW7'!C$5,'SW7'!D$5,_xll.RiskTruncateP(0.05,0.95),_xll.RiskName("Serum Part"))</f>
        <v>#NAME?</v>
      </c>
    </row>
    <row r="88" spans="1:23" x14ac:dyDescent="0.35">
      <c r="A88" s="133">
        <f t="shared" si="11"/>
        <v>85</v>
      </c>
      <c r="B88" s="134" t="e" cm="1">
        <f t="array" aca="1" ref="B88" ca="1">B87+_xll.RiskNormal(0.5584 + 2*0.001787*A88 -3*0.00000155*A88^2 - 4*0.00000000133*A88^3,0.35*(0.5584 + 2*0.001787*A88 -3*0.00000155*A88^2 - 4*0.00000000133*A88^3),_xll.RiskTruncateP(0.05,0.95),_xll.RiskName("BW Gain"),_xll.RiskUnits("kg"))</f>
        <v>#NAME?</v>
      </c>
      <c r="C88" s="133" t="e" cm="1">
        <f t="array" aca="1" ref="C88" ca="1">_xll.RiskNormal(190,190*0.3941,_xll.RiskTruncateP(0.05,0.95),_xll.RiskName("Diet 1 Feed"),_xll.RiskUnits("ng/kg dry"))</f>
        <v>#NAME?</v>
      </c>
      <c r="D88" s="133">
        <v>0</v>
      </c>
      <c r="E88" s="163">
        <v>0</v>
      </c>
      <c r="F88" s="134" t="e" cm="1">
        <f t="array" aca="1" ref="F88" ca="1">_xll.RiskNormal((-0.0001*A88^2+0.0196*A88+11.697),(-0.0001*A88^2+0.0196*A88+11.697)*0.062,_xll.RiskTruncateP(0.05,0.95),_xll.RiskName("DMI Cow"),_xll.RiskUnits("kg"))</f>
        <v>#NAME?</v>
      </c>
      <c r="G88" s="134" t="e">
        <f t="shared" ca="1" si="9"/>
        <v>#NAME?</v>
      </c>
      <c r="H88" s="134" t="e" cm="1">
        <f t="array" aca="1" ref="H88" ca="1">_xll.RiskNormal('SW7'!C$12,'SW7'!D$12,_xll.RiskTruncateP(0.05,0.95),_xll.RiskName("Water Intake Cow"),_xll.RiskUnits("L"))</f>
        <v>#NAME?</v>
      </c>
      <c r="I88" s="134" t="e">
        <f t="shared" ca="1" si="12"/>
        <v>#NAME?</v>
      </c>
      <c r="J88" s="134" t="e">
        <f t="shared" ca="1" si="13"/>
        <v>#NAME?</v>
      </c>
      <c r="K88" s="134" t="e" cm="1">
        <f t="array" aca="1" ref="K88" ca="1">_xll.RiskNormal(-0.0000000257*A88^4+0.0000163*A88^3-0.003686*A88^2+0.3024*A88+1.445,(-0.0000000257*A88^4+0.0000163*A88^3-0.003686*A88^2+0.3024*A88+1.445)*0.355,_xll.RiskTruncateP(0.05,0.95),_xll.RiskName("Milk Intake"),_xll.RiskUnits("kg"))</f>
        <v>#NAME?</v>
      </c>
      <c r="L88" s="134" t="e" cm="1">
        <f t="array" aca="1" ref="L88" ca="1">_xll.RiskNormal(5.4702*LN(A88)-22.889,(5.4702*LN(A88)-22.889)*0.35,_xll.RiskTruncateP(0.05,0.95),_xll.RiskName("DMI"),_xll.RiskUnits("kg"))</f>
        <v>#NAME?</v>
      </c>
      <c r="M88" s="134" t="e" cm="1">
        <f t="array" aca="1" ref="M88" ca="1">_xll.RiskNormal(0.0243*L88,0.005*L88,_xll.RiskTruncateP(0.05,0.95),_xll.RiskName("Soil Intake"),_xll.RiskUnits("kg"))</f>
        <v>#NAME?</v>
      </c>
      <c r="N88" s="134" t="e">
        <f t="shared" ca="1" si="14"/>
        <v>#NAME?</v>
      </c>
      <c r="O88" s="134" t="e">
        <f t="shared" ca="1" si="15"/>
        <v>#NAME?</v>
      </c>
      <c r="P88" s="134" t="e">
        <f t="shared" ca="1" si="18"/>
        <v>#NAME?</v>
      </c>
      <c r="Q88" s="134" t="e">
        <f t="shared" ca="1" si="18"/>
        <v>#NAME?</v>
      </c>
      <c r="R88" s="134" t="e">
        <f t="shared" ca="1" si="18"/>
        <v>#NAME?</v>
      </c>
      <c r="S88" s="134" t="e">
        <f t="shared" ca="1" si="16"/>
        <v>#NAME?</v>
      </c>
      <c r="T88" s="134" t="e" cm="1">
        <f t="array" aca="1" ref="T88" ca="1">U87-(U87*(0.5^(1/_xll.RiskNormal('SW7'!C$2,'SW7'!D$2,_xll.RiskTruncateP(0.05,0.95),_xll.RiskName("Halflife"),_xll.RiskUnits("d")))))</f>
        <v>#NAME?</v>
      </c>
      <c r="U88" s="134" t="e">
        <f t="shared" ca="1" si="17"/>
        <v>#NAME?</v>
      </c>
      <c r="V88" s="137" t="e" cm="1">
        <f t="array" aca="1" ref="V88" ca="1">(U88*_xll.RiskNormal('SW7'!C$3,'SW7'!D$3,_xll.RiskTruncateP(0.05,0.95),_xll.RiskName("PFAS MUSCLE FRAC"))/(B88*_xll.RiskNormal('SW7'!C$4,'SW7'!E$4,_xll.RiskTruncateP(0.05,0.95),_xll.RiskName("MUSCLE BW FRAC"))))/1000</f>
        <v>#NAME?</v>
      </c>
      <c r="W88" s="137" t="e" cm="1">
        <f t="array" aca="1" ref="W88" ca="1">V88/_xll.RiskNormal('SW7'!C$5,'SW7'!D$5,_xll.RiskTruncateP(0.05,0.95),_xll.RiskName("Serum Part"))</f>
        <v>#NAME?</v>
      </c>
    </row>
    <row r="89" spans="1:23" x14ac:dyDescent="0.35">
      <c r="A89" s="133">
        <f t="shared" si="11"/>
        <v>86</v>
      </c>
      <c r="B89" s="134" t="e" cm="1">
        <f t="array" aca="1" ref="B89" ca="1">B88+_xll.RiskNormal(0.5584 + 2*0.001787*A89 -3*0.00000155*A89^2 - 4*0.00000000133*A89^3,0.35*(0.5584 + 2*0.001787*A89 -3*0.00000155*A89^2 - 4*0.00000000133*A89^3),_xll.RiskTruncateP(0.05,0.95),_xll.RiskName("BW Gain"),_xll.RiskUnits("kg"))</f>
        <v>#NAME?</v>
      </c>
      <c r="C89" s="133" t="e" cm="1">
        <f t="array" aca="1" ref="C89" ca="1">_xll.RiskNormal(190,190*0.3941,_xll.RiskTruncateP(0.05,0.95),_xll.RiskName("Diet 1 Feed"),_xll.RiskUnits("ng/kg dry"))</f>
        <v>#NAME?</v>
      </c>
      <c r="D89" s="133">
        <v>0</v>
      </c>
      <c r="E89" s="163">
        <v>0</v>
      </c>
      <c r="F89" s="134" t="e" cm="1">
        <f t="array" aca="1" ref="F89" ca="1">_xll.RiskNormal((-0.0001*A89^2+0.0196*A89+11.697),(-0.0001*A89^2+0.0196*A89+11.697)*0.062,_xll.RiskTruncateP(0.05,0.95),_xll.RiskName("DMI Cow"),_xll.RiskUnits("kg"))</f>
        <v>#NAME?</v>
      </c>
      <c r="G89" s="134" t="e">
        <f t="shared" ca="1" si="9"/>
        <v>#NAME?</v>
      </c>
      <c r="H89" s="134" t="e" cm="1">
        <f t="array" aca="1" ref="H89" ca="1">_xll.RiskNormal('SW7'!C$12,'SW7'!D$12,_xll.RiskTruncateP(0.05,0.95),_xll.RiskName("Water Intake Cow"),_xll.RiskUnits("L"))</f>
        <v>#NAME?</v>
      </c>
      <c r="I89" s="134" t="e">
        <f t="shared" ca="1" si="12"/>
        <v>#NAME?</v>
      </c>
      <c r="J89" s="134" t="e">
        <f t="shared" ca="1" si="13"/>
        <v>#NAME?</v>
      </c>
      <c r="K89" s="134" t="e" cm="1">
        <f t="array" aca="1" ref="K89" ca="1">_xll.RiskNormal(-0.0000000257*A89^4+0.0000163*A89^3-0.003686*A89^2+0.3024*A89+1.445,(-0.0000000257*A89^4+0.0000163*A89^3-0.003686*A89^2+0.3024*A89+1.445)*0.355,_xll.RiskTruncateP(0.05,0.95),_xll.RiskName("Milk Intake"),_xll.RiskUnits("kg"))</f>
        <v>#NAME?</v>
      </c>
      <c r="L89" s="134" t="e" cm="1">
        <f t="array" aca="1" ref="L89" ca="1">_xll.RiskNormal(5.4702*LN(A89)-22.889,(5.4702*LN(A89)-22.889)*0.35,_xll.RiskTruncateP(0.05,0.95),_xll.RiskName("DMI"),_xll.RiskUnits("kg"))</f>
        <v>#NAME?</v>
      </c>
      <c r="M89" s="134" t="e" cm="1">
        <f t="array" aca="1" ref="M89" ca="1">_xll.RiskNormal(0.0243*L89,0.005*L89,_xll.RiskTruncateP(0.05,0.95),_xll.RiskName("Soil Intake"),_xll.RiskUnits("kg"))</f>
        <v>#NAME?</v>
      </c>
      <c r="N89" s="134" t="e">
        <f t="shared" ca="1" si="14"/>
        <v>#NAME?</v>
      </c>
      <c r="O89" s="134" t="e">
        <f t="shared" ca="1" si="15"/>
        <v>#NAME?</v>
      </c>
      <c r="P89" s="134" t="e">
        <f t="shared" ca="1" si="18"/>
        <v>#NAME?</v>
      </c>
      <c r="Q89" s="134" t="e">
        <f t="shared" ca="1" si="18"/>
        <v>#NAME?</v>
      </c>
      <c r="R89" s="134" t="e">
        <f t="shared" ca="1" si="18"/>
        <v>#NAME?</v>
      </c>
      <c r="S89" s="134" t="e">
        <f t="shared" ca="1" si="16"/>
        <v>#NAME?</v>
      </c>
      <c r="T89" s="134" t="e" cm="1">
        <f t="array" aca="1" ref="T89" ca="1">U88-(U88*(0.5^(1/_xll.RiskNormal('SW7'!C$2,'SW7'!D$2,_xll.RiskTruncateP(0.05,0.95),_xll.RiskName("Halflife"),_xll.RiskUnits("d")))))</f>
        <v>#NAME?</v>
      </c>
      <c r="U89" s="134" t="e">
        <f t="shared" ca="1" si="17"/>
        <v>#NAME?</v>
      </c>
      <c r="V89" s="137" t="e" cm="1">
        <f t="array" aca="1" ref="V89" ca="1">(U89*_xll.RiskNormal('SW7'!C$3,'SW7'!D$3,_xll.RiskTruncateP(0.05,0.95),_xll.RiskName("PFAS MUSCLE FRAC"))/(B89*_xll.RiskNormal('SW7'!C$4,'SW7'!E$4,_xll.RiskTruncateP(0.05,0.95),_xll.RiskName("MUSCLE BW FRAC"))))/1000</f>
        <v>#NAME?</v>
      </c>
      <c r="W89" s="137" t="e" cm="1">
        <f t="array" aca="1" ref="W89" ca="1">V89/_xll.RiskNormal('SW7'!C$5,'SW7'!D$5,_xll.RiskTruncateP(0.05,0.95),_xll.RiskName("Serum Part"))</f>
        <v>#NAME?</v>
      </c>
    </row>
    <row r="90" spans="1:23" x14ac:dyDescent="0.35">
      <c r="A90" s="133">
        <f t="shared" si="11"/>
        <v>87</v>
      </c>
      <c r="B90" s="134" t="e" cm="1">
        <f t="array" aca="1" ref="B90" ca="1">B89+_xll.RiskNormal(0.5584 + 2*0.001787*A90 -3*0.00000155*A90^2 - 4*0.00000000133*A90^3,0.35*(0.5584 + 2*0.001787*A90 -3*0.00000155*A90^2 - 4*0.00000000133*A90^3),_xll.RiskTruncateP(0.05,0.95),_xll.RiskName("BW Gain"),_xll.RiskUnits("kg"))</f>
        <v>#NAME?</v>
      </c>
      <c r="C90" s="133" t="e" cm="1">
        <f t="array" aca="1" ref="C90" ca="1">_xll.RiskNormal(190,190*0.3941,_xll.RiskTruncateP(0.05,0.95),_xll.RiskName("Diet 1 Feed"),_xll.RiskUnits("ng/kg dry"))</f>
        <v>#NAME?</v>
      </c>
      <c r="D90" s="133">
        <v>0</v>
      </c>
      <c r="E90" s="163">
        <v>0</v>
      </c>
      <c r="F90" s="134" t="e" cm="1">
        <f t="array" aca="1" ref="F90" ca="1">_xll.RiskNormal((-0.0001*A90^2+0.0196*A90+11.697),(-0.0001*A90^2+0.0196*A90+11.697)*0.062,_xll.RiskTruncateP(0.05,0.95),_xll.RiskName("DMI Cow"),_xll.RiskUnits("kg"))</f>
        <v>#NAME?</v>
      </c>
      <c r="G90" s="134" t="e">
        <f t="shared" ca="1" si="9"/>
        <v>#NAME?</v>
      </c>
      <c r="H90" s="134" t="e" cm="1">
        <f t="array" aca="1" ref="H90" ca="1">_xll.RiskNormal('SW7'!C$12,'SW7'!D$12,_xll.RiskTruncateP(0.05,0.95),_xll.RiskName("Water Intake Cow"),_xll.RiskUnits("L"))</f>
        <v>#NAME?</v>
      </c>
      <c r="I90" s="134" t="e">
        <f t="shared" ca="1" si="12"/>
        <v>#NAME?</v>
      </c>
      <c r="J90" s="134" t="e">
        <f t="shared" ca="1" si="13"/>
        <v>#NAME?</v>
      </c>
      <c r="K90" s="134" t="e" cm="1">
        <f t="array" aca="1" ref="K90" ca="1">_xll.RiskNormal(-0.0000000257*A90^4+0.0000163*A90^3-0.003686*A90^2+0.3024*A90+1.445,(-0.0000000257*A90^4+0.0000163*A90^3-0.003686*A90^2+0.3024*A90+1.445)*0.355,_xll.RiskTruncateP(0.05,0.95),_xll.RiskName("Milk Intake"),_xll.RiskUnits("kg"))</f>
        <v>#NAME?</v>
      </c>
      <c r="L90" s="134" t="e" cm="1">
        <f t="array" aca="1" ref="L90" ca="1">_xll.RiskNormal(5.4702*LN(A90)-22.889,(5.4702*LN(A90)-22.889)*0.35,_xll.RiskTruncateP(0.05,0.95),_xll.RiskName("DMI"),_xll.RiskUnits("kg"))</f>
        <v>#NAME?</v>
      </c>
      <c r="M90" s="134" t="e" cm="1">
        <f t="array" aca="1" ref="M90" ca="1">_xll.RiskNormal(0.0243*L90,0.005*L90,_xll.RiskTruncateP(0.05,0.95),_xll.RiskName("Soil Intake"),_xll.RiskUnits("kg"))</f>
        <v>#NAME?</v>
      </c>
      <c r="N90" s="134" t="e">
        <f t="shared" ca="1" si="14"/>
        <v>#NAME?</v>
      </c>
      <c r="O90" s="134" t="e">
        <f t="shared" ca="1" si="15"/>
        <v>#NAME?</v>
      </c>
      <c r="P90" s="134" t="e">
        <f t="shared" ca="1" si="18"/>
        <v>#NAME?</v>
      </c>
      <c r="Q90" s="134" t="e">
        <f t="shared" ca="1" si="18"/>
        <v>#NAME?</v>
      </c>
      <c r="R90" s="134" t="e">
        <f t="shared" ca="1" si="18"/>
        <v>#NAME?</v>
      </c>
      <c r="S90" s="134" t="e">
        <f t="shared" ca="1" si="16"/>
        <v>#NAME?</v>
      </c>
      <c r="T90" s="134" t="e" cm="1">
        <f t="array" aca="1" ref="T90" ca="1">U89-(U89*(0.5^(1/_xll.RiskNormal('SW7'!C$2,'SW7'!D$2,_xll.RiskTruncateP(0.05,0.95),_xll.RiskName("Halflife"),_xll.RiskUnits("d")))))</f>
        <v>#NAME?</v>
      </c>
      <c r="U90" s="134" t="e">
        <f t="shared" ca="1" si="17"/>
        <v>#NAME?</v>
      </c>
      <c r="V90" s="137" t="e" cm="1">
        <f t="array" aca="1" ref="V90" ca="1">(U90*_xll.RiskNormal('SW7'!C$3,'SW7'!D$3,_xll.RiskTruncateP(0.05,0.95),_xll.RiskName("PFAS MUSCLE FRAC"))/(B90*_xll.RiskNormal('SW7'!C$4,'SW7'!E$4,_xll.RiskTruncateP(0.05,0.95),_xll.RiskName("MUSCLE BW FRAC"))))/1000</f>
        <v>#NAME?</v>
      </c>
      <c r="W90" s="137" t="e" cm="1">
        <f t="array" aca="1" ref="W90" ca="1">V90/_xll.RiskNormal('SW7'!C$5,'SW7'!D$5,_xll.RiskTruncateP(0.05,0.95),_xll.RiskName("Serum Part"))</f>
        <v>#NAME?</v>
      </c>
    </row>
    <row r="91" spans="1:23" x14ac:dyDescent="0.35">
      <c r="A91" s="133">
        <f t="shared" si="11"/>
        <v>88</v>
      </c>
      <c r="B91" s="134" t="e" cm="1">
        <f t="array" aca="1" ref="B91" ca="1">B90+_xll.RiskNormal(0.5584 + 2*0.001787*A91 -3*0.00000155*A91^2 - 4*0.00000000133*A91^3,0.35*(0.5584 + 2*0.001787*A91 -3*0.00000155*A91^2 - 4*0.00000000133*A91^3),_xll.RiskTruncateP(0.05,0.95),_xll.RiskName("BW Gain"),_xll.RiskUnits("kg"))</f>
        <v>#NAME?</v>
      </c>
      <c r="C91" s="133" t="e" cm="1">
        <f t="array" aca="1" ref="C91" ca="1">_xll.RiskNormal(190,190*0.3941,_xll.RiskTruncateP(0.05,0.95),_xll.RiskName("Diet 1 Feed"),_xll.RiskUnits("ng/kg dry"))</f>
        <v>#NAME?</v>
      </c>
      <c r="D91" s="133">
        <v>0</v>
      </c>
      <c r="E91" s="163">
        <v>0</v>
      </c>
      <c r="F91" s="134" t="e" cm="1">
        <f t="array" aca="1" ref="F91" ca="1">_xll.RiskNormal((-0.0001*A91^2+0.0196*A91+11.697),(-0.0001*A91^2+0.0196*A91+11.697)*0.062,_xll.RiskTruncateP(0.05,0.95),_xll.RiskName("DMI Cow"),_xll.RiskUnits("kg"))</f>
        <v>#NAME?</v>
      </c>
      <c r="G91" s="134" t="e">
        <f t="shared" ca="1" si="9"/>
        <v>#NAME?</v>
      </c>
      <c r="H91" s="134" t="e" cm="1">
        <f t="array" aca="1" ref="H91" ca="1">_xll.RiskNormal('SW7'!C$12,'SW7'!D$12,_xll.RiskTruncateP(0.05,0.95),_xll.RiskName("Water Intake Cow"),_xll.RiskUnits("L"))</f>
        <v>#NAME?</v>
      </c>
      <c r="I91" s="134" t="e">
        <f t="shared" ca="1" si="12"/>
        <v>#NAME?</v>
      </c>
      <c r="J91" s="134" t="e">
        <f t="shared" ca="1" si="13"/>
        <v>#NAME?</v>
      </c>
      <c r="K91" s="134" t="e" cm="1">
        <f t="array" aca="1" ref="K91" ca="1">_xll.RiskNormal(-0.0000000257*A91^4+0.0000163*A91^3-0.003686*A91^2+0.3024*A91+1.445,(-0.0000000257*A91^4+0.0000163*A91^3-0.003686*A91^2+0.3024*A91+1.445)*0.355,_xll.RiskTruncateP(0.05,0.95),_xll.RiskName("Milk Intake"),_xll.RiskUnits("kg"))</f>
        <v>#NAME?</v>
      </c>
      <c r="L91" s="134" t="e" cm="1">
        <f t="array" aca="1" ref="L91" ca="1">_xll.RiskNormal(5.4702*LN(A91)-22.889,(5.4702*LN(A91)-22.889)*0.35,_xll.RiskTruncateP(0.05,0.95),_xll.RiskName("DMI"),_xll.RiskUnits("kg"))</f>
        <v>#NAME?</v>
      </c>
      <c r="M91" s="134" t="e" cm="1">
        <f t="array" aca="1" ref="M91" ca="1">_xll.RiskNormal(0.0243*L91,0.005*L91,_xll.RiskTruncateP(0.05,0.95),_xll.RiskName("Soil Intake"),_xll.RiskUnits("kg"))</f>
        <v>#NAME?</v>
      </c>
      <c r="N91" s="134" t="e">
        <f t="shared" ca="1" si="14"/>
        <v>#NAME?</v>
      </c>
      <c r="O91" s="134" t="e">
        <f t="shared" ca="1" si="15"/>
        <v>#NAME?</v>
      </c>
      <c r="P91" s="134" t="e">
        <f t="shared" ca="1" si="18"/>
        <v>#NAME?</v>
      </c>
      <c r="Q91" s="134" t="e">
        <f t="shared" ca="1" si="18"/>
        <v>#NAME?</v>
      </c>
      <c r="R91" s="134" t="e">
        <f t="shared" ca="1" si="18"/>
        <v>#NAME?</v>
      </c>
      <c r="S91" s="134" t="e">
        <f t="shared" ca="1" si="16"/>
        <v>#NAME?</v>
      </c>
      <c r="T91" s="134" t="e" cm="1">
        <f t="array" aca="1" ref="T91" ca="1">U90-(U90*(0.5^(1/_xll.RiskNormal('SW7'!C$2,'SW7'!D$2,_xll.RiskTruncateP(0.05,0.95),_xll.RiskName("Halflife"),_xll.RiskUnits("d")))))</f>
        <v>#NAME?</v>
      </c>
      <c r="U91" s="134" t="e">
        <f t="shared" ca="1" si="17"/>
        <v>#NAME?</v>
      </c>
      <c r="V91" s="137" t="e" cm="1">
        <f t="array" aca="1" ref="V91" ca="1">(U91*_xll.RiskNormal('SW7'!C$3,'SW7'!D$3,_xll.RiskTruncateP(0.05,0.95),_xll.RiskName("PFAS MUSCLE FRAC"))/(B91*_xll.RiskNormal('SW7'!C$4,'SW7'!E$4,_xll.RiskTruncateP(0.05,0.95),_xll.RiskName("MUSCLE BW FRAC"))))/1000</f>
        <v>#NAME?</v>
      </c>
      <c r="W91" s="137" t="e" cm="1">
        <f t="array" aca="1" ref="W91" ca="1">V91/_xll.RiskNormal('SW7'!C$5,'SW7'!D$5,_xll.RiskTruncateP(0.05,0.95),_xll.RiskName("Serum Part"))</f>
        <v>#NAME?</v>
      </c>
    </row>
    <row r="92" spans="1:23" x14ac:dyDescent="0.35">
      <c r="A92" s="133">
        <f t="shared" si="11"/>
        <v>89</v>
      </c>
      <c r="B92" s="134" t="e" cm="1">
        <f t="array" aca="1" ref="B92" ca="1">B91+_xll.RiskNormal(0.5584 + 2*0.001787*A92 -3*0.00000155*A92^2 - 4*0.00000000133*A92^3,0.35*(0.5584 + 2*0.001787*A92 -3*0.00000155*A92^2 - 4*0.00000000133*A92^3),_xll.RiskTruncateP(0.05,0.95),_xll.RiskName("BW Gain"),_xll.RiskUnits("kg"))</f>
        <v>#NAME?</v>
      </c>
      <c r="C92" s="133" t="e" cm="1">
        <f t="array" aca="1" ref="C92" ca="1">_xll.RiskNormal(190,190*0.3941,_xll.RiskTruncateP(0.05,0.95),_xll.RiskName("Diet 1 Feed"),_xll.RiskUnits("ng/kg dry"))</f>
        <v>#NAME?</v>
      </c>
      <c r="D92" s="133">
        <v>0</v>
      </c>
      <c r="E92" s="163">
        <v>0</v>
      </c>
      <c r="F92" s="134" t="e" cm="1">
        <f t="array" aca="1" ref="F92" ca="1">_xll.RiskNormal((-0.0001*A92^2+0.0196*A92+11.697),(-0.0001*A92^2+0.0196*A92+11.697)*0.062,_xll.RiskTruncateP(0.05,0.95),_xll.RiskName("DMI Cow"),_xll.RiskUnits("kg"))</f>
        <v>#NAME?</v>
      </c>
      <c r="G92" s="134" t="e">
        <f t="shared" ca="1" si="9"/>
        <v>#NAME?</v>
      </c>
      <c r="H92" s="134" t="e" cm="1">
        <f t="array" aca="1" ref="H92" ca="1">_xll.RiskNormal('SW7'!C$12,'SW7'!D$12,_xll.RiskTruncateP(0.05,0.95),_xll.RiskName("Water Intake Cow"),_xll.RiskUnits("L"))</f>
        <v>#NAME?</v>
      </c>
      <c r="I92" s="134" t="e">
        <f t="shared" ca="1" si="12"/>
        <v>#NAME?</v>
      </c>
      <c r="J92" s="134" t="e">
        <f t="shared" ca="1" si="13"/>
        <v>#NAME?</v>
      </c>
      <c r="K92" s="134" t="e" cm="1">
        <f t="array" aca="1" ref="K92" ca="1">_xll.RiskNormal(-0.0000000257*A92^4+0.0000163*A92^3-0.003686*A92^2+0.3024*A92+1.445,(-0.0000000257*A92^4+0.0000163*A92^3-0.003686*A92^2+0.3024*A92+1.445)*0.355,_xll.RiskTruncateP(0.05,0.95),_xll.RiskName("Milk Intake"),_xll.RiskUnits("kg"))</f>
        <v>#NAME?</v>
      </c>
      <c r="L92" s="134" t="e" cm="1">
        <f t="array" aca="1" ref="L92" ca="1">_xll.RiskNormal(5.4702*LN(A92)-22.889,(5.4702*LN(A92)-22.889)*0.35,_xll.RiskTruncateP(0.05,0.95),_xll.RiskName("DMI"),_xll.RiskUnits("kg"))</f>
        <v>#NAME?</v>
      </c>
      <c r="M92" s="134" t="e" cm="1">
        <f t="array" aca="1" ref="M92" ca="1">_xll.RiskNormal(0.0243*L92,0.005*L92,_xll.RiskTruncateP(0.05,0.95),_xll.RiskName("Soil Intake"),_xll.RiskUnits("kg"))</f>
        <v>#NAME?</v>
      </c>
      <c r="N92" s="134" t="e">
        <f t="shared" ca="1" si="14"/>
        <v>#NAME?</v>
      </c>
      <c r="O92" s="134" t="e">
        <f t="shared" ca="1" si="15"/>
        <v>#NAME?</v>
      </c>
      <c r="P92" s="134" t="e">
        <f t="shared" ca="1" si="18"/>
        <v>#NAME?</v>
      </c>
      <c r="Q92" s="134" t="e">
        <f t="shared" ca="1" si="18"/>
        <v>#NAME?</v>
      </c>
      <c r="R92" s="134" t="e">
        <f t="shared" ca="1" si="18"/>
        <v>#NAME?</v>
      </c>
      <c r="S92" s="134" t="e">
        <f t="shared" ca="1" si="16"/>
        <v>#NAME?</v>
      </c>
      <c r="T92" s="134" t="e" cm="1">
        <f t="array" aca="1" ref="T92" ca="1">U91-(U91*(0.5^(1/_xll.RiskNormal('SW7'!C$2,'SW7'!D$2,_xll.RiskTruncateP(0.05,0.95),_xll.RiskName("Halflife"),_xll.RiskUnits("d")))))</f>
        <v>#NAME?</v>
      </c>
      <c r="U92" s="134" t="e">
        <f t="shared" ca="1" si="17"/>
        <v>#NAME?</v>
      </c>
      <c r="V92" s="137" t="e" cm="1">
        <f t="array" aca="1" ref="V92" ca="1">(U92*_xll.RiskNormal('SW7'!C$3,'SW7'!D$3,_xll.RiskTruncateP(0.05,0.95),_xll.RiskName("PFAS MUSCLE FRAC"))/(B92*_xll.RiskNormal('SW7'!C$4,'SW7'!E$4,_xll.RiskTruncateP(0.05,0.95),_xll.RiskName("MUSCLE BW FRAC"))))/1000</f>
        <v>#NAME?</v>
      </c>
      <c r="W92" s="137" t="e" cm="1">
        <f t="array" aca="1" ref="W92" ca="1">V92/_xll.RiskNormal('SW7'!C$5,'SW7'!D$5,_xll.RiskTruncateP(0.05,0.95),_xll.RiskName("Serum Part"))</f>
        <v>#NAME?</v>
      </c>
    </row>
    <row r="93" spans="1:23" x14ac:dyDescent="0.35">
      <c r="A93" s="133">
        <f t="shared" si="11"/>
        <v>90</v>
      </c>
      <c r="B93" s="134" t="e" cm="1">
        <f t="array" aca="1" ref="B93" ca="1">B92+_xll.RiskNormal(0.5584 + 2*0.001787*A93 -3*0.00000155*A93^2 - 4*0.00000000133*A93^3,0.35*(0.5584 + 2*0.001787*A93 -3*0.00000155*A93^2 - 4*0.00000000133*A93^3),_xll.RiskTruncateP(0.05,0.95),_xll.RiskName("BW Gain"),_xll.RiskUnits("kg"))</f>
        <v>#NAME?</v>
      </c>
      <c r="C93" s="133" t="e" cm="1">
        <f t="array" aca="1" ref="C93" ca="1">_xll.RiskNormal(190,190*0.3941,_xll.RiskTruncateP(0.05,0.95),_xll.RiskName("Diet 1 Feed"),_xll.RiskUnits("ng/kg dry"))</f>
        <v>#NAME?</v>
      </c>
      <c r="D93" s="133">
        <v>0</v>
      </c>
      <c r="E93" s="163">
        <v>0</v>
      </c>
      <c r="F93" s="134" t="e" cm="1">
        <f t="array" aca="1" ref="F93" ca="1">_xll.RiskNormal((-0.0001*A93^2+0.0196*A93+11.697),(-0.0001*A93^2+0.0196*A93+11.697)*0.062,_xll.RiskTruncateP(0.05,0.95),_xll.RiskName("DMI Cow"),_xll.RiskUnits("kg"))</f>
        <v>#NAME?</v>
      </c>
      <c r="G93" s="134" t="e">
        <f t="shared" ca="1" si="9"/>
        <v>#NAME?</v>
      </c>
      <c r="H93" s="134" t="e" cm="1">
        <f t="array" aca="1" ref="H93" ca="1">_xll.RiskNormal('SW7'!C$12,'SW7'!D$12,_xll.RiskTruncateP(0.05,0.95),_xll.RiskName("Water Intake Cow"),_xll.RiskUnits("L"))</f>
        <v>#NAME?</v>
      </c>
      <c r="I93" s="134" t="e">
        <f t="shared" ca="1" si="12"/>
        <v>#NAME?</v>
      </c>
      <c r="J93" s="134" t="e">
        <f t="shared" ca="1" si="13"/>
        <v>#NAME?</v>
      </c>
      <c r="K93" s="134" t="e" cm="1">
        <f t="array" aca="1" ref="K93" ca="1">_xll.RiskNormal(-0.0000000257*A93^4+0.0000163*A93^3-0.003686*A93^2+0.3024*A93+1.445,(-0.0000000257*A93^4+0.0000163*A93^3-0.003686*A93^2+0.3024*A93+1.445)*0.355,_xll.RiskTruncateP(0.05,0.95),_xll.RiskName("Milk Intake"),_xll.RiskUnits("kg"))</f>
        <v>#NAME?</v>
      </c>
      <c r="L93" s="134" t="e" cm="1">
        <f t="array" aca="1" ref="L93" ca="1">_xll.RiskNormal(5.4702*LN(A93)-22.889,(5.4702*LN(A93)-22.889)*0.35,_xll.RiskTruncateP(0.05,0.95),_xll.RiskName("DMI"),_xll.RiskUnits("kg"))</f>
        <v>#NAME?</v>
      </c>
      <c r="M93" s="134" t="e" cm="1">
        <f t="array" aca="1" ref="M93" ca="1">_xll.RiskNormal(0.0243*L93,0.005*L93,_xll.RiskTruncateP(0.05,0.95),_xll.RiskName("Soil Intake"),_xll.RiskUnits("kg"))</f>
        <v>#NAME?</v>
      </c>
      <c r="N93" s="134" t="e">
        <f t="shared" ca="1" si="14"/>
        <v>#NAME?</v>
      </c>
      <c r="O93" s="134" t="e">
        <f t="shared" ca="1" si="15"/>
        <v>#NAME?</v>
      </c>
      <c r="P93" s="134" t="e">
        <f t="shared" ca="1" si="18"/>
        <v>#NAME?</v>
      </c>
      <c r="Q93" s="134" t="e">
        <f t="shared" ca="1" si="18"/>
        <v>#NAME?</v>
      </c>
      <c r="R93" s="134" t="e">
        <f t="shared" ca="1" si="18"/>
        <v>#NAME?</v>
      </c>
      <c r="S93" s="134" t="e">
        <f t="shared" ca="1" si="16"/>
        <v>#NAME?</v>
      </c>
      <c r="T93" s="134" t="e" cm="1">
        <f t="array" aca="1" ref="T93" ca="1">U92-(U92*(0.5^(1/_xll.RiskNormal('SW7'!C$2,'SW7'!D$2,_xll.RiskTruncateP(0.05,0.95),_xll.RiskName("Halflife"),_xll.RiskUnits("d")))))</f>
        <v>#NAME?</v>
      </c>
      <c r="U93" s="134" t="e">
        <f t="shared" ca="1" si="17"/>
        <v>#NAME?</v>
      </c>
      <c r="V93" s="137" t="e" cm="1">
        <f t="array" aca="1" ref="V93" ca="1">(U93*_xll.RiskNormal('SW7'!C$3,'SW7'!D$3,_xll.RiskTruncateP(0.05,0.95),_xll.RiskName("PFAS MUSCLE FRAC"))/(B93*_xll.RiskNormal('SW7'!C$4,'SW7'!E$4,_xll.RiskTruncateP(0.05,0.95),_xll.RiskName("MUSCLE BW FRAC"))))/1000</f>
        <v>#NAME?</v>
      </c>
      <c r="W93" s="137" t="e" cm="1">
        <f t="array" aca="1" ref="W93" ca="1">V93/_xll.RiskNormal('SW7'!C$5,'SW7'!D$5,_xll.RiskTruncateP(0.05,0.95),_xll.RiskName("Serum Part"))</f>
        <v>#NAME?</v>
      </c>
    </row>
    <row r="94" spans="1:23" x14ac:dyDescent="0.35">
      <c r="A94" s="133">
        <f t="shared" si="11"/>
        <v>91</v>
      </c>
      <c r="B94" s="134" t="e" cm="1">
        <f t="array" aca="1" ref="B94" ca="1">B93+_xll.RiskNormal(0.5584 + 2*0.001787*A94 -3*0.00000155*A94^2 - 4*0.00000000133*A94^3,0.35*(0.5584 + 2*0.001787*A94 -3*0.00000155*A94^2 - 4*0.00000000133*A94^3),_xll.RiskTruncateP(0.05,0.95),_xll.RiskName("BW Gain"),_xll.RiskUnits("kg"))</f>
        <v>#NAME?</v>
      </c>
      <c r="C94" s="133" t="e" cm="1">
        <f t="array" aca="1" ref="C94" ca="1">_xll.RiskNormal(190,190*0.3941,_xll.RiskTruncateP(0.05,0.95),_xll.RiskName("Diet 1 Feed"),_xll.RiskUnits("ng/kg dry"))</f>
        <v>#NAME?</v>
      </c>
      <c r="D94" s="133">
        <v>0</v>
      </c>
      <c r="E94" s="163">
        <v>0</v>
      </c>
      <c r="F94" s="134" t="e" cm="1">
        <f t="array" aca="1" ref="F94" ca="1">_xll.RiskNormal((-0.0001*A94^2+0.0196*A94+11.697),(-0.0001*A94^2+0.0196*A94+11.697)*0.062,_xll.RiskTruncateP(0.05,0.95),_xll.RiskName("DMI Cow"),_xll.RiskUnits("kg"))</f>
        <v>#NAME?</v>
      </c>
      <c r="G94" s="134" t="e">
        <f t="shared" ca="1" si="9"/>
        <v>#NAME?</v>
      </c>
      <c r="H94" s="134" t="e" cm="1">
        <f t="array" aca="1" ref="H94" ca="1">_xll.RiskNormal('SW7'!C$12,'SW7'!D$12,_xll.RiskTruncateP(0.05,0.95),_xll.RiskName("Water Intake Cow"),_xll.RiskUnits("L"))</f>
        <v>#NAME?</v>
      </c>
      <c r="I94" s="134" t="e">
        <f t="shared" ca="1" si="12"/>
        <v>#NAME?</v>
      </c>
      <c r="J94" s="134" t="e">
        <f t="shared" ca="1" si="13"/>
        <v>#NAME?</v>
      </c>
      <c r="K94" s="134" t="e" cm="1">
        <f t="array" aca="1" ref="K94" ca="1">_xll.RiskNormal(-0.0000000257*A94^4+0.0000163*A94^3-0.003686*A94^2+0.3024*A94+1.445,(-0.0000000257*A94^4+0.0000163*A94^3-0.003686*A94^2+0.3024*A94+1.445)*0.355,_xll.RiskTruncateP(0.05,0.95),_xll.RiskName("Milk Intake"),_xll.RiskUnits("kg"))</f>
        <v>#NAME?</v>
      </c>
      <c r="L94" s="134" t="e" cm="1">
        <f t="array" aca="1" ref="L94" ca="1">_xll.RiskNormal(5.4702*LN(A94)-22.889,(5.4702*LN(A94)-22.889)*0.35,_xll.RiskTruncateP(0.05,0.95),_xll.RiskName("DMI"),_xll.RiskUnits("kg"))</f>
        <v>#NAME?</v>
      </c>
      <c r="M94" s="134" t="e" cm="1">
        <f t="array" aca="1" ref="M94" ca="1">_xll.RiskNormal(0.0243*L94,0.005*L94,_xll.RiskTruncateP(0.05,0.95),_xll.RiskName("Soil Intake"),_xll.RiskUnits("kg"))</f>
        <v>#NAME?</v>
      </c>
      <c r="N94" s="134" t="e">
        <f t="shared" ca="1" si="14"/>
        <v>#NAME?</v>
      </c>
      <c r="O94" s="134" t="e">
        <f t="shared" ca="1" si="15"/>
        <v>#NAME?</v>
      </c>
      <c r="P94" s="134" t="e">
        <f t="shared" ca="1" si="18"/>
        <v>#NAME?</v>
      </c>
      <c r="Q94" s="134" t="e">
        <f t="shared" ca="1" si="18"/>
        <v>#NAME?</v>
      </c>
      <c r="R94" s="134" t="e">
        <f t="shared" ca="1" si="18"/>
        <v>#NAME?</v>
      </c>
      <c r="S94" s="134" t="e">
        <f t="shared" ca="1" si="16"/>
        <v>#NAME?</v>
      </c>
      <c r="T94" s="134" t="e" cm="1">
        <f t="array" aca="1" ref="T94" ca="1">U93-(U93*(0.5^(1/_xll.RiskNormal('SW7'!C$2,'SW7'!D$2,_xll.RiskTruncateP(0.05,0.95),_xll.RiskName("Halflife"),_xll.RiskUnits("d")))))</f>
        <v>#NAME?</v>
      </c>
      <c r="U94" s="134" t="e">
        <f t="shared" ca="1" si="17"/>
        <v>#NAME?</v>
      </c>
      <c r="V94" s="137" t="e" cm="1">
        <f t="array" aca="1" ref="V94" ca="1">(U94*_xll.RiskNormal('SW7'!C$3,'SW7'!D$3,_xll.RiskTruncateP(0.05,0.95),_xll.RiskName("PFAS MUSCLE FRAC"))/(B94*_xll.RiskNormal('SW7'!C$4,'SW7'!E$4,_xll.RiskTruncateP(0.05,0.95),_xll.RiskName("MUSCLE BW FRAC"))))/1000</f>
        <v>#NAME?</v>
      </c>
      <c r="W94" s="137" t="e" cm="1">
        <f t="array" aca="1" ref="W94" ca="1">V94/_xll.RiskNormal('SW7'!C$5,'SW7'!D$5,_xll.RiskTruncateP(0.05,0.95),_xll.RiskName("Serum Part"))</f>
        <v>#NAME?</v>
      </c>
    </row>
    <row r="95" spans="1:23" x14ac:dyDescent="0.35">
      <c r="A95" s="133">
        <f t="shared" si="11"/>
        <v>92</v>
      </c>
      <c r="B95" s="134" t="e" cm="1">
        <f t="array" aca="1" ref="B95" ca="1">B94+_xll.RiskNormal(0.5584 + 2*0.001787*A95 -3*0.00000155*A95^2 - 4*0.00000000133*A95^3,0.35*(0.5584 + 2*0.001787*A95 -3*0.00000155*A95^2 - 4*0.00000000133*A95^3),_xll.RiskTruncateP(0.05,0.95),_xll.RiskName("BW Gain"),_xll.RiskUnits("kg"))</f>
        <v>#NAME?</v>
      </c>
      <c r="C95" s="133" t="e" cm="1">
        <f t="array" aca="1" ref="C95" ca="1">_xll.RiskNormal(190,190*0.3941,_xll.RiskTruncateP(0.05,0.95),_xll.RiskName("Diet 1 Feed"),_xll.RiskUnits("ng/kg dry"))</f>
        <v>#NAME?</v>
      </c>
      <c r="D95" s="133">
        <v>0</v>
      </c>
      <c r="E95" s="163">
        <v>0</v>
      </c>
      <c r="F95" s="134" t="e" cm="1">
        <f t="array" aca="1" ref="F95" ca="1">_xll.RiskNormal((-0.0001*A95^2+0.0196*A95+11.697),(-0.0001*A95^2+0.0196*A95+11.697)*0.062,_xll.RiskTruncateP(0.05,0.95),_xll.RiskName("DMI Cow"),_xll.RiskUnits("kg"))</f>
        <v>#NAME?</v>
      </c>
      <c r="G95" s="134" t="e">
        <f t="shared" ca="1" si="9"/>
        <v>#NAME?</v>
      </c>
      <c r="H95" s="134" t="e" cm="1">
        <f t="array" aca="1" ref="H95" ca="1">_xll.RiskNormal('SW7'!C$12,'SW7'!D$12,_xll.RiskTruncateP(0.05,0.95),_xll.RiskName("Water Intake Cow"),_xll.RiskUnits("L"))</f>
        <v>#NAME?</v>
      </c>
      <c r="I95" s="134" t="e">
        <f t="shared" ca="1" si="12"/>
        <v>#NAME?</v>
      </c>
      <c r="J95" s="134" t="e">
        <f t="shared" ca="1" si="13"/>
        <v>#NAME?</v>
      </c>
      <c r="K95" s="134" t="e" cm="1">
        <f t="array" aca="1" ref="K95" ca="1">_xll.RiskNormal(-0.0000000257*A95^4+0.0000163*A95^3-0.003686*A95^2+0.3024*A95+1.445,(-0.0000000257*A95^4+0.0000163*A95^3-0.003686*A95^2+0.3024*A95+1.445)*0.355,_xll.RiskTruncateP(0.05,0.95),_xll.RiskName("Milk Intake"),_xll.RiskUnits("kg"))</f>
        <v>#NAME?</v>
      </c>
      <c r="L95" s="134" t="e" cm="1">
        <f t="array" aca="1" ref="L95" ca="1">_xll.RiskNormal(5.4702*LN(A95)-22.889,(5.4702*LN(A95)-22.889)*0.35,_xll.RiskTruncateP(0.05,0.95),_xll.RiskName("DMI"),_xll.RiskUnits("kg"))</f>
        <v>#NAME?</v>
      </c>
      <c r="M95" s="134" t="e" cm="1">
        <f t="array" aca="1" ref="M95" ca="1">_xll.RiskNormal(0.0243*L95,0.005*L95,_xll.RiskTruncateP(0.05,0.95),_xll.RiskName("Soil Intake"),_xll.RiskUnits("kg"))</f>
        <v>#NAME?</v>
      </c>
      <c r="N95" s="134" t="e">
        <f t="shared" ca="1" si="14"/>
        <v>#NAME?</v>
      </c>
      <c r="O95" s="134" t="e">
        <f t="shared" ca="1" si="15"/>
        <v>#NAME?</v>
      </c>
      <c r="P95" s="134" t="e">
        <f t="shared" ca="1" si="18"/>
        <v>#NAME?</v>
      </c>
      <c r="Q95" s="134" t="e">
        <f t="shared" ca="1" si="18"/>
        <v>#NAME?</v>
      </c>
      <c r="R95" s="134" t="e">
        <f t="shared" ca="1" si="18"/>
        <v>#NAME?</v>
      </c>
      <c r="S95" s="134" t="e">
        <f t="shared" ca="1" si="16"/>
        <v>#NAME?</v>
      </c>
      <c r="T95" s="134" t="e" cm="1">
        <f t="array" aca="1" ref="T95" ca="1">U94-(U94*(0.5^(1/_xll.RiskNormal('SW7'!C$2,'SW7'!D$2,_xll.RiskTruncateP(0.05,0.95),_xll.RiskName("Halflife"),_xll.RiskUnits("d")))))</f>
        <v>#NAME?</v>
      </c>
      <c r="U95" s="134" t="e">
        <f t="shared" ca="1" si="17"/>
        <v>#NAME?</v>
      </c>
      <c r="V95" s="137" t="e" cm="1">
        <f t="array" aca="1" ref="V95" ca="1">(U95*_xll.RiskNormal('SW7'!C$3,'SW7'!D$3,_xll.RiskTruncateP(0.05,0.95),_xll.RiskName("PFAS MUSCLE FRAC"))/(B95*_xll.RiskNormal('SW7'!C$4,'SW7'!E$4,_xll.RiskTruncateP(0.05,0.95),_xll.RiskName("MUSCLE BW FRAC"))))/1000</f>
        <v>#NAME?</v>
      </c>
      <c r="W95" s="137" t="e" cm="1">
        <f t="array" aca="1" ref="W95" ca="1">V95/_xll.RiskNormal('SW7'!C$5,'SW7'!D$5,_xll.RiskTruncateP(0.05,0.95),_xll.RiskName("Serum Part"))</f>
        <v>#NAME?</v>
      </c>
    </row>
    <row r="96" spans="1:23" x14ac:dyDescent="0.35">
      <c r="A96" s="133">
        <f t="shared" si="11"/>
        <v>93</v>
      </c>
      <c r="B96" s="134" t="e" cm="1">
        <f t="array" aca="1" ref="B96" ca="1">B95+_xll.RiskNormal(0.5584 + 2*0.001787*A96 -3*0.00000155*A96^2 - 4*0.00000000133*A96^3,0.35*(0.5584 + 2*0.001787*A96 -3*0.00000155*A96^2 - 4*0.00000000133*A96^3),_xll.RiskTruncateP(0.05,0.95),_xll.RiskName("BW Gain"),_xll.RiskUnits("kg"))</f>
        <v>#NAME?</v>
      </c>
      <c r="C96" s="133" t="e" cm="1">
        <f t="array" aca="1" ref="C96" ca="1">_xll.RiskNormal(190,190*0.3941,_xll.RiskTruncateP(0.05,0.95),_xll.RiskName("Diet 1 Feed"),_xll.RiskUnits("ng/kg dry"))</f>
        <v>#NAME?</v>
      </c>
      <c r="D96" s="133">
        <v>0</v>
      </c>
      <c r="E96" s="163">
        <v>0</v>
      </c>
      <c r="F96" s="134" t="e" cm="1">
        <f t="array" aca="1" ref="F96" ca="1">_xll.RiskNormal((-0.0001*A96^2+0.0196*A96+11.697),(-0.0001*A96^2+0.0196*A96+11.697)*0.062,_xll.RiskTruncateP(0.05,0.95),_xll.RiskName("DMI Cow"),_xll.RiskUnits("kg"))</f>
        <v>#NAME?</v>
      </c>
      <c r="G96" s="134" t="e">
        <f t="shared" ca="1" si="9"/>
        <v>#NAME?</v>
      </c>
      <c r="H96" s="134" t="e" cm="1">
        <f t="array" aca="1" ref="H96" ca="1">_xll.RiskNormal('SW7'!C$12,'SW7'!D$12,_xll.RiskTruncateP(0.05,0.95),_xll.RiskName("Water Intake Cow"),_xll.RiskUnits("L"))</f>
        <v>#NAME?</v>
      </c>
      <c r="I96" s="134" t="e">
        <f t="shared" ca="1" si="12"/>
        <v>#NAME?</v>
      </c>
      <c r="J96" s="134" t="e">
        <f t="shared" ca="1" si="13"/>
        <v>#NAME?</v>
      </c>
      <c r="K96" s="134" t="e" cm="1">
        <f t="array" aca="1" ref="K96" ca="1">_xll.RiskNormal(-0.0000000257*A96^4+0.0000163*A96^3-0.003686*A96^2+0.3024*A96+1.445,(-0.0000000257*A96^4+0.0000163*A96^3-0.003686*A96^2+0.3024*A96+1.445)*0.355,_xll.RiskTruncateP(0.05,0.95),_xll.RiskName("Milk Intake"),_xll.RiskUnits("kg"))</f>
        <v>#NAME?</v>
      </c>
      <c r="L96" s="134" t="e" cm="1">
        <f t="array" aca="1" ref="L96" ca="1">_xll.RiskNormal(5.4702*LN(A96)-22.889,(5.4702*LN(A96)-22.889)*0.35,_xll.RiskTruncateP(0.05,0.95),_xll.RiskName("DMI"),_xll.RiskUnits("kg"))</f>
        <v>#NAME?</v>
      </c>
      <c r="M96" s="134" t="e" cm="1">
        <f t="array" aca="1" ref="M96" ca="1">_xll.RiskNormal(0.0243*L96,0.005*L96,_xll.RiskTruncateP(0.05,0.95),_xll.RiskName("Soil Intake"),_xll.RiskUnits("kg"))</f>
        <v>#NAME?</v>
      </c>
      <c r="N96" s="134" t="e">
        <f t="shared" ca="1" si="14"/>
        <v>#NAME?</v>
      </c>
      <c r="O96" s="134" t="e">
        <f t="shared" ca="1" si="15"/>
        <v>#NAME?</v>
      </c>
      <c r="P96" s="134" t="e">
        <f t="shared" ca="1" si="18"/>
        <v>#NAME?</v>
      </c>
      <c r="Q96" s="134" t="e">
        <f t="shared" ca="1" si="18"/>
        <v>#NAME?</v>
      </c>
      <c r="R96" s="134" t="e">
        <f t="shared" ca="1" si="18"/>
        <v>#NAME?</v>
      </c>
      <c r="S96" s="134" t="e">
        <f t="shared" ca="1" si="16"/>
        <v>#NAME?</v>
      </c>
      <c r="T96" s="134" t="e" cm="1">
        <f t="array" aca="1" ref="T96" ca="1">U95-(U95*(0.5^(1/_xll.RiskNormal('SW7'!C$2,'SW7'!D$2,_xll.RiskTruncateP(0.05,0.95),_xll.RiskName("Halflife"),_xll.RiskUnits("d")))))</f>
        <v>#NAME?</v>
      </c>
      <c r="U96" s="134" t="e">
        <f t="shared" ca="1" si="17"/>
        <v>#NAME?</v>
      </c>
      <c r="V96" s="137" t="e" cm="1">
        <f t="array" aca="1" ref="V96" ca="1">(U96*_xll.RiskNormal('SW7'!C$3,'SW7'!D$3,_xll.RiskTruncateP(0.05,0.95),_xll.RiskName("PFAS MUSCLE FRAC"))/(B96*_xll.RiskNormal('SW7'!C$4,'SW7'!E$4,_xll.RiskTruncateP(0.05,0.95),_xll.RiskName("MUSCLE BW FRAC"))))/1000</f>
        <v>#NAME?</v>
      </c>
      <c r="W96" s="137" t="e" cm="1">
        <f t="array" aca="1" ref="W96" ca="1">V96/_xll.RiskNormal('SW7'!C$5,'SW7'!D$5,_xll.RiskTruncateP(0.05,0.95),_xll.RiskName("Serum Part"))</f>
        <v>#NAME?</v>
      </c>
    </row>
    <row r="97" spans="1:23" x14ac:dyDescent="0.35">
      <c r="A97" s="133">
        <f t="shared" si="11"/>
        <v>94</v>
      </c>
      <c r="B97" s="134" t="e" cm="1">
        <f t="array" aca="1" ref="B97" ca="1">B96+_xll.RiskNormal(0.5584 + 2*0.001787*A97 -3*0.00000155*A97^2 - 4*0.00000000133*A97^3,0.35*(0.5584 + 2*0.001787*A97 -3*0.00000155*A97^2 - 4*0.00000000133*A97^3),_xll.RiskTruncateP(0.05,0.95),_xll.RiskName("BW Gain"),_xll.RiskUnits("kg"))</f>
        <v>#NAME?</v>
      </c>
      <c r="C97" s="133" t="e" cm="1">
        <f t="array" aca="1" ref="C97" ca="1">_xll.RiskNormal(190,190*0.3941,_xll.RiskTruncateP(0.05,0.95),_xll.RiskName("Diet 1 Feed"),_xll.RiskUnits("ng/kg dry"))</f>
        <v>#NAME?</v>
      </c>
      <c r="D97" s="133">
        <v>0</v>
      </c>
      <c r="E97" s="163">
        <v>0</v>
      </c>
      <c r="F97" s="134" t="e" cm="1">
        <f t="array" aca="1" ref="F97" ca="1">_xll.RiskNormal((-0.0001*A97^2+0.0196*A97+11.697),(-0.0001*A97^2+0.0196*A97+11.697)*0.062,_xll.RiskTruncateP(0.05,0.95),_xll.RiskName("DMI Cow"),_xll.RiskUnits("kg"))</f>
        <v>#NAME?</v>
      </c>
      <c r="G97" s="134" t="e">
        <f t="shared" ref="G97:G160" ca="1" si="19">F97*0.0243</f>
        <v>#NAME?</v>
      </c>
      <c r="H97" s="134" t="e" cm="1">
        <f t="array" aca="1" ref="H97" ca="1">_xll.RiskNormal('SW7'!C$12,'SW7'!D$12,_xll.RiskTruncateP(0.05,0.95),_xll.RiskName("Water Intake Cow"),_xll.RiskUnits("L"))</f>
        <v>#NAME?</v>
      </c>
      <c r="I97" s="134" t="e">
        <f t="shared" ca="1" si="12"/>
        <v>#NAME?</v>
      </c>
      <c r="J97" s="134" t="e">
        <f t="shared" ca="1" si="13"/>
        <v>#NAME?</v>
      </c>
      <c r="K97" s="134" t="e" cm="1">
        <f t="array" aca="1" ref="K97" ca="1">_xll.RiskNormal(-0.0000000257*A97^4+0.0000163*A97^3-0.003686*A97^2+0.3024*A97+1.445,(-0.0000000257*A97^4+0.0000163*A97^3-0.003686*A97^2+0.3024*A97+1.445)*0.355,_xll.RiskTruncateP(0.05,0.95),_xll.RiskName("Milk Intake"),_xll.RiskUnits("kg"))</f>
        <v>#NAME?</v>
      </c>
      <c r="L97" s="134" t="e" cm="1">
        <f t="array" aca="1" ref="L97" ca="1">_xll.RiskNormal(5.4702*LN(A97)-22.889,(5.4702*LN(A97)-22.889)*0.35,_xll.RiskTruncateP(0.05,0.95),_xll.RiskName("DMI"),_xll.RiskUnits("kg"))</f>
        <v>#NAME?</v>
      </c>
      <c r="M97" s="134" t="e" cm="1">
        <f t="array" aca="1" ref="M97" ca="1">_xll.RiskNormal(0.0243*L97,0.005*L97,_xll.RiskTruncateP(0.05,0.95),_xll.RiskName("Soil Intake"),_xll.RiskUnits("kg"))</f>
        <v>#NAME?</v>
      </c>
      <c r="N97" s="134" t="e">
        <f t="shared" ca="1" si="14"/>
        <v>#NAME?</v>
      </c>
      <c r="O97" s="134" t="e">
        <f t="shared" ca="1" si="15"/>
        <v>#NAME?</v>
      </c>
      <c r="P97" s="134" t="e">
        <f t="shared" ca="1" si="18"/>
        <v>#NAME?</v>
      </c>
      <c r="Q97" s="134" t="e">
        <f t="shared" ca="1" si="18"/>
        <v>#NAME?</v>
      </c>
      <c r="R97" s="134" t="e">
        <f t="shared" ca="1" si="18"/>
        <v>#NAME?</v>
      </c>
      <c r="S97" s="134" t="e">
        <f t="shared" ca="1" si="16"/>
        <v>#NAME?</v>
      </c>
      <c r="T97" s="134" t="e" cm="1">
        <f t="array" aca="1" ref="T97" ca="1">U96-(U96*(0.5^(1/_xll.RiskNormal('SW7'!C$2,'SW7'!D$2,_xll.RiskTruncateP(0.05,0.95),_xll.RiskName("Halflife"),_xll.RiskUnits("d")))))</f>
        <v>#NAME?</v>
      </c>
      <c r="U97" s="134" t="e">
        <f t="shared" ca="1" si="17"/>
        <v>#NAME?</v>
      </c>
      <c r="V97" s="137" t="e" cm="1">
        <f t="array" aca="1" ref="V97" ca="1">(U97*_xll.RiskNormal('SW7'!C$3,'SW7'!D$3,_xll.RiskTruncateP(0.05,0.95),_xll.RiskName("PFAS MUSCLE FRAC"))/(B97*_xll.RiskNormal('SW7'!C$4,'SW7'!E$4,_xll.RiskTruncateP(0.05,0.95),_xll.RiskName("MUSCLE BW FRAC"))))/1000</f>
        <v>#NAME?</v>
      </c>
      <c r="W97" s="137" t="e" cm="1">
        <f t="array" aca="1" ref="W97" ca="1">V97/_xll.RiskNormal('SW7'!C$5,'SW7'!D$5,_xll.RiskTruncateP(0.05,0.95),_xll.RiskName("Serum Part"))</f>
        <v>#NAME?</v>
      </c>
    </row>
    <row r="98" spans="1:23" x14ac:dyDescent="0.35">
      <c r="A98" s="133">
        <f t="shared" si="11"/>
        <v>95</v>
      </c>
      <c r="B98" s="134" t="e" cm="1">
        <f t="array" aca="1" ref="B98" ca="1">B97+_xll.RiskNormal(0.5584 + 2*0.001787*A98 -3*0.00000155*A98^2 - 4*0.00000000133*A98^3,0.35*(0.5584 + 2*0.001787*A98 -3*0.00000155*A98^2 - 4*0.00000000133*A98^3),_xll.RiskTruncateP(0.05,0.95),_xll.RiskName("BW Gain"),_xll.RiskUnits("kg"))</f>
        <v>#NAME?</v>
      </c>
      <c r="C98" s="133" t="e" cm="1">
        <f t="array" aca="1" ref="C98" ca="1">_xll.RiskNormal(190,190*0.3941,_xll.RiskTruncateP(0.05,0.95),_xll.RiskName("Diet 1 Feed"),_xll.RiskUnits("ng/kg dry"))</f>
        <v>#NAME?</v>
      </c>
      <c r="D98" s="133">
        <v>0</v>
      </c>
      <c r="E98" s="163">
        <v>0</v>
      </c>
      <c r="F98" s="134" t="e" cm="1">
        <f t="array" aca="1" ref="F98" ca="1">_xll.RiskNormal((-0.0001*A98^2+0.0196*A98+11.697),(-0.0001*A98^2+0.0196*A98+11.697)*0.062,_xll.RiskTruncateP(0.05,0.95),_xll.RiskName("DMI Cow"),_xll.RiskUnits("kg"))</f>
        <v>#NAME?</v>
      </c>
      <c r="G98" s="134" t="e">
        <f t="shared" ca="1" si="19"/>
        <v>#NAME?</v>
      </c>
      <c r="H98" s="134" t="e" cm="1">
        <f t="array" aca="1" ref="H98" ca="1">_xll.RiskNormal('SW7'!C$12,'SW7'!D$12,_xll.RiskTruncateP(0.05,0.95),_xll.RiskName("Water Intake Cow"),_xll.RiskUnits("L"))</f>
        <v>#NAME?</v>
      </c>
      <c r="I98" s="134" t="e">
        <f t="shared" ca="1" si="12"/>
        <v>#NAME?</v>
      </c>
      <c r="J98" s="134" t="e">
        <f t="shared" ca="1" si="13"/>
        <v>#NAME?</v>
      </c>
      <c r="K98" s="134" t="e" cm="1">
        <f t="array" aca="1" ref="K98" ca="1">_xll.RiskNormal(-0.0000000257*A98^4+0.0000163*A98^3-0.003686*A98^2+0.3024*A98+1.445,(-0.0000000257*A98^4+0.0000163*A98^3-0.003686*A98^2+0.3024*A98+1.445)*0.355,_xll.RiskTruncateP(0.05,0.95),_xll.RiskName("Milk Intake"),_xll.RiskUnits("kg"))</f>
        <v>#NAME?</v>
      </c>
      <c r="L98" s="134" t="e" cm="1">
        <f t="array" aca="1" ref="L98" ca="1">_xll.RiskNormal(5.4702*LN(A98)-22.889,(5.4702*LN(A98)-22.889)*0.35,_xll.RiskTruncateP(0.05,0.95),_xll.RiskName("DMI"),_xll.RiskUnits("kg"))</f>
        <v>#NAME?</v>
      </c>
      <c r="M98" s="134" t="e" cm="1">
        <f t="array" aca="1" ref="M98" ca="1">_xll.RiskNormal(0.0243*L98,0.005*L98,_xll.RiskTruncateP(0.05,0.95),_xll.RiskName("Soil Intake"),_xll.RiskUnits("kg"))</f>
        <v>#NAME?</v>
      </c>
      <c r="N98" s="134" t="e">
        <f t="shared" ca="1" si="14"/>
        <v>#NAME?</v>
      </c>
      <c r="O98" s="134" t="e">
        <f t="shared" ca="1" si="15"/>
        <v>#NAME?</v>
      </c>
      <c r="P98" s="134" t="e">
        <f t="shared" ref="P98:R161" ca="1" si="20">C98*L98</f>
        <v>#NAME?</v>
      </c>
      <c r="Q98" s="134" t="e">
        <f t="shared" ca="1" si="20"/>
        <v>#NAME?</v>
      </c>
      <c r="R98" s="134" t="e">
        <f t="shared" ca="1" si="20"/>
        <v>#NAME?</v>
      </c>
      <c r="S98" s="134" t="e">
        <f t="shared" ca="1" si="16"/>
        <v>#NAME?</v>
      </c>
      <c r="T98" s="134" t="e" cm="1">
        <f t="array" aca="1" ref="T98" ca="1">U97-(U97*(0.5^(1/_xll.RiskNormal('SW7'!C$2,'SW7'!D$2,_xll.RiskTruncateP(0.05,0.95),_xll.RiskName("Halflife"),_xll.RiskUnits("d")))))</f>
        <v>#NAME?</v>
      </c>
      <c r="U98" s="134" t="e">
        <f t="shared" ca="1" si="17"/>
        <v>#NAME?</v>
      </c>
      <c r="V98" s="137" t="e" cm="1">
        <f t="array" aca="1" ref="V98" ca="1">(U98*_xll.RiskNormal('SW7'!C$3,'SW7'!D$3,_xll.RiskTruncateP(0.05,0.95),_xll.RiskName("PFAS MUSCLE FRAC"))/(B98*_xll.RiskNormal('SW7'!C$4,'SW7'!E$4,_xll.RiskTruncateP(0.05,0.95),_xll.RiskName("MUSCLE BW FRAC"))))/1000</f>
        <v>#NAME?</v>
      </c>
      <c r="W98" s="137" t="e" cm="1">
        <f t="array" aca="1" ref="W98" ca="1">V98/_xll.RiskNormal('SW7'!C$5,'SW7'!D$5,_xll.RiskTruncateP(0.05,0.95),_xll.RiskName("Serum Part"))</f>
        <v>#NAME?</v>
      </c>
    </row>
    <row r="99" spans="1:23" x14ac:dyDescent="0.35">
      <c r="A99" s="133">
        <f t="shared" si="11"/>
        <v>96</v>
      </c>
      <c r="B99" s="134" t="e" cm="1">
        <f t="array" aca="1" ref="B99" ca="1">B98+_xll.RiskNormal(0.5584 + 2*0.001787*A99 -3*0.00000155*A99^2 - 4*0.00000000133*A99^3,0.35*(0.5584 + 2*0.001787*A99 -3*0.00000155*A99^2 - 4*0.00000000133*A99^3),_xll.RiskTruncateP(0.05,0.95),_xll.RiskName("BW Gain"),_xll.RiskUnits("kg"))</f>
        <v>#NAME?</v>
      </c>
      <c r="C99" s="133" t="e" cm="1">
        <f t="array" aca="1" ref="C99" ca="1">_xll.RiskNormal(190,190*0.3941,_xll.RiskTruncateP(0.05,0.95),_xll.RiskName("Diet 1 Feed"),_xll.RiskUnits("ng/kg dry"))</f>
        <v>#NAME?</v>
      </c>
      <c r="D99" s="133">
        <v>0</v>
      </c>
      <c r="E99" s="163">
        <v>0</v>
      </c>
      <c r="F99" s="134" t="e" cm="1">
        <f t="array" aca="1" ref="F99" ca="1">_xll.RiskNormal((-0.0001*A99^2+0.0196*A99+11.697),(-0.0001*A99^2+0.0196*A99+11.697)*0.062,_xll.RiskTruncateP(0.05,0.95),_xll.RiskName("DMI Cow"),_xll.RiskUnits("kg"))</f>
        <v>#NAME?</v>
      </c>
      <c r="G99" s="134" t="e">
        <f t="shared" ca="1" si="19"/>
        <v>#NAME?</v>
      </c>
      <c r="H99" s="134" t="e" cm="1">
        <f t="array" aca="1" ref="H99" ca="1">_xll.RiskNormal('SW7'!C$12,'SW7'!D$12,_xll.RiskTruncateP(0.05,0.95),_xll.RiskName("Water Intake Cow"),_xll.RiskUnits("L"))</f>
        <v>#NAME?</v>
      </c>
      <c r="I99" s="134" t="e">
        <f t="shared" ca="1" si="12"/>
        <v>#NAME?</v>
      </c>
      <c r="J99" s="134" t="e">
        <f t="shared" ca="1" si="13"/>
        <v>#NAME?</v>
      </c>
      <c r="K99" s="134" t="e" cm="1">
        <f t="array" aca="1" ref="K99" ca="1">_xll.RiskNormal(-0.0000000257*A99^4+0.0000163*A99^3-0.003686*A99^2+0.3024*A99+1.445,(-0.0000000257*A99^4+0.0000163*A99^3-0.003686*A99^2+0.3024*A99+1.445)*0.355,_xll.RiskTruncateP(0.05,0.95),_xll.RiskName("Milk Intake"),_xll.RiskUnits("kg"))</f>
        <v>#NAME?</v>
      </c>
      <c r="L99" s="134" t="e" cm="1">
        <f t="array" aca="1" ref="L99" ca="1">_xll.RiskNormal(5.4702*LN(A99)-22.889,(5.4702*LN(A99)-22.889)*0.35,_xll.RiskTruncateP(0.05,0.95),_xll.RiskName("DMI"),_xll.RiskUnits("kg"))</f>
        <v>#NAME?</v>
      </c>
      <c r="M99" s="134" t="e" cm="1">
        <f t="array" aca="1" ref="M99" ca="1">_xll.RiskNormal(0.0243*L99,0.005*L99,_xll.RiskTruncateP(0.05,0.95),_xll.RiskName("Soil Intake"),_xll.RiskUnits("kg"))</f>
        <v>#NAME?</v>
      </c>
      <c r="N99" s="134" t="e">
        <f t="shared" ca="1" si="14"/>
        <v>#NAME?</v>
      </c>
      <c r="O99" s="134" t="e">
        <f t="shared" ca="1" si="15"/>
        <v>#NAME?</v>
      </c>
      <c r="P99" s="134" t="e">
        <f t="shared" ca="1" si="20"/>
        <v>#NAME?</v>
      </c>
      <c r="Q99" s="134" t="e">
        <f t="shared" ca="1" si="20"/>
        <v>#NAME?</v>
      </c>
      <c r="R99" s="134" t="e">
        <f t="shared" ca="1" si="20"/>
        <v>#NAME?</v>
      </c>
      <c r="S99" s="134" t="e">
        <f t="shared" ca="1" si="16"/>
        <v>#NAME?</v>
      </c>
      <c r="T99" s="134" t="e" cm="1">
        <f t="array" aca="1" ref="T99" ca="1">U98-(U98*(0.5^(1/_xll.RiskNormal('SW7'!C$2,'SW7'!D$2,_xll.RiskTruncateP(0.05,0.95),_xll.RiskName("Halflife"),_xll.RiskUnits("d")))))</f>
        <v>#NAME?</v>
      </c>
      <c r="U99" s="134" t="e">
        <f t="shared" ca="1" si="17"/>
        <v>#NAME?</v>
      </c>
      <c r="V99" s="137" t="e" cm="1">
        <f t="array" aca="1" ref="V99" ca="1">(U99*_xll.RiskNormal('SW7'!C$3,'SW7'!D$3,_xll.RiskTruncateP(0.05,0.95),_xll.RiskName("PFAS MUSCLE FRAC"))/(B99*_xll.RiskNormal('SW7'!C$4,'SW7'!E$4,_xll.RiskTruncateP(0.05,0.95),_xll.RiskName("MUSCLE BW FRAC"))))/1000</f>
        <v>#NAME?</v>
      </c>
      <c r="W99" s="137" t="e" cm="1">
        <f t="array" aca="1" ref="W99" ca="1">V99/_xll.RiskNormal('SW7'!C$5,'SW7'!D$5,_xll.RiskTruncateP(0.05,0.95),_xll.RiskName("Serum Part"))</f>
        <v>#NAME?</v>
      </c>
    </row>
    <row r="100" spans="1:23" x14ac:dyDescent="0.35">
      <c r="A100" s="133">
        <f t="shared" si="11"/>
        <v>97</v>
      </c>
      <c r="B100" s="134" t="e" cm="1">
        <f t="array" aca="1" ref="B100" ca="1">B99+_xll.RiskNormal(0.5584 + 2*0.001787*A100 -3*0.00000155*A100^2 - 4*0.00000000133*A100^3,0.35*(0.5584 + 2*0.001787*A100 -3*0.00000155*A100^2 - 4*0.00000000133*A100^3),_xll.RiskTruncateP(0.05,0.95),_xll.RiskName("BW Gain"),_xll.RiskUnits("kg"))</f>
        <v>#NAME?</v>
      </c>
      <c r="C100" s="133" t="e" cm="1">
        <f t="array" aca="1" ref="C100" ca="1">_xll.RiskNormal(190,190*0.3941,_xll.RiskTruncateP(0.05,0.95),_xll.RiskName("Diet 1 Feed"),_xll.RiskUnits("ng/kg dry"))</f>
        <v>#NAME?</v>
      </c>
      <c r="D100" s="133">
        <v>0</v>
      </c>
      <c r="E100" s="163">
        <v>0</v>
      </c>
      <c r="F100" s="134" t="e" cm="1">
        <f t="array" aca="1" ref="F100" ca="1">_xll.RiskNormal((-0.0001*A100^2+0.0196*A100+11.697),(-0.0001*A100^2+0.0196*A100+11.697)*0.062,_xll.RiskTruncateP(0.05,0.95),_xll.RiskName("DMI Cow"),_xll.RiskUnits("kg"))</f>
        <v>#NAME?</v>
      </c>
      <c r="G100" s="134" t="e">
        <f t="shared" ca="1" si="19"/>
        <v>#NAME?</v>
      </c>
      <c r="H100" s="134" t="e" cm="1">
        <f t="array" aca="1" ref="H100" ca="1">_xll.RiskNormal('SW7'!C$12,'SW7'!D$12,_xll.RiskTruncateP(0.05,0.95),_xll.RiskName("Water Intake Cow"),_xll.RiskUnits("L"))</f>
        <v>#NAME?</v>
      </c>
      <c r="I100" s="134" t="e">
        <f t="shared" ca="1" si="12"/>
        <v>#NAME?</v>
      </c>
      <c r="J100" s="134" t="e">
        <f t="shared" ca="1" si="13"/>
        <v>#NAME?</v>
      </c>
      <c r="K100" s="134" t="e" cm="1">
        <f t="array" aca="1" ref="K100" ca="1">_xll.RiskNormal(-0.0000000257*A100^4+0.0000163*A100^3-0.003686*A100^2+0.3024*A100+1.445,(-0.0000000257*A100^4+0.0000163*A100^3-0.003686*A100^2+0.3024*A100+1.445)*0.355,_xll.RiskTruncateP(0.05,0.95),_xll.RiskName("Milk Intake"),_xll.RiskUnits("kg"))</f>
        <v>#NAME?</v>
      </c>
      <c r="L100" s="134" t="e" cm="1">
        <f t="array" aca="1" ref="L100" ca="1">_xll.RiskNormal(5.4702*LN(A100)-22.889,(5.4702*LN(A100)-22.889)*0.35,_xll.RiskTruncateP(0.05,0.95),_xll.RiskName("DMI"),_xll.RiskUnits("kg"))</f>
        <v>#NAME?</v>
      </c>
      <c r="M100" s="134" t="e" cm="1">
        <f t="array" aca="1" ref="M100" ca="1">_xll.RiskNormal(0.0243*L100,0.005*L100,_xll.RiskTruncateP(0.05,0.95),_xll.RiskName("Soil Intake"),_xll.RiskUnits("kg"))</f>
        <v>#NAME?</v>
      </c>
      <c r="N100" s="134" t="e">
        <f t="shared" ca="1" si="14"/>
        <v>#NAME?</v>
      </c>
      <c r="O100" s="134" t="e">
        <f t="shared" ca="1" si="15"/>
        <v>#NAME?</v>
      </c>
      <c r="P100" s="134" t="e">
        <f t="shared" ca="1" si="20"/>
        <v>#NAME?</v>
      </c>
      <c r="Q100" s="134" t="e">
        <f t="shared" ca="1" si="20"/>
        <v>#NAME?</v>
      </c>
      <c r="R100" s="134" t="e">
        <f t="shared" ca="1" si="20"/>
        <v>#NAME?</v>
      </c>
      <c r="S100" s="134" t="e">
        <f t="shared" ca="1" si="16"/>
        <v>#NAME?</v>
      </c>
      <c r="T100" s="134" t="e" cm="1">
        <f t="array" aca="1" ref="T100" ca="1">U99-(U99*(0.5^(1/_xll.RiskNormal('SW7'!C$2,'SW7'!D$2,_xll.RiskTruncateP(0.05,0.95),_xll.RiskName("Halflife"),_xll.RiskUnits("d")))))</f>
        <v>#NAME?</v>
      </c>
      <c r="U100" s="134" t="e">
        <f t="shared" ca="1" si="17"/>
        <v>#NAME?</v>
      </c>
      <c r="V100" s="137" t="e" cm="1">
        <f t="array" aca="1" ref="V100" ca="1">(U100*_xll.RiskNormal('SW7'!C$3,'SW7'!D$3,_xll.RiskTruncateP(0.05,0.95),_xll.RiskName("PFAS MUSCLE FRAC"))/(B100*_xll.RiskNormal('SW7'!C$4,'SW7'!E$4,_xll.RiskTruncateP(0.05,0.95),_xll.RiskName("MUSCLE BW FRAC"))))/1000</f>
        <v>#NAME?</v>
      </c>
      <c r="W100" s="137" t="e" cm="1">
        <f t="array" aca="1" ref="W100" ca="1">V100/_xll.RiskNormal('SW7'!C$5,'SW7'!D$5,_xll.RiskTruncateP(0.05,0.95),_xll.RiskName("Serum Part"))</f>
        <v>#NAME?</v>
      </c>
    </row>
    <row r="101" spans="1:23" x14ac:dyDescent="0.35">
      <c r="A101" s="133">
        <f t="shared" si="11"/>
        <v>98</v>
      </c>
      <c r="B101" s="134" t="e" cm="1">
        <f t="array" aca="1" ref="B101" ca="1">B100+_xll.RiskNormal(0.5584 + 2*0.001787*A101 -3*0.00000155*A101^2 - 4*0.00000000133*A101^3,0.35*(0.5584 + 2*0.001787*A101 -3*0.00000155*A101^2 - 4*0.00000000133*A101^3),_xll.RiskTruncateP(0.05,0.95),_xll.RiskName("BW Gain"),_xll.RiskUnits("kg"))</f>
        <v>#NAME?</v>
      </c>
      <c r="C101" s="133" t="e" cm="1">
        <f t="array" aca="1" ref="C101" ca="1">_xll.RiskNormal(190,190*0.3941,_xll.RiskTruncateP(0.05,0.95),_xll.RiskName("Diet 1 Feed"),_xll.RiskUnits("ng/kg dry"))</f>
        <v>#NAME?</v>
      </c>
      <c r="D101" s="133">
        <v>0</v>
      </c>
      <c r="E101" s="163">
        <v>0</v>
      </c>
      <c r="F101" s="134" t="e" cm="1">
        <f t="array" aca="1" ref="F101" ca="1">_xll.RiskNormal((-0.0001*A101^2+0.0196*A101+11.697),(-0.0001*A101^2+0.0196*A101+11.697)*0.062,_xll.RiskTruncateP(0.05,0.95),_xll.RiskName("DMI Cow"),_xll.RiskUnits("kg"))</f>
        <v>#NAME?</v>
      </c>
      <c r="G101" s="134" t="e">
        <f t="shared" ca="1" si="19"/>
        <v>#NAME?</v>
      </c>
      <c r="H101" s="134" t="e" cm="1">
        <f t="array" aca="1" ref="H101" ca="1">_xll.RiskNormal('SW7'!C$12,'SW7'!D$12,_xll.RiskTruncateP(0.05,0.95),_xll.RiskName("Water Intake Cow"),_xll.RiskUnits("L"))</f>
        <v>#NAME?</v>
      </c>
      <c r="I101" s="134" t="e">
        <f t="shared" ca="1" si="12"/>
        <v>#NAME?</v>
      </c>
      <c r="J101" s="134" t="e">
        <f t="shared" ca="1" si="13"/>
        <v>#NAME?</v>
      </c>
      <c r="K101" s="134" t="e" cm="1">
        <f t="array" aca="1" ref="K101" ca="1">_xll.RiskNormal(-0.0000000257*A101^4+0.0000163*A101^3-0.003686*A101^2+0.3024*A101+1.445,(-0.0000000257*A101^4+0.0000163*A101^3-0.003686*A101^2+0.3024*A101+1.445)*0.355,_xll.RiskTruncateP(0.05,0.95),_xll.RiskName("Milk Intake"),_xll.RiskUnits("kg"))</f>
        <v>#NAME?</v>
      </c>
      <c r="L101" s="134" t="e" cm="1">
        <f t="array" aca="1" ref="L101" ca="1">_xll.RiskNormal(5.4702*LN(A101)-22.889,(5.4702*LN(A101)-22.889)*0.35,_xll.RiskTruncateP(0.05,0.95),_xll.RiskName("DMI"),_xll.RiskUnits("kg"))</f>
        <v>#NAME?</v>
      </c>
      <c r="M101" s="134" t="e" cm="1">
        <f t="array" aca="1" ref="M101" ca="1">_xll.RiskNormal(0.0243*L101,0.005*L101,_xll.RiskTruncateP(0.05,0.95),_xll.RiskName("Soil Intake"),_xll.RiskUnits("kg"))</f>
        <v>#NAME?</v>
      </c>
      <c r="N101" s="134" t="e">
        <f t="shared" ca="1" si="14"/>
        <v>#NAME?</v>
      </c>
      <c r="O101" s="134" t="e">
        <f t="shared" ca="1" si="15"/>
        <v>#NAME?</v>
      </c>
      <c r="P101" s="134" t="e">
        <f t="shared" ca="1" si="20"/>
        <v>#NAME?</v>
      </c>
      <c r="Q101" s="134" t="e">
        <f t="shared" ca="1" si="20"/>
        <v>#NAME?</v>
      </c>
      <c r="R101" s="134" t="e">
        <f t="shared" ca="1" si="20"/>
        <v>#NAME?</v>
      </c>
      <c r="S101" s="134" t="e">
        <f t="shared" ca="1" si="16"/>
        <v>#NAME?</v>
      </c>
      <c r="T101" s="134" t="e" cm="1">
        <f t="array" aca="1" ref="T101" ca="1">U100-(U100*(0.5^(1/_xll.RiskNormal('SW7'!C$2,'SW7'!D$2,_xll.RiskTruncateP(0.05,0.95),_xll.RiskName("Halflife"),_xll.RiskUnits("d")))))</f>
        <v>#NAME?</v>
      </c>
      <c r="U101" s="134" t="e">
        <f t="shared" ca="1" si="17"/>
        <v>#NAME?</v>
      </c>
      <c r="V101" s="137" t="e" cm="1">
        <f t="array" aca="1" ref="V101" ca="1">(U101*_xll.RiskNormal('SW7'!C$3,'SW7'!D$3,_xll.RiskTruncateP(0.05,0.95),_xll.RiskName("PFAS MUSCLE FRAC"))/(B101*_xll.RiskNormal('SW7'!C$4,'SW7'!E$4,_xll.RiskTruncateP(0.05,0.95),_xll.RiskName("MUSCLE BW FRAC"))))/1000</f>
        <v>#NAME?</v>
      </c>
      <c r="W101" s="137" t="e" cm="1">
        <f t="array" aca="1" ref="W101" ca="1">V101/_xll.RiskNormal('SW7'!C$5,'SW7'!D$5,_xll.RiskTruncateP(0.05,0.95),_xll.RiskName("Serum Part"))</f>
        <v>#NAME?</v>
      </c>
    </row>
    <row r="102" spans="1:23" x14ac:dyDescent="0.35">
      <c r="A102" s="133">
        <f t="shared" si="11"/>
        <v>99</v>
      </c>
      <c r="B102" s="134" t="e" cm="1">
        <f t="array" aca="1" ref="B102" ca="1">B101+_xll.RiskNormal(0.5584 + 2*0.001787*A102 -3*0.00000155*A102^2 - 4*0.00000000133*A102^3,0.35*(0.5584 + 2*0.001787*A102 -3*0.00000155*A102^2 - 4*0.00000000133*A102^3),_xll.RiskTruncateP(0.05,0.95),_xll.RiskName("BW Gain"),_xll.RiskUnits("kg"))</f>
        <v>#NAME?</v>
      </c>
      <c r="C102" s="133" t="e" cm="1">
        <f t="array" aca="1" ref="C102" ca="1">_xll.RiskNormal(190,190*0.3941,_xll.RiskTruncateP(0.05,0.95),_xll.RiskName("Diet 1 Feed"),_xll.RiskUnits("ng/kg dry"))</f>
        <v>#NAME?</v>
      </c>
      <c r="D102" s="133">
        <v>0</v>
      </c>
      <c r="E102" s="163">
        <v>0</v>
      </c>
      <c r="F102" s="134" t="e" cm="1">
        <f t="array" aca="1" ref="F102" ca="1">_xll.RiskNormal((-0.0001*A102^2+0.0196*A102+11.697),(-0.0001*A102^2+0.0196*A102+11.697)*0.062,_xll.RiskTruncateP(0.05,0.95),_xll.RiskName("DMI Cow"),_xll.RiskUnits("kg"))</f>
        <v>#NAME?</v>
      </c>
      <c r="G102" s="134" t="e">
        <f t="shared" ca="1" si="19"/>
        <v>#NAME?</v>
      </c>
      <c r="H102" s="134" t="e" cm="1">
        <f t="array" aca="1" ref="H102" ca="1">_xll.RiskNormal('SW7'!C$12,'SW7'!D$12,_xll.RiskTruncateP(0.05,0.95),_xll.RiskName("Water Intake Cow"),_xll.RiskUnits("L"))</f>
        <v>#NAME?</v>
      </c>
      <c r="I102" s="134" t="e">
        <f t="shared" ca="1" si="12"/>
        <v>#NAME?</v>
      </c>
      <c r="J102" s="134" t="e">
        <f t="shared" ca="1" si="13"/>
        <v>#NAME?</v>
      </c>
      <c r="K102" s="134" t="e" cm="1">
        <f t="array" aca="1" ref="K102" ca="1">_xll.RiskNormal(-0.0000000257*A102^4+0.0000163*A102^3-0.003686*A102^2+0.3024*A102+1.445,(-0.0000000257*A102^4+0.0000163*A102^3-0.003686*A102^2+0.3024*A102+1.445)*0.355,_xll.RiskTruncateP(0.05,0.95),_xll.RiskName("Milk Intake"),_xll.RiskUnits("kg"))</f>
        <v>#NAME?</v>
      </c>
      <c r="L102" s="134" t="e" cm="1">
        <f t="array" aca="1" ref="L102" ca="1">_xll.RiskNormal(5.4702*LN(A102)-22.889,(5.4702*LN(A102)-22.889)*0.35,_xll.RiskTruncateP(0.05,0.95),_xll.RiskName("DMI"),_xll.RiskUnits("kg"))</f>
        <v>#NAME?</v>
      </c>
      <c r="M102" s="134" t="e" cm="1">
        <f t="array" aca="1" ref="M102" ca="1">_xll.RiskNormal(0.0243*L102,0.005*L102,_xll.RiskTruncateP(0.05,0.95),_xll.RiskName("Soil Intake"),_xll.RiskUnits("kg"))</f>
        <v>#NAME?</v>
      </c>
      <c r="N102" s="134" t="e">
        <f t="shared" ca="1" si="14"/>
        <v>#NAME?</v>
      </c>
      <c r="O102" s="134" t="e">
        <f t="shared" ca="1" si="15"/>
        <v>#NAME?</v>
      </c>
      <c r="P102" s="134" t="e">
        <f t="shared" ca="1" si="20"/>
        <v>#NAME?</v>
      </c>
      <c r="Q102" s="134" t="e">
        <f t="shared" ca="1" si="20"/>
        <v>#NAME?</v>
      </c>
      <c r="R102" s="134" t="e">
        <f t="shared" ca="1" si="20"/>
        <v>#NAME?</v>
      </c>
      <c r="S102" s="134" t="e">
        <f t="shared" ca="1" si="16"/>
        <v>#NAME?</v>
      </c>
      <c r="T102" s="134" t="e" cm="1">
        <f t="array" aca="1" ref="T102" ca="1">U101-(U101*(0.5^(1/_xll.RiskNormal('SW7'!C$2,'SW7'!D$2,_xll.RiskTruncateP(0.05,0.95),_xll.RiskName("Halflife"),_xll.RiskUnits("d")))))</f>
        <v>#NAME?</v>
      </c>
      <c r="U102" s="134" t="e">
        <f t="shared" ca="1" si="17"/>
        <v>#NAME?</v>
      </c>
      <c r="V102" s="137" t="e" cm="1">
        <f t="array" aca="1" ref="V102" ca="1">(U102*_xll.RiskNormal('SW7'!C$3,'SW7'!D$3,_xll.RiskTruncateP(0.05,0.95),_xll.RiskName("PFAS MUSCLE FRAC"))/(B102*_xll.RiskNormal('SW7'!C$4,'SW7'!E$4,_xll.RiskTruncateP(0.05,0.95),_xll.RiskName("MUSCLE BW FRAC"))))/1000</f>
        <v>#NAME?</v>
      </c>
      <c r="W102" s="137" t="e" cm="1">
        <f t="array" aca="1" ref="W102" ca="1">V102/_xll.RiskNormal('SW7'!C$5,'SW7'!D$5,_xll.RiskTruncateP(0.05,0.95),_xll.RiskName("Serum Part"))</f>
        <v>#NAME?</v>
      </c>
    </row>
    <row r="103" spans="1:23" x14ac:dyDescent="0.35">
      <c r="A103" s="133">
        <f t="shared" si="11"/>
        <v>100</v>
      </c>
      <c r="B103" s="134" t="e" cm="1">
        <f t="array" aca="1" ref="B103" ca="1">B102+_xll.RiskNormal(0.5584 + 2*0.001787*A103 -3*0.00000155*A103^2 - 4*0.00000000133*A103^3,0.35*(0.5584 + 2*0.001787*A103 -3*0.00000155*A103^2 - 4*0.00000000133*A103^3),_xll.RiskTruncateP(0.05,0.95),_xll.RiskName("BW Gain"),_xll.RiskUnits("kg"))</f>
        <v>#NAME?</v>
      </c>
      <c r="C103" s="133" t="e" cm="1">
        <f t="array" aca="1" ref="C103" ca="1">_xll.RiskNormal(190,190*0.3941,_xll.RiskTruncateP(0.05,0.95),_xll.RiskName("Diet 1 Feed"),_xll.RiskUnits("ng/kg dry"))</f>
        <v>#NAME?</v>
      </c>
      <c r="D103" s="133">
        <v>0</v>
      </c>
      <c r="E103" s="163">
        <v>0</v>
      </c>
      <c r="F103" s="134" t="e" cm="1">
        <f t="array" aca="1" ref="F103" ca="1">_xll.RiskNormal((-0.0001*A103^2+0.0196*A103+11.697),(-0.0001*A103^2+0.0196*A103+11.697)*0.062,_xll.RiskTruncateP(0.05,0.95),_xll.RiskName("DMI Cow"),_xll.RiskUnits("kg"))</f>
        <v>#NAME?</v>
      </c>
      <c r="G103" s="134" t="e">
        <f t="shared" ca="1" si="19"/>
        <v>#NAME?</v>
      </c>
      <c r="H103" s="134" t="e" cm="1">
        <f t="array" aca="1" ref="H103" ca="1">_xll.RiskNormal('SW7'!C$12,'SW7'!D$12,_xll.RiskTruncateP(0.05,0.95),_xll.RiskName("Water Intake Cow"),_xll.RiskUnits("L"))</f>
        <v>#NAME?</v>
      </c>
      <c r="I103" s="134" t="e">
        <f t="shared" ca="1" si="12"/>
        <v>#NAME?</v>
      </c>
      <c r="J103" s="134" t="e">
        <f t="shared" ca="1" si="13"/>
        <v>#NAME?</v>
      </c>
      <c r="K103" s="134" t="e" cm="1">
        <f t="array" aca="1" ref="K103" ca="1">_xll.RiskNormal(-0.0000000257*A103^4+0.0000163*A103^3-0.003686*A103^2+0.3024*A103+1.445,(-0.0000000257*A103^4+0.0000163*A103^3-0.003686*A103^2+0.3024*A103+1.445)*0.355,_xll.RiskTruncateP(0.05,0.95),_xll.RiskName("Milk Intake"),_xll.RiskUnits("kg"))</f>
        <v>#NAME?</v>
      </c>
      <c r="L103" s="134" t="e" cm="1">
        <f t="array" aca="1" ref="L103" ca="1">_xll.RiskNormal(5.4702*LN(A103)-22.889,(5.4702*LN(A103)-22.889)*0.35,_xll.RiskTruncateP(0.05,0.95),_xll.RiskName("DMI"),_xll.RiskUnits("kg"))</f>
        <v>#NAME?</v>
      </c>
      <c r="M103" s="134" t="e" cm="1">
        <f t="array" aca="1" ref="M103" ca="1">_xll.RiskNormal(0.0243*L103,0.005*L103,_xll.RiskTruncateP(0.05,0.95),_xll.RiskName("Soil Intake"),_xll.RiskUnits("kg"))</f>
        <v>#NAME?</v>
      </c>
      <c r="N103" s="134" t="e">
        <f t="shared" ca="1" si="14"/>
        <v>#NAME?</v>
      </c>
      <c r="O103" s="134" t="e">
        <f t="shared" ca="1" si="15"/>
        <v>#NAME?</v>
      </c>
      <c r="P103" s="134" t="e">
        <f t="shared" ca="1" si="20"/>
        <v>#NAME?</v>
      </c>
      <c r="Q103" s="134" t="e">
        <f t="shared" ca="1" si="20"/>
        <v>#NAME?</v>
      </c>
      <c r="R103" s="134" t="e">
        <f t="shared" ca="1" si="20"/>
        <v>#NAME?</v>
      </c>
      <c r="S103" s="134" t="e">
        <f t="shared" ca="1" si="16"/>
        <v>#NAME?</v>
      </c>
      <c r="T103" s="134" t="e" cm="1">
        <f t="array" aca="1" ref="T103" ca="1">U102-(U102*(0.5^(1/_xll.RiskNormal('SW7'!C$2,'SW7'!D$2,_xll.RiskTruncateP(0.05,0.95),_xll.RiskName("Halflife"),_xll.RiskUnits("d")))))</f>
        <v>#NAME?</v>
      </c>
      <c r="U103" s="134" t="e">
        <f t="shared" ca="1" si="17"/>
        <v>#NAME?</v>
      </c>
      <c r="V103" s="137" t="e" cm="1">
        <f t="array" aca="1" ref="V103" ca="1">(U103*_xll.RiskNormal('SW7'!C$3,'SW7'!D$3,_xll.RiskTruncateP(0.05,0.95),_xll.RiskName("PFAS MUSCLE FRAC"))/(B103*_xll.RiskNormal('SW7'!C$4,'SW7'!E$4,_xll.RiskTruncateP(0.05,0.95),_xll.RiskName("MUSCLE BW FRAC"))))/1000</f>
        <v>#NAME?</v>
      </c>
      <c r="W103" s="137" t="e" cm="1">
        <f t="array" aca="1" ref="W103" ca="1">V103/_xll.RiskNormal('SW7'!C$5,'SW7'!D$5,_xll.RiskTruncateP(0.05,0.95),_xll.RiskName("Serum Part"))</f>
        <v>#NAME?</v>
      </c>
    </row>
    <row r="104" spans="1:23" x14ac:dyDescent="0.35">
      <c r="A104" s="133">
        <f t="shared" si="11"/>
        <v>101</v>
      </c>
      <c r="B104" s="134" t="e" cm="1">
        <f t="array" aca="1" ref="B104" ca="1">B103+_xll.RiskNormal(0.5584 + 2*0.001787*A104 -3*0.00000155*A104^2 - 4*0.00000000133*A104^3,0.35*(0.5584 + 2*0.001787*A104 -3*0.00000155*A104^2 - 4*0.00000000133*A104^3),_xll.RiskTruncateP(0.05,0.95),_xll.RiskName("BW Gain"),_xll.RiskUnits("kg"))</f>
        <v>#NAME?</v>
      </c>
      <c r="C104" s="133" t="e" cm="1">
        <f t="array" aca="1" ref="C104" ca="1">_xll.RiskNormal(190,190*0.3941,_xll.RiskTruncateP(0.05,0.95),_xll.RiskName("Diet 1 Feed"),_xll.RiskUnits("ng/kg dry"))</f>
        <v>#NAME?</v>
      </c>
      <c r="D104" s="133">
        <v>0</v>
      </c>
      <c r="E104" s="163">
        <v>0</v>
      </c>
      <c r="F104" s="134" t="e" cm="1">
        <f t="array" aca="1" ref="F104" ca="1">_xll.RiskNormal((-0.0001*A104^2+0.0196*A104+11.697),(-0.0001*A104^2+0.0196*A104+11.697)*0.062,_xll.RiskTruncateP(0.05,0.95),_xll.RiskName("DMI Cow"),_xll.RiskUnits("kg"))</f>
        <v>#NAME?</v>
      </c>
      <c r="G104" s="134" t="e">
        <f t="shared" ca="1" si="19"/>
        <v>#NAME?</v>
      </c>
      <c r="H104" s="134" t="e" cm="1">
        <f t="array" aca="1" ref="H104" ca="1">_xll.RiskNormal('SW7'!C$12,'SW7'!D$12,_xll.RiskTruncateP(0.05,0.95),_xll.RiskName("Water Intake Cow"),_xll.RiskUnits("L"))</f>
        <v>#NAME?</v>
      </c>
      <c r="I104" s="134" t="e">
        <f t="shared" ca="1" si="12"/>
        <v>#NAME?</v>
      </c>
      <c r="J104" s="134" t="e">
        <f t="shared" ca="1" si="13"/>
        <v>#NAME?</v>
      </c>
      <c r="K104" s="134" t="e" cm="1">
        <f t="array" aca="1" ref="K104" ca="1">_xll.RiskNormal(-0.0000000257*A104^4+0.0000163*A104^3-0.003686*A104^2+0.3024*A104+1.445,(-0.0000000257*A104^4+0.0000163*A104^3-0.003686*A104^2+0.3024*A104+1.445)*0.355,_xll.RiskTruncateP(0.05,0.95),_xll.RiskName("Milk Intake"),_xll.RiskUnits("kg"))</f>
        <v>#NAME?</v>
      </c>
      <c r="L104" s="134" t="e" cm="1">
        <f t="array" aca="1" ref="L104" ca="1">_xll.RiskNormal(5.4702*LN(A104)-22.889,(5.4702*LN(A104)-22.889)*0.35,_xll.RiskTruncateP(0.05,0.95),_xll.RiskName("DMI"),_xll.RiskUnits("kg"))</f>
        <v>#NAME?</v>
      </c>
      <c r="M104" s="134" t="e" cm="1">
        <f t="array" aca="1" ref="M104" ca="1">_xll.RiskNormal(0.0243*L104,0.005*L104,_xll.RiskTruncateP(0.05,0.95),_xll.RiskName("Soil Intake"),_xll.RiskUnits("kg"))</f>
        <v>#NAME?</v>
      </c>
      <c r="N104" s="134" t="e">
        <f t="shared" ca="1" si="14"/>
        <v>#NAME?</v>
      </c>
      <c r="O104" s="134" t="e">
        <f t="shared" ca="1" si="15"/>
        <v>#NAME?</v>
      </c>
      <c r="P104" s="134" t="e">
        <f t="shared" ca="1" si="20"/>
        <v>#NAME?</v>
      </c>
      <c r="Q104" s="134" t="e">
        <f t="shared" ca="1" si="20"/>
        <v>#NAME?</v>
      </c>
      <c r="R104" s="134" t="e">
        <f t="shared" ca="1" si="20"/>
        <v>#NAME?</v>
      </c>
      <c r="S104" s="134" t="e">
        <f t="shared" ca="1" si="16"/>
        <v>#NAME?</v>
      </c>
      <c r="T104" s="134" t="e" cm="1">
        <f t="array" aca="1" ref="T104" ca="1">U103-(U103*(0.5^(1/_xll.RiskNormal('SW7'!C$2,'SW7'!D$2,_xll.RiskTruncateP(0.05,0.95),_xll.RiskName("Halflife"),_xll.RiskUnits("d")))))</f>
        <v>#NAME?</v>
      </c>
      <c r="U104" s="134" t="e">
        <f t="shared" ca="1" si="17"/>
        <v>#NAME?</v>
      </c>
      <c r="V104" s="137" t="e" cm="1">
        <f t="array" aca="1" ref="V104" ca="1">(U104*_xll.RiskNormal('SW7'!C$3,'SW7'!D$3,_xll.RiskTruncateP(0.05,0.95),_xll.RiskName("PFAS MUSCLE FRAC"))/(B104*_xll.RiskNormal('SW7'!C$4,'SW7'!E$4,_xll.RiskTruncateP(0.05,0.95),_xll.RiskName("MUSCLE BW FRAC"))))/1000</f>
        <v>#NAME?</v>
      </c>
      <c r="W104" s="137" t="e" cm="1">
        <f t="array" aca="1" ref="W104" ca="1">V104/_xll.RiskNormal('SW7'!C$5,'SW7'!D$5,_xll.RiskTruncateP(0.05,0.95),_xll.RiskName("Serum Part"))</f>
        <v>#NAME?</v>
      </c>
    </row>
    <row r="105" spans="1:23" x14ac:dyDescent="0.35">
      <c r="A105" s="133">
        <f t="shared" si="11"/>
        <v>102</v>
      </c>
      <c r="B105" s="134" t="e" cm="1">
        <f t="array" aca="1" ref="B105" ca="1">B104+_xll.RiskNormal(0.5584 + 2*0.001787*A105 -3*0.00000155*A105^2 - 4*0.00000000133*A105^3,0.35*(0.5584 + 2*0.001787*A105 -3*0.00000155*A105^2 - 4*0.00000000133*A105^3),_xll.RiskTruncateP(0.05,0.95),_xll.RiskName("BW Gain"),_xll.RiskUnits("kg"))</f>
        <v>#NAME?</v>
      </c>
      <c r="C105" s="133" t="e" cm="1">
        <f t="array" aca="1" ref="C105" ca="1">_xll.RiskNormal(190,190*0.3941,_xll.RiskTruncateP(0.05,0.95),_xll.RiskName("Diet 1 Feed"),_xll.RiskUnits("ng/kg dry"))</f>
        <v>#NAME?</v>
      </c>
      <c r="D105" s="133">
        <v>0</v>
      </c>
      <c r="E105" s="163">
        <v>0</v>
      </c>
      <c r="F105" s="134" t="e" cm="1">
        <f t="array" aca="1" ref="F105" ca="1">_xll.RiskNormal((-0.0001*A105^2+0.0196*A105+11.697),(-0.0001*A105^2+0.0196*A105+11.697)*0.062,_xll.RiskTruncateP(0.05,0.95),_xll.RiskName("DMI Cow"),_xll.RiskUnits("kg"))</f>
        <v>#NAME?</v>
      </c>
      <c r="G105" s="134" t="e">
        <f t="shared" ca="1" si="19"/>
        <v>#NAME?</v>
      </c>
      <c r="H105" s="134" t="e" cm="1">
        <f t="array" aca="1" ref="H105" ca="1">_xll.RiskNormal('SW7'!C$12,'SW7'!D$12,_xll.RiskTruncateP(0.05,0.95),_xll.RiskName("Water Intake Cow"),_xll.RiskUnits("L"))</f>
        <v>#NAME?</v>
      </c>
      <c r="I105" s="134" t="e">
        <f t="shared" ca="1" si="12"/>
        <v>#NAME?</v>
      </c>
      <c r="J105" s="134" t="e">
        <f t="shared" ca="1" si="13"/>
        <v>#NAME?</v>
      </c>
      <c r="K105" s="134" t="e" cm="1">
        <f t="array" aca="1" ref="K105" ca="1">_xll.RiskNormal(-0.0000000257*A105^4+0.0000163*A105^3-0.003686*A105^2+0.3024*A105+1.445,(-0.0000000257*A105^4+0.0000163*A105^3-0.003686*A105^2+0.3024*A105+1.445)*0.355,_xll.RiskTruncateP(0.05,0.95),_xll.RiskName("Milk Intake"),_xll.RiskUnits("kg"))</f>
        <v>#NAME?</v>
      </c>
      <c r="L105" s="134" t="e" cm="1">
        <f t="array" aca="1" ref="L105" ca="1">_xll.RiskNormal(5.4702*LN(A105)-22.889,(5.4702*LN(A105)-22.889)*0.35,_xll.RiskTruncateP(0.05,0.95),_xll.RiskName("DMI"),_xll.RiskUnits("kg"))</f>
        <v>#NAME?</v>
      </c>
      <c r="M105" s="134" t="e" cm="1">
        <f t="array" aca="1" ref="M105" ca="1">_xll.RiskNormal(0.0243*L105,0.005*L105,_xll.RiskTruncateP(0.05,0.95),_xll.RiskName("Soil Intake"),_xll.RiskUnits("kg"))</f>
        <v>#NAME?</v>
      </c>
      <c r="N105" s="134" t="e">
        <f t="shared" ca="1" si="14"/>
        <v>#NAME?</v>
      </c>
      <c r="O105" s="134" t="e">
        <f t="shared" ca="1" si="15"/>
        <v>#NAME?</v>
      </c>
      <c r="P105" s="134" t="e">
        <f t="shared" ca="1" si="20"/>
        <v>#NAME?</v>
      </c>
      <c r="Q105" s="134" t="e">
        <f t="shared" ca="1" si="20"/>
        <v>#NAME?</v>
      </c>
      <c r="R105" s="134" t="e">
        <f t="shared" ca="1" si="20"/>
        <v>#NAME?</v>
      </c>
      <c r="S105" s="134" t="e">
        <f t="shared" ca="1" si="16"/>
        <v>#NAME?</v>
      </c>
      <c r="T105" s="134" t="e" cm="1">
        <f t="array" aca="1" ref="T105" ca="1">U104-(U104*(0.5^(1/_xll.RiskNormal('SW7'!C$2,'SW7'!D$2,_xll.RiskTruncateP(0.05,0.95),_xll.RiskName("Halflife"),_xll.RiskUnits("d")))))</f>
        <v>#NAME?</v>
      </c>
      <c r="U105" s="134" t="e">
        <f t="shared" ca="1" si="17"/>
        <v>#NAME?</v>
      </c>
      <c r="V105" s="137" t="e" cm="1">
        <f t="array" aca="1" ref="V105" ca="1">(U105*_xll.RiskNormal('SW7'!C$3,'SW7'!D$3,_xll.RiskTruncateP(0.05,0.95),_xll.RiskName("PFAS MUSCLE FRAC"))/(B105*_xll.RiskNormal('SW7'!C$4,'SW7'!E$4,_xll.RiskTruncateP(0.05,0.95),_xll.RiskName("MUSCLE BW FRAC"))))/1000</f>
        <v>#NAME?</v>
      </c>
      <c r="W105" s="137" t="e" cm="1">
        <f t="array" aca="1" ref="W105" ca="1">V105/_xll.RiskNormal('SW7'!C$5,'SW7'!D$5,_xll.RiskTruncateP(0.05,0.95),_xll.RiskName("Serum Part"))</f>
        <v>#NAME?</v>
      </c>
    </row>
    <row r="106" spans="1:23" x14ac:dyDescent="0.35">
      <c r="A106" s="133">
        <f t="shared" si="11"/>
        <v>103</v>
      </c>
      <c r="B106" s="134" t="e" cm="1">
        <f t="array" aca="1" ref="B106" ca="1">B105+_xll.RiskNormal(0.5584 + 2*0.001787*A106 -3*0.00000155*A106^2 - 4*0.00000000133*A106^3,0.35*(0.5584 + 2*0.001787*A106 -3*0.00000155*A106^2 - 4*0.00000000133*A106^3),_xll.RiskTruncateP(0.05,0.95),_xll.RiskName("BW Gain"),_xll.RiskUnits("kg"))</f>
        <v>#NAME?</v>
      </c>
      <c r="C106" s="133" t="e" cm="1">
        <f t="array" aca="1" ref="C106" ca="1">_xll.RiskNormal(190,190*0.3941,_xll.RiskTruncateP(0.05,0.95),_xll.RiskName("Diet 1 Feed"),_xll.RiskUnits("ng/kg dry"))</f>
        <v>#NAME?</v>
      </c>
      <c r="D106" s="133">
        <v>0</v>
      </c>
      <c r="E106" s="163">
        <v>0</v>
      </c>
      <c r="F106" s="134" t="e" cm="1">
        <f t="array" aca="1" ref="F106" ca="1">_xll.RiskNormal((-0.0001*A106^2+0.0196*A106+11.697),(-0.0001*A106^2+0.0196*A106+11.697)*0.062,_xll.RiskTruncateP(0.05,0.95),_xll.RiskName("DMI Cow"),_xll.RiskUnits("kg"))</f>
        <v>#NAME?</v>
      </c>
      <c r="G106" s="134" t="e">
        <f t="shared" ca="1" si="19"/>
        <v>#NAME?</v>
      </c>
      <c r="H106" s="134" t="e" cm="1">
        <f t="array" aca="1" ref="H106" ca="1">_xll.RiskNormal('SW7'!C$12,'SW7'!D$12,_xll.RiskTruncateP(0.05,0.95),_xll.RiskName("Water Intake Cow"),_xll.RiskUnits("L"))</f>
        <v>#NAME?</v>
      </c>
      <c r="I106" s="134" t="e">
        <f t="shared" ca="1" si="12"/>
        <v>#NAME?</v>
      </c>
      <c r="J106" s="134" t="e">
        <f t="shared" ca="1" si="13"/>
        <v>#NAME?</v>
      </c>
      <c r="K106" s="134" t="e" cm="1">
        <f t="array" aca="1" ref="K106" ca="1">_xll.RiskNormal(-0.0000000257*A106^4+0.0000163*A106^3-0.003686*A106^2+0.3024*A106+1.445,(-0.0000000257*A106^4+0.0000163*A106^3-0.003686*A106^2+0.3024*A106+1.445)*0.355,_xll.RiskTruncateP(0.05,0.95),_xll.RiskName("Milk Intake"),_xll.RiskUnits("kg"))</f>
        <v>#NAME?</v>
      </c>
      <c r="L106" s="134" t="e" cm="1">
        <f t="array" aca="1" ref="L106" ca="1">_xll.RiskNormal(5.4702*LN(A106)-22.889,(5.4702*LN(A106)-22.889)*0.35,_xll.RiskTruncateP(0.05,0.95),_xll.RiskName("DMI"),_xll.RiskUnits("kg"))</f>
        <v>#NAME?</v>
      </c>
      <c r="M106" s="134" t="e" cm="1">
        <f t="array" aca="1" ref="M106" ca="1">_xll.RiskNormal(0.0243*L106,0.005*L106,_xll.RiskTruncateP(0.05,0.95),_xll.RiskName("Soil Intake"),_xll.RiskUnits("kg"))</f>
        <v>#NAME?</v>
      </c>
      <c r="N106" s="134" t="e">
        <f t="shared" ca="1" si="14"/>
        <v>#NAME?</v>
      </c>
      <c r="O106" s="134" t="e">
        <f t="shared" ca="1" si="15"/>
        <v>#NAME?</v>
      </c>
      <c r="P106" s="134" t="e">
        <f t="shared" ca="1" si="20"/>
        <v>#NAME?</v>
      </c>
      <c r="Q106" s="134" t="e">
        <f t="shared" ca="1" si="20"/>
        <v>#NAME?</v>
      </c>
      <c r="R106" s="134" t="e">
        <f t="shared" ca="1" si="20"/>
        <v>#NAME?</v>
      </c>
      <c r="S106" s="134" t="e">
        <f t="shared" ca="1" si="16"/>
        <v>#NAME?</v>
      </c>
      <c r="T106" s="134" t="e" cm="1">
        <f t="array" aca="1" ref="T106" ca="1">U105-(U105*(0.5^(1/_xll.RiskNormal('SW7'!C$2,'SW7'!D$2,_xll.RiskTruncateP(0.05,0.95),_xll.RiskName("Halflife"),_xll.RiskUnits("d")))))</f>
        <v>#NAME?</v>
      </c>
      <c r="U106" s="134" t="e">
        <f t="shared" ca="1" si="17"/>
        <v>#NAME?</v>
      </c>
      <c r="V106" s="137" t="e" cm="1">
        <f t="array" aca="1" ref="V106" ca="1">(U106*_xll.RiskNormal('SW7'!C$3,'SW7'!D$3,_xll.RiskTruncateP(0.05,0.95),_xll.RiskName("PFAS MUSCLE FRAC"))/(B106*_xll.RiskNormal('SW7'!C$4,'SW7'!E$4,_xll.RiskTruncateP(0.05,0.95),_xll.RiskName("MUSCLE BW FRAC"))))/1000</f>
        <v>#NAME?</v>
      </c>
      <c r="W106" s="137" t="e" cm="1">
        <f t="array" aca="1" ref="W106" ca="1">V106/_xll.RiskNormal('SW7'!C$5,'SW7'!D$5,_xll.RiskTruncateP(0.05,0.95),_xll.RiskName("Serum Part"))</f>
        <v>#NAME?</v>
      </c>
    </row>
    <row r="107" spans="1:23" x14ac:dyDescent="0.35">
      <c r="A107" s="133">
        <f t="shared" si="11"/>
        <v>104</v>
      </c>
      <c r="B107" s="134" t="e" cm="1">
        <f t="array" aca="1" ref="B107" ca="1">B106+_xll.RiskNormal(0.5584 + 2*0.001787*A107 -3*0.00000155*A107^2 - 4*0.00000000133*A107^3,0.35*(0.5584 + 2*0.001787*A107 -3*0.00000155*A107^2 - 4*0.00000000133*A107^3),_xll.RiskTruncateP(0.05,0.95),_xll.RiskName("BW Gain"),_xll.RiskUnits("kg"))</f>
        <v>#NAME?</v>
      </c>
      <c r="C107" s="133" t="e" cm="1">
        <f t="array" aca="1" ref="C107" ca="1">_xll.RiskNormal(190,190*0.3941,_xll.RiskTruncateP(0.05,0.95),_xll.RiskName("Diet 1 Feed"),_xll.RiskUnits("ng/kg dry"))</f>
        <v>#NAME?</v>
      </c>
      <c r="D107" s="133">
        <v>0</v>
      </c>
      <c r="E107" s="163">
        <v>0</v>
      </c>
      <c r="F107" s="134" t="e" cm="1">
        <f t="array" aca="1" ref="F107" ca="1">_xll.RiskNormal((-0.0001*A107^2+0.0196*A107+11.697),(-0.0001*A107^2+0.0196*A107+11.697)*0.062,_xll.RiskTruncateP(0.05,0.95),_xll.RiskName("DMI Cow"),_xll.RiskUnits("kg"))</f>
        <v>#NAME?</v>
      </c>
      <c r="G107" s="134" t="e">
        <f t="shared" ca="1" si="19"/>
        <v>#NAME?</v>
      </c>
      <c r="H107" s="134" t="e" cm="1">
        <f t="array" aca="1" ref="H107" ca="1">_xll.RiskNormal('SW7'!C$12,'SW7'!D$12,_xll.RiskTruncateP(0.05,0.95),_xll.RiskName("Water Intake Cow"),_xll.RiskUnits("L"))</f>
        <v>#NAME?</v>
      </c>
      <c r="I107" s="134" t="e">
        <f t="shared" ca="1" si="12"/>
        <v>#NAME?</v>
      </c>
      <c r="J107" s="134" t="e">
        <f t="shared" ca="1" si="13"/>
        <v>#NAME?</v>
      </c>
      <c r="K107" s="134" t="e" cm="1">
        <f t="array" aca="1" ref="K107" ca="1">_xll.RiskNormal(-0.0000000257*A107^4+0.0000163*A107^3-0.003686*A107^2+0.3024*A107+1.445,(-0.0000000257*A107^4+0.0000163*A107^3-0.003686*A107^2+0.3024*A107+1.445)*0.355,_xll.RiskTruncateP(0.05,0.95),_xll.RiskName("Milk Intake"),_xll.RiskUnits("kg"))</f>
        <v>#NAME?</v>
      </c>
      <c r="L107" s="134" t="e" cm="1">
        <f t="array" aca="1" ref="L107" ca="1">_xll.RiskNormal(5.4702*LN(A107)-22.889,(5.4702*LN(A107)-22.889)*0.35,_xll.RiskTruncateP(0.05,0.95),_xll.RiskName("DMI"),_xll.RiskUnits("kg"))</f>
        <v>#NAME?</v>
      </c>
      <c r="M107" s="134" t="e" cm="1">
        <f t="array" aca="1" ref="M107" ca="1">_xll.RiskNormal(0.0243*L107,0.005*L107,_xll.RiskTruncateP(0.05,0.95),_xll.RiskName("Soil Intake"),_xll.RiskUnits("kg"))</f>
        <v>#NAME?</v>
      </c>
      <c r="N107" s="134" t="e">
        <f t="shared" ca="1" si="14"/>
        <v>#NAME?</v>
      </c>
      <c r="O107" s="134" t="e">
        <f t="shared" ca="1" si="15"/>
        <v>#NAME?</v>
      </c>
      <c r="P107" s="134" t="e">
        <f t="shared" ca="1" si="20"/>
        <v>#NAME?</v>
      </c>
      <c r="Q107" s="134" t="e">
        <f t="shared" ca="1" si="20"/>
        <v>#NAME?</v>
      </c>
      <c r="R107" s="134" t="e">
        <f t="shared" ca="1" si="20"/>
        <v>#NAME?</v>
      </c>
      <c r="S107" s="134" t="e">
        <f t="shared" ca="1" si="16"/>
        <v>#NAME?</v>
      </c>
      <c r="T107" s="134" t="e" cm="1">
        <f t="array" aca="1" ref="T107" ca="1">U106-(U106*(0.5^(1/_xll.RiskNormal('SW7'!C$2,'SW7'!D$2,_xll.RiskTruncateP(0.05,0.95),_xll.RiskName("Halflife"),_xll.RiskUnits("d")))))</f>
        <v>#NAME?</v>
      </c>
      <c r="U107" s="134" t="e">
        <f t="shared" ca="1" si="17"/>
        <v>#NAME?</v>
      </c>
      <c r="V107" s="137" t="e" cm="1">
        <f t="array" aca="1" ref="V107" ca="1">(U107*_xll.RiskNormal('SW7'!C$3,'SW7'!D$3,_xll.RiskTruncateP(0.05,0.95),_xll.RiskName("PFAS MUSCLE FRAC"))/(B107*_xll.RiskNormal('SW7'!C$4,'SW7'!E$4,_xll.RiskTruncateP(0.05,0.95),_xll.RiskName("MUSCLE BW FRAC"))))/1000</f>
        <v>#NAME?</v>
      </c>
      <c r="W107" s="137" t="e" cm="1">
        <f t="array" aca="1" ref="W107" ca="1">V107/_xll.RiskNormal('SW7'!C$5,'SW7'!D$5,_xll.RiskTruncateP(0.05,0.95),_xll.RiskName("Serum Part"))</f>
        <v>#NAME?</v>
      </c>
    </row>
    <row r="108" spans="1:23" x14ac:dyDescent="0.35">
      <c r="A108" s="133">
        <f t="shared" si="11"/>
        <v>105</v>
      </c>
      <c r="B108" s="134" t="e" cm="1">
        <f t="array" aca="1" ref="B108" ca="1">B107+_xll.RiskNormal(0.5584 + 2*0.001787*A108 -3*0.00000155*A108^2 - 4*0.00000000133*A108^3,0.35*(0.5584 + 2*0.001787*A108 -3*0.00000155*A108^2 - 4*0.00000000133*A108^3),_xll.RiskTruncateP(0.05,0.95),_xll.RiskName("BW Gain"),_xll.RiskUnits("kg"))</f>
        <v>#NAME?</v>
      </c>
      <c r="C108" s="133" t="e" cm="1">
        <f t="array" aca="1" ref="C108" ca="1">_xll.RiskNormal(190,190*0.3941,_xll.RiskTruncateP(0.05,0.95),_xll.RiskName("Diet 1 Feed"),_xll.RiskUnits("ng/kg dry"))</f>
        <v>#NAME?</v>
      </c>
      <c r="D108" s="133">
        <v>0</v>
      </c>
      <c r="E108" s="163">
        <v>0</v>
      </c>
      <c r="F108" s="134" t="e" cm="1">
        <f t="array" aca="1" ref="F108" ca="1">_xll.RiskNormal((-0.0001*A108^2+0.0196*A108+11.697),(-0.0001*A108^2+0.0196*A108+11.697)*0.062,_xll.RiskTruncateP(0.05,0.95),_xll.RiskName("DMI Cow"),_xll.RiskUnits("kg"))</f>
        <v>#NAME?</v>
      </c>
      <c r="G108" s="134" t="e">
        <f t="shared" ca="1" si="19"/>
        <v>#NAME?</v>
      </c>
      <c r="H108" s="134" t="e" cm="1">
        <f t="array" aca="1" ref="H108" ca="1">_xll.RiskNormal('SW7'!C$12,'SW7'!D$12,_xll.RiskTruncateP(0.05,0.95),_xll.RiskName("Water Intake Cow"),_xll.RiskUnits("L"))</f>
        <v>#NAME?</v>
      </c>
      <c r="I108" s="134" t="e">
        <f t="shared" ca="1" si="12"/>
        <v>#NAME?</v>
      </c>
      <c r="J108" s="134" t="e">
        <f t="shared" ca="1" si="13"/>
        <v>#NAME?</v>
      </c>
      <c r="K108" s="134" t="e" cm="1">
        <f t="array" aca="1" ref="K108" ca="1">_xll.RiskNormal(-0.0000000257*A108^4+0.0000163*A108^3-0.003686*A108^2+0.3024*A108+1.445,(-0.0000000257*A108^4+0.0000163*A108^3-0.003686*A108^2+0.3024*A108+1.445)*0.355,_xll.RiskTruncateP(0.05,0.95),_xll.RiskName("Milk Intake"),_xll.RiskUnits("kg"))</f>
        <v>#NAME?</v>
      </c>
      <c r="L108" s="134" t="e" cm="1">
        <f t="array" aca="1" ref="L108" ca="1">_xll.RiskNormal(5.4702*LN(A108)-22.889,(5.4702*LN(A108)-22.889)*0.35,_xll.RiskTruncateP(0.05,0.95),_xll.RiskName("DMI"),_xll.RiskUnits("kg"))</f>
        <v>#NAME?</v>
      </c>
      <c r="M108" s="134" t="e" cm="1">
        <f t="array" aca="1" ref="M108" ca="1">_xll.RiskNormal(0.0243*L108,0.005*L108,_xll.RiskTruncateP(0.05,0.95),_xll.RiskName("Soil Intake"),_xll.RiskUnits("kg"))</f>
        <v>#NAME?</v>
      </c>
      <c r="N108" s="134" t="e">
        <f t="shared" ca="1" si="14"/>
        <v>#NAME?</v>
      </c>
      <c r="O108" s="134" t="e">
        <f t="shared" ca="1" si="15"/>
        <v>#NAME?</v>
      </c>
      <c r="P108" s="134" t="e">
        <f t="shared" ca="1" si="20"/>
        <v>#NAME?</v>
      </c>
      <c r="Q108" s="134" t="e">
        <f t="shared" ca="1" si="20"/>
        <v>#NAME?</v>
      </c>
      <c r="R108" s="134" t="e">
        <f t="shared" ca="1" si="20"/>
        <v>#NAME?</v>
      </c>
      <c r="S108" s="134" t="e">
        <f t="shared" ca="1" si="16"/>
        <v>#NAME?</v>
      </c>
      <c r="T108" s="134" t="e" cm="1">
        <f t="array" aca="1" ref="T108" ca="1">U107-(U107*(0.5^(1/_xll.RiskNormal('SW7'!C$2,'SW7'!D$2,_xll.RiskTruncateP(0.05,0.95),_xll.RiskName("Halflife"),_xll.RiskUnits("d")))))</f>
        <v>#NAME?</v>
      </c>
      <c r="U108" s="134" t="e">
        <f t="shared" ca="1" si="17"/>
        <v>#NAME?</v>
      </c>
      <c r="V108" s="137" t="e" cm="1">
        <f t="array" aca="1" ref="V108" ca="1">(U108*_xll.RiskNormal('SW7'!C$3,'SW7'!D$3,_xll.RiskTruncateP(0.05,0.95),_xll.RiskName("PFAS MUSCLE FRAC"))/(B108*_xll.RiskNormal('SW7'!C$4,'SW7'!E$4,_xll.RiskTruncateP(0.05,0.95),_xll.RiskName("MUSCLE BW FRAC"))))/1000</f>
        <v>#NAME?</v>
      </c>
      <c r="W108" s="137" t="e" cm="1">
        <f t="array" aca="1" ref="W108" ca="1">V108/_xll.RiskNormal('SW7'!C$5,'SW7'!D$5,_xll.RiskTruncateP(0.05,0.95),_xll.RiskName("Serum Part"))</f>
        <v>#NAME?</v>
      </c>
    </row>
    <row r="109" spans="1:23" x14ac:dyDescent="0.35">
      <c r="A109" s="133">
        <f t="shared" si="11"/>
        <v>106</v>
      </c>
      <c r="B109" s="134" t="e" cm="1">
        <f t="array" aca="1" ref="B109" ca="1">B108+_xll.RiskNormal(0.5584 + 2*0.001787*A109 -3*0.00000155*A109^2 - 4*0.00000000133*A109^3,0.35*(0.5584 + 2*0.001787*A109 -3*0.00000155*A109^2 - 4*0.00000000133*A109^3),_xll.RiskTruncateP(0.05,0.95),_xll.RiskName("BW Gain"),_xll.RiskUnits("kg"))</f>
        <v>#NAME?</v>
      </c>
      <c r="C109" s="133" t="e" cm="1">
        <f t="array" aca="1" ref="C109" ca="1">_xll.RiskNormal(190,190*0.3941,_xll.RiskTruncateP(0.05,0.95),_xll.RiskName("Diet 1 Feed"),_xll.RiskUnits("ng/kg dry"))</f>
        <v>#NAME?</v>
      </c>
      <c r="D109" s="133">
        <v>0</v>
      </c>
      <c r="E109" s="163">
        <v>0</v>
      </c>
      <c r="F109" s="134" t="e" cm="1">
        <f t="array" aca="1" ref="F109" ca="1">_xll.RiskNormal((-0.0001*A109^2+0.0196*A109+11.697),(-0.0001*A109^2+0.0196*A109+11.697)*0.062,_xll.RiskTruncateP(0.05,0.95),_xll.RiskName("DMI Cow"),_xll.RiskUnits("kg"))</f>
        <v>#NAME?</v>
      </c>
      <c r="G109" s="134" t="e">
        <f t="shared" ca="1" si="19"/>
        <v>#NAME?</v>
      </c>
      <c r="H109" s="134" t="e" cm="1">
        <f t="array" aca="1" ref="H109" ca="1">_xll.RiskNormal('SW7'!C$12,'SW7'!D$12,_xll.RiskTruncateP(0.05,0.95),_xll.RiskName("Water Intake Cow"),_xll.RiskUnits("L"))</f>
        <v>#NAME?</v>
      </c>
      <c r="I109" s="134" t="e">
        <f t="shared" ca="1" si="12"/>
        <v>#NAME?</v>
      </c>
      <c r="J109" s="134" t="e">
        <f t="shared" ca="1" si="13"/>
        <v>#NAME?</v>
      </c>
      <c r="K109" s="134" t="e" cm="1">
        <f t="array" aca="1" ref="K109" ca="1">_xll.RiskNormal(-0.0000000257*A109^4+0.0000163*A109^3-0.003686*A109^2+0.3024*A109+1.445,(-0.0000000257*A109^4+0.0000163*A109^3-0.003686*A109^2+0.3024*A109+1.445)*0.355,_xll.RiskTruncateP(0.05,0.95),_xll.RiskName("Milk Intake"),_xll.RiskUnits("kg"))</f>
        <v>#NAME?</v>
      </c>
      <c r="L109" s="134" t="e" cm="1">
        <f t="array" aca="1" ref="L109" ca="1">_xll.RiskNormal(5.4702*LN(A109)-22.889,(5.4702*LN(A109)-22.889)*0.35,_xll.RiskTruncateP(0.05,0.95),_xll.RiskName("DMI"),_xll.RiskUnits("kg"))</f>
        <v>#NAME?</v>
      </c>
      <c r="M109" s="134" t="e" cm="1">
        <f t="array" aca="1" ref="M109" ca="1">_xll.RiskNormal(0.0243*L109,0.005*L109,_xll.RiskTruncateP(0.05,0.95),_xll.RiskName("Soil Intake"),_xll.RiskUnits("kg"))</f>
        <v>#NAME?</v>
      </c>
      <c r="N109" s="134" t="e">
        <f t="shared" ca="1" si="14"/>
        <v>#NAME?</v>
      </c>
      <c r="O109" s="134" t="e">
        <f t="shared" ca="1" si="15"/>
        <v>#NAME?</v>
      </c>
      <c r="P109" s="134" t="e">
        <f t="shared" ca="1" si="20"/>
        <v>#NAME?</v>
      </c>
      <c r="Q109" s="134" t="e">
        <f t="shared" ca="1" si="20"/>
        <v>#NAME?</v>
      </c>
      <c r="R109" s="134" t="e">
        <f t="shared" ca="1" si="20"/>
        <v>#NAME?</v>
      </c>
      <c r="S109" s="134" t="e">
        <f t="shared" ca="1" si="16"/>
        <v>#NAME?</v>
      </c>
      <c r="T109" s="134" t="e" cm="1">
        <f t="array" aca="1" ref="T109" ca="1">U108-(U108*(0.5^(1/_xll.RiskNormal('SW7'!C$2,'SW7'!D$2,_xll.RiskTruncateP(0.05,0.95),_xll.RiskName("Halflife"),_xll.RiskUnits("d")))))</f>
        <v>#NAME?</v>
      </c>
      <c r="U109" s="134" t="e">
        <f t="shared" ca="1" si="17"/>
        <v>#NAME?</v>
      </c>
      <c r="V109" s="137" t="e" cm="1">
        <f t="array" aca="1" ref="V109" ca="1">(U109*_xll.RiskNormal('SW7'!C$3,'SW7'!D$3,_xll.RiskTruncateP(0.05,0.95),_xll.RiskName("PFAS MUSCLE FRAC"))/(B109*_xll.RiskNormal('SW7'!C$4,'SW7'!E$4,_xll.RiskTruncateP(0.05,0.95),_xll.RiskName("MUSCLE BW FRAC"))))/1000</f>
        <v>#NAME?</v>
      </c>
      <c r="W109" s="137" t="e" cm="1">
        <f t="array" aca="1" ref="W109" ca="1">V109/_xll.RiskNormal('SW7'!C$5,'SW7'!D$5,_xll.RiskTruncateP(0.05,0.95),_xll.RiskName("Serum Part"))</f>
        <v>#NAME?</v>
      </c>
    </row>
    <row r="110" spans="1:23" x14ac:dyDescent="0.35">
      <c r="A110" s="133">
        <f t="shared" si="11"/>
        <v>107</v>
      </c>
      <c r="B110" s="134" t="e" cm="1">
        <f t="array" aca="1" ref="B110" ca="1">B109+_xll.RiskNormal(0.5584 + 2*0.001787*A110 -3*0.00000155*A110^2 - 4*0.00000000133*A110^3,0.35*(0.5584 + 2*0.001787*A110 -3*0.00000155*A110^2 - 4*0.00000000133*A110^3),_xll.RiskTruncateP(0.05,0.95),_xll.RiskName("BW Gain"),_xll.RiskUnits("kg"))</f>
        <v>#NAME?</v>
      </c>
      <c r="C110" s="133" t="e" cm="1">
        <f t="array" aca="1" ref="C110" ca="1">_xll.RiskNormal(190,190*0.3941,_xll.RiskTruncateP(0.05,0.95),_xll.RiskName("Diet 1 Feed"),_xll.RiskUnits("ng/kg dry"))</f>
        <v>#NAME?</v>
      </c>
      <c r="D110" s="133">
        <v>0</v>
      </c>
      <c r="E110" s="163">
        <v>0</v>
      </c>
      <c r="F110" s="134" t="e" cm="1">
        <f t="array" aca="1" ref="F110" ca="1">_xll.RiskNormal((-0.0001*A110^2+0.0196*A110+11.697),(-0.0001*A110^2+0.0196*A110+11.697)*0.062,_xll.RiskTruncateP(0.05,0.95),_xll.RiskName("DMI Cow"),_xll.RiskUnits("kg"))</f>
        <v>#NAME?</v>
      </c>
      <c r="G110" s="134" t="e">
        <f t="shared" ca="1" si="19"/>
        <v>#NAME?</v>
      </c>
      <c r="H110" s="134" t="e" cm="1">
        <f t="array" aca="1" ref="H110" ca="1">_xll.RiskNormal('SW7'!C$12,'SW7'!D$12,_xll.RiskTruncateP(0.05,0.95),_xll.RiskName("Water Intake Cow"),_xll.RiskUnits("L"))</f>
        <v>#NAME?</v>
      </c>
      <c r="I110" s="134" t="e">
        <f t="shared" ca="1" si="12"/>
        <v>#NAME?</v>
      </c>
      <c r="J110" s="134" t="e">
        <f t="shared" ca="1" si="13"/>
        <v>#NAME?</v>
      </c>
      <c r="K110" s="134" t="e" cm="1">
        <f t="array" aca="1" ref="K110" ca="1">_xll.RiskNormal(-0.0000000257*A110^4+0.0000163*A110^3-0.003686*A110^2+0.3024*A110+1.445,(-0.0000000257*A110^4+0.0000163*A110^3-0.003686*A110^2+0.3024*A110+1.445)*0.355,_xll.RiskTruncateP(0.05,0.95),_xll.RiskName("Milk Intake"),_xll.RiskUnits("kg"))</f>
        <v>#NAME?</v>
      </c>
      <c r="L110" s="134" t="e" cm="1">
        <f t="array" aca="1" ref="L110" ca="1">_xll.RiskNormal(5.4702*LN(A110)-22.889,(5.4702*LN(A110)-22.889)*0.35,_xll.RiskTruncateP(0.05,0.95),_xll.RiskName("DMI"),_xll.RiskUnits("kg"))</f>
        <v>#NAME?</v>
      </c>
      <c r="M110" s="134" t="e" cm="1">
        <f t="array" aca="1" ref="M110" ca="1">_xll.RiskNormal(0.0243*L110,0.005*L110,_xll.RiskTruncateP(0.05,0.95),_xll.RiskName("Soil Intake"),_xll.RiskUnits("kg"))</f>
        <v>#NAME?</v>
      </c>
      <c r="N110" s="134" t="e">
        <f t="shared" ca="1" si="14"/>
        <v>#NAME?</v>
      </c>
      <c r="O110" s="134" t="e">
        <f t="shared" ca="1" si="15"/>
        <v>#NAME?</v>
      </c>
      <c r="P110" s="134" t="e">
        <f t="shared" ca="1" si="20"/>
        <v>#NAME?</v>
      </c>
      <c r="Q110" s="134" t="e">
        <f t="shared" ca="1" si="20"/>
        <v>#NAME?</v>
      </c>
      <c r="R110" s="134" t="e">
        <f t="shared" ca="1" si="20"/>
        <v>#NAME?</v>
      </c>
      <c r="S110" s="134" t="e">
        <f t="shared" ca="1" si="16"/>
        <v>#NAME?</v>
      </c>
      <c r="T110" s="134" t="e" cm="1">
        <f t="array" aca="1" ref="T110" ca="1">U109-(U109*(0.5^(1/_xll.RiskNormal('SW7'!C$2,'SW7'!D$2,_xll.RiskTruncateP(0.05,0.95),_xll.RiskName("Halflife"),_xll.RiskUnits("d")))))</f>
        <v>#NAME?</v>
      </c>
      <c r="U110" s="134" t="e">
        <f t="shared" ca="1" si="17"/>
        <v>#NAME?</v>
      </c>
      <c r="V110" s="137" t="e" cm="1">
        <f t="array" aca="1" ref="V110" ca="1">(U110*_xll.RiskNormal('SW7'!C$3,'SW7'!D$3,_xll.RiskTruncateP(0.05,0.95),_xll.RiskName("PFAS MUSCLE FRAC"))/(B110*_xll.RiskNormal('SW7'!C$4,'SW7'!E$4,_xll.RiskTruncateP(0.05,0.95),_xll.RiskName("MUSCLE BW FRAC"))))/1000</f>
        <v>#NAME?</v>
      </c>
      <c r="W110" s="137" t="e" cm="1">
        <f t="array" aca="1" ref="W110" ca="1">V110/_xll.RiskNormal('SW7'!C$5,'SW7'!D$5,_xll.RiskTruncateP(0.05,0.95),_xll.RiskName("Serum Part"))</f>
        <v>#NAME?</v>
      </c>
    </row>
    <row r="111" spans="1:23" x14ac:dyDescent="0.35">
      <c r="A111" s="133">
        <f t="shared" si="11"/>
        <v>108</v>
      </c>
      <c r="B111" s="134" t="e" cm="1">
        <f t="array" aca="1" ref="B111" ca="1">B110+_xll.RiskNormal(0.5584 + 2*0.001787*A111 -3*0.00000155*A111^2 - 4*0.00000000133*A111^3,0.35*(0.5584 + 2*0.001787*A111 -3*0.00000155*A111^2 - 4*0.00000000133*A111^3),_xll.RiskTruncateP(0.05,0.95),_xll.RiskName("BW Gain"),_xll.RiskUnits("kg"))</f>
        <v>#NAME?</v>
      </c>
      <c r="C111" s="133" t="e" cm="1">
        <f t="array" aca="1" ref="C111" ca="1">_xll.RiskNormal(190,190*0.3941,_xll.RiskTruncateP(0.05,0.95),_xll.RiskName("Diet 1 Feed"),_xll.RiskUnits("ng/kg dry"))</f>
        <v>#NAME?</v>
      </c>
      <c r="D111" s="133">
        <v>0</v>
      </c>
      <c r="E111" s="163">
        <v>0</v>
      </c>
      <c r="F111" s="134" t="e" cm="1">
        <f t="array" aca="1" ref="F111" ca="1">_xll.RiskNormal((-0.0001*A111^2+0.0196*A111+11.697),(-0.0001*A111^2+0.0196*A111+11.697)*0.062,_xll.RiskTruncateP(0.05,0.95),_xll.RiskName("DMI Cow"),_xll.RiskUnits("kg"))</f>
        <v>#NAME?</v>
      </c>
      <c r="G111" s="134" t="e">
        <f t="shared" ca="1" si="19"/>
        <v>#NAME?</v>
      </c>
      <c r="H111" s="134" t="e" cm="1">
        <f t="array" aca="1" ref="H111" ca="1">_xll.RiskNormal('SW7'!C$12,'SW7'!D$12,_xll.RiskTruncateP(0.05,0.95),_xll.RiskName("Water Intake Cow"),_xll.RiskUnits("L"))</f>
        <v>#NAME?</v>
      </c>
      <c r="I111" s="134" t="e">
        <f t="shared" ca="1" si="12"/>
        <v>#NAME?</v>
      </c>
      <c r="J111" s="134" t="e">
        <f t="shared" ca="1" si="13"/>
        <v>#NAME?</v>
      </c>
      <c r="K111" s="134" t="e" cm="1">
        <f t="array" aca="1" ref="K111" ca="1">_xll.RiskNormal(-0.0000000257*A111^4+0.0000163*A111^3-0.003686*A111^2+0.3024*A111+1.445,(-0.0000000257*A111^4+0.0000163*A111^3-0.003686*A111^2+0.3024*A111+1.445)*0.355,_xll.RiskTruncateP(0.05,0.95),_xll.RiskName("Milk Intake"),_xll.RiskUnits("kg"))</f>
        <v>#NAME?</v>
      </c>
      <c r="L111" s="134" t="e" cm="1">
        <f t="array" aca="1" ref="L111" ca="1">_xll.RiskNormal(5.4702*LN(A111)-22.889,(5.4702*LN(A111)-22.889)*0.35,_xll.RiskTruncateP(0.05,0.95),_xll.RiskName("DMI"),_xll.RiskUnits("kg"))</f>
        <v>#NAME?</v>
      </c>
      <c r="M111" s="134" t="e" cm="1">
        <f t="array" aca="1" ref="M111" ca="1">_xll.RiskNormal(0.0243*L111,0.005*L111,_xll.RiskTruncateP(0.05,0.95),_xll.RiskName("Soil Intake"),_xll.RiskUnits("kg"))</f>
        <v>#NAME?</v>
      </c>
      <c r="N111" s="134" t="e">
        <f t="shared" ca="1" si="14"/>
        <v>#NAME?</v>
      </c>
      <c r="O111" s="134" t="e">
        <f t="shared" ca="1" si="15"/>
        <v>#NAME?</v>
      </c>
      <c r="P111" s="134" t="e">
        <f t="shared" ca="1" si="20"/>
        <v>#NAME?</v>
      </c>
      <c r="Q111" s="134" t="e">
        <f t="shared" ca="1" si="20"/>
        <v>#NAME?</v>
      </c>
      <c r="R111" s="134" t="e">
        <f t="shared" ca="1" si="20"/>
        <v>#NAME?</v>
      </c>
      <c r="S111" s="134" t="e">
        <f t="shared" ca="1" si="16"/>
        <v>#NAME?</v>
      </c>
      <c r="T111" s="134" t="e" cm="1">
        <f t="array" aca="1" ref="T111" ca="1">U110-(U110*(0.5^(1/_xll.RiskNormal('SW7'!C$2,'SW7'!D$2,_xll.RiskTruncateP(0.05,0.95),_xll.RiskName("Halflife"),_xll.RiskUnits("d")))))</f>
        <v>#NAME?</v>
      </c>
      <c r="U111" s="134" t="e">
        <f t="shared" ca="1" si="17"/>
        <v>#NAME?</v>
      </c>
      <c r="V111" s="137" t="e" cm="1">
        <f t="array" aca="1" ref="V111" ca="1">(U111*_xll.RiskNormal('SW7'!C$3,'SW7'!D$3,_xll.RiskTruncateP(0.05,0.95),_xll.RiskName("PFAS MUSCLE FRAC"))/(B111*_xll.RiskNormal('SW7'!C$4,'SW7'!E$4,_xll.RiskTruncateP(0.05,0.95),_xll.RiskName("MUSCLE BW FRAC"))))/1000</f>
        <v>#NAME?</v>
      </c>
      <c r="W111" s="137" t="e" cm="1">
        <f t="array" aca="1" ref="W111" ca="1">V111/_xll.RiskNormal('SW7'!C$5,'SW7'!D$5,_xll.RiskTruncateP(0.05,0.95),_xll.RiskName("Serum Part"))</f>
        <v>#NAME?</v>
      </c>
    </row>
    <row r="112" spans="1:23" x14ac:dyDescent="0.35">
      <c r="A112" s="133">
        <f t="shared" si="11"/>
        <v>109</v>
      </c>
      <c r="B112" s="134" t="e" cm="1">
        <f t="array" aca="1" ref="B112" ca="1">B111+_xll.RiskNormal(0.5584 + 2*0.001787*A112 -3*0.00000155*A112^2 - 4*0.00000000133*A112^3,0.35*(0.5584 + 2*0.001787*A112 -3*0.00000155*A112^2 - 4*0.00000000133*A112^3),_xll.RiskTruncateP(0.05,0.95),_xll.RiskName("BW Gain"),_xll.RiskUnits("kg"))</f>
        <v>#NAME?</v>
      </c>
      <c r="C112" s="133" t="e" cm="1">
        <f t="array" aca="1" ref="C112" ca="1">_xll.RiskNormal(190,190*0.3941,_xll.RiskTruncateP(0.05,0.95),_xll.RiskName("Diet 1 Feed"),_xll.RiskUnits("ng/kg dry"))</f>
        <v>#NAME?</v>
      </c>
      <c r="D112" s="133">
        <v>0</v>
      </c>
      <c r="E112" s="163">
        <v>0</v>
      </c>
      <c r="F112" s="134" t="e" cm="1">
        <f t="array" aca="1" ref="F112" ca="1">_xll.RiskNormal((-0.0001*A112^2+0.0196*A112+11.697),(-0.0001*A112^2+0.0196*A112+11.697)*0.062,_xll.RiskTruncateP(0.05,0.95),_xll.RiskName("DMI Cow"),_xll.RiskUnits("kg"))</f>
        <v>#NAME?</v>
      </c>
      <c r="G112" s="134" t="e">
        <f t="shared" ca="1" si="19"/>
        <v>#NAME?</v>
      </c>
      <c r="H112" s="134" t="e" cm="1">
        <f t="array" aca="1" ref="H112" ca="1">_xll.RiskNormal('SW7'!C$12,'SW7'!D$12,_xll.RiskTruncateP(0.05,0.95),_xll.RiskName("Water Intake Cow"),_xll.RiskUnits("L"))</f>
        <v>#NAME?</v>
      </c>
      <c r="I112" s="134" t="e">
        <f t="shared" ca="1" si="12"/>
        <v>#NAME?</v>
      </c>
      <c r="J112" s="134" t="e">
        <f t="shared" ca="1" si="13"/>
        <v>#NAME?</v>
      </c>
      <c r="K112" s="134" t="e" cm="1">
        <f t="array" aca="1" ref="K112" ca="1">_xll.RiskNormal(-0.0000000257*A112^4+0.0000163*A112^3-0.003686*A112^2+0.3024*A112+1.445,(-0.0000000257*A112^4+0.0000163*A112^3-0.003686*A112^2+0.3024*A112+1.445)*0.355,_xll.RiskTruncateP(0.05,0.95),_xll.RiskName("Milk Intake"),_xll.RiskUnits("kg"))</f>
        <v>#NAME?</v>
      </c>
      <c r="L112" s="134" t="e" cm="1">
        <f t="array" aca="1" ref="L112" ca="1">_xll.RiskNormal(5.4702*LN(A112)-22.889,(5.4702*LN(A112)-22.889)*0.35,_xll.RiskTruncateP(0.05,0.95),_xll.RiskName("DMI"),_xll.RiskUnits("kg"))</f>
        <v>#NAME?</v>
      </c>
      <c r="M112" s="134" t="e" cm="1">
        <f t="array" aca="1" ref="M112" ca="1">_xll.RiskNormal(0.0243*L112,0.005*L112,_xll.RiskTruncateP(0.05,0.95),_xll.RiskName("Soil Intake"),_xll.RiskUnits("kg"))</f>
        <v>#NAME?</v>
      </c>
      <c r="N112" s="134" t="e">
        <f t="shared" ca="1" si="14"/>
        <v>#NAME?</v>
      </c>
      <c r="O112" s="134" t="e">
        <f t="shared" ca="1" si="15"/>
        <v>#NAME?</v>
      </c>
      <c r="P112" s="134" t="e">
        <f t="shared" ca="1" si="20"/>
        <v>#NAME?</v>
      </c>
      <c r="Q112" s="134" t="e">
        <f t="shared" ca="1" si="20"/>
        <v>#NAME?</v>
      </c>
      <c r="R112" s="134" t="e">
        <f t="shared" ca="1" si="20"/>
        <v>#NAME?</v>
      </c>
      <c r="S112" s="134" t="e">
        <f t="shared" ca="1" si="16"/>
        <v>#NAME?</v>
      </c>
      <c r="T112" s="134" t="e" cm="1">
        <f t="array" aca="1" ref="T112" ca="1">U111-(U111*(0.5^(1/_xll.RiskNormal('SW7'!C$2,'SW7'!D$2,_xll.RiskTruncateP(0.05,0.95),_xll.RiskName("Halflife"),_xll.RiskUnits("d")))))</f>
        <v>#NAME?</v>
      </c>
      <c r="U112" s="134" t="e">
        <f t="shared" ca="1" si="17"/>
        <v>#NAME?</v>
      </c>
      <c r="V112" s="137" t="e" cm="1">
        <f t="array" aca="1" ref="V112" ca="1">(U112*_xll.RiskNormal('SW7'!C$3,'SW7'!D$3,_xll.RiskTruncateP(0.05,0.95),_xll.RiskName("PFAS MUSCLE FRAC"))/(B112*_xll.RiskNormal('SW7'!C$4,'SW7'!E$4,_xll.RiskTruncateP(0.05,0.95),_xll.RiskName("MUSCLE BW FRAC"))))/1000</f>
        <v>#NAME?</v>
      </c>
      <c r="W112" s="137" t="e" cm="1">
        <f t="array" aca="1" ref="W112" ca="1">V112/_xll.RiskNormal('SW7'!C$5,'SW7'!D$5,_xll.RiskTruncateP(0.05,0.95),_xll.RiskName("Serum Part"))</f>
        <v>#NAME?</v>
      </c>
    </row>
    <row r="113" spans="1:23" x14ac:dyDescent="0.35">
      <c r="A113" s="133">
        <f t="shared" si="11"/>
        <v>110</v>
      </c>
      <c r="B113" s="134" t="e" cm="1">
        <f t="array" aca="1" ref="B113" ca="1">B112+_xll.RiskNormal(0.5584 + 2*0.001787*A113 -3*0.00000155*A113^2 - 4*0.00000000133*A113^3,0.35*(0.5584 + 2*0.001787*A113 -3*0.00000155*A113^2 - 4*0.00000000133*A113^3),_xll.RiskTruncateP(0.05,0.95),_xll.RiskName("BW Gain"),_xll.RiskUnits("kg"))</f>
        <v>#NAME?</v>
      </c>
      <c r="C113" s="133" t="e" cm="1">
        <f t="array" aca="1" ref="C113" ca="1">_xll.RiskNormal(190,190*0.3941,_xll.RiskTruncateP(0.05,0.95),_xll.RiskName("Diet 1 Feed"),_xll.RiskUnits("ng/kg dry"))</f>
        <v>#NAME?</v>
      </c>
      <c r="D113" s="133">
        <v>0</v>
      </c>
      <c r="E113" s="163">
        <v>0</v>
      </c>
      <c r="F113" s="134" t="e" cm="1">
        <f t="array" aca="1" ref="F113" ca="1">_xll.RiskNormal((-0.0001*A113^2+0.0196*A113+11.697),(-0.0001*A113^2+0.0196*A113+11.697)*0.062,_xll.RiskTruncateP(0.05,0.95),_xll.RiskName("DMI Cow"),_xll.RiskUnits("kg"))</f>
        <v>#NAME?</v>
      </c>
      <c r="G113" s="134" t="e">
        <f t="shared" ca="1" si="19"/>
        <v>#NAME?</v>
      </c>
      <c r="H113" s="134" t="e" cm="1">
        <f t="array" aca="1" ref="H113" ca="1">_xll.RiskNormal('SW7'!C$12,'SW7'!D$12,_xll.RiskTruncateP(0.05,0.95),_xll.RiskName("Water Intake Cow"),_xll.RiskUnits("L"))</f>
        <v>#NAME?</v>
      </c>
      <c r="I113" s="134" t="e">
        <f t="shared" ca="1" si="12"/>
        <v>#NAME?</v>
      </c>
      <c r="J113" s="134" t="e">
        <f t="shared" ca="1" si="13"/>
        <v>#NAME?</v>
      </c>
      <c r="K113" s="134" t="e" cm="1">
        <f t="array" aca="1" ref="K113" ca="1">_xll.RiskNormal(-0.0000000257*A113^4+0.0000163*A113^3-0.003686*A113^2+0.3024*A113+1.445,(-0.0000000257*A113^4+0.0000163*A113^3-0.003686*A113^2+0.3024*A113+1.445)*0.355,_xll.RiskTruncateP(0.05,0.95),_xll.RiskName("Milk Intake"),_xll.RiskUnits("kg"))</f>
        <v>#NAME?</v>
      </c>
      <c r="L113" s="134" t="e" cm="1">
        <f t="array" aca="1" ref="L113" ca="1">_xll.RiskNormal(5.4702*LN(A113)-22.889,(5.4702*LN(A113)-22.889)*0.35,_xll.RiskTruncateP(0.05,0.95),_xll.RiskName("DMI"),_xll.RiskUnits("kg"))</f>
        <v>#NAME?</v>
      </c>
      <c r="M113" s="134" t="e" cm="1">
        <f t="array" aca="1" ref="M113" ca="1">_xll.RiskNormal(0.0243*L113,0.005*L113,_xll.RiskTruncateP(0.05,0.95),_xll.RiskName("Soil Intake"),_xll.RiskUnits("kg"))</f>
        <v>#NAME?</v>
      </c>
      <c r="N113" s="134" t="e">
        <f t="shared" ca="1" si="14"/>
        <v>#NAME?</v>
      </c>
      <c r="O113" s="134" t="e">
        <f t="shared" ca="1" si="15"/>
        <v>#NAME?</v>
      </c>
      <c r="P113" s="134" t="e">
        <f t="shared" ca="1" si="20"/>
        <v>#NAME?</v>
      </c>
      <c r="Q113" s="134" t="e">
        <f t="shared" ca="1" si="20"/>
        <v>#NAME?</v>
      </c>
      <c r="R113" s="134" t="e">
        <f t="shared" ca="1" si="20"/>
        <v>#NAME?</v>
      </c>
      <c r="S113" s="134" t="e">
        <f t="shared" ca="1" si="16"/>
        <v>#NAME?</v>
      </c>
      <c r="T113" s="134" t="e" cm="1">
        <f t="array" aca="1" ref="T113" ca="1">U112-(U112*(0.5^(1/_xll.RiskNormal('SW7'!C$2,'SW7'!D$2,_xll.RiskTruncateP(0.05,0.95),_xll.RiskName("Halflife"),_xll.RiskUnits("d")))))</f>
        <v>#NAME?</v>
      </c>
      <c r="U113" s="134" t="e">
        <f t="shared" ca="1" si="17"/>
        <v>#NAME?</v>
      </c>
      <c r="V113" s="137" t="e" cm="1">
        <f t="array" aca="1" ref="V113" ca="1">(U113*_xll.RiskNormal('SW7'!C$3,'SW7'!D$3,_xll.RiskTruncateP(0.05,0.95),_xll.RiskName("PFAS MUSCLE FRAC"))/(B113*_xll.RiskNormal('SW7'!C$4,'SW7'!E$4,_xll.RiskTruncateP(0.05,0.95),_xll.RiskName("MUSCLE BW FRAC"))))/1000</f>
        <v>#NAME?</v>
      </c>
      <c r="W113" s="137" t="e" cm="1">
        <f t="array" aca="1" ref="W113" ca="1">V113/_xll.RiskNormal('SW7'!C$5,'SW7'!D$5,_xll.RiskTruncateP(0.05,0.95),_xll.RiskName("Serum Part"))</f>
        <v>#NAME?</v>
      </c>
    </row>
    <row r="114" spans="1:23" x14ac:dyDescent="0.35">
      <c r="A114" s="133">
        <f t="shared" si="11"/>
        <v>111</v>
      </c>
      <c r="B114" s="134" t="e" cm="1">
        <f t="array" aca="1" ref="B114" ca="1">B113+_xll.RiskNormal(0.5584 + 2*0.001787*A114 -3*0.00000155*A114^2 - 4*0.00000000133*A114^3,0.35*(0.5584 + 2*0.001787*A114 -3*0.00000155*A114^2 - 4*0.00000000133*A114^3),_xll.RiskTruncateP(0.05,0.95),_xll.RiskName("BW Gain"),_xll.RiskUnits("kg"))</f>
        <v>#NAME?</v>
      </c>
      <c r="C114" s="133" t="e" cm="1">
        <f t="array" aca="1" ref="C114" ca="1">_xll.RiskNormal(190,190*0.3941,_xll.RiskTruncateP(0.05,0.95),_xll.RiskName("Diet 1 Feed"),_xll.RiskUnits("ng/kg dry"))</f>
        <v>#NAME?</v>
      </c>
      <c r="D114" s="133">
        <v>0</v>
      </c>
      <c r="E114" s="163">
        <v>0</v>
      </c>
      <c r="F114" s="134" t="e" cm="1">
        <f t="array" aca="1" ref="F114" ca="1">_xll.RiskNormal((-0.0001*A114^2+0.0196*A114+11.697),(-0.0001*A114^2+0.0196*A114+11.697)*0.062,_xll.RiskTruncateP(0.05,0.95),_xll.RiskName("DMI Cow"),_xll.RiskUnits("kg"))</f>
        <v>#NAME?</v>
      </c>
      <c r="G114" s="134" t="e">
        <f t="shared" ca="1" si="19"/>
        <v>#NAME?</v>
      </c>
      <c r="H114" s="134" t="e" cm="1">
        <f t="array" aca="1" ref="H114" ca="1">_xll.RiskNormal('SW7'!C$12,'SW7'!D$12,_xll.RiskTruncateP(0.05,0.95),_xll.RiskName("Water Intake Cow"),_xll.RiskUnits("L"))</f>
        <v>#NAME?</v>
      </c>
      <c r="I114" s="134" t="e">
        <f t="shared" ca="1" si="12"/>
        <v>#NAME?</v>
      </c>
      <c r="J114" s="134" t="e">
        <f t="shared" ca="1" si="13"/>
        <v>#NAME?</v>
      </c>
      <c r="K114" s="134" t="e" cm="1">
        <f t="array" aca="1" ref="K114" ca="1">_xll.RiskNormal(-0.0000000257*A114^4+0.0000163*A114^3-0.003686*A114^2+0.3024*A114+1.445,(-0.0000000257*A114^4+0.0000163*A114^3-0.003686*A114^2+0.3024*A114+1.445)*0.355,_xll.RiskTruncateP(0.05,0.95),_xll.RiskName("Milk Intake"),_xll.RiskUnits("kg"))</f>
        <v>#NAME?</v>
      </c>
      <c r="L114" s="134" t="e" cm="1">
        <f t="array" aca="1" ref="L114" ca="1">_xll.RiskNormal(5.4702*LN(A114)-22.889,(5.4702*LN(A114)-22.889)*0.35,_xll.RiskTruncateP(0.05,0.95),_xll.RiskName("DMI"),_xll.RiskUnits("kg"))</f>
        <v>#NAME?</v>
      </c>
      <c r="M114" s="134" t="e" cm="1">
        <f t="array" aca="1" ref="M114" ca="1">_xll.RiskNormal(0.0243*L114,0.005*L114,_xll.RiskTruncateP(0.05,0.95),_xll.RiskName("Soil Intake"),_xll.RiskUnits("kg"))</f>
        <v>#NAME?</v>
      </c>
      <c r="N114" s="134" t="e">
        <f t="shared" ca="1" si="14"/>
        <v>#NAME?</v>
      </c>
      <c r="O114" s="134" t="e">
        <f t="shared" ca="1" si="15"/>
        <v>#NAME?</v>
      </c>
      <c r="P114" s="134" t="e">
        <f t="shared" ca="1" si="20"/>
        <v>#NAME?</v>
      </c>
      <c r="Q114" s="134" t="e">
        <f t="shared" ca="1" si="20"/>
        <v>#NAME?</v>
      </c>
      <c r="R114" s="134" t="e">
        <f t="shared" ca="1" si="20"/>
        <v>#NAME?</v>
      </c>
      <c r="S114" s="134" t="e">
        <f t="shared" ca="1" si="16"/>
        <v>#NAME?</v>
      </c>
      <c r="T114" s="134" t="e" cm="1">
        <f t="array" aca="1" ref="T114" ca="1">U113-(U113*(0.5^(1/_xll.RiskNormal('SW7'!C$2,'SW7'!D$2,_xll.RiskTruncateP(0.05,0.95),_xll.RiskName("Halflife"),_xll.RiskUnits("d")))))</f>
        <v>#NAME?</v>
      </c>
      <c r="U114" s="134" t="e">
        <f t="shared" ca="1" si="17"/>
        <v>#NAME?</v>
      </c>
      <c r="V114" s="137" t="e" cm="1">
        <f t="array" aca="1" ref="V114" ca="1">(U114*_xll.RiskNormal('SW7'!C$3,'SW7'!D$3,_xll.RiskTruncateP(0.05,0.95),_xll.RiskName("PFAS MUSCLE FRAC"))/(B114*_xll.RiskNormal('SW7'!C$4,'SW7'!E$4,_xll.RiskTruncateP(0.05,0.95),_xll.RiskName("MUSCLE BW FRAC"))))/1000</f>
        <v>#NAME?</v>
      </c>
      <c r="W114" s="137" t="e" cm="1">
        <f t="array" aca="1" ref="W114" ca="1">V114/_xll.RiskNormal('SW7'!C$5,'SW7'!D$5,_xll.RiskTruncateP(0.05,0.95),_xll.RiskName("Serum Part"))</f>
        <v>#NAME?</v>
      </c>
    </row>
    <row r="115" spans="1:23" x14ac:dyDescent="0.35">
      <c r="A115" s="133">
        <f t="shared" si="11"/>
        <v>112</v>
      </c>
      <c r="B115" s="134" t="e" cm="1">
        <f t="array" aca="1" ref="B115" ca="1">B114+_xll.RiskNormal(0.5584 + 2*0.001787*A115 -3*0.00000155*A115^2 - 4*0.00000000133*A115^3,0.35*(0.5584 + 2*0.001787*A115 -3*0.00000155*A115^2 - 4*0.00000000133*A115^3),_xll.RiskTruncateP(0.05,0.95),_xll.RiskName("BW Gain"),_xll.RiskUnits("kg"))</f>
        <v>#NAME?</v>
      </c>
      <c r="C115" s="133" t="e" cm="1">
        <f t="array" aca="1" ref="C115" ca="1">_xll.RiskNormal(190,190*0.3941,_xll.RiskTruncateP(0.05,0.95),_xll.RiskName("Diet 1 Feed"),_xll.RiskUnits("ng/kg dry"))</f>
        <v>#NAME?</v>
      </c>
      <c r="D115" s="133">
        <v>0</v>
      </c>
      <c r="E115" s="163">
        <v>0</v>
      </c>
      <c r="F115" s="134" t="e" cm="1">
        <f t="array" aca="1" ref="F115" ca="1">_xll.RiskNormal((-0.0001*A115^2+0.0196*A115+11.697),(-0.0001*A115^2+0.0196*A115+11.697)*0.062,_xll.RiskTruncateP(0.05,0.95),_xll.RiskName("DMI Cow"),_xll.RiskUnits("kg"))</f>
        <v>#NAME?</v>
      </c>
      <c r="G115" s="134" t="e">
        <f t="shared" ca="1" si="19"/>
        <v>#NAME?</v>
      </c>
      <c r="H115" s="134" t="e" cm="1">
        <f t="array" aca="1" ref="H115" ca="1">_xll.RiskNormal('SW7'!C$12,'SW7'!D$12,_xll.RiskTruncateP(0.05,0.95),_xll.RiskName("Water Intake Cow"),_xll.RiskUnits("L"))</f>
        <v>#NAME?</v>
      </c>
      <c r="I115" s="134" t="e">
        <f t="shared" ca="1" si="12"/>
        <v>#NAME?</v>
      </c>
      <c r="J115" s="134" t="e">
        <f t="shared" ca="1" si="13"/>
        <v>#NAME?</v>
      </c>
      <c r="K115" s="134" t="e" cm="1">
        <f t="array" aca="1" ref="K115" ca="1">_xll.RiskNormal(-0.0000000257*A115^4+0.0000163*A115^3-0.003686*A115^2+0.3024*A115+1.445,(-0.0000000257*A115^4+0.0000163*A115^3-0.003686*A115^2+0.3024*A115+1.445)*0.355,_xll.RiskTruncateP(0.05,0.95),_xll.RiskName("Milk Intake"),_xll.RiskUnits("kg"))</f>
        <v>#NAME?</v>
      </c>
      <c r="L115" s="134" t="e" cm="1">
        <f t="array" aca="1" ref="L115" ca="1">_xll.RiskNormal(5.4702*LN(A115)-22.889,(5.4702*LN(A115)-22.889)*0.35,_xll.RiskTruncateP(0.05,0.95),_xll.RiskName("DMI"),_xll.RiskUnits("kg"))</f>
        <v>#NAME?</v>
      </c>
      <c r="M115" s="134" t="e" cm="1">
        <f t="array" aca="1" ref="M115" ca="1">_xll.RiskNormal(0.0243*L115,0.005*L115,_xll.RiskTruncateP(0.05,0.95),_xll.RiskName("Soil Intake"),_xll.RiskUnits("kg"))</f>
        <v>#NAME?</v>
      </c>
      <c r="N115" s="134" t="e">
        <f t="shared" ca="1" si="14"/>
        <v>#NAME?</v>
      </c>
      <c r="O115" s="134" t="e">
        <f t="shared" ca="1" si="15"/>
        <v>#NAME?</v>
      </c>
      <c r="P115" s="134" t="e">
        <f t="shared" ca="1" si="20"/>
        <v>#NAME?</v>
      </c>
      <c r="Q115" s="134" t="e">
        <f t="shared" ca="1" si="20"/>
        <v>#NAME?</v>
      </c>
      <c r="R115" s="134" t="e">
        <f t="shared" ca="1" si="20"/>
        <v>#NAME?</v>
      </c>
      <c r="S115" s="134" t="e">
        <f t="shared" ca="1" si="16"/>
        <v>#NAME?</v>
      </c>
      <c r="T115" s="134" t="e" cm="1">
        <f t="array" aca="1" ref="T115" ca="1">U114-(U114*(0.5^(1/_xll.RiskNormal('SW7'!C$2,'SW7'!D$2,_xll.RiskTruncateP(0.05,0.95),_xll.RiskName("Halflife"),_xll.RiskUnits("d")))))</f>
        <v>#NAME?</v>
      </c>
      <c r="U115" s="134" t="e">
        <f t="shared" ca="1" si="17"/>
        <v>#NAME?</v>
      </c>
      <c r="V115" s="137" t="e" cm="1">
        <f t="array" aca="1" ref="V115" ca="1">(U115*_xll.RiskNormal('SW7'!C$3,'SW7'!D$3,_xll.RiskTruncateP(0.05,0.95),_xll.RiskName("PFAS MUSCLE FRAC"))/(B115*_xll.RiskNormal('SW7'!C$4,'SW7'!E$4,_xll.RiskTruncateP(0.05,0.95),_xll.RiskName("MUSCLE BW FRAC"))))/1000</f>
        <v>#NAME?</v>
      </c>
      <c r="W115" s="137" t="e" cm="1">
        <f t="array" aca="1" ref="W115" ca="1">V115/_xll.RiskNormal('SW7'!C$5,'SW7'!D$5,_xll.RiskTruncateP(0.05,0.95),_xll.RiskName("Serum Part"))</f>
        <v>#NAME?</v>
      </c>
    </row>
    <row r="116" spans="1:23" x14ac:dyDescent="0.35">
      <c r="A116" s="133">
        <f t="shared" si="11"/>
        <v>113</v>
      </c>
      <c r="B116" s="134" t="e" cm="1">
        <f t="array" aca="1" ref="B116" ca="1">B115+_xll.RiskNormal(0.5584 + 2*0.001787*A116 -3*0.00000155*A116^2 - 4*0.00000000133*A116^3,0.35*(0.5584 + 2*0.001787*A116 -3*0.00000155*A116^2 - 4*0.00000000133*A116^3),_xll.RiskTruncateP(0.05,0.95),_xll.RiskName("BW Gain"),_xll.RiskUnits("kg"))</f>
        <v>#NAME?</v>
      </c>
      <c r="C116" s="133" t="e" cm="1">
        <f t="array" aca="1" ref="C116" ca="1">_xll.RiskNormal(190,190*0.3941,_xll.RiskTruncateP(0.05,0.95),_xll.RiskName("Diet 1 Feed"),_xll.RiskUnits("ng/kg dry"))</f>
        <v>#NAME?</v>
      </c>
      <c r="D116" s="133">
        <v>0</v>
      </c>
      <c r="E116" s="163">
        <v>0</v>
      </c>
      <c r="F116" s="134" t="e" cm="1">
        <f t="array" aca="1" ref="F116" ca="1">_xll.RiskNormal((-0.0001*A116^2+0.0196*A116+11.697),(-0.0001*A116^2+0.0196*A116+11.697)*0.062,_xll.RiskTruncateP(0.05,0.95),_xll.RiskName("DMI Cow"),_xll.RiskUnits("kg"))</f>
        <v>#NAME?</v>
      </c>
      <c r="G116" s="134" t="e">
        <f t="shared" ca="1" si="19"/>
        <v>#NAME?</v>
      </c>
      <c r="H116" s="134" t="e" cm="1">
        <f t="array" aca="1" ref="H116" ca="1">_xll.RiskNormal('SW7'!C$12,'SW7'!D$12,_xll.RiskTruncateP(0.05,0.95),_xll.RiskName("Water Intake Cow"),_xll.RiskUnits("L"))</f>
        <v>#NAME?</v>
      </c>
      <c r="I116" s="134" t="e">
        <f t="shared" ca="1" si="12"/>
        <v>#NAME?</v>
      </c>
      <c r="J116" s="134" t="e">
        <f t="shared" ca="1" si="13"/>
        <v>#NAME?</v>
      </c>
      <c r="K116" s="134" t="e" cm="1">
        <f t="array" aca="1" ref="K116" ca="1">_xll.RiskNormal(-0.0000000257*A116^4+0.0000163*A116^3-0.003686*A116^2+0.3024*A116+1.445,(-0.0000000257*A116^4+0.0000163*A116^3-0.003686*A116^2+0.3024*A116+1.445)*0.355,_xll.RiskTruncateP(0.05,0.95),_xll.RiskName("Milk Intake"),_xll.RiskUnits("kg"))</f>
        <v>#NAME?</v>
      </c>
      <c r="L116" s="134" t="e" cm="1">
        <f t="array" aca="1" ref="L116" ca="1">_xll.RiskNormal(5.4702*LN(A116)-22.889,(5.4702*LN(A116)-22.889)*0.35,_xll.RiskTruncateP(0.05,0.95),_xll.RiskName("DMI"),_xll.RiskUnits("kg"))</f>
        <v>#NAME?</v>
      </c>
      <c r="M116" s="134" t="e" cm="1">
        <f t="array" aca="1" ref="M116" ca="1">_xll.RiskNormal(0.0243*L116,0.005*L116,_xll.RiskTruncateP(0.05,0.95),_xll.RiskName("Soil Intake"),_xll.RiskUnits("kg"))</f>
        <v>#NAME?</v>
      </c>
      <c r="N116" s="134" t="e">
        <f t="shared" ca="1" si="14"/>
        <v>#NAME?</v>
      </c>
      <c r="O116" s="134" t="e">
        <f t="shared" ca="1" si="15"/>
        <v>#NAME?</v>
      </c>
      <c r="P116" s="134" t="e">
        <f t="shared" ca="1" si="20"/>
        <v>#NAME?</v>
      </c>
      <c r="Q116" s="134" t="e">
        <f t="shared" ca="1" si="20"/>
        <v>#NAME?</v>
      </c>
      <c r="R116" s="134" t="e">
        <f t="shared" ca="1" si="20"/>
        <v>#NAME?</v>
      </c>
      <c r="S116" s="134" t="e">
        <f t="shared" ca="1" si="16"/>
        <v>#NAME?</v>
      </c>
      <c r="T116" s="134" t="e" cm="1">
        <f t="array" aca="1" ref="T116" ca="1">U115-(U115*(0.5^(1/_xll.RiskNormal('SW7'!C$2,'SW7'!D$2,_xll.RiskTruncateP(0.05,0.95),_xll.RiskName("Halflife"),_xll.RiskUnits("d")))))</f>
        <v>#NAME?</v>
      </c>
      <c r="U116" s="134" t="e">
        <f t="shared" ca="1" si="17"/>
        <v>#NAME?</v>
      </c>
      <c r="V116" s="137" t="e" cm="1">
        <f t="array" aca="1" ref="V116" ca="1">(U116*_xll.RiskNormal('SW7'!C$3,'SW7'!D$3,_xll.RiskTruncateP(0.05,0.95),_xll.RiskName("PFAS MUSCLE FRAC"))/(B116*_xll.RiskNormal('SW7'!C$4,'SW7'!E$4,_xll.RiskTruncateP(0.05,0.95),_xll.RiskName("MUSCLE BW FRAC"))))/1000</f>
        <v>#NAME?</v>
      </c>
      <c r="W116" s="137" t="e" cm="1">
        <f t="array" aca="1" ref="W116" ca="1">V116/_xll.RiskNormal('SW7'!C$5,'SW7'!D$5,_xll.RiskTruncateP(0.05,0.95),_xll.RiskName("Serum Part"))</f>
        <v>#NAME?</v>
      </c>
    </row>
    <row r="117" spans="1:23" x14ac:dyDescent="0.35">
      <c r="A117" s="133">
        <f t="shared" si="11"/>
        <v>114</v>
      </c>
      <c r="B117" s="134" t="e" cm="1">
        <f t="array" aca="1" ref="B117" ca="1">B116+_xll.RiskNormal(0.5584 + 2*0.001787*A117 -3*0.00000155*A117^2 - 4*0.00000000133*A117^3,0.35*(0.5584 + 2*0.001787*A117 -3*0.00000155*A117^2 - 4*0.00000000133*A117^3),_xll.RiskTruncateP(0.05,0.95),_xll.RiskName("BW Gain"),_xll.RiskUnits("kg"))</f>
        <v>#NAME?</v>
      </c>
      <c r="C117" s="133" t="e" cm="1">
        <f t="array" aca="1" ref="C117" ca="1">_xll.RiskNormal(190,190*0.3941,_xll.RiskTruncateP(0.05,0.95),_xll.RiskName("Diet 1 Feed"),_xll.RiskUnits("ng/kg dry"))</f>
        <v>#NAME?</v>
      </c>
      <c r="D117" s="133">
        <v>0</v>
      </c>
      <c r="E117" s="163">
        <v>0</v>
      </c>
      <c r="F117" s="134" t="e" cm="1">
        <f t="array" aca="1" ref="F117" ca="1">_xll.RiskNormal((-0.0001*A117^2+0.0196*A117+11.697),(-0.0001*A117^2+0.0196*A117+11.697)*0.062,_xll.RiskTruncateP(0.05,0.95),_xll.RiskName("DMI Cow"),_xll.RiskUnits("kg"))</f>
        <v>#NAME?</v>
      </c>
      <c r="G117" s="134" t="e">
        <f t="shared" ca="1" si="19"/>
        <v>#NAME?</v>
      </c>
      <c r="H117" s="134" t="e" cm="1">
        <f t="array" aca="1" ref="H117" ca="1">_xll.RiskNormal('SW7'!C$12,'SW7'!D$12,_xll.RiskTruncateP(0.05,0.95),_xll.RiskName("Water Intake Cow"),_xll.RiskUnits("L"))</f>
        <v>#NAME?</v>
      </c>
      <c r="I117" s="134" t="e">
        <f t="shared" ca="1" si="12"/>
        <v>#NAME?</v>
      </c>
      <c r="J117" s="134" t="e">
        <f t="shared" ca="1" si="13"/>
        <v>#NAME?</v>
      </c>
      <c r="K117" s="134" t="e" cm="1">
        <f t="array" aca="1" ref="K117" ca="1">_xll.RiskNormal(-0.0000000257*A117^4+0.0000163*A117^3-0.003686*A117^2+0.3024*A117+1.445,(-0.0000000257*A117^4+0.0000163*A117^3-0.003686*A117^2+0.3024*A117+1.445)*0.355,_xll.RiskTruncateP(0.05,0.95),_xll.RiskName("Milk Intake"),_xll.RiskUnits("kg"))</f>
        <v>#NAME?</v>
      </c>
      <c r="L117" s="134" t="e" cm="1">
        <f t="array" aca="1" ref="L117" ca="1">_xll.RiskNormal(5.4702*LN(A117)-22.889,(5.4702*LN(A117)-22.889)*0.35,_xll.RiskTruncateP(0.05,0.95),_xll.RiskName("DMI"),_xll.RiskUnits("kg"))</f>
        <v>#NAME?</v>
      </c>
      <c r="M117" s="134" t="e" cm="1">
        <f t="array" aca="1" ref="M117" ca="1">_xll.RiskNormal(0.0243*L117,0.005*L117,_xll.RiskTruncateP(0.05,0.95),_xll.RiskName("Soil Intake"),_xll.RiskUnits("kg"))</f>
        <v>#NAME?</v>
      </c>
      <c r="N117" s="134" t="e">
        <f t="shared" ca="1" si="14"/>
        <v>#NAME?</v>
      </c>
      <c r="O117" s="134" t="e">
        <f t="shared" ca="1" si="15"/>
        <v>#NAME?</v>
      </c>
      <c r="P117" s="134" t="e">
        <f t="shared" ca="1" si="20"/>
        <v>#NAME?</v>
      </c>
      <c r="Q117" s="134" t="e">
        <f t="shared" ca="1" si="20"/>
        <v>#NAME?</v>
      </c>
      <c r="R117" s="134" t="e">
        <f t="shared" ca="1" si="20"/>
        <v>#NAME?</v>
      </c>
      <c r="S117" s="134" t="e">
        <f t="shared" ca="1" si="16"/>
        <v>#NAME?</v>
      </c>
      <c r="T117" s="134" t="e" cm="1">
        <f t="array" aca="1" ref="T117" ca="1">U116-(U116*(0.5^(1/_xll.RiskNormal('SW7'!C$2,'SW7'!D$2,_xll.RiskTruncateP(0.05,0.95),_xll.RiskName("Halflife"),_xll.RiskUnits("d")))))</f>
        <v>#NAME?</v>
      </c>
      <c r="U117" s="134" t="e">
        <f t="shared" ca="1" si="17"/>
        <v>#NAME?</v>
      </c>
      <c r="V117" s="137" t="e" cm="1">
        <f t="array" aca="1" ref="V117" ca="1">(U117*_xll.RiskNormal('SW7'!C$3,'SW7'!D$3,_xll.RiskTruncateP(0.05,0.95),_xll.RiskName("PFAS MUSCLE FRAC"))/(B117*_xll.RiskNormal('SW7'!C$4,'SW7'!E$4,_xll.RiskTruncateP(0.05,0.95),_xll.RiskName("MUSCLE BW FRAC"))))/1000</f>
        <v>#NAME?</v>
      </c>
      <c r="W117" s="137" t="e" cm="1">
        <f t="array" aca="1" ref="W117" ca="1">V117/_xll.RiskNormal('SW7'!C$5,'SW7'!D$5,_xll.RiskTruncateP(0.05,0.95),_xll.RiskName("Serum Part"))</f>
        <v>#NAME?</v>
      </c>
    </row>
    <row r="118" spans="1:23" x14ac:dyDescent="0.35">
      <c r="A118" s="133">
        <f t="shared" si="11"/>
        <v>115</v>
      </c>
      <c r="B118" s="134" t="e" cm="1">
        <f t="array" aca="1" ref="B118" ca="1">B117+_xll.RiskNormal(0.5584 + 2*0.001787*A118 -3*0.00000155*A118^2 - 4*0.00000000133*A118^3,0.35*(0.5584 + 2*0.001787*A118 -3*0.00000155*A118^2 - 4*0.00000000133*A118^3),_xll.RiskTruncateP(0.05,0.95),_xll.RiskName("BW Gain"),_xll.RiskUnits("kg"))</f>
        <v>#NAME?</v>
      </c>
      <c r="C118" s="133" t="e" cm="1">
        <f t="array" aca="1" ref="C118" ca="1">_xll.RiskNormal(190,190*0.3941,_xll.RiskTruncateP(0.05,0.95),_xll.RiskName("Diet 1 Feed"),_xll.RiskUnits("ng/kg dry"))</f>
        <v>#NAME?</v>
      </c>
      <c r="D118" s="133">
        <v>0</v>
      </c>
      <c r="E118" s="163">
        <v>0</v>
      </c>
      <c r="F118" s="134" t="e" cm="1">
        <f t="array" aca="1" ref="F118" ca="1">_xll.RiskNormal((-0.0001*A118^2+0.0196*A118+11.697),(-0.0001*A118^2+0.0196*A118+11.697)*0.062,_xll.RiskTruncateP(0.05,0.95),_xll.RiskName("DMI Cow"),_xll.RiskUnits("kg"))</f>
        <v>#NAME?</v>
      </c>
      <c r="G118" s="134" t="e">
        <f t="shared" ca="1" si="19"/>
        <v>#NAME?</v>
      </c>
      <c r="H118" s="134" t="e" cm="1">
        <f t="array" aca="1" ref="H118" ca="1">_xll.RiskNormal('SW7'!C$12,'SW7'!D$12,_xll.RiskTruncateP(0.05,0.95),_xll.RiskName("Water Intake Cow"),_xll.RiskUnits("L"))</f>
        <v>#NAME?</v>
      </c>
      <c r="I118" s="134" t="e">
        <f t="shared" ca="1" si="12"/>
        <v>#NAME?</v>
      </c>
      <c r="J118" s="134" t="e">
        <f t="shared" ca="1" si="13"/>
        <v>#NAME?</v>
      </c>
      <c r="K118" s="134" t="e" cm="1">
        <f t="array" aca="1" ref="K118" ca="1">_xll.RiskNormal(-0.0000000257*A118^4+0.0000163*A118^3-0.003686*A118^2+0.3024*A118+1.445,(-0.0000000257*A118^4+0.0000163*A118^3-0.003686*A118^2+0.3024*A118+1.445)*0.355,_xll.RiskTruncateP(0.05,0.95),_xll.RiskName("Milk Intake"),_xll.RiskUnits("kg"))</f>
        <v>#NAME?</v>
      </c>
      <c r="L118" s="134" t="e" cm="1">
        <f t="array" aca="1" ref="L118" ca="1">_xll.RiskNormal(5.4702*LN(A118)-22.889,(5.4702*LN(A118)-22.889)*0.35,_xll.RiskTruncateP(0.05,0.95),_xll.RiskName("DMI"),_xll.RiskUnits("kg"))</f>
        <v>#NAME?</v>
      </c>
      <c r="M118" s="134" t="e" cm="1">
        <f t="array" aca="1" ref="M118" ca="1">_xll.RiskNormal(0.0243*L118,0.005*L118,_xll.RiskTruncateP(0.05,0.95),_xll.RiskName("Soil Intake"),_xll.RiskUnits("kg"))</f>
        <v>#NAME?</v>
      </c>
      <c r="N118" s="134" t="e">
        <f t="shared" ca="1" si="14"/>
        <v>#NAME?</v>
      </c>
      <c r="O118" s="134" t="e">
        <f t="shared" ca="1" si="15"/>
        <v>#NAME?</v>
      </c>
      <c r="P118" s="134" t="e">
        <f t="shared" ca="1" si="20"/>
        <v>#NAME?</v>
      </c>
      <c r="Q118" s="134" t="e">
        <f t="shared" ca="1" si="20"/>
        <v>#NAME?</v>
      </c>
      <c r="R118" s="134" t="e">
        <f t="shared" ca="1" si="20"/>
        <v>#NAME?</v>
      </c>
      <c r="S118" s="134" t="e">
        <f t="shared" ca="1" si="16"/>
        <v>#NAME?</v>
      </c>
      <c r="T118" s="134" t="e" cm="1">
        <f t="array" aca="1" ref="T118" ca="1">U117-(U117*(0.5^(1/_xll.RiskNormal('SW7'!C$2,'SW7'!D$2,_xll.RiskTruncateP(0.05,0.95),_xll.RiskName("Halflife"),_xll.RiskUnits("d")))))</f>
        <v>#NAME?</v>
      </c>
      <c r="U118" s="134" t="e">
        <f t="shared" ca="1" si="17"/>
        <v>#NAME?</v>
      </c>
      <c r="V118" s="137" t="e" cm="1">
        <f t="array" aca="1" ref="V118" ca="1">(U118*_xll.RiskNormal('SW7'!C$3,'SW7'!D$3,_xll.RiskTruncateP(0.05,0.95),_xll.RiskName("PFAS MUSCLE FRAC"))/(B118*_xll.RiskNormal('SW7'!C$4,'SW7'!E$4,_xll.RiskTruncateP(0.05,0.95),_xll.RiskName("MUSCLE BW FRAC"))))/1000</f>
        <v>#NAME?</v>
      </c>
      <c r="W118" s="137" t="e" cm="1">
        <f t="array" aca="1" ref="W118" ca="1">V118/_xll.RiskNormal('SW7'!C$5,'SW7'!D$5,_xll.RiskTruncateP(0.05,0.95),_xll.RiskName("Serum Part"))</f>
        <v>#NAME?</v>
      </c>
    </row>
    <row r="119" spans="1:23" x14ac:dyDescent="0.35">
      <c r="A119" s="133">
        <f t="shared" si="11"/>
        <v>116</v>
      </c>
      <c r="B119" s="134" t="e" cm="1">
        <f t="array" aca="1" ref="B119" ca="1">B118+_xll.RiskNormal(0.5584 + 2*0.001787*A119 -3*0.00000155*A119^2 - 4*0.00000000133*A119^3,0.35*(0.5584 + 2*0.001787*A119 -3*0.00000155*A119^2 - 4*0.00000000133*A119^3),_xll.RiskTruncateP(0.05,0.95),_xll.RiskName("BW Gain"),_xll.RiskUnits("kg"))</f>
        <v>#NAME?</v>
      </c>
      <c r="C119" s="133" t="e" cm="1">
        <f t="array" aca="1" ref="C119" ca="1">_xll.RiskNormal(190,190*0.3941,_xll.RiskTruncateP(0.05,0.95),_xll.RiskName("Diet 1 Feed"),_xll.RiskUnits("ng/kg dry"))</f>
        <v>#NAME?</v>
      </c>
      <c r="D119" s="133">
        <v>0</v>
      </c>
      <c r="E119" s="163">
        <v>0</v>
      </c>
      <c r="F119" s="134" t="e" cm="1">
        <f t="array" aca="1" ref="F119" ca="1">_xll.RiskNormal((-0.0001*A119^2+0.0196*A119+11.697),(-0.0001*A119^2+0.0196*A119+11.697)*0.062,_xll.RiskTruncateP(0.05,0.95),_xll.RiskName("DMI Cow"),_xll.RiskUnits("kg"))</f>
        <v>#NAME?</v>
      </c>
      <c r="G119" s="134" t="e">
        <f t="shared" ca="1" si="19"/>
        <v>#NAME?</v>
      </c>
      <c r="H119" s="134" t="e" cm="1">
        <f t="array" aca="1" ref="H119" ca="1">_xll.RiskNormal('SW7'!C$12,'SW7'!D$12,_xll.RiskTruncateP(0.05,0.95),_xll.RiskName("Water Intake Cow"),_xll.RiskUnits("L"))</f>
        <v>#NAME?</v>
      </c>
      <c r="I119" s="134" t="e">
        <f t="shared" ca="1" si="12"/>
        <v>#NAME?</v>
      </c>
      <c r="J119" s="134" t="e">
        <f t="shared" ca="1" si="13"/>
        <v>#NAME?</v>
      </c>
      <c r="K119" s="134" t="e" cm="1">
        <f t="array" aca="1" ref="K119" ca="1">_xll.RiskNormal(-0.0000000257*A119^4+0.0000163*A119^3-0.003686*A119^2+0.3024*A119+1.445,(-0.0000000257*A119^4+0.0000163*A119^3-0.003686*A119^2+0.3024*A119+1.445)*0.355,_xll.RiskTruncateP(0.05,0.95),_xll.RiskName("Milk Intake"),_xll.RiskUnits("kg"))</f>
        <v>#NAME?</v>
      </c>
      <c r="L119" s="134" t="e" cm="1">
        <f t="array" aca="1" ref="L119" ca="1">_xll.RiskNormal(5.4702*LN(A119)-22.889,(5.4702*LN(A119)-22.889)*0.35,_xll.RiskTruncateP(0.05,0.95),_xll.RiskName("DMI"),_xll.RiskUnits("kg"))</f>
        <v>#NAME?</v>
      </c>
      <c r="M119" s="134" t="e" cm="1">
        <f t="array" aca="1" ref="M119" ca="1">_xll.RiskNormal(0.0243*L119,0.005*L119,_xll.RiskTruncateP(0.05,0.95),_xll.RiskName("Soil Intake"),_xll.RiskUnits("kg"))</f>
        <v>#NAME?</v>
      </c>
      <c r="N119" s="134" t="e">
        <f t="shared" ca="1" si="14"/>
        <v>#NAME?</v>
      </c>
      <c r="O119" s="134" t="e">
        <f t="shared" ca="1" si="15"/>
        <v>#NAME?</v>
      </c>
      <c r="P119" s="134" t="e">
        <f t="shared" ca="1" si="20"/>
        <v>#NAME?</v>
      </c>
      <c r="Q119" s="134" t="e">
        <f t="shared" ca="1" si="20"/>
        <v>#NAME?</v>
      </c>
      <c r="R119" s="134" t="e">
        <f t="shared" ca="1" si="20"/>
        <v>#NAME?</v>
      </c>
      <c r="S119" s="134" t="e">
        <f t="shared" ca="1" si="16"/>
        <v>#NAME?</v>
      </c>
      <c r="T119" s="134" t="e" cm="1">
        <f t="array" aca="1" ref="T119" ca="1">U118-(U118*(0.5^(1/_xll.RiskNormal('SW7'!C$2,'SW7'!D$2,_xll.RiskTruncateP(0.05,0.95),_xll.RiskName("Halflife"),_xll.RiskUnits("d")))))</f>
        <v>#NAME?</v>
      </c>
      <c r="U119" s="134" t="e">
        <f t="shared" ca="1" si="17"/>
        <v>#NAME?</v>
      </c>
      <c r="V119" s="137" t="e" cm="1">
        <f t="array" aca="1" ref="V119" ca="1">(U119*_xll.RiskNormal('SW7'!C$3,'SW7'!D$3,_xll.RiskTruncateP(0.05,0.95),_xll.RiskName("PFAS MUSCLE FRAC"))/(B119*_xll.RiskNormal('SW7'!C$4,'SW7'!E$4,_xll.RiskTruncateP(0.05,0.95),_xll.RiskName("MUSCLE BW FRAC"))))/1000</f>
        <v>#NAME?</v>
      </c>
      <c r="W119" s="137" t="e" cm="1">
        <f t="array" aca="1" ref="W119" ca="1">V119/_xll.RiskNormal('SW7'!C$5,'SW7'!D$5,_xll.RiskTruncateP(0.05,0.95),_xll.RiskName("Serum Part"))</f>
        <v>#NAME?</v>
      </c>
    </row>
    <row r="120" spans="1:23" x14ac:dyDescent="0.35">
      <c r="A120" s="133">
        <f t="shared" si="11"/>
        <v>117</v>
      </c>
      <c r="B120" s="134" t="e" cm="1">
        <f t="array" aca="1" ref="B120" ca="1">B119+_xll.RiskNormal(0.5584 + 2*0.001787*A120 -3*0.00000155*A120^2 - 4*0.00000000133*A120^3,0.35*(0.5584 + 2*0.001787*A120 -3*0.00000155*A120^2 - 4*0.00000000133*A120^3),_xll.RiskTruncateP(0.05,0.95),_xll.RiskName("BW Gain"),_xll.RiskUnits("kg"))</f>
        <v>#NAME?</v>
      </c>
      <c r="C120" s="133" t="e" cm="1">
        <f t="array" aca="1" ref="C120" ca="1">_xll.RiskNormal(190,190*0.3941,_xll.RiskTruncateP(0.05,0.95),_xll.RiskName("Diet 1 Feed"),_xll.RiskUnits("ng/kg dry"))</f>
        <v>#NAME?</v>
      </c>
      <c r="D120" s="133">
        <v>0</v>
      </c>
      <c r="E120" s="163">
        <v>0</v>
      </c>
      <c r="F120" s="134" t="e" cm="1">
        <f t="array" aca="1" ref="F120" ca="1">_xll.RiskNormal((-0.0001*A120^2+0.0196*A120+11.697),(-0.0001*A120^2+0.0196*A120+11.697)*0.062,_xll.RiskTruncateP(0.05,0.95),_xll.RiskName("DMI Cow"),_xll.RiskUnits("kg"))</f>
        <v>#NAME?</v>
      </c>
      <c r="G120" s="134" t="e">
        <f t="shared" ca="1" si="19"/>
        <v>#NAME?</v>
      </c>
      <c r="H120" s="134" t="e" cm="1">
        <f t="array" aca="1" ref="H120" ca="1">_xll.RiskNormal('SW7'!C$12,'SW7'!D$12,_xll.RiskTruncateP(0.05,0.95),_xll.RiskName("Water Intake Cow"),_xll.RiskUnits("L"))</f>
        <v>#NAME?</v>
      </c>
      <c r="I120" s="134" t="e">
        <f t="shared" ca="1" si="12"/>
        <v>#NAME?</v>
      </c>
      <c r="J120" s="134" t="e">
        <f t="shared" ca="1" si="13"/>
        <v>#NAME?</v>
      </c>
      <c r="K120" s="134" t="e" cm="1">
        <f t="array" aca="1" ref="K120" ca="1">_xll.RiskNormal(-0.0000000257*A120^4+0.0000163*A120^3-0.003686*A120^2+0.3024*A120+1.445,(-0.0000000257*A120^4+0.0000163*A120^3-0.003686*A120^2+0.3024*A120+1.445)*0.355,_xll.RiskTruncateP(0.05,0.95),_xll.RiskName("Milk Intake"),_xll.RiskUnits("kg"))</f>
        <v>#NAME?</v>
      </c>
      <c r="L120" s="134" t="e" cm="1">
        <f t="array" aca="1" ref="L120" ca="1">_xll.RiskNormal(5.4702*LN(A120)-22.889,(5.4702*LN(A120)-22.889)*0.35,_xll.RiskTruncateP(0.05,0.95),_xll.RiskName("DMI"),_xll.RiskUnits("kg"))</f>
        <v>#NAME?</v>
      </c>
      <c r="M120" s="134" t="e" cm="1">
        <f t="array" aca="1" ref="M120" ca="1">_xll.RiskNormal(0.0243*L120,0.005*L120,_xll.RiskTruncateP(0.05,0.95),_xll.RiskName("Soil Intake"),_xll.RiskUnits("kg"))</f>
        <v>#NAME?</v>
      </c>
      <c r="N120" s="134" t="e">
        <f t="shared" ca="1" si="14"/>
        <v>#NAME?</v>
      </c>
      <c r="O120" s="134" t="e">
        <f t="shared" ca="1" si="15"/>
        <v>#NAME?</v>
      </c>
      <c r="P120" s="134" t="e">
        <f t="shared" ca="1" si="20"/>
        <v>#NAME?</v>
      </c>
      <c r="Q120" s="134" t="e">
        <f t="shared" ca="1" si="20"/>
        <v>#NAME?</v>
      </c>
      <c r="R120" s="134" t="e">
        <f t="shared" ca="1" si="20"/>
        <v>#NAME?</v>
      </c>
      <c r="S120" s="134" t="e">
        <f t="shared" ca="1" si="16"/>
        <v>#NAME?</v>
      </c>
      <c r="T120" s="134" t="e" cm="1">
        <f t="array" aca="1" ref="T120" ca="1">U119-(U119*(0.5^(1/_xll.RiskNormal('SW7'!C$2,'SW7'!D$2,_xll.RiskTruncateP(0.05,0.95),_xll.RiskName("Halflife"),_xll.RiskUnits("d")))))</f>
        <v>#NAME?</v>
      </c>
      <c r="U120" s="134" t="e">
        <f t="shared" ca="1" si="17"/>
        <v>#NAME?</v>
      </c>
      <c r="V120" s="137" t="e" cm="1">
        <f t="array" aca="1" ref="V120" ca="1">(U120*_xll.RiskNormal('SW7'!C$3,'SW7'!D$3,_xll.RiskTruncateP(0.05,0.95),_xll.RiskName("PFAS MUSCLE FRAC"))/(B120*_xll.RiskNormal('SW7'!C$4,'SW7'!E$4,_xll.RiskTruncateP(0.05,0.95),_xll.RiskName("MUSCLE BW FRAC"))))/1000</f>
        <v>#NAME?</v>
      </c>
      <c r="W120" s="137" t="e" cm="1">
        <f t="array" aca="1" ref="W120" ca="1">V120/_xll.RiskNormal('SW7'!C$5,'SW7'!D$5,_xll.RiskTruncateP(0.05,0.95),_xll.RiskName("Serum Part"))</f>
        <v>#NAME?</v>
      </c>
    </row>
    <row r="121" spans="1:23" x14ac:dyDescent="0.35">
      <c r="A121" s="133">
        <f t="shared" si="11"/>
        <v>118</v>
      </c>
      <c r="B121" s="134" t="e" cm="1">
        <f t="array" aca="1" ref="B121" ca="1">B120+_xll.RiskNormal(0.5584 + 2*0.001787*A121 -3*0.00000155*A121^2 - 4*0.00000000133*A121^3,0.35*(0.5584 + 2*0.001787*A121 -3*0.00000155*A121^2 - 4*0.00000000133*A121^3),_xll.RiskTruncateP(0.05,0.95),_xll.RiskName("BW Gain"),_xll.RiskUnits("kg"))</f>
        <v>#NAME?</v>
      </c>
      <c r="C121" s="133" t="e" cm="1">
        <f t="array" aca="1" ref="C121" ca="1">_xll.RiskNormal(190,190*0.3941,_xll.RiskTruncateP(0.05,0.95),_xll.RiskName("Diet 1 Feed"),_xll.RiskUnits("ng/kg dry"))</f>
        <v>#NAME?</v>
      </c>
      <c r="D121" s="133">
        <v>0</v>
      </c>
      <c r="E121" s="163">
        <v>0</v>
      </c>
      <c r="F121" s="134" t="e" cm="1">
        <f t="array" aca="1" ref="F121" ca="1">_xll.RiskNormal((-0.0001*A121^2+0.0196*A121+11.697),(-0.0001*A121^2+0.0196*A121+11.697)*0.062,_xll.RiskTruncateP(0.05,0.95),_xll.RiskName("DMI Cow"),_xll.RiskUnits("kg"))</f>
        <v>#NAME?</v>
      </c>
      <c r="G121" s="134" t="e">
        <f t="shared" ca="1" si="19"/>
        <v>#NAME?</v>
      </c>
      <c r="H121" s="134" t="e" cm="1">
        <f t="array" aca="1" ref="H121" ca="1">_xll.RiskNormal('SW7'!C$12,'SW7'!D$12,_xll.RiskTruncateP(0.05,0.95),_xll.RiskName("Water Intake Cow"),_xll.RiskUnits("L"))</f>
        <v>#NAME?</v>
      </c>
      <c r="I121" s="134" t="e">
        <f t="shared" ca="1" si="12"/>
        <v>#NAME?</v>
      </c>
      <c r="J121" s="134" t="e">
        <f t="shared" ca="1" si="13"/>
        <v>#NAME?</v>
      </c>
      <c r="K121" s="134" t="e" cm="1">
        <f t="array" aca="1" ref="K121" ca="1">_xll.RiskNormal(-0.0000000257*A121^4+0.0000163*A121^3-0.003686*A121^2+0.3024*A121+1.445,(-0.0000000257*A121^4+0.0000163*A121^3-0.003686*A121^2+0.3024*A121+1.445)*0.355,_xll.RiskTruncateP(0.05,0.95),_xll.RiskName("Milk Intake"),_xll.RiskUnits("kg"))</f>
        <v>#NAME?</v>
      </c>
      <c r="L121" s="134" t="e" cm="1">
        <f t="array" aca="1" ref="L121" ca="1">_xll.RiskNormal(5.4702*LN(A121)-22.889,(5.4702*LN(A121)-22.889)*0.35,_xll.RiskTruncateP(0.05,0.95),_xll.RiskName("DMI"),_xll.RiskUnits("kg"))</f>
        <v>#NAME?</v>
      </c>
      <c r="M121" s="134" t="e" cm="1">
        <f t="array" aca="1" ref="M121" ca="1">_xll.RiskNormal(0.0243*L121,0.005*L121,_xll.RiskTruncateP(0.05,0.95),_xll.RiskName("Soil Intake"),_xll.RiskUnits("kg"))</f>
        <v>#NAME?</v>
      </c>
      <c r="N121" s="134" t="e">
        <f t="shared" ca="1" si="14"/>
        <v>#NAME?</v>
      </c>
      <c r="O121" s="134" t="e">
        <f t="shared" ca="1" si="15"/>
        <v>#NAME?</v>
      </c>
      <c r="P121" s="134" t="e">
        <f t="shared" ca="1" si="20"/>
        <v>#NAME?</v>
      </c>
      <c r="Q121" s="134" t="e">
        <f t="shared" ca="1" si="20"/>
        <v>#NAME?</v>
      </c>
      <c r="R121" s="134" t="e">
        <f t="shared" ca="1" si="20"/>
        <v>#NAME?</v>
      </c>
      <c r="S121" s="134" t="e">
        <f t="shared" ca="1" si="16"/>
        <v>#NAME?</v>
      </c>
      <c r="T121" s="134" t="e" cm="1">
        <f t="array" aca="1" ref="T121" ca="1">U120-(U120*(0.5^(1/_xll.RiskNormal('SW7'!C$2,'SW7'!D$2,_xll.RiskTruncateP(0.05,0.95),_xll.RiskName("Halflife"),_xll.RiskUnits("d")))))</f>
        <v>#NAME?</v>
      </c>
      <c r="U121" s="134" t="e">
        <f t="shared" ca="1" si="17"/>
        <v>#NAME?</v>
      </c>
      <c r="V121" s="137" t="e" cm="1">
        <f t="array" aca="1" ref="V121" ca="1">(U121*_xll.RiskNormal('SW7'!C$3,'SW7'!D$3,_xll.RiskTruncateP(0.05,0.95),_xll.RiskName("PFAS MUSCLE FRAC"))/(B121*_xll.RiskNormal('SW7'!C$4,'SW7'!E$4,_xll.RiskTruncateP(0.05,0.95),_xll.RiskName("MUSCLE BW FRAC"))))/1000</f>
        <v>#NAME?</v>
      </c>
      <c r="W121" s="137" t="e" cm="1">
        <f t="array" aca="1" ref="W121" ca="1">V121/_xll.RiskNormal('SW7'!C$5,'SW7'!D$5,_xll.RiskTruncateP(0.05,0.95),_xll.RiskName("Serum Part"))</f>
        <v>#NAME?</v>
      </c>
    </row>
    <row r="122" spans="1:23" x14ac:dyDescent="0.35">
      <c r="A122" s="133">
        <f t="shared" si="11"/>
        <v>119</v>
      </c>
      <c r="B122" s="134" t="e" cm="1">
        <f t="array" aca="1" ref="B122" ca="1">B121+_xll.RiskNormal(0.5584 + 2*0.001787*A122 -3*0.00000155*A122^2 - 4*0.00000000133*A122^3,0.35*(0.5584 + 2*0.001787*A122 -3*0.00000155*A122^2 - 4*0.00000000133*A122^3),_xll.RiskTruncateP(0.05,0.95),_xll.RiskName("BW Gain"),_xll.RiskUnits("kg"))</f>
        <v>#NAME?</v>
      </c>
      <c r="C122" s="133" t="e" cm="1">
        <f t="array" aca="1" ref="C122" ca="1">_xll.RiskNormal(190,190*0.3941,_xll.RiskTruncateP(0.05,0.95),_xll.RiskName("Diet 1 Feed"),_xll.RiskUnits("ng/kg dry"))</f>
        <v>#NAME?</v>
      </c>
      <c r="D122" s="133">
        <v>0</v>
      </c>
      <c r="E122" s="163">
        <v>0</v>
      </c>
      <c r="F122" s="134" t="e" cm="1">
        <f t="array" aca="1" ref="F122" ca="1">_xll.RiskNormal((-0.0001*A122^2+0.0196*A122+11.697),(-0.0001*A122^2+0.0196*A122+11.697)*0.062,_xll.RiskTruncateP(0.05,0.95),_xll.RiskName("DMI Cow"),_xll.RiskUnits("kg"))</f>
        <v>#NAME?</v>
      </c>
      <c r="G122" s="134" t="e">
        <f t="shared" ca="1" si="19"/>
        <v>#NAME?</v>
      </c>
      <c r="H122" s="134" t="e" cm="1">
        <f t="array" aca="1" ref="H122" ca="1">_xll.RiskNormal('SW7'!C$12,'SW7'!D$12,_xll.RiskTruncateP(0.05,0.95),_xll.RiskName("Water Intake Cow"),_xll.RiskUnits("L"))</f>
        <v>#NAME?</v>
      </c>
      <c r="I122" s="134" t="e">
        <f t="shared" ca="1" si="12"/>
        <v>#NAME?</v>
      </c>
      <c r="J122" s="134" t="e">
        <f t="shared" ca="1" si="13"/>
        <v>#NAME?</v>
      </c>
      <c r="K122" s="134" t="e" cm="1">
        <f t="array" aca="1" ref="K122" ca="1">_xll.RiskNormal(-0.0000000257*A122^4+0.0000163*A122^3-0.003686*A122^2+0.3024*A122+1.445,(-0.0000000257*A122^4+0.0000163*A122^3-0.003686*A122^2+0.3024*A122+1.445)*0.355,_xll.RiskTruncateP(0.05,0.95),_xll.RiskName("Milk Intake"),_xll.RiskUnits("kg"))</f>
        <v>#NAME?</v>
      </c>
      <c r="L122" s="134" t="e" cm="1">
        <f t="array" aca="1" ref="L122" ca="1">_xll.RiskNormal(5.4702*LN(A122)-22.889,(5.4702*LN(A122)-22.889)*0.35,_xll.RiskTruncateP(0.05,0.95),_xll.RiskName("DMI"),_xll.RiskUnits("kg"))</f>
        <v>#NAME?</v>
      </c>
      <c r="M122" s="134" t="e" cm="1">
        <f t="array" aca="1" ref="M122" ca="1">_xll.RiskNormal(0.0243*L122,0.005*L122,_xll.RiskTruncateP(0.05,0.95),_xll.RiskName("Soil Intake"),_xll.RiskUnits("kg"))</f>
        <v>#NAME?</v>
      </c>
      <c r="N122" s="134" t="e">
        <f t="shared" ca="1" si="14"/>
        <v>#NAME?</v>
      </c>
      <c r="O122" s="134" t="e">
        <f t="shared" ca="1" si="15"/>
        <v>#NAME?</v>
      </c>
      <c r="P122" s="134" t="e">
        <f t="shared" ca="1" si="20"/>
        <v>#NAME?</v>
      </c>
      <c r="Q122" s="134" t="e">
        <f t="shared" ca="1" si="20"/>
        <v>#NAME?</v>
      </c>
      <c r="R122" s="134" t="e">
        <f t="shared" ca="1" si="20"/>
        <v>#NAME?</v>
      </c>
      <c r="S122" s="134" t="e">
        <f t="shared" ca="1" si="16"/>
        <v>#NAME?</v>
      </c>
      <c r="T122" s="134" t="e" cm="1">
        <f t="array" aca="1" ref="T122" ca="1">U121-(U121*(0.5^(1/_xll.RiskNormal('SW7'!C$2,'SW7'!D$2,_xll.RiskTruncateP(0.05,0.95),_xll.RiskName("Halflife"),_xll.RiskUnits("d")))))</f>
        <v>#NAME?</v>
      </c>
      <c r="U122" s="134" t="e">
        <f t="shared" ca="1" si="17"/>
        <v>#NAME?</v>
      </c>
      <c r="V122" s="137" t="e" cm="1">
        <f t="array" aca="1" ref="V122" ca="1">(U122*_xll.RiskNormal('SW7'!C$3,'SW7'!D$3,_xll.RiskTruncateP(0.05,0.95),_xll.RiskName("PFAS MUSCLE FRAC"))/(B122*_xll.RiskNormal('SW7'!C$4,'SW7'!E$4,_xll.RiskTruncateP(0.05,0.95),_xll.RiskName("MUSCLE BW FRAC"))))/1000</f>
        <v>#NAME?</v>
      </c>
      <c r="W122" s="137" t="e" cm="1">
        <f t="array" aca="1" ref="W122" ca="1">V122/_xll.RiskNormal('SW7'!C$5,'SW7'!D$5,_xll.RiskTruncateP(0.05,0.95),_xll.RiskName("Serum Part"))</f>
        <v>#NAME?</v>
      </c>
    </row>
    <row r="123" spans="1:23" x14ac:dyDescent="0.35">
      <c r="A123" s="133">
        <f t="shared" si="11"/>
        <v>120</v>
      </c>
      <c r="B123" s="134" t="e" cm="1">
        <f t="array" aca="1" ref="B123" ca="1">B122+_xll.RiskNormal(0.5584 + 2*0.001787*A123 -3*0.00000155*A123^2 - 4*0.00000000133*A123^3,0.35*(0.5584 + 2*0.001787*A123 -3*0.00000155*A123^2 - 4*0.00000000133*A123^3),_xll.RiskTruncateP(0.05,0.95),_xll.RiskName("BW Gain"),_xll.RiskUnits("kg"))</f>
        <v>#NAME?</v>
      </c>
      <c r="C123" s="133" t="e" cm="1">
        <f t="array" aca="1" ref="C123" ca="1">_xll.RiskNormal(190,190*0.3941,_xll.RiskTruncateP(0.05,0.95),_xll.RiskName("Diet 1 Feed"),_xll.RiskUnits("ng/kg dry"))</f>
        <v>#NAME?</v>
      </c>
      <c r="D123" s="133">
        <v>0</v>
      </c>
      <c r="E123" s="163">
        <v>0</v>
      </c>
      <c r="F123" s="134" t="e" cm="1">
        <f t="array" aca="1" ref="F123" ca="1">_xll.RiskNormal((-0.0001*A123^2+0.0196*A123+11.697),(-0.0001*A123^2+0.0196*A123+11.697)*0.062,_xll.RiskTruncateP(0.05,0.95),_xll.RiskName("DMI Cow"),_xll.RiskUnits("kg"))</f>
        <v>#NAME?</v>
      </c>
      <c r="G123" s="134" t="e">
        <f t="shared" ca="1" si="19"/>
        <v>#NAME?</v>
      </c>
      <c r="H123" s="134" t="e" cm="1">
        <f t="array" aca="1" ref="H123" ca="1">_xll.RiskNormal('SW7'!C$12,'SW7'!D$12,_xll.RiskTruncateP(0.05,0.95),_xll.RiskName("Water Intake Cow"),_xll.RiskUnits("L"))</f>
        <v>#NAME?</v>
      </c>
      <c r="I123" s="134" t="e">
        <f t="shared" ca="1" si="12"/>
        <v>#NAME?</v>
      </c>
      <c r="J123" s="134" t="e">
        <f t="shared" ca="1" si="13"/>
        <v>#NAME?</v>
      </c>
      <c r="K123" s="134" t="e" cm="1">
        <f t="array" aca="1" ref="K123" ca="1">_xll.RiskNormal(-0.0000000257*A123^4+0.0000163*A123^3-0.003686*A123^2+0.3024*A123+1.445,(-0.0000000257*A123^4+0.0000163*A123^3-0.003686*A123^2+0.3024*A123+1.445)*0.355,_xll.RiskTruncateP(0.05,0.95),_xll.RiskName("Milk Intake"),_xll.RiskUnits("kg"))</f>
        <v>#NAME?</v>
      </c>
      <c r="L123" s="134" t="e" cm="1">
        <f t="array" aca="1" ref="L123" ca="1">_xll.RiskNormal(5.4702*LN(A123)-22.889,(5.4702*LN(A123)-22.889)*0.35,_xll.RiskTruncateP(0.05,0.95),_xll.RiskName("DMI"),_xll.RiskUnits("kg"))</f>
        <v>#NAME?</v>
      </c>
      <c r="M123" s="134" t="e" cm="1">
        <f t="array" aca="1" ref="M123" ca="1">_xll.RiskNormal(0.0243*L123,0.005*L123,_xll.RiskTruncateP(0.05,0.95),_xll.RiskName("Soil Intake"),_xll.RiskUnits("kg"))</f>
        <v>#NAME?</v>
      </c>
      <c r="N123" s="134" t="e">
        <f t="shared" ca="1" si="14"/>
        <v>#NAME?</v>
      </c>
      <c r="O123" s="134" t="e">
        <f t="shared" ca="1" si="15"/>
        <v>#NAME?</v>
      </c>
      <c r="P123" s="134" t="e">
        <f t="shared" ca="1" si="20"/>
        <v>#NAME?</v>
      </c>
      <c r="Q123" s="134" t="e">
        <f t="shared" ca="1" si="20"/>
        <v>#NAME?</v>
      </c>
      <c r="R123" s="134" t="e">
        <f t="shared" ca="1" si="20"/>
        <v>#NAME?</v>
      </c>
      <c r="S123" s="134" t="e">
        <f t="shared" ca="1" si="16"/>
        <v>#NAME?</v>
      </c>
      <c r="T123" s="134" t="e" cm="1">
        <f t="array" aca="1" ref="T123" ca="1">U122-(U122*(0.5^(1/_xll.RiskNormal('SW7'!C$2,'SW7'!D$2,_xll.RiskTruncateP(0.05,0.95),_xll.RiskName("Halflife"),_xll.RiskUnits("d")))))</f>
        <v>#NAME?</v>
      </c>
      <c r="U123" s="134" t="e">
        <f t="shared" ca="1" si="17"/>
        <v>#NAME?</v>
      </c>
      <c r="V123" s="137" t="e" cm="1">
        <f t="array" aca="1" ref="V123" ca="1">(U123*_xll.RiskNormal('SW7'!C$3,'SW7'!D$3,_xll.RiskTruncateP(0.05,0.95),_xll.RiskName("PFAS MUSCLE FRAC"))/(B123*_xll.RiskNormal('SW7'!C$4,'SW7'!E$4,_xll.RiskTruncateP(0.05,0.95),_xll.RiskName("MUSCLE BW FRAC"))))/1000</f>
        <v>#NAME?</v>
      </c>
      <c r="W123" s="137" t="e" cm="1">
        <f t="array" aca="1" ref="W123" ca="1">V123/_xll.RiskNormal('SW7'!C$5,'SW7'!D$5,_xll.RiskTruncateP(0.05,0.95),_xll.RiskName("Serum Part"))</f>
        <v>#NAME?</v>
      </c>
    </row>
    <row r="124" spans="1:23" x14ac:dyDescent="0.35">
      <c r="A124" s="133">
        <f t="shared" si="11"/>
        <v>121</v>
      </c>
      <c r="B124" s="134" t="e" cm="1">
        <f t="array" aca="1" ref="B124" ca="1">B123+_xll.RiskNormal(0.5584 + 2*0.001787*A124 -3*0.00000155*A124^2 - 4*0.00000000133*A124^3,0.35*(0.5584 + 2*0.001787*A124 -3*0.00000155*A124^2 - 4*0.00000000133*A124^3),_xll.RiskTruncateP(0.05,0.95),_xll.RiskName("BW Gain"),_xll.RiskUnits("kg"))</f>
        <v>#NAME?</v>
      </c>
      <c r="C124" s="133" t="e" cm="1">
        <f t="array" aca="1" ref="C124" ca="1">_xll.RiskNormal(190,190*0.3941,_xll.RiskTruncateP(0.05,0.95),_xll.RiskName("Diet 1 Feed"),_xll.RiskUnits("ng/kg dry"))</f>
        <v>#NAME?</v>
      </c>
      <c r="D124" s="133">
        <v>0</v>
      </c>
      <c r="E124" s="163">
        <v>0</v>
      </c>
      <c r="F124" s="134" t="e" cm="1">
        <f t="array" aca="1" ref="F124" ca="1">_xll.RiskNormal((-0.0001*A124^2+0.0196*A124+11.697),(-0.0001*A124^2+0.0196*A124+11.697)*0.062,_xll.RiskTruncateP(0.05,0.95),_xll.RiskName("DMI Cow"),_xll.RiskUnits("kg"))</f>
        <v>#NAME?</v>
      </c>
      <c r="G124" s="134" t="e">
        <f t="shared" ca="1" si="19"/>
        <v>#NAME?</v>
      </c>
      <c r="H124" s="134" t="e" cm="1">
        <f t="array" aca="1" ref="H124" ca="1">_xll.RiskNormal('SW7'!C$12,'SW7'!D$12,_xll.RiskTruncateP(0.05,0.95),_xll.RiskName("Water Intake Cow"),_xll.RiskUnits("L"))</f>
        <v>#NAME?</v>
      </c>
      <c r="I124" s="134" t="e">
        <f t="shared" ca="1" si="12"/>
        <v>#NAME?</v>
      </c>
      <c r="J124" s="134" t="e">
        <f t="shared" ca="1" si="13"/>
        <v>#NAME?</v>
      </c>
      <c r="K124" s="134" t="e" cm="1">
        <f t="array" aca="1" ref="K124" ca="1">_xll.RiskNormal(-0.0000000257*A124^4+0.0000163*A124^3-0.003686*A124^2+0.3024*A124+1.445,(-0.0000000257*A124^4+0.0000163*A124^3-0.003686*A124^2+0.3024*A124+1.445)*0.355,_xll.RiskTruncateP(0.05,0.95),_xll.RiskName("Milk Intake"),_xll.RiskUnits("kg"))</f>
        <v>#NAME?</v>
      </c>
      <c r="L124" s="134" t="e" cm="1">
        <f t="array" aca="1" ref="L124" ca="1">_xll.RiskNormal(5.4702*LN(A124)-22.889,(5.4702*LN(A124)-22.889)*0.35,_xll.RiskTruncateP(0.05,0.95),_xll.RiskName("DMI"),_xll.RiskUnits("kg"))</f>
        <v>#NAME?</v>
      </c>
      <c r="M124" s="134" t="e" cm="1">
        <f t="array" aca="1" ref="M124" ca="1">_xll.RiskNormal(0.0243*L124,0.005*L124,_xll.RiskTruncateP(0.05,0.95),_xll.RiskName("Soil Intake"),_xll.RiskUnits("kg"))</f>
        <v>#NAME?</v>
      </c>
      <c r="N124" s="134" t="e">
        <f t="shared" ca="1" si="14"/>
        <v>#NAME?</v>
      </c>
      <c r="O124" s="134" t="e">
        <f t="shared" ca="1" si="15"/>
        <v>#NAME?</v>
      </c>
      <c r="P124" s="134" t="e">
        <f t="shared" ca="1" si="20"/>
        <v>#NAME?</v>
      </c>
      <c r="Q124" s="134" t="e">
        <f t="shared" ca="1" si="20"/>
        <v>#NAME?</v>
      </c>
      <c r="R124" s="134" t="e">
        <f t="shared" ca="1" si="20"/>
        <v>#NAME?</v>
      </c>
      <c r="S124" s="134" t="e">
        <f t="shared" ca="1" si="16"/>
        <v>#NAME?</v>
      </c>
      <c r="T124" s="134" t="e" cm="1">
        <f t="array" aca="1" ref="T124" ca="1">U123-(U123*(0.5^(1/_xll.RiskNormal('SW7'!C$2,'SW7'!D$2,_xll.RiskTruncateP(0.05,0.95),_xll.RiskName("Halflife"),_xll.RiskUnits("d")))))</f>
        <v>#NAME?</v>
      </c>
      <c r="U124" s="134" t="e">
        <f t="shared" ca="1" si="17"/>
        <v>#NAME?</v>
      </c>
      <c r="V124" s="137" t="e" cm="1">
        <f t="array" aca="1" ref="V124" ca="1">(U124*_xll.RiskNormal('SW7'!C$3,'SW7'!D$3,_xll.RiskTruncateP(0.05,0.95),_xll.RiskName("PFAS MUSCLE FRAC"))/(B124*_xll.RiskNormal('SW7'!C$4,'SW7'!E$4,_xll.RiskTruncateP(0.05,0.95),_xll.RiskName("MUSCLE BW FRAC"))))/1000</f>
        <v>#NAME?</v>
      </c>
      <c r="W124" s="137" t="e" cm="1">
        <f t="array" aca="1" ref="W124" ca="1">V124/_xll.RiskNormal('SW7'!C$5,'SW7'!D$5,_xll.RiskTruncateP(0.05,0.95),_xll.RiskName("Serum Part"))</f>
        <v>#NAME?</v>
      </c>
    </row>
    <row r="125" spans="1:23" x14ac:dyDescent="0.35">
      <c r="A125" s="133">
        <f t="shared" si="11"/>
        <v>122</v>
      </c>
      <c r="B125" s="134" t="e" cm="1">
        <f t="array" aca="1" ref="B125" ca="1">B124+_xll.RiskNormal(0.5584 + 2*0.001787*A125 -3*0.00000155*A125^2 - 4*0.00000000133*A125^3,0.35*(0.5584 + 2*0.001787*A125 -3*0.00000155*A125^2 - 4*0.00000000133*A125^3),_xll.RiskTruncateP(0.05,0.95),_xll.RiskName("BW Gain"),_xll.RiskUnits("kg"))</f>
        <v>#NAME?</v>
      </c>
      <c r="C125" s="133" t="e" cm="1">
        <f t="array" aca="1" ref="C125" ca="1">_xll.RiskNormal(190,190*0.3941,_xll.RiskTruncateP(0.05,0.95),_xll.RiskName("Diet 1 Feed"),_xll.RiskUnits("ng/kg dry"))</f>
        <v>#NAME?</v>
      </c>
      <c r="D125" s="133">
        <v>0</v>
      </c>
      <c r="E125" s="163">
        <v>0</v>
      </c>
      <c r="F125" s="134" t="e" cm="1">
        <f t="array" aca="1" ref="F125" ca="1">_xll.RiskNormal((-0.0001*A125^2+0.0196*A125+11.697),(-0.0001*A125^2+0.0196*A125+11.697)*0.062,_xll.RiskTruncateP(0.05,0.95),_xll.RiskName("DMI Cow"),_xll.RiskUnits("kg"))</f>
        <v>#NAME?</v>
      </c>
      <c r="G125" s="134" t="e">
        <f t="shared" ca="1" si="19"/>
        <v>#NAME?</v>
      </c>
      <c r="H125" s="134" t="e" cm="1">
        <f t="array" aca="1" ref="H125" ca="1">_xll.RiskNormal('SW7'!C$12,'SW7'!D$12,_xll.RiskTruncateP(0.05,0.95),_xll.RiskName("Water Intake Cow"),_xll.RiskUnits("L"))</f>
        <v>#NAME?</v>
      </c>
      <c r="I125" s="134" t="e">
        <f t="shared" ca="1" si="12"/>
        <v>#NAME?</v>
      </c>
      <c r="J125" s="134" t="e">
        <f t="shared" ca="1" si="13"/>
        <v>#NAME?</v>
      </c>
      <c r="K125" s="134" t="e" cm="1">
        <f t="array" aca="1" ref="K125" ca="1">_xll.RiskNormal(-0.0000000257*A125^4+0.0000163*A125^3-0.003686*A125^2+0.3024*A125+1.445,(-0.0000000257*A125^4+0.0000163*A125^3-0.003686*A125^2+0.3024*A125+1.445)*0.355,_xll.RiskTruncateP(0.05,0.95),_xll.RiskName("Milk Intake"),_xll.RiskUnits("kg"))</f>
        <v>#NAME?</v>
      </c>
      <c r="L125" s="134" t="e" cm="1">
        <f t="array" aca="1" ref="L125" ca="1">_xll.RiskNormal(5.4702*LN(A125)-22.889,(5.4702*LN(A125)-22.889)*0.35,_xll.RiskTruncateP(0.05,0.95),_xll.RiskName("DMI"),_xll.RiskUnits("kg"))</f>
        <v>#NAME?</v>
      </c>
      <c r="M125" s="134" t="e" cm="1">
        <f t="array" aca="1" ref="M125" ca="1">_xll.RiskNormal(0.0243*L125,0.005*L125,_xll.RiskTruncateP(0.05,0.95),_xll.RiskName("Soil Intake"),_xll.RiskUnits("kg"))</f>
        <v>#NAME?</v>
      </c>
      <c r="N125" s="134" t="e">
        <f t="shared" ca="1" si="14"/>
        <v>#NAME?</v>
      </c>
      <c r="O125" s="134" t="e">
        <f t="shared" ca="1" si="15"/>
        <v>#NAME?</v>
      </c>
      <c r="P125" s="134" t="e">
        <f t="shared" ca="1" si="20"/>
        <v>#NAME?</v>
      </c>
      <c r="Q125" s="134" t="e">
        <f t="shared" ca="1" si="20"/>
        <v>#NAME?</v>
      </c>
      <c r="R125" s="134" t="e">
        <f t="shared" ca="1" si="20"/>
        <v>#NAME?</v>
      </c>
      <c r="S125" s="134" t="e">
        <f t="shared" ca="1" si="16"/>
        <v>#NAME?</v>
      </c>
      <c r="T125" s="134" t="e" cm="1">
        <f t="array" aca="1" ref="T125" ca="1">U124-(U124*(0.5^(1/_xll.RiskNormal('SW7'!C$2,'SW7'!D$2,_xll.RiskTruncateP(0.05,0.95),_xll.RiskName("Halflife"),_xll.RiskUnits("d")))))</f>
        <v>#NAME?</v>
      </c>
      <c r="U125" s="134" t="e">
        <f t="shared" ca="1" si="17"/>
        <v>#NAME?</v>
      </c>
      <c r="V125" s="137" t="e" cm="1">
        <f t="array" aca="1" ref="V125" ca="1">(U125*_xll.RiskNormal('SW7'!C$3,'SW7'!D$3,_xll.RiskTruncateP(0.05,0.95),_xll.RiskName("PFAS MUSCLE FRAC"))/(B125*_xll.RiskNormal('SW7'!C$4,'SW7'!E$4,_xll.RiskTruncateP(0.05,0.95),_xll.RiskName("MUSCLE BW FRAC"))))/1000</f>
        <v>#NAME?</v>
      </c>
      <c r="W125" s="137" t="e" cm="1">
        <f t="array" aca="1" ref="W125" ca="1">V125/_xll.RiskNormal('SW7'!C$5,'SW7'!D$5,_xll.RiskTruncateP(0.05,0.95),_xll.RiskName("Serum Part"))</f>
        <v>#NAME?</v>
      </c>
    </row>
    <row r="126" spans="1:23" x14ac:dyDescent="0.35">
      <c r="A126" s="133">
        <f t="shared" si="11"/>
        <v>123</v>
      </c>
      <c r="B126" s="134" t="e" cm="1">
        <f t="array" aca="1" ref="B126" ca="1">B125+_xll.RiskNormal(0.5584 + 2*0.001787*A126 -3*0.00000155*A126^2 - 4*0.00000000133*A126^3,0.35*(0.5584 + 2*0.001787*A126 -3*0.00000155*A126^2 - 4*0.00000000133*A126^3),_xll.RiskTruncateP(0.05,0.95),_xll.RiskName("BW Gain"),_xll.RiskUnits("kg"))</f>
        <v>#NAME?</v>
      </c>
      <c r="C126" s="133" t="e" cm="1">
        <f t="array" aca="1" ref="C126" ca="1">_xll.RiskNormal(190,190*0.3941,_xll.RiskTruncateP(0.05,0.95),_xll.RiskName("Diet 1 Feed"),_xll.RiskUnits("ng/kg dry"))</f>
        <v>#NAME?</v>
      </c>
      <c r="D126" s="133">
        <v>0</v>
      </c>
      <c r="E126" s="163">
        <v>0</v>
      </c>
      <c r="F126" s="134" t="e" cm="1">
        <f t="array" aca="1" ref="F126" ca="1">_xll.RiskNormal((-0.0001*A126^2+0.0196*A126+11.697),(-0.0001*A126^2+0.0196*A126+11.697)*0.062,_xll.RiskTruncateP(0.05,0.95),_xll.RiskName("DMI Cow"),_xll.RiskUnits("kg"))</f>
        <v>#NAME?</v>
      </c>
      <c r="G126" s="134" t="e">
        <f t="shared" ca="1" si="19"/>
        <v>#NAME?</v>
      </c>
      <c r="H126" s="134" t="e" cm="1">
        <f t="array" aca="1" ref="H126" ca="1">_xll.RiskNormal('SW7'!C$12,'SW7'!D$12,_xll.RiskTruncateP(0.05,0.95),_xll.RiskName("Water Intake Cow"),_xll.RiskUnits("L"))</f>
        <v>#NAME?</v>
      </c>
      <c r="I126" s="134" t="e">
        <f t="shared" ca="1" si="12"/>
        <v>#NAME?</v>
      </c>
      <c r="J126" s="134" t="e">
        <f t="shared" ca="1" si="13"/>
        <v>#NAME?</v>
      </c>
      <c r="K126" s="134" t="e" cm="1">
        <f t="array" aca="1" ref="K126" ca="1">_xll.RiskNormal(-0.0000000257*A126^4+0.0000163*A126^3-0.003686*A126^2+0.3024*A126+1.445,(-0.0000000257*A126^4+0.0000163*A126^3-0.003686*A126^2+0.3024*A126+1.445)*0.355,_xll.RiskTruncateP(0.05,0.95),_xll.RiskName("Milk Intake"),_xll.RiskUnits("kg"))</f>
        <v>#NAME?</v>
      </c>
      <c r="L126" s="134" t="e" cm="1">
        <f t="array" aca="1" ref="L126" ca="1">_xll.RiskNormal(5.4702*LN(A126)-22.889,(5.4702*LN(A126)-22.889)*0.35,_xll.RiskTruncateP(0.05,0.95),_xll.RiskName("DMI"),_xll.RiskUnits("kg"))</f>
        <v>#NAME?</v>
      </c>
      <c r="M126" s="134" t="e" cm="1">
        <f t="array" aca="1" ref="M126" ca="1">_xll.RiskNormal(0.0243*L126,0.005*L126,_xll.RiskTruncateP(0.05,0.95),_xll.RiskName("Soil Intake"),_xll.RiskUnits("kg"))</f>
        <v>#NAME?</v>
      </c>
      <c r="N126" s="134" t="e">
        <f t="shared" ca="1" si="14"/>
        <v>#NAME?</v>
      </c>
      <c r="O126" s="134" t="e">
        <f t="shared" ca="1" si="15"/>
        <v>#NAME?</v>
      </c>
      <c r="P126" s="134" t="e">
        <f t="shared" ca="1" si="20"/>
        <v>#NAME?</v>
      </c>
      <c r="Q126" s="134" t="e">
        <f t="shared" ca="1" si="20"/>
        <v>#NAME?</v>
      </c>
      <c r="R126" s="134" t="e">
        <f t="shared" ca="1" si="20"/>
        <v>#NAME?</v>
      </c>
      <c r="S126" s="134" t="e">
        <f t="shared" ca="1" si="16"/>
        <v>#NAME?</v>
      </c>
      <c r="T126" s="134" t="e" cm="1">
        <f t="array" aca="1" ref="T126" ca="1">U125-(U125*(0.5^(1/_xll.RiskNormal('SW7'!C$2,'SW7'!D$2,_xll.RiskTruncateP(0.05,0.95),_xll.RiskName("Halflife"),_xll.RiskUnits("d")))))</f>
        <v>#NAME?</v>
      </c>
      <c r="U126" s="134" t="e">
        <f t="shared" ca="1" si="17"/>
        <v>#NAME?</v>
      </c>
      <c r="V126" s="137" t="e" cm="1">
        <f t="array" aca="1" ref="V126" ca="1">(U126*_xll.RiskNormal('SW7'!C$3,'SW7'!D$3,_xll.RiskTruncateP(0.05,0.95),_xll.RiskName("PFAS MUSCLE FRAC"))/(B126*_xll.RiskNormal('SW7'!C$4,'SW7'!E$4,_xll.RiskTruncateP(0.05,0.95),_xll.RiskName("MUSCLE BW FRAC"))))/1000</f>
        <v>#NAME?</v>
      </c>
      <c r="W126" s="137" t="e" cm="1">
        <f t="array" aca="1" ref="W126" ca="1">V126/_xll.RiskNormal('SW7'!C$5,'SW7'!D$5,_xll.RiskTruncateP(0.05,0.95),_xll.RiskName("Serum Part"))</f>
        <v>#NAME?</v>
      </c>
    </row>
    <row r="127" spans="1:23" x14ac:dyDescent="0.35">
      <c r="A127" s="133">
        <f t="shared" si="11"/>
        <v>124</v>
      </c>
      <c r="B127" s="134" t="e" cm="1">
        <f t="array" aca="1" ref="B127" ca="1">B126+_xll.RiskNormal(0.5584 + 2*0.001787*A127 -3*0.00000155*A127^2 - 4*0.00000000133*A127^3,0.35*(0.5584 + 2*0.001787*A127 -3*0.00000155*A127^2 - 4*0.00000000133*A127^3),_xll.RiskTruncateP(0.05,0.95),_xll.RiskName("BW Gain"),_xll.RiskUnits("kg"))</f>
        <v>#NAME?</v>
      </c>
      <c r="C127" s="133" t="e" cm="1">
        <f t="array" aca="1" ref="C127" ca="1">_xll.RiskNormal(190,190*0.3941,_xll.RiskTruncateP(0.05,0.95),_xll.RiskName("Diet 1 Feed"),_xll.RiskUnits("ng/kg dry"))</f>
        <v>#NAME?</v>
      </c>
      <c r="D127" s="133">
        <v>0</v>
      </c>
      <c r="E127" s="163">
        <v>0</v>
      </c>
      <c r="F127" s="134" t="e" cm="1">
        <f t="array" aca="1" ref="F127" ca="1">_xll.RiskNormal((-0.0001*A127^2+0.0196*A127+11.697),(-0.0001*A127^2+0.0196*A127+11.697)*0.062,_xll.RiskTruncateP(0.05,0.95),_xll.RiskName("DMI Cow"),_xll.RiskUnits("kg"))</f>
        <v>#NAME?</v>
      </c>
      <c r="G127" s="134" t="e">
        <f t="shared" ca="1" si="19"/>
        <v>#NAME?</v>
      </c>
      <c r="H127" s="134" t="e" cm="1">
        <f t="array" aca="1" ref="H127" ca="1">_xll.RiskNormal('SW7'!C$12,'SW7'!D$12,_xll.RiskTruncateP(0.05,0.95),_xll.RiskName("Water Intake Cow"),_xll.RiskUnits("L"))</f>
        <v>#NAME?</v>
      </c>
      <c r="I127" s="134" t="e">
        <f t="shared" ca="1" si="12"/>
        <v>#NAME?</v>
      </c>
      <c r="J127" s="134" t="e">
        <f t="shared" ca="1" si="13"/>
        <v>#NAME?</v>
      </c>
      <c r="K127" s="134" t="e" cm="1">
        <f t="array" aca="1" ref="K127" ca="1">_xll.RiskNormal(-0.0000000257*A127^4+0.0000163*A127^3-0.003686*A127^2+0.3024*A127+1.445,(-0.0000000257*A127^4+0.0000163*A127^3-0.003686*A127^2+0.3024*A127+1.445)*0.355,_xll.RiskTruncateP(0.05,0.95),_xll.RiskName("Milk Intake"),_xll.RiskUnits("kg"))</f>
        <v>#NAME?</v>
      </c>
      <c r="L127" s="134" t="e" cm="1">
        <f t="array" aca="1" ref="L127" ca="1">_xll.RiskNormal(5.4702*LN(A127)-22.889,(5.4702*LN(A127)-22.889)*0.35,_xll.RiskTruncateP(0.05,0.95),_xll.RiskName("DMI"),_xll.RiskUnits("kg"))</f>
        <v>#NAME?</v>
      </c>
      <c r="M127" s="134" t="e" cm="1">
        <f t="array" aca="1" ref="M127" ca="1">_xll.RiskNormal(0.0243*L127,0.005*L127,_xll.RiskTruncateP(0.05,0.95),_xll.RiskName("Soil Intake"),_xll.RiskUnits("kg"))</f>
        <v>#NAME?</v>
      </c>
      <c r="N127" s="134" t="e">
        <f t="shared" ca="1" si="14"/>
        <v>#NAME?</v>
      </c>
      <c r="O127" s="134" t="e">
        <f t="shared" ca="1" si="15"/>
        <v>#NAME?</v>
      </c>
      <c r="P127" s="134" t="e">
        <f t="shared" ca="1" si="20"/>
        <v>#NAME?</v>
      </c>
      <c r="Q127" s="134" t="e">
        <f t="shared" ca="1" si="20"/>
        <v>#NAME?</v>
      </c>
      <c r="R127" s="134" t="e">
        <f t="shared" ca="1" si="20"/>
        <v>#NAME?</v>
      </c>
      <c r="S127" s="134" t="e">
        <f t="shared" ca="1" si="16"/>
        <v>#NAME?</v>
      </c>
      <c r="T127" s="134" t="e" cm="1">
        <f t="array" aca="1" ref="T127" ca="1">U126-(U126*(0.5^(1/_xll.RiskNormal('SW7'!C$2,'SW7'!D$2,_xll.RiskTruncateP(0.05,0.95),_xll.RiskName("Halflife"),_xll.RiskUnits("d")))))</f>
        <v>#NAME?</v>
      </c>
      <c r="U127" s="134" t="e">
        <f t="shared" ca="1" si="17"/>
        <v>#NAME?</v>
      </c>
      <c r="V127" s="137" t="e" cm="1">
        <f t="array" aca="1" ref="V127" ca="1">(U127*_xll.RiskNormal('SW7'!C$3,'SW7'!D$3,_xll.RiskTruncateP(0.05,0.95),_xll.RiskName("PFAS MUSCLE FRAC"))/(B127*_xll.RiskNormal('SW7'!C$4,'SW7'!E$4,_xll.RiskTruncateP(0.05,0.95),_xll.RiskName("MUSCLE BW FRAC"))))/1000</f>
        <v>#NAME?</v>
      </c>
      <c r="W127" s="137" t="e" cm="1">
        <f t="array" aca="1" ref="W127" ca="1">V127/_xll.RiskNormal('SW7'!C$5,'SW7'!D$5,_xll.RiskTruncateP(0.05,0.95),_xll.RiskName("Serum Part"))</f>
        <v>#NAME?</v>
      </c>
    </row>
    <row r="128" spans="1:23" x14ac:dyDescent="0.35">
      <c r="A128" s="133">
        <f t="shared" si="11"/>
        <v>125</v>
      </c>
      <c r="B128" s="134" t="e" cm="1">
        <f t="array" aca="1" ref="B128" ca="1">B127+_xll.RiskNormal(0.5584 + 2*0.001787*A128 -3*0.00000155*A128^2 - 4*0.00000000133*A128^3,0.35*(0.5584 + 2*0.001787*A128 -3*0.00000155*A128^2 - 4*0.00000000133*A128^3),_xll.RiskTruncateP(0.05,0.95),_xll.RiskName("BW Gain"),_xll.RiskUnits("kg"))</f>
        <v>#NAME?</v>
      </c>
      <c r="C128" s="133" t="e" cm="1">
        <f t="array" aca="1" ref="C128" ca="1">_xll.RiskNormal(190,190*0.3941,_xll.RiskTruncateP(0.05,0.95),_xll.RiskName("Diet 1 Feed"),_xll.RiskUnits("ng/kg dry"))</f>
        <v>#NAME?</v>
      </c>
      <c r="D128" s="133">
        <v>0</v>
      </c>
      <c r="E128" s="163">
        <v>0</v>
      </c>
      <c r="F128" s="134" t="e" cm="1">
        <f t="array" aca="1" ref="F128" ca="1">_xll.RiskNormal((-0.0001*A128^2+0.0196*A128+11.697),(-0.0001*A128^2+0.0196*A128+11.697)*0.062,_xll.RiskTruncateP(0.05,0.95),_xll.RiskName("DMI Cow"),_xll.RiskUnits("kg"))</f>
        <v>#NAME?</v>
      </c>
      <c r="G128" s="134" t="e">
        <f t="shared" ca="1" si="19"/>
        <v>#NAME?</v>
      </c>
      <c r="H128" s="134" t="e" cm="1">
        <f t="array" aca="1" ref="H128" ca="1">_xll.RiskNormal('SW7'!C$12,'SW7'!D$12,_xll.RiskTruncateP(0.05,0.95),_xll.RiskName("Water Intake Cow"),_xll.RiskUnits("L"))</f>
        <v>#NAME?</v>
      </c>
      <c r="I128" s="134" t="e">
        <f t="shared" ca="1" si="12"/>
        <v>#NAME?</v>
      </c>
      <c r="J128" s="134" t="e">
        <f t="shared" ca="1" si="13"/>
        <v>#NAME?</v>
      </c>
      <c r="K128" s="134" t="e" cm="1">
        <f t="array" aca="1" ref="K128" ca="1">_xll.RiskNormal(-0.0000000257*A128^4+0.0000163*A128^3-0.003686*A128^2+0.3024*A128+1.445,(-0.0000000257*A128^4+0.0000163*A128^3-0.003686*A128^2+0.3024*A128+1.445)*0.355,_xll.RiskTruncateP(0.05,0.95),_xll.RiskName("Milk Intake"),_xll.RiskUnits("kg"))</f>
        <v>#NAME?</v>
      </c>
      <c r="L128" s="134" t="e" cm="1">
        <f t="array" aca="1" ref="L128" ca="1">_xll.RiskNormal(5.4702*LN(A128)-22.889,(5.4702*LN(A128)-22.889)*0.35,_xll.RiskTruncateP(0.05,0.95),_xll.RiskName("DMI"),_xll.RiskUnits("kg"))</f>
        <v>#NAME?</v>
      </c>
      <c r="M128" s="134" t="e" cm="1">
        <f t="array" aca="1" ref="M128" ca="1">_xll.RiskNormal(0.0243*L128,0.005*L128,_xll.RiskTruncateP(0.05,0.95),_xll.RiskName("Soil Intake"),_xll.RiskUnits("kg"))</f>
        <v>#NAME?</v>
      </c>
      <c r="N128" s="134" t="e">
        <f t="shared" ca="1" si="14"/>
        <v>#NAME?</v>
      </c>
      <c r="O128" s="134" t="e">
        <f t="shared" ca="1" si="15"/>
        <v>#NAME?</v>
      </c>
      <c r="P128" s="134" t="e">
        <f t="shared" ca="1" si="20"/>
        <v>#NAME?</v>
      </c>
      <c r="Q128" s="134" t="e">
        <f t="shared" ca="1" si="20"/>
        <v>#NAME?</v>
      </c>
      <c r="R128" s="134" t="e">
        <f t="shared" ca="1" si="20"/>
        <v>#NAME?</v>
      </c>
      <c r="S128" s="134" t="e">
        <f t="shared" ca="1" si="16"/>
        <v>#NAME?</v>
      </c>
      <c r="T128" s="134" t="e" cm="1">
        <f t="array" aca="1" ref="T128" ca="1">U127-(U127*(0.5^(1/_xll.RiskNormal('SW7'!C$2,'SW7'!D$2,_xll.RiskTruncateP(0.05,0.95),_xll.RiskName("Halflife"),_xll.RiskUnits("d")))))</f>
        <v>#NAME?</v>
      </c>
      <c r="U128" s="134" t="e">
        <f t="shared" ca="1" si="17"/>
        <v>#NAME?</v>
      </c>
      <c r="V128" s="137" t="e" cm="1">
        <f t="array" aca="1" ref="V128" ca="1">(U128*_xll.RiskNormal('SW7'!C$3,'SW7'!D$3,_xll.RiskTruncateP(0.05,0.95),_xll.RiskName("PFAS MUSCLE FRAC"))/(B128*_xll.RiskNormal('SW7'!C$4,'SW7'!E$4,_xll.RiskTruncateP(0.05,0.95),_xll.RiskName("MUSCLE BW FRAC"))))/1000</f>
        <v>#NAME?</v>
      </c>
      <c r="W128" s="137" t="e" cm="1">
        <f t="array" aca="1" ref="W128" ca="1">V128/_xll.RiskNormal('SW7'!C$5,'SW7'!D$5,_xll.RiskTruncateP(0.05,0.95),_xll.RiskName("Serum Part"))</f>
        <v>#NAME?</v>
      </c>
    </row>
    <row r="129" spans="1:23" x14ac:dyDescent="0.35">
      <c r="A129" s="133">
        <f t="shared" si="11"/>
        <v>126</v>
      </c>
      <c r="B129" s="134" t="e" cm="1">
        <f t="array" aca="1" ref="B129" ca="1">B128+_xll.RiskNormal(0.5584 + 2*0.001787*A129 -3*0.00000155*A129^2 - 4*0.00000000133*A129^3,0.35*(0.5584 + 2*0.001787*A129 -3*0.00000155*A129^2 - 4*0.00000000133*A129^3),_xll.RiskTruncateP(0.05,0.95),_xll.RiskName("BW Gain"),_xll.RiskUnits("kg"))</f>
        <v>#NAME?</v>
      </c>
      <c r="C129" s="133" t="e" cm="1">
        <f t="array" aca="1" ref="C129" ca="1">_xll.RiskNormal(190,190*0.3941,_xll.RiskTruncateP(0.05,0.95),_xll.RiskName("Diet 1 Feed"),_xll.RiskUnits("ng/kg dry"))</f>
        <v>#NAME?</v>
      </c>
      <c r="D129" s="133">
        <v>0</v>
      </c>
      <c r="E129" s="163">
        <v>0</v>
      </c>
      <c r="F129" s="134" t="e" cm="1">
        <f t="array" aca="1" ref="F129" ca="1">_xll.RiskNormal((-0.0001*A129^2+0.0196*A129+11.697),(-0.0001*A129^2+0.0196*A129+11.697)*0.062,_xll.RiskTruncateP(0.05,0.95),_xll.RiskName("DMI Cow"),_xll.RiskUnits("kg"))</f>
        <v>#NAME?</v>
      </c>
      <c r="G129" s="134" t="e">
        <f t="shared" ca="1" si="19"/>
        <v>#NAME?</v>
      </c>
      <c r="H129" s="134" t="e" cm="1">
        <f t="array" aca="1" ref="H129" ca="1">_xll.RiskNormal('SW7'!C$12,'SW7'!D$12,_xll.RiskTruncateP(0.05,0.95),_xll.RiskName("Water Intake Cow"),_xll.RiskUnits("L"))</f>
        <v>#NAME?</v>
      </c>
      <c r="I129" s="134" t="e">
        <f t="shared" ca="1" si="12"/>
        <v>#NAME?</v>
      </c>
      <c r="J129" s="134" t="e">
        <f t="shared" ca="1" si="13"/>
        <v>#NAME?</v>
      </c>
      <c r="K129" s="134" t="e" cm="1">
        <f t="array" aca="1" ref="K129" ca="1">_xll.RiskNormal(-0.0000000257*A129^4+0.0000163*A129^3-0.003686*A129^2+0.3024*A129+1.445,(-0.0000000257*A129^4+0.0000163*A129^3-0.003686*A129^2+0.3024*A129+1.445)*0.355,_xll.RiskTruncateP(0.05,0.95),_xll.RiskName("Milk Intake"),_xll.RiskUnits("kg"))</f>
        <v>#NAME?</v>
      </c>
      <c r="L129" s="134" t="e" cm="1">
        <f t="array" aca="1" ref="L129" ca="1">_xll.RiskNormal(5.4702*LN(A129)-22.889,(5.4702*LN(A129)-22.889)*0.35,_xll.RiskTruncateP(0.05,0.95),_xll.RiskName("DMI"),_xll.RiskUnits("kg"))</f>
        <v>#NAME?</v>
      </c>
      <c r="M129" s="134" t="e" cm="1">
        <f t="array" aca="1" ref="M129" ca="1">_xll.RiskNormal(0.0243*L129,0.005*L129,_xll.RiskTruncateP(0.05,0.95),_xll.RiskName("Soil Intake"),_xll.RiskUnits("kg"))</f>
        <v>#NAME?</v>
      </c>
      <c r="N129" s="134" t="e">
        <f t="shared" ca="1" si="14"/>
        <v>#NAME?</v>
      </c>
      <c r="O129" s="134" t="e">
        <f t="shared" ca="1" si="15"/>
        <v>#NAME?</v>
      </c>
      <c r="P129" s="134" t="e">
        <f t="shared" ca="1" si="20"/>
        <v>#NAME?</v>
      </c>
      <c r="Q129" s="134" t="e">
        <f t="shared" ca="1" si="20"/>
        <v>#NAME?</v>
      </c>
      <c r="R129" s="134" t="e">
        <f t="shared" ca="1" si="20"/>
        <v>#NAME?</v>
      </c>
      <c r="S129" s="134" t="e">
        <f t="shared" ca="1" si="16"/>
        <v>#NAME?</v>
      </c>
      <c r="T129" s="134" t="e" cm="1">
        <f t="array" aca="1" ref="T129" ca="1">U128-(U128*(0.5^(1/_xll.RiskNormal('SW7'!C$2,'SW7'!D$2,_xll.RiskTruncateP(0.05,0.95),_xll.RiskName("Halflife"),_xll.RiskUnits("d")))))</f>
        <v>#NAME?</v>
      </c>
      <c r="U129" s="134" t="e">
        <f t="shared" ca="1" si="17"/>
        <v>#NAME?</v>
      </c>
      <c r="V129" s="137" t="e" cm="1">
        <f t="array" aca="1" ref="V129" ca="1">(U129*_xll.RiskNormal('SW7'!C$3,'SW7'!D$3,_xll.RiskTruncateP(0.05,0.95),_xll.RiskName("PFAS MUSCLE FRAC"))/(B129*_xll.RiskNormal('SW7'!C$4,'SW7'!E$4,_xll.RiskTruncateP(0.05,0.95),_xll.RiskName("MUSCLE BW FRAC"))))/1000</f>
        <v>#NAME?</v>
      </c>
      <c r="W129" s="137" t="e" cm="1">
        <f t="array" aca="1" ref="W129" ca="1">V129/_xll.RiskNormal('SW7'!C$5,'SW7'!D$5,_xll.RiskTruncateP(0.05,0.95),_xll.RiskName("Serum Part"))</f>
        <v>#NAME?</v>
      </c>
    </row>
    <row r="130" spans="1:23" x14ac:dyDescent="0.35">
      <c r="A130" s="133">
        <f t="shared" si="11"/>
        <v>127</v>
      </c>
      <c r="B130" s="134" t="e" cm="1">
        <f t="array" aca="1" ref="B130" ca="1">B129+_xll.RiskNormal(0.5584 + 2*0.001787*A130 -3*0.00000155*A130^2 - 4*0.00000000133*A130^3,0.35*(0.5584 + 2*0.001787*A130 -3*0.00000155*A130^2 - 4*0.00000000133*A130^3),_xll.RiskTruncateP(0.05,0.95),_xll.RiskName("BW Gain"),_xll.RiskUnits("kg"))</f>
        <v>#NAME?</v>
      </c>
      <c r="C130" s="133" t="e" cm="1">
        <f t="array" aca="1" ref="C130" ca="1">_xll.RiskNormal(190,190*0.3941,_xll.RiskTruncateP(0.05,0.95),_xll.RiskName("Diet 1 Feed"),_xll.RiskUnits("ng/kg dry"))</f>
        <v>#NAME?</v>
      </c>
      <c r="D130" s="133">
        <v>0</v>
      </c>
      <c r="E130" s="163">
        <v>0</v>
      </c>
      <c r="F130" s="134" t="e" cm="1">
        <f t="array" aca="1" ref="F130" ca="1">_xll.RiskNormal((-0.0001*A130^2+0.0196*A130+11.697),(-0.0001*A130^2+0.0196*A130+11.697)*0.062,_xll.RiskTruncateP(0.05,0.95),_xll.RiskName("DMI Cow"),_xll.RiskUnits("kg"))</f>
        <v>#NAME?</v>
      </c>
      <c r="G130" s="134" t="e">
        <f t="shared" ca="1" si="19"/>
        <v>#NAME?</v>
      </c>
      <c r="H130" s="134" t="e" cm="1">
        <f t="array" aca="1" ref="H130" ca="1">_xll.RiskNormal('SW7'!C$12,'SW7'!D$12,_xll.RiskTruncateP(0.05,0.95),_xll.RiskName("Water Intake Cow"),_xll.RiskUnits("L"))</f>
        <v>#NAME?</v>
      </c>
      <c r="I130" s="134" t="e">
        <f t="shared" ca="1" si="12"/>
        <v>#NAME?</v>
      </c>
      <c r="J130" s="134" t="e">
        <f t="shared" ca="1" si="13"/>
        <v>#NAME?</v>
      </c>
      <c r="K130" s="134" t="e" cm="1">
        <f t="array" aca="1" ref="K130" ca="1">_xll.RiskNormal(-0.0000000257*A130^4+0.0000163*A130^3-0.003686*A130^2+0.3024*A130+1.445,(-0.0000000257*A130^4+0.0000163*A130^3-0.003686*A130^2+0.3024*A130+1.445)*0.355,_xll.RiskTruncateP(0.05,0.95),_xll.RiskName("Milk Intake"),_xll.RiskUnits("kg"))</f>
        <v>#NAME?</v>
      </c>
      <c r="L130" s="134" t="e" cm="1">
        <f t="array" aca="1" ref="L130" ca="1">_xll.RiskNormal(5.4702*LN(A130)-22.889,(5.4702*LN(A130)-22.889)*0.35,_xll.RiskTruncateP(0.05,0.95),_xll.RiskName("DMI"),_xll.RiskUnits("kg"))</f>
        <v>#NAME?</v>
      </c>
      <c r="M130" s="134" t="e" cm="1">
        <f t="array" aca="1" ref="M130" ca="1">_xll.RiskNormal(0.0243*L130,0.005*L130,_xll.RiskTruncateP(0.05,0.95),_xll.RiskName("Soil Intake"),_xll.RiskUnits("kg"))</f>
        <v>#NAME?</v>
      </c>
      <c r="N130" s="134" t="e">
        <f t="shared" ca="1" si="14"/>
        <v>#NAME?</v>
      </c>
      <c r="O130" s="134" t="e">
        <f t="shared" ca="1" si="15"/>
        <v>#NAME?</v>
      </c>
      <c r="P130" s="134" t="e">
        <f t="shared" ca="1" si="20"/>
        <v>#NAME?</v>
      </c>
      <c r="Q130" s="134" t="e">
        <f t="shared" ca="1" si="20"/>
        <v>#NAME?</v>
      </c>
      <c r="R130" s="134" t="e">
        <f t="shared" ca="1" si="20"/>
        <v>#NAME?</v>
      </c>
      <c r="S130" s="134" t="e">
        <f t="shared" ca="1" si="16"/>
        <v>#NAME?</v>
      </c>
      <c r="T130" s="134" t="e" cm="1">
        <f t="array" aca="1" ref="T130" ca="1">U129-(U129*(0.5^(1/_xll.RiskNormal('SW7'!C$2,'SW7'!D$2,_xll.RiskTruncateP(0.05,0.95),_xll.RiskName("Halflife"),_xll.RiskUnits("d")))))</f>
        <v>#NAME?</v>
      </c>
      <c r="U130" s="134" t="e">
        <f t="shared" ca="1" si="17"/>
        <v>#NAME?</v>
      </c>
      <c r="V130" s="137" t="e" cm="1">
        <f t="array" aca="1" ref="V130" ca="1">(U130*_xll.RiskNormal('SW7'!C$3,'SW7'!D$3,_xll.RiskTruncateP(0.05,0.95),_xll.RiskName("PFAS MUSCLE FRAC"))/(B130*_xll.RiskNormal('SW7'!C$4,'SW7'!E$4,_xll.RiskTruncateP(0.05,0.95),_xll.RiskName("MUSCLE BW FRAC"))))/1000</f>
        <v>#NAME?</v>
      </c>
      <c r="W130" s="137" t="e" cm="1">
        <f t="array" aca="1" ref="W130" ca="1">V130/_xll.RiskNormal('SW7'!C$5,'SW7'!D$5,_xll.RiskTruncateP(0.05,0.95),_xll.RiskName("Serum Part"))</f>
        <v>#NAME?</v>
      </c>
    </row>
    <row r="131" spans="1:23" x14ac:dyDescent="0.35">
      <c r="A131" s="133">
        <f t="shared" si="11"/>
        <v>128</v>
      </c>
      <c r="B131" s="134" t="e" cm="1">
        <f t="array" aca="1" ref="B131" ca="1">B130+_xll.RiskNormal(0.5584 + 2*0.001787*A131 -3*0.00000155*A131^2 - 4*0.00000000133*A131^3,0.35*(0.5584 + 2*0.001787*A131 -3*0.00000155*A131^2 - 4*0.00000000133*A131^3),_xll.RiskTruncateP(0.05,0.95),_xll.RiskName("BW Gain"),_xll.RiskUnits("kg"))</f>
        <v>#NAME?</v>
      </c>
      <c r="C131" s="133" t="e" cm="1">
        <f t="array" aca="1" ref="C131" ca="1">_xll.RiskNormal(190,190*0.3941,_xll.RiskTruncateP(0.05,0.95),_xll.RiskName("Diet 1 Feed"),_xll.RiskUnits("ng/kg dry"))</f>
        <v>#NAME?</v>
      </c>
      <c r="D131" s="133">
        <v>0</v>
      </c>
      <c r="E131" s="163">
        <v>0</v>
      </c>
      <c r="F131" s="134" t="e" cm="1">
        <f t="array" aca="1" ref="F131" ca="1">_xll.RiskNormal((-0.0001*A131^2+0.0196*A131+11.697),(-0.0001*A131^2+0.0196*A131+11.697)*0.062,_xll.RiskTruncateP(0.05,0.95),_xll.RiskName("DMI Cow"),_xll.RiskUnits("kg"))</f>
        <v>#NAME?</v>
      </c>
      <c r="G131" s="134" t="e">
        <f t="shared" ca="1" si="19"/>
        <v>#NAME?</v>
      </c>
      <c r="H131" s="134" t="e" cm="1">
        <f t="array" aca="1" ref="H131" ca="1">_xll.RiskNormal('SW7'!C$12,'SW7'!D$12,_xll.RiskTruncateP(0.05,0.95),_xll.RiskName("Water Intake Cow"),_xll.RiskUnits("L"))</f>
        <v>#NAME?</v>
      </c>
      <c r="I131" s="134" t="e">
        <f t="shared" ca="1" si="12"/>
        <v>#NAME?</v>
      </c>
      <c r="J131" s="134" t="e">
        <f t="shared" ca="1" si="13"/>
        <v>#NAME?</v>
      </c>
      <c r="K131" s="134" t="e" cm="1">
        <f t="array" aca="1" ref="K131" ca="1">_xll.RiskNormal(-0.0000000257*A131^4+0.0000163*A131^3-0.003686*A131^2+0.3024*A131+1.445,(-0.0000000257*A131^4+0.0000163*A131^3-0.003686*A131^2+0.3024*A131+1.445)*0.355,_xll.RiskTruncateP(0.05,0.95),_xll.RiskName("Milk Intake"),_xll.RiskUnits("kg"))</f>
        <v>#NAME?</v>
      </c>
      <c r="L131" s="134" t="e" cm="1">
        <f t="array" aca="1" ref="L131" ca="1">_xll.RiskNormal(5.4702*LN(A131)-22.889,(5.4702*LN(A131)-22.889)*0.35,_xll.RiskTruncateP(0.05,0.95),_xll.RiskName("DMI"),_xll.RiskUnits("kg"))</f>
        <v>#NAME?</v>
      </c>
      <c r="M131" s="134" t="e" cm="1">
        <f t="array" aca="1" ref="M131" ca="1">_xll.RiskNormal(0.0243*L131,0.005*L131,_xll.RiskTruncateP(0.05,0.95),_xll.RiskName("Soil Intake"),_xll.RiskUnits("kg"))</f>
        <v>#NAME?</v>
      </c>
      <c r="N131" s="134" t="e">
        <f t="shared" ca="1" si="14"/>
        <v>#NAME?</v>
      </c>
      <c r="O131" s="134" t="e">
        <f t="shared" ca="1" si="15"/>
        <v>#NAME?</v>
      </c>
      <c r="P131" s="134" t="e">
        <f t="shared" ca="1" si="20"/>
        <v>#NAME?</v>
      </c>
      <c r="Q131" s="134" t="e">
        <f t="shared" ca="1" si="20"/>
        <v>#NAME?</v>
      </c>
      <c r="R131" s="134" t="e">
        <f t="shared" ca="1" si="20"/>
        <v>#NAME?</v>
      </c>
      <c r="S131" s="134" t="e">
        <f t="shared" ca="1" si="16"/>
        <v>#NAME?</v>
      </c>
      <c r="T131" s="134" t="e" cm="1">
        <f t="array" aca="1" ref="T131" ca="1">U130-(U130*(0.5^(1/_xll.RiskNormal('SW7'!C$2,'SW7'!D$2,_xll.RiskTruncateP(0.05,0.95),_xll.RiskName("Halflife"),_xll.RiskUnits("d")))))</f>
        <v>#NAME?</v>
      </c>
      <c r="U131" s="134" t="e">
        <f t="shared" ca="1" si="17"/>
        <v>#NAME?</v>
      </c>
      <c r="V131" s="137" t="e" cm="1">
        <f t="array" aca="1" ref="V131" ca="1">(U131*_xll.RiskNormal('SW7'!C$3,'SW7'!D$3,_xll.RiskTruncateP(0.05,0.95),_xll.RiskName("PFAS MUSCLE FRAC"))/(B131*_xll.RiskNormal('SW7'!C$4,'SW7'!E$4,_xll.RiskTruncateP(0.05,0.95),_xll.RiskName("MUSCLE BW FRAC"))))/1000</f>
        <v>#NAME?</v>
      </c>
      <c r="W131" s="137" t="e" cm="1">
        <f t="array" aca="1" ref="W131" ca="1">V131/_xll.RiskNormal('SW7'!C$5,'SW7'!D$5,_xll.RiskTruncateP(0.05,0.95),_xll.RiskName("Serum Part"))</f>
        <v>#NAME?</v>
      </c>
    </row>
    <row r="132" spans="1:23" x14ac:dyDescent="0.35">
      <c r="A132" s="133">
        <f t="shared" si="11"/>
        <v>129</v>
      </c>
      <c r="B132" s="134" t="e" cm="1">
        <f t="array" aca="1" ref="B132" ca="1">B131+_xll.RiskNormal(0.5584 + 2*0.001787*A132 -3*0.00000155*A132^2 - 4*0.00000000133*A132^3,0.35*(0.5584 + 2*0.001787*A132 -3*0.00000155*A132^2 - 4*0.00000000133*A132^3),_xll.RiskTruncateP(0.05,0.95),_xll.RiskName("BW Gain"),_xll.RiskUnits("kg"))</f>
        <v>#NAME?</v>
      </c>
      <c r="C132" s="133" t="e" cm="1">
        <f t="array" aca="1" ref="C132" ca="1">_xll.RiskNormal(190,190*0.3941,_xll.RiskTruncateP(0.05,0.95),_xll.RiskName("Diet 1 Feed"),_xll.RiskUnits("ng/kg dry"))</f>
        <v>#NAME?</v>
      </c>
      <c r="D132" s="133">
        <v>0</v>
      </c>
      <c r="E132" s="163">
        <v>0</v>
      </c>
      <c r="F132" s="134" t="e" cm="1">
        <f t="array" aca="1" ref="F132" ca="1">_xll.RiskNormal((-0.0001*A132^2+0.0196*A132+11.697),(-0.0001*A132^2+0.0196*A132+11.697)*0.062,_xll.RiskTruncateP(0.05,0.95),_xll.RiskName("DMI Cow"),_xll.RiskUnits("kg"))</f>
        <v>#NAME?</v>
      </c>
      <c r="G132" s="134" t="e">
        <f t="shared" ca="1" si="19"/>
        <v>#NAME?</v>
      </c>
      <c r="H132" s="134" t="e" cm="1">
        <f t="array" aca="1" ref="H132" ca="1">_xll.RiskNormal('SW7'!C$12,'SW7'!D$12,_xll.RiskTruncateP(0.05,0.95),_xll.RiskName("Water Intake Cow"),_xll.RiskUnits("L"))</f>
        <v>#NAME?</v>
      </c>
      <c r="I132" s="134" t="e">
        <f t="shared" ca="1" si="12"/>
        <v>#NAME?</v>
      </c>
      <c r="J132" s="134" t="e">
        <f t="shared" ca="1" si="13"/>
        <v>#NAME?</v>
      </c>
      <c r="K132" s="134" t="e" cm="1">
        <f t="array" aca="1" ref="K132" ca="1">_xll.RiskNormal(-0.0000000257*A132^4+0.0000163*A132^3-0.003686*A132^2+0.3024*A132+1.445,(-0.0000000257*A132^4+0.0000163*A132^3-0.003686*A132^2+0.3024*A132+1.445)*0.355,_xll.RiskTruncateP(0.05,0.95),_xll.RiskName("Milk Intake"),_xll.RiskUnits("kg"))</f>
        <v>#NAME?</v>
      </c>
      <c r="L132" s="134" t="e" cm="1">
        <f t="array" aca="1" ref="L132" ca="1">_xll.RiskNormal(5.4702*LN(A132)-22.889,(5.4702*LN(A132)-22.889)*0.35,_xll.RiskTruncateP(0.05,0.95),_xll.RiskName("DMI"),_xll.RiskUnits("kg"))</f>
        <v>#NAME?</v>
      </c>
      <c r="M132" s="134" t="e" cm="1">
        <f t="array" aca="1" ref="M132" ca="1">_xll.RiskNormal(0.0243*L132,0.005*L132,_xll.RiskTruncateP(0.05,0.95),_xll.RiskName("Soil Intake"),_xll.RiskUnits("kg"))</f>
        <v>#NAME?</v>
      </c>
      <c r="N132" s="134" t="e">
        <f t="shared" ca="1" si="14"/>
        <v>#NAME?</v>
      </c>
      <c r="O132" s="134" t="e">
        <f t="shared" ca="1" si="15"/>
        <v>#NAME?</v>
      </c>
      <c r="P132" s="134" t="e">
        <f t="shared" ca="1" si="20"/>
        <v>#NAME?</v>
      </c>
      <c r="Q132" s="134" t="e">
        <f t="shared" ca="1" si="20"/>
        <v>#NAME?</v>
      </c>
      <c r="R132" s="134" t="e">
        <f t="shared" ca="1" si="20"/>
        <v>#NAME?</v>
      </c>
      <c r="S132" s="134" t="e">
        <f t="shared" ca="1" si="16"/>
        <v>#NAME?</v>
      </c>
      <c r="T132" s="134" t="e" cm="1">
        <f t="array" aca="1" ref="T132" ca="1">U131-(U131*(0.5^(1/_xll.RiskNormal('SW7'!C$2,'SW7'!D$2,_xll.RiskTruncateP(0.05,0.95),_xll.RiskName("Halflife"),_xll.RiskUnits("d")))))</f>
        <v>#NAME?</v>
      </c>
      <c r="U132" s="134" t="e">
        <f t="shared" ca="1" si="17"/>
        <v>#NAME?</v>
      </c>
      <c r="V132" s="137" t="e" cm="1">
        <f t="array" aca="1" ref="V132" ca="1">(U132*_xll.RiskNormal('SW7'!C$3,'SW7'!D$3,_xll.RiskTruncateP(0.05,0.95),_xll.RiskName("PFAS MUSCLE FRAC"))/(B132*_xll.RiskNormal('SW7'!C$4,'SW7'!E$4,_xll.RiskTruncateP(0.05,0.95),_xll.RiskName("MUSCLE BW FRAC"))))/1000</f>
        <v>#NAME?</v>
      </c>
      <c r="W132" s="137" t="e" cm="1">
        <f t="array" aca="1" ref="W132" ca="1">V132/_xll.RiskNormal('SW7'!C$5,'SW7'!D$5,_xll.RiskTruncateP(0.05,0.95),_xll.RiskName("Serum Part"))</f>
        <v>#NAME?</v>
      </c>
    </row>
    <row r="133" spans="1:23" x14ac:dyDescent="0.35">
      <c r="A133" s="133">
        <f t="shared" ref="A133:A196" si="21">A132+1</f>
        <v>130</v>
      </c>
      <c r="B133" s="134" t="e" cm="1">
        <f t="array" aca="1" ref="B133" ca="1">B132+_xll.RiskNormal(0.5584 + 2*0.001787*A133 -3*0.00000155*A133^2 - 4*0.00000000133*A133^3,0.35*(0.5584 + 2*0.001787*A133 -3*0.00000155*A133^2 - 4*0.00000000133*A133^3),_xll.RiskTruncateP(0.05,0.95),_xll.RiskName("BW Gain"),_xll.RiskUnits("kg"))</f>
        <v>#NAME?</v>
      </c>
      <c r="C133" s="133" t="e" cm="1">
        <f t="array" aca="1" ref="C133" ca="1">_xll.RiskNormal(190,190*0.3941,_xll.RiskTruncateP(0.05,0.95),_xll.RiskName("Diet 1 Feed"),_xll.RiskUnits("ng/kg dry"))</f>
        <v>#NAME?</v>
      </c>
      <c r="D133" s="133">
        <v>0</v>
      </c>
      <c r="E133" s="163">
        <v>0</v>
      </c>
      <c r="F133" s="134" t="e" cm="1">
        <f t="array" aca="1" ref="F133" ca="1">_xll.RiskNormal((-0.0001*A133^2+0.0196*A133+11.697),(-0.0001*A133^2+0.0196*A133+11.697)*0.062,_xll.RiskTruncateP(0.05,0.95),_xll.RiskName("DMI Cow"),_xll.RiskUnits("kg"))</f>
        <v>#NAME?</v>
      </c>
      <c r="G133" s="134" t="e">
        <f t="shared" ca="1" si="19"/>
        <v>#NAME?</v>
      </c>
      <c r="H133" s="134" t="e" cm="1">
        <f t="array" aca="1" ref="H133" ca="1">_xll.RiskNormal('SW7'!C$12,'SW7'!D$12,_xll.RiskTruncateP(0.05,0.95),_xll.RiskName("Water Intake Cow"),_xll.RiskUnits("L"))</f>
        <v>#NAME?</v>
      </c>
      <c r="I133" s="134" t="e">
        <f t="shared" ref="I133:I182" ca="1" si="22">F133*C133+G133*D133+H133*E133</f>
        <v>#NAME?</v>
      </c>
      <c r="J133" s="134" t="e">
        <f t="shared" ref="J133:J182" ca="1" si="23">I133*0.0213</f>
        <v>#NAME?</v>
      </c>
      <c r="K133" s="134" t="e" cm="1">
        <f t="array" aca="1" ref="K133" ca="1">_xll.RiskNormal(-0.0000000257*A133^4+0.0000163*A133^3-0.003686*A133^2+0.3024*A133+1.445,(-0.0000000257*A133^4+0.0000163*A133^3-0.003686*A133^2+0.3024*A133+1.445)*0.355,_xll.RiskTruncateP(0.05,0.95),_xll.RiskName("Milk Intake"),_xll.RiskUnits("kg"))</f>
        <v>#NAME?</v>
      </c>
      <c r="L133" s="134" t="e" cm="1">
        <f t="array" aca="1" ref="L133" ca="1">_xll.RiskNormal(5.4702*LN(A133)-22.889,(5.4702*LN(A133)-22.889)*0.35,_xll.RiskTruncateP(0.05,0.95),_xll.RiskName("DMI"),_xll.RiskUnits("kg"))</f>
        <v>#NAME?</v>
      </c>
      <c r="M133" s="134" t="e" cm="1">
        <f t="array" aca="1" ref="M133" ca="1">_xll.RiskNormal(0.0243*L133,0.005*L133,_xll.RiskTruncateP(0.05,0.95),_xll.RiskName("Soil Intake"),_xll.RiskUnits("kg"))</f>
        <v>#NAME?</v>
      </c>
      <c r="N133" s="134" t="e">
        <f t="shared" ref="N133:N196" ca="1" si="24">4*L133</f>
        <v>#NAME?</v>
      </c>
      <c r="O133" s="134" t="e">
        <f t="shared" ref="O133:O196" ca="1" si="25">J133*K133</f>
        <v>#NAME?</v>
      </c>
      <c r="P133" s="134" t="e">
        <f t="shared" ca="1" si="20"/>
        <v>#NAME?</v>
      </c>
      <c r="Q133" s="134" t="e">
        <f t="shared" ca="1" si="20"/>
        <v>#NAME?</v>
      </c>
      <c r="R133" s="134" t="e">
        <f t="shared" ca="1" si="20"/>
        <v>#NAME?</v>
      </c>
      <c r="S133" s="134" t="e">
        <f t="shared" ref="S133:S196" ca="1" si="26">SUM(O133:R133)</f>
        <v>#NAME?</v>
      </c>
      <c r="T133" s="134" t="e" cm="1">
        <f t="array" aca="1" ref="T133" ca="1">U132-(U132*(0.5^(1/_xll.RiskNormal('SW7'!C$2,'SW7'!D$2,_xll.RiskTruncateP(0.05,0.95),_xll.RiskName("Halflife"),_xll.RiskUnits("d")))))</f>
        <v>#NAME?</v>
      </c>
      <c r="U133" s="134" t="e">
        <f t="shared" ref="U133:U196" ca="1" si="27">U132+S132-T132</f>
        <v>#NAME?</v>
      </c>
      <c r="V133" s="137" t="e" cm="1">
        <f t="array" aca="1" ref="V133" ca="1">(U133*_xll.RiskNormal('SW7'!C$3,'SW7'!D$3,_xll.RiskTruncateP(0.05,0.95),_xll.RiskName("PFAS MUSCLE FRAC"))/(B133*_xll.RiskNormal('SW7'!C$4,'SW7'!E$4,_xll.RiskTruncateP(0.05,0.95),_xll.RiskName("MUSCLE BW FRAC"))))/1000</f>
        <v>#NAME?</v>
      </c>
      <c r="W133" s="137" t="e" cm="1">
        <f t="array" aca="1" ref="W133" ca="1">V133/_xll.RiskNormal('SW7'!C$5,'SW7'!D$5,_xll.RiskTruncateP(0.05,0.95),_xll.RiskName("Serum Part"))</f>
        <v>#NAME?</v>
      </c>
    </row>
    <row r="134" spans="1:23" x14ac:dyDescent="0.35">
      <c r="A134" s="133">
        <f t="shared" si="21"/>
        <v>131</v>
      </c>
      <c r="B134" s="134" t="e" cm="1">
        <f t="array" aca="1" ref="B134" ca="1">B133+_xll.RiskNormal(0.5584 + 2*0.001787*A134 -3*0.00000155*A134^2 - 4*0.00000000133*A134^3,0.35*(0.5584 + 2*0.001787*A134 -3*0.00000155*A134^2 - 4*0.00000000133*A134^3),_xll.RiskTruncateP(0.05,0.95),_xll.RiskName("BW Gain"),_xll.RiskUnits("kg"))</f>
        <v>#NAME?</v>
      </c>
      <c r="C134" s="133" t="e" cm="1">
        <f t="array" aca="1" ref="C134" ca="1">_xll.RiskNormal(190,190*0.3941,_xll.RiskTruncateP(0.05,0.95),_xll.RiskName("Diet 1 Feed"),_xll.RiskUnits("ng/kg dry"))</f>
        <v>#NAME?</v>
      </c>
      <c r="D134" s="133">
        <v>0</v>
      </c>
      <c r="E134" s="163">
        <v>0</v>
      </c>
      <c r="F134" s="134" t="e" cm="1">
        <f t="array" aca="1" ref="F134" ca="1">_xll.RiskNormal((-0.0001*A134^2+0.0196*A134+11.697),(-0.0001*A134^2+0.0196*A134+11.697)*0.062,_xll.RiskTruncateP(0.05,0.95),_xll.RiskName("DMI Cow"),_xll.RiskUnits("kg"))</f>
        <v>#NAME?</v>
      </c>
      <c r="G134" s="134" t="e">
        <f t="shared" ca="1" si="19"/>
        <v>#NAME?</v>
      </c>
      <c r="H134" s="134" t="e" cm="1">
        <f t="array" aca="1" ref="H134" ca="1">_xll.RiskNormal('SW7'!C$12,'SW7'!D$12,_xll.RiskTruncateP(0.05,0.95),_xll.RiskName("Water Intake Cow"),_xll.RiskUnits("L"))</f>
        <v>#NAME?</v>
      </c>
      <c r="I134" s="134" t="e">
        <f t="shared" ca="1" si="22"/>
        <v>#NAME?</v>
      </c>
      <c r="J134" s="134" t="e">
        <f t="shared" ca="1" si="23"/>
        <v>#NAME?</v>
      </c>
      <c r="K134" s="134" t="e" cm="1">
        <f t="array" aca="1" ref="K134" ca="1">_xll.RiskNormal(-0.0000000257*A134^4+0.0000163*A134^3-0.003686*A134^2+0.3024*A134+1.445,(-0.0000000257*A134^4+0.0000163*A134^3-0.003686*A134^2+0.3024*A134+1.445)*0.355,_xll.RiskTruncateP(0.05,0.95),_xll.RiskName("Milk Intake"),_xll.RiskUnits("kg"))</f>
        <v>#NAME?</v>
      </c>
      <c r="L134" s="134" t="e" cm="1">
        <f t="array" aca="1" ref="L134" ca="1">_xll.RiskNormal(5.4702*LN(A134)-22.889,(5.4702*LN(A134)-22.889)*0.35,_xll.RiskTruncateP(0.05,0.95),_xll.RiskName("DMI"),_xll.RiskUnits("kg"))</f>
        <v>#NAME?</v>
      </c>
      <c r="M134" s="134" t="e" cm="1">
        <f t="array" aca="1" ref="M134" ca="1">_xll.RiskNormal(0.0243*L134,0.005*L134,_xll.RiskTruncateP(0.05,0.95),_xll.RiskName("Soil Intake"),_xll.RiskUnits("kg"))</f>
        <v>#NAME?</v>
      </c>
      <c r="N134" s="134" t="e">
        <f t="shared" ca="1" si="24"/>
        <v>#NAME?</v>
      </c>
      <c r="O134" s="134" t="e">
        <f t="shared" ca="1" si="25"/>
        <v>#NAME?</v>
      </c>
      <c r="P134" s="134" t="e">
        <f t="shared" ca="1" si="20"/>
        <v>#NAME?</v>
      </c>
      <c r="Q134" s="134" t="e">
        <f t="shared" ca="1" si="20"/>
        <v>#NAME?</v>
      </c>
      <c r="R134" s="134" t="e">
        <f t="shared" ca="1" si="20"/>
        <v>#NAME?</v>
      </c>
      <c r="S134" s="134" t="e">
        <f t="shared" ca="1" si="26"/>
        <v>#NAME?</v>
      </c>
      <c r="T134" s="134" t="e" cm="1">
        <f t="array" aca="1" ref="T134" ca="1">U133-(U133*(0.5^(1/_xll.RiskNormal('SW7'!C$2,'SW7'!D$2,_xll.RiskTruncateP(0.05,0.95),_xll.RiskName("Halflife"),_xll.RiskUnits("d")))))</f>
        <v>#NAME?</v>
      </c>
      <c r="U134" s="134" t="e">
        <f t="shared" ca="1" si="27"/>
        <v>#NAME?</v>
      </c>
      <c r="V134" s="137" t="e" cm="1">
        <f t="array" aca="1" ref="V134" ca="1">(U134*_xll.RiskNormal('SW7'!C$3,'SW7'!D$3,_xll.RiskTruncateP(0.05,0.95),_xll.RiskName("PFAS MUSCLE FRAC"))/(B134*_xll.RiskNormal('SW7'!C$4,'SW7'!E$4,_xll.RiskTruncateP(0.05,0.95),_xll.RiskName("MUSCLE BW FRAC"))))/1000</f>
        <v>#NAME?</v>
      </c>
      <c r="W134" s="137" t="e" cm="1">
        <f t="array" aca="1" ref="W134" ca="1">V134/_xll.RiskNormal('SW7'!C$5,'SW7'!D$5,_xll.RiskTruncateP(0.05,0.95),_xll.RiskName("Serum Part"))</f>
        <v>#NAME?</v>
      </c>
    </row>
    <row r="135" spans="1:23" x14ac:dyDescent="0.35">
      <c r="A135" s="133">
        <f t="shared" si="21"/>
        <v>132</v>
      </c>
      <c r="B135" s="134" t="e" cm="1">
        <f t="array" aca="1" ref="B135" ca="1">B134+_xll.RiskNormal(0.5584 + 2*0.001787*A135 -3*0.00000155*A135^2 - 4*0.00000000133*A135^3,0.35*(0.5584 + 2*0.001787*A135 -3*0.00000155*A135^2 - 4*0.00000000133*A135^3),_xll.RiskTruncateP(0.05,0.95),_xll.RiskName("BW Gain"),_xll.RiskUnits("kg"))</f>
        <v>#NAME?</v>
      </c>
      <c r="C135" s="133" t="e" cm="1">
        <f t="array" aca="1" ref="C135" ca="1">_xll.RiskNormal(190,190*0.3941,_xll.RiskTruncateP(0.05,0.95),_xll.RiskName("Diet 1 Feed"),_xll.RiskUnits("ng/kg dry"))</f>
        <v>#NAME?</v>
      </c>
      <c r="D135" s="133">
        <v>0</v>
      </c>
      <c r="E135" s="163">
        <v>0</v>
      </c>
      <c r="F135" s="134" t="e" cm="1">
        <f t="array" aca="1" ref="F135" ca="1">_xll.RiskNormal((-0.0001*A135^2+0.0196*A135+11.697),(-0.0001*A135^2+0.0196*A135+11.697)*0.062,_xll.RiskTruncateP(0.05,0.95),_xll.RiskName("DMI Cow"),_xll.RiskUnits("kg"))</f>
        <v>#NAME?</v>
      </c>
      <c r="G135" s="134" t="e">
        <f t="shared" ca="1" si="19"/>
        <v>#NAME?</v>
      </c>
      <c r="H135" s="134" t="e" cm="1">
        <f t="array" aca="1" ref="H135" ca="1">_xll.RiskNormal('SW7'!C$12,'SW7'!D$12,_xll.RiskTruncateP(0.05,0.95),_xll.RiskName("Water Intake Cow"),_xll.RiskUnits("L"))</f>
        <v>#NAME?</v>
      </c>
      <c r="I135" s="134" t="e">
        <f t="shared" ca="1" si="22"/>
        <v>#NAME?</v>
      </c>
      <c r="J135" s="134" t="e">
        <f t="shared" ca="1" si="23"/>
        <v>#NAME?</v>
      </c>
      <c r="K135" s="134" t="e" cm="1">
        <f t="array" aca="1" ref="K135" ca="1">_xll.RiskNormal(-0.0000000257*A135^4+0.0000163*A135^3-0.003686*A135^2+0.3024*A135+1.445,(-0.0000000257*A135^4+0.0000163*A135^3-0.003686*A135^2+0.3024*A135+1.445)*0.355,_xll.RiskTruncateP(0.05,0.95),_xll.RiskName("Milk Intake"),_xll.RiskUnits("kg"))</f>
        <v>#NAME?</v>
      </c>
      <c r="L135" s="134" t="e" cm="1">
        <f t="array" aca="1" ref="L135" ca="1">_xll.RiskNormal(5.4702*LN(A135)-22.889,(5.4702*LN(A135)-22.889)*0.35,_xll.RiskTruncateP(0.05,0.95),_xll.RiskName("DMI"),_xll.RiskUnits("kg"))</f>
        <v>#NAME?</v>
      </c>
      <c r="M135" s="134" t="e" cm="1">
        <f t="array" aca="1" ref="M135" ca="1">_xll.RiskNormal(0.0243*L135,0.005*L135,_xll.RiskTruncateP(0.05,0.95),_xll.RiskName("Soil Intake"),_xll.RiskUnits("kg"))</f>
        <v>#NAME?</v>
      </c>
      <c r="N135" s="134" t="e">
        <f t="shared" ca="1" si="24"/>
        <v>#NAME?</v>
      </c>
      <c r="O135" s="134" t="e">
        <f t="shared" ca="1" si="25"/>
        <v>#NAME?</v>
      </c>
      <c r="P135" s="134" t="e">
        <f t="shared" ca="1" si="20"/>
        <v>#NAME?</v>
      </c>
      <c r="Q135" s="134" t="e">
        <f t="shared" ca="1" si="20"/>
        <v>#NAME?</v>
      </c>
      <c r="R135" s="134" t="e">
        <f t="shared" ca="1" si="20"/>
        <v>#NAME?</v>
      </c>
      <c r="S135" s="134" t="e">
        <f t="shared" ca="1" si="26"/>
        <v>#NAME?</v>
      </c>
      <c r="T135" s="134" t="e" cm="1">
        <f t="array" aca="1" ref="T135" ca="1">U134-(U134*(0.5^(1/_xll.RiskNormal('SW7'!C$2,'SW7'!D$2,_xll.RiskTruncateP(0.05,0.95),_xll.RiskName("Halflife"),_xll.RiskUnits("d")))))</f>
        <v>#NAME?</v>
      </c>
      <c r="U135" s="134" t="e">
        <f t="shared" ca="1" si="27"/>
        <v>#NAME?</v>
      </c>
      <c r="V135" s="137" t="e" cm="1">
        <f t="array" aca="1" ref="V135" ca="1">(U135*_xll.RiskNormal('SW7'!C$3,'SW7'!D$3,_xll.RiskTruncateP(0.05,0.95),_xll.RiskName("PFAS MUSCLE FRAC"))/(B135*_xll.RiskNormal('SW7'!C$4,'SW7'!E$4,_xll.RiskTruncateP(0.05,0.95),_xll.RiskName("MUSCLE BW FRAC"))))/1000</f>
        <v>#NAME?</v>
      </c>
      <c r="W135" s="137" t="e" cm="1">
        <f t="array" aca="1" ref="W135" ca="1">V135/_xll.RiskNormal('SW7'!C$5,'SW7'!D$5,_xll.RiskTruncateP(0.05,0.95),_xll.RiskName("Serum Part"))</f>
        <v>#NAME?</v>
      </c>
    </row>
    <row r="136" spans="1:23" x14ac:dyDescent="0.35">
      <c r="A136" s="133">
        <f t="shared" si="21"/>
        <v>133</v>
      </c>
      <c r="B136" s="134" t="e" cm="1">
        <f t="array" aca="1" ref="B136" ca="1">B135+_xll.RiskNormal(0.5584 + 2*0.001787*A136 -3*0.00000155*A136^2 - 4*0.00000000133*A136^3,0.35*(0.5584 + 2*0.001787*A136 -3*0.00000155*A136^2 - 4*0.00000000133*A136^3),_xll.RiskTruncateP(0.05,0.95),_xll.RiskName("BW Gain"),_xll.RiskUnits("kg"))</f>
        <v>#NAME?</v>
      </c>
      <c r="C136" s="133" t="e" cm="1">
        <f t="array" aca="1" ref="C136" ca="1">_xll.RiskNormal(190,190*0.3941,_xll.RiskTruncateP(0.05,0.95),_xll.RiskName("Diet 1 Feed"),_xll.RiskUnits("ng/kg dry"))</f>
        <v>#NAME?</v>
      </c>
      <c r="D136" s="133">
        <v>0</v>
      </c>
      <c r="E136" s="163">
        <v>0</v>
      </c>
      <c r="F136" s="134" t="e" cm="1">
        <f t="array" aca="1" ref="F136" ca="1">_xll.RiskNormal((-0.0001*A136^2+0.0196*A136+11.697),(-0.0001*A136^2+0.0196*A136+11.697)*0.062,_xll.RiskTruncateP(0.05,0.95),_xll.RiskName("DMI Cow"),_xll.RiskUnits("kg"))</f>
        <v>#NAME?</v>
      </c>
      <c r="G136" s="134" t="e">
        <f t="shared" ca="1" si="19"/>
        <v>#NAME?</v>
      </c>
      <c r="H136" s="134" t="e" cm="1">
        <f t="array" aca="1" ref="H136" ca="1">_xll.RiskNormal('SW7'!C$12,'SW7'!D$12,_xll.RiskTruncateP(0.05,0.95),_xll.RiskName("Water Intake Cow"),_xll.RiskUnits("L"))</f>
        <v>#NAME?</v>
      </c>
      <c r="I136" s="134" t="e">
        <f t="shared" ca="1" si="22"/>
        <v>#NAME?</v>
      </c>
      <c r="J136" s="134" t="e">
        <f t="shared" ca="1" si="23"/>
        <v>#NAME?</v>
      </c>
      <c r="K136" s="134" t="e" cm="1">
        <f t="array" aca="1" ref="K136" ca="1">_xll.RiskNormal(-0.0000000257*A136^4+0.0000163*A136^3-0.003686*A136^2+0.3024*A136+1.445,(-0.0000000257*A136^4+0.0000163*A136^3-0.003686*A136^2+0.3024*A136+1.445)*0.355,_xll.RiskTruncateP(0.05,0.95),_xll.RiskName("Milk Intake"),_xll.RiskUnits("kg"))</f>
        <v>#NAME?</v>
      </c>
      <c r="L136" s="134" t="e" cm="1">
        <f t="array" aca="1" ref="L136" ca="1">_xll.RiskNormal(5.4702*LN(A136)-22.889,(5.4702*LN(A136)-22.889)*0.35,_xll.RiskTruncateP(0.05,0.95),_xll.RiskName("DMI"),_xll.RiskUnits("kg"))</f>
        <v>#NAME?</v>
      </c>
      <c r="M136" s="134" t="e" cm="1">
        <f t="array" aca="1" ref="M136" ca="1">_xll.RiskNormal(0.0243*L136,0.005*L136,_xll.RiskTruncateP(0.05,0.95),_xll.RiskName("Soil Intake"),_xll.RiskUnits("kg"))</f>
        <v>#NAME?</v>
      </c>
      <c r="N136" s="134" t="e">
        <f t="shared" ca="1" si="24"/>
        <v>#NAME?</v>
      </c>
      <c r="O136" s="134" t="e">
        <f t="shared" ca="1" si="25"/>
        <v>#NAME?</v>
      </c>
      <c r="P136" s="134" t="e">
        <f t="shared" ca="1" si="20"/>
        <v>#NAME?</v>
      </c>
      <c r="Q136" s="134" t="e">
        <f t="shared" ca="1" si="20"/>
        <v>#NAME?</v>
      </c>
      <c r="R136" s="134" t="e">
        <f t="shared" ca="1" si="20"/>
        <v>#NAME?</v>
      </c>
      <c r="S136" s="134" t="e">
        <f t="shared" ca="1" si="26"/>
        <v>#NAME?</v>
      </c>
      <c r="T136" s="134" t="e" cm="1">
        <f t="array" aca="1" ref="T136" ca="1">U135-(U135*(0.5^(1/_xll.RiskNormal('SW7'!C$2,'SW7'!D$2,_xll.RiskTruncateP(0.05,0.95),_xll.RiskName("Halflife"),_xll.RiskUnits("d")))))</f>
        <v>#NAME?</v>
      </c>
      <c r="U136" s="134" t="e">
        <f t="shared" ca="1" si="27"/>
        <v>#NAME?</v>
      </c>
      <c r="V136" s="137" t="e" cm="1">
        <f t="array" aca="1" ref="V136" ca="1">(U136*_xll.RiskNormal('SW7'!C$3,'SW7'!D$3,_xll.RiskTruncateP(0.05,0.95),_xll.RiskName("PFAS MUSCLE FRAC"))/(B136*_xll.RiskNormal('SW7'!C$4,'SW7'!E$4,_xll.RiskTruncateP(0.05,0.95),_xll.RiskName("MUSCLE BW FRAC"))))/1000</f>
        <v>#NAME?</v>
      </c>
      <c r="W136" s="137" t="e" cm="1">
        <f t="array" aca="1" ref="W136" ca="1">V136/_xll.RiskNormal('SW7'!C$5,'SW7'!D$5,_xll.RiskTruncateP(0.05,0.95),_xll.RiskName("Serum Part"))</f>
        <v>#NAME?</v>
      </c>
    </row>
    <row r="137" spans="1:23" x14ac:dyDescent="0.35">
      <c r="A137" s="133">
        <f t="shared" si="21"/>
        <v>134</v>
      </c>
      <c r="B137" s="134" t="e" cm="1">
        <f t="array" aca="1" ref="B137" ca="1">B136+_xll.RiskNormal(0.5584 + 2*0.001787*A137 -3*0.00000155*A137^2 - 4*0.00000000133*A137^3,0.35*(0.5584 + 2*0.001787*A137 -3*0.00000155*A137^2 - 4*0.00000000133*A137^3),_xll.RiskTruncateP(0.05,0.95),_xll.RiskName("BW Gain"),_xll.RiskUnits("kg"))</f>
        <v>#NAME?</v>
      </c>
      <c r="C137" s="133" t="e" cm="1">
        <f t="array" aca="1" ref="C137" ca="1">_xll.RiskNormal(190,190*0.3941,_xll.RiskTruncateP(0.05,0.95),_xll.RiskName("Diet 1 Feed"),_xll.RiskUnits("ng/kg dry"))</f>
        <v>#NAME?</v>
      </c>
      <c r="D137" s="133">
        <v>0</v>
      </c>
      <c r="E137" s="163">
        <v>0</v>
      </c>
      <c r="F137" s="134" t="e" cm="1">
        <f t="array" aca="1" ref="F137" ca="1">_xll.RiskNormal((-0.0001*A137^2+0.0196*A137+11.697),(-0.0001*A137^2+0.0196*A137+11.697)*0.062,_xll.RiskTruncateP(0.05,0.95),_xll.RiskName("DMI Cow"),_xll.RiskUnits("kg"))</f>
        <v>#NAME?</v>
      </c>
      <c r="G137" s="134" t="e">
        <f t="shared" ca="1" si="19"/>
        <v>#NAME?</v>
      </c>
      <c r="H137" s="134" t="e" cm="1">
        <f t="array" aca="1" ref="H137" ca="1">_xll.RiskNormal('SW7'!C$12,'SW7'!D$12,_xll.RiskTruncateP(0.05,0.95),_xll.RiskName("Water Intake Cow"),_xll.RiskUnits("L"))</f>
        <v>#NAME?</v>
      </c>
      <c r="I137" s="134" t="e">
        <f t="shared" ca="1" si="22"/>
        <v>#NAME?</v>
      </c>
      <c r="J137" s="134" t="e">
        <f t="shared" ca="1" si="23"/>
        <v>#NAME?</v>
      </c>
      <c r="K137" s="134" t="e" cm="1">
        <f t="array" aca="1" ref="K137" ca="1">_xll.RiskNormal(-0.0000000257*A137^4+0.0000163*A137^3-0.003686*A137^2+0.3024*A137+1.445,(-0.0000000257*A137^4+0.0000163*A137^3-0.003686*A137^2+0.3024*A137+1.445)*0.355,_xll.RiskTruncateP(0.05,0.95),_xll.RiskName("Milk Intake"),_xll.RiskUnits("kg"))</f>
        <v>#NAME?</v>
      </c>
      <c r="L137" s="134" t="e" cm="1">
        <f t="array" aca="1" ref="L137" ca="1">_xll.RiskNormal(5.4702*LN(A137)-22.889,(5.4702*LN(A137)-22.889)*0.35,_xll.RiskTruncateP(0.05,0.95),_xll.RiskName("DMI"),_xll.RiskUnits("kg"))</f>
        <v>#NAME?</v>
      </c>
      <c r="M137" s="134" t="e" cm="1">
        <f t="array" aca="1" ref="M137" ca="1">_xll.RiskNormal(0.0243*L137,0.005*L137,_xll.RiskTruncateP(0.05,0.95),_xll.RiskName("Soil Intake"),_xll.RiskUnits("kg"))</f>
        <v>#NAME?</v>
      </c>
      <c r="N137" s="134" t="e">
        <f t="shared" ca="1" si="24"/>
        <v>#NAME?</v>
      </c>
      <c r="O137" s="134" t="e">
        <f t="shared" ca="1" si="25"/>
        <v>#NAME?</v>
      </c>
      <c r="P137" s="134" t="e">
        <f t="shared" ca="1" si="20"/>
        <v>#NAME?</v>
      </c>
      <c r="Q137" s="134" t="e">
        <f t="shared" ca="1" si="20"/>
        <v>#NAME?</v>
      </c>
      <c r="R137" s="134" t="e">
        <f t="shared" ca="1" si="20"/>
        <v>#NAME?</v>
      </c>
      <c r="S137" s="134" t="e">
        <f t="shared" ca="1" si="26"/>
        <v>#NAME?</v>
      </c>
      <c r="T137" s="134" t="e" cm="1">
        <f t="array" aca="1" ref="T137" ca="1">U136-(U136*(0.5^(1/_xll.RiskNormal('SW7'!C$2,'SW7'!D$2,_xll.RiskTruncateP(0.05,0.95),_xll.RiskName("Halflife"),_xll.RiskUnits("d")))))</f>
        <v>#NAME?</v>
      </c>
      <c r="U137" s="134" t="e">
        <f t="shared" ca="1" si="27"/>
        <v>#NAME?</v>
      </c>
      <c r="V137" s="137" t="e" cm="1">
        <f t="array" aca="1" ref="V137" ca="1">(U137*_xll.RiskNormal('SW7'!C$3,'SW7'!D$3,_xll.RiskTruncateP(0.05,0.95),_xll.RiskName("PFAS MUSCLE FRAC"))/(B137*_xll.RiskNormal('SW7'!C$4,'SW7'!E$4,_xll.RiskTruncateP(0.05,0.95),_xll.RiskName("MUSCLE BW FRAC"))))/1000</f>
        <v>#NAME?</v>
      </c>
      <c r="W137" s="137" t="e" cm="1">
        <f t="array" aca="1" ref="W137" ca="1">V137/_xll.RiskNormal('SW7'!C$5,'SW7'!D$5,_xll.RiskTruncateP(0.05,0.95),_xll.RiskName("Serum Part"))</f>
        <v>#NAME?</v>
      </c>
    </row>
    <row r="138" spans="1:23" x14ac:dyDescent="0.35">
      <c r="A138" s="133">
        <f t="shared" si="21"/>
        <v>135</v>
      </c>
      <c r="B138" s="134" t="e" cm="1">
        <f t="array" aca="1" ref="B138" ca="1">B137+_xll.RiskNormal(0.5584 + 2*0.001787*A138 -3*0.00000155*A138^2 - 4*0.00000000133*A138^3,0.35*(0.5584 + 2*0.001787*A138 -3*0.00000155*A138^2 - 4*0.00000000133*A138^3),_xll.RiskTruncateP(0.05,0.95),_xll.RiskName("BW Gain"),_xll.RiskUnits("kg"))</f>
        <v>#NAME?</v>
      </c>
      <c r="C138" s="133" t="e" cm="1">
        <f t="array" aca="1" ref="C138" ca="1">_xll.RiskNormal(190,190*0.3941,_xll.RiskTruncateP(0.05,0.95),_xll.RiskName("Diet 1 Feed"),_xll.RiskUnits("ng/kg dry"))</f>
        <v>#NAME?</v>
      </c>
      <c r="D138" s="133">
        <v>0</v>
      </c>
      <c r="E138" s="163">
        <v>0</v>
      </c>
      <c r="F138" s="134" t="e" cm="1">
        <f t="array" aca="1" ref="F138" ca="1">_xll.RiskNormal((-0.0001*A138^2+0.0196*A138+11.697),(-0.0001*A138^2+0.0196*A138+11.697)*0.062,_xll.RiskTruncateP(0.05,0.95),_xll.RiskName("DMI Cow"),_xll.RiskUnits("kg"))</f>
        <v>#NAME?</v>
      </c>
      <c r="G138" s="134" t="e">
        <f t="shared" ca="1" si="19"/>
        <v>#NAME?</v>
      </c>
      <c r="H138" s="134" t="e" cm="1">
        <f t="array" aca="1" ref="H138" ca="1">_xll.RiskNormal('SW7'!C$12,'SW7'!D$12,_xll.RiskTruncateP(0.05,0.95),_xll.RiskName("Water Intake Cow"),_xll.RiskUnits("L"))</f>
        <v>#NAME?</v>
      </c>
      <c r="I138" s="134" t="e">
        <f t="shared" ca="1" si="22"/>
        <v>#NAME?</v>
      </c>
      <c r="J138" s="134" t="e">
        <f t="shared" ca="1" si="23"/>
        <v>#NAME?</v>
      </c>
      <c r="K138" s="134" t="e" cm="1">
        <f t="array" aca="1" ref="K138" ca="1">_xll.RiskNormal(-0.0000000257*A138^4+0.0000163*A138^3-0.003686*A138^2+0.3024*A138+1.445,(-0.0000000257*A138^4+0.0000163*A138^3-0.003686*A138^2+0.3024*A138+1.445)*0.355,_xll.RiskTruncateP(0.05,0.95),_xll.RiskName("Milk Intake"),_xll.RiskUnits("kg"))</f>
        <v>#NAME?</v>
      </c>
      <c r="L138" s="134" t="e" cm="1">
        <f t="array" aca="1" ref="L138" ca="1">_xll.RiskNormal(5.4702*LN(A138)-22.889,(5.4702*LN(A138)-22.889)*0.35,_xll.RiskTruncateP(0.05,0.95),_xll.RiskName("DMI"),_xll.RiskUnits("kg"))</f>
        <v>#NAME?</v>
      </c>
      <c r="M138" s="134" t="e" cm="1">
        <f t="array" aca="1" ref="M138" ca="1">_xll.RiskNormal(0.0243*L138,0.005*L138,_xll.RiskTruncateP(0.05,0.95),_xll.RiskName("Soil Intake"),_xll.RiskUnits("kg"))</f>
        <v>#NAME?</v>
      </c>
      <c r="N138" s="134" t="e">
        <f t="shared" ca="1" si="24"/>
        <v>#NAME?</v>
      </c>
      <c r="O138" s="134" t="e">
        <f t="shared" ca="1" si="25"/>
        <v>#NAME?</v>
      </c>
      <c r="P138" s="134" t="e">
        <f t="shared" ca="1" si="20"/>
        <v>#NAME?</v>
      </c>
      <c r="Q138" s="134" t="e">
        <f t="shared" ca="1" si="20"/>
        <v>#NAME?</v>
      </c>
      <c r="R138" s="134" t="e">
        <f t="shared" ca="1" si="20"/>
        <v>#NAME?</v>
      </c>
      <c r="S138" s="134" t="e">
        <f t="shared" ca="1" si="26"/>
        <v>#NAME?</v>
      </c>
      <c r="T138" s="134" t="e" cm="1">
        <f t="array" aca="1" ref="T138" ca="1">U137-(U137*(0.5^(1/_xll.RiskNormal('SW7'!C$2,'SW7'!D$2,_xll.RiskTruncateP(0.05,0.95),_xll.RiskName("Halflife"),_xll.RiskUnits("d")))))</f>
        <v>#NAME?</v>
      </c>
      <c r="U138" s="134" t="e">
        <f t="shared" ca="1" si="27"/>
        <v>#NAME?</v>
      </c>
      <c r="V138" s="137" t="e" cm="1">
        <f t="array" aca="1" ref="V138" ca="1">(U138*_xll.RiskNormal('SW7'!C$3,'SW7'!D$3,_xll.RiskTruncateP(0.05,0.95),_xll.RiskName("PFAS MUSCLE FRAC"))/(B138*_xll.RiskNormal('SW7'!C$4,'SW7'!E$4,_xll.RiskTruncateP(0.05,0.95),_xll.RiskName("MUSCLE BW FRAC"))))/1000</f>
        <v>#NAME?</v>
      </c>
      <c r="W138" s="137" t="e" cm="1">
        <f t="array" aca="1" ref="W138" ca="1">V138/_xll.RiskNormal('SW7'!C$5,'SW7'!D$5,_xll.RiskTruncateP(0.05,0.95),_xll.RiskName("Serum Part"))</f>
        <v>#NAME?</v>
      </c>
    </row>
    <row r="139" spans="1:23" x14ac:dyDescent="0.35">
      <c r="A139" s="133">
        <f t="shared" si="21"/>
        <v>136</v>
      </c>
      <c r="B139" s="134" t="e" cm="1">
        <f t="array" aca="1" ref="B139" ca="1">B138+_xll.RiskNormal(0.5584 + 2*0.001787*A139 -3*0.00000155*A139^2 - 4*0.00000000133*A139^3,0.35*(0.5584 + 2*0.001787*A139 -3*0.00000155*A139^2 - 4*0.00000000133*A139^3),_xll.RiskTruncateP(0.05,0.95),_xll.RiskName("BW Gain"),_xll.RiskUnits("kg"))</f>
        <v>#NAME?</v>
      </c>
      <c r="C139" s="133" t="e" cm="1">
        <f t="array" aca="1" ref="C139" ca="1">_xll.RiskNormal(190,190*0.3941,_xll.RiskTruncateP(0.05,0.95),_xll.RiskName("Diet 1 Feed"),_xll.RiskUnits("ng/kg dry"))</f>
        <v>#NAME?</v>
      </c>
      <c r="D139" s="133">
        <v>0</v>
      </c>
      <c r="E139" s="163">
        <v>0</v>
      </c>
      <c r="F139" s="134" t="e" cm="1">
        <f t="array" aca="1" ref="F139" ca="1">_xll.RiskNormal((-0.0001*A139^2+0.0196*A139+11.697),(-0.0001*A139^2+0.0196*A139+11.697)*0.062,_xll.RiskTruncateP(0.05,0.95),_xll.RiskName("DMI Cow"),_xll.RiskUnits("kg"))</f>
        <v>#NAME?</v>
      </c>
      <c r="G139" s="134" t="e">
        <f t="shared" ca="1" si="19"/>
        <v>#NAME?</v>
      </c>
      <c r="H139" s="134" t="e" cm="1">
        <f t="array" aca="1" ref="H139" ca="1">_xll.RiskNormal('SW7'!C$12,'SW7'!D$12,_xll.RiskTruncateP(0.05,0.95),_xll.RiskName("Water Intake Cow"),_xll.RiskUnits("L"))</f>
        <v>#NAME?</v>
      </c>
      <c r="I139" s="134" t="e">
        <f t="shared" ca="1" si="22"/>
        <v>#NAME?</v>
      </c>
      <c r="J139" s="134" t="e">
        <f t="shared" ca="1" si="23"/>
        <v>#NAME?</v>
      </c>
      <c r="K139" s="134" t="e" cm="1">
        <f t="array" aca="1" ref="K139" ca="1">_xll.RiskNormal(-0.0000000257*A139^4+0.0000163*A139^3-0.003686*A139^2+0.3024*A139+1.445,(-0.0000000257*A139^4+0.0000163*A139^3-0.003686*A139^2+0.3024*A139+1.445)*0.355,_xll.RiskTruncateP(0.05,0.95),_xll.RiskName("Milk Intake"),_xll.RiskUnits("kg"))</f>
        <v>#NAME?</v>
      </c>
      <c r="L139" s="134" t="e" cm="1">
        <f t="array" aca="1" ref="L139" ca="1">_xll.RiskNormal(5.4702*LN(A139)-22.889,(5.4702*LN(A139)-22.889)*0.35,_xll.RiskTruncateP(0.05,0.95),_xll.RiskName("DMI"),_xll.RiskUnits("kg"))</f>
        <v>#NAME?</v>
      </c>
      <c r="M139" s="134" t="e" cm="1">
        <f t="array" aca="1" ref="M139" ca="1">_xll.RiskNormal(0.0243*L139,0.005*L139,_xll.RiskTruncateP(0.05,0.95),_xll.RiskName("Soil Intake"),_xll.RiskUnits("kg"))</f>
        <v>#NAME?</v>
      </c>
      <c r="N139" s="134" t="e">
        <f t="shared" ca="1" si="24"/>
        <v>#NAME?</v>
      </c>
      <c r="O139" s="134" t="e">
        <f t="shared" ca="1" si="25"/>
        <v>#NAME?</v>
      </c>
      <c r="P139" s="134" t="e">
        <f t="shared" ca="1" si="20"/>
        <v>#NAME?</v>
      </c>
      <c r="Q139" s="134" t="e">
        <f t="shared" ca="1" si="20"/>
        <v>#NAME?</v>
      </c>
      <c r="R139" s="134" t="e">
        <f t="shared" ca="1" si="20"/>
        <v>#NAME?</v>
      </c>
      <c r="S139" s="134" t="e">
        <f t="shared" ca="1" si="26"/>
        <v>#NAME?</v>
      </c>
      <c r="T139" s="134" t="e" cm="1">
        <f t="array" aca="1" ref="T139" ca="1">U138-(U138*(0.5^(1/_xll.RiskNormal('SW7'!C$2,'SW7'!D$2,_xll.RiskTruncateP(0.05,0.95),_xll.RiskName("Halflife"),_xll.RiskUnits("d")))))</f>
        <v>#NAME?</v>
      </c>
      <c r="U139" s="134" t="e">
        <f t="shared" ca="1" si="27"/>
        <v>#NAME?</v>
      </c>
      <c r="V139" s="137" t="e" cm="1">
        <f t="array" aca="1" ref="V139" ca="1">(U139*_xll.RiskNormal('SW7'!C$3,'SW7'!D$3,_xll.RiskTruncateP(0.05,0.95),_xll.RiskName("PFAS MUSCLE FRAC"))/(B139*_xll.RiskNormal('SW7'!C$4,'SW7'!E$4,_xll.RiskTruncateP(0.05,0.95),_xll.RiskName("MUSCLE BW FRAC"))))/1000</f>
        <v>#NAME?</v>
      </c>
      <c r="W139" s="137" t="e" cm="1">
        <f t="array" aca="1" ref="W139" ca="1">V139/_xll.RiskNormal('SW7'!C$5,'SW7'!D$5,_xll.RiskTruncateP(0.05,0.95),_xll.RiskName("Serum Part"))</f>
        <v>#NAME?</v>
      </c>
    </row>
    <row r="140" spans="1:23" x14ac:dyDescent="0.35">
      <c r="A140" s="133">
        <f t="shared" si="21"/>
        <v>137</v>
      </c>
      <c r="B140" s="134" t="e" cm="1">
        <f t="array" aca="1" ref="B140" ca="1">B139+_xll.RiskNormal(0.5584 + 2*0.001787*A140 -3*0.00000155*A140^2 - 4*0.00000000133*A140^3,0.35*(0.5584 + 2*0.001787*A140 -3*0.00000155*A140^2 - 4*0.00000000133*A140^3),_xll.RiskTruncateP(0.05,0.95),_xll.RiskName("BW Gain"),_xll.RiskUnits("kg"))</f>
        <v>#NAME?</v>
      </c>
      <c r="C140" s="133" t="e" cm="1">
        <f t="array" aca="1" ref="C140" ca="1">_xll.RiskNormal(190,190*0.3941,_xll.RiskTruncateP(0.05,0.95),_xll.RiskName("Diet 1 Feed"),_xll.RiskUnits("ng/kg dry"))</f>
        <v>#NAME?</v>
      </c>
      <c r="D140" s="133">
        <v>0</v>
      </c>
      <c r="E140" s="163">
        <v>0</v>
      </c>
      <c r="F140" s="134" t="e" cm="1">
        <f t="array" aca="1" ref="F140" ca="1">_xll.RiskNormal((-0.0001*A140^2+0.0196*A140+11.697),(-0.0001*A140^2+0.0196*A140+11.697)*0.062,_xll.RiskTruncateP(0.05,0.95),_xll.RiskName("DMI Cow"),_xll.RiskUnits("kg"))</f>
        <v>#NAME?</v>
      </c>
      <c r="G140" s="134" t="e">
        <f t="shared" ca="1" si="19"/>
        <v>#NAME?</v>
      </c>
      <c r="H140" s="134" t="e" cm="1">
        <f t="array" aca="1" ref="H140" ca="1">_xll.RiskNormal('SW7'!C$12,'SW7'!D$12,_xll.RiskTruncateP(0.05,0.95),_xll.RiskName("Water Intake Cow"),_xll.RiskUnits("L"))</f>
        <v>#NAME?</v>
      </c>
      <c r="I140" s="134" t="e">
        <f t="shared" ca="1" si="22"/>
        <v>#NAME?</v>
      </c>
      <c r="J140" s="134" t="e">
        <f t="shared" ca="1" si="23"/>
        <v>#NAME?</v>
      </c>
      <c r="K140" s="134" t="e" cm="1">
        <f t="array" aca="1" ref="K140" ca="1">_xll.RiskNormal(-0.0000000257*A140^4+0.0000163*A140^3-0.003686*A140^2+0.3024*A140+1.445,(-0.0000000257*A140^4+0.0000163*A140^3-0.003686*A140^2+0.3024*A140+1.445)*0.355,_xll.RiskTruncateP(0.05,0.95),_xll.RiskName("Milk Intake"),_xll.RiskUnits("kg"))</f>
        <v>#NAME?</v>
      </c>
      <c r="L140" s="134" t="e" cm="1">
        <f t="array" aca="1" ref="L140" ca="1">_xll.RiskNormal(5.4702*LN(A140)-22.889,(5.4702*LN(A140)-22.889)*0.35,_xll.RiskTruncateP(0.05,0.95),_xll.RiskName("DMI"),_xll.RiskUnits("kg"))</f>
        <v>#NAME?</v>
      </c>
      <c r="M140" s="134" t="e" cm="1">
        <f t="array" aca="1" ref="M140" ca="1">_xll.RiskNormal(0.0243*L140,0.005*L140,_xll.RiskTruncateP(0.05,0.95),_xll.RiskName("Soil Intake"),_xll.RiskUnits("kg"))</f>
        <v>#NAME?</v>
      </c>
      <c r="N140" s="134" t="e">
        <f t="shared" ca="1" si="24"/>
        <v>#NAME?</v>
      </c>
      <c r="O140" s="134" t="e">
        <f t="shared" ca="1" si="25"/>
        <v>#NAME?</v>
      </c>
      <c r="P140" s="134" t="e">
        <f t="shared" ca="1" si="20"/>
        <v>#NAME?</v>
      </c>
      <c r="Q140" s="134" t="e">
        <f t="shared" ca="1" si="20"/>
        <v>#NAME?</v>
      </c>
      <c r="R140" s="134" t="e">
        <f t="shared" ca="1" si="20"/>
        <v>#NAME?</v>
      </c>
      <c r="S140" s="134" t="e">
        <f t="shared" ca="1" si="26"/>
        <v>#NAME?</v>
      </c>
      <c r="T140" s="134" t="e" cm="1">
        <f t="array" aca="1" ref="T140" ca="1">U139-(U139*(0.5^(1/_xll.RiskNormal('SW7'!C$2,'SW7'!D$2,_xll.RiskTruncateP(0.05,0.95),_xll.RiskName("Halflife"),_xll.RiskUnits("d")))))</f>
        <v>#NAME?</v>
      </c>
      <c r="U140" s="134" t="e">
        <f t="shared" ca="1" si="27"/>
        <v>#NAME?</v>
      </c>
      <c r="V140" s="137" t="e" cm="1">
        <f t="array" aca="1" ref="V140" ca="1">(U140*_xll.RiskNormal('SW7'!C$3,'SW7'!D$3,_xll.RiskTruncateP(0.05,0.95),_xll.RiskName("PFAS MUSCLE FRAC"))/(B140*_xll.RiskNormal('SW7'!C$4,'SW7'!E$4,_xll.RiskTruncateP(0.05,0.95),_xll.RiskName("MUSCLE BW FRAC"))))/1000</f>
        <v>#NAME?</v>
      </c>
      <c r="W140" s="137" t="e" cm="1">
        <f t="array" aca="1" ref="W140" ca="1">V140/_xll.RiskNormal('SW7'!C$5,'SW7'!D$5,_xll.RiskTruncateP(0.05,0.95),_xll.RiskName("Serum Part"))</f>
        <v>#NAME?</v>
      </c>
    </row>
    <row r="141" spans="1:23" x14ac:dyDescent="0.35">
      <c r="A141" s="133">
        <f t="shared" si="21"/>
        <v>138</v>
      </c>
      <c r="B141" s="134" t="e" cm="1">
        <f t="array" aca="1" ref="B141" ca="1">B140+_xll.RiskNormal(0.5584 + 2*0.001787*A141 -3*0.00000155*A141^2 - 4*0.00000000133*A141^3,0.35*(0.5584 + 2*0.001787*A141 -3*0.00000155*A141^2 - 4*0.00000000133*A141^3),_xll.RiskTruncateP(0.05,0.95),_xll.RiskName("BW Gain"),_xll.RiskUnits("kg"))</f>
        <v>#NAME?</v>
      </c>
      <c r="C141" s="133" t="e" cm="1">
        <f t="array" aca="1" ref="C141" ca="1">_xll.RiskNormal(190,190*0.3941,_xll.RiskTruncateP(0.05,0.95),_xll.RiskName("Diet 1 Feed"),_xll.RiskUnits("ng/kg dry"))</f>
        <v>#NAME?</v>
      </c>
      <c r="D141" s="133">
        <v>0</v>
      </c>
      <c r="E141" s="163">
        <v>0</v>
      </c>
      <c r="F141" s="134" t="e" cm="1">
        <f t="array" aca="1" ref="F141" ca="1">_xll.RiskNormal((-0.0001*A141^2+0.0196*A141+11.697),(-0.0001*A141^2+0.0196*A141+11.697)*0.062,_xll.RiskTruncateP(0.05,0.95),_xll.RiskName("DMI Cow"),_xll.RiskUnits("kg"))</f>
        <v>#NAME?</v>
      </c>
      <c r="G141" s="134" t="e">
        <f t="shared" ca="1" si="19"/>
        <v>#NAME?</v>
      </c>
      <c r="H141" s="134" t="e" cm="1">
        <f t="array" aca="1" ref="H141" ca="1">_xll.RiskNormal('SW7'!C$12,'SW7'!D$12,_xll.RiskTruncateP(0.05,0.95),_xll.RiskName("Water Intake Cow"),_xll.RiskUnits("L"))</f>
        <v>#NAME?</v>
      </c>
      <c r="I141" s="134" t="e">
        <f t="shared" ca="1" si="22"/>
        <v>#NAME?</v>
      </c>
      <c r="J141" s="134" t="e">
        <f t="shared" ca="1" si="23"/>
        <v>#NAME?</v>
      </c>
      <c r="K141" s="134" t="e" cm="1">
        <f t="array" aca="1" ref="K141" ca="1">_xll.RiskNormal(-0.0000000257*A141^4+0.0000163*A141^3-0.003686*A141^2+0.3024*A141+1.445,(-0.0000000257*A141^4+0.0000163*A141^3-0.003686*A141^2+0.3024*A141+1.445)*0.355,_xll.RiskTruncateP(0.05,0.95),_xll.RiskName("Milk Intake"),_xll.RiskUnits("kg"))</f>
        <v>#NAME?</v>
      </c>
      <c r="L141" s="134" t="e" cm="1">
        <f t="array" aca="1" ref="L141" ca="1">_xll.RiskNormal(5.4702*LN(A141)-22.889,(5.4702*LN(A141)-22.889)*0.35,_xll.RiskTruncateP(0.05,0.95),_xll.RiskName("DMI"),_xll.RiskUnits("kg"))</f>
        <v>#NAME?</v>
      </c>
      <c r="M141" s="134" t="e" cm="1">
        <f t="array" aca="1" ref="M141" ca="1">_xll.RiskNormal(0.0243*L141,0.005*L141,_xll.RiskTruncateP(0.05,0.95),_xll.RiskName("Soil Intake"),_xll.RiskUnits("kg"))</f>
        <v>#NAME?</v>
      </c>
      <c r="N141" s="134" t="e">
        <f t="shared" ca="1" si="24"/>
        <v>#NAME?</v>
      </c>
      <c r="O141" s="134" t="e">
        <f t="shared" ca="1" si="25"/>
        <v>#NAME?</v>
      </c>
      <c r="P141" s="134" t="e">
        <f t="shared" ca="1" si="20"/>
        <v>#NAME?</v>
      </c>
      <c r="Q141" s="134" t="e">
        <f t="shared" ca="1" si="20"/>
        <v>#NAME?</v>
      </c>
      <c r="R141" s="134" t="e">
        <f t="shared" ca="1" si="20"/>
        <v>#NAME?</v>
      </c>
      <c r="S141" s="134" t="e">
        <f t="shared" ca="1" si="26"/>
        <v>#NAME?</v>
      </c>
      <c r="T141" s="134" t="e" cm="1">
        <f t="array" aca="1" ref="T141" ca="1">U140-(U140*(0.5^(1/_xll.RiskNormal('SW7'!C$2,'SW7'!D$2,_xll.RiskTruncateP(0.05,0.95),_xll.RiskName("Halflife"),_xll.RiskUnits("d")))))</f>
        <v>#NAME?</v>
      </c>
      <c r="U141" s="134" t="e">
        <f t="shared" ca="1" si="27"/>
        <v>#NAME?</v>
      </c>
      <c r="V141" s="137" t="e" cm="1">
        <f t="array" aca="1" ref="V141" ca="1">(U141*_xll.RiskNormal('SW7'!C$3,'SW7'!D$3,_xll.RiskTruncateP(0.05,0.95),_xll.RiskName("PFAS MUSCLE FRAC"))/(B141*_xll.RiskNormal('SW7'!C$4,'SW7'!E$4,_xll.RiskTruncateP(0.05,0.95),_xll.RiskName("MUSCLE BW FRAC"))))/1000</f>
        <v>#NAME?</v>
      </c>
      <c r="W141" s="137" t="e" cm="1">
        <f t="array" aca="1" ref="W141" ca="1">V141/_xll.RiskNormal('SW7'!C$5,'SW7'!D$5,_xll.RiskTruncateP(0.05,0.95),_xll.RiskName("Serum Part"))</f>
        <v>#NAME?</v>
      </c>
    </row>
    <row r="142" spans="1:23" x14ac:dyDescent="0.35">
      <c r="A142" s="133">
        <f t="shared" si="21"/>
        <v>139</v>
      </c>
      <c r="B142" s="134" t="e" cm="1">
        <f t="array" aca="1" ref="B142" ca="1">B141+_xll.RiskNormal(0.5584 + 2*0.001787*A142 -3*0.00000155*A142^2 - 4*0.00000000133*A142^3,0.35*(0.5584 + 2*0.001787*A142 -3*0.00000155*A142^2 - 4*0.00000000133*A142^3),_xll.RiskTruncateP(0.05,0.95),_xll.RiskName("BW Gain"),_xll.RiskUnits("kg"))</f>
        <v>#NAME?</v>
      </c>
      <c r="C142" s="133" t="e" cm="1">
        <f t="array" aca="1" ref="C142" ca="1">_xll.RiskNormal(190,190*0.3941,_xll.RiskTruncateP(0.05,0.95),_xll.RiskName("Diet 1 Feed"),_xll.RiskUnits("ng/kg dry"))</f>
        <v>#NAME?</v>
      </c>
      <c r="D142" s="133">
        <v>0</v>
      </c>
      <c r="E142" s="163">
        <v>0</v>
      </c>
      <c r="F142" s="134" t="e" cm="1">
        <f t="array" aca="1" ref="F142" ca="1">_xll.RiskNormal((-0.0001*A142^2+0.0196*A142+11.697),(-0.0001*A142^2+0.0196*A142+11.697)*0.062,_xll.RiskTruncateP(0.05,0.95),_xll.RiskName("DMI Cow"),_xll.RiskUnits("kg"))</f>
        <v>#NAME?</v>
      </c>
      <c r="G142" s="134" t="e">
        <f t="shared" ca="1" si="19"/>
        <v>#NAME?</v>
      </c>
      <c r="H142" s="134" t="e" cm="1">
        <f t="array" aca="1" ref="H142" ca="1">_xll.RiskNormal('SW7'!C$12,'SW7'!D$12,_xll.RiskTruncateP(0.05,0.95),_xll.RiskName("Water Intake Cow"),_xll.RiskUnits("L"))</f>
        <v>#NAME?</v>
      </c>
      <c r="I142" s="134" t="e">
        <f t="shared" ca="1" si="22"/>
        <v>#NAME?</v>
      </c>
      <c r="J142" s="134" t="e">
        <f t="shared" ca="1" si="23"/>
        <v>#NAME?</v>
      </c>
      <c r="K142" s="134" t="e" cm="1">
        <f t="array" aca="1" ref="K142" ca="1">_xll.RiskNormal(-0.0000000257*A142^4+0.0000163*A142^3-0.003686*A142^2+0.3024*A142+1.445,(-0.0000000257*A142^4+0.0000163*A142^3-0.003686*A142^2+0.3024*A142+1.445)*0.355,_xll.RiskTruncateP(0.05,0.95),_xll.RiskName("Milk Intake"),_xll.RiskUnits("kg"))</f>
        <v>#NAME?</v>
      </c>
      <c r="L142" s="134" t="e" cm="1">
        <f t="array" aca="1" ref="L142" ca="1">_xll.RiskNormal(5.4702*LN(A142)-22.889,(5.4702*LN(A142)-22.889)*0.35,_xll.RiskTruncateP(0.05,0.95),_xll.RiskName("DMI"),_xll.RiskUnits("kg"))</f>
        <v>#NAME?</v>
      </c>
      <c r="M142" s="134" t="e" cm="1">
        <f t="array" aca="1" ref="M142" ca="1">_xll.RiskNormal(0.0243*L142,0.005*L142,_xll.RiskTruncateP(0.05,0.95),_xll.RiskName("Soil Intake"),_xll.RiskUnits("kg"))</f>
        <v>#NAME?</v>
      </c>
      <c r="N142" s="134" t="e">
        <f t="shared" ca="1" si="24"/>
        <v>#NAME?</v>
      </c>
      <c r="O142" s="134" t="e">
        <f t="shared" ca="1" si="25"/>
        <v>#NAME?</v>
      </c>
      <c r="P142" s="134" t="e">
        <f t="shared" ca="1" si="20"/>
        <v>#NAME?</v>
      </c>
      <c r="Q142" s="134" t="e">
        <f t="shared" ca="1" si="20"/>
        <v>#NAME?</v>
      </c>
      <c r="R142" s="134" t="e">
        <f t="shared" ca="1" si="20"/>
        <v>#NAME?</v>
      </c>
      <c r="S142" s="134" t="e">
        <f t="shared" ca="1" si="26"/>
        <v>#NAME?</v>
      </c>
      <c r="T142" s="134" t="e" cm="1">
        <f t="array" aca="1" ref="T142" ca="1">U141-(U141*(0.5^(1/_xll.RiskNormal('SW7'!C$2,'SW7'!D$2,_xll.RiskTruncateP(0.05,0.95),_xll.RiskName("Halflife"),_xll.RiskUnits("d")))))</f>
        <v>#NAME?</v>
      </c>
      <c r="U142" s="134" t="e">
        <f t="shared" ca="1" si="27"/>
        <v>#NAME?</v>
      </c>
      <c r="V142" s="137" t="e" cm="1">
        <f t="array" aca="1" ref="V142" ca="1">(U142*_xll.RiskNormal('SW7'!C$3,'SW7'!D$3,_xll.RiskTruncateP(0.05,0.95),_xll.RiskName("PFAS MUSCLE FRAC"))/(B142*_xll.RiskNormal('SW7'!C$4,'SW7'!E$4,_xll.RiskTruncateP(0.05,0.95),_xll.RiskName("MUSCLE BW FRAC"))))/1000</f>
        <v>#NAME?</v>
      </c>
      <c r="W142" s="137" t="e" cm="1">
        <f t="array" aca="1" ref="W142" ca="1">V142/_xll.RiskNormal('SW7'!C$5,'SW7'!D$5,_xll.RiskTruncateP(0.05,0.95),_xll.RiskName("Serum Part"))</f>
        <v>#NAME?</v>
      </c>
    </row>
    <row r="143" spans="1:23" x14ac:dyDescent="0.35">
      <c r="A143" s="133">
        <f t="shared" si="21"/>
        <v>140</v>
      </c>
      <c r="B143" s="134" t="e" cm="1">
        <f t="array" aca="1" ref="B143" ca="1">B142+_xll.RiskNormal(0.5584 + 2*0.001787*A143 -3*0.00000155*A143^2 - 4*0.00000000133*A143^3,0.35*(0.5584 + 2*0.001787*A143 -3*0.00000155*A143^2 - 4*0.00000000133*A143^3),_xll.RiskTruncateP(0.05,0.95),_xll.RiskName("BW Gain"),_xll.RiskUnits("kg"))</f>
        <v>#NAME?</v>
      </c>
      <c r="C143" s="133" t="e" cm="1">
        <f t="array" aca="1" ref="C143" ca="1">_xll.RiskNormal(190,190*0.3941,_xll.RiskTruncateP(0.05,0.95),_xll.RiskName("Diet 1 Feed"),_xll.RiskUnits("ng/kg dry"))</f>
        <v>#NAME?</v>
      </c>
      <c r="D143" s="133">
        <v>0</v>
      </c>
      <c r="E143" s="163">
        <v>0</v>
      </c>
      <c r="F143" s="134" t="e" cm="1">
        <f t="array" aca="1" ref="F143" ca="1">_xll.RiskNormal((-0.0001*A143^2+0.0196*A143+11.697),(-0.0001*A143^2+0.0196*A143+11.697)*0.062,_xll.RiskTruncateP(0.05,0.95),_xll.RiskName("DMI Cow"),_xll.RiskUnits("kg"))</f>
        <v>#NAME?</v>
      </c>
      <c r="G143" s="134" t="e">
        <f t="shared" ca="1" si="19"/>
        <v>#NAME?</v>
      </c>
      <c r="H143" s="134" t="e" cm="1">
        <f t="array" aca="1" ref="H143" ca="1">_xll.RiskNormal('SW7'!C$12,'SW7'!D$12,_xll.RiskTruncateP(0.05,0.95),_xll.RiskName("Water Intake Cow"),_xll.RiskUnits("L"))</f>
        <v>#NAME?</v>
      </c>
      <c r="I143" s="134" t="e">
        <f t="shared" ca="1" si="22"/>
        <v>#NAME?</v>
      </c>
      <c r="J143" s="134" t="e">
        <f t="shared" ca="1" si="23"/>
        <v>#NAME?</v>
      </c>
      <c r="K143" s="134" t="e" cm="1">
        <f t="array" aca="1" ref="K143" ca="1">_xll.RiskNormal(-0.0000000257*A143^4+0.0000163*A143^3-0.003686*A143^2+0.3024*A143+1.445,(-0.0000000257*A143^4+0.0000163*A143^3-0.003686*A143^2+0.3024*A143+1.445)*0.355,_xll.RiskTruncateP(0.05,0.95),_xll.RiskName("Milk Intake"),_xll.RiskUnits("kg"))</f>
        <v>#NAME?</v>
      </c>
      <c r="L143" s="134" t="e" cm="1">
        <f t="array" aca="1" ref="L143" ca="1">_xll.RiskNormal(5.4702*LN(A143)-22.889,(5.4702*LN(A143)-22.889)*0.35,_xll.RiskTruncateP(0.05,0.95),_xll.RiskName("DMI"),_xll.RiskUnits("kg"))</f>
        <v>#NAME?</v>
      </c>
      <c r="M143" s="134" t="e" cm="1">
        <f t="array" aca="1" ref="M143" ca="1">_xll.RiskNormal(0.0243*L143,0.005*L143,_xll.RiskTruncateP(0.05,0.95),_xll.RiskName("Soil Intake"),_xll.RiskUnits("kg"))</f>
        <v>#NAME?</v>
      </c>
      <c r="N143" s="134" t="e">
        <f t="shared" ca="1" si="24"/>
        <v>#NAME?</v>
      </c>
      <c r="O143" s="134" t="e">
        <f t="shared" ca="1" si="25"/>
        <v>#NAME?</v>
      </c>
      <c r="P143" s="134" t="e">
        <f t="shared" ca="1" si="20"/>
        <v>#NAME?</v>
      </c>
      <c r="Q143" s="134" t="e">
        <f t="shared" ca="1" si="20"/>
        <v>#NAME?</v>
      </c>
      <c r="R143" s="134" t="e">
        <f t="shared" ca="1" si="20"/>
        <v>#NAME?</v>
      </c>
      <c r="S143" s="134" t="e">
        <f t="shared" ca="1" si="26"/>
        <v>#NAME?</v>
      </c>
      <c r="T143" s="134" t="e" cm="1">
        <f t="array" aca="1" ref="T143" ca="1">U142-(U142*(0.5^(1/_xll.RiskNormal('SW7'!C$2,'SW7'!D$2,_xll.RiskTruncateP(0.05,0.95),_xll.RiskName("Halflife"),_xll.RiskUnits("d")))))</f>
        <v>#NAME?</v>
      </c>
      <c r="U143" s="134" t="e">
        <f t="shared" ca="1" si="27"/>
        <v>#NAME?</v>
      </c>
      <c r="V143" s="137" t="e" cm="1">
        <f t="array" aca="1" ref="V143" ca="1">(U143*_xll.RiskNormal('SW7'!C$3,'SW7'!D$3,_xll.RiskTruncateP(0.05,0.95),_xll.RiskName("PFAS MUSCLE FRAC"))/(B143*_xll.RiskNormal('SW7'!C$4,'SW7'!E$4,_xll.RiskTruncateP(0.05,0.95),_xll.RiskName("MUSCLE BW FRAC"))))/1000</f>
        <v>#NAME?</v>
      </c>
      <c r="W143" s="137" t="e" cm="1">
        <f t="array" aca="1" ref="W143" ca="1">V143/_xll.RiskNormal('SW7'!C$5,'SW7'!D$5,_xll.RiskTruncateP(0.05,0.95),_xll.RiskName("Serum Part"))</f>
        <v>#NAME?</v>
      </c>
    </row>
    <row r="144" spans="1:23" x14ac:dyDescent="0.35">
      <c r="A144" s="133">
        <f t="shared" si="21"/>
        <v>141</v>
      </c>
      <c r="B144" s="134" t="e" cm="1">
        <f t="array" aca="1" ref="B144" ca="1">B143+_xll.RiskNormal(0.5584 + 2*0.001787*A144 -3*0.00000155*A144^2 - 4*0.00000000133*A144^3,0.35*(0.5584 + 2*0.001787*A144 -3*0.00000155*A144^2 - 4*0.00000000133*A144^3),_xll.RiskTruncateP(0.05,0.95),_xll.RiskName("BW Gain"),_xll.RiskUnits("kg"))</f>
        <v>#NAME?</v>
      </c>
      <c r="C144" s="133" t="e" cm="1">
        <f t="array" aca="1" ref="C144" ca="1">_xll.RiskNormal(190,190*0.3941,_xll.RiskTruncateP(0.05,0.95),_xll.RiskName("Diet 1 Feed"),_xll.RiskUnits("ng/kg dry"))</f>
        <v>#NAME?</v>
      </c>
      <c r="D144" s="133">
        <v>0</v>
      </c>
      <c r="E144" s="163">
        <v>0</v>
      </c>
      <c r="F144" s="134" t="e" cm="1">
        <f t="array" aca="1" ref="F144" ca="1">_xll.RiskNormal((-0.0001*A144^2+0.0196*A144+11.697),(-0.0001*A144^2+0.0196*A144+11.697)*0.062,_xll.RiskTruncateP(0.05,0.95),_xll.RiskName("DMI Cow"),_xll.RiskUnits("kg"))</f>
        <v>#NAME?</v>
      </c>
      <c r="G144" s="134" t="e">
        <f t="shared" ca="1" si="19"/>
        <v>#NAME?</v>
      </c>
      <c r="H144" s="134" t="e" cm="1">
        <f t="array" aca="1" ref="H144" ca="1">_xll.RiskNormal('SW7'!C$12,'SW7'!D$12,_xll.RiskTruncateP(0.05,0.95),_xll.RiskName("Water Intake Cow"),_xll.RiskUnits("L"))</f>
        <v>#NAME?</v>
      </c>
      <c r="I144" s="134" t="e">
        <f t="shared" ca="1" si="22"/>
        <v>#NAME?</v>
      </c>
      <c r="J144" s="134" t="e">
        <f t="shared" ca="1" si="23"/>
        <v>#NAME?</v>
      </c>
      <c r="K144" s="134" t="e" cm="1">
        <f t="array" aca="1" ref="K144" ca="1">_xll.RiskNormal(-0.0000000257*A144^4+0.0000163*A144^3-0.003686*A144^2+0.3024*A144+1.445,(-0.0000000257*A144^4+0.0000163*A144^3-0.003686*A144^2+0.3024*A144+1.445)*0.355,_xll.RiskTruncateP(0.05,0.95),_xll.RiskName("Milk Intake"),_xll.RiskUnits("kg"))</f>
        <v>#NAME?</v>
      </c>
      <c r="L144" s="134" t="e" cm="1">
        <f t="array" aca="1" ref="L144" ca="1">_xll.RiskNormal(5.4702*LN(A144)-22.889,(5.4702*LN(A144)-22.889)*0.35,_xll.RiskTruncateP(0.05,0.95),_xll.RiskName("DMI"),_xll.RiskUnits("kg"))</f>
        <v>#NAME?</v>
      </c>
      <c r="M144" s="134" t="e" cm="1">
        <f t="array" aca="1" ref="M144" ca="1">_xll.RiskNormal(0.0243*L144,0.005*L144,_xll.RiskTruncateP(0.05,0.95),_xll.RiskName("Soil Intake"),_xll.RiskUnits("kg"))</f>
        <v>#NAME?</v>
      </c>
      <c r="N144" s="134" t="e">
        <f t="shared" ca="1" si="24"/>
        <v>#NAME?</v>
      </c>
      <c r="O144" s="134" t="e">
        <f t="shared" ca="1" si="25"/>
        <v>#NAME?</v>
      </c>
      <c r="P144" s="134" t="e">
        <f t="shared" ca="1" si="20"/>
        <v>#NAME?</v>
      </c>
      <c r="Q144" s="134" t="e">
        <f t="shared" ca="1" si="20"/>
        <v>#NAME?</v>
      </c>
      <c r="R144" s="134" t="e">
        <f t="shared" ca="1" si="20"/>
        <v>#NAME?</v>
      </c>
      <c r="S144" s="134" t="e">
        <f t="shared" ca="1" si="26"/>
        <v>#NAME?</v>
      </c>
      <c r="T144" s="134" t="e" cm="1">
        <f t="array" aca="1" ref="T144" ca="1">U143-(U143*(0.5^(1/_xll.RiskNormal('SW7'!C$2,'SW7'!D$2,_xll.RiskTruncateP(0.05,0.95),_xll.RiskName("Halflife"),_xll.RiskUnits("d")))))</f>
        <v>#NAME?</v>
      </c>
      <c r="U144" s="134" t="e">
        <f t="shared" ca="1" si="27"/>
        <v>#NAME?</v>
      </c>
      <c r="V144" s="137" t="e" cm="1">
        <f t="array" aca="1" ref="V144" ca="1">(U144*_xll.RiskNormal('SW7'!C$3,'SW7'!D$3,_xll.RiskTruncateP(0.05,0.95),_xll.RiskName("PFAS MUSCLE FRAC"))/(B144*_xll.RiskNormal('SW7'!C$4,'SW7'!E$4,_xll.RiskTruncateP(0.05,0.95),_xll.RiskName("MUSCLE BW FRAC"))))/1000</f>
        <v>#NAME?</v>
      </c>
      <c r="W144" s="137" t="e" cm="1">
        <f t="array" aca="1" ref="W144" ca="1">V144/_xll.RiskNormal('SW7'!C$5,'SW7'!D$5,_xll.RiskTruncateP(0.05,0.95),_xll.RiskName("Serum Part"))</f>
        <v>#NAME?</v>
      </c>
    </row>
    <row r="145" spans="1:23" x14ac:dyDescent="0.35">
      <c r="A145" s="133">
        <f t="shared" si="21"/>
        <v>142</v>
      </c>
      <c r="B145" s="134" t="e" cm="1">
        <f t="array" aca="1" ref="B145" ca="1">B144+_xll.RiskNormal(0.5584 + 2*0.001787*A145 -3*0.00000155*A145^2 - 4*0.00000000133*A145^3,0.35*(0.5584 + 2*0.001787*A145 -3*0.00000155*A145^2 - 4*0.00000000133*A145^3),_xll.RiskTruncateP(0.05,0.95),_xll.RiskName("BW Gain"),_xll.RiskUnits("kg"))</f>
        <v>#NAME?</v>
      </c>
      <c r="C145" s="133" t="e" cm="1">
        <f t="array" aca="1" ref="C145" ca="1">_xll.RiskNormal(190,190*0.3941,_xll.RiskTruncateP(0.05,0.95),_xll.RiskName("Diet 1 Feed"),_xll.RiskUnits("ng/kg dry"))</f>
        <v>#NAME?</v>
      </c>
      <c r="D145" s="133">
        <v>0</v>
      </c>
      <c r="E145" s="163">
        <v>0</v>
      </c>
      <c r="F145" s="134" t="e" cm="1">
        <f t="array" aca="1" ref="F145" ca="1">_xll.RiskNormal((-0.0001*A145^2+0.0196*A145+11.697),(-0.0001*A145^2+0.0196*A145+11.697)*0.062,_xll.RiskTruncateP(0.05,0.95),_xll.RiskName("DMI Cow"),_xll.RiskUnits("kg"))</f>
        <v>#NAME?</v>
      </c>
      <c r="G145" s="134" t="e">
        <f t="shared" ca="1" si="19"/>
        <v>#NAME?</v>
      </c>
      <c r="H145" s="134" t="e" cm="1">
        <f t="array" aca="1" ref="H145" ca="1">_xll.RiskNormal('SW7'!C$12,'SW7'!D$12,_xll.RiskTruncateP(0.05,0.95),_xll.RiskName("Water Intake Cow"),_xll.RiskUnits("L"))</f>
        <v>#NAME?</v>
      </c>
      <c r="I145" s="134" t="e">
        <f t="shared" ca="1" si="22"/>
        <v>#NAME?</v>
      </c>
      <c r="J145" s="134" t="e">
        <f t="shared" ca="1" si="23"/>
        <v>#NAME?</v>
      </c>
      <c r="K145" s="134" t="e" cm="1">
        <f t="array" aca="1" ref="K145" ca="1">_xll.RiskNormal(-0.0000000257*A145^4+0.0000163*A145^3-0.003686*A145^2+0.3024*A145+1.445,(-0.0000000257*A145^4+0.0000163*A145^3-0.003686*A145^2+0.3024*A145+1.445)*0.355,_xll.RiskTruncateP(0.05,0.95),_xll.RiskName("Milk Intake"),_xll.RiskUnits("kg"))</f>
        <v>#NAME?</v>
      </c>
      <c r="L145" s="134" t="e" cm="1">
        <f t="array" aca="1" ref="L145" ca="1">_xll.RiskNormal(5.4702*LN(A145)-22.889,(5.4702*LN(A145)-22.889)*0.35,_xll.RiskTruncateP(0.05,0.95),_xll.RiskName("DMI"),_xll.RiskUnits("kg"))</f>
        <v>#NAME?</v>
      </c>
      <c r="M145" s="134" t="e" cm="1">
        <f t="array" aca="1" ref="M145" ca="1">_xll.RiskNormal(0.0243*L145,0.005*L145,_xll.RiskTruncateP(0.05,0.95),_xll.RiskName("Soil Intake"),_xll.RiskUnits("kg"))</f>
        <v>#NAME?</v>
      </c>
      <c r="N145" s="134" t="e">
        <f t="shared" ca="1" si="24"/>
        <v>#NAME?</v>
      </c>
      <c r="O145" s="134" t="e">
        <f t="shared" ca="1" si="25"/>
        <v>#NAME?</v>
      </c>
      <c r="P145" s="134" t="e">
        <f t="shared" ca="1" si="20"/>
        <v>#NAME?</v>
      </c>
      <c r="Q145" s="134" t="e">
        <f t="shared" ca="1" si="20"/>
        <v>#NAME?</v>
      </c>
      <c r="R145" s="134" t="e">
        <f t="shared" ca="1" si="20"/>
        <v>#NAME?</v>
      </c>
      <c r="S145" s="134" t="e">
        <f t="shared" ca="1" si="26"/>
        <v>#NAME?</v>
      </c>
      <c r="T145" s="134" t="e" cm="1">
        <f t="array" aca="1" ref="T145" ca="1">U144-(U144*(0.5^(1/_xll.RiskNormal('SW7'!C$2,'SW7'!D$2,_xll.RiskTruncateP(0.05,0.95),_xll.RiskName("Halflife"),_xll.RiskUnits("d")))))</f>
        <v>#NAME?</v>
      </c>
      <c r="U145" s="134" t="e">
        <f t="shared" ca="1" si="27"/>
        <v>#NAME?</v>
      </c>
      <c r="V145" s="137" t="e" cm="1">
        <f t="array" aca="1" ref="V145" ca="1">(U145*_xll.RiskNormal('SW7'!C$3,'SW7'!D$3,_xll.RiskTruncateP(0.05,0.95),_xll.RiskName("PFAS MUSCLE FRAC"))/(B145*_xll.RiskNormal('SW7'!C$4,'SW7'!E$4,_xll.RiskTruncateP(0.05,0.95),_xll.RiskName("MUSCLE BW FRAC"))))/1000</f>
        <v>#NAME?</v>
      </c>
      <c r="W145" s="137" t="e" cm="1">
        <f t="array" aca="1" ref="W145" ca="1">V145/_xll.RiskNormal('SW7'!C$5,'SW7'!D$5,_xll.RiskTruncateP(0.05,0.95),_xll.RiskName("Serum Part"))</f>
        <v>#NAME?</v>
      </c>
    </row>
    <row r="146" spans="1:23" x14ac:dyDescent="0.35">
      <c r="A146" s="133">
        <f t="shared" si="21"/>
        <v>143</v>
      </c>
      <c r="B146" s="134" t="e" cm="1">
        <f t="array" aca="1" ref="B146" ca="1">B145+_xll.RiskNormal(0.5584 + 2*0.001787*A146 -3*0.00000155*A146^2 - 4*0.00000000133*A146^3,0.35*(0.5584 + 2*0.001787*A146 -3*0.00000155*A146^2 - 4*0.00000000133*A146^3),_xll.RiskTruncateP(0.05,0.95),_xll.RiskName("BW Gain"),_xll.RiskUnits("kg"))</f>
        <v>#NAME?</v>
      </c>
      <c r="C146" s="133" t="e" cm="1">
        <f t="array" aca="1" ref="C146" ca="1">_xll.RiskNormal(190,190*0.3941,_xll.RiskTruncateP(0.05,0.95),_xll.RiskName("Diet 1 Feed"),_xll.RiskUnits("ng/kg dry"))</f>
        <v>#NAME?</v>
      </c>
      <c r="D146" s="133">
        <v>0</v>
      </c>
      <c r="E146" s="163">
        <v>0</v>
      </c>
      <c r="F146" s="134" t="e" cm="1">
        <f t="array" aca="1" ref="F146" ca="1">_xll.RiskNormal((-0.0001*A146^2+0.0196*A146+11.697),(-0.0001*A146^2+0.0196*A146+11.697)*0.062,_xll.RiskTruncateP(0.05,0.95),_xll.RiskName("DMI Cow"),_xll.RiskUnits("kg"))</f>
        <v>#NAME?</v>
      </c>
      <c r="G146" s="134" t="e">
        <f t="shared" ca="1" si="19"/>
        <v>#NAME?</v>
      </c>
      <c r="H146" s="134" t="e" cm="1">
        <f t="array" aca="1" ref="H146" ca="1">_xll.RiskNormal('SW7'!C$12,'SW7'!D$12,_xll.RiskTruncateP(0.05,0.95),_xll.RiskName("Water Intake Cow"),_xll.RiskUnits("L"))</f>
        <v>#NAME?</v>
      </c>
      <c r="I146" s="134" t="e">
        <f t="shared" ca="1" si="22"/>
        <v>#NAME?</v>
      </c>
      <c r="J146" s="134" t="e">
        <f t="shared" ca="1" si="23"/>
        <v>#NAME?</v>
      </c>
      <c r="K146" s="134" t="e" cm="1">
        <f t="array" aca="1" ref="K146" ca="1">_xll.RiskNormal(-0.0000000257*A146^4+0.0000163*A146^3-0.003686*A146^2+0.3024*A146+1.445,(-0.0000000257*A146^4+0.0000163*A146^3-0.003686*A146^2+0.3024*A146+1.445)*0.355,_xll.RiskTruncateP(0.05,0.95),_xll.RiskName("Milk Intake"),_xll.RiskUnits("kg"))</f>
        <v>#NAME?</v>
      </c>
      <c r="L146" s="134" t="e" cm="1">
        <f t="array" aca="1" ref="L146" ca="1">_xll.RiskNormal(5.4702*LN(A146)-22.889,(5.4702*LN(A146)-22.889)*0.35,_xll.RiskTruncateP(0.05,0.95),_xll.RiskName("DMI"),_xll.RiskUnits("kg"))</f>
        <v>#NAME?</v>
      </c>
      <c r="M146" s="134" t="e" cm="1">
        <f t="array" aca="1" ref="M146" ca="1">_xll.RiskNormal(0.0243*L146,0.005*L146,_xll.RiskTruncateP(0.05,0.95),_xll.RiskName("Soil Intake"),_xll.RiskUnits("kg"))</f>
        <v>#NAME?</v>
      </c>
      <c r="N146" s="134" t="e">
        <f t="shared" ca="1" si="24"/>
        <v>#NAME?</v>
      </c>
      <c r="O146" s="134" t="e">
        <f t="shared" ca="1" si="25"/>
        <v>#NAME?</v>
      </c>
      <c r="P146" s="134" t="e">
        <f t="shared" ca="1" si="20"/>
        <v>#NAME?</v>
      </c>
      <c r="Q146" s="134" t="e">
        <f t="shared" ca="1" si="20"/>
        <v>#NAME?</v>
      </c>
      <c r="R146" s="134" t="e">
        <f t="shared" ca="1" si="20"/>
        <v>#NAME?</v>
      </c>
      <c r="S146" s="134" t="e">
        <f t="shared" ca="1" si="26"/>
        <v>#NAME?</v>
      </c>
      <c r="T146" s="134" t="e" cm="1">
        <f t="array" aca="1" ref="T146" ca="1">U145-(U145*(0.5^(1/_xll.RiskNormal('SW7'!C$2,'SW7'!D$2,_xll.RiskTruncateP(0.05,0.95),_xll.RiskName("Halflife"),_xll.RiskUnits("d")))))</f>
        <v>#NAME?</v>
      </c>
      <c r="U146" s="134" t="e">
        <f t="shared" ca="1" si="27"/>
        <v>#NAME?</v>
      </c>
      <c r="V146" s="137" t="e" cm="1">
        <f t="array" aca="1" ref="V146" ca="1">(U146*_xll.RiskNormal('SW7'!C$3,'SW7'!D$3,_xll.RiskTruncateP(0.05,0.95),_xll.RiskName("PFAS MUSCLE FRAC"))/(B146*_xll.RiskNormal('SW7'!C$4,'SW7'!E$4,_xll.RiskTruncateP(0.05,0.95),_xll.RiskName("MUSCLE BW FRAC"))))/1000</f>
        <v>#NAME?</v>
      </c>
      <c r="W146" s="137" t="e" cm="1">
        <f t="array" aca="1" ref="W146" ca="1">V146/_xll.RiskNormal('SW7'!C$5,'SW7'!D$5,_xll.RiskTruncateP(0.05,0.95),_xll.RiskName("Serum Part"))</f>
        <v>#NAME?</v>
      </c>
    </row>
    <row r="147" spans="1:23" x14ac:dyDescent="0.35">
      <c r="A147" s="133">
        <f t="shared" si="21"/>
        <v>144</v>
      </c>
      <c r="B147" s="134" t="e" cm="1">
        <f t="array" aca="1" ref="B147" ca="1">B146+_xll.RiskNormal(0.5584 + 2*0.001787*A147 -3*0.00000155*A147^2 - 4*0.00000000133*A147^3,0.35*(0.5584 + 2*0.001787*A147 -3*0.00000155*A147^2 - 4*0.00000000133*A147^3),_xll.RiskTruncateP(0.05,0.95),_xll.RiskName("BW Gain"),_xll.RiskUnits("kg"))</f>
        <v>#NAME?</v>
      </c>
      <c r="C147" s="133" t="e" cm="1">
        <f t="array" aca="1" ref="C147" ca="1">_xll.RiskNormal(190,190*0.3941,_xll.RiskTruncateP(0.05,0.95),_xll.RiskName("Diet 1 Feed"),_xll.RiskUnits("ng/kg dry"))</f>
        <v>#NAME?</v>
      </c>
      <c r="D147" s="133">
        <v>0</v>
      </c>
      <c r="E147" s="163">
        <v>0</v>
      </c>
      <c r="F147" s="134" t="e" cm="1">
        <f t="array" aca="1" ref="F147" ca="1">_xll.RiskNormal((-0.0001*A147^2+0.0196*A147+11.697),(-0.0001*A147^2+0.0196*A147+11.697)*0.062,_xll.RiskTruncateP(0.05,0.95),_xll.RiskName("DMI Cow"),_xll.RiskUnits("kg"))</f>
        <v>#NAME?</v>
      </c>
      <c r="G147" s="134" t="e">
        <f t="shared" ca="1" si="19"/>
        <v>#NAME?</v>
      </c>
      <c r="H147" s="134" t="e" cm="1">
        <f t="array" aca="1" ref="H147" ca="1">_xll.RiskNormal('SW7'!C$12,'SW7'!D$12,_xll.RiskTruncateP(0.05,0.95),_xll.RiskName("Water Intake Cow"),_xll.RiskUnits("L"))</f>
        <v>#NAME?</v>
      </c>
      <c r="I147" s="134" t="e">
        <f t="shared" ca="1" si="22"/>
        <v>#NAME?</v>
      </c>
      <c r="J147" s="134" t="e">
        <f t="shared" ca="1" si="23"/>
        <v>#NAME?</v>
      </c>
      <c r="K147" s="134" t="e" cm="1">
        <f t="array" aca="1" ref="K147" ca="1">_xll.RiskNormal(-0.0000000257*A147^4+0.0000163*A147^3-0.003686*A147^2+0.3024*A147+1.445,(-0.0000000257*A147^4+0.0000163*A147^3-0.003686*A147^2+0.3024*A147+1.445)*0.355,_xll.RiskTruncateP(0.05,0.95),_xll.RiskName("Milk Intake"),_xll.RiskUnits("kg"))</f>
        <v>#NAME?</v>
      </c>
      <c r="L147" s="134" t="e" cm="1">
        <f t="array" aca="1" ref="L147" ca="1">_xll.RiskNormal(5.4702*LN(A147)-22.889,(5.4702*LN(A147)-22.889)*0.35,_xll.RiskTruncateP(0.05,0.95),_xll.RiskName("DMI"),_xll.RiskUnits("kg"))</f>
        <v>#NAME?</v>
      </c>
      <c r="M147" s="134" t="e" cm="1">
        <f t="array" aca="1" ref="M147" ca="1">_xll.RiskNormal(0.0243*L147,0.005*L147,_xll.RiskTruncateP(0.05,0.95),_xll.RiskName("Soil Intake"),_xll.RiskUnits("kg"))</f>
        <v>#NAME?</v>
      </c>
      <c r="N147" s="134" t="e">
        <f t="shared" ca="1" si="24"/>
        <v>#NAME?</v>
      </c>
      <c r="O147" s="134" t="e">
        <f t="shared" ca="1" si="25"/>
        <v>#NAME?</v>
      </c>
      <c r="P147" s="134" t="e">
        <f t="shared" ca="1" si="20"/>
        <v>#NAME?</v>
      </c>
      <c r="Q147" s="134" t="e">
        <f t="shared" ca="1" si="20"/>
        <v>#NAME?</v>
      </c>
      <c r="R147" s="134" t="e">
        <f t="shared" ca="1" si="20"/>
        <v>#NAME?</v>
      </c>
      <c r="S147" s="134" t="e">
        <f t="shared" ca="1" si="26"/>
        <v>#NAME?</v>
      </c>
      <c r="T147" s="134" t="e" cm="1">
        <f t="array" aca="1" ref="T147" ca="1">U146-(U146*(0.5^(1/_xll.RiskNormal('SW7'!C$2,'SW7'!D$2,_xll.RiskTruncateP(0.05,0.95),_xll.RiskName("Halflife"),_xll.RiskUnits("d")))))</f>
        <v>#NAME?</v>
      </c>
      <c r="U147" s="134" t="e">
        <f t="shared" ca="1" si="27"/>
        <v>#NAME?</v>
      </c>
      <c r="V147" s="137" t="e" cm="1">
        <f t="array" aca="1" ref="V147" ca="1">(U147*_xll.RiskNormal('SW7'!C$3,'SW7'!D$3,_xll.RiskTruncateP(0.05,0.95),_xll.RiskName("PFAS MUSCLE FRAC"))/(B147*_xll.RiskNormal('SW7'!C$4,'SW7'!E$4,_xll.RiskTruncateP(0.05,0.95),_xll.RiskName("MUSCLE BW FRAC"))))/1000</f>
        <v>#NAME?</v>
      </c>
      <c r="W147" s="137" t="e" cm="1">
        <f t="array" aca="1" ref="W147" ca="1">V147/_xll.RiskNormal('SW7'!C$5,'SW7'!D$5,_xll.RiskTruncateP(0.05,0.95),_xll.RiskName("Serum Part"))</f>
        <v>#NAME?</v>
      </c>
    </row>
    <row r="148" spans="1:23" x14ac:dyDescent="0.35">
      <c r="A148" s="133">
        <f t="shared" si="21"/>
        <v>145</v>
      </c>
      <c r="B148" s="134" t="e" cm="1">
        <f t="array" aca="1" ref="B148" ca="1">B147+_xll.RiskNormal(0.5584 + 2*0.001787*A148 -3*0.00000155*A148^2 - 4*0.00000000133*A148^3,0.35*(0.5584 + 2*0.001787*A148 -3*0.00000155*A148^2 - 4*0.00000000133*A148^3),_xll.RiskTruncateP(0.05,0.95),_xll.RiskName("BW Gain"),_xll.RiskUnits("kg"))</f>
        <v>#NAME?</v>
      </c>
      <c r="C148" s="133" t="e" cm="1">
        <f t="array" aca="1" ref="C148" ca="1">_xll.RiskNormal(190,190*0.3941,_xll.RiskTruncateP(0.05,0.95),_xll.RiskName("Diet 1 Feed"),_xll.RiskUnits("ng/kg dry"))</f>
        <v>#NAME?</v>
      </c>
      <c r="D148" s="133">
        <v>0</v>
      </c>
      <c r="E148" s="163">
        <v>0</v>
      </c>
      <c r="F148" s="134" t="e" cm="1">
        <f t="array" aca="1" ref="F148" ca="1">_xll.RiskNormal((-0.0001*A148^2+0.0196*A148+11.697),(-0.0001*A148^2+0.0196*A148+11.697)*0.062,_xll.RiskTruncateP(0.05,0.95),_xll.RiskName("DMI Cow"),_xll.RiskUnits("kg"))</f>
        <v>#NAME?</v>
      </c>
      <c r="G148" s="134" t="e">
        <f t="shared" ca="1" si="19"/>
        <v>#NAME?</v>
      </c>
      <c r="H148" s="134" t="e" cm="1">
        <f t="array" aca="1" ref="H148" ca="1">_xll.RiskNormal('SW7'!C$12,'SW7'!D$12,_xll.RiskTruncateP(0.05,0.95),_xll.RiskName("Water Intake Cow"),_xll.RiskUnits("L"))</f>
        <v>#NAME?</v>
      </c>
      <c r="I148" s="134" t="e">
        <f t="shared" ca="1" si="22"/>
        <v>#NAME?</v>
      </c>
      <c r="J148" s="134" t="e">
        <f t="shared" ca="1" si="23"/>
        <v>#NAME?</v>
      </c>
      <c r="K148" s="134" t="e" cm="1">
        <f t="array" aca="1" ref="K148" ca="1">_xll.RiskNormal(-0.0000000257*A148^4+0.0000163*A148^3-0.003686*A148^2+0.3024*A148+1.445,(-0.0000000257*A148^4+0.0000163*A148^3-0.003686*A148^2+0.3024*A148+1.445)*0.355,_xll.RiskTruncateP(0.05,0.95),_xll.RiskName("Milk Intake"),_xll.RiskUnits("kg"))</f>
        <v>#NAME?</v>
      </c>
      <c r="L148" s="134" t="e" cm="1">
        <f t="array" aca="1" ref="L148" ca="1">_xll.RiskNormal(5.4702*LN(A148)-22.889,(5.4702*LN(A148)-22.889)*0.35,_xll.RiskTruncateP(0.05,0.95),_xll.RiskName("DMI"),_xll.RiskUnits("kg"))</f>
        <v>#NAME?</v>
      </c>
      <c r="M148" s="134" t="e" cm="1">
        <f t="array" aca="1" ref="M148" ca="1">_xll.RiskNormal(0.0243*L148,0.005*L148,_xll.RiskTruncateP(0.05,0.95),_xll.RiskName("Soil Intake"),_xll.RiskUnits("kg"))</f>
        <v>#NAME?</v>
      </c>
      <c r="N148" s="134" t="e">
        <f t="shared" ca="1" si="24"/>
        <v>#NAME?</v>
      </c>
      <c r="O148" s="134" t="e">
        <f t="shared" ca="1" si="25"/>
        <v>#NAME?</v>
      </c>
      <c r="P148" s="134" t="e">
        <f t="shared" ca="1" si="20"/>
        <v>#NAME?</v>
      </c>
      <c r="Q148" s="134" t="e">
        <f t="shared" ca="1" si="20"/>
        <v>#NAME?</v>
      </c>
      <c r="R148" s="134" t="e">
        <f t="shared" ca="1" si="20"/>
        <v>#NAME?</v>
      </c>
      <c r="S148" s="134" t="e">
        <f t="shared" ca="1" si="26"/>
        <v>#NAME?</v>
      </c>
      <c r="T148" s="134" t="e" cm="1">
        <f t="array" aca="1" ref="T148" ca="1">U147-(U147*(0.5^(1/_xll.RiskNormal('SW7'!C$2,'SW7'!D$2,_xll.RiskTruncateP(0.05,0.95),_xll.RiskName("Halflife"),_xll.RiskUnits("d")))))</f>
        <v>#NAME?</v>
      </c>
      <c r="U148" s="134" t="e">
        <f t="shared" ca="1" si="27"/>
        <v>#NAME?</v>
      </c>
      <c r="V148" s="137" t="e" cm="1">
        <f t="array" aca="1" ref="V148" ca="1">(U148*_xll.RiskNormal('SW7'!C$3,'SW7'!D$3,_xll.RiskTruncateP(0.05,0.95),_xll.RiskName("PFAS MUSCLE FRAC"))/(B148*_xll.RiskNormal('SW7'!C$4,'SW7'!E$4,_xll.RiskTruncateP(0.05,0.95),_xll.RiskName("MUSCLE BW FRAC"))))/1000</f>
        <v>#NAME?</v>
      </c>
      <c r="W148" s="137" t="e" cm="1">
        <f t="array" aca="1" ref="W148" ca="1">V148/_xll.RiskNormal('SW7'!C$5,'SW7'!D$5,_xll.RiskTruncateP(0.05,0.95),_xll.RiskName("Serum Part"))</f>
        <v>#NAME?</v>
      </c>
    </row>
    <row r="149" spans="1:23" x14ac:dyDescent="0.35">
      <c r="A149" s="133">
        <f t="shared" si="21"/>
        <v>146</v>
      </c>
      <c r="B149" s="134" t="e" cm="1">
        <f t="array" aca="1" ref="B149" ca="1">B148+_xll.RiskNormal(0.5584 + 2*0.001787*A149 -3*0.00000155*A149^2 - 4*0.00000000133*A149^3,0.35*(0.5584 + 2*0.001787*A149 -3*0.00000155*A149^2 - 4*0.00000000133*A149^3),_xll.RiskTruncateP(0.05,0.95),_xll.RiskName("BW Gain"),_xll.RiskUnits("kg"))</f>
        <v>#NAME?</v>
      </c>
      <c r="C149" s="133" t="e" cm="1">
        <f t="array" aca="1" ref="C149" ca="1">_xll.RiskNormal(190,190*0.3941,_xll.RiskTruncateP(0.05,0.95),_xll.RiskName("Diet 1 Feed"),_xll.RiskUnits("ng/kg dry"))</f>
        <v>#NAME?</v>
      </c>
      <c r="D149" s="133">
        <v>0</v>
      </c>
      <c r="E149" s="163">
        <v>0</v>
      </c>
      <c r="F149" s="134" t="e" cm="1">
        <f t="array" aca="1" ref="F149" ca="1">_xll.RiskNormal((-0.0001*A149^2+0.0196*A149+11.697),(-0.0001*A149^2+0.0196*A149+11.697)*0.062,_xll.RiskTruncateP(0.05,0.95),_xll.RiskName("DMI Cow"),_xll.RiskUnits("kg"))</f>
        <v>#NAME?</v>
      </c>
      <c r="G149" s="134" t="e">
        <f t="shared" ca="1" si="19"/>
        <v>#NAME?</v>
      </c>
      <c r="H149" s="134" t="e" cm="1">
        <f t="array" aca="1" ref="H149" ca="1">_xll.RiskNormal('SW7'!C$12,'SW7'!D$12,_xll.RiskTruncateP(0.05,0.95),_xll.RiskName("Water Intake Cow"),_xll.RiskUnits("L"))</f>
        <v>#NAME?</v>
      </c>
      <c r="I149" s="134" t="e">
        <f t="shared" ca="1" si="22"/>
        <v>#NAME?</v>
      </c>
      <c r="J149" s="134" t="e">
        <f t="shared" ca="1" si="23"/>
        <v>#NAME?</v>
      </c>
      <c r="K149" s="134" t="e" cm="1">
        <f t="array" aca="1" ref="K149" ca="1">_xll.RiskNormal(-0.0000000257*A149^4+0.0000163*A149^3-0.003686*A149^2+0.3024*A149+1.445,(-0.0000000257*A149^4+0.0000163*A149^3-0.003686*A149^2+0.3024*A149+1.445)*0.355,_xll.RiskTruncateP(0.05,0.95),_xll.RiskName("Milk Intake"),_xll.RiskUnits("kg"))</f>
        <v>#NAME?</v>
      </c>
      <c r="L149" s="134" t="e" cm="1">
        <f t="array" aca="1" ref="L149" ca="1">_xll.RiskNormal(5.4702*LN(A149)-22.889,(5.4702*LN(A149)-22.889)*0.35,_xll.RiskTruncateP(0.05,0.95),_xll.RiskName("DMI"),_xll.RiskUnits("kg"))</f>
        <v>#NAME?</v>
      </c>
      <c r="M149" s="134" t="e" cm="1">
        <f t="array" aca="1" ref="M149" ca="1">_xll.RiskNormal(0.0243*L149,0.005*L149,_xll.RiskTruncateP(0.05,0.95),_xll.RiskName("Soil Intake"),_xll.RiskUnits("kg"))</f>
        <v>#NAME?</v>
      </c>
      <c r="N149" s="134" t="e">
        <f t="shared" ca="1" si="24"/>
        <v>#NAME?</v>
      </c>
      <c r="O149" s="134" t="e">
        <f t="shared" ca="1" si="25"/>
        <v>#NAME?</v>
      </c>
      <c r="P149" s="134" t="e">
        <f t="shared" ca="1" si="20"/>
        <v>#NAME?</v>
      </c>
      <c r="Q149" s="134" t="e">
        <f t="shared" ca="1" si="20"/>
        <v>#NAME?</v>
      </c>
      <c r="R149" s="134" t="e">
        <f t="shared" ca="1" si="20"/>
        <v>#NAME?</v>
      </c>
      <c r="S149" s="134" t="e">
        <f t="shared" ca="1" si="26"/>
        <v>#NAME?</v>
      </c>
      <c r="T149" s="134" t="e" cm="1">
        <f t="array" aca="1" ref="T149" ca="1">U148-(U148*(0.5^(1/_xll.RiskNormal('SW7'!C$2,'SW7'!D$2,_xll.RiskTruncateP(0.05,0.95),_xll.RiskName("Halflife"),_xll.RiskUnits("d")))))</f>
        <v>#NAME?</v>
      </c>
      <c r="U149" s="134" t="e">
        <f t="shared" ca="1" si="27"/>
        <v>#NAME?</v>
      </c>
      <c r="V149" s="137" t="e" cm="1">
        <f t="array" aca="1" ref="V149" ca="1">(U149*_xll.RiskNormal('SW7'!C$3,'SW7'!D$3,_xll.RiskTruncateP(0.05,0.95),_xll.RiskName("PFAS MUSCLE FRAC"))/(B149*_xll.RiskNormal('SW7'!C$4,'SW7'!E$4,_xll.RiskTruncateP(0.05,0.95),_xll.RiskName("MUSCLE BW FRAC"))))/1000</f>
        <v>#NAME?</v>
      </c>
      <c r="W149" s="137" t="e" cm="1">
        <f t="array" aca="1" ref="W149" ca="1">V149/_xll.RiskNormal('SW7'!C$5,'SW7'!D$5,_xll.RiskTruncateP(0.05,0.95),_xll.RiskName("Serum Part"))</f>
        <v>#NAME?</v>
      </c>
    </row>
    <row r="150" spans="1:23" x14ac:dyDescent="0.35">
      <c r="A150" s="133">
        <f t="shared" si="21"/>
        <v>147</v>
      </c>
      <c r="B150" s="134" t="e" cm="1">
        <f t="array" aca="1" ref="B150" ca="1">B149+_xll.RiskNormal(0.5584 + 2*0.001787*A150 -3*0.00000155*A150^2 - 4*0.00000000133*A150^3,0.35*(0.5584 + 2*0.001787*A150 -3*0.00000155*A150^2 - 4*0.00000000133*A150^3),_xll.RiskTruncateP(0.05,0.95),_xll.RiskName("BW Gain"),_xll.RiskUnits("kg"))</f>
        <v>#NAME?</v>
      </c>
      <c r="C150" s="133" t="e" cm="1">
        <f t="array" aca="1" ref="C150" ca="1">_xll.RiskNormal(190,190*0.3941,_xll.RiskTruncateP(0.05,0.95),_xll.RiskName("Diet 1 Feed"),_xll.RiskUnits("ng/kg dry"))</f>
        <v>#NAME?</v>
      </c>
      <c r="D150" s="133">
        <v>0</v>
      </c>
      <c r="E150" s="163">
        <v>0</v>
      </c>
      <c r="F150" s="134" t="e" cm="1">
        <f t="array" aca="1" ref="F150" ca="1">_xll.RiskNormal((-0.0001*A150^2+0.0196*A150+11.697),(-0.0001*A150^2+0.0196*A150+11.697)*0.062,_xll.RiskTruncateP(0.05,0.95),_xll.RiskName("DMI Cow"),_xll.RiskUnits("kg"))</f>
        <v>#NAME?</v>
      </c>
      <c r="G150" s="134" t="e">
        <f t="shared" ca="1" si="19"/>
        <v>#NAME?</v>
      </c>
      <c r="H150" s="134" t="e" cm="1">
        <f t="array" aca="1" ref="H150" ca="1">_xll.RiskNormal('SW7'!C$12,'SW7'!D$12,_xll.RiskTruncateP(0.05,0.95),_xll.RiskName("Water Intake Cow"),_xll.RiskUnits("L"))</f>
        <v>#NAME?</v>
      </c>
      <c r="I150" s="134" t="e">
        <f t="shared" ca="1" si="22"/>
        <v>#NAME?</v>
      </c>
      <c r="J150" s="134" t="e">
        <f t="shared" ca="1" si="23"/>
        <v>#NAME?</v>
      </c>
      <c r="K150" s="134" t="e" cm="1">
        <f t="array" aca="1" ref="K150" ca="1">_xll.RiskNormal(-0.0000000257*A150^4+0.0000163*A150^3-0.003686*A150^2+0.3024*A150+1.445,(-0.0000000257*A150^4+0.0000163*A150^3-0.003686*A150^2+0.3024*A150+1.445)*0.355,_xll.RiskTruncateP(0.05,0.95),_xll.RiskName("Milk Intake"),_xll.RiskUnits("kg"))</f>
        <v>#NAME?</v>
      </c>
      <c r="L150" s="134" t="e" cm="1">
        <f t="array" aca="1" ref="L150" ca="1">_xll.RiskNormal(5.4702*LN(A150)-22.889,(5.4702*LN(A150)-22.889)*0.35,_xll.RiskTruncateP(0.05,0.95),_xll.RiskName("DMI"),_xll.RiskUnits("kg"))</f>
        <v>#NAME?</v>
      </c>
      <c r="M150" s="134" t="e" cm="1">
        <f t="array" aca="1" ref="M150" ca="1">_xll.RiskNormal(0.0243*L150,0.005*L150,_xll.RiskTruncateP(0.05,0.95),_xll.RiskName("Soil Intake"),_xll.RiskUnits("kg"))</f>
        <v>#NAME?</v>
      </c>
      <c r="N150" s="134" t="e">
        <f t="shared" ca="1" si="24"/>
        <v>#NAME?</v>
      </c>
      <c r="O150" s="134" t="e">
        <f t="shared" ca="1" si="25"/>
        <v>#NAME?</v>
      </c>
      <c r="P150" s="134" t="e">
        <f t="shared" ca="1" si="20"/>
        <v>#NAME?</v>
      </c>
      <c r="Q150" s="134" t="e">
        <f t="shared" ca="1" si="20"/>
        <v>#NAME?</v>
      </c>
      <c r="R150" s="134" t="e">
        <f t="shared" ca="1" si="20"/>
        <v>#NAME?</v>
      </c>
      <c r="S150" s="134" t="e">
        <f t="shared" ca="1" si="26"/>
        <v>#NAME?</v>
      </c>
      <c r="T150" s="134" t="e" cm="1">
        <f t="array" aca="1" ref="T150" ca="1">U149-(U149*(0.5^(1/_xll.RiskNormal('SW7'!C$2,'SW7'!D$2,_xll.RiskTruncateP(0.05,0.95),_xll.RiskName("Halflife"),_xll.RiskUnits("d")))))</f>
        <v>#NAME?</v>
      </c>
      <c r="U150" s="134" t="e">
        <f t="shared" ca="1" si="27"/>
        <v>#NAME?</v>
      </c>
      <c r="V150" s="137" t="e" cm="1">
        <f t="array" aca="1" ref="V150" ca="1">(U150*_xll.RiskNormal('SW7'!C$3,'SW7'!D$3,_xll.RiskTruncateP(0.05,0.95),_xll.RiskName("PFAS MUSCLE FRAC"))/(B150*_xll.RiskNormal('SW7'!C$4,'SW7'!E$4,_xll.RiskTruncateP(0.05,0.95),_xll.RiskName("MUSCLE BW FRAC"))))/1000</f>
        <v>#NAME?</v>
      </c>
      <c r="W150" s="137" t="e" cm="1">
        <f t="array" aca="1" ref="W150" ca="1">V150/_xll.RiskNormal('SW7'!C$5,'SW7'!D$5,_xll.RiskTruncateP(0.05,0.95),_xll.RiskName("Serum Part"))</f>
        <v>#NAME?</v>
      </c>
    </row>
    <row r="151" spans="1:23" x14ac:dyDescent="0.35">
      <c r="A151" s="133">
        <f t="shared" si="21"/>
        <v>148</v>
      </c>
      <c r="B151" s="134" t="e" cm="1">
        <f t="array" aca="1" ref="B151" ca="1">B150+_xll.RiskNormal(0.5584 + 2*0.001787*A151 -3*0.00000155*A151^2 - 4*0.00000000133*A151^3,0.35*(0.5584 + 2*0.001787*A151 -3*0.00000155*A151^2 - 4*0.00000000133*A151^3),_xll.RiskTruncateP(0.05,0.95),_xll.RiskName("BW Gain"),_xll.RiskUnits("kg"))</f>
        <v>#NAME?</v>
      </c>
      <c r="C151" s="133" t="e" cm="1">
        <f t="array" aca="1" ref="C151" ca="1">_xll.RiskNormal(190,190*0.3941,_xll.RiskTruncateP(0.05,0.95),_xll.RiskName("Diet 1 Feed"),_xll.RiskUnits("ng/kg dry"))</f>
        <v>#NAME?</v>
      </c>
      <c r="D151" s="133">
        <v>0</v>
      </c>
      <c r="E151" s="163">
        <v>0</v>
      </c>
      <c r="F151" s="134" t="e" cm="1">
        <f t="array" aca="1" ref="F151" ca="1">_xll.RiskNormal((-0.0001*A151^2+0.0196*A151+11.697),(-0.0001*A151^2+0.0196*A151+11.697)*0.062,_xll.RiskTruncateP(0.05,0.95),_xll.RiskName("DMI Cow"),_xll.RiskUnits("kg"))</f>
        <v>#NAME?</v>
      </c>
      <c r="G151" s="134" t="e">
        <f t="shared" ca="1" si="19"/>
        <v>#NAME?</v>
      </c>
      <c r="H151" s="134" t="e" cm="1">
        <f t="array" aca="1" ref="H151" ca="1">_xll.RiskNormal('SW7'!C$12,'SW7'!D$12,_xll.RiskTruncateP(0.05,0.95),_xll.RiskName("Water Intake Cow"),_xll.RiskUnits("L"))</f>
        <v>#NAME?</v>
      </c>
      <c r="I151" s="134" t="e">
        <f t="shared" ca="1" si="22"/>
        <v>#NAME?</v>
      </c>
      <c r="J151" s="134" t="e">
        <f t="shared" ca="1" si="23"/>
        <v>#NAME?</v>
      </c>
      <c r="K151" s="134" t="e" cm="1">
        <f t="array" aca="1" ref="K151" ca="1">_xll.RiskNormal(-0.0000000257*A151^4+0.0000163*A151^3-0.003686*A151^2+0.3024*A151+1.445,(-0.0000000257*A151^4+0.0000163*A151^3-0.003686*A151^2+0.3024*A151+1.445)*0.355,_xll.RiskTruncateP(0.05,0.95),_xll.RiskName("Milk Intake"),_xll.RiskUnits("kg"))</f>
        <v>#NAME?</v>
      </c>
      <c r="L151" s="134" t="e" cm="1">
        <f t="array" aca="1" ref="L151" ca="1">_xll.RiskNormal(5.4702*LN(A151)-22.889,(5.4702*LN(A151)-22.889)*0.35,_xll.RiskTruncateP(0.05,0.95),_xll.RiskName("DMI"),_xll.RiskUnits("kg"))</f>
        <v>#NAME?</v>
      </c>
      <c r="M151" s="134" t="e" cm="1">
        <f t="array" aca="1" ref="M151" ca="1">_xll.RiskNormal(0.0243*L151,0.005*L151,_xll.RiskTruncateP(0.05,0.95),_xll.RiskName("Soil Intake"),_xll.RiskUnits("kg"))</f>
        <v>#NAME?</v>
      </c>
      <c r="N151" s="134" t="e">
        <f t="shared" ca="1" si="24"/>
        <v>#NAME?</v>
      </c>
      <c r="O151" s="134" t="e">
        <f t="shared" ca="1" si="25"/>
        <v>#NAME?</v>
      </c>
      <c r="P151" s="134" t="e">
        <f t="shared" ca="1" si="20"/>
        <v>#NAME?</v>
      </c>
      <c r="Q151" s="134" t="e">
        <f t="shared" ca="1" si="20"/>
        <v>#NAME?</v>
      </c>
      <c r="R151" s="134" t="e">
        <f t="shared" ca="1" si="20"/>
        <v>#NAME?</v>
      </c>
      <c r="S151" s="134" t="e">
        <f t="shared" ca="1" si="26"/>
        <v>#NAME?</v>
      </c>
      <c r="T151" s="134" t="e" cm="1">
        <f t="array" aca="1" ref="T151" ca="1">U150-(U150*(0.5^(1/_xll.RiskNormal('SW7'!C$2,'SW7'!D$2,_xll.RiskTruncateP(0.05,0.95),_xll.RiskName("Halflife"),_xll.RiskUnits("d")))))</f>
        <v>#NAME?</v>
      </c>
      <c r="U151" s="134" t="e">
        <f t="shared" ca="1" si="27"/>
        <v>#NAME?</v>
      </c>
      <c r="V151" s="137" t="e" cm="1">
        <f t="array" aca="1" ref="V151" ca="1">(U151*_xll.RiskNormal('SW7'!C$3,'SW7'!D$3,_xll.RiskTruncateP(0.05,0.95),_xll.RiskName("PFAS MUSCLE FRAC"))/(B151*_xll.RiskNormal('SW7'!C$4,'SW7'!E$4,_xll.RiskTruncateP(0.05,0.95),_xll.RiskName("MUSCLE BW FRAC"))))/1000</f>
        <v>#NAME?</v>
      </c>
      <c r="W151" s="137" t="e" cm="1">
        <f t="array" aca="1" ref="W151" ca="1">V151/_xll.RiskNormal('SW7'!C$5,'SW7'!D$5,_xll.RiskTruncateP(0.05,0.95),_xll.RiskName("Serum Part"))</f>
        <v>#NAME?</v>
      </c>
    </row>
    <row r="152" spans="1:23" x14ac:dyDescent="0.35">
      <c r="A152" s="133">
        <f t="shared" si="21"/>
        <v>149</v>
      </c>
      <c r="B152" s="134" t="e" cm="1">
        <f t="array" aca="1" ref="B152" ca="1">B151+_xll.RiskNormal(0.5584 + 2*0.001787*A152 -3*0.00000155*A152^2 - 4*0.00000000133*A152^3,0.35*(0.5584 + 2*0.001787*A152 -3*0.00000155*A152^2 - 4*0.00000000133*A152^3),_xll.RiskTruncateP(0.05,0.95),_xll.RiskName("BW Gain"),_xll.RiskUnits("kg"))</f>
        <v>#NAME?</v>
      </c>
      <c r="C152" s="133" t="e" cm="1">
        <f t="array" aca="1" ref="C152" ca="1">_xll.RiskNormal(190,190*0.3941,_xll.RiskTruncateP(0.05,0.95),_xll.RiskName("Diet 1 Feed"),_xll.RiskUnits("ng/kg dry"))</f>
        <v>#NAME?</v>
      </c>
      <c r="D152" s="133">
        <v>0</v>
      </c>
      <c r="E152" s="163">
        <v>0</v>
      </c>
      <c r="F152" s="134" t="e" cm="1">
        <f t="array" aca="1" ref="F152" ca="1">_xll.RiskNormal((-0.0001*A152^2+0.0196*A152+11.697),(-0.0001*A152^2+0.0196*A152+11.697)*0.062,_xll.RiskTruncateP(0.05,0.95),_xll.RiskName("DMI Cow"),_xll.RiskUnits("kg"))</f>
        <v>#NAME?</v>
      </c>
      <c r="G152" s="134" t="e">
        <f t="shared" ca="1" si="19"/>
        <v>#NAME?</v>
      </c>
      <c r="H152" s="134" t="e" cm="1">
        <f t="array" aca="1" ref="H152" ca="1">_xll.RiskNormal('SW7'!C$12,'SW7'!D$12,_xll.RiskTruncateP(0.05,0.95),_xll.RiskName("Water Intake Cow"),_xll.RiskUnits("L"))</f>
        <v>#NAME?</v>
      </c>
      <c r="I152" s="134" t="e">
        <f t="shared" ca="1" si="22"/>
        <v>#NAME?</v>
      </c>
      <c r="J152" s="134" t="e">
        <f t="shared" ca="1" si="23"/>
        <v>#NAME?</v>
      </c>
      <c r="K152" s="134" t="e" cm="1">
        <f t="array" aca="1" ref="K152" ca="1">_xll.RiskNormal(-0.0000000257*A152^4+0.0000163*A152^3-0.003686*A152^2+0.3024*A152+1.445,(-0.0000000257*A152^4+0.0000163*A152^3-0.003686*A152^2+0.3024*A152+1.445)*0.355,_xll.RiskTruncateP(0.05,0.95),_xll.RiskName("Milk Intake"),_xll.RiskUnits("kg"))</f>
        <v>#NAME?</v>
      </c>
      <c r="L152" s="134" t="e" cm="1">
        <f t="array" aca="1" ref="L152" ca="1">_xll.RiskNormal(5.4702*LN(A152)-22.889,(5.4702*LN(A152)-22.889)*0.35,_xll.RiskTruncateP(0.05,0.95),_xll.RiskName("DMI"),_xll.RiskUnits("kg"))</f>
        <v>#NAME?</v>
      </c>
      <c r="M152" s="134" t="e" cm="1">
        <f t="array" aca="1" ref="M152" ca="1">_xll.RiskNormal(0.0243*L152,0.005*L152,_xll.RiskTruncateP(0.05,0.95),_xll.RiskName("Soil Intake"),_xll.RiskUnits("kg"))</f>
        <v>#NAME?</v>
      </c>
      <c r="N152" s="134" t="e">
        <f t="shared" ca="1" si="24"/>
        <v>#NAME?</v>
      </c>
      <c r="O152" s="134" t="e">
        <f t="shared" ca="1" si="25"/>
        <v>#NAME?</v>
      </c>
      <c r="P152" s="134" t="e">
        <f t="shared" ca="1" si="20"/>
        <v>#NAME?</v>
      </c>
      <c r="Q152" s="134" t="e">
        <f t="shared" ca="1" si="20"/>
        <v>#NAME?</v>
      </c>
      <c r="R152" s="134" t="e">
        <f t="shared" ca="1" si="20"/>
        <v>#NAME?</v>
      </c>
      <c r="S152" s="134" t="e">
        <f t="shared" ca="1" si="26"/>
        <v>#NAME?</v>
      </c>
      <c r="T152" s="134" t="e" cm="1">
        <f t="array" aca="1" ref="T152" ca="1">U151-(U151*(0.5^(1/_xll.RiskNormal('SW7'!C$2,'SW7'!D$2,_xll.RiskTruncateP(0.05,0.95),_xll.RiskName("Halflife"),_xll.RiskUnits("d")))))</f>
        <v>#NAME?</v>
      </c>
      <c r="U152" s="134" t="e">
        <f t="shared" ca="1" si="27"/>
        <v>#NAME?</v>
      </c>
      <c r="V152" s="137" t="e" cm="1">
        <f t="array" aca="1" ref="V152" ca="1">(U152*_xll.RiskNormal('SW7'!C$3,'SW7'!D$3,_xll.RiskTruncateP(0.05,0.95),_xll.RiskName("PFAS MUSCLE FRAC"))/(B152*_xll.RiskNormal('SW7'!C$4,'SW7'!E$4,_xll.RiskTruncateP(0.05,0.95),_xll.RiskName("MUSCLE BW FRAC"))))/1000</f>
        <v>#NAME?</v>
      </c>
      <c r="W152" s="137" t="e" cm="1">
        <f t="array" aca="1" ref="W152" ca="1">V152/_xll.RiskNormal('SW7'!C$5,'SW7'!D$5,_xll.RiskTruncateP(0.05,0.95),_xll.RiskName("Serum Part"))</f>
        <v>#NAME?</v>
      </c>
    </row>
    <row r="153" spans="1:23" x14ac:dyDescent="0.35">
      <c r="A153" s="133">
        <f t="shared" si="21"/>
        <v>150</v>
      </c>
      <c r="B153" s="134" t="e" cm="1">
        <f t="array" aca="1" ref="B153" ca="1">B152+_xll.RiskNormal(0.5584 + 2*0.001787*A153 -3*0.00000155*A153^2 - 4*0.00000000133*A153^3,0.35*(0.5584 + 2*0.001787*A153 -3*0.00000155*A153^2 - 4*0.00000000133*A153^3),_xll.RiskTruncateP(0.05,0.95),_xll.RiskName("BW Gain"),_xll.RiskUnits("kg"))</f>
        <v>#NAME?</v>
      </c>
      <c r="C153" s="133" t="e" cm="1">
        <f t="array" aca="1" ref="C153" ca="1">_xll.RiskNormal(190,190*0.3941,_xll.RiskTruncateP(0.05,0.95),_xll.RiskName("Diet 1 Feed"),_xll.RiskUnits("ng/kg dry"))</f>
        <v>#NAME?</v>
      </c>
      <c r="D153" s="133">
        <v>0</v>
      </c>
      <c r="E153" s="163">
        <v>0</v>
      </c>
      <c r="F153" s="134" t="e" cm="1">
        <f t="array" aca="1" ref="F153" ca="1">_xll.RiskNormal((-0.0001*A153^2+0.0196*A153+11.697),(-0.0001*A153^2+0.0196*A153+11.697)*0.062,_xll.RiskTruncateP(0.05,0.95),_xll.RiskName("DMI Cow"),_xll.RiskUnits("kg"))</f>
        <v>#NAME?</v>
      </c>
      <c r="G153" s="134" t="e">
        <f t="shared" ca="1" si="19"/>
        <v>#NAME?</v>
      </c>
      <c r="H153" s="134" t="e" cm="1">
        <f t="array" aca="1" ref="H153" ca="1">_xll.RiskNormal('SW7'!C$12,'SW7'!D$12,_xll.RiskTruncateP(0.05,0.95),_xll.RiskName("Water Intake Cow"),_xll.RiskUnits("L"))</f>
        <v>#NAME?</v>
      </c>
      <c r="I153" s="134" t="e">
        <f t="shared" ca="1" si="22"/>
        <v>#NAME?</v>
      </c>
      <c r="J153" s="134" t="e">
        <f t="shared" ca="1" si="23"/>
        <v>#NAME?</v>
      </c>
      <c r="K153" s="134" t="e" cm="1">
        <f t="array" aca="1" ref="K153" ca="1">_xll.RiskNormal(-0.0000000257*A153^4+0.0000163*A153^3-0.003686*A153^2+0.3024*A153+1.445,(-0.0000000257*A153^4+0.0000163*A153^3-0.003686*A153^2+0.3024*A153+1.445)*0.355,_xll.RiskTruncateP(0.05,0.95),_xll.RiskName("Milk Intake"),_xll.RiskUnits("kg"))</f>
        <v>#NAME?</v>
      </c>
      <c r="L153" s="134" t="e" cm="1">
        <f t="array" aca="1" ref="L153" ca="1">_xll.RiskNormal(5.4702*LN(A153)-22.889,(5.4702*LN(A153)-22.889)*0.35,_xll.RiskTruncateP(0.05,0.95),_xll.RiskName("DMI"),_xll.RiskUnits("kg"))</f>
        <v>#NAME?</v>
      </c>
      <c r="M153" s="134" t="e" cm="1">
        <f t="array" aca="1" ref="M153" ca="1">_xll.RiskNormal(0.0243*L153,0.005*L153,_xll.RiskTruncateP(0.05,0.95),_xll.RiskName("Soil Intake"),_xll.RiskUnits("kg"))</f>
        <v>#NAME?</v>
      </c>
      <c r="N153" s="134" t="e">
        <f t="shared" ca="1" si="24"/>
        <v>#NAME?</v>
      </c>
      <c r="O153" s="134" t="e">
        <f t="shared" ca="1" si="25"/>
        <v>#NAME?</v>
      </c>
      <c r="P153" s="134" t="e">
        <f t="shared" ca="1" si="20"/>
        <v>#NAME?</v>
      </c>
      <c r="Q153" s="134" t="e">
        <f t="shared" ca="1" si="20"/>
        <v>#NAME?</v>
      </c>
      <c r="R153" s="134" t="e">
        <f t="shared" ca="1" si="20"/>
        <v>#NAME?</v>
      </c>
      <c r="S153" s="134" t="e">
        <f t="shared" ca="1" si="26"/>
        <v>#NAME?</v>
      </c>
      <c r="T153" s="134" t="e" cm="1">
        <f t="array" aca="1" ref="T153" ca="1">U152-(U152*(0.5^(1/_xll.RiskNormal('SW7'!C$2,'SW7'!D$2,_xll.RiskTruncateP(0.05,0.95),_xll.RiskName("Halflife"),_xll.RiskUnits("d")))))</f>
        <v>#NAME?</v>
      </c>
      <c r="U153" s="134" t="e">
        <f t="shared" ca="1" si="27"/>
        <v>#NAME?</v>
      </c>
      <c r="V153" s="137" t="e" cm="1">
        <f t="array" aca="1" ref="V153" ca="1">(U153*_xll.RiskNormal('SW7'!C$3,'SW7'!D$3,_xll.RiskTruncateP(0.05,0.95),_xll.RiskName("PFAS MUSCLE FRAC"))/(B153*_xll.RiskNormal('SW7'!C$4,'SW7'!E$4,_xll.RiskTruncateP(0.05,0.95),_xll.RiskName("MUSCLE BW FRAC"))))/1000</f>
        <v>#NAME?</v>
      </c>
      <c r="W153" s="137" t="e" cm="1">
        <f t="array" aca="1" ref="W153" ca="1">V153/_xll.RiskNormal('SW7'!C$5,'SW7'!D$5,_xll.RiskTruncateP(0.05,0.95),_xll.RiskName("Serum Part"))</f>
        <v>#NAME?</v>
      </c>
    </row>
    <row r="154" spans="1:23" x14ac:dyDescent="0.35">
      <c r="A154" s="133">
        <f t="shared" si="21"/>
        <v>151</v>
      </c>
      <c r="B154" s="134" t="e" cm="1">
        <f t="array" aca="1" ref="B154" ca="1">B153+_xll.RiskNormal(0.5584 + 2*0.001787*A154 -3*0.00000155*A154^2 - 4*0.00000000133*A154^3,0.35*(0.5584 + 2*0.001787*A154 -3*0.00000155*A154^2 - 4*0.00000000133*A154^3),_xll.RiskTruncateP(0.05,0.95),_xll.RiskName("BW Gain"),_xll.RiskUnits("kg"))</f>
        <v>#NAME?</v>
      </c>
      <c r="C154" s="133" t="e" cm="1">
        <f t="array" aca="1" ref="C154" ca="1">_xll.RiskNormal(190,190*0.3941,_xll.RiskTruncateP(0.05,0.95),_xll.RiskName("Diet 1 Feed"),_xll.RiskUnits("ng/kg dry"))</f>
        <v>#NAME?</v>
      </c>
      <c r="D154" s="133">
        <v>0</v>
      </c>
      <c r="E154" s="163">
        <v>0</v>
      </c>
      <c r="F154" s="134" t="e" cm="1">
        <f t="array" aca="1" ref="F154" ca="1">_xll.RiskNormal((-0.0001*A154^2+0.0196*A154+11.697),(-0.0001*A154^2+0.0196*A154+11.697)*0.062,_xll.RiskTruncateP(0.05,0.95),_xll.RiskName("DMI Cow"),_xll.RiskUnits("kg"))</f>
        <v>#NAME?</v>
      </c>
      <c r="G154" s="134" t="e">
        <f t="shared" ca="1" si="19"/>
        <v>#NAME?</v>
      </c>
      <c r="H154" s="134" t="e" cm="1">
        <f t="array" aca="1" ref="H154" ca="1">_xll.RiskNormal('SW7'!C$12,'SW7'!D$12,_xll.RiskTruncateP(0.05,0.95),_xll.RiskName("Water Intake Cow"),_xll.RiskUnits("L"))</f>
        <v>#NAME?</v>
      </c>
      <c r="I154" s="134" t="e">
        <f t="shared" ca="1" si="22"/>
        <v>#NAME?</v>
      </c>
      <c r="J154" s="134" t="e">
        <f t="shared" ca="1" si="23"/>
        <v>#NAME?</v>
      </c>
      <c r="K154" s="134" t="e" cm="1">
        <f t="array" aca="1" ref="K154" ca="1">_xll.RiskNormal(-0.0000000257*A154^4+0.0000163*A154^3-0.003686*A154^2+0.3024*A154+1.445,(-0.0000000257*A154^4+0.0000163*A154^3-0.003686*A154^2+0.3024*A154+1.445)*0.355,_xll.RiskTruncateP(0.05,0.95),_xll.RiskName("Milk Intake"),_xll.RiskUnits("kg"))</f>
        <v>#NAME?</v>
      </c>
      <c r="L154" s="134" t="e" cm="1">
        <f t="array" aca="1" ref="L154" ca="1">_xll.RiskNormal(5.4702*LN(A154)-22.889,(5.4702*LN(A154)-22.889)*0.35,_xll.RiskTruncateP(0.05,0.95),_xll.RiskName("DMI"),_xll.RiskUnits("kg"))</f>
        <v>#NAME?</v>
      </c>
      <c r="M154" s="134" t="e" cm="1">
        <f t="array" aca="1" ref="M154" ca="1">_xll.RiskNormal(0.0243*L154,0.005*L154,_xll.RiskTruncateP(0.05,0.95),_xll.RiskName("Soil Intake"),_xll.RiskUnits("kg"))</f>
        <v>#NAME?</v>
      </c>
      <c r="N154" s="134" t="e">
        <f t="shared" ca="1" si="24"/>
        <v>#NAME?</v>
      </c>
      <c r="O154" s="134" t="e">
        <f t="shared" ca="1" si="25"/>
        <v>#NAME?</v>
      </c>
      <c r="P154" s="134" t="e">
        <f t="shared" ca="1" si="20"/>
        <v>#NAME?</v>
      </c>
      <c r="Q154" s="134" t="e">
        <f t="shared" ca="1" si="20"/>
        <v>#NAME?</v>
      </c>
      <c r="R154" s="134" t="e">
        <f t="shared" ca="1" si="20"/>
        <v>#NAME?</v>
      </c>
      <c r="S154" s="134" t="e">
        <f t="shared" ca="1" si="26"/>
        <v>#NAME?</v>
      </c>
      <c r="T154" s="134" t="e" cm="1">
        <f t="array" aca="1" ref="T154" ca="1">U153-(U153*(0.5^(1/_xll.RiskNormal('SW7'!C$2,'SW7'!D$2,_xll.RiskTruncateP(0.05,0.95),_xll.RiskName("Halflife"),_xll.RiskUnits("d")))))</f>
        <v>#NAME?</v>
      </c>
      <c r="U154" s="134" t="e">
        <f t="shared" ca="1" si="27"/>
        <v>#NAME?</v>
      </c>
      <c r="V154" s="137" t="e" cm="1">
        <f t="array" aca="1" ref="V154" ca="1">(U154*_xll.RiskNormal('SW7'!C$3,'SW7'!D$3,_xll.RiskTruncateP(0.05,0.95),_xll.RiskName("PFAS MUSCLE FRAC"))/(B154*_xll.RiskNormal('SW7'!C$4,'SW7'!E$4,_xll.RiskTruncateP(0.05,0.95),_xll.RiskName("MUSCLE BW FRAC"))))/1000</f>
        <v>#NAME?</v>
      </c>
      <c r="W154" s="137" t="e" cm="1">
        <f t="array" aca="1" ref="W154" ca="1">V154/_xll.RiskNormal('SW7'!C$5,'SW7'!D$5,_xll.RiskTruncateP(0.05,0.95),_xll.RiskName("Serum Part"))</f>
        <v>#NAME?</v>
      </c>
    </row>
    <row r="155" spans="1:23" x14ac:dyDescent="0.35">
      <c r="A155" s="133">
        <f t="shared" si="21"/>
        <v>152</v>
      </c>
      <c r="B155" s="134" t="e" cm="1">
        <f t="array" aca="1" ref="B155" ca="1">B154+_xll.RiskNormal(0.5584 + 2*0.001787*A155 -3*0.00000155*A155^2 - 4*0.00000000133*A155^3,0.35*(0.5584 + 2*0.001787*A155 -3*0.00000155*A155^2 - 4*0.00000000133*A155^3),_xll.RiskTruncateP(0.05,0.95),_xll.RiskName("BW Gain"),_xll.RiskUnits("kg"))</f>
        <v>#NAME?</v>
      </c>
      <c r="C155" s="133" t="e" cm="1">
        <f t="array" aca="1" ref="C155" ca="1">_xll.RiskNormal(190,190*0.3941,_xll.RiskTruncateP(0.05,0.95),_xll.RiskName("Diet 1 Feed"),_xll.RiskUnits("ng/kg dry"))</f>
        <v>#NAME?</v>
      </c>
      <c r="D155" s="133">
        <v>0</v>
      </c>
      <c r="E155" s="163">
        <v>0</v>
      </c>
      <c r="F155" s="134" t="e" cm="1">
        <f t="array" aca="1" ref="F155" ca="1">_xll.RiskNormal((-0.0001*A155^2+0.0196*A155+11.697),(-0.0001*A155^2+0.0196*A155+11.697)*0.062,_xll.RiskTruncateP(0.05,0.95),_xll.RiskName("DMI Cow"),_xll.RiskUnits("kg"))</f>
        <v>#NAME?</v>
      </c>
      <c r="G155" s="134" t="e">
        <f t="shared" ca="1" si="19"/>
        <v>#NAME?</v>
      </c>
      <c r="H155" s="134" t="e" cm="1">
        <f t="array" aca="1" ref="H155" ca="1">_xll.RiskNormal('SW7'!C$12,'SW7'!D$12,_xll.RiskTruncateP(0.05,0.95),_xll.RiskName("Water Intake Cow"),_xll.RiskUnits("L"))</f>
        <v>#NAME?</v>
      </c>
      <c r="I155" s="134" t="e">
        <f t="shared" ca="1" si="22"/>
        <v>#NAME?</v>
      </c>
      <c r="J155" s="134" t="e">
        <f t="shared" ca="1" si="23"/>
        <v>#NAME?</v>
      </c>
      <c r="K155" s="134" t="e" cm="1">
        <f t="array" aca="1" ref="K155" ca="1">_xll.RiskNormal(-0.0000000257*A155^4+0.0000163*A155^3-0.003686*A155^2+0.3024*A155+1.445,(-0.0000000257*A155^4+0.0000163*A155^3-0.003686*A155^2+0.3024*A155+1.445)*0.355,_xll.RiskTruncateP(0.05,0.95),_xll.RiskName("Milk Intake"),_xll.RiskUnits("kg"))</f>
        <v>#NAME?</v>
      </c>
      <c r="L155" s="134" t="e" cm="1">
        <f t="array" aca="1" ref="L155" ca="1">_xll.RiskNormal(5.4702*LN(A155)-22.889,(5.4702*LN(A155)-22.889)*0.35,_xll.RiskTruncateP(0.05,0.95),_xll.RiskName("DMI"),_xll.RiskUnits("kg"))</f>
        <v>#NAME?</v>
      </c>
      <c r="M155" s="134" t="e" cm="1">
        <f t="array" aca="1" ref="M155" ca="1">_xll.RiskNormal(0.0243*L155,0.005*L155,_xll.RiskTruncateP(0.05,0.95),_xll.RiskName("Soil Intake"),_xll.RiskUnits("kg"))</f>
        <v>#NAME?</v>
      </c>
      <c r="N155" s="134" t="e">
        <f t="shared" ca="1" si="24"/>
        <v>#NAME?</v>
      </c>
      <c r="O155" s="134" t="e">
        <f t="shared" ca="1" si="25"/>
        <v>#NAME?</v>
      </c>
      <c r="P155" s="134" t="e">
        <f t="shared" ca="1" si="20"/>
        <v>#NAME?</v>
      </c>
      <c r="Q155" s="134" t="e">
        <f t="shared" ca="1" si="20"/>
        <v>#NAME?</v>
      </c>
      <c r="R155" s="134" t="e">
        <f t="shared" ca="1" si="20"/>
        <v>#NAME?</v>
      </c>
      <c r="S155" s="134" t="e">
        <f t="shared" ca="1" si="26"/>
        <v>#NAME?</v>
      </c>
      <c r="T155" s="134" t="e" cm="1">
        <f t="array" aca="1" ref="T155" ca="1">U154-(U154*(0.5^(1/_xll.RiskNormal('SW7'!C$2,'SW7'!D$2,_xll.RiskTruncateP(0.05,0.95),_xll.RiskName("Halflife"),_xll.RiskUnits("d")))))</f>
        <v>#NAME?</v>
      </c>
      <c r="U155" s="134" t="e">
        <f t="shared" ca="1" si="27"/>
        <v>#NAME?</v>
      </c>
      <c r="V155" s="137" t="e" cm="1">
        <f t="array" aca="1" ref="V155" ca="1">(U155*_xll.RiskNormal('SW7'!C$3,'SW7'!D$3,_xll.RiskTruncateP(0.05,0.95),_xll.RiskName("PFAS MUSCLE FRAC"))/(B155*_xll.RiskNormal('SW7'!C$4,'SW7'!E$4,_xll.RiskTruncateP(0.05,0.95),_xll.RiskName("MUSCLE BW FRAC"))))/1000</f>
        <v>#NAME?</v>
      </c>
      <c r="W155" s="137" t="e" cm="1">
        <f t="array" aca="1" ref="W155" ca="1">V155/_xll.RiskNormal('SW7'!C$5,'SW7'!D$5,_xll.RiskTruncateP(0.05,0.95),_xll.RiskName("Serum Part"))</f>
        <v>#NAME?</v>
      </c>
    </row>
    <row r="156" spans="1:23" x14ac:dyDescent="0.35">
      <c r="A156" s="133">
        <f t="shared" si="21"/>
        <v>153</v>
      </c>
      <c r="B156" s="134" t="e" cm="1">
        <f t="array" aca="1" ref="B156" ca="1">B155+_xll.RiskNormal(0.5584 + 2*0.001787*A156 -3*0.00000155*A156^2 - 4*0.00000000133*A156^3,0.35*(0.5584 + 2*0.001787*A156 -3*0.00000155*A156^2 - 4*0.00000000133*A156^3),_xll.RiskTruncateP(0.05,0.95),_xll.RiskName("BW Gain"),_xll.RiskUnits("kg"))</f>
        <v>#NAME?</v>
      </c>
      <c r="C156" s="133" t="e" cm="1">
        <f t="array" aca="1" ref="C156" ca="1">_xll.RiskNormal(190,190*0.3941,_xll.RiskTruncateP(0.05,0.95),_xll.RiskName("Diet 1 Feed"),_xll.RiskUnits("ng/kg dry"))</f>
        <v>#NAME?</v>
      </c>
      <c r="D156" s="133">
        <v>0</v>
      </c>
      <c r="E156" s="163">
        <v>0</v>
      </c>
      <c r="F156" s="134" t="e" cm="1">
        <f t="array" aca="1" ref="F156" ca="1">_xll.RiskNormal((-0.0001*A156^2+0.0196*A156+11.697),(-0.0001*A156^2+0.0196*A156+11.697)*0.062,_xll.RiskTruncateP(0.05,0.95),_xll.RiskName("DMI Cow"),_xll.RiskUnits("kg"))</f>
        <v>#NAME?</v>
      </c>
      <c r="G156" s="134" t="e">
        <f t="shared" ca="1" si="19"/>
        <v>#NAME?</v>
      </c>
      <c r="H156" s="134" t="e" cm="1">
        <f t="array" aca="1" ref="H156" ca="1">_xll.RiskNormal('SW7'!C$12,'SW7'!D$12,_xll.RiskTruncateP(0.05,0.95),_xll.RiskName("Water Intake Cow"),_xll.RiskUnits("L"))</f>
        <v>#NAME?</v>
      </c>
      <c r="I156" s="134" t="e">
        <f t="shared" ca="1" si="22"/>
        <v>#NAME?</v>
      </c>
      <c r="J156" s="134" t="e">
        <f t="shared" ca="1" si="23"/>
        <v>#NAME?</v>
      </c>
      <c r="K156" s="134" t="e" cm="1">
        <f t="array" aca="1" ref="K156" ca="1">_xll.RiskNormal(-0.0000000257*A156^4+0.0000163*A156^3-0.003686*A156^2+0.3024*A156+1.445,(-0.0000000257*A156^4+0.0000163*A156^3-0.003686*A156^2+0.3024*A156+1.445)*0.355,_xll.RiskTruncateP(0.05,0.95),_xll.RiskName("Milk Intake"),_xll.RiskUnits("kg"))</f>
        <v>#NAME?</v>
      </c>
      <c r="L156" s="134" t="e" cm="1">
        <f t="array" aca="1" ref="L156" ca="1">_xll.RiskNormal(5.4702*LN(A156)-22.889,(5.4702*LN(A156)-22.889)*0.35,_xll.RiskTruncateP(0.05,0.95),_xll.RiskName("DMI"),_xll.RiskUnits("kg"))</f>
        <v>#NAME?</v>
      </c>
      <c r="M156" s="134" t="e" cm="1">
        <f t="array" aca="1" ref="M156" ca="1">_xll.RiskNormal(0.0243*L156,0.005*L156,_xll.RiskTruncateP(0.05,0.95),_xll.RiskName("Soil Intake"),_xll.RiskUnits("kg"))</f>
        <v>#NAME?</v>
      </c>
      <c r="N156" s="134" t="e">
        <f t="shared" ca="1" si="24"/>
        <v>#NAME?</v>
      </c>
      <c r="O156" s="134" t="e">
        <f t="shared" ca="1" si="25"/>
        <v>#NAME?</v>
      </c>
      <c r="P156" s="134" t="e">
        <f t="shared" ca="1" si="20"/>
        <v>#NAME?</v>
      </c>
      <c r="Q156" s="134" t="e">
        <f t="shared" ca="1" si="20"/>
        <v>#NAME?</v>
      </c>
      <c r="R156" s="134" t="e">
        <f t="shared" ca="1" si="20"/>
        <v>#NAME?</v>
      </c>
      <c r="S156" s="134" t="e">
        <f t="shared" ca="1" si="26"/>
        <v>#NAME?</v>
      </c>
      <c r="T156" s="134" t="e" cm="1">
        <f t="array" aca="1" ref="T156" ca="1">U155-(U155*(0.5^(1/_xll.RiskNormal('SW7'!C$2,'SW7'!D$2,_xll.RiskTruncateP(0.05,0.95),_xll.RiskName("Halflife"),_xll.RiskUnits("d")))))</f>
        <v>#NAME?</v>
      </c>
      <c r="U156" s="134" t="e">
        <f t="shared" ca="1" si="27"/>
        <v>#NAME?</v>
      </c>
      <c r="V156" s="137" t="e" cm="1">
        <f t="array" aca="1" ref="V156" ca="1">(U156*_xll.RiskNormal('SW7'!C$3,'SW7'!D$3,_xll.RiskTruncateP(0.05,0.95),_xll.RiskName("PFAS MUSCLE FRAC"))/(B156*_xll.RiskNormal('SW7'!C$4,'SW7'!E$4,_xll.RiskTruncateP(0.05,0.95),_xll.RiskName("MUSCLE BW FRAC"))))/1000</f>
        <v>#NAME?</v>
      </c>
      <c r="W156" s="137" t="e" cm="1">
        <f t="array" aca="1" ref="W156" ca="1">V156/_xll.RiskNormal('SW7'!C$5,'SW7'!D$5,_xll.RiskTruncateP(0.05,0.95),_xll.RiskName("Serum Part"))</f>
        <v>#NAME?</v>
      </c>
    </row>
    <row r="157" spans="1:23" x14ac:dyDescent="0.35">
      <c r="A157" s="133">
        <f t="shared" si="21"/>
        <v>154</v>
      </c>
      <c r="B157" s="134" t="e" cm="1">
        <f t="array" aca="1" ref="B157" ca="1">B156+_xll.RiskNormal(0.5584 + 2*0.001787*A157 -3*0.00000155*A157^2 - 4*0.00000000133*A157^3,0.35*(0.5584 + 2*0.001787*A157 -3*0.00000155*A157^2 - 4*0.00000000133*A157^3),_xll.RiskTruncateP(0.05,0.95),_xll.RiskName("BW Gain"),_xll.RiskUnits("kg"))</f>
        <v>#NAME?</v>
      </c>
      <c r="C157" s="133" t="e" cm="1">
        <f t="array" aca="1" ref="C157" ca="1">_xll.RiskNormal(190,190*0.3941,_xll.RiskTruncateP(0.05,0.95),_xll.RiskName("Diet 1 Feed"),_xll.RiskUnits("ng/kg dry"))</f>
        <v>#NAME?</v>
      </c>
      <c r="D157" s="133">
        <v>0</v>
      </c>
      <c r="E157" s="163">
        <v>0</v>
      </c>
      <c r="F157" s="134" t="e" cm="1">
        <f t="array" aca="1" ref="F157" ca="1">_xll.RiskNormal((-0.0001*A157^2+0.0196*A157+11.697),(-0.0001*A157^2+0.0196*A157+11.697)*0.062,_xll.RiskTruncateP(0.05,0.95),_xll.RiskName("DMI Cow"),_xll.RiskUnits("kg"))</f>
        <v>#NAME?</v>
      </c>
      <c r="G157" s="134" t="e">
        <f t="shared" ca="1" si="19"/>
        <v>#NAME?</v>
      </c>
      <c r="H157" s="134" t="e" cm="1">
        <f t="array" aca="1" ref="H157" ca="1">_xll.RiskNormal('SW7'!C$12,'SW7'!D$12,_xll.RiskTruncateP(0.05,0.95),_xll.RiskName("Water Intake Cow"),_xll.RiskUnits("L"))</f>
        <v>#NAME?</v>
      </c>
      <c r="I157" s="134" t="e">
        <f t="shared" ca="1" si="22"/>
        <v>#NAME?</v>
      </c>
      <c r="J157" s="134" t="e">
        <f t="shared" ca="1" si="23"/>
        <v>#NAME?</v>
      </c>
      <c r="K157" s="134" t="e" cm="1">
        <f t="array" aca="1" ref="K157" ca="1">_xll.RiskNormal(-0.0000000257*A157^4+0.0000163*A157^3-0.003686*A157^2+0.3024*A157+1.445,(-0.0000000257*A157^4+0.0000163*A157^3-0.003686*A157^2+0.3024*A157+1.445)*0.355,_xll.RiskTruncateP(0.05,0.95),_xll.RiskName("Milk Intake"),_xll.RiskUnits("kg"))</f>
        <v>#NAME?</v>
      </c>
      <c r="L157" s="134" t="e" cm="1">
        <f t="array" aca="1" ref="L157" ca="1">_xll.RiskNormal(5.4702*LN(A157)-22.889,(5.4702*LN(A157)-22.889)*0.35,_xll.RiskTruncateP(0.05,0.95),_xll.RiskName("DMI"),_xll.RiskUnits("kg"))</f>
        <v>#NAME?</v>
      </c>
      <c r="M157" s="134" t="e" cm="1">
        <f t="array" aca="1" ref="M157" ca="1">_xll.RiskNormal(0.0243*L157,0.005*L157,_xll.RiskTruncateP(0.05,0.95),_xll.RiskName("Soil Intake"),_xll.RiskUnits("kg"))</f>
        <v>#NAME?</v>
      </c>
      <c r="N157" s="134" t="e">
        <f t="shared" ca="1" si="24"/>
        <v>#NAME?</v>
      </c>
      <c r="O157" s="134" t="e">
        <f t="shared" ca="1" si="25"/>
        <v>#NAME?</v>
      </c>
      <c r="P157" s="134" t="e">
        <f t="shared" ca="1" si="20"/>
        <v>#NAME?</v>
      </c>
      <c r="Q157" s="134" t="e">
        <f t="shared" ca="1" si="20"/>
        <v>#NAME?</v>
      </c>
      <c r="R157" s="134" t="e">
        <f t="shared" ca="1" si="20"/>
        <v>#NAME?</v>
      </c>
      <c r="S157" s="134" t="e">
        <f t="shared" ca="1" si="26"/>
        <v>#NAME?</v>
      </c>
      <c r="T157" s="134" t="e" cm="1">
        <f t="array" aca="1" ref="T157" ca="1">U156-(U156*(0.5^(1/_xll.RiskNormal('SW7'!C$2,'SW7'!D$2,_xll.RiskTruncateP(0.05,0.95),_xll.RiskName("Halflife"),_xll.RiskUnits("d")))))</f>
        <v>#NAME?</v>
      </c>
      <c r="U157" s="134" t="e">
        <f t="shared" ca="1" si="27"/>
        <v>#NAME?</v>
      </c>
      <c r="V157" s="137" t="e" cm="1">
        <f t="array" aca="1" ref="V157" ca="1">(U157*_xll.RiskNormal('SW7'!C$3,'SW7'!D$3,_xll.RiskTruncateP(0.05,0.95),_xll.RiskName("PFAS MUSCLE FRAC"))/(B157*_xll.RiskNormal('SW7'!C$4,'SW7'!E$4,_xll.RiskTruncateP(0.05,0.95),_xll.RiskName("MUSCLE BW FRAC"))))/1000</f>
        <v>#NAME?</v>
      </c>
      <c r="W157" s="137" t="e" cm="1">
        <f t="array" aca="1" ref="W157" ca="1">V157/_xll.RiskNormal('SW7'!C$5,'SW7'!D$5,_xll.RiskTruncateP(0.05,0.95),_xll.RiskName("Serum Part"))</f>
        <v>#NAME?</v>
      </c>
    </row>
    <row r="158" spans="1:23" x14ac:dyDescent="0.35">
      <c r="A158" s="133">
        <f t="shared" si="21"/>
        <v>155</v>
      </c>
      <c r="B158" s="134" t="e" cm="1">
        <f t="array" aca="1" ref="B158" ca="1">B157+_xll.RiskNormal(0.5584 + 2*0.001787*A158 -3*0.00000155*A158^2 - 4*0.00000000133*A158^3,0.35*(0.5584 + 2*0.001787*A158 -3*0.00000155*A158^2 - 4*0.00000000133*A158^3),_xll.RiskTruncateP(0.05,0.95),_xll.RiskName("BW Gain"),_xll.RiskUnits("kg"))</f>
        <v>#NAME?</v>
      </c>
      <c r="C158" s="133" t="e" cm="1">
        <f t="array" aca="1" ref="C158" ca="1">_xll.RiskNormal(190,190*0.3941,_xll.RiskTruncateP(0.05,0.95),_xll.RiskName("Diet 1 Feed"),_xll.RiskUnits("ng/kg dry"))</f>
        <v>#NAME?</v>
      </c>
      <c r="D158" s="133">
        <v>0</v>
      </c>
      <c r="E158" s="163">
        <v>0</v>
      </c>
      <c r="F158" s="134" t="e" cm="1">
        <f t="array" aca="1" ref="F158" ca="1">_xll.RiskNormal((-0.0001*A158^2+0.0196*A158+11.697),(-0.0001*A158^2+0.0196*A158+11.697)*0.062,_xll.RiskTruncateP(0.05,0.95),_xll.RiskName("DMI Cow"),_xll.RiskUnits("kg"))</f>
        <v>#NAME?</v>
      </c>
      <c r="G158" s="134" t="e">
        <f t="shared" ca="1" si="19"/>
        <v>#NAME?</v>
      </c>
      <c r="H158" s="134" t="e" cm="1">
        <f t="array" aca="1" ref="H158" ca="1">_xll.RiskNormal('SW7'!C$12,'SW7'!D$12,_xll.RiskTruncateP(0.05,0.95),_xll.RiskName("Water Intake Cow"),_xll.RiskUnits("L"))</f>
        <v>#NAME?</v>
      </c>
      <c r="I158" s="134" t="e">
        <f t="shared" ca="1" si="22"/>
        <v>#NAME?</v>
      </c>
      <c r="J158" s="134" t="e">
        <f t="shared" ca="1" si="23"/>
        <v>#NAME?</v>
      </c>
      <c r="K158" s="134" t="e" cm="1">
        <f t="array" aca="1" ref="K158" ca="1">_xll.RiskNormal(-0.0000000257*A158^4+0.0000163*A158^3-0.003686*A158^2+0.3024*A158+1.445,(-0.0000000257*A158^4+0.0000163*A158^3-0.003686*A158^2+0.3024*A158+1.445)*0.355,_xll.RiskTruncateP(0.05,0.95),_xll.RiskName("Milk Intake"),_xll.RiskUnits("kg"))</f>
        <v>#NAME?</v>
      </c>
      <c r="L158" s="134" t="e" cm="1">
        <f t="array" aca="1" ref="L158" ca="1">_xll.RiskNormal(5.4702*LN(A158)-22.889,(5.4702*LN(A158)-22.889)*0.35,_xll.RiskTruncateP(0.05,0.95),_xll.RiskName("DMI"),_xll.RiskUnits("kg"))</f>
        <v>#NAME?</v>
      </c>
      <c r="M158" s="134" t="e" cm="1">
        <f t="array" aca="1" ref="M158" ca="1">_xll.RiskNormal(0.0243*L158,0.005*L158,_xll.RiskTruncateP(0.05,0.95),_xll.RiskName("Soil Intake"),_xll.RiskUnits("kg"))</f>
        <v>#NAME?</v>
      </c>
      <c r="N158" s="134" t="e">
        <f t="shared" ca="1" si="24"/>
        <v>#NAME?</v>
      </c>
      <c r="O158" s="134" t="e">
        <f t="shared" ca="1" si="25"/>
        <v>#NAME?</v>
      </c>
      <c r="P158" s="134" t="e">
        <f t="shared" ca="1" si="20"/>
        <v>#NAME?</v>
      </c>
      <c r="Q158" s="134" t="e">
        <f t="shared" ca="1" si="20"/>
        <v>#NAME?</v>
      </c>
      <c r="R158" s="134" t="e">
        <f t="shared" ca="1" si="20"/>
        <v>#NAME?</v>
      </c>
      <c r="S158" s="134" t="e">
        <f t="shared" ca="1" si="26"/>
        <v>#NAME?</v>
      </c>
      <c r="T158" s="134" t="e" cm="1">
        <f t="array" aca="1" ref="T158" ca="1">U157-(U157*(0.5^(1/_xll.RiskNormal('SW7'!C$2,'SW7'!D$2,_xll.RiskTruncateP(0.05,0.95),_xll.RiskName("Halflife"),_xll.RiskUnits("d")))))</f>
        <v>#NAME?</v>
      </c>
      <c r="U158" s="134" t="e">
        <f t="shared" ca="1" si="27"/>
        <v>#NAME?</v>
      </c>
      <c r="V158" s="137" t="e" cm="1">
        <f t="array" aca="1" ref="V158" ca="1">(U158*_xll.RiskNormal('SW7'!C$3,'SW7'!D$3,_xll.RiskTruncateP(0.05,0.95),_xll.RiskName("PFAS MUSCLE FRAC"))/(B158*_xll.RiskNormal('SW7'!C$4,'SW7'!E$4,_xll.RiskTruncateP(0.05,0.95),_xll.RiskName("MUSCLE BW FRAC"))))/1000</f>
        <v>#NAME?</v>
      </c>
      <c r="W158" s="137" t="e" cm="1">
        <f t="array" aca="1" ref="W158" ca="1">V158/_xll.RiskNormal('SW7'!C$5,'SW7'!D$5,_xll.RiskTruncateP(0.05,0.95),_xll.RiskName("Serum Part"))</f>
        <v>#NAME?</v>
      </c>
    </row>
    <row r="159" spans="1:23" x14ac:dyDescent="0.35">
      <c r="A159" s="133">
        <f t="shared" si="21"/>
        <v>156</v>
      </c>
      <c r="B159" s="134" t="e" cm="1">
        <f t="array" aca="1" ref="B159" ca="1">B158+_xll.RiskNormal(0.5584 + 2*0.001787*A159 -3*0.00000155*A159^2 - 4*0.00000000133*A159^3,0.35*(0.5584 + 2*0.001787*A159 -3*0.00000155*A159^2 - 4*0.00000000133*A159^3),_xll.RiskTruncateP(0.05,0.95),_xll.RiskName("BW Gain"),_xll.RiskUnits("kg"))</f>
        <v>#NAME?</v>
      </c>
      <c r="C159" s="133" t="e" cm="1">
        <f t="array" aca="1" ref="C159" ca="1">_xll.RiskNormal(190,190*0.3941,_xll.RiskTruncateP(0.05,0.95),_xll.RiskName("Diet 1 Feed"),_xll.RiskUnits("ng/kg dry"))</f>
        <v>#NAME?</v>
      </c>
      <c r="D159" s="133">
        <v>0</v>
      </c>
      <c r="E159" s="163">
        <v>0</v>
      </c>
      <c r="F159" s="134" t="e" cm="1">
        <f t="array" aca="1" ref="F159" ca="1">_xll.RiskNormal((-0.0001*A159^2+0.0196*A159+11.697),(-0.0001*A159^2+0.0196*A159+11.697)*0.062,_xll.RiskTruncateP(0.05,0.95),_xll.RiskName("DMI Cow"),_xll.RiskUnits("kg"))</f>
        <v>#NAME?</v>
      </c>
      <c r="G159" s="134" t="e">
        <f t="shared" ca="1" si="19"/>
        <v>#NAME?</v>
      </c>
      <c r="H159" s="134" t="e" cm="1">
        <f t="array" aca="1" ref="H159" ca="1">_xll.RiskNormal('SW7'!C$12,'SW7'!D$12,_xll.RiskTruncateP(0.05,0.95),_xll.RiskName("Water Intake Cow"),_xll.RiskUnits("L"))</f>
        <v>#NAME?</v>
      </c>
      <c r="I159" s="134" t="e">
        <f t="shared" ca="1" si="22"/>
        <v>#NAME?</v>
      </c>
      <c r="J159" s="134" t="e">
        <f t="shared" ca="1" si="23"/>
        <v>#NAME?</v>
      </c>
      <c r="K159" s="134" t="e" cm="1">
        <f t="array" aca="1" ref="K159" ca="1">_xll.RiskNormal(-0.0000000257*A159^4+0.0000163*A159^3-0.003686*A159^2+0.3024*A159+1.445,(-0.0000000257*A159^4+0.0000163*A159^3-0.003686*A159^2+0.3024*A159+1.445)*0.355,_xll.RiskTruncateP(0.05,0.95),_xll.RiskName("Milk Intake"),_xll.RiskUnits("kg"))</f>
        <v>#NAME?</v>
      </c>
      <c r="L159" s="134" t="e" cm="1">
        <f t="array" aca="1" ref="L159" ca="1">_xll.RiskNormal(5.4702*LN(A159)-22.889,(5.4702*LN(A159)-22.889)*0.35,_xll.RiskTruncateP(0.05,0.95),_xll.RiskName("DMI"),_xll.RiskUnits("kg"))</f>
        <v>#NAME?</v>
      </c>
      <c r="M159" s="134" t="e" cm="1">
        <f t="array" aca="1" ref="M159" ca="1">_xll.RiskNormal(0.0243*L159,0.005*L159,_xll.RiskTruncateP(0.05,0.95),_xll.RiskName("Soil Intake"),_xll.RiskUnits("kg"))</f>
        <v>#NAME?</v>
      </c>
      <c r="N159" s="134" t="e">
        <f t="shared" ca="1" si="24"/>
        <v>#NAME?</v>
      </c>
      <c r="O159" s="134" t="e">
        <f t="shared" ca="1" si="25"/>
        <v>#NAME?</v>
      </c>
      <c r="P159" s="134" t="e">
        <f t="shared" ca="1" si="20"/>
        <v>#NAME?</v>
      </c>
      <c r="Q159" s="134" t="e">
        <f t="shared" ca="1" si="20"/>
        <v>#NAME?</v>
      </c>
      <c r="R159" s="134" t="e">
        <f t="shared" ca="1" si="20"/>
        <v>#NAME?</v>
      </c>
      <c r="S159" s="134" t="e">
        <f t="shared" ca="1" si="26"/>
        <v>#NAME?</v>
      </c>
      <c r="T159" s="134" t="e" cm="1">
        <f t="array" aca="1" ref="T159" ca="1">U158-(U158*(0.5^(1/_xll.RiskNormal('SW7'!C$2,'SW7'!D$2,_xll.RiskTruncateP(0.05,0.95),_xll.RiskName("Halflife"),_xll.RiskUnits("d")))))</f>
        <v>#NAME?</v>
      </c>
      <c r="U159" s="134" t="e">
        <f t="shared" ca="1" si="27"/>
        <v>#NAME?</v>
      </c>
      <c r="V159" s="137" t="e" cm="1">
        <f t="array" aca="1" ref="V159" ca="1">(U159*_xll.RiskNormal('SW7'!C$3,'SW7'!D$3,_xll.RiskTruncateP(0.05,0.95),_xll.RiskName("PFAS MUSCLE FRAC"))/(B159*_xll.RiskNormal('SW7'!C$4,'SW7'!E$4,_xll.RiskTruncateP(0.05,0.95),_xll.RiskName("MUSCLE BW FRAC"))))/1000</f>
        <v>#NAME?</v>
      </c>
      <c r="W159" s="137" t="e" cm="1">
        <f t="array" aca="1" ref="W159" ca="1">V159/_xll.RiskNormal('SW7'!C$5,'SW7'!D$5,_xll.RiskTruncateP(0.05,0.95),_xll.RiskName("Serum Part"))</f>
        <v>#NAME?</v>
      </c>
    </row>
    <row r="160" spans="1:23" x14ac:dyDescent="0.35">
      <c r="A160" s="133">
        <f t="shared" si="21"/>
        <v>157</v>
      </c>
      <c r="B160" s="134" t="e" cm="1">
        <f t="array" aca="1" ref="B160" ca="1">B159+_xll.RiskNormal(0.5584 + 2*0.001787*A160 -3*0.00000155*A160^2 - 4*0.00000000133*A160^3,0.35*(0.5584 + 2*0.001787*A160 -3*0.00000155*A160^2 - 4*0.00000000133*A160^3),_xll.RiskTruncateP(0.05,0.95),_xll.RiskName("BW Gain"),_xll.RiskUnits("kg"))</f>
        <v>#NAME?</v>
      </c>
      <c r="C160" s="133" t="e" cm="1">
        <f t="array" aca="1" ref="C160" ca="1">_xll.RiskNormal(190,190*0.3941,_xll.RiskTruncateP(0.05,0.95),_xll.RiskName("Diet 1 Feed"),_xll.RiskUnits("ng/kg dry"))</f>
        <v>#NAME?</v>
      </c>
      <c r="D160" s="133">
        <v>0</v>
      </c>
      <c r="E160" s="163">
        <v>0</v>
      </c>
      <c r="F160" s="134" t="e" cm="1">
        <f t="array" aca="1" ref="F160" ca="1">_xll.RiskNormal((-0.0001*A160^2+0.0196*A160+11.697),(-0.0001*A160^2+0.0196*A160+11.697)*0.062,_xll.RiskTruncateP(0.05,0.95),_xll.RiskName("DMI Cow"),_xll.RiskUnits("kg"))</f>
        <v>#NAME?</v>
      </c>
      <c r="G160" s="134" t="e">
        <f t="shared" ca="1" si="19"/>
        <v>#NAME?</v>
      </c>
      <c r="H160" s="134" t="e" cm="1">
        <f t="array" aca="1" ref="H160" ca="1">_xll.RiskNormal('SW7'!C$12,'SW7'!D$12,_xll.RiskTruncateP(0.05,0.95),_xll.RiskName("Water Intake Cow"),_xll.RiskUnits("L"))</f>
        <v>#NAME?</v>
      </c>
      <c r="I160" s="134" t="e">
        <f t="shared" ca="1" si="22"/>
        <v>#NAME?</v>
      </c>
      <c r="J160" s="134" t="e">
        <f t="shared" ca="1" si="23"/>
        <v>#NAME?</v>
      </c>
      <c r="K160" s="134" t="e" cm="1">
        <f t="array" aca="1" ref="K160" ca="1">_xll.RiskNormal(-0.0000000257*A160^4+0.0000163*A160^3-0.003686*A160^2+0.3024*A160+1.445,(-0.0000000257*A160^4+0.0000163*A160^3-0.003686*A160^2+0.3024*A160+1.445)*0.355,_xll.RiskTruncateP(0.05,0.95),_xll.RiskName("Milk Intake"),_xll.RiskUnits("kg"))</f>
        <v>#NAME?</v>
      </c>
      <c r="L160" s="134" t="e" cm="1">
        <f t="array" aca="1" ref="L160" ca="1">_xll.RiskNormal(5.4702*LN(A160)-22.889,(5.4702*LN(A160)-22.889)*0.35,_xll.RiskTruncateP(0.05,0.95),_xll.RiskName("DMI"),_xll.RiskUnits("kg"))</f>
        <v>#NAME?</v>
      </c>
      <c r="M160" s="134" t="e" cm="1">
        <f t="array" aca="1" ref="M160" ca="1">_xll.RiskNormal(0.0243*L160,0.005*L160,_xll.RiskTruncateP(0.05,0.95),_xll.RiskName("Soil Intake"),_xll.RiskUnits("kg"))</f>
        <v>#NAME?</v>
      </c>
      <c r="N160" s="134" t="e">
        <f t="shared" ca="1" si="24"/>
        <v>#NAME?</v>
      </c>
      <c r="O160" s="134" t="e">
        <f t="shared" ca="1" si="25"/>
        <v>#NAME?</v>
      </c>
      <c r="P160" s="134" t="e">
        <f t="shared" ca="1" si="20"/>
        <v>#NAME?</v>
      </c>
      <c r="Q160" s="134" t="e">
        <f t="shared" ca="1" si="20"/>
        <v>#NAME?</v>
      </c>
      <c r="R160" s="134" t="e">
        <f t="shared" ca="1" si="20"/>
        <v>#NAME?</v>
      </c>
      <c r="S160" s="134" t="e">
        <f t="shared" ca="1" si="26"/>
        <v>#NAME?</v>
      </c>
      <c r="T160" s="134" t="e" cm="1">
        <f t="array" aca="1" ref="T160" ca="1">U159-(U159*(0.5^(1/_xll.RiskNormal('SW7'!C$2,'SW7'!D$2,_xll.RiskTruncateP(0.05,0.95),_xll.RiskName("Halflife"),_xll.RiskUnits("d")))))</f>
        <v>#NAME?</v>
      </c>
      <c r="U160" s="134" t="e">
        <f t="shared" ca="1" si="27"/>
        <v>#NAME?</v>
      </c>
      <c r="V160" s="137" t="e" cm="1">
        <f t="array" aca="1" ref="V160" ca="1">(U160*_xll.RiskNormal('SW7'!C$3,'SW7'!D$3,_xll.RiskTruncateP(0.05,0.95),_xll.RiskName("PFAS MUSCLE FRAC"))/(B160*_xll.RiskNormal('SW7'!C$4,'SW7'!E$4,_xll.RiskTruncateP(0.05,0.95),_xll.RiskName("MUSCLE BW FRAC"))))/1000</f>
        <v>#NAME?</v>
      </c>
      <c r="W160" s="137" t="e" cm="1">
        <f t="array" aca="1" ref="W160" ca="1">V160/_xll.RiskNormal('SW7'!C$5,'SW7'!D$5,_xll.RiskTruncateP(0.05,0.95),_xll.RiskName("Serum Part"))</f>
        <v>#NAME?</v>
      </c>
    </row>
    <row r="161" spans="1:23" x14ac:dyDescent="0.35">
      <c r="A161" s="133">
        <f t="shared" si="21"/>
        <v>158</v>
      </c>
      <c r="B161" s="134" t="e" cm="1">
        <f t="array" aca="1" ref="B161" ca="1">B160+_xll.RiskNormal(0.5584 + 2*0.001787*A161 -3*0.00000155*A161^2 - 4*0.00000000133*A161^3,0.35*(0.5584 + 2*0.001787*A161 -3*0.00000155*A161^2 - 4*0.00000000133*A161^3),_xll.RiskTruncateP(0.05,0.95),_xll.RiskName("BW Gain"),_xll.RiskUnits("kg"))</f>
        <v>#NAME?</v>
      </c>
      <c r="C161" s="133" t="e" cm="1">
        <f t="array" aca="1" ref="C161" ca="1">_xll.RiskNormal(190,190*0.3941,_xll.RiskTruncateP(0.05,0.95),_xll.RiskName("Diet 1 Feed"),_xll.RiskUnits("ng/kg dry"))</f>
        <v>#NAME?</v>
      </c>
      <c r="D161" s="133">
        <v>0</v>
      </c>
      <c r="E161" s="163">
        <v>0</v>
      </c>
      <c r="F161" s="134" t="e" cm="1">
        <f t="array" aca="1" ref="F161" ca="1">_xll.RiskNormal((-0.0001*A161^2+0.0196*A161+11.697),(-0.0001*A161^2+0.0196*A161+11.697)*0.062,_xll.RiskTruncateP(0.05,0.95),_xll.RiskName("DMI Cow"),_xll.RiskUnits("kg"))</f>
        <v>#NAME?</v>
      </c>
      <c r="G161" s="134" t="e">
        <f t="shared" ref="G161:G182" ca="1" si="28">F161*0.0243</f>
        <v>#NAME?</v>
      </c>
      <c r="H161" s="134" t="e" cm="1">
        <f t="array" aca="1" ref="H161" ca="1">_xll.RiskNormal('SW7'!C$12,'SW7'!D$12,_xll.RiskTruncateP(0.05,0.95),_xll.RiskName("Water Intake Cow"),_xll.RiskUnits("L"))</f>
        <v>#NAME?</v>
      </c>
      <c r="I161" s="134" t="e">
        <f t="shared" ca="1" si="22"/>
        <v>#NAME?</v>
      </c>
      <c r="J161" s="134" t="e">
        <f t="shared" ca="1" si="23"/>
        <v>#NAME?</v>
      </c>
      <c r="K161" s="134" t="e" cm="1">
        <f t="array" aca="1" ref="K161" ca="1">_xll.RiskNormal(-0.0000000257*A161^4+0.0000163*A161^3-0.003686*A161^2+0.3024*A161+1.445,(-0.0000000257*A161^4+0.0000163*A161^3-0.003686*A161^2+0.3024*A161+1.445)*0.355,_xll.RiskTruncateP(0.05,0.95),_xll.RiskName("Milk Intake"),_xll.RiskUnits("kg"))</f>
        <v>#NAME?</v>
      </c>
      <c r="L161" s="134" t="e" cm="1">
        <f t="array" aca="1" ref="L161" ca="1">_xll.RiskNormal(5.4702*LN(A161)-22.889,(5.4702*LN(A161)-22.889)*0.35,_xll.RiskTruncateP(0.05,0.95),_xll.RiskName("DMI"),_xll.RiskUnits("kg"))</f>
        <v>#NAME?</v>
      </c>
      <c r="M161" s="134" t="e" cm="1">
        <f t="array" aca="1" ref="M161" ca="1">_xll.RiskNormal(0.0243*L161,0.005*L161,_xll.RiskTruncateP(0.05,0.95),_xll.RiskName("Soil Intake"),_xll.RiskUnits("kg"))</f>
        <v>#NAME?</v>
      </c>
      <c r="N161" s="134" t="e">
        <f t="shared" ca="1" si="24"/>
        <v>#NAME?</v>
      </c>
      <c r="O161" s="134" t="e">
        <f t="shared" ca="1" si="25"/>
        <v>#NAME?</v>
      </c>
      <c r="P161" s="134" t="e">
        <f t="shared" ca="1" si="20"/>
        <v>#NAME?</v>
      </c>
      <c r="Q161" s="134" t="e">
        <f t="shared" ca="1" si="20"/>
        <v>#NAME?</v>
      </c>
      <c r="R161" s="134" t="e">
        <f t="shared" ca="1" si="20"/>
        <v>#NAME?</v>
      </c>
      <c r="S161" s="134" t="e">
        <f t="shared" ca="1" si="26"/>
        <v>#NAME?</v>
      </c>
      <c r="T161" s="134" t="e" cm="1">
        <f t="array" aca="1" ref="T161" ca="1">U160-(U160*(0.5^(1/_xll.RiskNormal('SW7'!C$2,'SW7'!D$2,_xll.RiskTruncateP(0.05,0.95),_xll.RiskName("Halflife"),_xll.RiskUnits("d")))))</f>
        <v>#NAME?</v>
      </c>
      <c r="U161" s="134" t="e">
        <f t="shared" ca="1" si="27"/>
        <v>#NAME?</v>
      </c>
      <c r="V161" s="137" t="e" cm="1">
        <f t="array" aca="1" ref="V161" ca="1">(U161*_xll.RiskNormal('SW7'!C$3,'SW7'!D$3,_xll.RiskTruncateP(0.05,0.95),_xll.RiskName("PFAS MUSCLE FRAC"))/(B161*_xll.RiskNormal('SW7'!C$4,'SW7'!E$4,_xll.RiskTruncateP(0.05,0.95),_xll.RiskName("MUSCLE BW FRAC"))))/1000</f>
        <v>#NAME?</v>
      </c>
      <c r="W161" s="137" t="e" cm="1">
        <f t="array" aca="1" ref="W161" ca="1">V161/_xll.RiskNormal('SW7'!C$5,'SW7'!D$5,_xll.RiskTruncateP(0.05,0.95),_xll.RiskName("Serum Part"))</f>
        <v>#NAME?</v>
      </c>
    </row>
    <row r="162" spans="1:23" x14ac:dyDescent="0.35">
      <c r="A162" s="133">
        <f t="shared" si="21"/>
        <v>159</v>
      </c>
      <c r="B162" s="134" t="e" cm="1">
        <f t="array" aca="1" ref="B162" ca="1">B161+_xll.RiskNormal(0.5584 + 2*0.001787*A162 -3*0.00000155*A162^2 - 4*0.00000000133*A162^3,0.35*(0.5584 + 2*0.001787*A162 -3*0.00000155*A162^2 - 4*0.00000000133*A162^3),_xll.RiskTruncateP(0.05,0.95),_xll.RiskName("BW Gain"),_xll.RiskUnits("kg"))</f>
        <v>#NAME?</v>
      </c>
      <c r="C162" s="133" t="e" cm="1">
        <f t="array" aca="1" ref="C162" ca="1">_xll.RiskNormal(190,190*0.3941,_xll.RiskTruncateP(0.05,0.95),_xll.RiskName("Diet 1 Feed"),_xll.RiskUnits("ng/kg dry"))</f>
        <v>#NAME?</v>
      </c>
      <c r="D162" s="133">
        <v>0</v>
      </c>
      <c r="E162" s="163">
        <v>0</v>
      </c>
      <c r="F162" s="134" t="e" cm="1">
        <f t="array" aca="1" ref="F162" ca="1">_xll.RiskNormal((-0.0001*A162^2+0.0196*A162+11.697),(-0.0001*A162^2+0.0196*A162+11.697)*0.062,_xll.RiskTruncateP(0.05,0.95),_xll.RiskName("DMI Cow"),_xll.RiskUnits("kg"))</f>
        <v>#NAME?</v>
      </c>
      <c r="G162" s="134" t="e">
        <f t="shared" ca="1" si="28"/>
        <v>#NAME?</v>
      </c>
      <c r="H162" s="134" t="e" cm="1">
        <f t="array" aca="1" ref="H162" ca="1">_xll.RiskNormal('SW7'!C$12,'SW7'!D$12,_xll.RiskTruncateP(0.05,0.95),_xll.RiskName("Water Intake Cow"),_xll.RiskUnits("L"))</f>
        <v>#NAME?</v>
      </c>
      <c r="I162" s="134" t="e">
        <f t="shared" ca="1" si="22"/>
        <v>#NAME?</v>
      </c>
      <c r="J162" s="134" t="e">
        <f t="shared" ca="1" si="23"/>
        <v>#NAME?</v>
      </c>
      <c r="K162" s="134" t="e" cm="1">
        <f t="array" aca="1" ref="K162" ca="1">_xll.RiskNormal(-0.0000000257*A162^4+0.0000163*A162^3-0.003686*A162^2+0.3024*A162+1.445,(-0.0000000257*A162^4+0.0000163*A162^3-0.003686*A162^2+0.3024*A162+1.445)*0.355,_xll.RiskTruncateP(0.05,0.95),_xll.RiskName("Milk Intake"),_xll.RiskUnits("kg"))</f>
        <v>#NAME?</v>
      </c>
      <c r="L162" s="134" t="e" cm="1">
        <f t="array" aca="1" ref="L162" ca="1">_xll.RiskNormal(5.4702*LN(A162)-22.889,(5.4702*LN(A162)-22.889)*0.35,_xll.RiskTruncateP(0.05,0.95),_xll.RiskName("DMI"),_xll.RiskUnits("kg"))</f>
        <v>#NAME?</v>
      </c>
      <c r="M162" s="134" t="e" cm="1">
        <f t="array" aca="1" ref="M162" ca="1">_xll.RiskNormal(0.0243*L162,0.005*L162,_xll.RiskTruncateP(0.05,0.95),_xll.RiskName("Soil Intake"),_xll.RiskUnits("kg"))</f>
        <v>#NAME?</v>
      </c>
      <c r="N162" s="134" t="e">
        <f t="shared" ca="1" si="24"/>
        <v>#NAME?</v>
      </c>
      <c r="O162" s="134" t="e">
        <f t="shared" ca="1" si="25"/>
        <v>#NAME?</v>
      </c>
      <c r="P162" s="134" t="e">
        <f t="shared" ref="P162:R225" ca="1" si="29">C162*L162</f>
        <v>#NAME?</v>
      </c>
      <c r="Q162" s="134" t="e">
        <f t="shared" ca="1" si="29"/>
        <v>#NAME?</v>
      </c>
      <c r="R162" s="134" t="e">
        <f t="shared" ca="1" si="29"/>
        <v>#NAME?</v>
      </c>
      <c r="S162" s="134" t="e">
        <f t="shared" ca="1" si="26"/>
        <v>#NAME?</v>
      </c>
      <c r="T162" s="134" t="e" cm="1">
        <f t="array" aca="1" ref="T162" ca="1">U161-(U161*(0.5^(1/_xll.RiskNormal('SW7'!C$2,'SW7'!D$2,_xll.RiskTruncateP(0.05,0.95),_xll.RiskName("Halflife"),_xll.RiskUnits("d")))))</f>
        <v>#NAME?</v>
      </c>
      <c r="U162" s="134" t="e">
        <f t="shared" ca="1" si="27"/>
        <v>#NAME?</v>
      </c>
      <c r="V162" s="137" t="e" cm="1">
        <f t="array" aca="1" ref="V162" ca="1">(U162*_xll.RiskNormal('SW7'!C$3,'SW7'!D$3,_xll.RiskTruncateP(0.05,0.95),_xll.RiskName("PFAS MUSCLE FRAC"))/(B162*_xll.RiskNormal('SW7'!C$4,'SW7'!E$4,_xll.RiskTruncateP(0.05,0.95),_xll.RiskName("MUSCLE BW FRAC"))))/1000</f>
        <v>#NAME?</v>
      </c>
      <c r="W162" s="137" t="e" cm="1">
        <f t="array" aca="1" ref="W162" ca="1">V162/_xll.RiskNormal('SW7'!C$5,'SW7'!D$5,_xll.RiskTruncateP(0.05,0.95),_xll.RiskName("Serum Part"))</f>
        <v>#NAME?</v>
      </c>
    </row>
    <row r="163" spans="1:23" x14ac:dyDescent="0.35">
      <c r="A163" s="133">
        <f t="shared" si="21"/>
        <v>160</v>
      </c>
      <c r="B163" s="134" t="e" cm="1">
        <f t="array" aca="1" ref="B163" ca="1">B162+_xll.RiskNormal(0.5584 + 2*0.001787*A163 -3*0.00000155*A163^2 - 4*0.00000000133*A163^3,0.35*(0.5584 + 2*0.001787*A163 -3*0.00000155*A163^2 - 4*0.00000000133*A163^3),_xll.RiskTruncateP(0.05,0.95),_xll.RiskName("BW Gain"),_xll.RiskUnits("kg"))</f>
        <v>#NAME?</v>
      </c>
      <c r="C163" s="133" t="e" cm="1">
        <f t="array" aca="1" ref="C163" ca="1">_xll.RiskNormal(190,190*0.3941,_xll.RiskTruncateP(0.05,0.95),_xll.RiskName("Diet 1 Feed"),_xll.RiskUnits("ng/kg dry"))</f>
        <v>#NAME?</v>
      </c>
      <c r="D163" s="133">
        <v>0</v>
      </c>
      <c r="E163" s="163">
        <v>0</v>
      </c>
      <c r="F163" s="134" t="e" cm="1">
        <f t="array" aca="1" ref="F163" ca="1">_xll.RiskNormal((-0.0001*A163^2+0.0196*A163+11.697),(-0.0001*A163^2+0.0196*A163+11.697)*0.062,_xll.RiskTruncateP(0.05,0.95),_xll.RiskName("DMI Cow"),_xll.RiskUnits("kg"))</f>
        <v>#NAME?</v>
      </c>
      <c r="G163" s="134" t="e">
        <f t="shared" ca="1" si="28"/>
        <v>#NAME?</v>
      </c>
      <c r="H163" s="134" t="e" cm="1">
        <f t="array" aca="1" ref="H163" ca="1">_xll.RiskNormal('SW7'!C$12,'SW7'!D$12,_xll.RiskTruncateP(0.05,0.95),_xll.RiskName("Water Intake Cow"),_xll.RiskUnits("L"))</f>
        <v>#NAME?</v>
      </c>
      <c r="I163" s="134" t="e">
        <f t="shared" ca="1" si="22"/>
        <v>#NAME?</v>
      </c>
      <c r="J163" s="134" t="e">
        <f t="shared" ca="1" si="23"/>
        <v>#NAME?</v>
      </c>
      <c r="K163" s="134" t="e" cm="1">
        <f t="array" aca="1" ref="K163" ca="1">_xll.RiskNormal(-0.0000000257*A163^4+0.0000163*A163^3-0.003686*A163^2+0.3024*A163+1.445,(-0.0000000257*A163^4+0.0000163*A163^3-0.003686*A163^2+0.3024*A163+1.445)*0.355,_xll.RiskTruncateP(0.05,0.95),_xll.RiskName("Milk Intake"),_xll.RiskUnits("kg"))</f>
        <v>#NAME?</v>
      </c>
      <c r="L163" s="134" t="e" cm="1">
        <f t="array" aca="1" ref="L163" ca="1">_xll.RiskNormal(5.4702*LN(A163)-22.889,(5.4702*LN(A163)-22.889)*0.35,_xll.RiskTruncateP(0.05,0.95),_xll.RiskName("DMI"),_xll.RiskUnits("kg"))</f>
        <v>#NAME?</v>
      </c>
      <c r="M163" s="134" t="e" cm="1">
        <f t="array" aca="1" ref="M163" ca="1">_xll.RiskNormal(0.0243*L163,0.005*L163,_xll.RiskTruncateP(0.05,0.95),_xll.RiskName("Soil Intake"),_xll.RiskUnits("kg"))</f>
        <v>#NAME?</v>
      </c>
      <c r="N163" s="134" t="e">
        <f t="shared" ca="1" si="24"/>
        <v>#NAME?</v>
      </c>
      <c r="O163" s="134" t="e">
        <f t="shared" ca="1" si="25"/>
        <v>#NAME?</v>
      </c>
      <c r="P163" s="134" t="e">
        <f t="shared" ca="1" si="29"/>
        <v>#NAME?</v>
      </c>
      <c r="Q163" s="134" t="e">
        <f t="shared" ca="1" si="29"/>
        <v>#NAME?</v>
      </c>
      <c r="R163" s="134" t="e">
        <f t="shared" ca="1" si="29"/>
        <v>#NAME?</v>
      </c>
      <c r="S163" s="134" t="e">
        <f t="shared" ca="1" si="26"/>
        <v>#NAME?</v>
      </c>
      <c r="T163" s="134" t="e" cm="1">
        <f t="array" aca="1" ref="T163" ca="1">U162-(U162*(0.5^(1/_xll.RiskNormal('SW7'!C$2,'SW7'!D$2,_xll.RiskTruncateP(0.05,0.95),_xll.RiskName("Halflife"),_xll.RiskUnits("d")))))</f>
        <v>#NAME?</v>
      </c>
      <c r="U163" s="134" t="e">
        <f t="shared" ca="1" si="27"/>
        <v>#NAME?</v>
      </c>
      <c r="V163" s="137" t="e" cm="1">
        <f t="array" aca="1" ref="V163" ca="1">(U163*_xll.RiskNormal('SW7'!C$3,'SW7'!D$3,_xll.RiskTruncateP(0.05,0.95),_xll.RiskName("PFAS MUSCLE FRAC"))/(B163*_xll.RiskNormal('SW7'!C$4,'SW7'!E$4,_xll.RiskTruncateP(0.05,0.95),_xll.RiskName("MUSCLE BW FRAC"))))/1000</f>
        <v>#NAME?</v>
      </c>
      <c r="W163" s="137" t="e" cm="1">
        <f t="array" aca="1" ref="W163" ca="1">V163/_xll.RiskNormal('SW7'!C$5,'SW7'!D$5,_xll.RiskTruncateP(0.05,0.95),_xll.RiskName("Serum Part"))</f>
        <v>#NAME?</v>
      </c>
    </row>
    <row r="164" spans="1:23" x14ac:dyDescent="0.35">
      <c r="A164" s="133">
        <f t="shared" si="21"/>
        <v>161</v>
      </c>
      <c r="B164" s="134" t="e" cm="1">
        <f t="array" aca="1" ref="B164" ca="1">B163+_xll.RiskNormal(0.5584 + 2*0.001787*A164 -3*0.00000155*A164^2 - 4*0.00000000133*A164^3,0.35*(0.5584 + 2*0.001787*A164 -3*0.00000155*A164^2 - 4*0.00000000133*A164^3),_xll.RiskTruncateP(0.05,0.95),_xll.RiskName("BW Gain"),_xll.RiskUnits("kg"))</f>
        <v>#NAME?</v>
      </c>
      <c r="C164" s="133" t="e" cm="1">
        <f t="array" aca="1" ref="C164" ca="1">_xll.RiskNormal(190,190*0.3941,_xll.RiskTruncateP(0.05,0.95),_xll.RiskName("Diet 1 Feed"),_xll.RiskUnits("ng/kg dry"))</f>
        <v>#NAME?</v>
      </c>
      <c r="D164" s="133">
        <v>0</v>
      </c>
      <c r="E164" s="163">
        <v>0</v>
      </c>
      <c r="F164" s="134" t="e" cm="1">
        <f t="array" aca="1" ref="F164" ca="1">_xll.RiskNormal((-0.0001*A164^2+0.0196*A164+11.697),(-0.0001*A164^2+0.0196*A164+11.697)*0.062,_xll.RiskTruncateP(0.05,0.95),_xll.RiskName("DMI Cow"),_xll.RiskUnits("kg"))</f>
        <v>#NAME?</v>
      </c>
      <c r="G164" s="134" t="e">
        <f t="shared" ca="1" si="28"/>
        <v>#NAME?</v>
      </c>
      <c r="H164" s="134" t="e" cm="1">
        <f t="array" aca="1" ref="H164" ca="1">_xll.RiskNormal('SW7'!C$12,'SW7'!D$12,_xll.RiskTruncateP(0.05,0.95),_xll.RiskName("Water Intake Cow"),_xll.RiskUnits("L"))</f>
        <v>#NAME?</v>
      </c>
      <c r="I164" s="134" t="e">
        <f t="shared" ca="1" si="22"/>
        <v>#NAME?</v>
      </c>
      <c r="J164" s="134" t="e">
        <f t="shared" ca="1" si="23"/>
        <v>#NAME?</v>
      </c>
      <c r="K164" s="134" t="e" cm="1">
        <f t="array" aca="1" ref="K164" ca="1">_xll.RiskNormal(-0.0000000257*A164^4+0.0000163*A164^3-0.003686*A164^2+0.3024*A164+1.445,(-0.0000000257*A164^4+0.0000163*A164^3-0.003686*A164^2+0.3024*A164+1.445)*0.355,_xll.RiskTruncateP(0.05,0.95),_xll.RiskName("Milk Intake"),_xll.RiskUnits("kg"))</f>
        <v>#NAME?</v>
      </c>
      <c r="L164" s="134" t="e" cm="1">
        <f t="array" aca="1" ref="L164" ca="1">_xll.RiskNormal(5.4702*LN(A164)-22.889,(5.4702*LN(A164)-22.889)*0.35,_xll.RiskTruncateP(0.05,0.95),_xll.RiskName("DMI"),_xll.RiskUnits("kg"))</f>
        <v>#NAME?</v>
      </c>
      <c r="M164" s="134" t="e" cm="1">
        <f t="array" aca="1" ref="M164" ca="1">_xll.RiskNormal(0.0243*L164,0.005*L164,_xll.RiskTruncateP(0.05,0.95),_xll.RiskName("Soil Intake"),_xll.RiskUnits("kg"))</f>
        <v>#NAME?</v>
      </c>
      <c r="N164" s="134" t="e">
        <f t="shared" ca="1" si="24"/>
        <v>#NAME?</v>
      </c>
      <c r="O164" s="134" t="e">
        <f t="shared" ca="1" si="25"/>
        <v>#NAME?</v>
      </c>
      <c r="P164" s="134" t="e">
        <f t="shared" ca="1" si="29"/>
        <v>#NAME?</v>
      </c>
      <c r="Q164" s="134" t="e">
        <f t="shared" ca="1" si="29"/>
        <v>#NAME?</v>
      </c>
      <c r="R164" s="134" t="e">
        <f t="shared" ca="1" si="29"/>
        <v>#NAME?</v>
      </c>
      <c r="S164" s="134" t="e">
        <f t="shared" ca="1" si="26"/>
        <v>#NAME?</v>
      </c>
      <c r="T164" s="134" t="e" cm="1">
        <f t="array" aca="1" ref="T164" ca="1">U163-(U163*(0.5^(1/_xll.RiskNormal('SW7'!C$2,'SW7'!D$2,_xll.RiskTruncateP(0.05,0.95),_xll.RiskName("Halflife"),_xll.RiskUnits("d")))))</f>
        <v>#NAME?</v>
      </c>
      <c r="U164" s="134" t="e">
        <f t="shared" ca="1" si="27"/>
        <v>#NAME?</v>
      </c>
      <c r="V164" s="137" t="e" cm="1">
        <f t="array" aca="1" ref="V164" ca="1">(U164*_xll.RiskNormal('SW7'!C$3,'SW7'!D$3,_xll.RiskTruncateP(0.05,0.95),_xll.RiskName("PFAS MUSCLE FRAC"))/(B164*_xll.RiskNormal('SW7'!C$4,'SW7'!E$4,_xll.RiskTruncateP(0.05,0.95),_xll.RiskName("MUSCLE BW FRAC"))))/1000</f>
        <v>#NAME?</v>
      </c>
      <c r="W164" s="137" t="e" cm="1">
        <f t="array" aca="1" ref="W164" ca="1">V164/_xll.RiskNormal('SW7'!C$5,'SW7'!D$5,_xll.RiskTruncateP(0.05,0.95),_xll.RiskName("Serum Part"))</f>
        <v>#NAME?</v>
      </c>
    </row>
    <row r="165" spans="1:23" x14ac:dyDescent="0.35">
      <c r="A165" s="133">
        <f t="shared" si="21"/>
        <v>162</v>
      </c>
      <c r="B165" s="134" t="e" cm="1">
        <f t="array" aca="1" ref="B165" ca="1">B164+_xll.RiskNormal(0.5584 + 2*0.001787*A165 -3*0.00000155*A165^2 - 4*0.00000000133*A165^3,0.35*(0.5584 + 2*0.001787*A165 -3*0.00000155*A165^2 - 4*0.00000000133*A165^3),_xll.RiskTruncateP(0.05,0.95),_xll.RiskName("BW Gain"),_xll.RiskUnits("kg"))</f>
        <v>#NAME?</v>
      </c>
      <c r="C165" s="133" t="e" cm="1">
        <f t="array" aca="1" ref="C165" ca="1">_xll.RiskNormal(190,190*0.3941,_xll.RiskTruncateP(0.05,0.95),_xll.RiskName("Diet 1 Feed"),_xll.RiskUnits("ng/kg dry"))</f>
        <v>#NAME?</v>
      </c>
      <c r="D165" s="133">
        <v>0</v>
      </c>
      <c r="E165" s="163">
        <v>0</v>
      </c>
      <c r="F165" s="134" t="e" cm="1">
        <f t="array" aca="1" ref="F165" ca="1">_xll.RiskNormal((-0.0001*A165^2+0.0196*A165+11.697),(-0.0001*A165^2+0.0196*A165+11.697)*0.062,_xll.RiskTruncateP(0.05,0.95),_xll.RiskName("DMI Cow"),_xll.RiskUnits("kg"))</f>
        <v>#NAME?</v>
      </c>
      <c r="G165" s="134" t="e">
        <f t="shared" ca="1" si="28"/>
        <v>#NAME?</v>
      </c>
      <c r="H165" s="134" t="e" cm="1">
        <f t="array" aca="1" ref="H165" ca="1">_xll.RiskNormal('SW7'!C$12,'SW7'!D$12,_xll.RiskTruncateP(0.05,0.95),_xll.RiskName("Water Intake Cow"),_xll.RiskUnits("L"))</f>
        <v>#NAME?</v>
      </c>
      <c r="I165" s="134" t="e">
        <f t="shared" ca="1" si="22"/>
        <v>#NAME?</v>
      </c>
      <c r="J165" s="134" t="e">
        <f t="shared" ca="1" si="23"/>
        <v>#NAME?</v>
      </c>
      <c r="K165" s="134" t="e" cm="1">
        <f t="array" aca="1" ref="K165" ca="1">_xll.RiskNormal(-0.0000000257*A165^4+0.0000163*A165^3-0.003686*A165^2+0.3024*A165+1.445,(-0.0000000257*A165^4+0.0000163*A165^3-0.003686*A165^2+0.3024*A165+1.445)*0.355,_xll.RiskTruncateP(0.05,0.95),_xll.RiskName("Milk Intake"),_xll.RiskUnits("kg"))</f>
        <v>#NAME?</v>
      </c>
      <c r="L165" s="134" t="e" cm="1">
        <f t="array" aca="1" ref="L165" ca="1">_xll.RiskNormal(5.4702*LN(A165)-22.889,(5.4702*LN(A165)-22.889)*0.35,_xll.RiskTruncateP(0.05,0.95),_xll.RiskName("DMI"),_xll.RiskUnits("kg"))</f>
        <v>#NAME?</v>
      </c>
      <c r="M165" s="134" t="e" cm="1">
        <f t="array" aca="1" ref="M165" ca="1">_xll.RiskNormal(0.0243*L165,0.005*L165,_xll.RiskTruncateP(0.05,0.95),_xll.RiskName("Soil Intake"),_xll.RiskUnits("kg"))</f>
        <v>#NAME?</v>
      </c>
      <c r="N165" s="134" t="e">
        <f t="shared" ca="1" si="24"/>
        <v>#NAME?</v>
      </c>
      <c r="O165" s="134" t="e">
        <f t="shared" ca="1" si="25"/>
        <v>#NAME?</v>
      </c>
      <c r="P165" s="134" t="e">
        <f t="shared" ca="1" si="29"/>
        <v>#NAME?</v>
      </c>
      <c r="Q165" s="134" t="e">
        <f t="shared" ca="1" si="29"/>
        <v>#NAME?</v>
      </c>
      <c r="R165" s="134" t="e">
        <f t="shared" ca="1" si="29"/>
        <v>#NAME?</v>
      </c>
      <c r="S165" s="134" t="e">
        <f t="shared" ca="1" si="26"/>
        <v>#NAME?</v>
      </c>
      <c r="T165" s="134" t="e" cm="1">
        <f t="array" aca="1" ref="T165" ca="1">U164-(U164*(0.5^(1/_xll.RiskNormal('SW7'!C$2,'SW7'!D$2,_xll.RiskTruncateP(0.05,0.95),_xll.RiskName("Halflife"),_xll.RiskUnits("d")))))</f>
        <v>#NAME?</v>
      </c>
      <c r="U165" s="134" t="e">
        <f t="shared" ca="1" si="27"/>
        <v>#NAME?</v>
      </c>
      <c r="V165" s="137" t="e" cm="1">
        <f t="array" aca="1" ref="V165" ca="1">(U165*_xll.RiskNormal('SW7'!C$3,'SW7'!D$3,_xll.RiskTruncateP(0.05,0.95),_xll.RiskName("PFAS MUSCLE FRAC"))/(B165*_xll.RiskNormal('SW7'!C$4,'SW7'!E$4,_xll.RiskTruncateP(0.05,0.95),_xll.RiskName("MUSCLE BW FRAC"))))/1000</f>
        <v>#NAME?</v>
      </c>
      <c r="W165" s="137" t="e" cm="1">
        <f t="array" aca="1" ref="W165" ca="1">V165/_xll.RiskNormal('SW7'!C$5,'SW7'!D$5,_xll.RiskTruncateP(0.05,0.95),_xll.RiskName("Serum Part"))</f>
        <v>#NAME?</v>
      </c>
    </row>
    <row r="166" spans="1:23" x14ac:dyDescent="0.35">
      <c r="A166" s="133">
        <f t="shared" si="21"/>
        <v>163</v>
      </c>
      <c r="B166" s="134" t="e" cm="1">
        <f t="array" aca="1" ref="B166" ca="1">B165+_xll.RiskNormal(0.5584 + 2*0.001787*A166 -3*0.00000155*A166^2 - 4*0.00000000133*A166^3,0.35*(0.5584 + 2*0.001787*A166 -3*0.00000155*A166^2 - 4*0.00000000133*A166^3),_xll.RiskTruncateP(0.05,0.95),_xll.RiskName("BW Gain"),_xll.RiskUnits("kg"))</f>
        <v>#NAME?</v>
      </c>
      <c r="C166" s="133" t="e" cm="1">
        <f t="array" aca="1" ref="C166" ca="1">_xll.RiskNormal(190,190*0.3941,_xll.RiskTruncateP(0.05,0.95),_xll.RiskName("Diet 1 Feed"),_xll.RiskUnits("ng/kg dry"))</f>
        <v>#NAME?</v>
      </c>
      <c r="D166" s="133">
        <v>0</v>
      </c>
      <c r="E166" s="163">
        <v>0</v>
      </c>
      <c r="F166" s="134" t="e" cm="1">
        <f t="array" aca="1" ref="F166" ca="1">_xll.RiskNormal((-0.0001*A166^2+0.0196*A166+11.697),(-0.0001*A166^2+0.0196*A166+11.697)*0.062,_xll.RiskTruncateP(0.05,0.95),_xll.RiskName("DMI Cow"),_xll.RiskUnits("kg"))</f>
        <v>#NAME?</v>
      </c>
      <c r="G166" s="134" t="e">
        <f t="shared" ca="1" si="28"/>
        <v>#NAME?</v>
      </c>
      <c r="H166" s="134" t="e" cm="1">
        <f t="array" aca="1" ref="H166" ca="1">_xll.RiskNormal('SW7'!C$12,'SW7'!D$12,_xll.RiskTruncateP(0.05,0.95),_xll.RiskName("Water Intake Cow"),_xll.RiskUnits("L"))</f>
        <v>#NAME?</v>
      </c>
      <c r="I166" s="134" t="e">
        <f t="shared" ca="1" si="22"/>
        <v>#NAME?</v>
      </c>
      <c r="J166" s="134" t="e">
        <f t="shared" ca="1" si="23"/>
        <v>#NAME?</v>
      </c>
      <c r="K166" s="134" t="e" cm="1">
        <f t="array" aca="1" ref="K166" ca="1">_xll.RiskNormal(-0.0000000257*A166^4+0.0000163*A166^3-0.003686*A166^2+0.3024*A166+1.445,(-0.0000000257*A166^4+0.0000163*A166^3-0.003686*A166^2+0.3024*A166+1.445)*0.355,_xll.RiskTruncateP(0.05,0.95),_xll.RiskName("Milk Intake"),_xll.RiskUnits("kg"))</f>
        <v>#NAME?</v>
      </c>
      <c r="L166" s="134" t="e" cm="1">
        <f t="array" aca="1" ref="L166" ca="1">_xll.RiskNormal(5.4702*LN(A166)-22.889,(5.4702*LN(A166)-22.889)*0.35,_xll.RiskTruncateP(0.05,0.95),_xll.RiskName("DMI"),_xll.RiskUnits("kg"))</f>
        <v>#NAME?</v>
      </c>
      <c r="M166" s="134" t="e" cm="1">
        <f t="array" aca="1" ref="M166" ca="1">_xll.RiskNormal(0.0243*L166,0.005*L166,_xll.RiskTruncateP(0.05,0.95),_xll.RiskName("Soil Intake"),_xll.RiskUnits("kg"))</f>
        <v>#NAME?</v>
      </c>
      <c r="N166" s="134" t="e">
        <f t="shared" ca="1" si="24"/>
        <v>#NAME?</v>
      </c>
      <c r="O166" s="134" t="e">
        <f t="shared" ca="1" si="25"/>
        <v>#NAME?</v>
      </c>
      <c r="P166" s="134" t="e">
        <f t="shared" ca="1" si="29"/>
        <v>#NAME?</v>
      </c>
      <c r="Q166" s="134" t="e">
        <f t="shared" ca="1" si="29"/>
        <v>#NAME?</v>
      </c>
      <c r="R166" s="134" t="e">
        <f t="shared" ca="1" si="29"/>
        <v>#NAME?</v>
      </c>
      <c r="S166" s="134" t="e">
        <f t="shared" ca="1" si="26"/>
        <v>#NAME?</v>
      </c>
      <c r="T166" s="134" t="e" cm="1">
        <f t="array" aca="1" ref="T166" ca="1">U165-(U165*(0.5^(1/_xll.RiskNormal('SW7'!C$2,'SW7'!D$2,_xll.RiskTruncateP(0.05,0.95),_xll.RiskName("Halflife"),_xll.RiskUnits("d")))))</f>
        <v>#NAME?</v>
      </c>
      <c r="U166" s="134" t="e">
        <f t="shared" ca="1" si="27"/>
        <v>#NAME?</v>
      </c>
      <c r="V166" s="137" t="e" cm="1">
        <f t="array" aca="1" ref="V166" ca="1">(U166*_xll.RiskNormal('SW7'!C$3,'SW7'!D$3,_xll.RiskTruncateP(0.05,0.95),_xll.RiskName("PFAS MUSCLE FRAC"))/(B166*_xll.RiskNormal('SW7'!C$4,'SW7'!E$4,_xll.RiskTruncateP(0.05,0.95),_xll.RiskName("MUSCLE BW FRAC"))))/1000</f>
        <v>#NAME?</v>
      </c>
      <c r="W166" s="137" t="e" cm="1">
        <f t="array" aca="1" ref="W166" ca="1">V166/_xll.RiskNormal('SW7'!C$5,'SW7'!D$5,_xll.RiskTruncateP(0.05,0.95),_xll.RiskName("Serum Part"))</f>
        <v>#NAME?</v>
      </c>
    </row>
    <row r="167" spans="1:23" x14ac:dyDescent="0.35">
      <c r="A167" s="133">
        <f t="shared" si="21"/>
        <v>164</v>
      </c>
      <c r="B167" s="134" t="e" cm="1">
        <f t="array" aca="1" ref="B167" ca="1">B166+_xll.RiskNormal(0.5584 + 2*0.001787*A167 -3*0.00000155*A167^2 - 4*0.00000000133*A167^3,0.35*(0.5584 + 2*0.001787*A167 -3*0.00000155*A167^2 - 4*0.00000000133*A167^3),_xll.RiskTruncateP(0.05,0.95),_xll.RiskName("BW Gain"),_xll.RiskUnits("kg"))</f>
        <v>#NAME?</v>
      </c>
      <c r="C167" s="133" t="e" cm="1">
        <f t="array" aca="1" ref="C167" ca="1">_xll.RiskNormal(190,190*0.3941,_xll.RiskTruncateP(0.05,0.95),_xll.RiskName("Diet 1 Feed"),_xll.RiskUnits("ng/kg dry"))</f>
        <v>#NAME?</v>
      </c>
      <c r="D167" s="133">
        <v>0</v>
      </c>
      <c r="E167" s="163">
        <v>0</v>
      </c>
      <c r="F167" s="134" t="e" cm="1">
        <f t="array" aca="1" ref="F167" ca="1">_xll.RiskNormal((-0.0001*A167^2+0.0196*A167+11.697),(-0.0001*A167^2+0.0196*A167+11.697)*0.062,_xll.RiskTruncateP(0.05,0.95),_xll.RiskName("DMI Cow"),_xll.RiskUnits("kg"))</f>
        <v>#NAME?</v>
      </c>
      <c r="G167" s="134" t="e">
        <f t="shared" ca="1" si="28"/>
        <v>#NAME?</v>
      </c>
      <c r="H167" s="134" t="e" cm="1">
        <f t="array" aca="1" ref="H167" ca="1">_xll.RiskNormal('SW7'!C$12,'SW7'!D$12,_xll.RiskTruncateP(0.05,0.95),_xll.RiskName("Water Intake Cow"),_xll.RiskUnits("L"))</f>
        <v>#NAME?</v>
      </c>
      <c r="I167" s="134" t="e">
        <f t="shared" ca="1" si="22"/>
        <v>#NAME?</v>
      </c>
      <c r="J167" s="134" t="e">
        <f t="shared" ca="1" si="23"/>
        <v>#NAME?</v>
      </c>
      <c r="K167" s="134" t="e" cm="1">
        <f t="array" aca="1" ref="K167" ca="1">_xll.RiskNormal(-0.0000000257*A167^4+0.0000163*A167^3-0.003686*A167^2+0.3024*A167+1.445,(-0.0000000257*A167^4+0.0000163*A167^3-0.003686*A167^2+0.3024*A167+1.445)*0.355,_xll.RiskTruncateP(0.05,0.95),_xll.RiskName("Milk Intake"),_xll.RiskUnits("kg"))</f>
        <v>#NAME?</v>
      </c>
      <c r="L167" s="134" t="e" cm="1">
        <f t="array" aca="1" ref="L167" ca="1">_xll.RiskNormal(5.4702*LN(A167)-22.889,(5.4702*LN(A167)-22.889)*0.35,_xll.RiskTruncateP(0.05,0.95),_xll.RiskName("DMI"),_xll.RiskUnits("kg"))</f>
        <v>#NAME?</v>
      </c>
      <c r="M167" s="134" t="e" cm="1">
        <f t="array" aca="1" ref="M167" ca="1">_xll.RiskNormal(0.0243*L167,0.005*L167,_xll.RiskTruncateP(0.05,0.95),_xll.RiskName("Soil Intake"),_xll.RiskUnits("kg"))</f>
        <v>#NAME?</v>
      </c>
      <c r="N167" s="134" t="e">
        <f t="shared" ca="1" si="24"/>
        <v>#NAME?</v>
      </c>
      <c r="O167" s="134" t="e">
        <f t="shared" ca="1" si="25"/>
        <v>#NAME?</v>
      </c>
      <c r="P167" s="134" t="e">
        <f t="shared" ca="1" si="29"/>
        <v>#NAME?</v>
      </c>
      <c r="Q167" s="134" t="e">
        <f t="shared" ca="1" si="29"/>
        <v>#NAME?</v>
      </c>
      <c r="R167" s="134" t="e">
        <f t="shared" ca="1" si="29"/>
        <v>#NAME?</v>
      </c>
      <c r="S167" s="134" t="e">
        <f t="shared" ca="1" si="26"/>
        <v>#NAME?</v>
      </c>
      <c r="T167" s="134" t="e" cm="1">
        <f t="array" aca="1" ref="T167" ca="1">U166-(U166*(0.5^(1/_xll.RiskNormal('SW7'!C$2,'SW7'!D$2,_xll.RiskTruncateP(0.05,0.95),_xll.RiskName("Halflife"),_xll.RiskUnits("d")))))</f>
        <v>#NAME?</v>
      </c>
      <c r="U167" s="134" t="e">
        <f t="shared" ca="1" si="27"/>
        <v>#NAME?</v>
      </c>
      <c r="V167" s="137" t="e" cm="1">
        <f t="array" aca="1" ref="V167" ca="1">(U167*_xll.RiskNormal('SW7'!C$3,'SW7'!D$3,_xll.RiskTruncateP(0.05,0.95),_xll.RiskName("PFAS MUSCLE FRAC"))/(B167*_xll.RiskNormal('SW7'!C$4,'SW7'!E$4,_xll.RiskTruncateP(0.05,0.95),_xll.RiskName("MUSCLE BW FRAC"))))/1000</f>
        <v>#NAME?</v>
      </c>
      <c r="W167" s="137" t="e" cm="1">
        <f t="array" aca="1" ref="W167" ca="1">V167/_xll.RiskNormal('SW7'!C$5,'SW7'!D$5,_xll.RiskTruncateP(0.05,0.95),_xll.RiskName("Serum Part"))</f>
        <v>#NAME?</v>
      </c>
    </row>
    <row r="168" spans="1:23" x14ac:dyDescent="0.35">
      <c r="A168" s="133">
        <f t="shared" si="21"/>
        <v>165</v>
      </c>
      <c r="B168" s="134" t="e" cm="1">
        <f t="array" aca="1" ref="B168" ca="1">B167+_xll.RiskNormal(0.5584 + 2*0.001787*A168 -3*0.00000155*A168^2 - 4*0.00000000133*A168^3,0.35*(0.5584 + 2*0.001787*A168 -3*0.00000155*A168^2 - 4*0.00000000133*A168^3),_xll.RiskTruncateP(0.05,0.95),_xll.RiskName("BW Gain"),_xll.RiskUnits("kg"))</f>
        <v>#NAME?</v>
      </c>
      <c r="C168" s="133" t="e" cm="1">
        <f t="array" aca="1" ref="C168" ca="1">_xll.RiskNormal(190,190*0.3941,_xll.RiskTruncateP(0.05,0.95),_xll.RiskName("Diet 1 Feed"),_xll.RiskUnits("ng/kg dry"))</f>
        <v>#NAME?</v>
      </c>
      <c r="D168" s="133">
        <v>0</v>
      </c>
      <c r="E168" s="163">
        <v>0</v>
      </c>
      <c r="F168" s="134" t="e" cm="1">
        <f t="array" aca="1" ref="F168" ca="1">_xll.RiskNormal((-0.0001*A168^2+0.0196*A168+11.697),(-0.0001*A168^2+0.0196*A168+11.697)*0.062,_xll.RiskTruncateP(0.05,0.95),_xll.RiskName("DMI Cow"),_xll.RiskUnits("kg"))</f>
        <v>#NAME?</v>
      </c>
      <c r="G168" s="134" t="e">
        <f t="shared" ca="1" si="28"/>
        <v>#NAME?</v>
      </c>
      <c r="H168" s="134" t="e" cm="1">
        <f t="array" aca="1" ref="H168" ca="1">_xll.RiskNormal('SW7'!C$12,'SW7'!D$12,_xll.RiskTruncateP(0.05,0.95),_xll.RiskName("Water Intake Cow"),_xll.RiskUnits("L"))</f>
        <v>#NAME?</v>
      </c>
      <c r="I168" s="134" t="e">
        <f t="shared" ca="1" si="22"/>
        <v>#NAME?</v>
      </c>
      <c r="J168" s="134" t="e">
        <f t="shared" ca="1" si="23"/>
        <v>#NAME?</v>
      </c>
      <c r="K168" s="134" t="e" cm="1">
        <f t="array" aca="1" ref="K168" ca="1">_xll.RiskNormal(-0.0000000257*A168^4+0.0000163*A168^3-0.003686*A168^2+0.3024*A168+1.445,(-0.0000000257*A168^4+0.0000163*A168^3-0.003686*A168^2+0.3024*A168+1.445)*0.355,_xll.RiskTruncateP(0.05,0.95),_xll.RiskName("Milk Intake"),_xll.RiskUnits("kg"))</f>
        <v>#NAME?</v>
      </c>
      <c r="L168" s="134" t="e" cm="1">
        <f t="array" aca="1" ref="L168" ca="1">_xll.RiskNormal(5.4702*LN(A168)-22.889,(5.4702*LN(A168)-22.889)*0.35,_xll.RiskTruncateP(0.05,0.95),_xll.RiskName("DMI"),_xll.RiskUnits("kg"))</f>
        <v>#NAME?</v>
      </c>
      <c r="M168" s="134" t="e" cm="1">
        <f t="array" aca="1" ref="M168" ca="1">_xll.RiskNormal(0.0243*L168,0.005*L168,_xll.RiskTruncateP(0.05,0.95),_xll.RiskName("Soil Intake"),_xll.RiskUnits("kg"))</f>
        <v>#NAME?</v>
      </c>
      <c r="N168" s="134" t="e">
        <f t="shared" ca="1" si="24"/>
        <v>#NAME?</v>
      </c>
      <c r="O168" s="134" t="e">
        <f t="shared" ca="1" si="25"/>
        <v>#NAME?</v>
      </c>
      <c r="P168" s="134" t="e">
        <f t="shared" ca="1" si="29"/>
        <v>#NAME?</v>
      </c>
      <c r="Q168" s="134" t="e">
        <f t="shared" ca="1" si="29"/>
        <v>#NAME?</v>
      </c>
      <c r="R168" s="134" t="e">
        <f t="shared" ca="1" si="29"/>
        <v>#NAME?</v>
      </c>
      <c r="S168" s="134" t="e">
        <f t="shared" ca="1" si="26"/>
        <v>#NAME?</v>
      </c>
      <c r="T168" s="134" t="e" cm="1">
        <f t="array" aca="1" ref="T168" ca="1">U167-(U167*(0.5^(1/_xll.RiskNormal('SW7'!C$2,'SW7'!D$2,_xll.RiskTruncateP(0.05,0.95),_xll.RiskName("Halflife"),_xll.RiskUnits("d")))))</f>
        <v>#NAME?</v>
      </c>
      <c r="U168" s="134" t="e">
        <f t="shared" ca="1" si="27"/>
        <v>#NAME?</v>
      </c>
      <c r="V168" s="137" t="e" cm="1">
        <f t="array" aca="1" ref="V168" ca="1">(U168*_xll.RiskNormal('SW7'!C$3,'SW7'!D$3,_xll.RiskTruncateP(0.05,0.95),_xll.RiskName("PFAS MUSCLE FRAC"))/(B168*_xll.RiskNormal('SW7'!C$4,'SW7'!E$4,_xll.RiskTruncateP(0.05,0.95),_xll.RiskName("MUSCLE BW FRAC"))))/1000</f>
        <v>#NAME?</v>
      </c>
      <c r="W168" s="137" t="e" cm="1">
        <f t="array" aca="1" ref="W168" ca="1">V168/_xll.RiskNormal('SW7'!C$5,'SW7'!D$5,_xll.RiskTruncateP(0.05,0.95),_xll.RiskName("Serum Part"))</f>
        <v>#NAME?</v>
      </c>
    </row>
    <row r="169" spans="1:23" x14ac:dyDescent="0.35">
      <c r="A169" s="133">
        <f t="shared" si="21"/>
        <v>166</v>
      </c>
      <c r="B169" s="134" t="e" cm="1">
        <f t="array" aca="1" ref="B169" ca="1">B168+_xll.RiskNormal(0.5584 + 2*0.001787*A169 -3*0.00000155*A169^2 - 4*0.00000000133*A169^3,0.35*(0.5584 + 2*0.001787*A169 -3*0.00000155*A169^2 - 4*0.00000000133*A169^3),_xll.RiskTruncateP(0.05,0.95),_xll.RiskName("BW Gain"),_xll.RiskUnits("kg"))</f>
        <v>#NAME?</v>
      </c>
      <c r="C169" s="133" t="e" cm="1">
        <f t="array" aca="1" ref="C169" ca="1">_xll.RiskNormal(190,190*0.3941,_xll.RiskTruncateP(0.05,0.95),_xll.RiskName("Diet 1 Feed"),_xll.RiskUnits("ng/kg dry"))</f>
        <v>#NAME?</v>
      </c>
      <c r="D169" s="133">
        <v>0</v>
      </c>
      <c r="E169" s="163">
        <v>0</v>
      </c>
      <c r="F169" s="134" t="e" cm="1">
        <f t="array" aca="1" ref="F169" ca="1">_xll.RiskNormal((-0.0001*A169^2+0.0196*A169+11.697),(-0.0001*A169^2+0.0196*A169+11.697)*0.062,_xll.RiskTruncateP(0.05,0.95),_xll.RiskName("DMI Cow"),_xll.RiskUnits("kg"))</f>
        <v>#NAME?</v>
      </c>
      <c r="G169" s="134" t="e">
        <f t="shared" ca="1" si="28"/>
        <v>#NAME?</v>
      </c>
      <c r="H169" s="134" t="e" cm="1">
        <f t="array" aca="1" ref="H169" ca="1">_xll.RiskNormal('SW7'!C$12,'SW7'!D$12,_xll.RiskTruncateP(0.05,0.95),_xll.RiskName("Water Intake Cow"),_xll.RiskUnits("L"))</f>
        <v>#NAME?</v>
      </c>
      <c r="I169" s="134" t="e">
        <f t="shared" ca="1" si="22"/>
        <v>#NAME?</v>
      </c>
      <c r="J169" s="134" t="e">
        <f t="shared" ca="1" si="23"/>
        <v>#NAME?</v>
      </c>
      <c r="K169" s="134" t="e" cm="1">
        <f t="array" aca="1" ref="K169" ca="1">_xll.RiskNormal(-0.0000000257*A169^4+0.0000163*A169^3-0.003686*A169^2+0.3024*A169+1.445,(-0.0000000257*A169^4+0.0000163*A169^3-0.003686*A169^2+0.3024*A169+1.445)*0.355,_xll.RiskTruncateP(0.05,0.95),_xll.RiskName("Milk Intake"),_xll.RiskUnits("kg"))</f>
        <v>#NAME?</v>
      </c>
      <c r="L169" s="134" t="e" cm="1">
        <f t="array" aca="1" ref="L169" ca="1">_xll.RiskNormal(5.4702*LN(A169)-22.889,(5.4702*LN(A169)-22.889)*0.35,_xll.RiskTruncateP(0.05,0.95),_xll.RiskName("DMI"),_xll.RiskUnits("kg"))</f>
        <v>#NAME?</v>
      </c>
      <c r="M169" s="134" t="e" cm="1">
        <f t="array" aca="1" ref="M169" ca="1">_xll.RiskNormal(0.0243*L169,0.005*L169,_xll.RiskTruncateP(0.05,0.95),_xll.RiskName("Soil Intake"),_xll.RiskUnits("kg"))</f>
        <v>#NAME?</v>
      </c>
      <c r="N169" s="134" t="e">
        <f t="shared" ca="1" si="24"/>
        <v>#NAME?</v>
      </c>
      <c r="O169" s="134" t="e">
        <f t="shared" ca="1" si="25"/>
        <v>#NAME?</v>
      </c>
      <c r="P169" s="134" t="e">
        <f t="shared" ca="1" si="29"/>
        <v>#NAME?</v>
      </c>
      <c r="Q169" s="134" t="e">
        <f t="shared" ca="1" si="29"/>
        <v>#NAME?</v>
      </c>
      <c r="R169" s="134" t="e">
        <f t="shared" ca="1" si="29"/>
        <v>#NAME?</v>
      </c>
      <c r="S169" s="134" t="e">
        <f t="shared" ca="1" si="26"/>
        <v>#NAME?</v>
      </c>
      <c r="T169" s="134" t="e" cm="1">
        <f t="array" aca="1" ref="T169" ca="1">U168-(U168*(0.5^(1/_xll.RiskNormal('SW7'!C$2,'SW7'!D$2,_xll.RiskTruncateP(0.05,0.95),_xll.RiskName("Halflife"),_xll.RiskUnits("d")))))</f>
        <v>#NAME?</v>
      </c>
      <c r="U169" s="134" t="e">
        <f t="shared" ca="1" si="27"/>
        <v>#NAME?</v>
      </c>
      <c r="V169" s="137" t="e" cm="1">
        <f t="array" aca="1" ref="V169" ca="1">(U169*_xll.RiskNormal('SW7'!C$3,'SW7'!D$3,_xll.RiskTruncateP(0.05,0.95),_xll.RiskName("PFAS MUSCLE FRAC"))/(B169*_xll.RiskNormal('SW7'!C$4,'SW7'!E$4,_xll.RiskTruncateP(0.05,0.95),_xll.RiskName("MUSCLE BW FRAC"))))/1000</f>
        <v>#NAME?</v>
      </c>
      <c r="W169" s="137" t="e" cm="1">
        <f t="array" aca="1" ref="W169" ca="1">V169/_xll.RiskNormal('SW7'!C$5,'SW7'!D$5,_xll.RiskTruncateP(0.05,0.95),_xll.RiskName("Serum Part"))</f>
        <v>#NAME?</v>
      </c>
    </row>
    <row r="170" spans="1:23" x14ac:dyDescent="0.35">
      <c r="A170" s="133">
        <f t="shared" si="21"/>
        <v>167</v>
      </c>
      <c r="B170" s="134" t="e" cm="1">
        <f t="array" aca="1" ref="B170" ca="1">B169+_xll.RiskNormal(0.5584 + 2*0.001787*A170 -3*0.00000155*A170^2 - 4*0.00000000133*A170^3,0.35*(0.5584 + 2*0.001787*A170 -3*0.00000155*A170^2 - 4*0.00000000133*A170^3),_xll.RiskTruncateP(0.05,0.95),_xll.RiskName("BW Gain"),_xll.RiskUnits("kg"))</f>
        <v>#NAME?</v>
      </c>
      <c r="C170" s="133" t="e" cm="1">
        <f t="array" aca="1" ref="C170" ca="1">_xll.RiskNormal(190,190*0.3941,_xll.RiskTruncateP(0.05,0.95),_xll.RiskName("Diet 1 Feed"),_xll.RiskUnits("ng/kg dry"))</f>
        <v>#NAME?</v>
      </c>
      <c r="D170" s="133">
        <v>0</v>
      </c>
      <c r="E170" s="163">
        <v>0</v>
      </c>
      <c r="F170" s="134" t="e" cm="1">
        <f t="array" aca="1" ref="F170" ca="1">_xll.RiskNormal((-0.0001*A170^2+0.0196*A170+11.697),(-0.0001*A170^2+0.0196*A170+11.697)*0.062,_xll.RiskTruncateP(0.05,0.95),_xll.RiskName("DMI Cow"),_xll.RiskUnits("kg"))</f>
        <v>#NAME?</v>
      </c>
      <c r="G170" s="134" t="e">
        <f t="shared" ca="1" si="28"/>
        <v>#NAME?</v>
      </c>
      <c r="H170" s="134" t="e" cm="1">
        <f t="array" aca="1" ref="H170" ca="1">_xll.RiskNormal('SW7'!C$12,'SW7'!D$12,_xll.RiskTruncateP(0.05,0.95),_xll.RiskName("Water Intake Cow"),_xll.RiskUnits("L"))</f>
        <v>#NAME?</v>
      </c>
      <c r="I170" s="134" t="e">
        <f t="shared" ca="1" si="22"/>
        <v>#NAME?</v>
      </c>
      <c r="J170" s="134" t="e">
        <f t="shared" ca="1" si="23"/>
        <v>#NAME?</v>
      </c>
      <c r="K170" s="134" t="e" cm="1">
        <f t="array" aca="1" ref="K170" ca="1">_xll.RiskNormal(-0.0000000257*A170^4+0.0000163*A170^3-0.003686*A170^2+0.3024*A170+1.445,(-0.0000000257*A170^4+0.0000163*A170^3-0.003686*A170^2+0.3024*A170+1.445)*0.355,_xll.RiskTruncateP(0.05,0.95),_xll.RiskName("Milk Intake"),_xll.RiskUnits("kg"))</f>
        <v>#NAME?</v>
      </c>
      <c r="L170" s="134" t="e" cm="1">
        <f t="array" aca="1" ref="L170" ca="1">_xll.RiskNormal(5.4702*LN(A170)-22.889,(5.4702*LN(A170)-22.889)*0.35,_xll.RiskTruncateP(0.05,0.95),_xll.RiskName("DMI"),_xll.RiskUnits("kg"))</f>
        <v>#NAME?</v>
      </c>
      <c r="M170" s="134" t="e" cm="1">
        <f t="array" aca="1" ref="M170" ca="1">_xll.RiskNormal(0.0243*L170,0.005*L170,_xll.RiskTruncateP(0.05,0.95),_xll.RiskName("Soil Intake"),_xll.RiskUnits("kg"))</f>
        <v>#NAME?</v>
      </c>
      <c r="N170" s="134" t="e">
        <f t="shared" ca="1" si="24"/>
        <v>#NAME?</v>
      </c>
      <c r="O170" s="134" t="e">
        <f t="shared" ca="1" si="25"/>
        <v>#NAME?</v>
      </c>
      <c r="P170" s="134" t="e">
        <f t="shared" ca="1" si="29"/>
        <v>#NAME?</v>
      </c>
      <c r="Q170" s="134" t="e">
        <f t="shared" ca="1" si="29"/>
        <v>#NAME?</v>
      </c>
      <c r="R170" s="134" t="e">
        <f t="shared" ca="1" si="29"/>
        <v>#NAME?</v>
      </c>
      <c r="S170" s="134" t="e">
        <f t="shared" ca="1" si="26"/>
        <v>#NAME?</v>
      </c>
      <c r="T170" s="134" t="e" cm="1">
        <f t="array" aca="1" ref="T170" ca="1">U169-(U169*(0.5^(1/_xll.RiskNormal('SW7'!C$2,'SW7'!D$2,_xll.RiskTruncateP(0.05,0.95),_xll.RiskName("Halflife"),_xll.RiskUnits("d")))))</f>
        <v>#NAME?</v>
      </c>
      <c r="U170" s="134" t="e">
        <f t="shared" ca="1" si="27"/>
        <v>#NAME?</v>
      </c>
      <c r="V170" s="137" t="e" cm="1">
        <f t="array" aca="1" ref="V170" ca="1">(U170*_xll.RiskNormal('SW7'!C$3,'SW7'!D$3,_xll.RiskTruncateP(0.05,0.95),_xll.RiskName("PFAS MUSCLE FRAC"))/(B170*_xll.RiskNormal('SW7'!C$4,'SW7'!E$4,_xll.RiskTruncateP(0.05,0.95),_xll.RiskName("MUSCLE BW FRAC"))))/1000</f>
        <v>#NAME?</v>
      </c>
      <c r="W170" s="137" t="e" cm="1">
        <f t="array" aca="1" ref="W170" ca="1">V170/_xll.RiskNormal('SW7'!C$5,'SW7'!D$5,_xll.RiskTruncateP(0.05,0.95),_xll.RiskName("Serum Part"))</f>
        <v>#NAME?</v>
      </c>
    </row>
    <row r="171" spans="1:23" x14ac:dyDescent="0.35">
      <c r="A171" s="133">
        <f t="shared" si="21"/>
        <v>168</v>
      </c>
      <c r="B171" s="134" t="e" cm="1">
        <f t="array" aca="1" ref="B171" ca="1">B170+_xll.RiskNormal(0.5584 + 2*0.001787*A171 -3*0.00000155*A171^2 - 4*0.00000000133*A171^3,0.35*(0.5584 + 2*0.001787*A171 -3*0.00000155*A171^2 - 4*0.00000000133*A171^3),_xll.RiskTruncateP(0.05,0.95),_xll.RiskName("BW Gain"),_xll.RiskUnits("kg"))</f>
        <v>#NAME?</v>
      </c>
      <c r="C171" s="133" t="e" cm="1">
        <f t="array" aca="1" ref="C171" ca="1">_xll.RiskNormal(190,190*0.3941,_xll.RiskTruncateP(0.05,0.95),_xll.RiskName("Diet 1 Feed"),_xll.RiskUnits("ng/kg dry"))</f>
        <v>#NAME?</v>
      </c>
      <c r="D171" s="133">
        <v>0</v>
      </c>
      <c r="E171" s="163">
        <v>0</v>
      </c>
      <c r="F171" s="134" t="e" cm="1">
        <f t="array" aca="1" ref="F171" ca="1">_xll.RiskNormal((-0.0001*A171^2+0.0196*A171+11.697),(-0.0001*A171^2+0.0196*A171+11.697)*0.062,_xll.RiskTruncateP(0.05,0.95),_xll.RiskName("DMI Cow"),_xll.RiskUnits("kg"))</f>
        <v>#NAME?</v>
      </c>
      <c r="G171" s="134" t="e">
        <f t="shared" ca="1" si="28"/>
        <v>#NAME?</v>
      </c>
      <c r="H171" s="134" t="e" cm="1">
        <f t="array" aca="1" ref="H171" ca="1">_xll.RiskNormal('SW7'!C$12,'SW7'!D$12,_xll.RiskTruncateP(0.05,0.95),_xll.RiskName("Water Intake Cow"),_xll.RiskUnits("L"))</f>
        <v>#NAME?</v>
      </c>
      <c r="I171" s="134" t="e">
        <f t="shared" ca="1" si="22"/>
        <v>#NAME?</v>
      </c>
      <c r="J171" s="134" t="e">
        <f t="shared" ca="1" si="23"/>
        <v>#NAME?</v>
      </c>
      <c r="K171" s="134" t="e" cm="1">
        <f t="array" aca="1" ref="K171" ca="1">_xll.RiskNormal(-0.0000000257*A171^4+0.0000163*A171^3-0.003686*A171^2+0.3024*A171+1.445,(-0.0000000257*A171^4+0.0000163*A171^3-0.003686*A171^2+0.3024*A171+1.445)*0.355,_xll.RiskTruncateP(0.05,0.95),_xll.RiskName("Milk Intake"),_xll.RiskUnits("kg"))</f>
        <v>#NAME?</v>
      </c>
      <c r="L171" s="134" t="e" cm="1">
        <f t="array" aca="1" ref="L171" ca="1">_xll.RiskNormal(5.4702*LN(A171)-22.889,(5.4702*LN(A171)-22.889)*0.35,_xll.RiskTruncateP(0.05,0.95),_xll.RiskName("DMI"),_xll.RiskUnits("kg"))</f>
        <v>#NAME?</v>
      </c>
      <c r="M171" s="134" t="e" cm="1">
        <f t="array" aca="1" ref="M171" ca="1">_xll.RiskNormal(0.0243*L171,0.005*L171,_xll.RiskTruncateP(0.05,0.95),_xll.RiskName("Soil Intake"),_xll.RiskUnits("kg"))</f>
        <v>#NAME?</v>
      </c>
      <c r="N171" s="134" t="e">
        <f t="shared" ca="1" si="24"/>
        <v>#NAME?</v>
      </c>
      <c r="O171" s="134" t="e">
        <f t="shared" ca="1" si="25"/>
        <v>#NAME?</v>
      </c>
      <c r="P171" s="134" t="e">
        <f t="shared" ca="1" si="29"/>
        <v>#NAME?</v>
      </c>
      <c r="Q171" s="134" t="e">
        <f t="shared" ca="1" si="29"/>
        <v>#NAME?</v>
      </c>
      <c r="R171" s="134" t="e">
        <f t="shared" ca="1" si="29"/>
        <v>#NAME?</v>
      </c>
      <c r="S171" s="134" t="e">
        <f t="shared" ca="1" si="26"/>
        <v>#NAME?</v>
      </c>
      <c r="T171" s="134" t="e" cm="1">
        <f t="array" aca="1" ref="T171" ca="1">U170-(U170*(0.5^(1/_xll.RiskNormal('SW7'!C$2,'SW7'!D$2,_xll.RiskTruncateP(0.05,0.95),_xll.RiskName("Halflife"),_xll.RiskUnits("d")))))</f>
        <v>#NAME?</v>
      </c>
      <c r="U171" s="134" t="e">
        <f t="shared" ca="1" si="27"/>
        <v>#NAME?</v>
      </c>
      <c r="V171" s="137" t="e" cm="1">
        <f t="array" aca="1" ref="V171" ca="1">(U171*_xll.RiskNormal('SW7'!C$3,'SW7'!D$3,_xll.RiskTruncateP(0.05,0.95),_xll.RiskName("PFAS MUSCLE FRAC"))/(B171*_xll.RiskNormal('SW7'!C$4,'SW7'!E$4,_xll.RiskTruncateP(0.05,0.95),_xll.RiskName("MUSCLE BW FRAC"))))/1000</f>
        <v>#NAME?</v>
      </c>
      <c r="W171" s="137" t="e" cm="1">
        <f t="array" aca="1" ref="W171" ca="1">V171/_xll.RiskNormal('SW7'!C$5,'SW7'!D$5,_xll.RiskTruncateP(0.05,0.95),_xll.RiskName("Serum Part"))</f>
        <v>#NAME?</v>
      </c>
    </row>
    <row r="172" spans="1:23" x14ac:dyDescent="0.35">
      <c r="A172" s="133">
        <f t="shared" si="21"/>
        <v>169</v>
      </c>
      <c r="B172" s="134" t="e" cm="1">
        <f t="array" aca="1" ref="B172" ca="1">B171+_xll.RiskNormal(0.5584 + 2*0.001787*A172 -3*0.00000155*A172^2 - 4*0.00000000133*A172^3,0.35*(0.5584 + 2*0.001787*A172 -3*0.00000155*A172^2 - 4*0.00000000133*A172^3),_xll.RiskTruncateP(0.05,0.95),_xll.RiskName("BW Gain"),_xll.RiskUnits("kg"))</f>
        <v>#NAME?</v>
      </c>
      <c r="C172" s="133" t="e" cm="1">
        <f t="array" aca="1" ref="C172" ca="1">_xll.RiskNormal(190,190*0.3941,_xll.RiskTruncateP(0.05,0.95),_xll.RiskName("Diet 1 Feed"),_xll.RiskUnits("ng/kg dry"))</f>
        <v>#NAME?</v>
      </c>
      <c r="D172" s="133">
        <v>0</v>
      </c>
      <c r="E172" s="163">
        <v>0</v>
      </c>
      <c r="F172" s="134" t="e" cm="1">
        <f t="array" aca="1" ref="F172" ca="1">_xll.RiskNormal((-0.0001*A172^2+0.0196*A172+11.697),(-0.0001*A172^2+0.0196*A172+11.697)*0.062,_xll.RiskTruncateP(0.05,0.95),_xll.RiskName("DMI Cow"),_xll.RiskUnits("kg"))</f>
        <v>#NAME?</v>
      </c>
      <c r="G172" s="134" t="e">
        <f t="shared" ca="1" si="28"/>
        <v>#NAME?</v>
      </c>
      <c r="H172" s="134" t="e" cm="1">
        <f t="array" aca="1" ref="H172" ca="1">_xll.RiskNormal('SW7'!C$12,'SW7'!D$12,_xll.RiskTruncateP(0.05,0.95),_xll.RiskName("Water Intake Cow"),_xll.RiskUnits("L"))</f>
        <v>#NAME?</v>
      </c>
      <c r="I172" s="134" t="e">
        <f t="shared" ca="1" si="22"/>
        <v>#NAME?</v>
      </c>
      <c r="J172" s="134" t="e">
        <f t="shared" ca="1" si="23"/>
        <v>#NAME?</v>
      </c>
      <c r="K172" s="134" t="e" cm="1">
        <f t="array" aca="1" ref="K172" ca="1">_xll.RiskNormal(-0.0000000257*A172^4+0.0000163*A172^3-0.003686*A172^2+0.3024*A172+1.445,(-0.0000000257*A172^4+0.0000163*A172^3-0.003686*A172^2+0.3024*A172+1.445)*0.355,_xll.RiskTruncateP(0.05,0.95),_xll.RiskName("Milk Intake"),_xll.RiskUnits("kg"))</f>
        <v>#NAME?</v>
      </c>
      <c r="L172" s="134" t="e" cm="1">
        <f t="array" aca="1" ref="L172" ca="1">_xll.RiskNormal(5.4702*LN(A172)-22.889,(5.4702*LN(A172)-22.889)*0.35,_xll.RiskTruncateP(0.05,0.95),_xll.RiskName("DMI"),_xll.RiskUnits("kg"))</f>
        <v>#NAME?</v>
      </c>
      <c r="M172" s="134" t="e" cm="1">
        <f t="array" aca="1" ref="M172" ca="1">_xll.RiskNormal(0.0243*L172,0.005*L172,_xll.RiskTruncateP(0.05,0.95),_xll.RiskName("Soil Intake"),_xll.RiskUnits("kg"))</f>
        <v>#NAME?</v>
      </c>
      <c r="N172" s="134" t="e">
        <f t="shared" ca="1" si="24"/>
        <v>#NAME?</v>
      </c>
      <c r="O172" s="134" t="e">
        <f t="shared" ca="1" si="25"/>
        <v>#NAME?</v>
      </c>
      <c r="P172" s="134" t="e">
        <f t="shared" ca="1" si="29"/>
        <v>#NAME?</v>
      </c>
      <c r="Q172" s="134" t="e">
        <f t="shared" ca="1" si="29"/>
        <v>#NAME?</v>
      </c>
      <c r="R172" s="134" t="e">
        <f t="shared" ca="1" si="29"/>
        <v>#NAME?</v>
      </c>
      <c r="S172" s="134" t="e">
        <f t="shared" ca="1" si="26"/>
        <v>#NAME?</v>
      </c>
      <c r="T172" s="134" t="e" cm="1">
        <f t="array" aca="1" ref="T172" ca="1">U171-(U171*(0.5^(1/_xll.RiskNormal('SW7'!C$2,'SW7'!D$2,_xll.RiskTruncateP(0.05,0.95),_xll.RiskName("Halflife"),_xll.RiskUnits("d")))))</f>
        <v>#NAME?</v>
      </c>
      <c r="U172" s="134" t="e">
        <f t="shared" ca="1" si="27"/>
        <v>#NAME?</v>
      </c>
      <c r="V172" s="137" t="e" cm="1">
        <f t="array" aca="1" ref="V172" ca="1">(U172*_xll.RiskNormal('SW7'!C$3,'SW7'!D$3,_xll.RiskTruncateP(0.05,0.95),_xll.RiskName("PFAS MUSCLE FRAC"))/(B172*_xll.RiskNormal('SW7'!C$4,'SW7'!E$4,_xll.RiskTruncateP(0.05,0.95),_xll.RiskName("MUSCLE BW FRAC"))))/1000</f>
        <v>#NAME?</v>
      </c>
      <c r="W172" s="137" t="e" cm="1">
        <f t="array" aca="1" ref="W172" ca="1">V172/_xll.RiskNormal('SW7'!C$5,'SW7'!D$5,_xll.RiskTruncateP(0.05,0.95),_xll.RiskName("Serum Part"))</f>
        <v>#NAME?</v>
      </c>
    </row>
    <row r="173" spans="1:23" x14ac:dyDescent="0.35">
      <c r="A173" s="133">
        <f t="shared" si="21"/>
        <v>170</v>
      </c>
      <c r="B173" s="134" t="e" cm="1">
        <f t="array" aca="1" ref="B173" ca="1">B172+_xll.RiskNormal(0.5584 + 2*0.001787*A173 -3*0.00000155*A173^2 - 4*0.00000000133*A173^3,0.35*(0.5584 + 2*0.001787*A173 -3*0.00000155*A173^2 - 4*0.00000000133*A173^3),_xll.RiskTruncateP(0.05,0.95),_xll.RiskName("BW Gain"),_xll.RiskUnits("kg"))</f>
        <v>#NAME?</v>
      </c>
      <c r="C173" s="133" t="e" cm="1">
        <f t="array" aca="1" ref="C173" ca="1">_xll.RiskNormal(190,190*0.3941,_xll.RiskTruncateP(0.05,0.95),_xll.RiskName("Diet 1 Feed"),_xll.RiskUnits("ng/kg dry"))</f>
        <v>#NAME?</v>
      </c>
      <c r="D173" s="133">
        <v>0</v>
      </c>
      <c r="E173" s="163">
        <v>0</v>
      </c>
      <c r="F173" s="134" t="e" cm="1">
        <f t="array" aca="1" ref="F173" ca="1">_xll.RiskNormal((-0.0001*A173^2+0.0196*A173+11.697),(-0.0001*A173^2+0.0196*A173+11.697)*0.062,_xll.RiskTruncateP(0.05,0.95),_xll.RiskName("DMI Cow"),_xll.RiskUnits("kg"))</f>
        <v>#NAME?</v>
      </c>
      <c r="G173" s="134" t="e">
        <f t="shared" ca="1" si="28"/>
        <v>#NAME?</v>
      </c>
      <c r="H173" s="134" t="e" cm="1">
        <f t="array" aca="1" ref="H173" ca="1">_xll.RiskNormal('SW7'!C$12,'SW7'!D$12,_xll.RiskTruncateP(0.05,0.95),_xll.RiskName("Water Intake Cow"),_xll.RiskUnits("L"))</f>
        <v>#NAME?</v>
      </c>
      <c r="I173" s="134" t="e">
        <f t="shared" ca="1" si="22"/>
        <v>#NAME?</v>
      </c>
      <c r="J173" s="134" t="e">
        <f t="shared" ca="1" si="23"/>
        <v>#NAME?</v>
      </c>
      <c r="K173" s="134" t="e" cm="1">
        <f t="array" aca="1" ref="K173" ca="1">_xll.RiskNormal(-0.0000000257*A173^4+0.0000163*A173^3-0.003686*A173^2+0.3024*A173+1.445,(-0.0000000257*A173^4+0.0000163*A173^3-0.003686*A173^2+0.3024*A173+1.445)*0.355,_xll.RiskTruncateP(0.05,0.95),_xll.RiskName("Milk Intake"),_xll.RiskUnits("kg"))</f>
        <v>#NAME?</v>
      </c>
      <c r="L173" s="134" t="e" cm="1">
        <f t="array" aca="1" ref="L173" ca="1">_xll.RiskNormal(5.4702*LN(A173)-22.889,(5.4702*LN(A173)-22.889)*0.35,_xll.RiskTruncateP(0.05,0.95),_xll.RiskName("DMI"),_xll.RiskUnits("kg"))</f>
        <v>#NAME?</v>
      </c>
      <c r="M173" s="134" t="e" cm="1">
        <f t="array" aca="1" ref="M173" ca="1">_xll.RiskNormal(0.0243*L173,0.005*L173,_xll.RiskTruncateP(0.05,0.95),_xll.RiskName("Soil Intake"),_xll.RiskUnits("kg"))</f>
        <v>#NAME?</v>
      </c>
      <c r="N173" s="134" t="e">
        <f t="shared" ca="1" si="24"/>
        <v>#NAME?</v>
      </c>
      <c r="O173" s="134" t="e">
        <f t="shared" ca="1" si="25"/>
        <v>#NAME?</v>
      </c>
      <c r="P173" s="134" t="e">
        <f t="shared" ca="1" si="29"/>
        <v>#NAME?</v>
      </c>
      <c r="Q173" s="134" t="e">
        <f t="shared" ca="1" si="29"/>
        <v>#NAME?</v>
      </c>
      <c r="R173" s="134" t="e">
        <f t="shared" ca="1" si="29"/>
        <v>#NAME?</v>
      </c>
      <c r="S173" s="134" t="e">
        <f t="shared" ca="1" si="26"/>
        <v>#NAME?</v>
      </c>
      <c r="T173" s="134" t="e" cm="1">
        <f t="array" aca="1" ref="T173" ca="1">U172-(U172*(0.5^(1/_xll.RiskNormal('SW7'!C$2,'SW7'!D$2,_xll.RiskTruncateP(0.05,0.95),_xll.RiskName("Halflife"),_xll.RiskUnits("d")))))</f>
        <v>#NAME?</v>
      </c>
      <c r="U173" s="134" t="e">
        <f t="shared" ca="1" si="27"/>
        <v>#NAME?</v>
      </c>
      <c r="V173" s="137" t="e" cm="1">
        <f t="array" aca="1" ref="V173" ca="1">(U173*_xll.RiskNormal('SW7'!C$3,'SW7'!D$3,_xll.RiskTruncateP(0.05,0.95),_xll.RiskName("PFAS MUSCLE FRAC"))/(B173*_xll.RiskNormal('SW7'!C$4,'SW7'!E$4,_xll.RiskTruncateP(0.05,0.95),_xll.RiskName("MUSCLE BW FRAC"))))/1000</f>
        <v>#NAME?</v>
      </c>
      <c r="W173" s="137" t="e" cm="1">
        <f t="array" aca="1" ref="W173" ca="1">V173/_xll.RiskNormal('SW7'!C$5,'SW7'!D$5,_xll.RiskTruncateP(0.05,0.95),_xll.RiskName("Serum Part"))</f>
        <v>#NAME?</v>
      </c>
    </row>
    <row r="174" spans="1:23" x14ac:dyDescent="0.35">
      <c r="A174" s="133">
        <f t="shared" si="21"/>
        <v>171</v>
      </c>
      <c r="B174" s="134" t="e" cm="1">
        <f t="array" aca="1" ref="B174" ca="1">B173+_xll.RiskNormal(0.5584 + 2*0.001787*A174 -3*0.00000155*A174^2 - 4*0.00000000133*A174^3,0.35*(0.5584 + 2*0.001787*A174 -3*0.00000155*A174^2 - 4*0.00000000133*A174^3),_xll.RiskTruncateP(0.05,0.95),_xll.RiskName("BW Gain"),_xll.RiskUnits("kg"))</f>
        <v>#NAME?</v>
      </c>
      <c r="C174" s="133" t="e" cm="1">
        <f t="array" aca="1" ref="C174" ca="1">_xll.RiskNormal(190,190*0.3941,_xll.RiskTruncateP(0.05,0.95),_xll.RiskName("Diet 1 Feed"),_xll.RiskUnits("ng/kg dry"))</f>
        <v>#NAME?</v>
      </c>
      <c r="D174" s="133">
        <v>0</v>
      </c>
      <c r="E174" s="163">
        <v>0</v>
      </c>
      <c r="F174" s="134" t="e" cm="1">
        <f t="array" aca="1" ref="F174" ca="1">_xll.RiskNormal((-0.0001*A174^2+0.0196*A174+11.697),(-0.0001*A174^2+0.0196*A174+11.697)*0.062,_xll.RiskTruncateP(0.05,0.95),_xll.RiskName("DMI Cow"),_xll.RiskUnits("kg"))</f>
        <v>#NAME?</v>
      </c>
      <c r="G174" s="134" t="e">
        <f t="shared" ca="1" si="28"/>
        <v>#NAME?</v>
      </c>
      <c r="H174" s="134" t="e" cm="1">
        <f t="array" aca="1" ref="H174" ca="1">_xll.RiskNormal('SW7'!C$12,'SW7'!D$12,_xll.RiskTruncateP(0.05,0.95),_xll.RiskName("Water Intake Cow"),_xll.RiskUnits("L"))</f>
        <v>#NAME?</v>
      </c>
      <c r="I174" s="134" t="e">
        <f t="shared" ca="1" si="22"/>
        <v>#NAME?</v>
      </c>
      <c r="J174" s="134" t="e">
        <f t="shared" ca="1" si="23"/>
        <v>#NAME?</v>
      </c>
      <c r="K174" s="134" t="e" cm="1">
        <f t="array" aca="1" ref="K174" ca="1">_xll.RiskNormal(-0.0000000257*A174^4+0.0000163*A174^3-0.003686*A174^2+0.3024*A174+1.445,(-0.0000000257*A174^4+0.0000163*A174^3-0.003686*A174^2+0.3024*A174+1.445)*0.355,_xll.RiskTruncateP(0.05,0.95),_xll.RiskName("Milk Intake"),_xll.RiskUnits("kg"))</f>
        <v>#NAME?</v>
      </c>
      <c r="L174" s="134" t="e" cm="1">
        <f t="array" aca="1" ref="L174" ca="1">_xll.RiskNormal(5.4702*LN(A174)-22.889,(5.4702*LN(A174)-22.889)*0.35,_xll.RiskTruncateP(0.05,0.95),_xll.RiskName("DMI"),_xll.RiskUnits("kg"))</f>
        <v>#NAME?</v>
      </c>
      <c r="M174" s="134" t="e" cm="1">
        <f t="array" aca="1" ref="M174" ca="1">_xll.RiskNormal(0.0243*L174,0.005*L174,_xll.RiskTruncateP(0.05,0.95),_xll.RiskName("Soil Intake"),_xll.RiskUnits("kg"))</f>
        <v>#NAME?</v>
      </c>
      <c r="N174" s="134" t="e">
        <f t="shared" ca="1" si="24"/>
        <v>#NAME?</v>
      </c>
      <c r="O174" s="134" t="e">
        <f t="shared" ca="1" si="25"/>
        <v>#NAME?</v>
      </c>
      <c r="P174" s="134" t="e">
        <f t="shared" ca="1" si="29"/>
        <v>#NAME?</v>
      </c>
      <c r="Q174" s="134" t="e">
        <f t="shared" ca="1" si="29"/>
        <v>#NAME?</v>
      </c>
      <c r="R174" s="134" t="e">
        <f t="shared" ca="1" si="29"/>
        <v>#NAME?</v>
      </c>
      <c r="S174" s="134" t="e">
        <f t="shared" ca="1" si="26"/>
        <v>#NAME?</v>
      </c>
      <c r="T174" s="134" t="e" cm="1">
        <f t="array" aca="1" ref="T174" ca="1">U173-(U173*(0.5^(1/_xll.RiskNormal('SW7'!C$2,'SW7'!D$2,_xll.RiskTruncateP(0.05,0.95),_xll.RiskName("Halflife"),_xll.RiskUnits("d")))))</f>
        <v>#NAME?</v>
      </c>
      <c r="U174" s="134" t="e">
        <f t="shared" ca="1" si="27"/>
        <v>#NAME?</v>
      </c>
      <c r="V174" s="137" t="e" cm="1">
        <f t="array" aca="1" ref="V174" ca="1">(U174*_xll.RiskNormal('SW7'!C$3,'SW7'!D$3,_xll.RiskTruncateP(0.05,0.95),_xll.RiskName("PFAS MUSCLE FRAC"))/(B174*_xll.RiskNormal('SW7'!C$4,'SW7'!E$4,_xll.RiskTruncateP(0.05,0.95),_xll.RiskName("MUSCLE BW FRAC"))))/1000</f>
        <v>#NAME?</v>
      </c>
      <c r="W174" s="137" t="e" cm="1">
        <f t="array" aca="1" ref="W174" ca="1">V174/_xll.RiskNormal('SW7'!C$5,'SW7'!D$5,_xll.RiskTruncateP(0.05,0.95),_xll.RiskName("Serum Part"))</f>
        <v>#NAME?</v>
      </c>
    </row>
    <row r="175" spans="1:23" x14ac:dyDescent="0.35">
      <c r="A175" s="133">
        <f t="shared" si="21"/>
        <v>172</v>
      </c>
      <c r="B175" s="134" t="e" cm="1">
        <f t="array" aca="1" ref="B175" ca="1">B174+_xll.RiskNormal(0.5584 + 2*0.001787*A175 -3*0.00000155*A175^2 - 4*0.00000000133*A175^3,0.35*(0.5584 + 2*0.001787*A175 -3*0.00000155*A175^2 - 4*0.00000000133*A175^3),_xll.RiskTruncateP(0.05,0.95),_xll.RiskName("BW Gain"),_xll.RiskUnits("kg"))</f>
        <v>#NAME?</v>
      </c>
      <c r="C175" s="133" t="e" cm="1">
        <f t="array" aca="1" ref="C175" ca="1">_xll.RiskNormal(190,190*0.3941,_xll.RiskTruncateP(0.05,0.95),_xll.RiskName("Diet 1 Feed"),_xll.RiskUnits("ng/kg dry"))</f>
        <v>#NAME?</v>
      </c>
      <c r="D175" s="133">
        <v>0</v>
      </c>
      <c r="E175" s="163">
        <v>0</v>
      </c>
      <c r="F175" s="134" t="e" cm="1">
        <f t="array" aca="1" ref="F175" ca="1">_xll.RiskNormal((-0.0001*A175^2+0.0196*A175+11.697),(-0.0001*A175^2+0.0196*A175+11.697)*0.062,_xll.RiskTruncateP(0.05,0.95),_xll.RiskName("DMI Cow"),_xll.RiskUnits("kg"))</f>
        <v>#NAME?</v>
      </c>
      <c r="G175" s="134" t="e">
        <f t="shared" ca="1" si="28"/>
        <v>#NAME?</v>
      </c>
      <c r="H175" s="134" t="e" cm="1">
        <f t="array" aca="1" ref="H175" ca="1">_xll.RiskNormal('SW7'!C$12,'SW7'!D$12,_xll.RiskTruncateP(0.05,0.95),_xll.RiskName("Water Intake Cow"),_xll.RiskUnits("L"))</f>
        <v>#NAME?</v>
      </c>
      <c r="I175" s="134" t="e">
        <f t="shared" ca="1" si="22"/>
        <v>#NAME?</v>
      </c>
      <c r="J175" s="134" t="e">
        <f t="shared" ca="1" si="23"/>
        <v>#NAME?</v>
      </c>
      <c r="K175" s="134" t="e" cm="1">
        <f t="array" aca="1" ref="K175" ca="1">_xll.RiskNormal(-0.0000000257*A175^4+0.0000163*A175^3-0.003686*A175^2+0.3024*A175+1.445,(-0.0000000257*A175^4+0.0000163*A175^3-0.003686*A175^2+0.3024*A175+1.445)*0.355,_xll.RiskTruncateP(0.05,0.95),_xll.RiskName("Milk Intake"),_xll.RiskUnits("kg"))</f>
        <v>#NAME?</v>
      </c>
      <c r="L175" s="134" t="e" cm="1">
        <f t="array" aca="1" ref="L175" ca="1">_xll.RiskNormal(5.4702*LN(A175)-22.889,(5.4702*LN(A175)-22.889)*0.35,_xll.RiskTruncateP(0.05,0.95),_xll.RiskName("DMI"),_xll.RiskUnits("kg"))</f>
        <v>#NAME?</v>
      </c>
      <c r="M175" s="134" t="e" cm="1">
        <f t="array" aca="1" ref="M175" ca="1">_xll.RiskNormal(0.0243*L175,0.005*L175,_xll.RiskTruncateP(0.05,0.95),_xll.RiskName("Soil Intake"),_xll.RiskUnits("kg"))</f>
        <v>#NAME?</v>
      </c>
      <c r="N175" s="134" t="e">
        <f t="shared" ca="1" si="24"/>
        <v>#NAME?</v>
      </c>
      <c r="O175" s="134" t="e">
        <f t="shared" ca="1" si="25"/>
        <v>#NAME?</v>
      </c>
      <c r="P175" s="134" t="e">
        <f t="shared" ca="1" si="29"/>
        <v>#NAME?</v>
      </c>
      <c r="Q175" s="134" t="e">
        <f t="shared" ca="1" si="29"/>
        <v>#NAME?</v>
      </c>
      <c r="R175" s="134" t="e">
        <f t="shared" ca="1" si="29"/>
        <v>#NAME?</v>
      </c>
      <c r="S175" s="134" t="e">
        <f t="shared" ca="1" si="26"/>
        <v>#NAME?</v>
      </c>
      <c r="T175" s="134" t="e" cm="1">
        <f t="array" aca="1" ref="T175" ca="1">U174-(U174*(0.5^(1/_xll.RiskNormal('SW7'!C$2,'SW7'!D$2,_xll.RiskTruncateP(0.05,0.95),_xll.RiskName("Halflife"),_xll.RiskUnits("d")))))</f>
        <v>#NAME?</v>
      </c>
      <c r="U175" s="134" t="e">
        <f t="shared" ca="1" si="27"/>
        <v>#NAME?</v>
      </c>
      <c r="V175" s="137" t="e" cm="1">
        <f t="array" aca="1" ref="V175" ca="1">(U175*_xll.RiskNormal('SW7'!C$3,'SW7'!D$3,_xll.RiskTruncateP(0.05,0.95),_xll.RiskName("PFAS MUSCLE FRAC"))/(B175*_xll.RiskNormal('SW7'!C$4,'SW7'!E$4,_xll.RiskTruncateP(0.05,0.95),_xll.RiskName("MUSCLE BW FRAC"))))/1000</f>
        <v>#NAME?</v>
      </c>
      <c r="W175" s="137" t="e" cm="1">
        <f t="array" aca="1" ref="W175" ca="1">V175/_xll.RiskNormal('SW7'!C$5,'SW7'!D$5,_xll.RiskTruncateP(0.05,0.95),_xll.RiskName("Serum Part"))</f>
        <v>#NAME?</v>
      </c>
    </row>
    <row r="176" spans="1:23" x14ac:dyDescent="0.35">
      <c r="A176" s="133">
        <f t="shared" si="21"/>
        <v>173</v>
      </c>
      <c r="B176" s="134" t="e" cm="1">
        <f t="array" aca="1" ref="B176" ca="1">B175+_xll.RiskNormal(0.5584 + 2*0.001787*A176 -3*0.00000155*A176^2 - 4*0.00000000133*A176^3,0.35*(0.5584 + 2*0.001787*A176 -3*0.00000155*A176^2 - 4*0.00000000133*A176^3),_xll.RiskTruncateP(0.05,0.95),_xll.RiskName("BW Gain"),_xll.RiskUnits("kg"))</f>
        <v>#NAME?</v>
      </c>
      <c r="C176" s="133" t="e" cm="1">
        <f t="array" aca="1" ref="C176" ca="1">_xll.RiskNormal(190,190*0.3941,_xll.RiskTruncateP(0.05,0.95),_xll.RiskName("Diet 1 Feed"),_xll.RiskUnits("ng/kg dry"))</f>
        <v>#NAME?</v>
      </c>
      <c r="D176" s="133">
        <v>0</v>
      </c>
      <c r="E176" s="163">
        <v>0</v>
      </c>
      <c r="F176" s="134" t="e" cm="1">
        <f t="array" aca="1" ref="F176" ca="1">_xll.RiskNormal((-0.0001*A176^2+0.0196*A176+11.697),(-0.0001*A176^2+0.0196*A176+11.697)*0.062,_xll.RiskTruncateP(0.05,0.95),_xll.RiskName("DMI Cow"),_xll.RiskUnits("kg"))</f>
        <v>#NAME?</v>
      </c>
      <c r="G176" s="134" t="e">
        <f t="shared" ca="1" si="28"/>
        <v>#NAME?</v>
      </c>
      <c r="H176" s="134" t="e" cm="1">
        <f t="array" aca="1" ref="H176" ca="1">_xll.RiskNormal('SW7'!C$12,'SW7'!D$12,_xll.RiskTruncateP(0.05,0.95),_xll.RiskName("Water Intake Cow"),_xll.RiskUnits("L"))</f>
        <v>#NAME?</v>
      </c>
      <c r="I176" s="134" t="e">
        <f t="shared" ca="1" si="22"/>
        <v>#NAME?</v>
      </c>
      <c r="J176" s="134" t="e">
        <f t="shared" ca="1" si="23"/>
        <v>#NAME?</v>
      </c>
      <c r="K176" s="134" t="e" cm="1">
        <f t="array" aca="1" ref="K176" ca="1">_xll.RiskNormal(-0.0000000257*A176^4+0.0000163*A176^3-0.003686*A176^2+0.3024*A176+1.445,(-0.0000000257*A176^4+0.0000163*A176^3-0.003686*A176^2+0.3024*A176+1.445)*0.355,_xll.RiskTruncateP(0.05,0.95),_xll.RiskName("Milk Intake"),_xll.RiskUnits("kg"))</f>
        <v>#NAME?</v>
      </c>
      <c r="L176" s="134" t="e" cm="1">
        <f t="array" aca="1" ref="L176" ca="1">_xll.RiskNormal(5.4702*LN(A176)-22.889,(5.4702*LN(A176)-22.889)*0.35,_xll.RiskTruncateP(0.05,0.95),_xll.RiskName("DMI"),_xll.RiskUnits("kg"))</f>
        <v>#NAME?</v>
      </c>
      <c r="M176" s="134" t="e" cm="1">
        <f t="array" aca="1" ref="M176" ca="1">_xll.RiskNormal(0.0243*L176,0.005*L176,_xll.RiskTruncateP(0.05,0.95),_xll.RiskName("Soil Intake"),_xll.RiskUnits("kg"))</f>
        <v>#NAME?</v>
      </c>
      <c r="N176" s="134" t="e">
        <f t="shared" ca="1" si="24"/>
        <v>#NAME?</v>
      </c>
      <c r="O176" s="134" t="e">
        <f t="shared" ca="1" si="25"/>
        <v>#NAME?</v>
      </c>
      <c r="P176" s="134" t="e">
        <f t="shared" ca="1" si="29"/>
        <v>#NAME?</v>
      </c>
      <c r="Q176" s="134" t="e">
        <f t="shared" ca="1" si="29"/>
        <v>#NAME?</v>
      </c>
      <c r="R176" s="134" t="e">
        <f t="shared" ca="1" si="29"/>
        <v>#NAME?</v>
      </c>
      <c r="S176" s="134" t="e">
        <f t="shared" ca="1" si="26"/>
        <v>#NAME?</v>
      </c>
      <c r="T176" s="134" t="e" cm="1">
        <f t="array" aca="1" ref="T176" ca="1">U175-(U175*(0.5^(1/_xll.RiskNormal('SW7'!C$2,'SW7'!D$2,_xll.RiskTruncateP(0.05,0.95),_xll.RiskName("Halflife"),_xll.RiskUnits("d")))))</f>
        <v>#NAME?</v>
      </c>
      <c r="U176" s="134" t="e">
        <f t="shared" ca="1" si="27"/>
        <v>#NAME?</v>
      </c>
      <c r="V176" s="137" t="e" cm="1">
        <f t="array" aca="1" ref="V176" ca="1">(U176*_xll.RiskNormal('SW7'!C$3,'SW7'!D$3,_xll.RiskTruncateP(0.05,0.95),_xll.RiskName("PFAS MUSCLE FRAC"))/(B176*_xll.RiskNormal('SW7'!C$4,'SW7'!E$4,_xll.RiskTruncateP(0.05,0.95),_xll.RiskName("MUSCLE BW FRAC"))))/1000</f>
        <v>#NAME?</v>
      </c>
      <c r="W176" s="137" t="e" cm="1">
        <f t="array" aca="1" ref="W176" ca="1">V176/_xll.RiskNormal('SW7'!C$5,'SW7'!D$5,_xll.RiskTruncateP(0.05,0.95),_xll.RiskName("Serum Part"))</f>
        <v>#NAME?</v>
      </c>
    </row>
    <row r="177" spans="1:23" x14ac:dyDescent="0.35">
      <c r="A177" s="133">
        <f t="shared" si="21"/>
        <v>174</v>
      </c>
      <c r="B177" s="134" t="e" cm="1">
        <f t="array" aca="1" ref="B177" ca="1">B176+_xll.RiskNormal(0.5584 + 2*0.001787*A177 -3*0.00000155*A177^2 - 4*0.00000000133*A177^3,0.35*(0.5584 + 2*0.001787*A177 -3*0.00000155*A177^2 - 4*0.00000000133*A177^3),_xll.RiskTruncateP(0.05,0.95),_xll.RiskName("BW Gain"),_xll.RiskUnits("kg"))</f>
        <v>#NAME?</v>
      </c>
      <c r="C177" s="133" t="e" cm="1">
        <f t="array" aca="1" ref="C177" ca="1">_xll.RiskNormal(190,190*0.3941,_xll.RiskTruncateP(0.05,0.95),_xll.RiskName("Diet 1 Feed"),_xll.RiskUnits("ng/kg dry"))</f>
        <v>#NAME?</v>
      </c>
      <c r="D177" s="133">
        <v>0</v>
      </c>
      <c r="E177" s="163">
        <v>0</v>
      </c>
      <c r="F177" s="134" t="e" cm="1">
        <f t="array" aca="1" ref="F177" ca="1">_xll.RiskNormal((-0.0001*A177^2+0.0196*A177+11.697),(-0.0001*A177^2+0.0196*A177+11.697)*0.062,_xll.RiskTruncateP(0.05,0.95),_xll.RiskName("DMI Cow"),_xll.RiskUnits("kg"))</f>
        <v>#NAME?</v>
      </c>
      <c r="G177" s="134" t="e">
        <f t="shared" ca="1" si="28"/>
        <v>#NAME?</v>
      </c>
      <c r="H177" s="134" t="e" cm="1">
        <f t="array" aca="1" ref="H177" ca="1">_xll.RiskNormal('SW7'!C$12,'SW7'!D$12,_xll.RiskTruncateP(0.05,0.95),_xll.RiskName("Water Intake Cow"),_xll.RiskUnits("L"))</f>
        <v>#NAME?</v>
      </c>
      <c r="I177" s="134" t="e">
        <f t="shared" ca="1" si="22"/>
        <v>#NAME?</v>
      </c>
      <c r="J177" s="134" t="e">
        <f t="shared" ca="1" si="23"/>
        <v>#NAME?</v>
      </c>
      <c r="K177" s="134" t="e" cm="1">
        <f t="array" aca="1" ref="K177" ca="1">_xll.RiskNormal(-0.0000000257*A177^4+0.0000163*A177^3-0.003686*A177^2+0.3024*A177+1.445,(-0.0000000257*A177^4+0.0000163*A177^3-0.003686*A177^2+0.3024*A177+1.445)*0.355,_xll.RiskTruncateP(0.05,0.95),_xll.RiskName("Milk Intake"),_xll.RiskUnits("kg"))</f>
        <v>#NAME?</v>
      </c>
      <c r="L177" s="134" t="e" cm="1">
        <f t="array" aca="1" ref="L177" ca="1">_xll.RiskNormal(5.4702*LN(A177)-22.889,(5.4702*LN(A177)-22.889)*0.35,_xll.RiskTruncateP(0.05,0.95),_xll.RiskName("DMI"),_xll.RiskUnits("kg"))</f>
        <v>#NAME?</v>
      </c>
      <c r="M177" s="134" t="e" cm="1">
        <f t="array" aca="1" ref="M177" ca="1">_xll.RiskNormal(0.0243*L177,0.005*L177,_xll.RiskTruncateP(0.05,0.95),_xll.RiskName("Soil Intake"),_xll.RiskUnits("kg"))</f>
        <v>#NAME?</v>
      </c>
      <c r="N177" s="134" t="e">
        <f t="shared" ca="1" si="24"/>
        <v>#NAME?</v>
      </c>
      <c r="O177" s="134" t="e">
        <f t="shared" ca="1" si="25"/>
        <v>#NAME?</v>
      </c>
      <c r="P177" s="134" t="e">
        <f t="shared" ca="1" si="29"/>
        <v>#NAME?</v>
      </c>
      <c r="Q177" s="134" t="e">
        <f t="shared" ca="1" si="29"/>
        <v>#NAME?</v>
      </c>
      <c r="R177" s="134" t="e">
        <f t="shared" ca="1" si="29"/>
        <v>#NAME?</v>
      </c>
      <c r="S177" s="134" t="e">
        <f t="shared" ca="1" si="26"/>
        <v>#NAME?</v>
      </c>
      <c r="T177" s="134" t="e" cm="1">
        <f t="array" aca="1" ref="T177" ca="1">U176-(U176*(0.5^(1/_xll.RiskNormal('SW7'!C$2,'SW7'!D$2,_xll.RiskTruncateP(0.05,0.95),_xll.RiskName("Halflife"),_xll.RiskUnits("d")))))</f>
        <v>#NAME?</v>
      </c>
      <c r="U177" s="134" t="e">
        <f t="shared" ca="1" si="27"/>
        <v>#NAME?</v>
      </c>
      <c r="V177" s="137" t="e" cm="1">
        <f t="array" aca="1" ref="V177" ca="1">(U177*_xll.RiskNormal('SW7'!C$3,'SW7'!D$3,_xll.RiskTruncateP(0.05,0.95),_xll.RiskName("PFAS MUSCLE FRAC"))/(B177*_xll.RiskNormal('SW7'!C$4,'SW7'!E$4,_xll.RiskTruncateP(0.05,0.95),_xll.RiskName("MUSCLE BW FRAC"))))/1000</f>
        <v>#NAME?</v>
      </c>
      <c r="W177" s="137" t="e" cm="1">
        <f t="array" aca="1" ref="W177" ca="1">V177/_xll.RiskNormal('SW7'!C$5,'SW7'!D$5,_xll.RiskTruncateP(0.05,0.95),_xll.RiskName("Serum Part"))</f>
        <v>#NAME?</v>
      </c>
    </row>
    <row r="178" spans="1:23" x14ac:dyDescent="0.35">
      <c r="A178" s="133">
        <f t="shared" si="21"/>
        <v>175</v>
      </c>
      <c r="B178" s="134" t="e" cm="1">
        <f t="array" aca="1" ref="B178" ca="1">B177+_xll.RiskNormal(0.5584 + 2*0.001787*A178 -3*0.00000155*A178^2 - 4*0.00000000133*A178^3,0.35*(0.5584 + 2*0.001787*A178 -3*0.00000155*A178^2 - 4*0.00000000133*A178^3),_xll.RiskTruncateP(0.05,0.95),_xll.RiskName("BW Gain"),_xll.RiskUnits("kg"))</f>
        <v>#NAME?</v>
      </c>
      <c r="C178" s="133" t="e" cm="1">
        <f t="array" aca="1" ref="C178" ca="1">_xll.RiskNormal(190,190*0.3941,_xll.RiskTruncateP(0.05,0.95),_xll.RiskName("Diet 1 Feed"),_xll.RiskUnits("ng/kg dry"))</f>
        <v>#NAME?</v>
      </c>
      <c r="D178" s="133">
        <v>0</v>
      </c>
      <c r="E178" s="163">
        <v>0</v>
      </c>
      <c r="F178" s="134" t="e" cm="1">
        <f t="array" aca="1" ref="F178" ca="1">_xll.RiskNormal((-0.0001*A178^2+0.0196*A178+11.697),(-0.0001*A178^2+0.0196*A178+11.697)*0.062,_xll.RiskTruncateP(0.05,0.95),_xll.RiskName("DMI Cow"),_xll.RiskUnits("kg"))</f>
        <v>#NAME?</v>
      </c>
      <c r="G178" s="134" t="e">
        <f t="shared" ca="1" si="28"/>
        <v>#NAME?</v>
      </c>
      <c r="H178" s="134" t="e" cm="1">
        <f t="array" aca="1" ref="H178" ca="1">_xll.RiskNormal('SW7'!C$12,'SW7'!D$12,_xll.RiskTruncateP(0.05,0.95),_xll.RiskName("Water Intake Cow"),_xll.RiskUnits("L"))</f>
        <v>#NAME?</v>
      </c>
      <c r="I178" s="134" t="e">
        <f t="shared" ca="1" si="22"/>
        <v>#NAME?</v>
      </c>
      <c r="J178" s="134" t="e">
        <f t="shared" ca="1" si="23"/>
        <v>#NAME?</v>
      </c>
      <c r="K178" s="134" t="e" cm="1">
        <f t="array" aca="1" ref="K178" ca="1">_xll.RiskNormal(-0.0000000257*A178^4+0.0000163*A178^3-0.003686*A178^2+0.3024*A178+1.445,(-0.0000000257*A178^4+0.0000163*A178^3-0.003686*A178^2+0.3024*A178+1.445)*0.355,_xll.RiskTruncateP(0.05,0.95),_xll.RiskName("Milk Intake"),_xll.RiskUnits("kg"))</f>
        <v>#NAME?</v>
      </c>
      <c r="L178" s="134" t="e" cm="1">
        <f t="array" aca="1" ref="L178" ca="1">_xll.RiskNormal(5.4702*LN(A178)-22.889,(5.4702*LN(A178)-22.889)*0.35,_xll.RiskTruncateP(0.05,0.95),_xll.RiskName("DMI"),_xll.RiskUnits("kg"))</f>
        <v>#NAME?</v>
      </c>
      <c r="M178" s="134" t="e" cm="1">
        <f t="array" aca="1" ref="M178" ca="1">_xll.RiskNormal(0.0243*L178,0.005*L178,_xll.RiskTruncateP(0.05,0.95),_xll.RiskName("Soil Intake"),_xll.RiskUnits("kg"))</f>
        <v>#NAME?</v>
      </c>
      <c r="N178" s="134" t="e">
        <f t="shared" ca="1" si="24"/>
        <v>#NAME?</v>
      </c>
      <c r="O178" s="134" t="e">
        <f t="shared" ca="1" si="25"/>
        <v>#NAME?</v>
      </c>
      <c r="P178" s="134" t="e">
        <f t="shared" ca="1" si="29"/>
        <v>#NAME?</v>
      </c>
      <c r="Q178" s="134" t="e">
        <f t="shared" ca="1" si="29"/>
        <v>#NAME?</v>
      </c>
      <c r="R178" s="134" t="e">
        <f t="shared" ca="1" si="29"/>
        <v>#NAME?</v>
      </c>
      <c r="S178" s="134" t="e">
        <f t="shared" ca="1" si="26"/>
        <v>#NAME?</v>
      </c>
      <c r="T178" s="134" t="e" cm="1">
        <f t="array" aca="1" ref="T178" ca="1">U177-(U177*(0.5^(1/_xll.RiskNormal('SW7'!C$2,'SW7'!D$2,_xll.RiskTruncateP(0.05,0.95),_xll.RiskName("Halflife"),_xll.RiskUnits("d")))))</f>
        <v>#NAME?</v>
      </c>
      <c r="U178" s="134" t="e">
        <f t="shared" ca="1" si="27"/>
        <v>#NAME?</v>
      </c>
      <c r="V178" s="137" t="e" cm="1">
        <f t="array" aca="1" ref="V178" ca="1">(U178*_xll.RiskNormal('SW7'!C$3,'SW7'!D$3,_xll.RiskTruncateP(0.05,0.95),_xll.RiskName("PFAS MUSCLE FRAC"))/(B178*_xll.RiskNormal('SW7'!C$4,'SW7'!E$4,_xll.RiskTruncateP(0.05,0.95),_xll.RiskName("MUSCLE BW FRAC"))))/1000</f>
        <v>#NAME?</v>
      </c>
      <c r="W178" s="137" t="e" cm="1">
        <f t="array" aca="1" ref="W178" ca="1">V178/_xll.RiskNormal('SW7'!C$5,'SW7'!D$5,_xll.RiskTruncateP(0.05,0.95),_xll.RiskName("Serum Part"))</f>
        <v>#NAME?</v>
      </c>
    </row>
    <row r="179" spans="1:23" x14ac:dyDescent="0.35">
      <c r="A179" s="133">
        <f t="shared" si="21"/>
        <v>176</v>
      </c>
      <c r="B179" s="134" t="e" cm="1">
        <f t="array" aca="1" ref="B179" ca="1">B178+_xll.RiskNormal(0.5584 + 2*0.001787*A179 -3*0.00000155*A179^2 - 4*0.00000000133*A179^3,0.35*(0.5584 + 2*0.001787*A179 -3*0.00000155*A179^2 - 4*0.00000000133*A179^3),_xll.RiskTruncateP(0.05,0.95),_xll.RiskName("BW Gain"),_xll.RiskUnits("kg"))</f>
        <v>#NAME?</v>
      </c>
      <c r="C179" s="133" t="e" cm="1">
        <f t="array" aca="1" ref="C179" ca="1">_xll.RiskNormal(190,190*0.3941,_xll.RiskTruncateP(0.05,0.95),_xll.RiskName("Diet 1 Feed"),_xll.RiskUnits("ng/kg dry"))</f>
        <v>#NAME?</v>
      </c>
      <c r="D179" s="133">
        <v>0</v>
      </c>
      <c r="E179" s="163">
        <v>0</v>
      </c>
      <c r="F179" s="134" t="e" cm="1">
        <f t="array" aca="1" ref="F179" ca="1">_xll.RiskNormal((-0.0001*A179^2+0.0196*A179+11.697),(-0.0001*A179^2+0.0196*A179+11.697)*0.062,_xll.RiskTruncateP(0.05,0.95),_xll.RiskName("DMI Cow"),_xll.RiskUnits("kg"))</f>
        <v>#NAME?</v>
      </c>
      <c r="G179" s="134" t="e">
        <f t="shared" ca="1" si="28"/>
        <v>#NAME?</v>
      </c>
      <c r="H179" s="134" t="e" cm="1">
        <f t="array" aca="1" ref="H179" ca="1">_xll.RiskNormal('SW7'!C$12,'SW7'!D$12,_xll.RiskTruncateP(0.05,0.95),_xll.RiskName("Water Intake Cow"),_xll.RiskUnits("L"))</f>
        <v>#NAME?</v>
      </c>
      <c r="I179" s="134" t="e">
        <f t="shared" ca="1" si="22"/>
        <v>#NAME?</v>
      </c>
      <c r="J179" s="134" t="e">
        <f t="shared" ca="1" si="23"/>
        <v>#NAME?</v>
      </c>
      <c r="K179" s="134" t="e" cm="1">
        <f t="array" aca="1" ref="K179" ca="1">_xll.RiskNormal(-0.0000000257*A179^4+0.0000163*A179^3-0.003686*A179^2+0.3024*A179+1.445,(-0.0000000257*A179^4+0.0000163*A179^3-0.003686*A179^2+0.3024*A179+1.445)*0.355,_xll.RiskTruncateP(0.05,0.95),_xll.RiskName("Milk Intake"),_xll.RiskUnits("kg"))</f>
        <v>#NAME?</v>
      </c>
      <c r="L179" s="134" t="e" cm="1">
        <f t="array" aca="1" ref="L179" ca="1">_xll.RiskNormal(5.4702*LN(A179)-22.889,(5.4702*LN(A179)-22.889)*0.35,_xll.RiskTruncateP(0.05,0.95),_xll.RiskName("DMI"),_xll.RiskUnits("kg"))</f>
        <v>#NAME?</v>
      </c>
      <c r="M179" s="134" t="e" cm="1">
        <f t="array" aca="1" ref="M179" ca="1">_xll.RiskNormal(0.0243*L179,0.005*L179,_xll.RiskTruncateP(0.05,0.95),_xll.RiskName("Soil Intake"),_xll.RiskUnits("kg"))</f>
        <v>#NAME?</v>
      </c>
      <c r="N179" s="134" t="e">
        <f t="shared" ca="1" si="24"/>
        <v>#NAME?</v>
      </c>
      <c r="O179" s="134" t="e">
        <f t="shared" ca="1" si="25"/>
        <v>#NAME?</v>
      </c>
      <c r="P179" s="134" t="e">
        <f t="shared" ca="1" si="29"/>
        <v>#NAME?</v>
      </c>
      <c r="Q179" s="134" t="e">
        <f t="shared" ca="1" si="29"/>
        <v>#NAME?</v>
      </c>
      <c r="R179" s="134" t="e">
        <f t="shared" ca="1" si="29"/>
        <v>#NAME?</v>
      </c>
      <c r="S179" s="134" t="e">
        <f t="shared" ca="1" si="26"/>
        <v>#NAME?</v>
      </c>
      <c r="T179" s="134" t="e" cm="1">
        <f t="array" aca="1" ref="T179" ca="1">U178-(U178*(0.5^(1/_xll.RiskNormal('SW7'!C$2,'SW7'!D$2,_xll.RiskTruncateP(0.05,0.95),_xll.RiskName("Halflife"),_xll.RiskUnits("d")))))</f>
        <v>#NAME?</v>
      </c>
      <c r="U179" s="134" t="e">
        <f t="shared" ca="1" si="27"/>
        <v>#NAME?</v>
      </c>
      <c r="V179" s="137" t="e" cm="1">
        <f t="array" aca="1" ref="V179" ca="1">(U179*_xll.RiskNormal('SW7'!C$3,'SW7'!D$3,_xll.RiskTruncateP(0.05,0.95),_xll.RiskName("PFAS MUSCLE FRAC"))/(B179*_xll.RiskNormal('SW7'!C$4,'SW7'!E$4,_xll.RiskTruncateP(0.05,0.95),_xll.RiskName("MUSCLE BW FRAC"))))/1000</f>
        <v>#NAME?</v>
      </c>
      <c r="W179" s="137" t="e" cm="1">
        <f t="array" aca="1" ref="W179" ca="1">V179/_xll.RiskNormal('SW7'!C$5,'SW7'!D$5,_xll.RiskTruncateP(0.05,0.95),_xll.RiskName("Serum Part"))</f>
        <v>#NAME?</v>
      </c>
    </row>
    <row r="180" spans="1:23" x14ac:dyDescent="0.35">
      <c r="A180" s="133">
        <f t="shared" si="21"/>
        <v>177</v>
      </c>
      <c r="B180" s="134" t="e" cm="1">
        <f t="array" aca="1" ref="B180" ca="1">B179+_xll.RiskNormal(0.5584 + 2*0.001787*A180 -3*0.00000155*A180^2 - 4*0.00000000133*A180^3,0.35*(0.5584 + 2*0.001787*A180 -3*0.00000155*A180^2 - 4*0.00000000133*A180^3),_xll.RiskTruncateP(0.05,0.95),_xll.RiskName("BW Gain"),_xll.RiskUnits("kg"))</f>
        <v>#NAME?</v>
      </c>
      <c r="C180" s="133" t="e" cm="1">
        <f t="array" aca="1" ref="C180" ca="1">_xll.RiskNormal(190,190*0.3941,_xll.RiskTruncateP(0.05,0.95),_xll.RiskName("Diet 1 Feed"),_xll.RiskUnits("ng/kg dry"))</f>
        <v>#NAME?</v>
      </c>
      <c r="D180" s="133">
        <v>0</v>
      </c>
      <c r="E180" s="163">
        <v>0</v>
      </c>
      <c r="F180" s="134" t="e" cm="1">
        <f t="array" aca="1" ref="F180" ca="1">_xll.RiskNormal((-0.0001*A180^2+0.0196*A180+11.697),(-0.0001*A180^2+0.0196*A180+11.697)*0.062,_xll.RiskTruncateP(0.05,0.95),_xll.RiskName("DMI Cow"),_xll.RiskUnits("kg"))</f>
        <v>#NAME?</v>
      </c>
      <c r="G180" s="134" t="e">
        <f t="shared" ca="1" si="28"/>
        <v>#NAME?</v>
      </c>
      <c r="H180" s="134" t="e" cm="1">
        <f t="array" aca="1" ref="H180" ca="1">_xll.RiskNormal('SW7'!C$12,'SW7'!D$12,_xll.RiskTruncateP(0.05,0.95),_xll.RiskName("Water Intake Cow"),_xll.RiskUnits("L"))</f>
        <v>#NAME?</v>
      </c>
      <c r="I180" s="134" t="e">
        <f t="shared" ca="1" si="22"/>
        <v>#NAME?</v>
      </c>
      <c r="J180" s="134" t="e">
        <f t="shared" ca="1" si="23"/>
        <v>#NAME?</v>
      </c>
      <c r="K180" s="134" t="e" cm="1">
        <f t="array" aca="1" ref="K180" ca="1">_xll.RiskNormal(-0.0000000257*A180^4+0.0000163*A180^3-0.003686*A180^2+0.3024*A180+1.445,(-0.0000000257*A180^4+0.0000163*A180^3-0.003686*A180^2+0.3024*A180+1.445)*0.355,_xll.RiskTruncateP(0.05,0.95),_xll.RiskName("Milk Intake"),_xll.RiskUnits("kg"))</f>
        <v>#NAME?</v>
      </c>
      <c r="L180" s="134" t="e" cm="1">
        <f t="array" aca="1" ref="L180" ca="1">_xll.RiskNormal(5.4702*LN(A180)-22.889,(5.4702*LN(A180)-22.889)*0.35,_xll.RiskTruncateP(0.05,0.95),_xll.RiskName("DMI"),_xll.RiskUnits("kg"))</f>
        <v>#NAME?</v>
      </c>
      <c r="M180" s="134" t="e" cm="1">
        <f t="array" aca="1" ref="M180" ca="1">_xll.RiskNormal(0.0243*L180,0.005*L180,_xll.RiskTruncateP(0.05,0.95),_xll.RiskName("Soil Intake"),_xll.RiskUnits("kg"))</f>
        <v>#NAME?</v>
      </c>
      <c r="N180" s="134" t="e">
        <f t="shared" ca="1" si="24"/>
        <v>#NAME?</v>
      </c>
      <c r="O180" s="134" t="e">
        <f t="shared" ca="1" si="25"/>
        <v>#NAME?</v>
      </c>
      <c r="P180" s="134" t="e">
        <f t="shared" ca="1" si="29"/>
        <v>#NAME?</v>
      </c>
      <c r="Q180" s="134" t="e">
        <f t="shared" ca="1" si="29"/>
        <v>#NAME?</v>
      </c>
      <c r="R180" s="134" t="e">
        <f t="shared" ca="1" si="29"/>
        <v>#NAME?</v>
      </c>
      <c r="S180" s="134" t="e">
        <f t="shared" ca="1" si="26"/>
        <v>#NAME?</v>
      </c>
      <c r="T180" s="134" t="e" cm="1">
        <f t="array" aca="1" ref="T180" ca="1">U179-(U179*(0.5^(1/_xll.RiskNormal('SW7'!C$2,'SW7'!D$2,_xll.RiskTruncateP(0.05,0.95),_xll.RiskName("Halflife"),_xll.RiskUnits("d")))))</f>
        <v>#NAME?</v>
      </c>
      <c r="U180" s="134" t="e">
        <f t="shared" ca="1" si="27"/>
        <v>#NAME?</v>
      </c>
      <c r="V180" s="137" t="e" cm="1">
        <f t="array" aca="1" ref="V180" ca="1">(U180*_xll.RiskNormal('SW7'!C$3,'SW7'!D$3,_xll.RiskTruncateP(0.05,0.95),_xll.RiskName("PFAS MUSCLE FRAC"))/(B180*_xll.RiskNormal('SW7'!C$4,'SW7'!E$4,_xll.RiskTruncateP(0.05,0.95),_xll.RiskName("MUSCLE BW FRAC"))))/1000</f>
        <v>#NAME?</v>
      </c>
      <c r="W180" s="137" t="e" cm="1">
        <f t="array" aca="1" ref="W180" ca="1">V180/_xll.RiskNormal('SW7'!C$5,'SW7'!D$5,_xll.RiskTruncateP(0.05,0.95),_xll.RiskName("Serum Part"))</f>
        <v>#NAME?</v>
      </c>
    </row>
    <row r="181" spans="1:23" x14ac:dyDescent="0.35">
      <c r="A181" s="133">
        <f t="shared" si="21"/>
        <v>178</v>
      </c>
      <c r="B181" s="134" t="e" cm="1">
        <f t="array" aca="1" ref="B181" ca="1">B180+_xll.RiskNormal(0.5584 + 2*0.001787*A181 -3*0.00000155*A181^2 - 4*0.00000000133*A181^3,0.35*(0.5584 + 2*0.001787*A181 -3*0.00000155*A181^2 - 4*0.00000000133*A181^3),_xll.RiskTruncateP(0.05,0.95),_xll.RiskName("BW Gain"),_xll.RiskUnits("kg"))</f>
        <v>#NAME?</v>
      </c>
      <c r="C181" s="133" t="e" cm="1">
        <f t="array" aca="1" ref="C181" ca="1">_xll.RiskNormal(190,190*0.3941,_xll.RiskTruncateP(0.05,0.95),_xll.RiskName("Diet 1 Feed"),_xll.RiskUnits("ng/kg dry"))</f>
        <v>#NAME?</v>
      </c>
      <c r="D181" s="133">
        <v>0</v>
      </c>
      <c r="E181" s="163">
        <v>0</v>
      </c>
      <c r="F181" s="134" t="e" cm="1">
        <f t="array" aca="1" ref="F181" ca="1">_xll.RiskNormal((-0.0001*A181^2+0.0196*A181+11.697),(-0.0001*A181^2+0.0196*A181+11.697)*0.062,_xll.RiskTruncateP(0.05,0.95),_xll.RiskName("DMI Cow"),_xll.RiskUnits("kg"))</f>
        <v>#NAME?</v>
      </c>
      <c r="G181" s="134" t="e">
        <f t="shared" ca="1" si="28"/>
        <v>#NAME?</v>
      </c>
      <c r="H181" s="134" t="e" cm="1">
        <f t="array" aca="1" ref="H181" ca="1">_xll.RiskNormal('SW7'!C$12,'SW7'!D$12,_xll.RiskTruncateP(0.05,0.95),_xll.RiskName("Water Intake Cow"),_xll.RiskUnits("L"))</f>
        <v>#NAME?</v>
      </c>
      <c r="I181" s="134" t="e">
        <f t="shared" ca="1" si="22"/>
        <v>#NAME?</v>
      </c>
      <c r="J181" s="134" t="e">
        <f t="shared" ca="1" si="23"/>
        <v>#NAME?</v>
      </c>
      <c r="K181" s="134" t="e" cm="1">
        <f t="array" aca="1" ref="K181" ca="1">_xll.RiskNormal(-0.0000000257*A181^4+0.0000163*A181^3-0.003686*A181^2+0.3024*A181+1.445,(-0.0000000257*A181^4+0.0000163*A181^3-0.003686*A181^2+0.3024*A181+1.445)*0.355,_xll.RiskTruncateP(0.05,0.95),_xll.RiskName("Milk Intake"),_xll.RiskUnits("kg"))</f>
        <v>#NAME?</v>
      </c>
      <c r="L181" s="134" t="e" cm="1">
        <f t="array" aca="1" ref="L181" ca="1">_xll.RiskNormal(5.4702*LN(A181)-22.889,(5.4702*LN(A181)-22.889)*0.35,_xll.RiskTruncateP(0.05,0.95),_xll.RiskName("DMI"),_xll.RiskUnits("kg"))</f>
        <v>#NAME?</v>
      </c>
      <c r="M181" s="134" t="e" cm="1">
        <f t="array" aca="1" ref="M181" ca="1">_xll.RiskNormal(0.0243*L181,0.005*L181,_xll.RiskTruncateP(0.05,0.95),_xll.RiskName("Soil Intake"),_xll.RiskUnits("kg"))</f>
        <v>#NAME?</v>
      </c>
      <c r="N181" s="134" t="e">
        <f t="shared" ca="1" si="24"/>
        <v>#NAME?</v>
      </c>
      <c r="O181" s="134" t="e">
        <f t="shared" ca="1" si="25"/>
        <v>#NAME?</v>
      </c>
      <c r="P181" s="134" t="e">
        <f t="shared" ca="1" si="29"/>
        <v>#NAME?</v>
      </c>
      <c r="Q181" s="134" t="e">
        <f t="shared" ca="1" si="29"/>
        <v>#NAME?</v>
      </c>
      <c r="R181" s="134" t="e">
        <f t="shared" ca="1" si="29"/>
        <v>#NAME?</v>
      </c>
      <c r="S181" s="134" t="e">
        <f t="shared" ca="1" si="26"/>
        <v>#NAME?</v>
      </c>
      <c r="T181" s="134" t="e" cm="1">
        <f t="array" aca="1" ref="T181" ca="1">U180-(U180*(0.5^(1/_xll.RiskNormal('SW7'!C$2,'SW7'!D$2,_xll.RiskTruncateP(0.05,0.95),_xll.RiskName("Halflife"),_xll.RiskUnits("d")))))</f>
        <v>#NAME?</v>
      </c>
      <c r="U181" s="134" t="e">
        <f t="shared" ca="1" si="27"/>
        <v>#NAME?</v>
      </c>
      <c r="V181" s="137" t="e" cm="1">
        <f t="array" aca="1" ref="V181" ca="1">(U181*_xll.RiskNormal('SW7'!C$3,'SW7'!D$3,_xll.RiskTruncateP(0.05,0.95),_xll.RiskName("PFAS MUSCLE FRAC"))/(B181*_xll.RiskNormal('SW7'!C$4,'SW7'!E$4,_xll.RiskTruncateP(0.05,0.95),_xll.RiskName("MUSCLE BW FRAC"))))/1000</f>
        <v>#NAME?</v>
      </c>
      <c r="W181" s="137" t="e" cm="1">
        <f t="array" aca="1" ref="W181" ca="1">V181/_xll.RiskNormal('SW7'!C$5,'SW7'!D$5,_xll.RiskTruncateP(0.05,0.95),_xll.RiskName("Serum Part"))</f>
        <v>#NAME?</v>
      </c>
    </row>
    <row r="182" spans="1:23" x14ac:dyDescent="0.35">
      <c r="A182" s="133">
        <f t="shared" si="21"/>
        <v>179</v>
      </c>
      <c r="B182" s="134" t="e" cm="1">
        <f t="array" aca="1" ref="B182" ca="1">B181+_xll.RiskNormal(0.5584 + 2*0.001787*A182 -3*0.00000155*A182^2 - 4*0.00000000133*A182^3,0.35*(0.5584 + 2*0.001787*A182 -3*0.00000155*A182^2 - 4*0.00000000133*A182^3),_xll.RiskTruncateP(0.05,0.95),_xll.RiskName("BW Gain"),_xll.RiskUnits("kg"))</f>
        <v>#NAME?</v>
      </c>
      <c r="C182" s="133" t="e" cm="1">
        <f t="array" aca="1" ref="C182" ca="1">_xll.RiskNormal(190,190*0.3941,_xll.RiskTruncateP(0.05,0.95),_xll.RiskName("Diet 1 Feed"),_xll.RiskUnits("ng/kg dry"))</f>
        <v>#NAME?</v>
      </c>
      <c r="D182" s="133">
        <v>0</v>
      </c>
      <c r="E182" s="163">
        <v>0</v>
      </c>
      <c r="F182" s="134" t="e" cm="1">
        <f t="array" aca="1" ref="F182" ca="1">_xll.RiskNormal((-0.0001*A182^2+0.0196*A182+11.697),(-0.0001*A182^2+0.0196*A182+11.697)*0.062,_xll.RiskTruncateP(0.05,0.95),_xll.RiskName("DMI Cow"),_xll.RiskUnits("kg"))</f>
        <v>#NAME?</v>
      </c>
      <c r="G182" s="134" t="e">
        <f t="shared" ca="1" si="28"/>
        <v>#NAME?</v>
      </c>
      <c r="H182" s="134" t="e" cm="1">
        <f t="array" aca="1" ref="H182" ca="1">_xll.RiskNormal('SW7'!C$12,'SW7'!D$12,_xll.RiskTruncateP(0.05,0.95),_xll.RiskName("Water Intake Cow"),_xll.RiskUnits("L"))</f>
        <v>#NAME?</v>
      </c>
      <c r="I182" s="134" t="e">
        <f t="shared" ca="1" si="22"/>
        <v>#NAME?</v>
      </c>
      <c r="J182" s="134" t="e">
        <f t="shared" ca="1" si="23"/>
        <v>#NAME?</v>
      </c>
      <c r="K182" s="134" t="e" cm="1">
        <f t="array" aca="1" ref="K182" ca="1">_xll.RiskNormal(-0.0000000257*A182^4+0.0000163*A182^3-0.003686*A182^2+0.3024*A182+1.445,(-0.0000000257*A182^4+0.0000163*A182^3-0.003686*A182^2+0.3024*A182+1.445)*0.355,_xll.RiskTruncateP(0.05,0.95),_xll.RiskName("Milk Intake"),_xll.RiskUnits("kg"))</f>
        <v>#NAME?</v>
      </c>
      <c r="L182" s="134" t="e" cm="1">
        <f t="array" aca="1" ref="L182" ca="1">_xll.RiskNormal(5.4702*LN(A182)-22.889,(5.4702*LN(A182)-22.889)*0.35,_xll.RiskTruncateP(0.05,0.95),_xll.RiskName("DMI"),_xll.RiskUnits("kg"))</f>
        <v>#NAME?</v>
      </c>
      <c r="M182" s="134" t="e" cm="1">
        <f t="array" aca="1" ref="M182" ca="1">_xll.RiskNormal(0.0243*L182,0.005*L182,_xll.RiskTruncateP(0.05,0.95),_xll.RiskName("Soil Intake"),_xll.RiskUnits("kg"))</f>
        <v>#NAME?</v>
      </c>
      <c r="N182" s="134" t="e">
        <f t="shared" ca="1" si="24"/>
        <v>#NAME?</v>
      </c>
      <c r="O182" s="134" t="e">
        <f t="shared" ca="1" si="25"/>
        <v>#NAME?</v>
      </c>
      <c r="P182" s="134" t="e">
        <f t="shared" ca="1" si="29"/>
        <v>#NAME?</v>
      </c>
      <c r="Q182" s="134" t="e">
        <f t="shared" ca="1" si="29"/>
        <v>#NAME?</v>
      </c>
      <c r="R182" s="134" t="e">
        <f t="shared" ca="1" si="29"/>
        <v>#NAME?</v>
      </c>
      <c r="S182" s="134" t="e">
        <f t="shared" ca="1" si="26"/>
        <v>#NAME?</v>
      </c>
      <c r="T182" s="134" t="e" cm="1">
        <f t="array" aca="1" ref="T182" ca="1">U181-(U181*(0.5^(1/_xll.RiskNormal('SW7'!C$2,'SW7'!D$2,_xll.RiskTruncateP(0.05,0.95),_xll.RiskName("Halflife"),_xll.RiskUnits("d")))))</f>
        <v>#NAME?</v>
      </c>
      <c r="U182" s="134" t="e">
        <f t="shared" ca="1" si="27"/>
        <v>#NAME?</v>
      </c>
      <c r="V182" s="137" t="e" cm="1">
        <f t="array" aca="1" ref="V182" ca="1">(U182*_xll.RiskNormal('SW7'!C$3,'SW7'!D$3,_xll.RiskTruncateP(0.05,0.95),_xll.RiskName("PFAS MUSCLE FRAC"))/(B182*_xll.RiskNormal('SW7'!C$4,'SW7'!E$4,_xll.RiskTruncateP(0.05,0.95),_xll.RiskName("MUSCLE BW FRAC"))))/1000</f>
        <v>#NAME?</v>
      </c>
      <c r="W182" s="137" t="e" cm="1">
        <f t="array" aca="1" ref="W182" ca="1">V182/_xll.RiskNormal('SW7'!C$5,'SW7'!D$5,_xll.RiskTruncateP(0.05,0.95),_xll.RiskName("Serum Part"))</f>
        <v>#NAME?</v>
      </c>
    </row>
    <row r="183" spans="1:23" x14ac:dyDescent="0.35">
      <c r="A183" s="133">
        <f t="shared" si="21"/>
        <v>180</v>
      </c>
      <c r="B183" s="134" t="e" cm="1">
        <f t="array" aca="1" ref="B183" ca="1">B182+_xll.RiskNormal(0.5584 + 2*0.001787*A183 -3*0.00000155*A183^2 - 4*0.00000000133*A183^3,0.35*(0.5584 + 2*0.001787*A183 -3*0.00000155*A183^2 - 4*0.00000000133*A183^3),_xll.RiskTruncateP(0.05,0.95),_xll.RiskName("BW Gain"),_xll.RiskUnits("kg"))</f>
        <v>#NAME?</v>
      </c>
      <c r="C183" s="133" t="e" cm="1">
        <f t="array" aca="1" ref="C183" ca="1">_xll.RiskNormal(190,190*0.3941,_xll.RiskTruncateP(0.05,0.95),_xll.RiskName("Diet 1 Feed"),_xll.RiskUnits("ng/kg dry"))</f>
        <v>#NAME?</v>
      </c>
      <c r="D183" s="133">
        <v>0</v>
      </c>
      <c r="E183" s="163">
        <v>0</v>
      </c>
      <c r="F183" s="134" t="e" cm="1">
        <f t="array" aca="1" ref="F183" ca="1">_xll.RiskNormal((-0.0001*A183^2+0.0196*A183+11.697),(-0.0001*A183^2+0.0196*A183+11.697)*0.062,_xll.RiskTruncateP(0.05,0.95),_xll.RiskName("DMI Cow"),_xll.RiskUnits("kg"))</f>
        <v>#NAME?</v>
      </c>
      <c r="G183" s="134" t="e">
        <f t="shared" ref="G183:G242" ca="1" si="30">F183*0.0243</f>
        <v>#NAME?</v>
      </c>
      <c r="H183" s="134" t="e" cm="1">
        <f t="array" aca="1" ref="H183" ca="1">_xll.RiskNormal('SW7'!C$12,'SW7'!D$12,_xll.RiskTruncateP(0.05,0.95),_xll.RiskName("Water Intake Cow"),_xll.RiskUnits("L"))</f>
        <v>#NAME?</v>
      </c>
      <c r="I183" s="134" t="e">
        <f t="shared" ref="I183:I242" ca="1" si="31">F183*C183+G183*D183+H183*E183</f>
        <v>#NAME?</v>
      </c>
      <c r="J183" s="134" t="e">
        <f t="shared" ref="J183:J242" ca="1" si="32">I183*0.0213</f>
        <v>#NAME?</v>
      </c>
      <c r="K183" s="134" t="e" cm="1">
        <f t="array" aca="1" ref="K183" ca="1">_xll.RiskNormal(-0.0000000257*A183^4+0.0000163*A183^3-0.003686*A183^2+0.3024*A183+1.445,(-0.0000000257*A183^4+0.0000163*A183^3-0.003686*A183^2+0.3024*A183+1.445)*0.355,_xll.RiskTruncateP(0.05,0.95),_xll.RiskName("Milk Intake"),_xll.RiskUnits("kg"))</f>
        <v>#NAME?</v>
      </c>
      <c r="L183" s="134" t="e" cm="1">
        <f t="array" aca="1" ref="L183" ca="1">_xll.RiskNormal(5.4702*LN(A183)-22.889,(5.4702*LN(A183)-22.889)*0.35,_xll.RiskTruncateP(0.05,0.95),_xll.RiskName("DMI"),_xll.RiskUnits("kg"))</f>
        <v>#NAME?</v>
      </c>
      <c r="M183" s="134" t="e" cm="1">
        <f t="array" aca="1" ref="M183" ca="1">_xll.RiskNormal(0.0243*L183,0.005*L183,_xll.RiskTruncateP(0.05,0.95),_xll.RiskName("Soil Intake"),_xll.RiskUnits("kg"))</f>
        <v>#NAME?</v>
      </c>
      <c r="N183" s="134" t="e">
        <f t="shared" ca="1" si="24"/>
        <v>#NAME?</v>
      </c>
      <c r="O183" s="134" t="e">
        <f t="shared" ca="1" si="25"/>
        <v>#NAME?</v>
      </c>
      <c r="P183" s="134" t="e">
        <f t="shared" ca="1" si="29"/>
        <v>#NAME?</v>
      </c>
      <c r="Q183" s="134" t="e">
        <f t="shared" ca="1" si="29"/>
        <v>#NAME?</v>
      </c>
      <c r="R183" s="134" t="e">
        <f t="shared" ca="1" si="29"/>
        <v>#NAME?</v>
      </c>
      <c r="S183" s="134" t="e">
        <f t="shared" ca="1" si="26"/>
        <v>#NAME?</v>
      </c>
      <c r="T183" s="134" t="e" cm="1">
        <f t="array" aca="1" ref="T183" ca="1">U182-(U182*(0.5^(1/_xll.RiskNormal('SW7'!C$2,'SW7'!D$2,_xll.RiskTruncateP(0.05,0.95),_xll.RiskName("Halflife"),_xll.RiskUnits("d")))))</f>
        <v>#NAME?</v>
      </c>
      <c r="U183" s="134" t="e">
        <f t="shared" ca="1" si="27"/>
        <v>#NAME?</v>
      </c>
      <c r="V183" s="137" t="e" cm="1">
        <f t="array" aca="1" ref="V183" ca="1">(U183*_xll.RiskNormal('SW7'!C$3,'SW7'!D$3,_xll.RiskTruncateP(0.05,0.95),_xll.RiskName("PFAS MUSCLE FRAC"))/(B183*_xll.RiskNormal('SW7'!C$4,'SW7'!E$4,_xll.RiskTruncateP(0.05,0.95),_xll.RiskName("MUSCLE BW FRAC"))))/1000</f>
        <v>#NAME?</v>
      </c>
      <c r="W183" s="137" t="e" cm="1">
        <f t="array" aca="1" ref="W183" ca="1">V183/_xll.RiskNormal('SW7'!C$5,'SW7'!D$5,_xll.RiskTruncateP(0.05,0.95),_xll.RiskName("Serum Part"))</f>
        <v>#NAME?</v>
      </c>
    </row>
    <row r="184" spans="1:23" x14ac:dyDescent="0.35">
      <c r="A184" s="133">
        <f t="shared" si="21"/>
        <v>181</v>
      </c>
      <c r="B184" s="134" t="e" cm="1">
        <f t="array" aca="1" ref="B184" ca="1">B183+_xll.RiskNormal(0.5584 + 2*0.001787*A184 -3*0.00000155*A184^2 - 4*0.00000000133*A184^3,0.35*(0.5584 + 2*0.001787*A184 -3*0.00000155*A184^2 - 4*0.00000000133*A184^3),_xll.RiskTruncateP(0.05,0.95),_xll.RiskName("BW Gain"),_xll.RiskUnits("kg"))</f>
        <v>#NAME?</v>
      </c>
      <c r="C184" s="133" t="e" cm="1">
        <f t="array" aca="1" ref="C184" ca="1">_xll.RiskNormal(190,190*0.3941,_xll.RiskTruncateP(0.05,0.95),_xll.RiskName("Diet 1 Feed"),_xll.RiskUnits("ng/kg dry"))</f>
        <v>#NAME?</v>
      </c>
      <c r="D184" s="133">
        <v>0</v>
      </c>
      <c r="E184" s="163">
        <v>0</v>
      </c>
      <c r="F184" s="134" t="e" cm="1">
        <f t="array" aca="1" ref="F184" ca="1">_xll.RiskNormal((-0.0001*A184^2+0.0196*A184+11.697),(-0.0001*A184^2+0.0196*A184+11.697)*0.062,_xll.RiskTruncateP(0.05,0.95),_xll.RiskName("DMI Cow"),_xll.RiskUnits("kg"))</f>
        <v>#NAME?</v>
      </c>
      <c r="G184" s="134" t="e">
        <f t="shared" ca="1" si="30"/>
        <v>#NAME?</v>
      </c>
      <c r="H184" s="134" t="e" cm="1">
        <f t="array" aca="1" ref="H184" ca="1">_xll.RiskNormal('SW7'!C$12,'SW7'!D$12,_xll.RiskTruncateP(0.05,0.95),_xll.RiskName("Water Intake Cow"),_xll.RiskUnits("L"))</f>
        <v>#NAME?</v>
      </c>
      <c r="I184" s="134" t="e">
        <f t="shared" ca="1" si="31"/>
        <v>#NAME?</v>
      </c>
      <c r="J184" s="134" t="e">
        <f t="shared" ca="1" si="32"/>
        <v>#NAME?</v>
      </c>
      <c r="K184" s="134" t="e" cm="1">
        <f t="array" aca="1" ref="K184" ca="1">_xll.RiskNormal(-0.0000000257*A184^4+0.0000163*A184^3-0.003686*A184^2+0.3024*A184+1.445,(-0.0000000257*A184^4+0.0000163*A184^3-0.003686*A184^2+0.3024*A184+1.445)*0.355,_xll.RiskTruncateP(0.05,0.95),_xll.RiskName("Milk Intake"),_xll.RiskUnits("kg"))</f>
        <v>#NAME?</v>
      </c>
      <c r="L184" s="134" t="e" cm="1">
        <f t="array" aca="1" ref="L184" ca="1">_xll.RiskNormal(5.4702*LN(A184)-22.889,(5.4702*LN(A184)-22.889)*0.35,_xll.RiskTruncateP(0.05,0.95),_xll.RiskName("DMI"),_xll.RiskUnits("kg"))</f>
        <v>#NAME?</v>
      </c>
      <c r="M184" s="134" t="e" cm="1">
        <f t="array" aca="1" ref="M184" ca="1">_xll.RiskNormal(0.0243*L184,0.005*L184,_xll.RiskTruncateP(0.05,0.95),_xll.RiskName("Soil Intake"),_xll.RiskUnits("kg"))</f>
        <v>#NAME?</v>
      </c>
      <c r="N184" s="134" t="e">
        <f t="shared" ca="1" si="24"/>
        <v>#NAME?</v>
      </c>
      <c r="O184" s="134" t="e">
        <f t="shared" ca="1" si="25"/>
        <v>#NAME?</v>
      </c>
      <c r="P184" s="134" t="e">
        <f t="shared" ca="1" si="29"/>
        <v>#NAME?</v>
      </c>
      <c r="Q184" s="134" t="e">
        <f t="shared" ca="1" si="29"/>
        <v>#NAME?</v>
      </c>
      <c r="R184" s="134" t="e">
        <f t="shared" ca="1" si="29"/>
        <v>#NAME?</v>
      </c>
      <c r="S184" s="134" t="e">
        <f t="shared" ca="1" si="26"/>
        <v>#NAME?</v>
      </c>
      <c r="T184" s="134" t="e" cm="1">
        <f t="array" aca="1" ref="T184" ca="1">U183-(U183*(0.5^(1/_xll.RiskNormal('SW7'!C$2,'SW7'!D$2,_xll.RiskTruncateP(0.05,0.95),_xll.RiskName("Halflife"),_xll.RiskUnits("d")))))</f>
        <v>#NAME?</v>
      </c>
      <c r="U184" s="134" t="e">
        <f t="shared" ca="1" si="27"/>
        <v>#NAME?</v>
      </c>
      <c r="V184" s="137" t="e" cm="1">
        <f t="array" aca="1" ref="V184" ca="1">(U184*_xll.RiskNormal('SW7'!C$3,'SW7'!D$3,_xll.RiskTruncateP(0.05,0.95),_xll.RiskName("PFAS MUSCLE FRAC"))/(B184*_xll.RiskNormal('SW7'!C$4,'SW7'!E$4,_xll.RiskTruncateP(0.05,0.95),_xll.RiskName("MUSCLE BW FRAC"))))/1000</f>
        <v>#NAME?</v>
      </c>
      <c r="W184" s="137" t="e" cm="1">
        <f t="array" aca="1" ref="W184" ca="1">V184/_xll.RiskNormal('SW7'!C$5,'SW7'!D$5,_xll.RiskTruncateP(0.05,0.95),_xll.RiskName("Serum Part"))</f>
        <v>#NAME?</v>
      </c>
    </row>
    <row r="185" spans="1:23" x14ac:dyDescent="0.35">
      <c r="A185" s="133">
        <f t="shared" si="21"/>
        <v>182</v>
      </c>
      <c r="B185" s="134" t="e" cm="1">
        <f t="array" aca="1" ref="B185" ca="1">B184+_xll.RiskNormal(0.5584 + 2*0.001787*A185 -3*0.00000155*A185^2 - 4*0.00000000133*A185^3,0.35*(0.5584 + 2*0.001787*A185 -3*0.00000155*A185^2 - 4*0.00000000133*A185^3),_xll.RiskTruncateP(0.05,0.95),_xll.RiskName("BW Gain"),_xll.RiskUnits("kg"))</f>
        <v>#NAME?</v>
      </c>
      <c r="C185" s="133" t="e" cm="1">
        <f t="array" aca="1" ref="C185" ca="1">_xll.RiskNormal(190,190*0.3941,_xll.RiskTruncateP(0.05,0.95),_xll.RiskName("Diet 1 Feed"),_xll.RiskUnits("ng/kg dry"))</f>
        <v>#NAME?</v>
      </c>
      <c r="D185" s="133">
        <v>0</v>
      </c>
      <c r="E185" s="163">
        <v>0</v>
      </c>
      <c r="F185" s="134" t="e" cm="1">
        <f t="array" aca="1" ref="F185" ca="1">_xll.RiskNormal((-0.0001*A185^2+0.0196*A185+11.697),(-0.0001*A185^2+0.0196*A185+11.697)*0.062,_xll.RiskTruncateP(0.05,0.95),_xll.RiskName("DMI Cow"),_xll.RiskUnits("kg"))</f>
        <v>#NAME?</v>
      </c>
      <c r="G185" s="134" t="e">
        <f t="shared" ca="1" si="30"/>
        <v>#NAME?</v>
      </c>
      <c r="H185" s="134" t="e" cm="1">
        <f t="array" aca="1" ref="H185" ca="1">_xll.RiskNormal('SW7'!C$12,'SW7'!D$12,_xll.RiskTruncateP(0.05,0.95),_xll.RiskName("Water Intake Cow"),_xll.RiskUnits("L"))</f>
        <v>#NAME?</v>
      </c>
      <c r="I185" s="134" t="e">
        <f t="shared" ca="1" si="31"/>
        <v>#NAME?</v>
      </c>
      <c r="J185" s="134" t="e">
        <f t="shared" ca="1" si="32"/>
        <v>#NAME?</v>
      </c>
      <c r="K185" s="134" t="e" cm="1">
        <f t="array" aca="1" ref="K185" ca="1">_xll.RiskNormal(-0.0000000257*A185^4+0.0000163*A185^3-0.003686*A185^2+0.3024*A185+1.445,(-0.0000000257*A185^4+0.0000163*A185^3-0.003686*A185^2+0.3024*A185+1.445)*0.355,_xll.RiskTruncateP(0.05,0.95),_xll.RiskName("Milk Intake"),_xll.RiskUnits("kg"))</f>
        <v>#NAME?</v>
      </c>
      <c r="L185" s="134" t="e" cm="1">
        <f t="array" aca="1" ref="L185" ca="1">_xll.RiskNormal(5.4702*LN(A185)-22.889,(5.4702*LN(A185)-22.889)*0.35,_xll.RiskTruncateP(0.05,0.95),_xll.RiskName("DMI"),_xll.RiskUnits("kg"))</f>
        <v>#NAME?</v>
      </c>
      <c r="M185" s="134" t="e" cm="1">
        <f t="array" aca="1" ref="M185" ca="1">_xll.RiskNormal(0.0243*L185,0.005*L185,_xll.RiskTruncateP(0.05,0.95),_xll.RiskName("Soil Intake"),_xll.RiskUnits("kg"))</f>
        <v>#NAME?</v>
      </c>
      <c r="N185" s="134" t="e">
        <f t="shared" ca="1" si="24"/>
        <v>#NAME?</v>
      </c>
      <c r="O185" s="134" t="e">
        <f t="shared" ca="1" si="25"/>
        <v>#NAME?</v>
      </c>
      <c r="P185" s="134" t="e">
        <f t="shared" ca="1" si="29"/>
        <v>#NAME?</v>
      </c>
      <c r="Q185" s="134" t="e">
        <f t="shared" ca="1" si="29"/>
        <v>#NAME?</v>
      </c>
      <c r="R185" s="134" t="e">
        <f t="shared" ca="1" si="29"/>
        <v>#NAME?</v>
      </c>
      <c r="S185" s="134" t="e">
        <f t="shared" ca="1" si="26"/>
        <v>#NAME?</v>
      </c>
      <c r="T185" s="134" t="e" cm="1">
        <f t="array" aca="1" ref="T185" ca="1">U184-(U184*(0.5^(1/_xll.RiskNormal('SW7'!C$2,'SW7'!D$2,_xll.RiskTruncateP(0.05,0.95),_xll.RiskName("Halflife"),_xll.RiskUnits("d")))))</f>
        <v>#NAME?</v>
      </c>
      <c r="U185" s="134" t="e">
        <f t="shared" ca="1" si="27"/>
        <v>#NAME?</v>
      </c>
      <c r="V185" s="137" t="e" cm="1">
        <f t="array" aca="1" ref="V185" ca="1">(U185*_xll.RiskNormal('SW7'!C$3,'SW7'!D$3,_xll.RiskTruncateP(0.05,0.95),_xll.RiskName("PFAS MUSCLE FRAC"))/(B185*_xll.RiskNormal('SW7'!C$4,'SW7'!E$4,_xll.RiskTruncateP(0.05,0.95),_xll.RiskName("MUSCLE BW FRAC"))))/1000</f>
        <v>#NAME?</v>
      </c>
      <c r="W185" s="137" t="e" cm="1">
        <f t="array" aca="1" ref="W185" ca="1">V185/_xll.RiskNormal('SW7'!C$5,'SW7'!D$5,_xll.RiskTruncateP(0.05,0.95),_xll.RiskName("Serum Part"))</f>
        <v>#NAME?</v>
      </c>
    </row>
    <row r="186" spans="1:23" x14ac:dyDescent="0.35">
      <c r="A186" s="133">
        <f t="shared" si="21"/>
        <v>183</v>
      </c>
      <c r="B186" s="134" t="e" cm="1">
        <f t="array" aca="1" ref="B186" ca="1">B185+_xll.RiskNormal(0.5584 + 2*0.001787*A186 -3*0.00000155*A186^2 - 4*0.00000000133*A186^3,0.35*(0.5584 + 2*0.001787*A186 -3*0.00000155*A186^2 - 4*0.00000000133*A186^3),_xll.RiskTruncateP(0.05,0.95),_xll.RiskName("BW Gain"),_xll.RiskUnits("kg"))</f>
        <v>#NAME?</v>
      </c>
      <c r="C186" s="133" t="e" cm="1">
        <f t="array" aca="1" ref="C186" ca="1">_xll.RiskNormal(190,190*0.3941,_xll.RiskTruncateP(0.05,0.95),_xll.RiskName("Diet 1 Feed"),_xll.RiskUnits("ng/kg dry"))</f>
        <v>#NAME?</v>
      </c>
      <c r="D186" s="133">
        <v>0</v>
      </c>
      <c r="E186" s="163">
        <v>0</v>
      </c>
      <c r="F186" s="134" t="e" cm="1">
        <f t="array" aca="1" ref="F186" ca="1">_xll.RiskNormal((-0.0001*A186^2+0.0196*A186+11.697),(-0.0001*A186^2+0.0196*A186+11.697)*0.062,_xll.RiskTruncateP(0.05,0.95),_xll.RiskName("DMI Cow"),_xll.RiskUnits("kg"))</f>
        <v>#NAME?</v>
      </c>
      <c r="G186" s="134" t="e">
        <f t="shared" ca="1" si="30"/>
        <v>#NAME?</v>
      </c>
      <c r="H186" s="134" t="e" cm="1">
        <f t="array" aca="1" ref="H186" ca="1">_xll.RiskNormal('SW7'!C$12,'SW7'!D$12,_xll.RiskTruncateP(0.05,0.95),_xll.RiskName("Water Intake Cow"),_xll.RiskUnits("L"))</f>
        <v>#NAME?</v>
      </c>
      <c r="I186" s="134" t="e">
        <f t="shared" ca="1" si="31"/>
        <v>#NAME?</v>
      </c>
      <c r="J186" s="134" t="e">
        <f t="shared" ca="1" si="32"/>
        <v>#NAME?</v>
      </c>
      <c r="K186" s="134" t="e" cm="1">
        <f t="array" aca="1" ref="K186" ca="1">_xll.RiskNormal(-0.0000000257*A186^4+0.0000163*A186^3-0.003686*A186^2+0.3024*A186+1.445,(-0.0000000257*A186^4+0.0000163*A186^3-0.003686*A186^2+0.3024*A186+1.445)*0.355,_xll.RiskTruncateP(0.05,0.95),_xll.RiskName("Milk Intake"),_xll.RiskUnits("kg"))</f>
        <v>#NAME?</v>
      </c>
      <c r="L186" s="134" t="e" cm="1">
        <f t="array" aca="1" ref="L186" ca="1">_xll.RiskNormal(5.4702*LN(A186)-22.889,(5.4702*LN(A186)-22.889)*0.35,_xll.RiskTruncateP(0.05,0.95),_xll.RiskName("DMI"),_xll.RiskUnits("kg"))</f>
        <v>#NAME?</v>
      </c>
      <c r="M186" s="134" t="e" cm="1">
        <f t="array" aca="1" ref="M186" ca="1">_xll.RiskNormal(0.0243*L186,0.005*L186,_xll.RiskTruncateP(0.05,0.95),_xll.RiskName("Soil Intake"),_xll.RiskUnits("kg"))</f>
        <v>#NAME?</v>
      </c>
      <c r="N186" s="134" t="e">
        <f t="shared" ca="1" si="24"/>
        <v>#NAME?</v>
      </c>
      <c r="O186" s="134" t="e">
        <f t="shared" ca="1" si="25"/>
        <v>#NAME?</v>
      </c>
      <c r="P186" s="134" t="e">
        <f t="shared" ca="1" si="29"/>
        <v>#NAME?</v>
      </c>
      <c r="Q186" s="134" t="e">
        <f t="shared" ca="1" si="29"/>
        <v>#NAME?</v>
      </c>
      <c r="R186" s="134" t="e">
        <f t="shared" ca="1" si="29"/>
        <v>#NAME?</v>
      </c>
      <c r="S186" s="134" t="e">
        <f t="shared" ca="1" si="26"/>
        <v>#NAME?</v>
      </c>
      <c r="T186" s="134" t="e" cm="1">
        <f t="array" aca="1" ref="T186" ca="1">U185-(U185*(0.5^(1/_xll.RiskNormal('SW7'!C$2,'SW7'!D$2,_xll.RiskTruncateP(0.05,0.95),_xll.RiskName("Halflife"),_xll.RiskUnits("d")))))</f>
        <v>#NAME?</v>
      </c>
      <c r="U186" s="134" t="e">
        <f t="shared" ca="1" si="27"/>
        <v>#NAME?</v>
      </c>
      <c r="V186" s="137" t="e" cm="1">
        <f t="array" aca="1" ref="V186" ca="1">(U186*_xll.RiskNormal('SW7'!C$3,'SW7'!D$3,_xll.RiskTruncateP(0.05,0.95),_xll.RiskName("PFAS MUSCLE FRAC"))/(B186*_xll.RiskNormal('SW7'!C$4,'SW7'!E$4,_xll.RiskTruncateP(0.05,0.95),_xll.RiskName("MUSCLE BW FRAC"))))/1000</f>
        <v>#NAME?</v>
      </c>
      <c r="W186" s="137" t="e" cm="1">
        <f t="array" aca="1" ref="W186" ca="1">V186/_xll.RiskNormal('SW7'!C$5,'SW7'!D$5,_xll.RiskTruncateP(0.05,0.95),_xll.RiskName("Serum Part"))</f>
        <v>#NAME?</v>
      </c>
    </row>
    <row r="187" spans="1:23" x14ac:dyDescent="0.35">
      <c r="A187" s="133">
        <f t="shared" si="21"/>
        <v>184</v>
      </c>
      <c r="B187" s="134" t="e" cm="1">
        <f t="array" aca="1" ref="B187" ca="1">B186+_xll.RiskNormal(0.5584 + 2*0.001787*A187 -3*0.00000155*A187^2 - 4*0.00000000133*A187^3,0.35*(0.5584 + 2*0.001787*A187 -3*0.00000155*A187^2 - 4*0.00000000133*A187^3),_xll.RiskTruncateP(0.05,0.95),_xll.RiskName("BW Gain"),_xll.RiskUnits("kg"))</f>
        <v>#NAME?</v>
      </c>
      <c r="C187" s="133" t="e" cm="1">
        <f t="array" aca="1" ref="C187" ca="1">_xll.RiskNormal(190,190*0.3941,_xll.RiskTruncateP(0.05,0.95),_xll.RiskName("Diet 1 Feed"),_xll.RiskUnits("ng/kg dry"))</f>
        <v>#NAME?</v>
      </c>
      <c r="D187" s="133">
        <v>0</v>
      </c>
      <c r="E187" s="163">
        <v>0</v>
      </c>
      <c r="F187" s="134" t="e" cm="1">
        <f t="array" aca="1" ref="F187" ca="1">_xll.RiskNormal((-0.0001*A187^2+0.0196*A187+11.697),(-0.0001*A187^2+0.0196*A187+11.697)*0.062,_xll.RiskTruncateP(0.05,0.95),_xll.RiskName("DMI Cow"),_xll.RiskUnits("kg"))</f>
        <v>#NAME?</v>
      </c>
      <c r="G187" s="134" t="e">
        <f t="shared" ca="1" si="30"/>
        <v>#NAME?</v>
      </c>
      <c r="H187" s="134" t="e" cm="1">
        <f t="array" aca="1" ref="H187" ca="1">_xll.RiskNormal('SW7'!C$12,'SW7'!D$12,_xll.RiskTruncateP(0.05,0.95),_xll.RiskName("Water Intake Cow"),_xll.RiskUnits("L"))</f>
        <v>#NAME?</v>
      </c>
      <c r="I187" s="134" t="e">
        <f t="shared" ca="1" si="31"/>
        <v>#NAME?</v>
      </c>
      <c r="J187" s="134" t="e">
        <f t="shared" ca="1" si="32"/>
        <v>#NAME?</v>
      </c>
      <c r="K187" s="134" t="e" cm="1">
        <f t="array" aca="1" ref="K187" ca="1">_xll.RiskNormal(-0.0000000257*A187^4+0.0000163*A187^3-0.003686*A187^2+0.3024*A187+1.445,(-0.0000000257*A187^4+0.0000163*A187^3-0.003686*A187^2+0.3024*A187+1.445)*0.355,_xll.RiskTruncateP(0.05,0.95),_xll.RiskName("Milk Intake"),_xll.RiskUnits("kg"))</f>
        <v>#NAME?</v>
      </c>
      <c r="L187" s="134" t="e" cm="1">
        <f t="array" aca="1" ref="L187" ca="1">_xll.RiskNormal(5.4702*LN(A187)-22.889,(5.4702*LN(A187)-22.889)*0.35,_xll.RiskTruncateP(0.05,0.95),_xll.RiskName("DMI"),_xll.RiskUnits("kg"))</f>
        <v>#NAME?</v>
      </c>
      <c r="M187" s="134" t="e" cm="1">
        <f t="array" aca="1" ref="M187" ca="1">_xll.RiskNormal(0.0243*L187,0.005*L187,_xll.RiskTruncateP(0.05,0.95),_xll.RiskName("Soil Intake"),_xll.RiskUnits("kg"))</f>
        <v>#NAME?</v>
      </c>
      <c r="N187" s="134" t="e">
        <f t="shared" ca="1" si="24"/>
        <v>#NAME?</v>
      </c>
      <c r="O187" s="134" t="e">
        <f t="shared" ca="1" si="25"/>
        <v>#NAME?</v>
      </c>
      <c r="P187" s="134" t="e">
        <f t="shared" ca="1" si="29"/>
        <v>#NAME?</v>
      </c>
      <c r="Q187" s="134" t="e">
        <f t="shared" ca="1" si="29"/>
        <v>#NAME?</v>
      </c>
      <c r="R187" s="134" t="e">
        <f t="shared" ca="1" si="29"/>
        <v>#NAME?</v>
      </c>
      <c r="S187" s="134" t="e">
        <f t="shared" ca="1" si="26"/>
        <v>#NAME?</v>
      </c>
      <c r="T187" s="134" t="e" cm="1">
        <f t="array" aca="1" ref="T187" ca="1">U186-(U186*(0.5^(1/_xll.RiskNormal('SW7'!C$2,'SW7'!D$2,_xll.RiskTruncateP(0.05,0.95),_xll.RiskName("Halflife"),_xll.RiskUnits("d")))))</f>
        <v>#NAME?</v>
      </c>
      <c r="U187" s="134" t="e">
        <f t="shared" ca="1" si="27"/>
        <v>#NAME?</v>
      </c>
      <c r="V187" s="137" t="e" cm="1">
        <f t="array" aca="1" ref="V187" ca="1">(U187*_xll.RiskNormal('SW7'!C$3,'SW7'!D$3,_xll.RiskTruncateP(0.05,0.95),_xll.RiskName("PFAS MUSCLE FRAC"))/(B187*_xll.RiskNormal('SW7'!C$4,'SW7'!E$4,_xll.RiskTruncateP(0.05,0.95),_xll.RiskName("MUSCLE BW FRAC"))))/1000</f>
        <v>#NAME?</v>
      </c>
      <c r="W187" s="137" t="e" cm="1">
        <f t="array" aca="1" ref="W187" ca="1">V187/_xll.RiskNormal('SW7'!C$5,'SW7'!D$5,_xll.RiskTruncateP(0.05,0.95),_xll.RiskName("Serum Part"))</f>
        <v>#NAME?</v>
      </c>
    </row>
    <row r="188" spans="1:23" x14ac:dyDescent="0.35">
      <c r="A188" s="133">
        <f t="shared" si="21"/>
        <v>185</v>
      </c>
      <c r="B188" s="134" t="e" cm="1">
        <f t="array" aca="1" ref="B188" ca="1">B187+_xll.RiskNormal(0.5584 + 2*0.001787*A188 -3*0.00000155*A188^2 - 4*0.00000000133*A188^3,0.35*(0.5584 + 2*0.001787*A188 -3*0.00000155*A188^2 - 4*0.00000000133*A188^3),_xll.RiskTruncateP(0.05,0.95),_xll.RiskName("BW Gain"),_xll.RiskUnits("kg"))</f>
        <v>#NAME?</v>
      </c>
      <c r="C188" s="133" t="e" cm="1">
        <f t="array" aca="1" ref="C188" ca="1">_xll.RiskNormal(190,190*0.3941,_xll.RiskTruncateP(0.05,0.95),_xll.RiskName("Diet 1 Feed"),_xll.RiskUnits("ng/kg dry"))</f>
        <v>#NAME?</v>
      </c>
      <c r="D188" s="133">
        <v>0</v>
      </c>
      <c r="E188" s="163">
        <v>0</v>
      </c>
      <c r="F188" s="134" t="e" cm="1">
        <f t="array" aca="1" ref="F188" ca="1">_xll.RiskNormal((-0.0001*A188^2+0.0196*A188+11.697),(-0.0001*A188^2+0.0196*A188+11.697)*0.062,_xll.RiskTruncateP(0.05,0.95),_xll.RiskName("DMI Cow"),_xll.RiskUnits("kg"))</f>
        <v>#NAME?</v>
      </c>
      <c r="G188" s="134" t="e">
        <f t="shared" ca="1" si="30"/>
        <v>#NAME?</v>
      </c>
      <c r="H188" s="134" t="e" cm="1">
        <f t="array" aca="1" ref="H188" ca="1">_xll.RiskNormal('SW7'!C$12,'SW7'!D$12,_xll.RiskTruncateP(0.05,0.95),_xll.RiskName("Water Intake Cow"),_xll.RiskUnits("L"))</f>
        <v>#NAME?</v>
      </c>
      <c r="I188" s="134" t="e">
        <f t="shared" ca="1" si="31"/>
        <v>#NAME?</v>
      </c>
      <c r="J188" s="134" t="e">
        <f t="shared" ca="1" si="32"/>
        <v>#NAME?</v>
      </c>
      <c r="K188" s="134" t="e" cm="1">
        <f t="array" aca="1" ref="K188" ca="1">_xll.RiskNormal(-0.0000000257*A188^4+0.0000163*A188^3-0.003686*A188^2+0.3024*A188+1.445,(-0.0000000257*A188^4+0.0000163*A188^3-0.003686*A188^2+0.3024*A188+1.445)*0.355,_xll.RiskTruncateP(0.05,0.95),_xll.RiskName("Milk Intake"),_xll.RiskUnits("kg"))</f>
        <v>#NAME?</v>
      </c>
      <c r="L188" s="134" t="e" cm="1">
        <f t="array" aca="1" ref="L188" ca="1">_xll.RiskNormal(5.4702*LN(A188)-22.889,(5.4702*LN(A188)-22.889)*0.35,_xll.RiskTruncateP(0.05,0.95),_xll.RiskName("DMI"),_xll.RiskUnits("kg"))</f>
        <v>#NAME?</v>
      </c>
      <c r="M188" s="134" t="e" cm="1">
        <f t="array" aca="1" ref="M188" ca="1">_xll.RiskNormal(0.0243*L188,0.005*L188,_xll.RiskTruncateP(0.05,0.95),_xll.RiskName("Soil Intake"),_xll.RiskUnits("kg"))</f>
        <v>#NAME?</v>
      </c>
      <c r="N188" s="134" t="e">
        <f t="shared" ca="1" si="24"/>
        <v>#NAME?</v>
      </c>
      <c r="O188" s="134" t="e">
        <f t="shared" ca="1" si="25"/>
        <v>#NAME?</v>
      </c>
      <c r="P188" s="134" t="e">
        <f t="shared" ca="1" si="29"/>
        <v>#NAME?</v>
      </c>
      <c r="Q188" s="134" t="e">
        <f t="shared" ca="1" si="29"/>
        <v>#NAME?</v>
      </c>
      <c r="R188" s="134" t="e">
        <f t="shared" ca="1" si="29"/>
        <v>#NAME?</v>
      </c>
      <c r="S188" s="134" t="e">
        <f t="shared" ca="1" si="26"/>
        <v>#NAME?</v>
      </c>
      <c r="T188" s="134" t="e" cm="1">
        <f t="array" aca="1" ref="T188" ca="1">U187-(U187*(0.5^(1/_xll.RiskNormal('SW7'!C$2,'SW7'!D$2,_xll.RiskTruncateP(0.05,0.95),_xll.RiskName("Halflife"),_xll.RiskUnits("d")))))</f>
        <v>#NAME?</v>
      </c>
      <c r="U188" s="134" t="e">
        <f t="shared" ca="1" si="27"/>
        <v>#NAME?</v>
      </c>
      <c r="V188" s="137" t="e" cm="1">
        <f t="array" aca="1" ref="V188" ca="1">(U188*_xll.RiskNormal('SW7'!C$3,'SW7'!D$3,_xll.RiskTruncateP(0.05,0.95),_xll.RiskName("PFAS MUSCLE FRAC"))/(B188*_xll.RiskNormal('SW7'!C$4,'SW7'!E$4,_xll.RiskTruncateP(0.05,0.95),_xll.RiskName("MUSCLE BW FRAC"))))/1000</f>
        <v>#NAME?</v>
      </c>
      <c r="W188" s="137" t="e" cm="1">
        <f t="array" aca="1" ref="W188" ca="1">V188/_xll.RiskNormal('SW7'!C$5,'SW7'!D$5,_xll.RiskTruncateP(0.05,0.95),_xll.RiskName("Serum Part"))</f>
        <v>#NAME?</v>
      </c>
    </row>
    <row r="189" spans="1:23" x14ac:dyDescent="0.35">
      <c r="A189" s="133">
        <f t="shared" si="21"/>
        <v>186</v>
      </c>
      <c r="B189" s="134" t="e" cm="1">
        <f t="array" aca="1" ref="B189" ca="1">B188+_xll.RiskNormal(0.5584 + 2*0.001787*A189 -3*0.00000155*A189^2 - 4*0.00000000133*A189^3,0.35*(0.5584 + 2*0.001787*A189 -3*0.00000155*A189^2 - 4*0.00000000133*A189^3),_xll.RiskTruncateP(0.05,0.95),_xll.RiskName("BW Gain"),_xll.RiskUnits("kg"))</f>
        <v>#NAME?</v>
      </c>
      <c r="C189" s="133" t="e" cm="1">
        <f t="array" aca="1" ref="C189" ca="1">_xll.RiskNormal(190,190*0.3941,_xll.RiskTruncateP(0.05,0.95),_xll.RiskName("Diet 1 Feed"),_xll.RiskUnits("ng/kg dry"))</f>
        <v>#NAME?</v>
      </c>
      <c r="D189" s="133">
        <v>0</v>
      </c>
      <c r="E189" s="163">
        <v>0</v>
      </c>
      <c r="F189" s="134" t="e" cm="1">
        <f t="array" aca="1" ref="F189" ca="1">_xll.RiskNormal((-0.0001*A189^2+0.0196*A189+11.697),(-0.0001*A189^2+0.0196*A189+11.697)*0.062,_xll.RiskTruncateP(0.05,0.95),_xll.RiskName("DMI Cow"),_xll.RiskUnits("kg"))</f>
        <v>#NAME?</v>
      </c>
      <c r="G189" s="134" t="e">
        <f t="shared" ca="1" si="30"/>
        <v>#NAME?</v>
      </c>
      <c r="H189" s="134" t="e" cm="1">
        <f t="array" aca="1" ref="H189" ca="1">_xll.RiskNormal('SW7'!C$12,'SW7'!D$12,_xll.RiskTruncateP(0.05,0.95),_xll.RiskName("Water Intake Cow"),_xll.RiskUnits("L"))</f>
        <v>#NAME?</v>
      </c>
      <c r="I189" s="134" t="e">
        <f t="shared" ca="1" si="31"/>
        <v>#NAME?</v>
      </c>
      <c r="J189" s="134" t="e">
        <f t="shared" ca="1" si="32"/>
        <v>#NAME?</v>
      </c>
      <c r="K189" s="134" t="e" cm="1">
        <f t="array" aca="1" ref="K189" ca="1">_xll.RiskNormal(-0.0000000257*A189^4+0.0000163*A189^3-0.003686*A189^2+0.3024*A189+1.445,(-0.0000000257*A189^4+0.0000163*A189^3-0.003686*A189^2+0.3024*A189+1.445)*0.355,_xll.RiskTruncateP(0.05,0.95),_xll.RiskName("Milk Intake"),_xll.RiskUnits("kg"))</f>
        <v>#NAME?</v>
      </c>
      <c r="L189" s="134" t="e" cm="1">
        <f t="array" aca="1" ref="L189" ca="1">_xll.RiskNormal(5.4702*LN(A189)-22.889,(5.4702*LN(A189)-22.889)*0.35,_xll.RiskTruncateP(0.05,0.95),_xll.RiskName("DMI"),_xll.RiskUnits("kg"))</f>
        <v>#NAME?</v>
      </c>
      <c r="M189" s="134" t="e" cm="1">
        <f t="array" aca="1" ref="M189" ca="1">_xll.RiskNormal(0.0243*L189,0.005*L189,_xll.RiskTruncateP(0.05,0.95),_xll.RiskName("Soil Intake"),_xll.RiskUnits("kg"))</f>
        <v>#NAME?</v>
      </c>
      <c r="N189" s="134" t="e">
        <f t="shared" ca="1" si="24"/>
        <v>#NAME?</v>
      </c>
      <c r="O189" s="134" t="e">
        <f t="shared" ca="1" si="25"/>
        <v>#NAME?</v>
      </c>
      <c r="P189" s="134" t="e">
        <f t="shared" ca="1" si="29"/>
        <v>#NAME?</v>
      </c>
      <c r="Q189" s="134" t="e">
        <f t="shared" ca="1" si="29"/>
        <v>#NAME?</v>
      </c>
      <c r="R189" s="134" t="e">
        <f t="shared" ca="1" si="29"/>
        <v>#NAME?</v>
      </c>
      <c r="S189" s="134" t="e">
        <f t="shared" ca="1" si="26"/>
        <v>#NAME?</v>
      </c>
      <c r="T189" s="134" t="e" cm="1">
        <f t="array" aca="1" ref="T189" ca="1">U188-(U188*(0.5^(1/_xll.RiskNormal('SW7'!C$2,'SW7'!D$2,_xll.RiskTruncateP(0.05,0.95),_xll.RiskName("Halflife"),_xll.RiskUnits("d")))))</f>
        <v>#NAME?</v>
      </c>
      <c r="U189" s="134" t="e">
        <f t="shared" ca="1" si="27"/>
        <v>#NAME?</v>
      </c>
      <c r="V189" s="137" t="e" cm="1">
        <f t="array" aca="1" ref="V189" ca="1">(U189*_xll.RiskNormal('SW7'!C$3,'SW7'!D$3,_xll.RiskTruncateP(0.05,0.95),_xll.RiskName("PFAS MUSCLE FRAC"))/(B189*_xll.RiskNormal('SW7'!C$4,'SW7'!E$4,_xll.RiskTruncateP(0.05,0.95),_xll.RiskName("MUSCLE BW FRAC"))))/1000</f>
        <v>#NAME?</v>
      </c>
      <c r="W189" s="137" t="e" cm="1">
        <f t="array" aca="1" ref="W189" ca="1">V189/_xll.RiskNormal('SW7'!C$5,'SW7'!D$5,_xll.RiskTruncateP(0.05,0.95),_xll.RiskName("Serum Part"))</f>
        <v>#NAME?</v>
      </c>
    </row>
    <row r="190" spans="1:23" x14ac:dyDescent="0.35">
      <c r="A190" s="133">
        <f t="shared" si="21"/>
        <v>187</v>
      </c>
      <c r="B190" s="134" t="e" cm="1">
        <f t="array" aca="1" ref="B190" ca="1">B189+_xll.RiskNormal(0.5584 + 2*0.001787*A190 -3*0.00000155*A190^2 - 4*0.00000000133*A190^3,0.35*(0.5584 + 2*0.001787*A190 -3*0.00000155*A190^2 - 4*0.00000000133*A190^3),_xll.RiskTruncateP(0.05,0.95),_xll.RiskName("BW Gain"),_xll.RiskUnits("kg"))</f>
        <v>#NAME?</v>
      </c>
      <c r="C190" s="133" t="e" cm="1">
        <f t="array" aca="1" ref="C190" ca="1">_xll.RiskNormal(190,190*0.3941,_xll.RiskTruncateP(0.05,0.95),_xll.RiskName("Diet 1 Feed"),_xll.RiskUnits("ng/kg dry"))</f>
        <v>#NAME?</v>
      </c>
      <c r="D190" s="133">
        <v>0</v>
      </c>
      <c r="E190" s="163">
        <v>0</v>
      </c>
      <c r="F190" s="134" t="e" cm="1">
        <f t="array" aca="1" ref="F190" ca="1">_xll.RiskNormal((-0.0001*A190^2+0.0196*A190+11.697),(-0.0001*A190^2+0.0196*A190+11.697)*0.062,_xll.RiskTruncateP(0.05,0.95),_xll.RiskName("DMI Cow"),_xll.RiskUnits("kg"))</f>
        <v>#NAME?</v>
      </c>
      <c r="G190" s="134" t="e">
        <f t="shared" ca="1" si="30"/>
        <v>#NAME?</v>
      </c>
      <c r="H190" s="134" t="e" cm="1">
        <f t="array" aca="1" ref="H190" ca="1">_xll.RiskNormal('SW7'!C$12,'SW7'!D$12,_xll.RiskTruncateP(0.05,0.95),_xll.RiskName("Water Intake Cow"),_xll.RiskUnits("L"))</f>
        <v>#NAME?</v>
      </c>
      <c r="I190" s="134" t="e">
        <f t="shared" ca="1" si="31"/>
        <v>#NAME?</v>
      </c>
      <c r="J190" s="134" t="e">
        <f t="shared" ca="1" si="32"/>
        <v>#NAME?</v>
      </c>
      <c r="K190" s="134" t="e" cm="1">
        <f t="array" aca="1" ref="K190" ca="1">_xll.RiskNormal(-0.0000000257*A190^4+0.0000163*A190^3-0.003686*A190^2+0.3024*A190+1.445,(-0.0000000257*A190^4+0.0000163*A190^3-0.003686*A190^2+0.3024*A190+1.445)*0.355,_xll.RiskTruncateP(0.05,0.95),_xll.RiskName("Milk Intake"),_xll.RiskUnits("kg"))</f>
        <v>#NAME?</v>
      </c>
      <c r="L190" s="134" t="e" cm="1">
        <f t="array" aca="1" ref="L190" ca="1">_xll.RiskNormal(5.4702*LN(A190)-22.889,(5.4702*LN(A190)-22.889)*0.35,_xll.RiskTruncateP(0.05,0.95),_xll.RiskName("DMI"),_xll.RiskUnits("kg"))</f>
        <v>#NAME?</v>
      </c>
      <c r="M190" s="134" t="e" cm="1">
        <f t="array" aca="1" ref="M190" ca="1">_xll.RiskNormal(0.0243*L190,0.005*L190,_xll.RiskTruncateP(0.05,0.95),_xll.RiskName("Soil Intake"),_xll.RiskUnits("kg"))</f>
        <v>#NAME?</v>
      </c>
      <c r="N190" s="134" t="e">
        <f t="shared" ca="1" si="24"/>
        <v>#NAME?</v>
      </c>
      <c r="O190" s="134" t="e">
        <f t="shared" ca="1" si="25"/>
        <v>#NAME?</v>
      </c>
      <c r="P190" s="134" t="e">
        <f t="shared" ca="1" si="29"/>
        <v>#NAME?</v>
      </c>
      <c r="Q190" s="134" t="e">
        <f t="shared" ca="1" si="29"/>
        <v>#NAME?</v>
      </c>
      <c r="R190" s="134" t="e">
        <f t="shared" ca="1" si="29"/>
        <v>#NAME?</v>
      </c>
      <c r="S190" s="134" t="e">
        <f t="shared" ca="1" si="26"/>
        <v>#NAME?</v>
      </c>
      <c r="T190" s="134" t="e" cm="1">
        <f t="array" aca="1" ref="T190" ca="1">U189-(U189*(0.5^(1/_xll.RiskNormal('SW7'!C$2,'SW7'!D$2,_xll.RiskTruncateP(0.05,0.95),_xll.RiskName("Halflife"),_xll.RiskUnits("d")))))</f>
        <v>#NAME?</v>
      </c>
      <c r="U190" s="134" t="e">
        <f t="shared" ca="1" si="27"/>
        <v>#NAME?</v>
      </c>
      <c r="V190" s="137" t="e" cm="1">
        <f t="array" aca="1" ref="V190" ca="1">(U190*_xll.RiskNormal('SW7'!C$3,'SW7'!D$3,_xll.RiskTruncateP(0.05,0.95),_xll.RiskName("PFAS MUSCLE FRAC"))/(B190*_xll.RiskNormal('SW7'!C$4,'SW7'!E$4,_xll.RiskTruncateP(0.05,0.95),_xll.RiskName("MUSCLE BW FRAC"))))/1000</f>
        <v>#NAME?</v>
      </c>
      <c r="W190" s="137" t="e" cm="1">
        <f t="array" aca="1" ref="W190" ca="1">V190/_xll.RiskNormal('SW7'!C$5,'SW7'!D$5,_xll.RiskTruncateP(0.05,0.95),_xll.RiskName("Serum Part"))</f>
        <v>#NAME?</v>
      </c>
    </row>
    <row r="191" spans="1:23" x14ac:dyDescent="0.35">
      <c r="A191" s="133">
        <f t="shared" si="21"/>
        <v>188</v>
      </c>
      <c r="B191" s="134" t="e" cm="1">
        <f t="array" aca="1" ref="B191" ca="1">B190+_xll.RiskNormal(0.5584 + 2*0.001787*A191 -3*0.00000155*A191^2 - 4*0.00000000133*A191^3,0.35*(0.5584 + 2*0.001787*A191 -3*0.00000155*A191^2 - 4*0.00000000133*A191^3),_xll.RiskTruncateP(0.05,0.95),_xll.RiskName("BW Gain"),_xll.RiskUnits("kg"))</f>
        <v>#NAME?</v>
      </c>
      <c r="C191" s="133" t="e" cm="1">
        <f t="array" aca="1" ref="C191" ca="1">_xll.RiskNormal(190,190*0.3941,_xll.RiskTruncateP(0.05,0.95),_xll.RiskName("Diet 1 Feed"),_xll.RiskUnits("ng/kg dry"))</f>
        <v>#NAME?</v>
      </c>
      <c r="D191" s="133">
        <v>0</v>
      </c>
      <c r="E191" s="163">
        <v>0</v>
      </c>
      <c r="F191" s="134" t="e" cm="1">
        <f t="array" aca="1" ref="F191" ca="1">_xll.RiskNormal((-0.0001*A191^2+0.0196*A191+11.697),(-0.0001*A191^2+0.0196*A191+11.697)*0.062,_xll.RiskTruncateP(0.05,0.95),_xll.RiskName("DMI Cow"),_xll.RiskUnits("kg"))</f>
        <v>#NAME?</v>
      </c>
      <c r="G191" s="134" t="e">
        <f t="shared" ca="1" si="30"/>
        <v>#NAME?</v>
      </c>
      <c r="H191" s="134" t="e" cm="1">
        <f t="array" aca="1" ref="H191" ca="1">_xll.RiskNormal('SW7'!C$12,'SW7'!D$12,_xll.RiskTruncateP(0.05,0.95),_xll.RiskName("Water Intake Cow"),_xll.RiskUnits("L"))</f>
        <v>#NAME?</v>
      </c>
      <c r="I191" s="134" t="e">
        <f t="shared" ca="1" si="31"/>
        <v>#NAME?</v>
      </c>
      <c r="J191" s="134" t="e">
        <f t="shared" ca="1" si="32"/>
        <v>#NAME?</v>
      </c>
      <c r="K191" s="134" t="e" cm="1">
        <f t="array" aca="1" ref="K191" ca="1">_xll.RiskNormal(-0.0000000257*A191^4+0.0000163*A191^3-0.003686*A191^2+0.3024*A191+1.445,(-0.0000000257*A191^4+0.0000163*A191^3-0.003686*A191^2+0.3024*A191+1.445)*0.355,_xll.RiskTruncateP(0.05,0.95),_xll.RiskName("Milk Intake"),_xll.RiskUnits("kg"))</f>
        <v>#NAME?</v>
      </c>
      <c r="L191" s="134" t="e" cm="1">
        <f t="array" aca="1" ref="L191" ca="1">_xll.RiskNormal(5.4702*LN(A191)-22.889,(5.4702*LN(A191)-22.889)*0.35,_xll.RiskTruncateP(0.05,0.95),_xll.RiskName("DMI"),_xll.RiskUnits("kg"))</f>
        <v>#NAME?</v>
      </c>
      <c r="M191" s="134" t="e" cm="1">
        <f t="array" aca="1" ref="M191" ca="1">_xll.RiskNormal(0.0243*L191,0.005*L191,_xll.RiskTruncateP(0.05,0.95),_xll.RiskName("Soil Intake"),_xll.RiskUnits("kg"))</f>
        <v>#NAME?</v>
      </c>
      <c r="N191" s="134" t="e">
        <f t="shared" ca="1" si="24"/>
        <v>#NAME?</v>
      </c>
      <c r="O191" s="134" t="e">
        <f t="shared" ca="1" si="25"/>
        <v>#NAME?</v>
      </c>
      <c r="P191" s="134" t="e">
        <f t="shared" ca="1" si="29"/>
        <v>#NAME?</v>
      </c>
      <c r="Q191" s="134" t="e">
        <f t="shared" ca="1" si="29"/>
        <v>#NAME?</v>
      </c>
      <c r="R191" s="134" t="e">
        <f t="shared" ca="1" si="29"/>
        <v>#NAME?</v>
      </c>
      <c r="S191" s="134" t="e">
        <f t="shared" ca="1" si="26"/>
        <v>#NAME?</v>
      </c>
      <c r="T191" s="134" t="e" cm="1">
        <f t="array" aca="1" ref="T191" ca="1">U190-(U190*(0.5^(1/_xll.RiskNormal('SW7'!C$2,'SW7'!D$2,_xll.RiskTruncateP(0.05,0.95),_xll.RiskName("Halflife"),_xll.RiskUnits("d")))))</f>
        <v>#NAME?</v>
      </c>
      <c r="U191" s="134" t="e">
        <f t="shared" ca="1" si="27"/>
        <v>#NAME?</v>
      </c>
      <c r="V191" s="137" t="e" cm="1">
        <f t="array" aca="1" ref="V191" ca="1">(U191*_xll.RiskNormal('SW7'!C$3,'SW7'!D$3,_xll.RiskTruncateP(0.05,0.95),_xll.RiskName("PFAS MUSCLE FRAC"))/(B191*_xll.RiskNormal('SW7'!C$4,'SW7'!E$4,_xll.RiskTruncateP(0.05,0.95),_xll.RiskName("MUSCLE BW FRAC"))))/1000</f>
        <v>#NAME?</v>
      </c>
      <c r="W191" s="137" t="e" cm="1">
        <f t="array" aca="1" ref="W191" ca="1">V191/_xll.RiskNormal('SW7'!C$5,'SW7'!D$5,_xll.RiskTruncateP(0.05,0.95),_xll.RiskName("Serum Part"))</f>
        <v>#NAME?</v>
      </c>
    </row>
    <row r="192" spans="1:23" x14ac:dyDescent="0.35">
      <c r="A192" s="133">
        <f t="shared" si="21"/>
        <v>189</v>
      </c>
      <c r="B192" s="134" t="e" cm="1">
        <f t="array" aca="1" ref="B192" ca="1">B191+_xll.RiskNormal(0.5584 + 2*0.001787*A192 -3*0.00000155*A192^2 - 4*0.00000000133*A192^3,0.35*(0.5584 + 2*0.001787*A192 -3*0.00000155*A192^2 - 4*0.00000000133*A192^3),_xll.RiskTruncateP(0.05,0.95),_xll.RiskName("BW Gain"),_xll.RiskUnits("kg"))</f>
        <v>#NAME?</v>
      </c>
      <c r="C192" s="133" t="e" cm="1">
        <f t="array" aca="1" ref="C192" ca="1">_xll.RiskNormal(190,190*0.3941,_xll.RiskTruncateP(0.05,0.95),_xll.RiskName("Diet 1 Feed"),_xll.RiskUnits("ng/kg dry"))</f>
        <v>#NAME?</v>
      </c>
      <c r="D192" s="133">
        <v>0</v>
      </c>
      <c r="E192" s="163">
        <v>0</v>
      </c>
      <c r="F192" s="134" t="e" cm="1">
        <f t="array" aca="1" ref="F192" ca="1">_xll.RiskNormal((-0.0001*A192^2+0.0196*A192+11.697),(-0.0001*A192^2+0.0196*A192+11.697)*0.062,_xll.RiskTruncateP(0.05,0.95),_xll.RiskName("DMI Cow"),_xll.RiskUnits("kg"))</f>
        <v>#NAME?</v>
      </c>
      <c r="G192" s="134" t="e">
        <f t="shared" ca="1" si="30"/>
        <v>#NAME?</v>
      </c>
      <c r="H192" s="134" t="e" cm="1">
        <f t="array" aca="1" ref="H192" ca="1">_xll.RiskNormal('SW7'!C$12,'SW7'!D$12,_xll.RiskTruncateP(0.05,0.95),_xll.RiskName("Water Intake Cow"),_xll.RiskUnits("L"))</f>
        <v>#NAME?</v>
      </c>
      <c r="I192" s="134" t="e">
        <f t="shared" ca="1" si="31"/>
        <v>#NAME?</v>
      </c>
      <c r="J192" s="134" t="e">
        <f t="shared" ca="1" si="32"/>
        <v>#NAME?</v>
      </c>
      <c r="K192" s="134" t="e" cm="1">
        <f t="array" aca="1" ref="K192" ca="1">_xll.RiskNormal(-0.0000000257*A192^4+0.0000163*A192^3-0.003686*A192^2+0.3024*A192+1.445,(-0.0000000257*A192^4+0.0000163*A192^3-0.003686*A192^2+0.3024*A192+1.445)*0.355,_xll.RiskTruncateP(0.05,0.95),_xll.RiskName("Milk Intake"),_xll.RiskUnits("kg"))</f>
        <v>#NAME?</v>
      </c>
      <c r="L192" s="134" t="e" cm="1">
        <f t="array" aca="1" ref="L192" ca="1">_xll.RiskNormal(5.4702*LN(A192)-22.889,(5.4702*LN(A192)-22.889)*0.35,_xll.RiskTruncateP(0.05,0.95),_xll.RiskName("DMI"),_xll.RiskUnits("kg"))</f>
        <v>#NAME?</v>
      </c>
      <c r="M192" s="134" t="e" cm="1">
        <f t="array" aca="1" ref="M192" ca="1">_xll.RiskNormal(0.0243*L192,0.005*L192,_xll.RiskTruncateP(0.05,0.95),_xll.RiskName("Soil Intake"),_xll.RiskUnits("kg"))</f>
        <v>#NAME?</v>
      </c>
      <c r="N192" s="134" t="e">
        <f t="shared" ca="1" si="24"/>
        <v>#NAME?</v>
      </c>
      <c r="O192" s="134" t="e">
        <f t="shared" ca="1" si="25"/>
        <v>#NAME?</v>
      </c>
      <c r="P192" s="134" t="e">
        <f t="shared" ca="1" si="29"/>
        <v>#NAME?</v>
      </c>
      <c r="Q192" s="134" t="e">
        <f t="shared" ca="1" si="29"/>
        <v>#NAME?</v>
      </c>
      <c r="R192" s="134" t="e">
        <f t="shared" ca="1" si="29"/>
        <v>#NAME?</v>
      </c>
      <c r="S192" s="134" t="e">
        <f t="shared" ca="1" si="26"/>
        <v>#NAME?</v>
      </c>
      <c r="T192" s="134" t="e" cm="1">
        <f t="array" aca="1" ref="T192" ca="1">U191-(U191*(0.5^(1/_xll.RiskNormal('SW7'!C$2,'SW7'!D$2,_xll.RiskTruncateP(0.05,0.95),_xll.RiskName("Halflife"),_xll.RiskUnits("d")))))</f>
        <v>#NAME?</v>
      </c>
      <c r="U192" s="134" t="e">
        <f t="shared" ca="1" si="27"/>
        <v>#NAME?</v>
      </c>
      <c r="V192" s="137" t="e" cm="1">
        <f t="array" aca="1" ref="V192" ca="1">(U192*_xll.RiskNormal('SW7'!C$3,'SW7'!D$3,_xll.RiskTruncateP(0.05,0.95),_xll.RiskName("PFAS MUSCLE FRAC"))/(B192*_xll.RiskNormal('SW7'!C$4,'SW7'!E$4,_xll.RiskTruncateP(0.05,0.95),_xll.RiskName("MUSCLE BW FRAC"))))/1000</f>
        <v>#NAME?</v>
      </c>
      <c r="W192" s="137" t="e" cm="1">
        <f t="array" aca="1" ref="W192" ca="1">V192/_xll.RiskNormal('SW7'!C$5,'SW7'!D$5,_xll.RiskTruncateP(0.05,0.95),_xll.RiskName("Serum Part"))</f>
        <v>#NAME?</v>
      </c>
    </row>
    <row r="193" spans="1:23" x14ac:dyDescent="0.35">
      <c r="A193" s="133">
        <f t="shared" si="21"/>
        <v>190</v>
      </c>
      <c r="B193" s="134" t="e" cm="1">
        <f t="array" aca="1" ref="B193" ca="1">B192+_xll.RiskNormal(0.5584 + 2*0.001787*A193 -3*0.00000155*A193^2 - 4*0.00000000133*A193^3,0.35*(0.5584 + 2*0.001787*A193 -3*0.00000155*A193^2 - 4*0.00000000133*A193^3),_xll.RiskTruncateP(0.05,0.95),_xll.RiskName("BW Gain"),_xll.RiskUnits("kg"))</f>
        <v>#NAME?</v>
      </c>
      <c r="C193" s="133" t="e" cm="1">
        <f t="array" aca="1" ref="C193" ca="1">_xll.RiskNormal(190,190*0.3941,_xll.RiskTruncateP(0.05,0.95),_xll.RiskName("Diet 1 Feed"),_xll.RiskUnits("ng/kg dry"))</f>
        <v>#NAME?</v>
      </c>
      <c r="D193" s="133">
        <v>0</v>
      </c>
      <c r="E193" s="163">
        <v>0</v>
      </c>
      <c r="F193" s="134" t="e" cm="1">
        <f t="array" aca="1" ref="F193" ca="1">_xll.RiskNormal((-0.0001*A193^2+0.0196*A193+11.697),(-0.0001*A193^2+0.0196*A193+11.697)*0.062,_xll.RiskTruncateP(0.05,0.95),_xll.RiskName("DMI Cow"),_xll.RiskUnits("kg"))</f>
        <v>#NAME?</v>
      </c>
      <c r="G193" s="134" t="e">
        <f t="shared" ca="1" si="30"/>
        <v>#NAME?</v>
      </c>
      <c r="H193" s="134" t="e" cm="1">
        <f t="array" aca="1" ref="H193" ca="1">_xll.RiskNormal('SW7'!C$12,'SW7'!D$12,_xll.RiskTruncateP(0.05,0.95),_xll.RiskName("Water Intake Cow"),_xll.RiskUnits("L"))</f>
        <v>#NAME?</v>
      </c>
      <c r="I193" s="134" t="e">
        <f t="shared" ca="1" si="31"/>
        <v>#NAME?</v>
      </c>
      <c r="J193" s="134" t="e">
        <f t="shared" ca="1" si="32"/>
        <v>#NAME?</v>
      </c>
      <c r="K193" s="134" t="e" cm="1">
        <f t="array" aca="1" ref="K193" ca="1">_xll.RiskNormal(-0.0000000257*A193^4+0.0000163*A193^3-0.003686*A193^2+0.3024*A193+1.445,(-0.0000000257*A193^4+0.0000163*A193^3-0.003686*A193^2+0.3024*A193+1.445)*0.355,_xll.RiskTruncateP(0.05,0.95),_xll.RiskName("Milk Intake"),_xll.RiskUnits("kg"))</f>
        <v>#NAME?</v>
      </c>
      <c r="L193" s="134" t="e" cm="1">
        <f t="array" aca="1" ref="L193" ca="1">_xll.RiskNormal(5.4702*LN(A193)-22.889,(5.4702*LN(A193)-22.889)*0.35,_xll.RiskTruncateP(0.05,0.95),_xll.RiskName("DMI"),_xll.RiskUnits("kg"))</f>
        <v>#NAME?</v>
      </c>
      <c r="M193" s="134" t="e" cm="1">
        <f t="array" aca="1" ref="M193" ca="1">_xll.RiskNormal(0.0243*L193,0.005*L193,_xll.RiskTruncateP(0.05,0.95),_xll.RiskName("Soil Intake"),_xll.RiskUnits("kg"))</f>
        <v>#NAME?</v>
      </c>
      <c r="N193" s="134" t="e">
        <f t="shared" ca="1" si="24"/>
        <v>#NAME?</v>
      </c>
      <c r="O193" s="134" t="e">
        <f t="shared" ca="1" si="25"/>
        <v>#NAME?</v>
      </c>
      <c r="P193" s="134" t="e">
        <f t="shared" ca="1" si="29"/>
        <v>#NAME?</v>
      </c>
      <c r="Q193" s="134" t="e">
        <f t="shared" ca="1" si="29"/>
        <v>#NAME?</v>
      </c>
      <c r="R193" s="134" t="e">
        <f t="shared" ca="1" si="29"/>
        <v>#NAME?</v>
      </c>
      <c r="S193" s="134" t="e">
        <f t="shared" ca="1" si="26"/>
        <v>#NAME?</v>
      </c>
      <c r="T193" s="134" t="e" cm="1">
        <f t="array" aca="1" ref="T193" ca="1">U192-(U192*(0.5^(1/_xll.RiskNormal('SW7'!C$2,'SW7'!D$2,_xll.RiskTruncateP(0.05,0.95),_xll.RiskName("Halflife"),_xll.RiskUnits("d")))))</f>
        <v>#NAME?</v>
      </c>
      <c r="U193" s="134" t="e">
        <f t="shared" ca="1" si="27"/>
        <v>#NAME?</v>
      </c>
      <c r="V193" s="137" t="e" cm="1">
        <f t="array" aca="1" ref="V193" ca="1">(U193*_xll.RiskNormal('SW7'!C$3,'SW7'!D$3,_xll.RiskTruncateP(0.05,0.95),_xll.RiskName("PFAS MUSCLE FRAC"))/(B193*_xll.RiskNormal('SW7'!C$4,'SW7'!E$4,_xll.RiskTruncateP(0.05,0.95),_xll.RiskName("MUSCLE BW FRAC"))))/1000</f>
        <v>#NAME?</v>
      </c>
      <c r="W193" s="137" t="e" cm="1">
        <f t="array" aca="1" ref="W193" ca="1">V193/_xll.RiskNormal('SW7'!C$5,'SW7'!D$5,_xll.RiskTruncateP(0.05,0.95),_xll.RiskName("Serum Part"))</f>
        <v>#NAME?</v>
      </c>
    </row>
    <row r="194" spans="1:23" x14ac:dyDescent="0.35">
      <c r="A194" s="133">
        <f t="shared" si="21"/>
        <v>191</v>
      </c>
      <c r="B194" s="134" t="e" cm="1">
        <f t="array" aca="1" ref="B194" ca="1">B193+_xll.RiskNormal(0.5584 + 2*0.001787*A194 -3*0.00000155*A194^2 - 4*0.00000000133*A194^3,0.35*(0.5584 + 2*0.001787*A194 -3*0.00000155*A194^2 - 4*0.00000000133*A194^3),_xll.RiskTruncateP(0.05,0.95),_xll.RiskName("BW Gain"),_xll.RiskUnits("kg"))</f>
        <v>#NAME?</v>
      </c>
      <c r="C194" s="133" t="e" cm="1">
        <f t="array" aca="1" ref="C194" ca="1">_xll.RiskNormal(190,190*0.3941,_xll.RiskTruncateP(0.05,0.95),_xll.RiskName("Diet 1 Feed"),_xll.RiskUnits("ng/kg dry"))</f>
        <v>#NAME?</v>
      </c>
      <c r="D194" s="133">
        <v>0</v>
      </c>
      <c r="E194" s="163">
        <v>0</v>
      </c>
      <c r="F194" s="134" t="e" cm="1">
        <f t="array" aca="1" ref="F194" ca="1">_xll.RiskNormal((-0.0001*A194^2+0.0196*A194+11.697),(-0.0001*A194^2+0.0196*A194+11.697)*0.062,_xll.RiskTruncateP(0.05,0.95),_xll.RiskName("DMI Cow"),_xll.RiskUnits("kg"))</f>
        <v>#NAME?</v>
      </c>
      <c r="G194" s="134" t="e">
        <f t="shared" ca="1" si="30"/>
        <v>#NAME?</v>
      </c>
      <c r="H194" s="134" t="e" cm="1">
        <f t="array" aca="1" ref="H194" ca="1">_xll.RiskNormal('SW7'!C$12,'SW7'!D$12,_xll.RiskTruncateP(0.05,0.95),_xll.RiskName("Water Intake Cow"),_xll.RiskUnits("L"))</f>
        <v>#NAME?</v>
      </c>
      <c r="I194" s="134" t="e">
        <f t="shared" ca="1" si="31"/>
        <v>#NAME?</v>
      </c>
      <c r="J194" s="134" t="e">
        <f t="shared" ca="1" si="32"/>
        <v>#NAME?</v>
      </c>
      <c r="K194" s="134" t="e" cm="1">
        <f t="array" aca="1" ref="K194" ca="1">_xll.RiskNormal(-0.0000000257*A194^4+0.0000163*A194^3-0.003686*A194^2+0.3024*A194+1.445,(-0.0000000257*A194^4+0.0000163*A194^3-0.003686*A194^2+0.3024*A194+1.445)*0.355,_xll.RiskTruncateP(0.05,0.95),_xll.RiskName("Milk Intake"),_xll.RiskUnits("kg"))</f>
        <v>#NAME?</v>
      </c>
      <c r="L194" s="134" t="e" cm="1">
        <f t="array" aca="1" ref="L194" ca="1">_xll.RiskNormal(5.4702*LN(A194)-22.889,(5.4702*LN(A194)-22.889)*0.35,_xll.RiskTruncateP(0.05,0.95),_xll.RiskName("DMI"),_xll.RiskUnits("kg"))</f>
        <v>#NAME?</v>
      </c>
      <c r="M194" s="134" t="e" cm="1">
        <f t="array" aca="1" ref="M194" ca="1">_xll.RiskNormal(0.0243*L194,0.005*L194,_xll.RiskTruncateP(0.05,0.95),_xll.RiskName("Soil Intake"),_xll.RiskUnits("kg"))</f>
        <v>#NAME?</v>
      </c>
      <c r="N194" s="134" t="e">
        <f t="shared" ca="1" si="24"/>
        <v>#NAME?</v>
      </c>
      <c r="O194" s="134" t="e">
        <f t="shared" ca="1" si="25"/>
        <v>#NAME?</v>
      </c>
      <c r="P194" s="134" t="e">
        <f t="shared" ca="1" si="29"/>
        <v>#NAME?</v>
      </c>
      <c r="Q194" s="134" t="e">
        <f t="shared" ca="1" si="29"/>
        <v>#NAME?</v>
      </c>
      <c r="R194" s="134" t="e">
        <f t="shared" ca="1" si="29"/>
        <v>#NAME?</v>
      </c>
      <c r="S194" s="134" t="e">
        <f t="shared" ca="1" si="26"/>
        <v>#NAME?</v>
      </c>
      <c r="T194" s="134" t="e" cm="1">
        <f t="array" aca="1" ref="T194" ca="1">U193-(U193*(0.5^(1/_xll.RiskNormal('SW7'!C$2,'SW7'!D$2,_xll.RiskTruncateP(0.05,0.95),_xll.RiskName("Halflife"),_xll.RiskUnits("d")))))</f>
        <v>#NAME?</v>
      </c>
      <c r="U194" s="134" t="e">
        <f t="shared" ca="1" si="27"/>
        <v>#NAME?</v>
      </c>
      <c r="V194" s="137" t="e" cm="1">
        <f t="array" aca="1" ref="V194" ca="1">(U194*_xll.RiskNormal('SW7'!C$3,'SW7'!D$3,_xll.RiskTruncateP(0.05,0.95),_xll.RiskName("PFAS MUSCLE FRAC"))/(B194*_xll.RiskNormal('SW7'!C$4,'SW7'!E$4,_xll.RiskTruncateP(0.05,0.95),_xll.RiskName("MUSCLE BW FRAC"))))/1000</f>
        <v>#NAME?</v>
      </c>
      <c r="W194" s="137" t="e" cm="1">
        <f t="array" aca="1" ref="W194" ca="1">V194/_xll.RiskNormal('SW7'!C$5,'SW7'!D$5,_xll.RiskTruncateP(0.05,0.95),_xll.RiskName("Serum Part"))</f>
        <v>#NAME?</v>
      </c>
    </row>
    <row r="195" spans="1:23" x14ac:dyDescent="0.35">
      <c r="A195" s="133">
        <f t="shared" si="21"/>
        <v>192</v>
      </c>
      <c r="B195" s="134" t="e" cm="1">
        <f t="array" aca="1" ref="B195" ca="1">B194+_xll.RiskNormal(0.5584 + 2*0.001787*A195 -3*0.00000155*A195^2 - 4*0.00000000133*A195^3,0.35*(0.5584 + 2*0.001787*A195 -3*0.00000155*A195^2 - 4*0.00000000133*A195^3),_xll.RiskTruncateP(0.05,0.95),_xll.RiskName("BW Gain"),_xll.RiskUnits("kg"))</f>
        <v>#NAME?</v>
      </c>
      <c r="C195" s="133" t="e" cm="1">
        <f t="array" aca="1" ref="C195" ca="1">_xll.RiskNormal(190,190*0.3941,_xll.RiskTruncateP(0.05,0.95),_xll.RiskName("Diet 1 Feed"),_xll.RiskUnits("ng/kg dry"))</f>
        <v>#NAME?</v>
      </c>
      <c r="D195" s="133">
        <v>0</v>
      </c>
      <c r="E195" s="163">
        <v>0</v>
      </c>
      <c r="F195" s="134" t="e" cm="1">
        <f t="array" aca="1" ref="F195" ca="1">_xll.RiskNormal((-0.0001*A195^2+0.0196*A195+11.697),(-0.0001*A195^2+0.0196*A195+11.697)*0.062,_xll.RiskTruncateP(0.05,0.95),_xll.RiskName("DMI Cow"),_xll.RiskUnits("kg"))</f>
        <v>#NAME?</v>
      </c>
      <c r="G195" s="134" t="e">
        <f t="shared" ca="1" si="30"/>
        <v>#NAME?</v>
      </c>
      <c r="H195" s="134" t="e" cm="1">
        <f t="array" aca="1" ref="H195" ca="1">_xll.RiskNormal('SW7'!C$12,'SW7'!D$12,_xll.RiskTruncateP(0.05,0.95),_xll.RiskName("Water Intake Cow"),_xll.RiskUnits("L"))</f>
        <v>#NAME?</v>
      </c>
      <c r="I195" s="134" t="e">
        <f t="shared" ca="1" si="31"/>
        <v>#NAME?</v>
      </c>
      <c r="J195" s="134" t="e">
        <f t="shared" ca="1" si="32"/>
        <v>#NAME?</v>
      </c>
      <c r="K195" s="134" t="e" cm="1">
        <f t="array" aca="1" ref="K195" ca="1">_xll.RiskNormal(-0.0000000257*A195^4+0.0000163*A195^3-0.003686*A195^2+0.3024*A195+1.445,(-0.0000000257*A195^4+0.0000163*A195^3-0.003686*A195^2+0.3024*A195+1.445)*0.355,_xll.RiskTruncateP(0.05,0.95),_xll.RiskName("Milk Intake"),_xll.RiskUnits("kg"))</f>
        <v>#NAME?</v>
      </c>
      <c r="L195" s="134" t="e" cm="1">
        <f t="array" aca="1" ref="L195" ca="1">_xll.RiskNormal(5.4702*LN(A195)-22.889,(5.4702*LN(A195)-22.889)*0.35,_xll.RiskTruncateP(0.05,0.95),_xll.RiskName("DMI"),_xll.RiskUnits("kg"))</f>
        <v>#NAME?</v>
      </c>
      <c r="M195" s="134" t="e" cm="1">
        <f t="array" aca="1" ref="M195" ca="1">_xll.RiskNormal(0.0243*L195,0.005*L195,_xll.RiskTruncateP(0.05,0.95),_xll.RiskName("Soil Intake"),_xll.RiskUnits("kg"))</f>
        <v>#NAME?</v>
      </c>
      <c r="N195" s="134" t="e">
        <f t="shared" ca="1" si="24"/>
        <v>#NAME?</v>
      </c>
      <c r="O195" s="134" t="e">
        <f t="shared" ca="1" si="25"/>
        <v>#NAME?</v>
      </c>
      <c r="P195" s="134" t="e">
        <f t="shared" ca="1" si="29"/>
        <v>#NAME?</v>
      </c>
      <c r="Q195" s="134" t="e">
        <f t="shared" ca="1" si="29"/>
        <v>#NAME?</v>
      </c>
      <c r="R195" s="134" t="e">
        <f t="shared" ca="1" si="29"/>
        <v>#NAME?</v>
      </c>
      <c r="S195" s="134" t="e">
        <f t="shared" ca="1" si="26"/>
        <v>#NAME?</v>
      </c>
      <c r="T195" s="134" t="e" cm="1">
        <f t="array" aca="1" ref="T195" ca="1">U194-(U194*(0.5^(1/_xll.RiskNormal('SW7'!C$2,'SW7'!D$2,_xll.RiskTruncateP(0.05,0.95),_xll.RiskName("Halflife"),_xll.RiskUnits("d")))))</f>
        <v>#NAME?</v>
      </c>
      <c r="U195" s="134" t="e">
        <f t="shared" ca="1" si="27"/>
        <v>#NAME?</v>
      </c>
      <c r="V195" s="137" t="e" cm="1">
        <f t="array" aca="1" ref="V195" ca="1">(U195*_xll.RiskNormal('SW7'!C$3,'SW7'!D$3,_xll.RiskTruncateP(0.05,0.95),_xll.RiskName("PFAS MUSCLE FRAC"))/(B195*_xll.RiskNormal('SW7'!C$4,'SW7'!E$4,_xll.RiskTruncateP(0.05,0.95),_xll.RiskName("MUSCLE BW FRAC"))))/1000</f>
        <v>#NAME?</v>
      </c>
      <c r="W195" s="137" t="e" cm="1">
        <f t="array" aca="1" ref="W195" ca="1">V195/_xll.RiskNormal('SW7'!C$5,'SW7'!D$5,_xll.RiskTruncateP(0.05,0.95),_xll.RiskName("Serum Part"))</f>
        <v>#NAME?</v>
      </c>
    </row>
    <row r="196" spans="1:23" x14ac:dyDescent="0.35">
      <c r="A196" s="133">
        <f t="shared" si="21"/>
        <v>193</v>
      </c>
      <c r="B196" s="134" t="e" cm="1">
        <f t="array" aca="1" ref="B196" ca="1">B195+_xll.RiskNormal(0.5584 + 2*0.001787*A196 -3*0.00000155*A196^2 - 4*0.00000000133*A196^3,0.35*(0.5584 + 2*0.001787*A196 -3*0.00000155*A196^2 - 4*0.00000000133*A196^3),_xll.RiskTruncateP(0.05,0.95),_xll.RiskName("BW Gain"),_xll.RiskUnits("kg"))</f>
        <v>#NAME?</v>
      </c>
      <c r="C196" s="133" t="e" cm="1">
        <f t="array" aca="1" ref="C196" ca="1">_xll.RiskNormal(190,190*0.3941,_xll.RiskTruncateP(0.05,0.95),_xll.RiskName("Diet 1 Feed"),_xll.RiskUnits("ng/kg dry"))</f>
        <v>#NAME?</v>
      </c>
      <c r="D196" s="133">
        <v>0</v>
      </c>
      <c r="E196" s="163">
        <v>0</v>
      </c>
      <c r="F196" s="134" t="e" cm="1">
        <f t="array" aca="1" ref="F196" ca="1">_xll.RiskNormal((-0.0001*A196^2+0.0196*A196+11.697),(-0.0001*A196^2+0.0196*A196+11.697)*0.062,_xll.RiskTruncateP(0.05,0.95),_xll.RiskName("DMI Cow"),_xll.RiskUnits("kg"))</f>
        <v>#NAME?</v>
      </c>
      <c r="G196" s="134" t="e">
        <f t="shared" ca="1" si="30"/>
        <v>#NAME?</v>
      </c>
      <c r="H196" s="134" t="e" cm="1">
        <f t="array" aca="1" ref="H196" ca="1">_xll.RiskNormal('SW7'!C$12,'SW7'!D$12,_xll.RiskTruncateP(0.05,0.95),_xll.RiskName("Water Intake Cow"),_xll.RiskUnits("L"))</f>
        <v>#NAME?</v>
      </c>
      <c r="I196" s="134" t="e">
        <f t="shared" ca="1" si="31"/>
        <v>#NAME?</v>
      </c>
      <c r="J196" s="134" t="e">
        <f t="shared" ca="1" si="32"/>
        <v>#NAME?</v>
      </c>
      <c r="K196" s="134" t="e" cm="1">
        <f t="array" aca="1" ref="K196" ca="1">_xll.RiskNormal(-0.0000000257*A196^4+0.0000163*A196^3-0.003686*A196^2+0.3024*A196+1.445,(-0.0000000257*A196^4+0.0000163*A196^3-0.003686*A196^2+0.3024*A196+1.445)*0.355,_xll.RiskTruncateP(0.05,0.95),_xll.RiskName("Milk Intake"),_xll.RiskUnits("kg"))</f>
        <v>#NAME?</v>
      </c>
      <c r="L196" s="134" t="e" cm="1">
        <f t="array" aca="1" ref="L196" ca="1">_xll.RiskNormal(5.4702*LN(A196)-22.889,(5.4702*LN(A196)-22.889)*0.35,_xll.RiskTruncateP(0.05,0.95),_xll.RiskName("DMI"),_xll.RiskUnits("kg"))</f>
        <v>#NAME?</v>
      </c>
      <c r="M196" s="134" t="e" cm="1">
        <f t="array" aca="1" ref="M196" ca="1">_xll.RiskNormal(0.0243*L196,0.005*L196,_xll.RiskTruncateP(0.05,0.95),_xll.RiskName("Soil Intake"),_xll.RiskUnits("kg"))</f>
        <v>#NAME?</v>
      </c>
      <c r="N196" s="134" t="e">
        <f t="shared" ca="1" si="24"/>
        <v>#NAME?</v>
      </c>
      <c r="O196" s="134" t="e">
        <f t="shared" ca="1" si="25"/>
        <v>#NAME?</v>
      </c>
      <c r="P196" s="134" t="e">
        <f t="shared" ca="1" si="29"/>
        <v>#NAME?</v>
      </c>
      <c r="Q196" s="134" t="e">
        <f t="shared" ca="1" si="29"/>
        <v>#NAME?</v>
      </c>
      <c r="R196" s="134" t="e">
        <f t="shared" ca="1" si="29"/>
        <v>#NAME?</v>
      </c>
      <c r="S196" s="134" t="e">
        <f t="shared" ca="1" si="26"/>
        <v>#NAME?</v>
      </c>
      <c r="T196" s="134" t="e" cm="1">
        <f t="array" aca="1" ref="T196" ca="1">U195-(U195*(0.5^(1/_xll.RiskNormal('SW7'!C$2,'SW7'!D$2,_xll.RiskTruncateP(0.05,0.95),_xll.RiskName("Halflife"),_xll.RiskUnits("d")))))</f>
        <v>#NAME?</v>
      </c>
      <c r="U196" s="134" t="e">
        <f t="shared" ca="1" si="27"/>
        <v>#NAME?</v>
      </c>
      <c r="V196" s="137" t="e" cm="1">
        <f t="array" aca="1" ref="V196" ca="1">(U196*_xll.RiskNormal('SW7'!C$3,'SW7'!D$3,_xll.RiskTruncateP(0.05,0.95),_xll.RiskName("PFAS MUSCLE FRAC"))/(B196*_xll.RiskNormal('SW7'!C$4,'SW7'!E$4,_xll.RiskTruncateP(0.05,0.95),_xll.RiskName("MUSCLE BW FRAC"))))/1000</f>
        <v>#NAME?</v>
      </c>
      <c r="W196" s="137" t="e" cm="1">
        <f t="array" aca="1" ref="W196" ca="1">V196/_xll.RiskNormal('SW7'!C$5,'SW7'!D$5,_xll.RiskTruncateP(0.05,0.95),_xll.RiskName("Serum Part"))</f>
        <v>#NAME?</v>
      </c>
    </row>
    <row r="197" spans="1:23" x14ac:dyDescent="0.35">
      <c r="A197" s="133">
        <f t="shared" ref="A197:A260" si="33">A196+1</f>
        <v>194</v>
      </c>
      <c r="B197" s="134" t="e" cm="1">
        <f t="array" aca="1" ref="B197" ca="1">B196+_xll.RiskNormal(0.5584 + 2*0.001787*A197 -3*0.00000155*A197^2 - 4*0.00000000133*A197^3,0.35*(0.5584 + 2*0.001787*A197 -3*0.00000155*A197^2 - 4*0.00000000133*A197^3),_xll.RiskTruncateP(0.05,0.95),_xll.RiskName("BW Gain"),_xll.RiskUnits("kg"))</f>
        <v>#NAME?</v>
      </c>
      <c r="C197" s="133" t="e" cm="1">
        <f t="array" aca="1" ref="C197" ca="1">_xll.RiskNormal(190,190*0.3941,_xll.RiskTruncateP(0.05,0.95),_xll.RiskName("Diet 1 Feed"),_xll.RiskUnits("ng/kg dry"))</f>
        <v>#NAME?</v>
      </c>
      <c r="D197" s="133">
        <v>0</v>
      </c>
      <c r="E197" s="163">
        <v>0</v>
      </c>
      <c r="F197" s="134" t="e" cm="1">
        <f t="array" aca="1" ref="F197" ca="1">_xll.RiskNormal((-0.0001*A197^2+0.0196*A197+11.697),(-0.0001*A197^2+0.0196*A197+11.697)*0.062,_xll.RiskTruncateP(0.05,0.95),_xll.RiskName("DMI Cow"),_xll.RiskUnits("kg"))</f>
        <v>#NAME?</v>
      </c>
      <c r="G197" s="134" t="e">
        <f t="shared" ca="1" si="30"/>
        <v>#NAME?</v>
      </c>
      <c r="H197" s="134" t="e" cm="1">
        <f t="array" aca="1" ref="H197" ca="1">_xll.RiskNormal('SW7'!C$12,'SW7'!D$12,_xll.RiskTruncateP(0.05,0.95),_xll.RiskName("Water Intake Cow"),_xll.RiskUnits("L"))</f>
        <v>#NAME?</v>
      </c>
      <c r="I197" s="134" t="e">
        <f t="shared" ca="1" si="31"/>
        <v>#NAME?</v>
      </c>
      <c r="J197" s="134" t="e">
        <f t="shared" ca="1" si="32"/>
        <v>#NAME?</v>
      </c>
      <c r="K197" s="134" t="e" cm="1">
        <f t="array" aca="1" ref="K197" ca="1">_xll.RiskNormal(-0.0000000257*A197^4+0.0000163*A197^3-0.003686*A197^2+0.3024*A197+1.445,(-0.0000000257*A197^4+0.0000163*A197^3-0.003686*A197^2+0.3024*A197+1.445)*0.355,_xll.RiskTruncateP(0.05,0.95),_xll.RiskName("Milk Intake"),_xll.RiskUnits("kg"))</f>
        <v>#NAME?</v>
      </c>
      <c r="L197" s="134" t="e" cm="1">
        <f t="array" aca="1" ref="L197" ca="1">_xll.RiskNormal(5.4702*LN(A197)-22.889,(5.4702*LN(A197)-22.889)*0.35,_xll.RiskTruncateP(0.05,0.95),_xll.RiskName("DMI"),_xll.RiskUnits("kg"))</f>
        <v>#NAME?</v>
      </c>
      <c r="M197" s="134" t="e" cm="1">
        <f t="array" aca="1" ref="M197" ca="1">_xll.RiskNormal(0.0243*L197,0.005*L197,_xll.RiskTruncateP(0.05,0.95),_xll.RiskName("Soil Intake"),_xll.RiskUnits("kg"))</f>
        <v>#NAME?</v>
      </c>
      <c r="N197" s="134" t="e">
        <f t="shared" ref="N197:N260" ca="1" si="34">4*L197</f>
        <v>#NAME?</v>
      </c>
      <c r="O197" s="134" t="e">
        <f t="shared" ref="O197:O260" ca="1" si="35">J197*K197</f>
        <v>#NAME?</v>
      </c>
      <c r="P197" s="134" t="e">
        <f t="shared" ca="1" si="29"/>
        <v>#NAME?</v>
      </c>
      <c r="Q197" s="134" t="e">
        <f t="shared" ca="1" si="29"/>
        <v>#NAME?</v>
      </c>
      <c r="R197" s="134" t="e">
        <f t="shared" ca="1" si="29"/>
        <v>#NAME?</v>
      </c>
      <c r="S197" s="134" t="e">
        <f t="shared" ref="S197:S260" ca="1" si="36">SUM(O197:R197)</f>
        <v>#NAME?</v>
      </c>
      <c r="T197" s="134" t="e" cm="1">
        <f t="array" aca="1" ref="T197" ca="1">U196-(U196*(0.5^(1/_xll.RiskNormal('SW7'!C$2,'SW7'!D$2,_xll.RiskTruncateP(0.05,0.95),_xll.RiskName("Halflife"),_xll.RiskUnits("d")))))</f>
        <v>#NAME?</v>
      </c>
      <c r="U197" s="134" t="e">
        <f t="shared" ref="U197:U260" ca="1" si="37">U196+S196-T196</f>
        <v>#NAME?</v>
      </c>
      <c r="V197" s="137" t="e" cm="1">
        <f t="array" aca="1" ref="V197" ca="1">(U197*_xll.RiskNormal('SW7'!C$3,'SW7'!D$3,_xll.RiskTruncateP(0.05,0.95),_xll.RiskName("PFAS MUSCLE FRAC"))/(B197*_xll.RiskNormal('SW7'!C$4,'SW7'!E$4,_xll.RiskTruncateP(0.05,0.95),_xll.RiskName("MUSCLE BW FRAC"))))/1000</f>
        <v>#NAME?</v>
      </c>
      <c r="W197" s="137" t="e" cm="1">
        <f t="array" aca="1" ref="W197" ca="1">V197/_xll.RiskNormal('SW7'!C$5,'SW7'!D$5,_xll.RiskTruncateP(0.05,0.95),_xll.RiskName("Serum Part"))</f>
        <v>#NAME?</v>
      </c>
    </row>
    <row r="198" spans="1:23" x14ac:dyDescent="0.35">
      <c r="A198" s="133">
        <f t="shared" si="33"/>
        <v>195</v>
      </c>
      <c r="B198" s="134" t="e" cm="1">
        <f t="array" aca="1" ref="B198" ca="1">B197+_xll.RiskNormal(0.5584 + 2*0.001787*A198 -3*0.00000155*A198^2 - 4*0.00000000133*A198^3,0.35*(0.5584 + 2*0.001787*A198 -3*0.00000155*A198^2 - 4*0.00000000133*A198^3),_xll.RiskTruncateP(0.05,0.95),_xll.RiskName("BW Gain"),_xll.RiskUnits("kg"))</f>
        <v>#NAME?</v>
      </c>
      <c r="C198" s="133" t="e" cm="1">
        <f t="array" aca="1" ref="C198" ca="1">_xll.RiskNormal(190,190*0.3941,_xll.RiskTruncateP(0.05,0.95),_xll.RiskName("Diet 1 Feed"),_xll.RiskUnits("ng/kg dry"))</f>
        <v>#NAME?</v>
      </c>
      <c r="D198" s="133">
        <v>0</v>
      </c>
      <c r="E198" s="163">
        <v>0</v>
      </c>
      <c r="F198" s="134" t="e" cm="1">
        <f t="array" aca="1" ref="F198" ca="1">_xll.RiskNormal((-0.0001*A198^2+0.0196*A198+11.697),(-0.0001*A198^2+0.0196*A198+11.697)*0.062,_xll.RiskTruncateP(0.05,0.95),_xll.RiskName("DMI Cow"),_xll.RiskUnits("kg"))</f>
        <v>#NAME?</v>
      </c>
      <c r="G198" s="134" t="e">
        <f t="shared" ca="1" si="30"/>
        <v>#NAME?</v>
      </c>
      <c r="H198" s="134" t="e" cm="1">
        <f t="array" aca="1" ref="H198" ca="1">_xll.RiskNormal('SW7'!C$12,'SW7'!D$12,_xll.RiskTruncateP(0.05,0.95),_xll.RiskName("Water Intake Cow"),_xll.RiskUnits("L"))</f>
        <v>#NAME?</v>
      </c>
      <c r="I198" s="134" t="e">
        <f t="shared" ca="1" si="31"/>
        <v>#NAME?</v>
      </c>
      <c r="J198" s="134" t="e">
        <f t="shared" ca="1" si="32"/>
        <v>#NAME?</v>
      </c>
      <c r="K198" s="134" t="e" cm="1">
        <f t="array" aca="1" ref="K198" ca="1">_xll.RiskNormal(-0.0000000257*A198^4+0.0000163*A198^3-0.003686*A198^2+0.3024*A198+1.445,(-0.0000000257*A198^4+0.0000163*A198^3-0.003686*A198^2+0.3024*A198+1.445)*0.355,_xll.RiskTruncateP(0.05,0.95),_xll.RiskName("Milk Intake"),_xll.RiskUnits("kg"))</f>
        <v>#NAME?</v>
      </c>
      <c r="L198" s="134" t="e" cm="1">
        <f t="array" aca="1" ref="L198" ca="1">_xll.RiskNormal(5.4702*LN(A198)-22.889,(5.4702*LN(A198)-22.889)*0.35,_xll.RiskTruncateP(0.05,0.95),_xll.RiskName("DMI"),_xll.RiskUnits("kg"))</f>
        <v>#NAME?</v>
      </c>
      <c r="M198" s="134" t="e" cm="1">
        <f t="array" aca="1" ref="M198" ca="1">_xll.RiskNormal(0.0243*L198,0.005*L198,_xll.RiskTruncateP(0.05,0.95),_xll.RiskName("Soil Intake"),_xll.RiskUnits("kg"))</f>
        <v>#NAME?</v>
      </c>
      <c r="N198" s="134" t="e">
        <f t="shared" ca="1" si="34"/>
        <v>#NAME?</v>
      </c>
      <c r="O198" s="134" t="e">
        <f t="shared" ca="1" si="35"/>
        <v>#NAME?</v>
      </c>
      <c r="P198" s="134" t="e">
        <f t="shared" ca="1" si="29"/>
        <v>#NAME?</v>
      </c>
      <c r="Q198" s="134" t="e">
        <f t="shared" ca="1" si="29"/>
        <v>#NAME?</v>
      </c>
      <c r="R198" s="134" t="e">
        <f t="shared" ca="1" si="29"/>
        <v>#NAME?</v>
      </c>
      <c r="S198" s="134" t="e">
        <f t="shared" ca="1" si="36"/>
        <v>#NAME?</v>
      </c>
      <c r="T198" s="134" t="e" cm="1">
        <f t="array" aca="1" ref="T198" ca="1">U197-(U197*(0.5^(1/_xll.RiskNormal('SW7'!C$2,'SW7'!D$2,_xll.RiskTruncateP(0.05,0.95),_xll.RiskName("Halflife"),_xll.RiskUnits("d")))))</f>
        <v>#NAME?</v>
      </c>
      <c r="U198" s="134" t="e">
        <f t="shared" ca="1" si="37"/>
        <v>#NAME?</v>
      </c>
      <c r="V198" s="137" t="e" cm="1">
        <f t="array" aca="1" ref="V198" ca="1">(U198*_xll.RiskNormal('SW7'!C$3,'SW7'!D$3,_xll.RiskTruncateP(0.05,0.95),_xll.RiskName("PFAS MUSCLE FRAC"))/(B198*_xll.RiskNormal('SW7'!C$4,'SW7'!E$4,_xll.RiskTruncateP(0.05,0.95),_xll.RiskName("MUSCLE BW FRAC"))))/1000</f>
        <v>#NAME?</v>
      </c>
      <c r="W198" s="137" t="e" cm="1">
        <f t="array" aca="1" ref="W198" ca="1">V198/_xll.RiskNormal('SW7'!C$5,'SW7'!D$5,_xll.RiskTruncateP(0.05,0.95),_xll.RiskName("Serum Part"))</f>
        <v>#NAME?</v>
      </c>
    </row>
    <row r="199" spans="1:23" x14ac:dyDescent="0.35">
      <c r="A199" s="133">
        <f t="shared" si="33"/>
        <v>196</v>
      </c>
      <c r="B199" s="134" t="e" cm="1">
        <f t="array" aca="1" ref="B199" ca="1">B198+_xll.RiskNormal(0.5584 + 2*0.001787*A199 -3*0.00000155*A199^2 - 4*0.00000000133*A199^3,0.35*(0.5584 + 2*0.001787*A199 -3*0.00000155*A199^2 - 4*0.00000000133*A199^3),_xll.RiskTruncateP(0.05,0.95),_xll.RiskName("BW Gain"),_xll.RiskUnits("kg"))</f>
        <v>#NAME?</v>
      </c>
      <c r="C199" s="133" t="e" cm="1">
        <f t="array" aca="1" ref="C199" ca="1">_xll.RiskNormal(190,190*0.3941,_xll.RiskTruncateP(0.05,0.95),_xll.RiskName("Diet 1 Feed"),_xll.RiskUnits("ng/kg dry"))</f>
        <v>#NAME?</v>
      </c>
      <c r="D199" s="133">
        <v>0</v>
      </c>
      <c r="E199" s="163">
        <v>0</v>
      </c>
      <c r="F199" s="134" t="e" cm="1">
        <f t="array" aca="1" ref="F199" ca="1">_xll.RiskNormal((-0.0001*A199^2+0.0196*A199+11.697),(-0.0001*A199^2+0.0196*A199+11.697)*0.062,_xll.RiskTruncateP(0.05,0.95),_xll.RiskName("DMI Cow"),_xll.RiskUnits("kg"))</f>
        <v>#NAME?</v>
      </c>
      <c r="G199" s="134" t="e">
        <f t="shared" ca="1" si="30"/>
        <v>#NAME?</v>
      </c>
      <c r="H199" s="134" t="e" cm="1">
        <f t="array" aca="1" ref="H199" ca="1">_xll.RiskNormal('SW7'!C$12,'SW7'!D$12,_xll.RiskTruncateP(0.05,0.95),_xll.RiskName("Water Intake Cow"),_xll.RiskUnits("L"))</f>
        <v>#NAME?</v>
      </c>
      <c r="I199" s="134" t="e">
        <f t="shared" ca="1" si="31"/>
        <v>#NAME?</v>
      </c>
      <c r="J199" s="134" t="e">
        <f t="shared" ca="1" si="32"/>
        <v>#NAME?</v>
      </c>
      <c r="K199" s="134" t="e" cm="1">
        <f t="array" aca="1" ref="K199" ca="1">_xll.RiskNormal(-0.0000000257*A199^4+0.0000163*A199^3-0.003686*A199^2+0.3024*A199+1.445,(-0.0000000257*A199^4+0.0000163*A199^3-0.003686*A199^2+0.3024*A199+1.445)*0.355,_xll.RiskTruncateP(0.05,0.95),_xll.RiskName("Milk Intake"),_xll.RiskUnits("kg"))</f>
        <v>#NAME?</v>
      </c>
      <c r="L199" s="134" t="e" cm="1">
        <f t="array" aca="1" ref="L199" ca="1">_xll.RiskNormal(5.4702*LN(A199)-22.889,(5.4702*LN(A199)-22.889)*0.35,_xll.RiskTruncateP(0.05,0.95),_xll.RiskName("DMI"),_xll.RiskUnits("kg"))</f>
        <v>#NAME?</v>
      </c>
      <c r="M199" s="134" t="e" cm="1">
        <f t="array" aca="1" ref="M199" ca="1">_xll.RiskNormal(0.0243*L199,0.005*L199,_xll.RiskTruncateP(0.05,0.95),_xll.RiskName("Soil Intake"),_xll.RiskUnits("kg"))</f>
        <v>#NAME?</v>
      </c>
      <c r="N199" s="134" t="e">
        <f t="shared" ca="1" si="34"/>
        <v>#NAME?</v>
      </c>
      <c r="O199" s="134" t="e">
        <f t="shared" ca="1" si="35"/>
        <v>#NAME?</v>
      </c>
      <c r="P199" s="134" t="e">
        <f t="shared" ca="1" si="29"/>
        <v>#NAME?</v>
      </c>
      <c r="Q199" s="134" t="e">
        <f t="shared" ca="1" si="29"/>
        <v>#NAME?</v>
      </c>
      <c r="R199" s="134" t="e">
        <f t="shared" ca="1" si="29"/>
        <v>#NAME?</v>
      </c>
      <c r="S199" s="134" t="e">
        <f t="shared" ca="1" si="36"/>
        <v>#NAME?</v>
      </c>
      <c r="T199" s="134" t="e" cm="1">
        <f t="array" aca="1" ref="T199" ca="1">U198-(U198*(0.5^(1/_xll.RiskNormal('SW7'!C$2,'SW7'!D$2,_xll.RiskTruncateP(0.05,0.95),_xll.RiskName("Halflife"),_xll.RiskUnits("d")))))</f>
        <v>#NAME?</v>
      </c>
      <c r="U199" s="134" t="e">
        <f t="shared" ca="1" si="37"/>
        <v>#NAME?</v>
      </c>
      <c r="V199" s="137" t="e" cm="1">
        <f t="array" aca="1" ref="V199" ca="1">(U199*_xll.RiskNormal('SW7'!C$3,'SW7'!D$3,_xll.RiskTruncateP(0.05,0.95),_xll.RiskName("PFAS MUSCLE FRAC"))/(B199*_xll.RiskNormal('SW7'!C$4,'SW7'!E$4,_xll.RiskTruncateP(0.05,0.95),_xll.RiskName("MUSCLE BW FRAC"))))/1000</f>
        <v>#NAME?</v>
      </c>
      <c r="W199" s="137" t="e" cm="1">
        <f t="array" aca="1" ref="W199" ca="1">V199/_xll.RiskNormal('SW7'!C$5,'SW7'!D$5,_xll.RiskTruncateP(0.05,0.95),_xll.RiskName("Serum Part"))</f>
        <v>#NAME?</v>
      </c>
    </row>
    <row r="200" spans="1:23" x14ac:dyDescent="0.35">
      <c r="A200" s="133">
        <f t="shared" si="33"/>
        <v>197</v>
      </c>
      <c r="B200" s="134" t="e" cm="1">
        <f t="array" aca="1" ref="B200" ca="1">B199+_xll.RiskNormal(0.5584 + 2*0.001787*A200 -3*0.00000155*A200^2 - 4*0.00000000133*A200^3,0.35*(0.5584 + 2*0.001787*A200 -3*0.00000155*A200^2 - 4*0.00000000133*A200^3),_xll.RiskTruncateP(0.05,0.95),_xll.RiskName("BW Gain"),_xll.RiskUnits("kg"))</f>
        <v>#NAME?</v>
      </c>
      <c r="C200" s="133" t="e" cm="1">
        <f t="array" aca="1" ref="C200" ca="1">_xll.RiskNormal(190,190*0.3941,_xll.RiskTruncateP(0.05,0.95),_xll.RiskName("Diet 1 Feed"),_xll.RiskUnits("ng/kg dry"))</f>
        <v>#NAME?</v>
      </c>
      <c r="D200" s="133">
        <v>0</v>
      </c>
      <c r="E200" s="163">
        <v>0</v>
      </c>
      <c r="F200" s="134" t="e" cm="1">
        <f t="array" aca="1" ref="F200" ca="1">_xll.RiskNormal((-0.0001*A200^2+0.0196*A200+11.697),(-0.0001*A200^2+0.0196*A200+11.697)*0.062,_xll.RiskTruncateP(0.05,0.95),_xll.RiskName("DMI Cow"),_xll.RiskUnits("kg"))</f>
        <v>#NAME?</v>
      </c>
      <c r="G200" s="134" t="e">
        <f t="shared" ca="1" si="30"/>
        <v>#NAME?</v>
      </c>
      <c r="H200" s="134" t="e" cm="1">
        <f t="array" aca="1" ref="H200" ca="1">_xll.RiskNormal('SW7'!C$12,'SW7'!D$12,_xll.RiskTruncateP(0.05,0.95),_xll.RiskName("Water Intake Cow"),_xll.RiskUnits("L"))</f>
        <v>#NAME?</v>
      </c>
      <c r="I200" s="134" t="e">
        <f t="shared" ca="1" si="31"/>
        <v>#NAME?</v>
      </c>
      <c r="J200" s="134" t="e">
        <f t="shared" ca="1" si="32"/>
        <v>#NAME?</v>
      </c>
      <c r="K200" s="134" t="e" cm="1">
        <f t="array" aca="1" ref="K200" ca="1">_xll.RiskNormal(-0.0000000257*A200^4+0.0000163*A200^3-0.003686*A200^2+0.3024*A200+1.445,(-0.0000000257*A200^4+0.0000163*A200^3-0.003686*A200^2+0.3024*A200+1.445)*0.355,_xll.RiskTruncateP(0.05,0.95),_xll.RiskName("Milk Intake"),_xll.RiskUnits("kg"))</f>
        <v>#NAME?</v>
      </c>
      <c r="L200" s="134" t="e" cm="1">
        <f t="array" aca="1" ref="L200" ca="1">_xll.RiskNormal(5.4702*LN(A200)-22.889,(5.4702*LN(A200)-22.889)*0.35,_xll.RiskTruncateP(0.05,0.95),_xll.RiskName("DMI"),_xll.RiskUnits("kg"))</f>
        <v>#NAME?</v>
      </c>
      <c r="M200" s="134" t="e" cm="1">
        <f t="array" aca="1" ref="M200" ca="1">_xll.RiskNormal(0.0243*L200,0.005*L200,_xll.RiskTruncateP(0.05,0.95),_xll.RiskName("Soil Intake"),_xll.RiskUnits("kg"))</f>
        <v>#NAME?</v>
      </c>
      <c r="N200" s="134" t="e">
        <f t="shared" ca="1" si="34"/>
        <v>#NAME?</v>
      </c>
      <c r="O200" s="134" t="e">
        <f t="shared" ca="1" si="35"/>
        <v>#NAME?</v>
      </c>
      <c r="P200" s="134" t="e">
        <f t="shared" ca="1" si="29"/>
        <v>#NAME?</v>
      </c>
      <c r="Q200" s="134" t="e">
        <f t="shared" ca="1" si="29"/>
        <v>#NAME?</v>
      </c>
      <c r="R200" s="134" t="e">
        <f t="shared" ca="1" si="29"/>
        <v>#NAME?</v>
      </c>
      <c r="S200" s="134" t="e">
        <f t="shared" ca="1" si="36"/>
        <v>#NAME?</v>
      </c>
      <c r="T200" s="134" t="e" cm="1">
        <f t="array" aca="1" ref="T200" ca="1">U199-(U199*(0.5^(1/_xll.RiskNormal('SW7'!C$2,'SW7'!D$2,_xll.RiskTruncateP(0.05,0.95),_xll.RiskName("Halflife"),_xll.RiskUnits("d")))))</f>
        <v>#NAME?</v>
      </c>
      <c r="U200" s="134" t="e">
        <f t="shared" ca="1" si="37"/>
        <v>#NAME?</v>
      </c>
      <c r="V200" s="137" t="e" cm="1">
        <f t="array" aca="1" ref="V200" ca="1">(U200*_xll.RiskNormal('SW7'!C$3,'SW7'!D$3,_xll.RiskTruncateP(0.05,0.95),_xll.RiskName("PFAS MUSCLE FRAC"))/(B200*_xll.RiskNormal('SW7'!C$4,'SW7'!E$4,_xll.RiskTruncateP(0.05,0.95),_xll.RiskName("MUSCLE BW FRAC"))))/1000</f>
        <v>#NAME?</v>
      </c>
      <c r="W200" s="137" t="e" cm="1">
        <f t="array" aca="1" ref="W200" ca="1">V200/_xll.RiskNormal('SW7'!C$5,'SW7'!D$5,_xll.RiskTruncateP(0.05,0.95),_xll.RiskName("Serum Part"))</f>
        <v>#NAME?</v>
      </c>
    </row>
    <row r="201" spans="1:23" x14ac:dyDescent="0.35">
      <c r="A201" s="133">
        <f t="shared" si="33"/>
        <v>198</v>
      </c>
      <c r="B201" s="134" t="e" cm="1">
        <f t="array" aca="1" ref="B201" ca="1">B200+_xll.RiskNormal(0.5584 + 2*0.001787*A201 -3*0.00000155*A201^2 - 4*0.00000000133*A201^3,0.35*(0.5584 + 2*0.001787*A201 -3*0.00000155*A201^2 - 4*0.00000000133*A201^3),_xll.RiskTruncateP(0.05,0.95),_xll.RiskName("BW Gain"),_xll.RiskUnits("kg"))</f>
        <v>#NAME?</v>
      </c>
      <c r="C201" s="133" t="e" cm="1">
        <f t="array" aca="1" ref="C201" ca="1">_xll.RiskNormal(190,190*0.3941,_xll.RiskTruncateP(0.05,0.95),_xll.RiskName("Diet 1 Feed"),_xll.RiskUnits("ng/kg dry"))</f>
        <v>#NAME?</v>
      </c>
      <c r="D201" s="133">
        <v>0</v>
      </c>
      <c r="E201" s="163">
        <v>0</v>
      </c>
      <c r="F201" s="134" t="e" cm="1">
        <f t="array" aca="1" ref="F201" ca="1">_xll.RiskNormal((-0.0001*A201^2+0.0196*A201+11.697),(-0.0001*A201^2+0.0196*A201+11.697)*0.062,_xll.RiskTruncateP(0.05,0.95),_xll.RiskName("DMI Cow"),_xll.RiskUnits("kg"))</f>
        <v>#NAME?</v>
      </c>
      <c r="G201" s="134" t="e">
        <f t="shared" ca="1" si="30"/>
        <v>#NAME?</v>
      </c>
      <c r="H201" s="134" t="e" cm="1">
        <f t="array" aca="1" ref="H201" ca="1">_xll.RiskNormal('SW7'!C$12,'SW7'!D$12,_xll.RiskTruncateP(0.05,0.95),_xll.RiskName("Water Intake Cow"),_xll.RiskUnits("L"))</f>
        <v>#NAME?</v>
      </c>
      <c r="I201" s="134" t="e">
        <f t="shared" ca="1" si="31"/>
        <v>#NAME?</v>
      </c>
      <c r="J201" s="134" t="e">
        <f t="shared" ca="1" si="32"/>
        <v>#NAME?</v>
      </c>
      <c r="K201" s="134" t="e" cm="1">
        <f t="array" aca="1" ref="K201" ca="1">_xll.RiskNormal(-0.0000000257*A201^4+0.0000163*A201^3-0.003686*A201^2+0.3024*A201+1.445,(-0.0000000257*A201^4+0.0000163*A201^3-0.003686*A201^2+0.3024*A201+1.445)*0.355,_xll.RiskTruncateP(0.05,0.95),_xll.RiskName("Milk Intake"),_xll.RiskUnits("kg"))</f>
        <v>#NAME?</v>
      </c>
      <c r="L201" s="134" t="e" cm="1">
        <f t="array" aca="1" ref="L201" ca="1">_xll.RiskNormal(5.4702*LN(A201)-22.889,(5.4702*LN(A201)-22.889)*0.35,_xll.RiskTruncateP(0.05,0.95),_xll.RiskName("DMI"),_xll.RiskUnits("kg"))</f>
        <v>#NAME?</v>
      </c>
      <c r="M201" s="134" t="e" cm="1">
        <f t="array" aca="1" ref="M201" ca="1">_xll.RiskNormal(0.0243*L201,0.005*L201,_xll.RiskTruncateP(0.05,0.95),_xll.RiskName("Soil Intake"),_xll.RiskUnits("kg"))</f>
        <v>#NAME?</v>
      </c>
      <c r="N201" s="134" t="e">
        <f t="shared" ca="1" si="34"/>
        <v>#NAME?</v>
      </c>
      <c r="O201" s="134" t="e">
        <f t="shared" ca="1" si="35"/>
        <v>#NAME?</v>
      </c>
      <c r="P201" s="134" t="e">
        <f t="shared" ca="1" si="29"/>
        <v>#NAME?</v>
      </c>
      <c r="Q201" s="134" t="e">
        <f t="shared" ca="1" si="29"/>
        <v>#NAME?</v>
      </c>
      <c r="R201" s="134" t="e">
        <f t="shared" ca="1" si="29"/>
        <v>#NAME?</v>
      </c>
      <c r="S201" s="134" t="e">
        <f t="shared" ca="1" si="36"/>
        <v>#NAME?</v>
      </c>
      <c r="T201" s="134" t="e" cm="1">
        <f t="array" aca="1" ref="T201" ca="1">U200-(U200*(0.5^(1/_xll.RiskNormal('SW7'!C$2,'SW7'!D$2,_xll.RiskTruncateP(0.05,0.95),_xll.RiskName("Halflife"),_xll.RiskUnits("d")))))</f>
        <v>#NAME?</v>
      </c>
      <c r="U201" s="134" t="e">
        <f t="shared" ca="1" si="37"/>
        <v>#NAME?</v>
      </c>
      <c r="V201" s="137" t="e" cm="1">
        <f t="array" aca="1" ref="V201" ca="1">(U201*_xll.RiskNormal('SW7'!C$3,'SW7'!D$3,_xll.RiskTruncateP(0.05,0.95),_xll.RiskName("PFAS MUSCLE FRAC"))/(B201*_xll.RiskNormal('SW7'!C$4,'SW7'!E$4,_xll.RiskTruncateP(0.05,0.95),_xll.RiskName("MUSCLE BW FRAC"))))/1000</f>
        <v>#NAME?</v>
      </c>
      <c r="W201" s="137" t="e" cm="1">
        <f t="array" aca="1" ref="W201" ca="1">V201/_xll.RiskNormal('SW7'!C$5,'SW7'!D$5,_xll.RiskTruncateP(0.05,0.95),_xll.RiskName("Serum Part"))</f>
        <v>#NAME?</v>
      </c>
    </row>
    <row r="202" spans="1:23" x14ac:dyDescent="0.35">
      <c r="A202" s="133">
        <f t="shared" si="33"/>
        <v>199</v>
      </c>
      <c r="B202" s="134" t="e" cm="1">
        <f t="array" aca="1" ref="B202" ca="1">B201+_xll.RiskNormal(0.5584 + 2*0.001787*A202 -3*0.00000155*A202^2 - 4*0.00000000133*A202^3,0.35*(0.5584 + 2*0.001787*A202 -3*0.00000155*A202^2 - 4*0.00000000133*A202^3),_xll.RiskTruncateP(0.05,0.95),_xll.RiskName("BW Gain"),_xll.RiskUnits("kg"))</f>
        <v>#NAME?</v>
      </c>
      <c r="C202" s="133" t="e" cm="1">
        <f t="array" aca="1" ref="C202" ca="1">_xll.RiskNormal(190,190*0.3941,_xll.RiskTruncateP(0.05,0.95),_xll.RiskName("Diet 1 Feed"),_xll.RiskUnits("ng/kg dry"))</f>
        <v>#NAME?</v>
      </c>
      <c r="D202" s="133">
        <v>0</v>
      </c>
      <c r="E202" s="163">
        <v>0</v>
      </c>
      <c r="F202" s="134" t="e" cm="1">
        <f t="array" aca="1" ref="F202" ca="1">_xll.RiskNormal((-0.0001*A202^2+0.0196*A202+11.697),(-0.0001*A202^2+0.0196*A202+11.697)*0.062,_xll.RiskTruncateP(0.05,0.95),_xll.RiskName("DMI Cow"),_xll.RiskUnits("kg"))</f>
        <v>#NAME?</v>
      </c>
      <c r="G202" s="134" t="e">
        <f t="shared" ca="1" si="30"/>
        <v>#NAME?</v>
      </c>
      <c r="H202" s="134" t="e" cm="1">
        <f t="array" aca="1" ref="H202" ca="1">_xll.RiskNormal('SW7'!C$12,'SW7'!D$12,_xll.RiskTruncateP(0.05,0.95),_xll.RiskName("Water Intake Cow"),_xll.RiskUnits("L"))</f>
        <v>#NAME?</v>
      </c>
      <c r="I202" s="134" t="e">
        <f t="shared" ca="1" si="31"/>
        <v>#NAME?</v>
      </c>
      <c r="J202" s="134" t="e">
        <f t="shared" ca="1" si="32"/>
        <v>#NAME?</v>
      </c>
      <c r="K202" s="134" t="e" cm="1">
        <f t="array" aca="1" ref="K202" ca="1">_xll.RiskNormal(-0.0000000257*A202^4+0.0000163*A202^3-0.003686*A202^2+0.3024*A202+1.445,(-0.0000000257*A202^4+0.0000163*A202^3-0.003686*A202^2+0.3024*A202+1.445)*0.355,_xll.RiskTruncateP(0.05,0.95),_xll.RiskName("Milk Intake"),_xll.RiskUnits("kg"))</f>
        <v>#NAME?</v>
      </c>
      <c r="L202" s="134" t="e" cm="1">
        <f t="array" aca="1" ref="L202" ca="1">_xll.RiskNormal(5.4702*LN(A202)-22.889,(5.4702*LN(A202)-22.889)*0.35,_xll.RiskTruncateP(0.05,0.95),_xll.RiskName("DMI"),_xll.RiskUnits("kg"))</f>
        <v>#NAME?</v>
      </c>
      <c r="M202" s="134" t="e" cm="1">
        <f t="array" aca="1" ref="M202" ca="1">_xll.RiskNormal(0.0243*L202,0.005*L202,_xll.RiskTruncateP(0.05,0.95),_xll.RiskName("Soil Intake"),_xll.RiskUnits("kg"))</f>
        <v>#NAME?</v>
      </c>
      <c r="N202" s="134" t="e">
        <f t="shared" ca="1" si="34"/>
        <v>#NAME?</v>
      </c>
      <c r="O202" s="134" t="e">
        <f t="shared" ca="1" si="35"/>
        <v>#NAME?</v>
      </c>
      <c r="P202" s="134" t="e">
        <f t="shared" ca="1" si="29"/>
        <v>#NAME?</v>
      </c>
      <c r="Q202" s="134" t="e">
        <f t="shared" ca="1" si="29"/>
        <v>#NAME?</v>
      </c>
      <c r="R202" s="134" t="e">
        <f t="shared" ca="1" si="29"/>
        <v>#NAME?</v>
      </c>
      <c r="S202" s="134" t="e">
        <f t="shared" ca="1" si="36"/>
        <v>#NAME?</v>
      </c>
      <c r="T202" s="134" t="e" cm="1">
        <f t="array" aca="1" ref="T202" ca="1">U201-(U201*(0.5^(1/_xll.RiskNormal('SW7'!C$2,'SW7'!D$2,_xll.RiskTruncateP(0.05,0.95),_xll.RiskName("Halflife"),_xll.RiskUnits("d")))))</f>
        <v>#NAME?</v>
      </c>
      <c r="U202" s="134" t="e">
        <f t="shared" ca="1" si="37"/>
        <v>#NAME?</v>
      </c>
      <c r="V202" s="137" t="e" cm="1">
        <f t="array" aca="1" ref="V202" ca="1">(U202*_xll.RiskNormal('SW7'!C$3,'SW7'!D$3,_xll.RiskTruncateP(0.05,0.95),_xll.RiskName("PFAS MUSCLE FRAC"))/(B202*_xll.RiskNormal('SW7'!C$4,'SW7'!E$4,_xll.RiskTruncateP(0.05,0.95),_xll.RiskName("MUSCLE BW FRAC"))))/1000</f>
        <v>#NAME?</v>
      </c>
      <c r="W202" s="137" t="e" cm="1">
        <f t="array" aca="1" ref="W202" ca="1">V202/_xll.RiskNormal('SW7'!C$5,'SW7'!D$5,_xll.RiskTruncateP(0.05,0.95),_xll.RiskName("Serum Part"))</f>
        <v>#NAME?</v>
      </c>
    </row>
    <row r="203" spans="1:23" x14ac:dyDescent="0.35">
      <c r="A203" s="133">
        <f t="shared" si="33"/>
        <v>200</v>
      </c>
      <c r="B203" s="134" t="e" cm="1">
        <f t="array" aca="1" ref="B203" ca="1">B202+_xll.RiskNormal(0.5584 + 2*0.001787*A203 -3*0.00000155*A203^2 - 4*0.00000000133*A203^3,0.35*(0.5584 + 2*0.001787*A203 -3*0.00000155*A203^2 - 4*0.00000000133*A203^3),_xll.RiskTruncateP(0.05,0.95),_xll.RiskName("BW Gain"),_xll.RiskUnits("kg"))</f>
        <v>#NAME?</v>
      </c>
      <c r="C203" s="133" t="e" cm="1">
        <f t="array" aca="1" ref="C203" ca="1">_xll.RiskNormal(190,190*0.3941,_xll.RiskTruncateP(0.05,0.95),_xll.RiskName("Diet 1 Feed"),_xll.RiskUnits("ng/kg dry"))</f>
        <v>#NAME?</v>
      </c>
      <c r="D203" s="133">
        <v>0</v>
      </c>
      <c r="E203" s="163">
        <v>0</v>
      </c>
      <c r="F203" s="134" t="e" cm="1">
        <f t="array" aca="1" ref="F203" ca="1">_xll.RiskNormal((-0.0001*A203^2+0.0196*A203+11.697),(-0.0001*A203^2+0.0196*A203+11.697)*0.062,_xll.RiskTruncateP(0.05,0.95),_xll.RiskName("DMI Cow"),_xll.RiskUnits("kg"))</f>
        <v>#NAME?</v>
      </c>
      <c r="G203" s="134" t="e">
        <f t="shared" ca="1" si="30"/>
        <v>#NAME?</v>
      </c>
      <c r="H203" s="134" t="e" cm="1">
        <f t="array" aca="1" ref="H203" ca="1">_xll.RiskNormal('SW7'!C$12,'SW7'!D$12,_xll.RiskTruncateP(0.05,0.95),_xll.RiskName("Water Intake Cow"),_xll.RiskUnits("L"))</f>
        <v>#NAME?</v>
      </c>
      <c r="I203" s="134" t="e">
        <f t="shared" ca="1" si="31"/>
        <v>#NAME?</v>
      </c>
      <c r="J203" s="134" t="e">
        <f t="shared" ca="1" si="32"/>
        <v>#NAME?</v>
      </c>
      <c r="K203" s="134" t="e" cm="1">
        <f t="array" aca="1" ref="K203" ca="1">_xll.RiskNormal(-0.0000000257*A203^4+0.0000163*A203^3-0.003686*A203^2+0.3024*A203+1.445,(-0.0000000257*A203^4+0.0000163*A203^3-0.003686*A203^2+0.3024*A203+1.445)*0.355,_xll.RiskTruncateP(0.05,0.95),_xll.RiskName("Milk Intake"),_xll.RiskUnits("kg"))</f>
        <v>#NAME?</v>
      </c>
      <c r="L203" s="134" t="e" cm="1">
        <f t="array" aca="1" ref="L203" ca="1">_xll.RiskNormal(5.4702*LN(A203)-22.889,(5.4702*LN(A203)-22.889)*0.35,_xll.RiskTruncateP(0.05,0.95),_xll.RiskName("DMI"),_xll.RiskUnits("kg"))</f>
        <v>#NAME?</v>
      </c>
      <c r="M203" s="134" t="e" cm="1">
        <f t="array" aca="1" ref="M203" ca="1">_xll.RiskNormal(0.0243*L203,0.005*L203,_xll.RiskTruncateP(0.05,0.95),_xll.RiskName("Soil Intake"),_xll.RiskUnits("kg"))</f>
        <v>#NAME?</v>
      </c>
      <c r="N203" s="134" t="e">
        <f t="shared" ca="1" si="34"/>
        <v>#NAME?</v>
      </c>
      <c r="O203" s="134" t="e">
        <f t="shared" ca="1" si="35"/>
        <v>#NAME?</v>
      </c>
      <c r="P203" s="134" t="e">
        <f t="shared" ca="1" si="29"/>
        <v>#NAME?</v>
      </c>
      <c r="Q203" s="134" t="e">
        <f t="shared" ca="1" si="29"/>
        <v>#NAME?</v>
      </c>
      <c r="R203" s="134" t="e">
        <f t="shared" ca="1" si="29"/>
        <v>#NAME?</v>
      </c>
      <c r="S203" s="134" t="e">
        <f t="shared" ca="1" si="36"/>
        <v>#NAME?</v>
      </c>
      <c r="T203" s="134" t="e" cm="1">
        <f t="array" aca="1" ref="T203" ca="1">U202-(U202*(0.5^(1/_xll.RiskNormal('SW7'!C$2,'SW7'!D$2,_xll.RiskTruncateP(0.05,0.95),_xll.RiskName("Halflife"),_xll.RiskUnits("d")))))</f>
        <v>#NAME?</v>
      </c>
      <c r="U203" s="134" t="e">
        <f t="shared" ca="1" si="37"/>
        <v>#NAME?</v>
      </c>
      <c r="V203" s="137" t="e" cm="1">
        <f t="array" aca="1" ref="V203" ca="1">(U203*_xll.RiskNormal('SW7'!C$3,'SW7'!D$3,_xll.RiskTruncateP(0.05,0.95),_xll.RiskName("PFAS MUSCLE FRAC"))/(B203*_xll.RiskNormal('SW7'!C$4,'SW7'!E$4,_xll.RiskTruncateP(0.05,0.95),_xll.RiskName("MUSCLE BW FRAC"))))/1000</f>
        <v>#NAME?</v>
      </c>
      <c r="W203" s="137" t="e" cm="1">
        <f t="array" aca="1" ref="W203" ca="1">V203/_xll.RiskNormal('SW7'!C$5,'SW7'!D$5,_xll.RiskTruncateP(0.05,0.95),_xll.RiskName("Serum Part"))</f>
        <v>#NAME?</v>
      </c>
    </row>
    <row r="204" spans="1:23" x14ac:dyDescent="0.35">
      <c r="A204" s="133">
        <f t="shared" si="33"/>
        <v>201</v>
      </c>
      <c r="B204" s="134" t="e" cm="1">
        <f t="array" aca="1" ref="B204" ca="1">B203+_xll.RiskNormal(0.5584 + 2*0.001787*A204 -3*0.00000155*A204^2 - 4*0.00000000133*A204^3,0.35*(0.5584 + 2*0.001787*A204 -3*0.00000155*A204^2 - 4*0.00000000133*A204^3),_xll.RiskTruncateP(0.05,0.95),_xll.RiskName("BW Gain"),_xll.RiskUnits("kg"))</f>
        <v>#NAME?</v>
      </c>
      <c r="C204" s="133" t="e" cm="1">
        <f t="array" aca="1" ref="C204" ca="1">_xll.RiskNormal(190,190*0.3941,_xll.RiskTruncateP(0.05,0.95),_xll.RiskName("Diet 1 Feed"),_xll.RiskUnits("ng/kg dry"))</f>
        <v>#NAME?</v>
      </c>
      <c r="D204" s="133">
        <v>0</v>
      </c>
      <c r="E204" s="163">
        <v>0</v>
      </c>
      <c r="F204" s="134" t="e" cm="1">
        <f t="array" aca="1" ref="F204" ca="1">_xll.RiskNormal((-0.0001*A204^2+0.0196*A204+11.697),(-0.0001*A204^2+0.0196*A204+11.697)*0.062,_xll.RiskTruncateP(0.05,0.95),_xll.RiskName("DMI Cow"),_xll.RiskUnits("kg"))</f>
        <v>#NAME?</v>
      </c>
      <c r="G204" s="134" t="e">
        <f t="shared" ca="1" si="30"/>
        <v>#NAME?</v>
      </c>
      <c r="H204" s="134" t="e" cm="1">
        <f t="array" aca="1" ref="H204" ca="1">_xll.RiskNormal('SW7'!C$12,'SW7'!D$12,_xll.RiskTruncateP(0.05,0.95),_xll.RiskName("Water Intake Cow"),_xll.RiskUnits("L"))</f>
        <v>#NAME?</v>
      </c>
      <c r="I204" s="134" t="e">
        <f t="shared" ca="1" si="31"/>
        <v>#NAME?</v>
      </c>
      <c r="J204" s="134" t="e">
        <f t="shared" ca="1" si="32"/>
        <v>#NAME?</v>
      </c>
      <c r="K204" s="134" t="e" cm="1">
        <f t="array" aca="1" ref="K204" ca="1">_xll.RiskNormal(-0.0000000257*A204^4+0.0000163*A204^3-0.003686*A204^2+0.3024*A204+1.445,(-0.0000000257*A204^4+0.0000163*A204^3-0.003686*A204^2+0.3024*A204+1.445)*0.355,_xll.RiskTruncateP(0.05,0.95),_xll.RiskName("Milk Intake"),_xll.RiskUnits("kg"))</f>
        <v>#NAME?</v>
      </c>
      <c r="L204" s="134" t="e" cm="1">
        <f t="array" aca="1" ref="L204" ca="1">_xll.RiskNormal(5.4702*LN(A204)-22.889,(5.4702*LN(A204)-22.889)*0.35,_xll.RiskTruncateP(0.05,0.95),_xll.RiskName("DMI"),_xll.RiskUnits("kg"))</f>
        <v>#NAME?</v>
      </c>
      <c r="M204" s="134" t="e" cm="1">
        <f t="array" aca="1" ref="M204" ca="1">_xll.RiskNormal(0.0243*L204,0.005*L204,_xll.RiskTruncateP(0.05,0.95),_xll.RiskName("Soil Intake"),_xll.RiskUnits("kg"))</f>
        <v>#NAME?</v>
      </c>
      <c r="N204" s="134" t="e">
        <f t="shared" ca="1" si="34"/>
        <v>#NAME?</v>
      </c>
      <c r="O204" s="134" t="e">
        <f t="shared" ca="1" si="35"/>
        <v>#NAME?</v>
      </c>
      <c r="P204" s="134" t="e">
        <f t="shared" ca="1" si="29"/>
        <v>#NAME?</v>
      </c>
      <c r="Q204" s="134" t="e">
        <f t="shared" ca="1" si="29"/>
        <v>#NAME?</v>
      </c>
      <c r="R204" s="134" t="e">
        <f t="shared" ca="1" si="29"/>
        <v>#NAME?</v>
      </c>
      <c r="S204" s="134" t="e">
        <f t="shared" ca="1" si="36"/>
        <v>#NAME?</v>
      </c>
      <c r="T204" s="134" t="e" cm="1">
        <f t="array" aca="1" ref="T204" ca="1">U203-(U203*(0.5^(1/_xll.RiskNormal('SW7'!C$2,'SW7'!D$2,_xll.RiskTruncateP(0.05,0.95),_xll.RiskName("Halflife"),_xll.RiskUnits("d")))))</f>
        <v>#NAME?</v>
      </c>
      <c r="U204" s="134" t="e">
        <f t="shared" ca="1" si="37"/>
        <v>#NAME?</v>
      </c>
      <c r="V204" s="137" t="e" cm="1">
        <f t="array" aca="1" ref="V204" ca="1">(U204*_xll.RiskNormal('SW7'!C$3,'SW7'!D$3,_xll.RiskTruncateP(0.05,0.95),_xll.RiskName("PFAS MUSCLE FRAC"))/(B204*_xll.RiskNormal('SW7'!C$4,'SW7'!E$4,_xll.RiskTruncateP(0.05,0.95),_xll.RiskName("MUSCLE BW FRAC"))))/1000</f>
        <v>#NAME?</v>
      </c>
      <c r="W204" s="137" t="e" cm="1">
        <f t="array" aca="1" ref="W204" ca="1">V204/_xll.RiskNormal('SW7'!C$5,'SW7'!D$5,_xll.RiskTruncateP(0.05,0.95),_xll.RiskName("Serum Part"))</f>
        <v>#NAME?</v>
      </c>
    </row>
    <row r="205" spans="1:23" x14ac:dyDescent="0.35">
      <c r="A205" s="133">
        <f t="shared" si="33"/>
        <v>202</v>
      </c>
      <c r="B205" s="134" t="e" cm="1">
        <f t="array" aca="1" ref="B205" ca="1">B204+_xll.RiskNormal(0.5584 + 2*0.001787*A205 -3*0.00000155*A205^2 - 4*0.00000000133*A205^3,0.35*(0.5584 + 2*0.001787*A205 -3*0.00000155*A205^2 - 4*0.00000000133*A205^3),_xll.RiskTruncateP(0.05,0.95),_xll.RiskName("BW Gain"),_xll.RiskUnits("kg"))</f>
        <v>#NAME?</v>
      </c>
      <c r="C205" s="133" t="e" cm="1">
        <f t="array" aca="1" ref="C205" ca="1">_xll.RiskNormal(190,190*0.3941,_xll.RiskTruncateP(0.05,0.95),_xll.RiskName("Diet 1 Feed"),_xll.RiskUnits("ng/kg dry"))</f>
        <v>#NAME?</v>
      </c>
      <c r="D205" s="133">
        <v>0</v>
      </c>
      <c r="E205" s="163">
        <v>0</v>
      </c>
      <c r="F205" s="134" t="e" cm="1">
        <f t="array" aca="1" ref="F205" ca="1">_xll.RiskNormal((-0.0001*A205^2+0.0196*A205+11.697),(-0.0001*A205^2+0.0196*A205+11.697)*0.062,_xll.RiskTruncateP(0.05,0.95),_xll.RiskName("DMI Cow"),_xll.RiskUnits("kg"))</f>
        <v>#NAME?</v>
      </c>
      <c r="G205" s="134" t="e">
        <f t="shared" ca="1" si="30"/>
        <v>#NAME?</v>
      </c>
      <c r="H205" s="134" t="e" cm="1">
        <f t="array" aca="1" ref="H205" ca="1">_xll.RiskNormal('SW7'!C$12,'SW7'!D$12,_xll.RiskTruncateP(0.05,0.95),_xll.RiskName("Water Intake Cow"),_xll.RiskUnits("L"))</f>
        <v>#NAME?</v>
      </c>
      <c r="I205" s="134" t="e">
        <f t="shared" ca="1" si="31"/>
        <v>#NAME?</v>
      </c>
      <c r="J205" s="134" t="e">
        <f t="shared" ca="1" si="32"/>
        <v>#NAME?</v>
      </c>
      <c r="K205" s="134" t="e" cm="1">
        <f t="array" aca="1" ref="K205" ca="1">_xll.RiskNormal(-0.0000000257*A205^4+0.0000163*A205^3-0.003686*A205^2+0.3024*A205+1.445,(-0.0000000257*A205^4+0.0000163*A205^3-0.003686*A205^2+0.3024*A205+1.445)*0.355,_xll.RiskTruncateP(0.05,0.95),_xll.RiskName("Milk Intake"),_xll.RiskUnits("kg"))</f>
        <v>#NAME?</v>
      </c>
      <c r="L205" s="134" t="e" cm="1">
        <f t="array" aca="1" ref="L205" ca="1">_xll.RiskNormal(5.4702*LN(A205)-22.889,(5.4702*LN(A205)-22.889)*0.35,_xll.RiskTruncateP(0.05,0.95),_xll.RiskName("DMI"),_xll.RiskUnits("kg"))</f>
        <v>#NAME?</v>
      </c>
      <c r="M205" s="134" t="e" cm="1">
        <f t="array" aca="1" ref="M205" ca="1">_xll.RiskNormal(0.0243*L205,0.005*L205,_xll.RiskTruncateP(0.05,0.95),_xll.RiskName("Soil Intake"),_xll.RiskUnits("kg"))</f>
        <v>#NAME?</v>
      </c>
      <c r="N205" s="134" t="e">
        <f t="shared" ca="1" si="34"/>
        <v>#NAME?</v>
      </c>
      <c r="O205" s="134" t="e">
        <f t="shared" ca="1" si="35"/>
        <v>#NAME?</v>
      </c>
      <c r="P205" s="134" t="e">
        <f t="shared" ca="1" si="29"/>
        <v>#NAME?</v>
      </c>
      <c r="Q205" s="134" t="e">
        <f t="shared" ca="1" si="29"/>
        <v>#NAME?</v>
      </c>
      <c r="R205" s="134" t="e">
        <f t="shared" ca="1" si="29"/>
        <v>#NAME?</v>
      </c>
      <c r="S205" s="134" t="e">
        <f t="shared" ca="1" si="36"/>
        <v>#NAME?</v>
      </c>
      <c r="T205" s="134" t="e" cm="1">
        <f t="array" aca="1" ref="T205" ca="1">U204-(U204*(0.5^(1/_xll.RiskNormal('SW7'!C$2,'SW7'!D$2,_xll.RiskTruncateP(0.05,0.95),_xll.RiskName("Halflife"),_xll.RiskUnits("d")))))</f>
        <v>#NAME?</v>
      </c>
      <c r="U205" s="134" t="e">
        <f t="shared" ca="1" si="37"/>
        <v>#NAME?</v>
      </c>
      <c r="V205" s="137" t="e" cm="1">
        <f t="array" aca="1" ref="V205" ca="1">(U205*_xll.RiskNormal('SW7'!C$3,'SW7'!D$3,_xll.RiskTruncateP(0.05,0.95),_xll.RiskName("PFAS MUSCLE FRAC"))/(B205*_xll.RiskNormal('SW7'!C$4,'SW7'!E$4,_xll.RiskTruncateP(0.05,0.95),_xll.RiskName("MUSCLE BW FRAC"))))/1000</f>
        <v>#NAME?</v>
      </c>
      <c r="W205" s="137" t="e" cm="1">
        <f t="array" aca="1" ref="W205" ca="1">V205/_xll.RiskNormal('SW7'!C$5,'SW7'!D$5,_xll.RiskTruncateP(0.05,0.95),_xll.RiskName("Serum Part"))</f>
        <v>#NAME?</v>
      </c>
    </row>
    <row r="206" spans="1:23" x14ac:dyDescent="0.35">
      <c r="A206" s="133">
        <f t="shared" si="33"/>
        <v>203</v>
      </c>
      <c r="B206" s="134" t="e" cm="1">
        <f t="array" aca="1" ref="B206" ca="1">B205+_xll.RiskNormal(0.5584 + 2*0.001787*A206 -3*0.00000155*A206^2 - 4*0.00000000133*A206^3,0.35*(0.5584 + 2*0.001787*A206 -3*0.00000155*A206^2 - 4*0.00000000133*A206^3),_xll.RiskTruncateP(0.05,0.95),_xll.RiskName("BW Gain"),_xll.RiskUnits("kg"))</f>
        <v>#NAME?</v>
      </c>
      <c r="C206" s="133" t="e" cm="1">
        <f t="array" aca="1" ref="C206" ca="1">_xll.RiskNormal(190,190*0.3941,_xll.RiskTruncateP(0.05,0.95),_xll.RiskName("Diet 1 Feed"),_xll.RiskUnits("ng/kg dry"))</f>
        <v>#NAME?</v>
      </c>
      <c r="D206" s="133">
        <v>0</v>
      </c>
      <c r="E206" s="163">
        <v>0</v>
      </c>
      <c r="F206" s="134" t="e" cm="1">
        <f t="array" aca="1" ref="F206" ca="1">_xll.RiskNormal((-0.0001*A206^2+0.0196*A206+11.697),(-0.0001*A206^2+0.0196*A206+11.697)*0.062,_xll.RiskTruncateP(0.05,0.95),_xll.RiskName("DMI Cow"),_xll.RiskUnits("kg"))</f>
        <v>#NAME?</v>
      </c>
      <c r="G206" s="134" t="e">
        <f t="shared" ca="1" si="30"/>
        <v>#NAME?</v>
      </c>
      <c r="H206" s="134" t="e" cm="1">
        <f t="array" aca="1" ref="H206" ca="1">_xll.RiskNormal('SW7'!C$12,'SW7'!D$12,_xll.RiskTruncateP(0.05,0.95),_xll.RiskName("Water Intake Cow"),_xll.RiskUnits("L"))</f>
        <v>#NAME?</v>
      </c>
      <c r="I206" s="134" t="e">
        <f t="shared" ca="1" si="31"/>
        <v>#NAME?</v>
      </c>
      <c r="J206" s="134" t="e">
        <f t="shared" ca="1" si="32"/>
        <v>#NAME?</v>
      </c>
      <c r="K206" s="134" t="e" cm="1">
        <f t="array" aca="1" ref="K206" ca="1">_xll.RiskNormal(-0.0000000257*A206^4+0.0000163*A206^3-0.003686*A206^2+0.3024*A206+1.445,(-0.0000000257*A206^4+0.0000163*A206^3-0.003686*A206^2+0.3024*A206+1.445)*0.355,_xll.RiskTruncateP(0.05,0.95),_xll.RiskName("Milk Intake"),_xll.RiskUnits("kg"))</f>
        <v>#NAME?</v>
      </c>
      <c r="L206" s="134" t="e" cm="1">
        <f t="array" aca="1" ref="L206" ca="1">_xll.RiskNormal(5.4702*LN(A206)-22.889,(5.4702*LN(A206)-22.889)*0.35,_xll.RiskTruncateP(0.05,0.95),_xll.RiskName("DMI"),_xll.RiskUnits("kg"))</f>
        <v>#NAME?</v>
      </c>
      <c r="M206" s="134" t="e" cm="1">
        <f t="array" aca="1" ref="M206" ca="1">_xll.RiskNormal(0.0243*L206,0.005*L206,_xll.RiskTruncateP(0.05,0.95),_xll.RiskName("Soil Intake"),_xll.RiskUnits("kg"))</f>
        <v>#NAME?</v>
      </c>
      <c r="N206" s="134" t="e">
        <f t="shared" ca="1" si="34"/>
        <v>#NAME?</v>
      </c>
      <c r="O206" s="134" t="e">
        <f t="shared" ca="1" si="35"/>
        <v>#NAME?</v>
      </c>
      <c r="P206" s="134" t="e">
        <f t="shared" ca="1" si="29"/>
        <v>#NAME?</v>
      </c>
      <c r="Q206" s="134" t="e">
        <f t="shared" ca="1" si="29"/>
        <v>#NAME?</v>
      </c>
      <c r="R206" s="134" t="e">
        <f t="shared" ca="1" si="29"/>
        <v>#NAME?</v>
      </c>
      <c r="S206" s="134" t="e">
        <f t="shared" ca="1" si="36"/>
        <v>#NAME?</v>
      </c>
      <c r="T206" s="134" t="e" cm="1">
        <f t="array" aca="1" ref="T206" ca="1">U205-(U205*(0.5^(1/_xll.RiskNormal('SW7'!C$2,'SW7'!D$2,_xll.RiskTruncateP(0.05,0.95),_xll.RiskName("Halflife"),_xll.RiskUnits("d")))))</f>
        <v>#NAME?</v>
      </c>
      <c r="U206" s="134" t="e">
        <f t="shared" ca="1" si="37"/>
        <v>#NAME?</v>
      </c>
      <c r="V206" s="137" t="e" cm="1">
        <f t="array" aca="1" ref="V206" ca="1">(U206*_xll.RiskNormal('SW7'!C$3,'SW7'!D$3,_xll.RiskTruncateP(0.05,0.95),_xll.RiskName("PFAS MUSCLE FRAC"))/(B206*_xll.RiskNormal('SW7'!C$4,'SW7'!E$4,_xll.RiskTruncateP(0.05,0.95),_xll.RiskName("MUSCLE BW FRAC"))))/1000</f>
        <v>#NAME?</v>
      </c>
      <c r="W206" s="137" t="e" cm="1">
        <f t="array" aca="1" ref="W206" ca="1">V206/_xll.RiskNormal('SW7'!C$5,'SW7'!D$5,_xll.RiskTruncateP(0.05,0.95),_xll.RiskName("Serum Part"))</f>
        <v>#NAME?</v>
      </c>
    </row>
    <row r="207" spans="1:23" x14ac:dyDescent="0.35">
      <c r="A207" s="133">
        <f t="shared" si="33"/>
        <v>204</v>
      </c>
      <c r="B207" s="134" t="e" cm="1">
        <f t="array" aca="1" ref="B207" ca="1">B206+_xll.RiskNormal(0.5584 + 2*0.001787*A207 -3*0.00000155*A207^2 - 4*0.00000000133*A207^3,0.35*(0.5584 + 2*0.001787*A207 -3*0.00000155*A207^2 - 4*0.00000000133*A207^3),_xll.RiskTruncateP(0.05,0.95),_xll.RiskName("BW Gain"),_xll.RiskUnits("kg"))</f>
        <v>#NAME?</v>
      </c>
      <c r="C207" s="133" t="e" cm="1">
        <f t="array" aca="1" ref="C207" ca="1">_xll.RiskNormal(190,190*0.3941,_xll.RiskTruncateP(0.05,0.95),_xll.RiskName("Diet 1 Feed"),_xll.RiskUnits("ng/kg dry"))</f>
        <v>#NAME?</v>
      </c>
      <c r="D207" s="133">
        <v>0</v>
      </c>
      <c r="E207" s="163">
        <v>0</v>
      </c>
      <c r="F207" s="134" t="e" cm="1">
        <f t="array" aca="1" ref="F207" ca="1">_xll.RiskNormal((-0.0001*A207^2+0.0196*A207+11.697),(-0.0001*A207^2+0.0196*A207+11.697)*0.062,_xll.RiskTruncateP(0.05,0.95),_xll.RiskName("DMI Cow"),_xll.RiskUnits("kg"))</f>
        <v>#NAME?</v>
      </c>
      <c r="G207" s="134" t="e">
        <f t="shared" ca="1" si="30"/>
        <v>#NAME?</v>
      </c>
      <c r="H207" s="134" t="e" cm="1">
        <f t="array" aca="1" ref="H207" ca="1">_xll.RiskNormal('SW7'!C$12,'SW7'!D$12,_xll.RiskTruncateP(0.05,0.95),_xll.RiskName("Water Intake Cow"),_xll.RiskUnits("L"))</f>
        <v>#NAME?</v>
      </c>
      <c r="I207" s="134" t="e">
        <f t="shared" ca="1" si="31"/>
        <v>#NAME?</v>
      </c>
      <c r="J207" s="134" t="e">
        <f t="shared" ca="1" si="32"/>
        <v>#NAME?</v>
      </c>
      <c r="K207" s="134" t="e" cm="1">
        <f t="array" aca="1" ref="K207" ca="1">_xll.RiskNormal(-0.0000000257*A207^4+0.0000163*A207^3-0.003686*A207^2+0.3024*A207+1.445,(-0.0000000257*A207^4+0.0000163*A207^3-0.003686*A207^2+0.3024*A207+1.445)*0.355,_xll.RiskTruncateP(0.05,0.95),_xll.RiskName("Milk Intake"),_xll.RiskUnits("kg"))</f>
        <v>#NAME?</v>
      </c>
      <c r="L207" s="134" t="e" cm="1">
        <f t="array" aca="1" ref="L207" ca="1">_xll.RiskNormal(5.4702*LN(A207)-22.889,(5.4702*LN(A207)-22.889)*0.35,_xll.RiskTruncateP(0.05,0.95),_xll.RiskName("DMI"),_xll.RiskUnits("kg"))</f>
        <v>#NAME?</v>
      </c>
      <c r="M207" s="134" t="e" cm="1">
        <f t="array" aca="1" ref="M207" ca="1">_xll.RiskNormal(0.0243*L207,0.005*L207,_xll.RiskTruncateP(0.05,0.95),_xll.RiskName("Soil Intake"),_xll.RiskUnits("kg"))</f>
        <v>#NAME?</v>
      </c>
      <c r="N207" s="134" t="e">
        <f t="shared" ca="1" si="34"/>
        <v>#NAME?</v>
      </c>
      <c r="O207" s="134" t="e">
        <f t="shared" ca="1" si="35"/>
        <v>#NAME?</v>
      </c>
      <c r="P207" s="134" t="e">
        <f t="shared" ca="1" si="29"/>
        <v>#NAME?</v>
      </c>
      <c r="Q207" s="134" t="e">
        <f t="shared" ca="1" si="29"/>
        <v>#NAME?</v>
      </c>
      <c r="R207" s="134" t="e">
        <f t="shared" ca="1" si="29"/>
        <v>#NAME?</v>
      </c>
      <c r="S207" s="134" t="e">
        <f t="shared" ca="1" si="36"/>
        <v>#NAME?</v>
      </c>
      <c r="T207" s="134" t="e" cm="1">
        <f t="array" aca="1" ref="T207" ca="1">U206-(U206*(0.5^(1/_xll.RiskNormal('SW7'!C$2,'SW7'!D$2,_xll.RiskTruncateP(0.05,0.95),_xll.RiskName("Halflife"),_xll.RiskUnits("d")))))</f>
        <v>#NAME?</v>
      </c>
      <c r="U207" s="134" t="e">
        <f t="shared" ca="1" si="37"/>
        <v>#NAME?</v>
      </c>
      <c r="V207" s="137" t="e" cm="1">
        <f t="array" aca="1" ref="V207" ca="1">(U207*_xll.RiskNormal('SW7'!C$3,'SW7'!D$3,_xll.RiskTruncateP(0.05,0.95),_xll.RiskName("PFAS MUSCLE FRAC"))/(B207*_xll.RiskNormal('SW7'!C$4,'SW7'!E$4,_xll.RiskTruncateP(0.05,0.95),_xll.RiskName("MUSCLE BW FRAC"))))/1000</f>
        <v>#NAME?</v>
      </c>
      <c r="W207" s="137" t="e" cm="1">
        <f t="array" aca="1" ref="W207" ca="1">V207/_xll.RiskNormal('SW7'!C$5,'SW7'!D$5,_xll.RiskTruncateP(0.05,0.95),_xll.RiskName("Serum Part"))</f>
        <v>#NAME?</v>
      </c>
    </row>
    <row r="208" spans="1:23" x14ac:dyDescent="0.35">
      <c r="A208" s="133">
        <f t="shared" si="33"/>
        <v>205</v>
      </c>
      <c r="B208" s="134" t="e" cm="1">
        <f t="array" aca="1" ref="B208" ca="1">B207+_xll.RiskNormal(0.5584 + 2*0.001787*A208 -3*0.00000155*A208^2 - 4*0.00000000133*A208^3,0.35*(0.5584 + 2*0.001787*A208 -3*0.00000155*A208^2 - 4*0.00000000133*A208^3),_xll.RiskTruncateP(0.05,0.95),_xll.RiskName("BW Gain"),_xll.RiskUnits("kg"))</f>
        <v>#NAME?</v>
      </c>
      <c r="C208" s="133" t="e" cm="1">
        <f t="array" aca="1" ref="C208" ca="1">_xll.RiskNormal(190,190*0.3941,_xll.RiskTruncateP(0.05,0.95),_xll.RiskName("Diet 1 Feed"),_xll.RiskUnits("ng/kg dry"))</f>
        <v>#NAME?</v>
      </c>
      <c r="D208" s="133">
        <v>0</v>
      </c>
      <c r="E208" s="163">
        <v>0</v>
      </c>
      <c r="F208" s="134" t="e" cm="1">
        <f t="array" aca="1" ref="F208" ca="1">_xll.RiskNormal((-0.0001*A208^2+0.0196*A208+11.697),(-0.0001*A208^2+0.0196*A208+11.697)*0.062,_xll.RiskTruncateP(0.05,0.95),_xll.RiskName("DMI Cow"),_xll.RiskUnits("kg"))</f>
        <v>#NAME?</v>
      </c>
      <c r="G208" s="134" t="e">
        <f t="shared" ca="1" si="30"/>
        <v>#NAME?</v>
      </c>
      <c r="H208" s="134" t="e" cm="1">
        <f t="array" aca="1" ref="H208" ca="1">_xll.RiskNormal('SW7'!C$12,'SW7'!D$12,_xll.RiskTruncateP(0.05,0.95),_xll.RiskName("Water Intake Cow"),_xll.RiskUnits("L"))</f>
        <v>#NAME?</v>
      </c>
      <c r="I208" s="134" t="e">
        <f t="shared" ca="1" si="31"/>
        <v>#NAME?</v>
      </c>
      <c r="J208" s="134" t="e">
        <f t="shared" ca="1" si="32"/>
        <v>#NAME?</v>
      </c>
      <c r="K208" s="134" t="e" cm="1">
        <f t="array" aca="1" ref="K208" ca="1">_xll.RiskNormal(-0.0000000257*A208^4+0.0000163*A208^3-0.003686*A208^2+0.3024*A208+1.445,(-0.0000000257*A208^4+0.0000163*A208^3-0.003686*A208^2+0.3024*A208+1.445)*0.355,_xll.RiskTruncateP(0.05,0.95),_xll.RiskName("Milk Intake"),_xll.RiskUnits("kg"))</f>
        <v>#NAME?</v>
      </c>
      <c r="L208" s="134" t="e" cm="1">
        <f t="array" aca="1" ref="L208" ca="1">_xll.RiskNormal(5.4702*LN(A208)-22.889,(5.4702*LN(A208)-22.889)*0.35,_xll.RiskTruncateP(0.05,0.95),_xll.RiskName("DMI"),_xll.RiskUnits("kg"))</f>
        <v>#NAME?</v>
      </c>
      <c r="M208" s="134" t="e" cm="1">
        <f t="array" aca="1" ref="M208" ca="1">_xll.RiskNormal(0.0243*L208,0.005*L208,_xll.RiskTruncateP(0.05,0.95),_xll.RiskName("Soil Intake"),_xll.RiskUnits("kg"))</f>
        <v>#NAME?</v>
      </c>
      <c r="N208" s="134" t="e">
        <f t="shared" ca="1" si="34"/>
        <v>#NAME?</v>
      </c>
      <c r="O208" s="134" t="e">
        <f t="shared" ca="1" si="35"/>
        <v>#NAME?</v>
      </c>
      <c r="P208" s="134" t="e">
        <f t="shared" ca="1" si="29"/>
        <v>#NAME?</v>
      </c>
      <c r="Q208" s="134" t="e">
        <f t="shared" ca="1" si="29"/>
        <v>#NAME?</v>
      </c>
      <c r="R208" s="134" t="e">
        <f t="shared" ca="1" si="29"/>
        <v>#NAME?</v>
      </c>
      <c r="S208" s="134" t="e">
        <f t="shared" ca="1" si="36"/>
        <v>#NAME?</v>
      </c>
      <c r="T208" s="134" t="e" cm="1">
        <f t="array" aca="1" ref="T208" ca="1">U207-(U207*(0.5^(1/_xll.RiskNormal('SW7'!C$2,'SW7'!D$2,_xll.RiskTruncateP(0.05,0.95),_xll.RiskName("Halflife"),_xll.RiskUnits("d")))))</f>
        <v>#NAME?</v>
      </c>
      <c r="U208" s="134" t="e">
        <f t="shared" ca="1" si="37"/>
        <v>#NAME?</v>
      </c>
      <c r="V208" s="137" t="e" cm="1">
        <f t="array" aca="1" ref="V208" ca="1">(U208*_xll.RiskNormal('SW7'!C$3,'SW7'!D$3,_xll.RiskTruncateP(0.05,0.95),_xll.RiskName("PFAS MUSCLE FRAC"))/(B208*_xll.RiskNormal('SW7'!C$4,'SW7'!E$4,_xll.RiskTruncateP(0.05,0.95),_xll.RiskName("MUSCLE BW FRAC"))))/1000</f>
        <v>#NAME?</v>
      </c>
      <c r="W208" s="137" t="e" cm="1">
        <f t="array" aca="1" ref="W208" ca="1">V208/_xll.RiskNormal('SW7'!C$5,'SW7'!D$5,_xll.RiskTruncateP(0.05,0.95),_xll.RiskName("Serum Part"))</f>
        <v>#NAME?</v>
      </c>
    </row>
    <row r="209" spans="1:23" x14ac:dyDescent="0.35">
      <c r="A209" s="133">
        <f t="shared" si="33"/>
        <v>206</v>
      </c>
      <c r="B209" s="134" t="e" cm="1">
        <f t="array" aca="1" ref="B209" ca="1">B208+_xll.RiskNormal(0.5584 + 2*0.001787*A209 -3*0.00000155*A209^2 - 4*0.00000000133*A209^3,0.35*(0.5584 + 2*0.001787*A209 -3*0.00000155*A209^2 - 4*0.00000000133*A209^3),_xll.RiskTruncateP(0.05,0.95),_xll.RiskName("BW Gain"),_xll.RiskUnits("kg"))</f>
        <v>#NAME?</v>
      </c>
      <c r="C209" s="133" t="e" cm="1">
        <f t="array" aca="1" ref="C209" ca="1">_xll.RiskNormal(190,190*0.3941,_xll.RiskTruncateP(0.05,0.95),_xll.RiskName("Diet 1 Feed"),_xll.RiskUnits("ng/kg dry"))</f>
        <v>#NAME?</v>
      </c>
      <c r="D209" s="133">
        <v>0</v>
      </c>
      <c r="E209" s="163">
        <v>0</v>
      </c>
      <c r="F209" s="134" t="e" cm="1">
        <f t="array" aca="1" ref="F209" ca="1">_xll.RiskNormal((-0.0001*A209^2+0.0196*A209+11.697),(-0.0001*A209^2+0.0196*A209+11.697)*0.062,_xll.RiskTruncateP(0.05,0.95),_xll.RiskName("DMI Cow"),_xll.RiskUnits("kg"))</f>
        <v>#NAME?</v>
      </c>
      <c r="G209" s="134" t="e">
        <f t="shared" ca="1" si="30"/>
        <v>#NAME?</v>
      </c>
      <c r="H209" s="134" t="e" cm="1">
        <f t="array" aca="1" ref="H209" ca="1">_xll.RiskNormal('SW7'!C$12,'SW7'!D$12,_xll.RiskTruncateP(0.05,0.95),_xll.RiskName("Water Intake Cow"),_xll.RiskUnits("L"))</f>
        <v>#NAME?</v>
      </c>
      <c r="I209" s="134" t="e">
        <f t="shared" ca="1" si="31"/>
        <v>#NAME?</v>
      </c>
      <c r="J209" s="134" t="e">
        <f t="shared" ca="1" si="32"/>
        <v>#NAME?</v>
      </c>
      <c r="K209" s="134" t="e" cm="1">
        <f t="array" aca="1" ref="K209" ca="1">_xll.RiskNormal(-0.0000000257*A209^4+0.0000163*A209^3-0.003686*A209^2+0.3024*A209+1.445,(-0.0000000257*A209^4+0.0000163*A209^3-0.003686*A209^2+0.3024*A209+1.445)*0.355,_xll.RiskTruncateP(0.05,0.95),_xll.RiskName("Milk Intake"),_xll.RiskUnits("kg"))</f>
        <v>#NAME?</v>
      </c>
      <c r="L209" s="134" t="e" cm="1">
        <f t="array" aca="1" ref="L209" ca="1">_xll.RiskNormal(5.4702*LN(A209)-22.889,(5.4702*LN(A209)-22.889)*0.35,_xll.RiskTruncateP(0.05,0.95),_xll.RiskName("DMI"),_xll.RiskUnits("kg"))</f>
        <v>#NAME?</v>
      </c>
      <c r="M209" s="134" t="e" cm="1">
        <f t="array" aca="1" ref="M209" ca="1">_xll.RiskNormal(0.0243*L209,0.005*L209,_xll.RiskTruncateP(0.05,0.95),_xll.RiskName("Soil Intake"),_xll.RiskUnits("kg"))</f>
        <v>#NAME?</v>
      </c>
      <c r="N209" s="134" t="e">
        <f t="shared" ca="1" si="34"/>
        <v>#NAME?</v>
      </c>
      <c r="O209" s="134" t="e">
        <f t="shared" ca="1" si="35"/>
        <v>#NAME?</v>
      </c>
      <c r="P209" s="134" t="e">
        <f t="shared" ca="1" si="29"/>
        <v>#NAME?</v>
      </c>
      <c r="Q209" s="134" t="e">
        <f t="shared" ca="1" si="29"/>
        <v>#NAME?</v>
      </c>
      <c r="R209" s="134" t="e">
        <f t="shared" ca="1" si="29"/>
        <v>#NAME?</v>
      </c>
      <c r="S209" s="134" t="e">
        <f t="shared" ca="1" si="36"/>
        <v>#NAME?</v>
      </c>
      <c r="T209" s="134" t="e" cm="1">
        <f t="array" aca="1" ref="T209" ca="1">U208-(U208*(0.5^(1/_xll.RiskNormal('SW7'!C$2,'SW7'!D$2,_xll.RiskTruncateP(0.05,0.95),_xll.RiskName("Halflife"),_xll.RiskUnits("d")))))</f>
        <v>#NAME?</v>
      </c>
      <c r="U209" s="134" t="e">
        <f t="shared" ca="1" si="37"/>
        <v>#NAME?</v>
      </c>
      <c r="V209" s="137" t="e" cm="1">
        <f t="array" aca="1" ref="V209" ca="1">(U209*_xll.RiskNormal('SW7'!C$3,'SW7'!D$3,_xll.RiskTruncateP(0.05,0.95),_xll.RiskName("PFAS MUSCLE FRAC"))/(B209*_xll.RiskNormal('SW7'!C$4,'SW7'!E$4,_xll.RiskTruncateP(0.05,0.95),_xll.RiskName("MUSCLE BW FRAC"))))/1000</f>
        <v>#NAME?</v>
      </c>
      <c r="W209" s="137" t="e" cm="1">
        <f t="array" aca="1" ref="W209" ca="1">V209/_xll.RiskNormal('SW7'!C$5,'SW7'!D$5,_xll.RiskTruncateP(0.05,0.95),_xll.RiskName("Serum Part"))</f>
        <v>#NAME?</v>
      </c>
    </row>
    <row r="210" spans="1:23" x14ac:dyDescent="0.35">
      <c r="A210" s="133">
        <f t="shared" si="33"/>
        <v>207</v>
      </c>
      <c r="B210" s="134" t="e" cm="1">
        <f t="array" aca="1" ref="B210" ca="1">B209+_xll.RiskNormal(0.5584 + 2*0.001787*A210 -3*0.00000155*A210^2 - 4*0.00000000133*A210^3,0.35*(0.5584 + 2*0.001787*A210 -3*0.00000155*A210^2 - 4*0.00000000133*A210^3),_xll.RiskTruncateP(0.05,0.95),_xll.RiskName("BW Gain"),_xll.RiskUnits("kg"))</f>
        <v>#NAME?</v>
      </c>
      <c r="C210" s="133" t="e" cm="1">
        <f t="array" aca="1" ref="C210" ca="1">_xll.RiskNormal(190,190*0.3941,_xll.RiskTruncateP(0.05,0.95),_xll.RiskName("Diet 1 Feed"),_xll.RiskUnits("ng/kg dry"))</f>
        <v>#NAME?</v>
      </c>
      <c r="D210" s="133">
        <v>0</v>
      </c>
      <c r="E210" s="163">
        <v>0</v>
      </c>
      <c r="F210" s="134" t="e" cm="1">
        <f t="array" aca="1" ref="F210" ca="1">_xll.RiskNormal((-0.0001*A210^2+0.0196*A210+11.697),(-0.0001*A210^2+0.0196*A210+11.697)*0.062,_xll.RiskTruncateP(0.05,0.95),_xll.RiskName("DMI Cow"),_xll.RiskUnits("kg"))</f>
        <v>#NAME?</v>
      </c>
      <c r="G210" s="134" t="e">
        <f t="shared" ca="1" si="30"/>
        <v>#NAME?</v>
      </c>
      <c r="H210" s="134" t="e" cm="1">
        <f t="array" aca="1" ref="H210" ca="1">_xll.RiskNormal('SW7'!C$12,'SW7'!D$12,_xll.RiskTruncateP(0.05,0.95),_xll.RiskName("Water Intake Cow"),_xll.RiskUnits("L"))</f>
        <v>#NAME?</v>
      </c>
      <c r="I210" s="134" t="e">
        <f t="shared" ca="1" si="31"/>
        <v>#NAME?</v>
      </c>
      <c r="J210" s="134" t="e">
        <f t="shared" ca="1" si="32"/>
        <v>#NAME?</v>
      </c>
      <c r="K210" s="134" t="e" cm="1">
        <f t="array" aca="1" ref="K210" ca="1">_xll.RiskNormal(-0.0000000257*A210^4+0.0000163*A210^3-0.003686*A210^2+0.3024*A210+1.445,(-0.0000000257*A210^4+0.0000163*A210^3-0.003686*A210^2+0.3024*A210+1.445)*0.355,_xll.RiskTruncateP(0.05,0.95),_xll.RiskName("Milk Intake"),_xll.RiskUnits("kg"))</f>
        <v>#NAME?</v>
      </c>
      <c r="L210" s="134" t="e" cm="1">
        <f t="array" aca="1" ref="L210" ca="1">_xll.RiskNormal(5.4702*LN(A210)-22.889,(5.4702*LN(A210)-22.889)*0.35,_xll.RiskTruncateP(0.05,0.95),_xll.RiskName("DMI"),_xll.RiskUnits("kg"))</f>
        <v>#NAME?</v>
      </c>
      <c r="M210" s="134" t="e" cm="1">
        <f t="array" aca="1" ref="M210" ca="1">_xll.RiskNormal(0.0243*L210,0.005*L210,_xll.RiskTruncateP(0.05,0.95),_xll.RiskName("Soil Intake"),_xll.RiskUnits("kg"))</f>
        <v>#NAME?</v>
      </c>
      <c r="N210" s="134" t="e">
        <f t="shared" ca="1" si="34"/>
        <v>#NAME?</v>
      </c>
      <c r="O210" s="134" t="e">
        <f t="shared" ca="1" si="35"/>
        <v>#NAME?</v>
      </c>
      <c r="P210" s="134" t="e">
        <f t="shared" ca="1" si="29"/>
        <v>#NAME?</v>
      </c>
      <c r="Q210" s="134" t="e">
        <f t="shared" ca="1" si="29"/>
        <v>#NAME?</v>
      </c>
      <c r="R210" s="134" t="e">
        <f t="shared" ca="1" si="29"/>
        <v>#NAME?</v>
      </c>
      <c r="S210" s="134" t="e">
        <f t="shared" ca="1" si="36"/>
        <v>#NAME?</v>
      </c>
      <c r="T210" s="134" t="e" cm="1">
        <f t="array" aca="1" ref="T210" ca="1">U209-(U209*(0.5^(1/_xll.RiskNormal('SW7'!C$2,'SW7'!D$2,_xll.RiskTruncateP(0.05,0.95),_xll.RiskName("Halflife"),_xll.RiskUnits("d")))))</f>
        <v>#NAME?</v>
      </c>
      <c r="U210" s="134" t="e">
        <f t="shared" ca="1" si="37"/>
        <v>#NAME?</v>
      </c>
      <c r="V210" s="137" t="e" cm="1">
        <f t="array" aca="1" ref="V210" ca="1">(U210*_xll.RiskNormal('SW7'!C$3,'SW7'!D$3,_xll.RiskTruncateP(0.05,0.95),_xll.RiskName("PFAS MUSCLE FRAC"))/(B210*_xll.RiskNormal('SW7'!C$4,'SW7'!E$4,_xll.RiskTruncateP(0.05,0.95),_xll.RiskName("MUSCLE BW FRAC"))))/1000</f>
        <v>#NAME?</v>
      </c>
      <c r="W210" s="137" t="e" cm="1">
        <f t="array" aca="1" ref="W210" ca="1">V210/_xll.RiskNormal('SW7'!C$5,'SW7'!D$5,_xll.RiskTruncateP(0.05,0.95),_xll.RiskName("Serum Part"))</f>
        <v>#NAME?</v>
      </c>
    </row>
    <row r="211" spans="1:23" x14ac:dyDescent="0.35">
      <c r="A211" s="133">
        <f t="shared" si="33"/>
        <v>208</v>
      </c>
      <c r="B211" s="134" t="e" cm="1">
        <f t="array" aca="1" ref="B211" ca="1">B210+_xll.RiskNormal(0.5584 + 2*0.001787*A211 -3*0.00000155*A211^2 - 4*0.00000000133*A211^3,0.35*(0.5584 + 2*0.001787*A211 -3*0.00000155*A211^2 - 4*0.00000000133*A211^3),_xll.RiskTruncateP(0.05,0.95),_xll.RiskName("BW Gain"),_xll.RiskUnits("kg"))</f>
        <v>#NAME?</v>
      </c>
      <c r="C211" s="133" t="e" cm="1">
        <f t="array" aca="1" ref="C211" ca="1">_xll.RiskNormal(190,190*0.3941,_xll.RiskTruncateP(0.05,0.95),_xll.RiskName("Diet 1 Feed"),_xll.RiskUnits("ng/kg dry"))</f>
        <v>#NAME?</v>
      </c>
      <c r="D211" s="133">
        <v>0</v>
      </c>
      <c r="E211" s="163">
        <v>0</v>
      </c>
      <c r="F211" s="134" t="e" cm="1">
        <f t="array" aca="1" ref="F211" ca="1">_xll.RiskNormal((-0.0001*A211^2+0.0196*A211+11.697),(-0.0001*A211^2+0.0196*A211+11.697)*0.062,_xll.RiskTruncateP(0.05,0.95),_xll.RiskName("DMI Cow"),_xll.RiskUnits("kg"))</f>
        <v>#NAME?</v>
      </c>
      <c r="G211" s="134" t="e">
        <f t="shared" ca="1" si="30"/>
        <v>#NAME?</v>
      </c>
      <c r="H211" s="134" t="e" cm="1">
        <f t="array" aca="1" ref="H211" ca="1">_xll.RiskNormal('SW7'!C$12,'SW7'!D$12,_xll.RiskTruncateP(0.05,0.95),_xll.RiskName("Water Intake Cow"),_xll.RiskUnits("L"))</f>
        <v>#NAME?</v>
      </c>
      <c r="I211" s="134" t="e">
        <f t="shared" ca="1" si="31"/>
        <v>#NAME?</v>
      </c>
      <c r="J211" s="134" t="e">
        <f t="shared" ca="1" si="32"/>
        <v>#NAME?</v>
      </c>
      <c r="K211" s="134" t="e" cm="1">
        <f t="array" aca="1" ref="K211" ca="1">_xll.RiskNormal(-0.0000000257*A211^4+0.0000163*A211^3-0.003686*A211^2+0.3024*A211+1.445,(-0.0000000257*A211^4+0.0000163*A211^3-0.003686*A211^2+0.3024*A211+1.445)*0.355,_xll.RiskTruncateP(0.05,0.95),_xll.RiskName("Milk Intake"),_xll.RiskUnits("kg"))</f>
        <v>#NAME?</v>
      </c>
      <c r="L211" s="134" t="e" cm="1">
        <f t="array" aca="1" ref="L211" ca="1">_xll.RiskNormal(5.4702*LN(A211)-22.889,(5.4702*LN(A211)-22.889)*0.35,_xll.RiskTruncateP(0.05,0.95),_xll.RiskName("DMI"),_xll.RiskUnits("kg"))</f>
        <v>#NAME?</v>
      </c>
      <c r="M211" s="134" t="e" cm="1">
        <f t="array" aca="1" ref="M211" ca="1">_xll.RiskNormal(0.0243*L211,0.005*L211,_xll.RiskTruncateP(0.05,0.95),_xll.RiskName("Soil Intake"),_xll.RiskUnits("kg"))</f>
        <v>#NAME?</v>
      </c>
      <c r="N211" s="134" t="e">
        <f t="shared" ca="1" si="34"/>
        <v>#NAME?</v>
      </c>
      <c r="O211" s="134" t="e">
        <f t="shared" ca="1" si="35"/>
        <v>#NAME?</v>
      </c>
      <c r="P211" s="134" t="e">
        <f t="shared" ca="1" si="29"/>
        <v>#NAME?</v>
      </c>
      <c r="Q211" s="134" t="e">
        <f t="shared" ca="1" si="29"/>
        <v>#NAME?</v>
      </c>
      <c r="R211" s="134" t="e">
        <f t="shared" ca="1" si="29"/>
        <v>#NAME?</v>
      </c>
      <c r="S211" s="134" t="e">
        <f t="shared" ca="1" si="36"/>
        <v>#NAME?</v>
      </c>
      <c r="T211" s="134" t="e" cm="1">
        <f t="array" aca="1" ref="T211" ca="1">U210-(U210*(0.5^(1/_xll.RiskNormal('SW7'!C$2,'SW7'!D$2,_xll.RiskTruncateP(0.05,0.95),_xll.RiskName("Halflife"),_xll.RiskUnits("d")))))</f>
        <v>#NAME?</v>
      </c>
      <c r="U211" s="134" t="e">
        <f t="shared" ca="1" si="37"/>
        <v>#NAME?</v>
      </c>
      <c r="V211" s="137" t="e" cm="1">
        <f t="array" aca="1" ref="V211" ca="1">(U211*_xll.RiskNormal('SW7'!C$3,'SW7'!D$3,_xll.RiskTruncateP(0.05,0.95),_xll.RiskName("PFAS MUSCLE FRAC"))/(B211*_xll.RiskNormal('SW7'!C$4,'SW7'!E$4,_xll.RiskTruncateP(0.05,0.95),_xll.RiskName("MUSCLE BW FRAC"))))/1000</f>
        <v>#NAME?</v>
      </c>
      <c r="W211" s="137" t="e" cm="1">
        <f t="array" aca="1" ref="W211" ca="1">V211/_xll.RiskNormal('SW7'!C$5,'SW7'!D$5,_xll.RiskTruncateP(0.05,0.95),_xll.RiskName("Serum Part"))</f>
        <v>#NAME?</v>
      </c>
    </row>
    <row r="212" spans="1:23" x14ac:dyDescent="0.35">
      <c r="A212" s="133">
        <f t="shared" si="33"/>
        <v>209</v>
      </c>
      <c r="B212" s="134" t="e" cm="1">
        <f t="array" aca="1" ref="B212" ca="1">B211+_xll.RiskNormal(0.5584 + 2*0.001787*A212 -3*0.00000155*A212^2 - 4*0.00000000133*A212^3,0.35*(0.5584 + 2*0.001787*A212 -3*0.00000155*A212^2 - 4*0.00000000133*A212^3),_xll.RiskTruncateP(0.05,0.95),_xll.RiskName("BW Gain"),_xll.RiskUnits("kg"))</f>
        <v>#NAME?</v>
      </c>
      <c r="C212" s="133" t="e" cm="1">
        <f t="array" aca="1" ref="C212" ca="1">_xll.RiskNormal(190,190*0.3941,_xll.RiskTruncateP(0.05,0.95),_xll.RiskName("Diet 1 Feed"),_xll.RiskUnits("ng/kg dry"))</f>
        <v>#NAME?</v>
      </c>
      <c r="D212" s="133">
        <v>0</v>
      </c>
      <c r="E212" s="163">
        <v>0</v>
      </c>
      <c r="F212" s="134" t="e" cm="1">
        <f t="array" aca="1" ref="F212" ca="1">_xll.RiskNormal((-0.0001*A212^2+0.0196*A212+11.697),(-0.0001*A212^2+0.0196*A212+11.697)*0.062,_xll.RiskTruncateP(0.05,0.95),_xll.RiskName("DMI Cow"),_xll.RiskUnits("kg"))</f>
        <v>#NAME?</v>
      </c>
      <c r="G212" s="134" t="e">
        <f t="shared" ca="1" si="30"/>
        <v>#NAME?</v>
      </c>
      <c r="H212" s="134" t="e" cm="1">
        <f t="array" aca="1" ref="H212" ca="1">_xll.RiskNormal('SW7'!C$12,'SW7'!D$12,_xll.RiskTruncateP(0.05,0.95),_xll.RiskName("Water Intake Cow"),_xll.RiskUnits("L"))</f>
        <v>#NAME?</v>
      </c>
      <c r="I212" s="134" t="e">
        <f t="shared" ca="1" si="31"/>
        <v>#NAME?</v>
      </c>
      <c r="J212" s="134" t="e">
        <f t="shared" ca="1" si="32"/>
        <v>#NAME?</v>
      </c>
      <c r="K212" s="134" t="e" cm="1">
        <f t="array" aca="1" ref="K212" ca="1">_xll.RiskNormal(-0.0000000257*A212^4+0.0000163*A212^3-0.003686*A212^2+0.3024*A212+1.445,(-0.0000000257*A212^4+0.0000163*A212^3-0.003686*A212^2+0.3024*A212+1.445)*0.355,_xll.RiskTruncateP(0.05,0.95),_xll.RiskName("Milk Intake"),_xll.RiskUnits("kg"))</f>
        <v>#NAME?</v>
      </c>
      <c r="L212" s="134" t="e" cm="1">
        <f t="array" aca="1" ref="L212" ca="1">_xll.RiskNormal(5.4702*LN(A212)-22.889,(5.4702*LN(A212)-22.889)*0.35,_xll.RiskTruncateP(0.05,0.95),_xll.RiskName("DMI"),_xll.RiskUnits("kg"))</f>
        <v>#NAME?</v>
      </c>
      <c r="M212" s="134" t="e" cm="1">
        <f t="array" aca="1" ref="M212" ca="1">_xll.RiskNormal(0.0243*L212,0.005*L212,_xll.RiskTruncateP(0.05,0.95),_xll.RiskName("Soil Intake"),_xll.RiskUnits("kg"))</f>
        <v>#NAME?</v>
      </c>
      <c r="N212" s="134" t="e">
        <f t="shared" ca="1" si="34"/>
        <v>#NAME?</v>
      </c>
      <c r="O212" s="134" t="e">
        <f t="shared" ca="1" si="35"/>
        <v>#NAME?</v>
      </c>
      <c r="P212" s="134" t="e">
        <f t="shared" ca="1" si="29"/>
        <v>#NAME?</v>
      </c>
      <c r="Q212" s="134" t="e">
        <f t="shared" ca="1" si="29"/>
        <v>#NAME?</v>
      </c>
      <c r="R212" s="134" t="e">
        <f t="shared" ca="1" si="29"/>
        <v>#NAME?</v>
      </c>
      <c r="S212" s="134" t="e">
        <f t="shared" ca="1" si="36"/>
        <v>#NAME?</v>
      </c>
      <c r="T212" s="134" t="e" cm="1">
        <f t="array" aca="1" ref="T212" ca="1">U211-(U211*(0.5^(1/_xll.RiskNormal('SW7'!C$2,'SW7'!D$2,_xll.RiskTruncateP(0.05,0.95),_xll.RiskName("Halflife"),_xll.RiskUnits("d")))))</f>
        <v>#NAME?</v>
      </c>
      <c r="U212" s="134" t="e">
        <f t="shared" ca="1" si="37"/>
        <v>#NAME?</v>
      </c>
      <c r="V212" s="137" t="e" cm="1">
        <f t="array" aca="1" ref="V212" ca="1">(U212*_xll.RiskNormal('SW7'!C$3,'SW7'!D$3,_xll.RiskTruncateP(0.05,0.95),_xll.RiskName("PFAS MUSCLE FRAC"))/(B212*_xll.RiskNormal('SW7'!C$4,'SW7'!E$4,_xll.RiskTruncateP(0.05,0.95),_xll.RiskName("MUSCLE BW FRAC"))))/1000</f>
        <v>#NAME?</v>
      </c>
      <c r="W212" s="137" t="e" cm="1">
        <f t="array" aca="1" ref="W212" ca="1">V212/_xll.RiskNormal('SW7'!C$5,'SW7'!D$5,_xll.RiskTruncateP(0.05,0.95),_xll.RiskName("Serum Part"))</f>
        <v>#NAME?</v>
      </c>
    </row>
    <row r="213" spans="1:23" x14ac:dyDescent="0.35">
      <c r="A213" s="133">
        <f t="shared" si="33"/>
        <v>210</v>
      </c>
      <c r="B213" s="134" t="e" cm="1">
        <f t="array" aca="1" ref="B213" ca="1">B212+_xll.RiskNormal(0.5584 + 2*0.001787*A213 -3*0.00000155*A213^2 - 4*0.00000000133*A213^3,0.35*(0.5584 + 2*0.001787*A213 -3*0.00000155*A213^2 - 4*0.00000000133*A213^3),_xll.RiskTruncateP(0.05,0.95),_xll.RiskName("BW Gain"),_xll.RiskUnits("kg"))</f>
        <v>#NAME?</v>
      </c>
      <c r="C213" s="133" t="e" cm="1">
        <f t="array" aca="1" ref="C213" ca="1">_xll.RiskNormal(190,190*0.3941,_xll.RiskTruncateP(0.05,0.95),_xll.RiskName("Diet 1 Feed"),_xll.RiskUnits("ng/kg dry"))</f>
        <v>#NAME?</v>
      </c>
      <c r="D213" s="133">
        <v>0</v>
      </c>
      <c r="E213" s="163">
        <v>0</v>
      </c>
      <c r="F213" s="134" t="e" cm="1">
        <f t="array" aca="1" ref="F213" ca="1">_xll.RiskNormal((-0.0001*A213^2+0.0196*A213+11.697),(-0.0001*A213^2+0.0196*A213+11.697)*0.062,_xll.RiskTruncateP(0.05,0.95),_xll.RiskName("DMI Cow"),_xll.RiskUnits("kg"))</f>
        <v>#NAME?</v>
      </c>
      <c r="G213" s="134" t="e">
        <f t="shared" ca="1" si="30"/>
        <v>#NAME?</v>
      </c>
      <c r="H213" s="134" t="e" cm="1">
        <f t="array" aca="1" ref="H213" ca="1">_xll.RiskNormal('SW7'!C$12,'SW7'!D$12,_xll.RiskTruncateP(0.05,0.95),_xll.RiskName("Water Intake Cow"),_xll.RiskUnits("L"))</f>
        <v>#NAME?</v>
      </c>
      <c r="I213" s="134" t="e">
        <f t="shared" ca="1" si="31"/>
        <v>#NAME?</v>
      </c>
      <c r="J213" s="134" t="e">
        <f t="shared" ca="1" si="32"/>
        <v>#NAME?</v>
      </c>
      <c r="K213" s="134" t="e" cm="1">
        <f t="array" aca="1" ref="K213" ca="1">_xll.RiskNormal(-0.0000000257*A213^4+0.0000163*A213^3-0.003686*A213^2+0.3024*A213+1.445,(-0.0000000257*A213^4+0.0000163*A213^3-0.003686*A213^2+0.3024*A213+1.445)*0.355,_xll.RiskTruncateP(0.05,0.95),_xll.RiskName("Milk Intake"),_xll.RiskUnits("kg"))</f>
        <v>#NAME?</v>
      </c>
      <c r="L213" s="134" t="e" cm="1">
        <f t="array" aca="1" ref="L213" ca="1">_xll.RiskNormal(5.4702*LN(A213)-22.889,(5.4702*LN(A213)-22.889)*0.35,_xll.RiskTruncateP(0.05,0.95),_xll.RiskName("DMI"),_xll.RiskUnits("kg"))</f>
        <v>#NAME?</v>
      </c>
      <c r="M213" s="134" t="e" cm="1">
        <f t="array" aca="1" ref="M213" ca="1">_xll.RiskNormal(0.0243*L213,0.005*L213,_xll.RiskTruncateP(0.05,0.95),_xll.RiskName("Soil Intake"),_xll.RiskUnits("kg"))</f>
        <v>#NAME?</v>
      </c>
      <c r="N213" s="134" t="e">
        <f t="shared" ca="1" si="34"/>
        <v>#NAME?</v>
      </c>
      <c r="O213" s="134" t="e">
        <f t="shared" ca="1" si="35"/>
        <v>#NAME?</v>
      </c>
      <c r="P213" s="134" t="e">
        <f t="shared" ca="1" si="29"/>
        <v>#NAME?</v>
      </c>
      <c r="Q213" s="134" t="e">
        <f t="shared" ca="1" si="29"/>
        <v>#NAME?</v>
      </c>
      <c r="R213" s="134" t="e">
        <f t="shared" ca="1" si="29"/>
        <v>#NAME?</v>
      </c>
      <c r="S213" s="134" t="e">
        <f t="shared" ca="1" si="36"/>
        <v>#NAME?</v>
      </c>
      <c r="T213" s="134" t="e" cm="1">
        <f t="array" aca="1" ref="T213" ca="1">U212-(U212*(0.5^(1/_xll.RiskNormal('SW7'!C$2,'SW7'!D$2,_xll.RiskTruncateP(0.05,0.95),_xll.RiskName("Halflife"),_xll.RiskUnits("d")))))</f>
        <v>#NAME?</v>
      </c>
      <c r="U213" s="134" t="e">
        <f t="shared" ca="1" si="37"/>
        <v>#NAME?</v>
      </c>
      <c r="V213" s="137" t="e" cm="1">
        <f t="array" aca="1" ref="V213" ca="1">(U213*_xll.RiskNormal('SW7'!C$3,'SW7'!D$3,_xll.RiskTruncateP(0.05,0.95),_xll.RiskName("PFAS MUSCLE FRAC"))/(B213*_xll.RiskNormal('SW7'!C$4,'SW7'!E$4,_xll.RiskTruncateP(0.05,0.95),_xll.RiskName("MUSCLE BW FRAC"))))/1000</f>
        <v>#NAME?</v>
      </c>
      <c r="W213" s="137" t="e" cm="1">
        <f t="array" aca="1" ref="W213" ca="1">V213/_xll.RiskNormal('SW7'!C$5,'SW7'!D$5,_xll.RiskTruncateP(0.05,0.95),_xll.RiskName("Serum Part"))</f>
        <v>#NAME?</v>
      </c>
    </row>
    <row r="214" spans="1:23" x14ac:dyDescent="0.35">
      <c r="A214" s="133">
        <f t="shared" si="33"/>
        <v>211</v>
      </c>
      <c r="B214" s="134" t="e" cm="1">
        <f t="array" aca="1" ref="B214" ca="1">B213+_xll.RiskNormal(0.5584 + 2*0.001787*A214 -3*0.00000155*A214^2 - 4*0.00000000133*A214^3,0.35*(0.5584 + 2*0.001787*A214 -3*0.00000155*A214^2 - 4*0.00000000133*A214^3),_xll.RiskTruncateP(0.05,0.95),_xll.RiskName("BW Gain"),_xll.RiskUnits("kg"))</f>
        <v>#NAME?</v>
      </c>
      <c r="C214" s="133" t="e" cm="1">
        <f t="array" aca="1" ref="C214" ca="1">_xll.RiskNormal(190,190*0.3941,_xll.RiskTruncateP(0.05,0.95),_xll.RiskName("Diet 1 Feed"),_xll.RiskUnits("ng/kg dry"))</f>
        <v>#NAME?</v>
      </c>
      <c r="D214" s="133">
        <v>0</v>
      </c>
      <c r="E214" s="163">
        <v>0</v>
      </c>
      <c r="F214" s="134" t="e" cm="1">
        <f t="array" aca="1" ref="F214" ca="1">_xll.RiskNormal((-0.0001*A214^2+0.0196*A214+11.697),(-0.0001*A214^2+0.0196*A214+11.697)*0.062,_xll.RiskTruncateP(0.05,0.95),_xll.RiskName("DMI Cow"),_xll.RiskUnits("kg"))</f>
        <v>#NAME?</v>
      </c>
      <c r="G214" s="134" t="e">
        <f t="shared" ca="1" si="30"/>
        <v>#NAME?</v>
      </c>
      <c r="H214" s="134" t="e" cm="1">
        <f t="array" aca="1" ref="H214" ca="1">_xll.RiskNormal('SW7'!C$12,'SW7'!D$12,_xll.RiskTruncateP(0.05,0.95),_xll.RiskName("Water Intake Cow"),_xll.RiskUnits("L"))</f>
        <v>#NAME?</v>
      </c>
      <c r="I214" s="134" t="e">
        <f t="shared" ca="1" si="31"/>
        <v>#NAME?</v>
      </c>
      <c r="J214" s="134" t="e">
        <f t="shared" ca="1" si="32"/>
        <v>#NAME?</v>
      </c>
      <c r="K214" s="134" t="e" cm="1">
        <f t="array" aca="1" ref="K214" ca="1">_xll.RiskNormal(-0.0000000257*A214^4+0.0000163*A214^3-0.003686*A214^2+0.3024*A214+1.445,(-0.0000000257*A214^4+0.0000163*A214^3-0.003686*A214^2+0.3024*A214+1.445)*0.355,_xll.RiskTruncateP(0.05,0.95),_xll.RiskName("Milk Intake"),_xll.RiskUnits("kg"))</f>
        <v>#NAME?</v>
      </c>
      <c r="L214" s="134" t="e" cm="1">
        <f t="array" aca="1" ref="L214" ca="1">_xll.RiskNormal(5.4702*LN(A214)-22.889,(5.4702*LN(A214)-22.889)*0.35,_xll.RiskTruncateP(0.05,0.95),_xll.RiskName("DMI"),_xll.RiskUnits("kg"))</f>
        <v>#NAME?</v>
      </c>
      <c r="M214" s="134" t="e" cm="1">
        <f t="array" aca="1" ref="M214" ca="1">_xll.RiskNormal(0.0243*L214,0.005*L214,_xll.RiskTruncateP(0.05,0.95),_xll.RiskName("Soil Intake"),_xll.RiskUnits("kg"))</f>
        <v>#NAME?</v>
      </c>
      <c r="N214" s="134" t="e">
        <f t="shared" ca="1" si="34"/>
        <v>#NAME?</v>
      </c>
      <c r="O214" s="134" t="e">
        <f t="shared" ca="1" si="35"/>
        <v>#NAME?</v>
      </c>
      <c r="P214" s="134" t="e">
        <f t="shared" ca="1" si="29"/>
        <v>#NAME?</v>
      </c>
      <c r="Q214" s="134" t="e">
        <f t="shared" ca="1" si="29"/>
        <v>#NAME?</v>
      </c>
      <c r="R214" s="134" t="e">
        <f t="shared" ca="1" si="29"/>
        <v>#NAME?</v>
      </c>
      <c r="S214" s="134" t="e">
        <f t="shared" ca="1" si="36"/>
        <v>#NAME?</v>
      </c>
      <c r="T214" s="134" t="e" cm="1">
        <f t="array" aca="1" ref="T214" ca="1">U213-(U213*(0.5^(1/_xll.RiskNormal('SW7'!C$2,'SW7'!D$2,_xll.RiskTruncateP(0.05,0.95),_xll.RiskName("Halflife"),_xll.RiskUnits("d")))))</f>
        <v>#NAME?</v>
      </c>
      <c r="U214" s="134" t="e">
        <f t="shared" ca="1" si="37"/>
        <v>#NAME?</v>
      </c>
      <c r="V214" s="137" t="e" cm="1">
        <f t="array" aca="1" ref="V214" ca="1">(U214*_xll.RiskNormal('SW7'!C$3,'SW7'!D$3,_xll.RiskTruncateP(0.05,0.95),_xll.RiskName("PFAS MUSCLE FRAC"))/(B214*_xll.RiskNormal('SW7'!C$4,'SW7'!E$4,_xll.RiskTruncateP(0.05,0.95),_xll.RiskName("MUSCLE BW FRAC"))))/1000</f>
        <v>#NAME?</v>
      </c>
      <c r="W214" s="137" t="e" cm="1">
        <f t="array" aca="1" ref="W214" ca="1">V214/_xll.RiskNormal('SW7'!C$5,'SW7'!D$5,_xll.RiskTruncateP(0.05,0.95),_xll.RiskName("Serum Part"))</f>
        <v>#NAME?</v>
      </c>
    </row>
    <row r="215" spans="1:23" x14ac:dyDescent="0.35">
      <c r="A215" s="133">
        <f t="shared" si="33"/>
        <v>212</v>
      </c>
      <c r="B215" s="134" t="e" cm="1">
        <f t="array" aca="1" ref="B215" ca="1">B214+_xll.RiskNormal(0.5584 + 2*0.001787*A215 -3*0.00000155*A215^2 - 4*0.00000000133*A215^3,0.35*(0.5584 + 2*0.001787*A215 -3*0.00000155*A215^2 - 4*0.00000000133*A215^3),_xll.RiskTruncateP(0.05,0.95),_xll.RiskName("BW Gain"),_xll.RiskUnits("kg"))</f>
        <v>#NAME?</v>
      </c>
      <c r="C215" s="133" t="e" cm="1">
        <f t="array" aca="1" ref="C215" ca="1">_xll.RiskNormal(190,190*0.3941,_xll.RiskTruncateP(0.05,0.95),_xll.RiskName("Diet 1 Feed"),_xll.RiskUnits("ng/kg dry"))</f>
        <v>#NAME?</v>
      </c>
      <c r="D215" s="133">
        <v>0</v>
      </c>
      <c r="E215" s="163">
        <v>0</v>
      </c>
      <c r="F215" s="134" t="e" cm="1">
        <f t="array" aca="1" ref="F215" ca="1">_xll.RiskNormal((-0.0001*A215^2+0.0196*A215+11.697),(-0.0001*A215^2+0.0196*A215+11.697)*0.062,_xll.RiskTruncateP(0.05,0.95),_xll.RiskName("DMI Cow"),_xll.RiskUnits("kg"))</f>
        <v>#NAME?</v>
      </c>
      <c r="G215" s="134" t="e">
        <f t="shared" ca="1" si="30"/>
        <v>#NAME?</v>
      </c>
      <c r="H215" s="134" t="e" cm="1">
        <f t="array" aca="1" ref="H215" ca="1">_xll.RiskNormal('SW7'!C$12,'SW7'!D$12,_xll.RiskTruncateP(0.05,0.95),_xll.RiskName("Water Intake Cow"),_xll.RiskUnits("L"))</f>
        <v>#NAME?</v>
      </c>
      <c r="I215" s="134" t="e">
        <f t="shared" ca="1" si="31"/>
        <v>#NAME?</v>
      </c>
      <c r="J215" s="134" t="e">
        <f t="shared" ca="1" si="32"/>
        <v>#NAME?</v>
      </c>
      <c r="K215" s="134" t="e" cm="1">
        <f t="array" aca="1" ref="K215" ca="1">_xll.RiskNormal(-0.0000000257*A215^4+0.0000163*A215^3-0.003686*A215^2+0.3024*A215+1.445,(-0.0000000257*A215^4+0.0000163*A215^3-0.003686*A215^2+0.3024*A215+1.445)*0.355,_xll.RiskTruncateP(0.05,0.95),_xll.RiskName("Milk Intake"),_xll.RiskUnits("kg"))</f>
        <v>#NAME?</v>
      </c>
      <c r="L215" s="134" t="e" cm="1">
        <f t="array" aca="1" ref="L215" ca="1">_xll.RiskNormal(5.4702*LN(A215)-22.889,(5.4702*LN(A215)-22.889)*0.35,_xll.RiskTruncateP(0.05,0.95),_xll.RiskName("DMI"),_xll.RiskUnits("kg"))</f>
        <v>#NAME?</v>
      </c>
      <c r="M215" s="134" t="e" cm="1">
        <f t="array" aca="1" ref="M215" ca="1">_xll.RiskNormal(0.0243*L215,0.005*L215,_xll.RiskTruncateP(0.05,0.95),_xll.RiskName("Soil Intake"),_xll.RiskUnits("kg"))</f>
        <v>#NAME?</v>
      </c>
      <c r="N215" s="134" t="e">
        <f t="shared" ca="1" si="34"/>
        <v>#NAME?</v>
      </c>
      <c r="O215" s="134" t="e">
        <f t="shared" ca="1" si="35"/>
        <v>#NAME?</v>
      </c>
      <c r="P215" s="134" t="e">
        <f t="shared" ca="1" si="29"/>
        <v>#NAME?</v>
      </c>
      <c r="Q215" s="134" t="e">
        <f t="shared" ca="1" si="29"/>
        <v>#NAME?</v>
      </c>
      <c r="R215" s="134" t="e">
        <f t="shared" ca="1" si="29"/>
        <v>#NAME?</v>
      </c>
      <c r="S215" s="134" t="e">
        <f t="shared" ca="1" si="36"/>
        <v>#NAME?</v>
      </c>
      <c r="T215" s="134" t="e" cm="1">
        <f t="array" aca="1" ref="T215" ca="1">U214-(U214*(0.5^(1/_xll.RiskNormal('SW7'!C$2,'SW7'!D$2,_xll.RiskTruncateP(0.05,0.95),_xll.RiskName("Halflife"),_xll.RiskUnits("d")))))</f>
        <v>#NAME?</v>
      </c>
      <c r="U215" s="134" t="e">
        <f t="shared" ca="1" si="37"/>
        <v>#NAME?</v>
      </c>
      <c r="V215" s="137" t="e" cm="1">
        <f t="array" aca="1" ref="V215" ca="1">(U215*_xll.RiskNormal('SW7'!C$3,'SW7'!D$3,_xll.RiskTruncateP(0.05,0.95),_xll.RiskName("PFAS MUSCLE FRAC"))/(B215*_xll.RiskNormal('SW7'!C$4,'SW7'!E$4,_xll.RiskTruncateP(0.05,0.95),_xll.RiskName("MUSCLE BW FRAC"))))/1000</f>
        <v>#NAME?</v>
      </c>
      <c r="W215" s="137" t="e" cm="1">
        <f t="array" aca="1" ref="W215" ca="1">V215/_xll.RiskNormal('SW7'!C$5,'SW7'!D$5,_xll.RiskTruncateP(0.05,0.95),_xll.RiskName("Serum Part"))</f>
        <v>#NAME?</v>
      </c>
    </row>
    <row r="216" spans="1:23" x14ac:dyDescent="0.35">
      <c r="A216" s="133">
        <f t="shared" si="33"/>
        <v>213</v>
      </c>
      <c r="B216" s="134" t="e" cm="1">
        <f t="array" aca="1" ref="B216" ca="1">B215+_xll.RiskNormal(0.5584 + 2*0.001787*A216 -3*0.00000155*A216^2 - 4*0.00000000133*A216^3,0.35*(0.5584 + 2*0.001787*A216 -3*0.00000155*A216^2 - 4*0.00000000133*A216^3),_xll.RiskTruncateP(0.05,0.95),_xll.RiskName("BW Gain"),_xll.RiskUnits("kg"))</f>
        <v>#NAME?</v>
      </c>
      <c r="C216" s="133" t="e" cm="1">
        <f t="array" aca="1" ref="C216" ca="1">_xll.RiskNormal(190,190*0.3941,_xll.RiskTruncateP(0.05,0.95),_xll.RiskName("Diet 1 Feed"),_xll.RiskUnits("ng/kg dry"))</f>
        <v>#NAME?</v>
      </c>
      <c r="D216" s="133">
        <v>0</v>
      </c>
      <c r="E216" s="163">
        <v>0</v>
      </c>
      <c r="F216" s="134" t="e" cm="1">
        <f t="array" aca="1" ref="F216" ca="1">_xll.RiskNormal((-0.0001*A216^2+0.0196*A216+11.697),(-0.0001*A216^2+0.0196*A216+11.697)*0.062,_xll.RiskTruncateP(0.05,0.95),_xll.RiskName("DMI Cow"),_xll.RiskUnits("kg"))</f>
        <v>#NAME?</v>
      </c>
      <c r="G216" s="134" t="e">
        <f t="shared" ca="1" si="30"/>
        <v>#NAME?</v>
      </c>
      <c r="H216" s="134" t="e" cm="1">
        <f t="array" aca="1" ref="H216" ca="1">_xll.RiskNormal('SW7'!C$12,'SW7'!D$12,_xll.RiskTruncateP(0.05,0.95),_xll.RiskName("Water Intake Cow"),_xll.RiskUnits("L"))</f>
        <v>#NAME?</v>
      </c>
      <c r="I216" s="134" t="e">
        <f t="shared" ca="1" si="31"/>
        <v>#NAME?</v>
      </c>
      <c r="J216" s="134" t="e">
        <f t="shared" ca="1" si="32"/>
        <v>#NAME?</v>
      </c>
      <c r="K216" s="134" t="e" cm="1">
        <f t="array" aca="1" ref="K216" ca="1">_xll.RiskNormal(-0.0000000257*A216^4+0.0000163*A216^3-0.003686*A216^2+0.3024*A216+1.445,(-0.0000000257*A216^4+0.0000163*A216^3-0.003686*A216^2+0.3024*A216+1.445)*0.355,_xll.RiskTruncateP(0.05,0.95),_xll.RiskName("Milk Intake"),_xll.RiskUnits("kg"))</f>
        <v>#NAME?</v>
      </c>
      <c r="L216" s="134" t="e" cm="1">
        <f t="array" aca="1" ref="L216" ca="1">_xll.RiskNormal(5.4702*LN(A216)-22.889,(5.4702*LN(A216)-22.889)*0.35,_xll.RiskTruncateP(0.05,0.95),_xll.RiskName("DMI"),_xll.RiskUnits("kg"))</f>
        <v>#NAME?</v>
      </c>
      <c r="M216" s="134" t="e" cm="1">
        <f t="array" aca="1" ref="M216" ca="1">_xll.RiskNormal(0.0243*L216,0.005*L216,_xll.RiskTruncateP(0.05,0.95),_xll.RiskName("Soil Intake"),_xll.RiskUnits("kg"))</f>
        <v>#NAME?</v>
      </c>
      <c r="N216" s="134" t="e">
        <f t="shared" ca="1" si="34"/>
        <v>#NAME?</v>
      </c>
      <c r="O216" s="134" t="e">
        <f t="shared" ca="1" si="35"/>
        <v>#NAME?</v>
      </c>
      <c r="P216" s="134" t="e">
        <f t="shared" ca="1" si="29"/>
        <v>#NAME?</v>
      </c>
      <c r="Q216" s="134" t="e">
        <f t="shared" ca="1" si="29"/>
        <v>#NAME?</v>
      </c>
      <c r="R216" s="134" t="e">
        <f t="shared" ca="1" si="29"/>
        <v>#NAME?</v>
      </c>
      <c r="S216" s="134" t="e">
        <f t="shared" ca="1" si="36"/>
        <v>#NAME?</v>
      </c>
      <c r="T216" s="134" t="e" cm="1">
        <f t="array" aca="1" ref="T216" ca="1">U215-(U215*(0.5^(1/_xll.RiskNormal('SW7'!C$2,'SW7'!D$2,_xll.RiskTruncateP(0.05,0.95),_xll.RiskName("Halflife"),_xll.RiskUnits("d")))))</f>
        <v>#NAME?</v>
      </c>
      <c r="U216" s="134" t="e">
        <f t="shared" ca="1" si="37"/>
        <v>#NAME?</v>
      </c>
      <c r="V216" s="137" t="e" cm="1">
        <f t="array" aca="1" ref="V216" ca="1">(U216*_xll.RiskNormal('SW7'!C$3,'SW7'!D$3,_xll.RiskTruncateP(0.05,0.95),_xll.RiskName("PFAS MUSCLE FRAC"))/(B216*_xll.RiskNormal('SW7'!C$4,'SW7'!E$4,_xll.RiskTruncateP(0.05,0.95),_xll.RiskName("MUSCLE BW FRAC"))))/1000</f>
        <v>#NAME?</v>
      </c>
      <c r="W216" s="137" t="e" cm="1">
        <f t="array" aca="1" ref="W216" ca="1">V216/_xll.RiskNormal('SW7'!C$5,'SW7'!D$5,_xll.RiskTruncateP(0.05,0.95),_xll.RiskName("Serum Part"))</f>
        <v>#NAME?</v>
      </c>
    </row>
    <row r="217" spans="1:23" x14ac:dyDescent="0.35">
      <c r="A217" s="133">
        <f t="shared" si="33"/>
        <v>214</v>
      </c>
      <c r="B217" s="134" t="e" cm="1">
        <f t="array" aca="1" ref="B217" ca="1">B216+_xll.RiskNormal(0.5584 + 2*0.001787*A217 -3*0.00000155*A217^2 - 4*0.00000000133*A217^3,0.35*(0.5584 + 2*0.001787*A217 -3*0.00000155*A217^2 - 4*0.00000000133*A217^3),_xll.RiskTruncateP(0.05,0.95),_xll.RiskName("BW Gain"),_xll.RiskUnits("kg"))</f>
        <v>#NAME?</v>
      </c>
      <c r="C217" s="133" t="e" cm="1">
        <f t="array" aca="1" ref="C217" ca="1">_xll.RiskNormal(190,190*0.3941,_xll.RiskTruncateP(0.05,0.95),_xll.RiskName("Diet 1 Feed"),_xll.RiskUnits("ng/kg dry"))</f>
        <v>#NAME?</v>
      </c>
      <c r="D217" s="133">
        <v>0</v>
      </c>
      <c r="E217" s="163">
        <v>0</v>
      </c>
      <c r="F217" s="134" t="e" cm="1">
        <f t="array" aca="1" ref="F217" ca="1">_xll.RiskNormal((-0.0001*A217^2+0.0196*A217+11.697),(-0.0001*A217^2+0.0196*A217+11.697)*0.062,_xll.RiskTruncateP(0.05,0.95),_xll.RiskName("DMI Cow"),_xll.RiskUnits("kg"))</f>
        <v>#NAME?</v>
      </c>
      <c r="G217" s="134" t="e">
        <f t="shared" ca="1" si="30"/>
        <v>#NAME?</v>
      </c>
      <c r="H217" s="134" t="e" cm="1">
        <f t="array" aca="1" ref="H217" ca="1">_xll.RiskNormal('SW7'!C$12,'SW7'!D$12,_xll.RiskTruncateP(0.05,0.95),_xll.RiskName("Water Intake Cow"),_xll.RiskUnits("L"))</f>
        <v>#NAME?</v>
      </c>
      <c r="I217" s="134" t="e">
        <f t="shared" ca="1" si="31"/>
        <v>#NAME?</v>
      </c>
      <c r="J217" s="134" t="e">
        <f t="shared" ca="1" si="32"/>
        <v>#NAME?</v>
      </c>
      <c r="K217" s="134" t="e" cm="1">
        <f t="array" aca="1" ref="K217" ca="1">_xll.RiskNormal(-0.0000000257*A217^4+0.0000163*A217^3-0.003686*A217^2+0.3024*A217+1.445,(-0.0000000257*A217^4+0.0000163*A217^3-0.003686*A217^2+0.3024*A217+1.445)*0.355,_xll.RiskTruncateP(0.05,0.95),_xll.RiskName("Milk Intake"),_xll.RiskUnits("kg"))</f>
        <v>#NAME?</v>
      </c>
      <c r="L217" s="134" t="e" cm="1">
        <f t="array" aca="1" ref="L217" ca="1">_xll.RiskNormal(5.4702*LN(A217)-22.889,(5.4702*LN(A217)-22.889)*0.35,_xll.RiskTruncateP(0.05,0.95),_xll.RiskName("DMI"),_xll.RiskUnits("kg"))</f>
        <v>#NAME?</v>
      </c>
      <c r="M217" s="134" t="e" cm="1">
        <f t="array" aca="1" ref="M217" ca="1">_xll.RiskNormal(0.0243*L217,0.005*L217,_xll.RiskTruncateP(0.05,0.95),_xll.RiskName("Soil Intake"),_xll.RiskUnits("kg"))</f>
        <v>#NAME?</v>
      </c>
      <c r="N217" s="134" t="e">
        <f t="shared" ca="1" si="34"/>
        <v>#NAME?</v>
      </c>
      <c r="O217" s="134" t="e">
        <f t="shared" ca="1" si="35"/>
        <v>#NAME?</v>
      </c>
      <c r="P217" s="134" t="e">
        <f t="shared" ca="1" si="29"/>
        <v>#NAME?</v>
      </c>
      <c r="Q217" s="134" t="e">
        <f t="shared" ca="1" si="29"/>
        <v>#NAME?</v>
      </c>
      <c r="R217" s="134" t="e">
        <f t="shared" ca="1" si="29"/>
        <v>#NAME?</v>
      </c>
      <c r="S217" s="134" t="e">
        <f t="shared" ca="1" si="36"/>
        <v>#NAME?</v>
      </c>
      <c r="T217" s="134" t="e" cm="1">
        <f t="array" aca="1" ref="T217" ca="1">U216-(U216*(0.5^(1/_xll.RiskNormal('SW7'!C$2,'SW7'!D$2,_xll.RiskTruncateP(0.05,0.95),_xll.RiskName("Halflife"),_xll.RiskUnits("d")))))</f>
        <v>#NAME?</v>
      </c>
      <c r="U217" s="134" t="e">
        <f t="shared" ca="1" si="37"/>
        <v>#NAME?</v>
      </c>
      <c r="V217" s="137" t="e" cm="1">
        <f t="array" aca="1" ref="V217" ca="1">(U217*_xll.RiskNormal('SW7'!C$3,'SW7'!D$3,_xll.RiskTruncateP(0.05,0.95),_xll.RiskName("PFAS MUSCLE FRAC"))/(B217*_xll.RiskNormal('SW7'!C$4,'SW7'!E$4,_xll.RiskTruncateP(0.05,0.95),_xll.RiskName("MUSCLE BW FRAC"))))/1000</f>
        <v>#NAME?</v>
      </c>
      <c r="W217" s="137" t="e" cm="1">
        <f t="array" aca="1" ref="W217" ca="1">V217/_xll.RiskNormal('SW7'!C$5,'SW7'!D$5,_xll.RiskTruncateP(0.05,0.95),_xll.RiskName("Serum Part"))</f>
        <v>#NAME?</v>
      </c>
    </row>
    <row r="218" spans="1:23" x14ac:dyDescent="0.35">
      <c r="A218" s="133">
        <f t="shared" si="33"/>
        <v>215</v>
      </c>
      <c r="B218" s="134" t="e" cm="1">
        <f t="array" aca="1" ref="B218" ca="1">B217+_xll.RiskNormal(0.5584 + 2*0.001787*A218 -3*0.00000155*A218^2 - 4*0.00000000133*A218^3,0.35*(0.5584 + 2*0.001787*A218 -3*0.00000155*A218^2 - 4*0.00000000133*A218^3),_xll.RiskTruncateP(0.05,0.95),_xll.RiskName("BW Gain"),_xll.RiskUnits("kg"))</f>
        <v>#NAME?</v>
      </c>
      <c r="C218" s="133" t="e" cm="1">
        <f t="array" aca="1" ref="C218" ca="1">_xll.RiskNormal(190,190*0.3941,_xll.RiskTruncateP(0.05,0.95),_xll.RiskName("Diet 1 Feed"),_xll.RiskUnits("ng/kg dry"))</f>
        <v>#NAME?</v>
      </c>
      <c r="D218" s="133">
        <v>0</v>
      </c>
      <c r="E218" s="163">
        <v>0</v>
      </c>
      <c r="F218" s="134" t="e" cm="1">
        <f t="array" aca="1" ref="F218" ca="1">_xll.RiskNormal((-0.0001*A218^2+0.0196*A218+11.697),(-0.0001*A218^2+0.0196*A218+11.697)*0.062,_xll.RiskTruncateP(0.05,0.95),_xll.RiskName("DMI Cow"),_xll.RiskUnits("kg"))</f>
        <v>#NAME?</v>
      </c>
      <c r="G218" s="134" t="e">
        <f t="shared" ca="1" si="30"/>
        <v>#NAME?</v>
      </c>
      <c r="H218" s="134" t="e" cm="1">
        <f t="array" aca="1" ref="H218" ca="1">_xll.RiskNormal('SW7'!C$12,'SW7'!D$12,_xll.RiskTruncateP(0.05,0.95),_xll.RiskName("Water Intake Cow"),_xll.RiskUnits("L"))</f>
        <v>#NAME?</v>
      </c>
      <c r="I218" s="134" t="e">
        <f t="shared" ca="1" si="31"/>
        <v>#NAME?</v>
      </c>
      <c r="J218" s="134" t="e">
        <f t="shared" ca="1" si="32"/>
        <v>#NAME?</v>
      </c>
      <c r="K218" s="134" t="e" cm="1">
        <f t="array" aca="1" ref="K218" ca="1">_xll.RiskNormal(-0.0000000257*A218^4+0.0000163*A218^3-0.003686*A218^2+0.3024*A218+1.445,(-0.0000000257*A218^4+0.0000163*A218^3-0.003686*A218^2+0.3024*A218+1.445)*0.355,_xll.RiskTruncateP(0.05,0.95),_xll.RiskName("Milk Intake"),_xll.RiskUnits("kg"))</f>
        <v>#NAME?</v>
      </c>
      <c r="L218" s="134" t="e" cm="1">
        <f t="array" aca="1" ref="L218" ca="1">_xll.RiskNormal(5.4702*LN(A218)-22.889,(5.4702*LN(A218)-22.889)*0.35,_xll.RiskTruncateP(0.05,0.95),_xll.RiskName("DMI"),_xll.RiskUnits("kg"))</f>
        <v>#NAME?</v>
      </c>
      <c r="M218" s="134" t="e" cm="1">
        <f t="array" aca="1" ref="M218" ca="1">_xll.RiskNormal(0.0243*L218,0.005*L218,_xll.RiskTruncateP(0.05,0.95),_xll.RiskName("Soil Intake"),_xll.RiskUnits("kg"))</f>
        <v>#NAME?</v>
      </c>
      <c r="N218" s="134" t="e">
        <f t="shared" ca="1" si="34"/>
        <v>#NAME?</v>
      </c>
      <c r="O218" s="134" t="e">
        <f t="shared" ca="1" si="35"/>
        <v>#NAME?</v>
      </c>
      <c r="P218" s="134" t="e">
        <f t="shared" ca="1" si="29"/>
        <v>#NAME?</v>
      </c>
      <c r="Q218" s="134" t="e">
        <f t="shared" ca="1" si="29"/>
        <v>#NAME?</v>
      </c>
      <c r="R218" s="134" t="e">
        <f t="shared" ca="1" si="29"/>
        <v>#NAME?</v>
      </c>
      <c r="S218" s="134" t="e">
        <f t="shared" ca="1" si="36"/>
        <v>#NAME?</v>
      </c>
      <c r="T218" s="134" t="e" cm="1">
        <f t="array" aca="1" ref="T218" ca="1">U217-(U217*(0.5^(1/_xll.RiskNormal('SW7'!C$2,'SW7'!D$2,_xll.RiskTruncateP(0.05,0.95),_xll.RiskName("Halflife"),_xll.RiskUnits("d")))))</f>
        <v>#NAME?</v>
      </c>
      <c r="U218" s="134" t="e">
        <f t="shared" ca="1" si="37"/>
        <v>#NAME?</v>
      </c>
      <c r="V218" s="137" t="e" cm="1">
        <f t="array" aca="1" ref="V218" ca="1">(U218*_xll.RiskNormal('SW7'!C$3,'SW7'!D$3,_xll.RiskTruncateP(0.05,0.95),_xll.RiskName("PFAS MUSCLE FRAC"))/(B218*_xll.RiskNormal('SW7'!C$4,'SW7'!E$4,_xll.RiskTruncateP(0.05,0.95),_xll.RiskName("MUSCLE BW FRAC"))))/1000</f>
        <v>#NAME?</v>
      </c>
      <c r="W218" s="137" t="e" cm="1">
        <f t="array" aca="1" ref="W218" ca="1">V218/_xll.RiskNormal('SW7'!C$5,'SW7'!D$5,_xll.RiskTruncateP(0.05,0.95),_xll.RiskName("Serum Part"))</f>
        <v>#NAME?</v>
      </c>
    </row>
    <row r="219" spans="1:23" x14ac:dyDescent="0.35">
      <c r="A219" s="133">
        <f t="shared" si="33"/>
        <v>216</v>
      </c>
      <c r="B219" s="134" t="e" cm="1">
        <f t="array" aca="1" ref="B219" ca="1">B218+_xll.RiskNormal(0.5584 + 2*0.001787*A219 -3*0.00000155*A219^2 - 4*0.00000000133*A219^3,0.35*(0.5584 + 2*0.001787*A219 -3*0.00000155*A219^2 - 4*0.00000000133*A219^3),_xll.RiskTruncateP(0.05,0.95),_xll.RiskName("BW Gain"),_xll.RiskUnits("kg"))</f>
        <v>#NAME?</v>
      </c>
      <c r="C219" s="133" t="e" cm="1">
        <f t="array" aca="1" ref="C219" ca="1">_xll.RiskNormal(190,190*0.3941,_xll.RiskTruncateP(0.05,0.95),_xll.RiskName("Diet 1 Feed"),_xll.RiskUnits("ng/kg dry"))</f>
        <v>#NAME?</v>
      </c>
      <c r="D219" s="133">
        <v>0</v>
      </c>
      <c r="E219" s="163">
        <v>0</v>
      </c>
      <c r="F219" s="134" t="e" cm="1">
        <f t="array" aca="1" ref="F219" ca="1">_xll.RiskNormal((-0.0001*A219^2+0.0196*A219+11.697),(-0.0001*A219^2+0.0196*A219+11.697)*0.062,_xll.RiskTruncateP(0.05,0.95),_xll.RiskName("DMI Cow"),_xll.RiskUnits("kg"))</f>
        <v>#NAME?</v>
      </c>
      <c r="G219" s="134" t="e">
        <f t="shared" ca="1" si="30"/>
        <v>#NAME?</v>
      </c>
      <c r="H219" s="134" t="e" cm="1">
        <f t="array" aca="1" ref="H219" ca="1">_xll.RiskNormal('SW7'!C$12,'SW7'!D$12,_xll.RiskTruncateP(0.05,0.95),_xll.RiskName("Water Intake Cow"),_xll.RiskUnits("L"))</f>
        <v>#NAME?</v>
      </c>
      <c r="I219" s="134" t="e">
        <f t="shared" ca="1" si="31"/>
        <v>#NAME?</v>
      </c>
      <c r="J219" s="134" t="e">
        <f t="shared" ca="1" si="32"/>
        <v>#NAME?</v>
      </c>
      <c r="K219" s="134" t="e" cm="1">
        <f t="array" aca="1" ref="K219" ca="1">_xll.RiskNormal(-0.0000000257*A219^4+0.0000163*A219^3-0.003686*A219^2+0.3024*A219+1.445,(-0.0000000257*A219^4+0.0000163*A219^3-0.003686*A219^2+0.3024*A219+1.445)*0.355,_xll.RiskTruncateP(0.05,0.95),_xll.RiskName("Milk Intake"),_xll.RiskUnits("kg"))</f>
        <v>#NAME?</v>
      </c>
      <c r="L219" s="134" t="e" cm="1">
        <f t="array" aca="1" ref="L219" ca="1">_xll.RiskNormal(5.4702*LN(A219)-22.889,(5.4702*LN(A219)-22.889)*0.35,_xll.RiskTruncateP(0.05,0.95),_xll.RiskName("DMI"),_xll.RiskUnits("kg"))</f>
        <v>#NAME?</v>
      </c>
      <c r="M219" s="134" t="e" cm="1">
        <f t="array" aca="1" ref="M219" ca="1">_xll.RiskNormal(0.0243*L219,0.005*L219,_xll.RiskTruncateP(0.05,0.95),_xll.RiskName("Soil Intake"),_xll.RiskUnits("kg"))</f>
        <v>#NAME?</v>
      </c>
      <c r="N219" s="134" t="e">
        <f t="shared" ca="1" si="34"/>
        <v>#NAME?</v>
      </c>
      <c r="O219" s="134" t="e">
        <f t="shared" ca="1" si="35"/>
        <v>#NAME?</v>
      </c>
      <c r="P219" s="134" t="e">
        <f t="shared" ca="1" si="29"/>
        <v>#NAME?</v>
      </c>
      <c r="Q219" s="134" t="e">
        <f t="shared" ca="1" si="29"/>
        <v>#NAME?</v>
      </c>
      <c r="R219" s="134" t="e">
        <f t="shared" ca="1" si="29"/>
        <v>#NAME?</v>
      </c>
      <c r="S219" s="134" t="e">
        <f t="shared" ca="1" si="36"/>
        <v>#NAME?</v>
      </c>
      <c r="T219" s="134" t="e" cm="1">
        <f t="array" aca="1" ref="T219" ca="1">U218-(U218*(0.5^(1/_xll.RiskNormal('SW7'!C$2,'SW7'!D$2,_xll.RiskTruncateP(0.05,0.95),_xll.RiskName("Halflife"),_xll.RiskUnits("d")))))</f>
        <v>#NAME?</v>
      </c>
      <c r="U219" s="134" t="e">
        <f t="shared" ca="1" si="37"/>
        <v>#NAME?</v>
      </c>
      <c r="V219" s="137" t="e" cm="1">
        <f t="array" aca="1" ref="V219" ca="1">(U219*_xll.RiskNormal('SW7'!C$3,'SW7'!D$3,_xll.RiskTruncateP(0.05,0.95),_xll.RiskName("PFAS MUSCLE FRAC"))/(B219*_xll.RiskNormal('SW7'!C$4,'SW7'!E$4,_xll.RiskTruncateP(0.05,0.95),_xll.RiskName("MUSCLE BW FRAC"))))/1000</f>
        <v>#NAME?</v>
      </c>
      <c r="W219" s="137" t="e" cm="1">
        <f t="array" aca="1" ref="W219" ca="1">V219/_xll.RiskNormal('SW7'!C$5,'SW7'!D$5,_xll.RiskTruncateP(0.05,0.95),_xll.RiskName("Serum Part"))</f>
        <v>#NAME?</v>
      </c>
    </row>
    <row r="220" spans="1:23" x14ac:dyDescent="0.35">
      <c r="A220" s="133">
        <f t="shared" si="33"/>
        <v>217</v>
      </c>
      <c r="B220" s="134" t="e" cm="1">
        <f t="array" aca="1" ref="B220" ca="1">B219+_xll.RiskNormal(0.5584 + 2*0.001787*A220 -3*0.00000155*A220^2 - 4*0.00000000133*A220^3,0.35*(0.5584 + 2*0.001787*A220 -3*0.00000155*A220^2 - 4*0.00000000133*A220^3),_xll.RiskTruncateP(0.05,0.95),_xll.RiskName("BW Gain"),_xll.RiskUnits("kg"))</f>
        <v>#NAME?</v>
      </c>
      <c r="C220" s="133" t="e" cm="1">
        <f t="array" aca="1" ref="C220" ca="1">_xll.RiskNormal(190,190*0.3941,_xll.RiskTruncateP(0.05,0.95),_xll.RiskName("Diet 1 Feed"),_xll.RiskUnits("ng/kg dry"))</f>
        <v>#NAME?</v>
      </c>
      <c r="D220" s="133">
        <v>0</v>
      </c>
      <c r="E220" s="163">
        <v>0</v>
      </c>
      <c r="F220" s="134" t="e" cm="1">
        <f t="array" aca="1" ref="F220" ca="1">_xll.RiskNormal((-0.0001*A220^2+0.0196*A220+11.697),(-0.0001*A220^2+0.0196*A220+11.697)*0.062,_xll.RiskTruncateP(0.05,0.95),_xll.RiskName("DMI Cow"),_xll.RiskUnits("kg"))</f>
        <v>#NAME?</v>
      </c>
      <c r="G220" s="134" t="e">
        <f t="shared" ca="1" si="30"/>
        <v>#NAME?</v>
      </c>
      <c r="H220" s="134" t="e" cm="1">
        <f t="array" aca="1" ref="H220" ca="1">_xll.RiskNormal('SW7'!C$12,'SW7'!D$12,_xll.RiskTruncateP(0.05,0.95),_xll.RiskName("Water Intake Cow"),_xll.RiskUnits("L"))</f>
        <v>#NAME?</v>
      </c>
      <c r="I220" s="134" t="e">
        <f t="shared" ca="1" si="31"/>
        <v>#NAME?</v>
      </c>
      <c r="J220" s="134" t="e">
        <f t="shared" ca="1" si="32"/>
        <v>#NAME?</v>
      </c>
      <c r="K220" s="134" t="e" cm="1">
        <f t="array" aca="1" ref="K220" ca="1">_xll.RiskNormal(-0.0000000257*A220^4+0.0000163*A220^3-0.003686*A220^2+0.3024*A220+1.445,(-0.0000000257*A220^4+0.0000163*A220^3-0.003686*A220^2+0.3024*A220+1.445)*0.355,_xll.RiskTruncateP(0.05,0.95),_xll.RiskName("Milk Intake"),_xll.RiskUnits("kg"))</f>
        <v>#NAME?</v>
      </c>
      <c r="L220" s="134" t="e" cm="1">
        <f t="array" aca="1" ref="L220" ca="1">_xll.RiskNormal(5.4702*LN(A220)-22.889,(5.4702*LN(A220)-22.889)*0.35,_xll.RiskTruncateP(0.05,0.95),_xll.RiskName("DMI"),_xll.RiskUnits("kg"))</f>
        <v>#NAME?</v>
      </c>
      <c r="M220" s="134" t="e" cm="1">
        <f t="array" aca="1" ref="M220" ca="1">_xll.RiskNormal(0.0243*L220,0.005*L220,_xll.RiskTruncateP(0.05,0.95),_xll.RiskName("Soil Intake"),_xll.RiskUnits("kg"))</f>
        <v>#NAME?</v>
      </c>
      <c r="N220" s="134" t="e">
        <f t="shared" ca="1" si="34"/>
        <v>#NAME?</v>
      </c>
      <c r="O220" s="134" t="e">
        <f t="shared" ca="1" si="35"/>
        <v>#NAME?</v>
      </c>
      <c r="P220" s="134" t="e">
        <f t="shared" ca="1" si="29"/>
        <v>#NAME?</v>
      </c>
      <c r="Q220" s="134" t="e">
        <f t="shared" ca="1" si="29"/>
        <v>#NAME?</v>
      </c>
      <c r="R220" s="134" t="e">
        <f t="shared" ca="1" si="29"/>
        <v>#NAME?</v>
      </c>
      <c r="S220" s="134" t="e">
        <f t="shared" ca="1" si="36"/>
        <v>#NAME?</v>
      </c>
      <c r="T220" s="134" t="e" cm="1">
        <f t="array" aca="1" ref="T220" ca="1">U219-(U219*(0.5^(1/_xll.RiskNormal('SW7'!C$2,'SW7'!D$2,_xll.RiskTruncateP(0.05,0.95),_xll.RiskName("Halflife"),_xll.RiskUnits("d")))))</f>
        <v>#NAME?</v>
      </c>
      <c r="U220" s="134" t="e">
        <f t="shared" ca="1" si="37"/>
        <v>#NAME?</v>
      </c>
      <c r="V220" s="137" t="e" cm="1">
        <f t="array" aca="1" ref="V220" ca="1">(U220*_xll.RiskNormal('SW7'!C$3,'SW7'!D$3,_xll.RiskTruncateP(0.05,0.95),_xll.RiskName("PFAS MUSCLE FRAC"))/(B220*_xll.RiskNormal('SW7'!C$4,'SW7'!E$4,_xll.RiskTruncateP(0.05,0.95),_xll.RiskName("MUSCLE BW FRAC"))))/1000</f>
        <v>#NAME?</v>
      </c>
      <c r="W220" s="137" t="e" cm="1">
        <f t="array" aca="1" ref="W220" ca="1">V220/_xll.RiskNormal('SW7'!C$5,'SW7'!D$5,_xll.RiskTruncateP(0.05,0.95),_xll.RiskName("Serum Part"))</f>
        <v>#NAME?</v>
      </c>
    </row>
    <row r="221" spans="1:23" x14ac:dyDescent="0.35">
      <c r="A221" s="133">
        <f t="shared" si="33"/>
        <v>218</v>
      </c>
      <c r="B221" s="134" t="e" cm="1">
        <f t="array" aca="1" ref="B221" ca="1">B220+_xll.RiskNormal(0.5584 + 2*0.001787*A221 -3*0.00000155*A221^2 - 4*0.00000000133*A221^3,0.35*(0.5584 + 2*0.001787*A221 -3*0.00000155*A221^2 - 4*0.00000000133*A221^3),_xll.RiskTruncateP(0.05,0.95),_xll.RiskName("BW Gain"),_xll.RiskUnits("kg"))</f>
        <v>#NAME?</v>
      </c>
      <c r="C221" s="133" t="e" cm="1">
        <f t="array" aca="1" ref="C221" ca="1">_xll.RiskNormal(190,190*0.3941,_xll.RiskTruncateP(0.05,0.95),_xll.RiskName("Diet 1 Feed"),_xll.RiskUnits("ng/kg dry"))</f>
        <v>#NAME?</v>
      </c>
      <c r="D221" s="133">
        <v>0</v>
      </c>
      <c r="E221" s="163">
        <v>0</v>
      </c>
      <c r="F221" s="134" t="e" cm="1">
        <f t="array" aca="1" ref="F221" ca="1">_xll.RiskNormal((-0.0001*A221^2+0.0196*A221+11.697),(-0.0001*A221^2+0.0196*A221+11.697)*0.062,_xll.RiskTruncateP(0.05,0.95),_xll.RiskName("DMI Cow"),_xll.RiskUnits("kg"))</f>
        <v>#NAME?</v>
      </c>
      <c r="G221" s="134" t="e">
        <f t="shared" ca="1" si="30"/>
        <v>#NAME?</v>
      </c>
      <c r="H221" s="134" t="e" cm="1">
        <f t="array" aca="1" ref="H221" ca="1">_xll.RiskNormal('SW7'!C$12,'SW7'!D$12,_xll.RiskTruncateP(0.05,0.95),_xll.RiskName("Water Intake Cow"),_xll.RiskUnits("L"))</f>
        <v>#NAME?</v>
      </c>
      <c r="I221" s="134" t="e">
        <f t="shared" ca="1" si="31"/>
        <v>#NAME?</v>
      </c>
      <c r="J221" s="134" t="e">
        <f t="shared" ca="1" si="32"/>
        <v>#NAME?</v>
      </c>
      <c r="K221" s="134" t="e" cm="1">
        <f t="array" aca="1" ref="K221" ca="1">_xll.RiskNormal(-0.0000000257*A221^4+0.0000163*A221^3-0.003686*A221^2+0.3024*A221+1.445,(-0.0000000257*A221^4+0.0000163*A221^3-0.003686*A221^2+0.3024*A221+1.445)*0.355,_xll.RiskTruncateP(0.05,0.95),_xll.RiskName("Milk Intake"),_xll.RiskUnits("kg"))</f>
        <v>#NAME?</v>
      </c>
      <c r="L221" s="134" t="e" cm="1">
        <f t="array" aca="1" ref="L221" ca="1">_xll.RiskNormal(5.4702*LN(A221)-22.889,(5.4702*LN(A221)-22.889)*0.35,_xll.RiskTruncateP(0.05,0.95),_xll.RiskName("DMI"),_xll.RiskUnits("kg"))</f>
        <v>#NAME?</v>
      </c>
      <c r="M221" s="134" t="e" cm="1">
        <f t="array" aca="1" ref="M221" ca="1">_xll.RiskNormal(0.0243*L221,0.005*L221,_xll.RiskTruncateP(0.05,0.95),_xll.RiskName("Soil Intake"),_xll.RiskUnits("kg"))</f>
        <v>#NAME?</v>
      </c>
      <c r="N221" s="134" t="e">
        <f t="shared" ca="1" si="34"/>
        <v>#NAME?</v>
      </c>
      <c r="O221" s="134" t="e">
        <f t="shared" ca="1" si="35"/>
        <v>#NAME?</v>
      </c>
      <c r="P221" s="134" t="e">
        <f t="shared" ca="1" si="29"/>
        <v>#NAME?</v>
      </c>
      <c r="Q221" s="134" t="e">
        <f t="shared" ca="1" si="29"/>
        <v>#NAME?</v>
      </c>
      <c r="R221" s="134" t="e">
        <f t="shared" ca="1" si="29"/>
        <v>#NAME?</v>
      </c>
      <c r="S221" s="134" t="e">
        <f t="shared" ca="1" si="36"/>
        <v>#NAME?</v>
      </c>
      <c r="T221" s="134" t="e" cm="1">
        <f t="array" aca="1" ref="T221" ca="1">U220-(U220*(0.5^(1/_xll.RiskNormal('SW7'!C$2,'SW7'!D$2,_xll.RiskTruncateP(0.05,0.95),_xll.RiskName("Halflife"),_xll.RiskUnits("d")))))</f>
        <v>#NAME?</v>
      </c>
      <c r="U221" s="134" t="e">
        <f t="shared" ca="1" si="37"/>
        <v>#NAME?</v>
      </c>
      <c r="V221" s="137" t="e" cm="1">
        <f t="array" aca="1" ref="V221" ca="1">(U221*_xll.RiskNormal('SW7'!C$3,'SW7'!D$3,_xll.RiskTruncateP(0.05,0.95),_xll.RiskName("PFAS MUSCLE FRAC"))/(B221*_xll.RiskNormal('SW7'!C$4,'SW7'!E$4,_xll.RiskTruncateP(0.05,0.95),_xll.RiskName("MUSCLE BW FRAC"))))/1000</f>
        <v>#NAME?</v>
      </c>
      <c r="W221" s="137" t="e" cm="1">
        <f t="array" aca="1" ref="W221" ca="1">V221/_xll.RiskNormal('SW7'!C$5,'SW7'!D$5,_xll.RiskTruncateP(0.05,0.95),_xll.RiskName("Serum Part"))</f>
        <v>#NAME?</v>
      </c>
    </row>
    <row r="222" spans="1:23" x14ac:dyDescent="0.35">
      <c r="A222" s="133">
        <f t="shared" si="33"/>
        <v>219</v>
      </c>
      <c r="B222" s="134" t="e" cm="1">
        <f t="array" aca="1" ref="B222" ca="1">B221+_xll.RiskNormal(0.5584 + 2*0.001787*A222 -3*0.00000155*A222^2 - 4*0.00000000133*A222^3,0.35*(0.5584 + 2*0.001787*A222 -3*0.00000155*A222^2 - 4*0.00000000133*A222^3),_xll.RiskTruncateP(0.05,0.95),_xll.RiskName("BW Gain"),_xll.RiskUnits("kg"))</f>
        <v>#NAME?</v>
      </c>
      <c r="C222" s="133" t="e" cm="1">
        <f t="array" aca="1" ref="C222" ca="1">_xll.RiskNormal(190,190*0.3941,_xll.RiskTruncateP(0.05,0.95),_xll.RiskName("Diet 1 Feed"),_xll.RiskUnits("ng/kg dry"))</f>
        <v>#NAME?</v>
      </c>
      <c r="D222" s="133">
        <v>0</v>
      </c>
      <c r="E222" s="163">
        <v>0</v>
      </c>
      <c r="F222" s="134" t="e" cm="1">
        <f t="array" aca="1" ref="F222" ca="1">_xll.RiskNormal((-0.0001*A222^2+0.0196*A222+11.697),(-0.0001*A222^2+0.0196*A222+11.697)*0.062,_xll.RiskTruncateP(0.05,0.95),_xll.RiskName("DMI Cow"),_xll.RiskUnits("kg"))</f>
        <v>#NAME?</v>
      </c>
      <c r="G222" s="134" t="e">
        <f t="shared" ca="1" si="30"/>
        <v>#NAME?</v>
      </c>
      <c r="H222" s="134" t="e" cm="1">
        <f t="array" aca="1" ref="H222" ca="1">_xll.RiskNormal('SW7'!C$12,'SW7'!D$12,_xll.RiskTruncateP(0.05,0.95),_xll.RiskName("Water Intake Cow"),_xll.RiskUnits("L"))</f>
        <v>#NAME?</v>
      </c>
      <c r="I222" s="134" t="e">
        <f t="shared" ca="1" si="31"/>
        <v>#NAME?</v>
      </c>
      <c r="J222" s="134" t="e">
        <f t="shared" ca="1" si="32"/>
        <v>#NAME?</v>
      </c>
      <c r="K222" s="134" t="e" cm="1">
        <f t="array" aca="1" ref="K222" ca="1">_xll.RiskNormal(-0.0000000257*A222^4+0.0000163*A222^3-0.003686*A222^2+0.3024*A222+1.445,(-0.0000000257*A222^4+0.0000163*A222^3-0.003686*A222^2+0.3024*A222+1.445)*0.355,_xll.RiskTruncateP(0.05,0.95),_xll.RiskName("Milk Intake"),_xll.RiskUnits("kg"))</f>
        <v>#NAME?</v>
      </c>
      <c r="L222" s="134" t="e" cm="1">
        <f t="array" aca="1" ref="L222" ca="1">_xll.RiskNormal(5.4702*LN(A222)-22.889,(5.4702*LN(A222)-22.889)*0.35,_xll.RiskTruncateP(0.05,0.95),_xll.RiskName("DMI"),_xll.RiskUnits("kg"))</f>
        <v>#NAME?</v>
      </c>
      <c r="M222" s="134" t="e" cm="1">
        <f t="array" aca="1" ref="M222" ca="1">_xll.RiskNormal(0.0243*L222,0.005*L222,_xll.RiskTruncateP(0.05,0.95),_xll.RiskName("Soil Intake"),_xll.RiskUnits("kg"))</f>
        <v>#NAME?</v>
      </c>
      <c r="N222" s="134" t="e">
        <f t="shared" ca="1" si="34"/>
        <v>#NAME?</v>
      </c>
      <c r="O222" s="134" t="e">
        <f t="shared" ca="1" si="35"/>
        <v>#NAME?</v>
      </c>
      <c r="P222" s="134" t="e">
        <f t="shared" ca="1" si="29"/>
        <v>#NAME?</v>
      </c>
      <c r="Q222" s="134" t="e">
        <f t="shared" ca="1" si="29"/>
        <v>#NAME?</v>
      </c>
      <c r="R222" s="134" t="e">
        <f t="shared" ca="1" si="29"/>
        <v>#NAME?</v>
      </c>
      <c r="S222" s="134" t="e">
        <f t="shared" ca="1" si="36"/>
        <v>#NAME?</v>
      </c>
      <c r="T222" s="134" t="e" cm="1">
        <f t="array" aca="1" ref="T222" ca="1">U221-(U221*(0.5^(1/_xll.RiskNormal('SW7'!C$2,'SW7'!D$2,_xll.RiskTruncateP(0.05,0.95),_xll.RiskName("Halflife"),_xll.RiskUnits("d")))))</f>
        <v>#NAME?</v>
      </c>
      <c r="U222" s="134" t="e">
        <f t="shared" ca="1" si="37"/>
        <v>#NAME?</v>
      </c>
      <c r="V222" s="137" t="e" cm="1">
        <f t="array" aca="1" ref="V222" ca="1">(U222*_xll.RiskNormal('SW7'!C$3,'SW7'!D$3,_xll.RiskTruncateP(0.05,0.95),_xll.RiskName("PFAS MUSCLE FRAC"))/(B222*_xll.RiskNormal('SW7'!C$4,'SW7'!E$4,_xll.RiskTruncateP(0.05,0.95),_xll.RiskName("MUSCLE BW FRAC"))))/1000</f>
        <v>#NAME?</v>
      </c>
      <c r="W222" s="137" t="e" cm="1">
        <f t="array" aca="1" ref="W222" ca="1">V222/_xll.RiskNormal('SW7'!C$5,'SW7'!D$5,_xll.RiskTruncateP(0.05,0.95),_xll.RiskName("Serum Part"))</f>
        <v>#NAME?</v>
      </c>
    </row>
    <row r="223" spans="1:23" x14ac:dyDescent="0.35">
      <c r="A223" s="133">
        <f t="shared" si="33"/>
        <v>220</v>
      </c>
      <c r="B223" s="134" t="e" cm="1">
        <f t="array" aca="1" ref="B223" ca="1">B222+_xll.RiskNormal(0.5584 + 2*0.001787*A223 -3*0.00000155*A223^2 - 4*0.00000000133*A223^3,0.35*(0.5584 + 2*0.001787*A223 -3*0.00000155*A223^2 - 4*0.00000000133*A223^3),_xll.RiskTruncateP(0.05,0.95),_xll.RiskName("BW Gain"),_xll.RiskUnits("kg"))</f>
        <v>#NAME?</v>
      </c>
      <c r="C223" s="133" t="e" cm="1">
        <f t="array" aca="1" ref="C223" ca="1">_xll.RiskNormal(190,190*0.3941,_xll.RiskTruncateP(0.05,0.95),_xll.RiskName("Diet 1 Feed"),_xll.RiskUnits("ng/kg dry"))</f>
        <v>#NAME?</v>
      </c>
      <c r="D223" s="133">
        <v>0</v>
      </c>
      <c r="E223" s="163">
        <v>0</v>
      </c>
      <c r="F223" s="134" t="e" cm="1">
        <f t="array" aca="1" ref="F223" ca="1">_xll.RiskNormal((-0.0001*A223^2+0.0196*A223+11.697),(-0.0001*A223^2+0.0196*A223+11.697)*0.062,_xll.RiskTruncateP(0.05,0.95),_xll.RiskName("DMI Cow"),_xll.RiskUnits("kg"))</f>
        <v>#NAME?</v>
      </c>
      <c r="G223" s="134" t="e">
        <f t="shared" ca="1" si="30"/>
        <v>#NAME?</v>
      </c>
      <c r="H223" s="134" t="e" cm="1">
        <f t="array" aca="1" ref="H223" ca="1">_xll.RiskNormal('SW7'!C$12,'SW7'!D$12,_xll.RiskTruncateP(0.05,0.95),_xll.RiskName("Water Intake Cow"),_xll.RiskUnits("L"))</f>
        <v>#NAME?</v>
      </c>
      <c r="I223" s="134" t="e">
        <f t="shared" ca="1" si="31"/>
        <v>#NAME?</v>
      </c>
      <c r="J223" s="134" t="e">
        <f t="shared" ca="1" si="32"/>
        <v>#NAME?</v>
      </c>
      <c r="K223" s="134" t="e" cm="1">
        <f t="array" aca="1" ref="K223" ca="1">_xll.RiskNormal(-0.0000000257*A223^4+0.0000163*A223^3-0.003686*A223^2+0.3024*A223+1.445,(-0.0000000257*A223^4+0.0000163*A223^3-0.003686*A223^2+0.3024*A223+1.445)*0.355,_xll.RiskTruncateP(0.05,0.95),_xll.RiskName("Milk Intake"),_xll.RiskUnits("kg"))</f>
        <v>#NAME?</v>
      </c>
      <c r="L223" s="134" t="e" cm="1">
        <f t="array" aca="1" ref="L223" ca="1">_xll.RiskNormal(5.4702*LN(A223)-22.889,(5.4702*LN(A223)-22.889)*0.35,_xll.RiskTruncateP(0.05,0.95),_xll.RiskName("DMI"),_xll.RiskUnits("kg"))</f>
        <v>#NAME?</v>
      </c>
      <c r="M223" s="134" t="e" cm="1">
        <f t="array" aca="1" ref="M223" ca="1">_xll.RiskNormal(0.0243*L223,0.005*L223,_xll.RiskTruncateP(0.05,0.95),_xll.RiskName("Soil Intake"),_xll.RiskUnits("kg"))</f>
        <v>#NAME?</v>
      </c>
      <c r="N223" s="134" t="e">
        <f t="shared" ca="1" si="34"/>
        <v>#NAME?</v>
      </c>
      <c r="O223" s="134" t="e">
        <f t="shared" ca="1" si="35"/>
        <v>#NAME?</v>
      </c>
      <c r="P223" s="134" t="e">
        <f t="shared" ca="1" si="29"/>
        <v>#NAME?</v>
      </c>
      <c r="Q223" s="134" t="e">
        <f t="shared" ca="1" si="29"/>
        <v>#NAME?</v>
      </c>
      <c r="R223" s="134" t="e">
        <f t="shared" ca="1" si="29"/>
        <v>#NAME?</v>
      </c>
      <c r="S223" s="134" t="e">
        <f t="shared" ca="1" si="36"/>
        <v>#NAME?</v>
      </c>
      <c r="T223" s="134" t="e" cm="1">
        <f t="array" aca="1" ref="T223" ca="1">U222-(U222*(0.5^(1/_xll.RiskNormal('SW7'!C$2,'SW7'!D$2,_xll.RiskTruncateP(0.05,0.95),_xll.RiskName("Halflife"),_xll.RiskUnits("d")))))</f>
        <v>#NAME?</v>
      </c>
      <c r="U223" s="134" t="e">
        <f t="shared" ca="1" si="37"/>
        <v>#NAME?</v>
      </c>
      <c r="V223" s="137" t="e" cm="1">
        <f t="array" aca="1" ref="V223" ca="1">(U223*_xll.RiskNormal('SW7'!C$3,'SW7'!D$3,_xll.RiskTruncateP(0.05,0.95),_xll.RiskName("PFAS MUSCLE FRAC"))/(B223*_xll.RiskNormal('SW7'!C$4,'SW7'!E$4,_xll.RiskTruncateP(0.05,0.95),_xll.RiskName("MUSCLE BW FRAC"))))/1000</f>
        <v>#NAME?</v>
      </c>
      <c r="W223" s="137" t="e" cm="1">
        <f t="array" aca="1" ref="W223" ca="1">V223/_xll.RiskNormal('SW7'!C$5,'SW7'!D$5,_xll.RiskTruncateP(0.05,0.95),_xll.RiskName("Serum Part"))</f>
        <v>#NAME?</v>
      </c>
    </row>
    <row r="224" spans="1:23" x14ac:dyDescent="0.35">
      <c r="A224" s="133">
        <f t="shared" si="33"/>
        <v>221</v>
      </c>
      <c r="B224" s="134" t="e" cm="1">
        <f t="array" aca="1" ref="B224" ca="1">B223+_xll.RiskNormal(0.5584 + 2*0.001787*A224 -3*0.00000155*A224^2 - 4*0.00000000133*A224^3,0.35*(0.5584 + 2*0.001787*A224 -3*0.00000155*A224^2 - 4*0.00000000133*A224^3),_xll.RiskTruncateP(0.05,0.95),_xll.RiskName("BW Gain"),_xll.RiskUnits("kg"))</f>
        <v>#NAME?</v>
      </c>
      <c r="C224" s="133" t="e" cm="1">
        <f t="array" aca="1" ref="C224" ca="1">_xll.RiskNormal(190,190*0.3941,_xll.RiskTruncateP(0.05,0.95),_xll.RiskName("Diet 1 Feed"),_xll.RiskUnits("ng/kg dry"))</f>
        <v>#NAME?</v>
      </c>
      <c r="D224" s="133">
        <v>0</v>
      </c>
      <c r="E224" s="163">
        <v>0</v>
      </c>
      <c r="F224" s="134" t="e" cm="1">
        <f t="array" aca="1" ref="F224" ca="1">_xll.RiskNormal((-0.0001*A224^2+0.0196*A224+11.697),(-0.0001*A224^2+0.0196*A224+11.697)*0.062,_xll.RiskTruncateP(0.05,0.95),_xll.RiskName("DMI Cow"),_xll.RiskUnits("kg"))</f>
        <v>#NAME?</v>
      </c>
      <c r="G224" s="134" t="e">
        <f t="shared" ca="1" si="30"/>
        <v>#NAME?</v>
      </c>
      <c r="H224" s="134" t="e" cm="1">
        <f t="array" aca="1" ref="H224" ca="1">_xll.RiskNormal('SW7'!C$12,'SW7'!D$12,_xll.RiskTruncateP(0.05,0.95),_xll.RiskName("Water Intake Cow"),_xll.RiskUnits("L"))</f>
        <v>#NAME?</v>
      </c>
      <c r="I224" s="134" t="e">
        <f t="shared" ca="1" si="31"/>
        <v>#NAME?</v>
      </c>
      <c r="J224" s="134" t="e">
        <f t="shared" ca="1" si="32"/>
        <v>#NAME?</v>
      </c>
      <c r="K224" s="134" t="e" cm="1">
        <f t="array" aca="1" ref="K224" ca="1">_xll.RiskNormal(-0.0000000257*A224^4+0.0000163*A224^3-0.003686*A224^2+0.3024*A224+1.445,(-0.0000000257*A224^4+0.0000163*A224^3-0.003686*A224^2+0.3024*A224+1.445)*0.355,_xll.RiskTruncateP(0.05,0.95),_xll.RiskName("Milk Intake"),_xll.RiskUnits("kg"))</f>
        <v>#NAME?</v>
      </c>
      <c r="L224" s="134" t="e" cm="1">
        <f t="array" aca="1" ref="L224" ca="1">_xll.RiskNormal(5.4702*LN(A224)-22.889,(5.4702*LN(A224)-22.889)*0.35,_xll.RiskTruncateP(0.05,0.95),_xll.RiskName("DMI"),_xll.RiskUnits("kg"))</f>
        <v>#NAME?</v>
      </c>
      <c r="M224" s="134" t="e" cm="1">
        <f t="array" aca="1" ref="M224" ca="1">_xll.RiskNormal(0.0243*L224,0.005*L224,_xll.RiskTruncateP(0.05,0.95),_xll.RiskName("Soil Intake"),_xll.RiskUnits("kg"))</f>
        <v>#NAME?</v>
      </c>
      <c r="N224" s="134" t="e">
        <f t="shared" ca="1" si="34"/>
        <v>#NAME?</v>
      </c>
      <c r="O224" s="134" t="e">
        <f t="shared" ca="1" si="35"/>
        <v>#NAME?</v>
      </c>
      <c r="P224" s="134" t="e">
        <f t="shared" ca="1" si="29"/>
        <v>#NAME?</v>
      </c>
      <c r="Q224" s="134" t="e">
        <f t="shared" ca="1" si="29"/>
        <v>#NAME?</v>
      </c>
      <c r="R224" s="134" t="e">
        <f t="shared" ca="1" si="29"/>
        <v>#NAME?</v>
      </c>
      <c r="S224" s="134" t="e">
        <f t="shared" ca="1" si="36"/>
        <v>#NAME?</v>
      </c>
      <c r="T224" s="134" t="e" cm="1">
        <f t="array" aca="1" ref="T224" ca="1">U223-(U223*(0.5^(1/_xll.RiskNormal('SW7'!C$2,'SW7'!D$2,_xll.RiskTruncateP(0.05,0.95),_xll.RiskName("Halflife"),_xll.RiskUnits("d")))))</f>
        <v>#NAME?</v>
      </c>
      <c r="U224" s="134" t="e">
        <f t="shared" ca="1" si="37"/>
        <v>#NAME?</v>
      </c>
      <c r="V224" s="137" t="e" cm="1">
        <f t="array" aca="1" ref="V224" ca="1">(U224*_xll.RiskNormal('SW7'!C$3,'SW7'!D$3,_xll.RiskTruncateP(0.05,0.95),_xll.RiskName("PFAS MUSCLE FRAC"))/(B224*_xll.RiskNormal('SW7'!C$4,'SW7'!E$4,_xll.RiskTruncateP(0.05,0.95),_xll.RiskName("MUSCLE BW FRAC"))))/1000</f>
        <v>#NAME?</v>
      </c>
      <c r="W224" s="137" t="e" cm="1">
        <f t="array" aca="1" ref="W224" ca="1">V224/_xll.RiskNormal('SW7'!C$5,'SW7'!D$5,_xll.RiskTruncateP(0.05,0.95),_xll.RiskName("Serum Part"))</f>
        <v>#NAME?</v>
      </c>
    </row>
    <row r="225" spans="1:23" x14ac:dyDescent="0.35">
      <c r="A225" s="133">
        <f t="shared" si="33"/>
        <v>222</v>
      </c>
      <c r="B225" s="134" t="e" cm="1">
        <f t="array" aca="1" ref="B225" ca="1">B224+_xll.RiskNormal(0.5584 + 2*0.001787*A225 -3*0.00000155*A225^2 - 4*0.00000000133*A225^3,0.35*(0.5584 + 2*0.001787*A225 -3*0.00000155*A225^2 - 4*0.00000000133*A225^3),_xll.RiskTruncateP(0.05,0.95),_xll.RiskName("BW Gain"),_xll.RiskUnits("kg"))</f>
        <v>#NAME?</v>
      </c>
      <c r="C225" s="133" t="e" cm="1">
        <f t="array" aca="1" ref="C225" ca="1">_xll.RiskNormal(190,190*0.3941,_xll.RiskTruncateP(0.05,0.95),_xll.RiskName("Diet 1 Feed"),_xll.RiskUnits("ng/kg dry"))</f>
        <v>#NAME?</v>
      </c>
      <c r="D225" s="133">
        <v>0</v>
      </c>
      <c r="E225" s="163">
        <v>0</v>
      </c>
      <c r="F225" s="134" t="e" cm="1">
        <f t="array" aca="1" ref="F225" ca="1">_xll.RiskNormal((-0.0001*A225^2+0.0196*A225+11.697),(-0.0001*A225^2+0.0196*A225+11.697)*0.062,_xll.RiskTruncateP(0.05,0.95),_xll.RiskName("DMI Cow"),_xll.RiskUnits("kg"))</f>
        <v>#NAME?</v>
      </c>
      <c r="G225" s="134" t="e">
        <f t="shared" ca="1" si="30"/>
        <v>#NAME?</v>
      </c>
      <c r="H225" s="134" t="e" cm="1">
        <f t="array" aca="1" ref="H225" ca="1">_xll.RiskNormal('SW7'!C$12,'SW7'!D$12,_xll.RiskTruncateP(0.05,0.95),_xll.RiskName("Water Intake Cow"),_xll.RiskUnits("L"))</f>
        <v>#NAME?</v>
      </c>
      <c r="I225" s="134" t="e">
        <f t="shared" ca="1" si="31"/>
        <v>#NAME?</v>
      </c>
      <c r="J225" s="134" t="e">
        <f t="shared" ca="1" si="32"/>
        <v>#NAME?</v>
      </c>
      <c r="K225" s="134" t="e" cm="1">
        <f t="array" aca="1" ref="K225" ca="1">_xll.RiskNormal(-0.0000000257*A225^4+0.0000163*A225^3-0.003686*A225^2+0.3024*A225+1.445,(-0.0000000257*A225^4+0.0000163*A225^3-0.003686*A225^2+0.3024*A225+1.445)*0.355,_xll.RiskTruncateP(0.05,0.95),_xll.RiskName("Milk Intake"),_xll.RiskUnits("kg"))</f>
        <v>#NAME?</v>
      </c>
      <c r="L225" s="134" t="e" cm="1">
        <f t="array" aca="1" ref="L225" ca="1">_xll.RiskNormal(5.4702*LN(A225)-22.889,(5.4702*LN(A225)-22.889)*0.35,_xll.RiskTruncateP(0.05,0.95),_xll.RiskName("DMI"),_xll.RiskUnits("kg"))</f>
        <v>#NAME?</v>
      </c>
      <c r="M225" s="134" t="e" cm="1">
        <f t="array" aca="1" ref="M225" ca="1">_xll.RiskNormal(0.0243*L225,0.005*L225,_xll.RiskTruncateP(0.05,0.95),_xll.RiskName("Soil Intake"),_xll.RiskUnits("kg"))</f>
        <v>#NAME?</v>
      </c>
      <c r="N225" s="134" t="e">
        <f t="shared" ca="1" si="34"/>
        <v>#NAME?</v>
      </c>
      <c r="O225" s="134" t="e">
        <f t="shared" ca="1" si="35"/>
        <v>#NAME?</v>
      </c>
      <c r="P225" s="134" t="e">
        <f t="shared" ca="1" si="29"/>
        <v>#NAME?</v>
      </c>
      <c r="Q225" s="134" t="e">
        <f t="shared" ca="1" si="29"/>
        <v>#NAME?</v>
      </c>
      <c r="R225" s="134" t="e">
        <f t="shared" ca="1" si="29"/>
        <v>#NAME?</v>
      </c>
      <c r="S225" s="134" t="e">
        <f t="shared" ca="1" si="36"/>
        <v>#NAME?</v>
      </c>
      <c r="T225" s="134" t="e" cm="1">
        <f t="array" aca="1" ref="T225" ca="1">U224-(U224*(0.5^(1/_xll.RiskNormal('SW7'!C$2,'SW7'!D$2,_xll.RiskTruncateP(0.05,0.95),_xll.RiskName("Halflife"),_xll.RiskUnits("d")))))</f>
        <v>#NAME?</v>
      </c>
      <c r="U225" s="134" t="e">
        <f t="shared" ca="1" si="37"/>
        <v>#NAME?</v>
      </c>
      <c r="V225" s="137" t="e" cm="1">
        <f t="array" aca="1" ref="V225" ca="1">(U225*_xll.RiskNormal('SW7'!C$3,'SW7'!D$3,_xll.RiskTruncateP(0.05,0.95),_xll.RiskName("PFAS MUSCLE FRAC"))/(B225*_xll.RiskNormal('SW7'!C$4,'SW7'!E$4,_xll.RiskTruncateP(0.05,0.95),_xll.RiskName("MUSCLE BW FRAC"))))/1000</f>
        <v>#NAME?</v>
      </c>
      <c r="W225" s="137" t="e" cm="1">
        <f t="array" aca="1" ref="W225" ca="1">V225/_xll.RiskNormal('SW7'!C$5,'SW7'!D$5,_xll.RiskTruncateP(0.05,0.95),_xll.RiskName("Serum Part"))</f>
        <v>#NAME?</v>
      </c>
    </row>
    <row r="226" spans="1:23" x14ac:dyDescent="0.35">
      <c r="A226" s="133">
        <f t="shared" si="33"/>
        <v>223</v>
      </c>
      <c r="B226" s="134" t="e" cm="1">
        <f t="array" aca="1" ref="B226" ca="1">B225+_xll.RiskNormal(0.5584 + 2*0.001787*A226 -3*0.00000155*A226^2 - 4*0.00000000133*A226^3,0.35*(0.5584 + 2*0.001787*A226 -3*0.00000155*A226^2 - 4*0.00000000133*A226^3),_xll.RiskTruncateP(0.05,0.95),_xll.RiskName("BW Gain"),_xll.RiskUnits("kg"))</f>
        <v>#NAME?</v>
      </c>
      <c r="C226" s="133" t="e" cm="1">
        <f t="array" aca="1" ref="C226" ca="1">_xll.RiskNormal(190,190*0.3941,_xll.RiskTruncateP(0.05,0.95),_xll.RiskName("Diet 1 Feed"),_xll.RiskUnits("ng/kg dry"))</f>
        <v>#NAME?</v>
      </c>
      <c r="D226" s="133">
        <v>0</v>
      </c>
      <c r="E226" s="163">
        <v>0</v>
      </c>
      <c r="F226" s="134" t="e" cm="1">
        <f t="array" aca="1" ref="F226" ca="1">_xll.RiskNormal((-0.0001*A226^2+0.0196*A226+11.697),(-0.0001*A226^2+0.0196*A226+11.697)*0.062,_xll.RiskTruncateP(0.05,0.95),_xll.RiskName("DMI Cow"),_xll.RiskUnits("kg"))</f>
        <v>#NAME?</v>
      </c>
      <c r="G226" s="134" t="e">
        <f t="shared" ca="1" si="30"/>
        <v>#NAME?</v>
      </c>
      <c r="H226" s="134" t="e" cm="1">
        <f t="array" aca="1" ref="H226" ca="1">_xll.RiskNormal('SW7'!C$12,'SW7'!D$12,_xll.RiskTruncateP(0.05,0.95),_xll.RiskName("Water Intake Cow"),_xll.RiskUnits("L"))</f>
        <v>#NAME?</v>
      </c>
      <c r="I226" s="134" t="e">
        <f t="shared" ca="1" si="31"/>
        <v>#NAME?</v>
      </c>
      <c r="J226" s="134" t="e">
        <f t="shared" ca="1" si="32"/>
        <v>#NAME?</v>
      </c>
      <c r="K226" s="134" t="e" cm="1">
        <f t="array" aca="1" ref="K226" ca="1">_xll.RiskNormal(-0.0000000257*A226^4+0.0000163*A226^3-0.003686*A226^2+0.3024*A226+1.445,(-0.0000000257*A226^4+0.0000163*A226^3-0.003686*A226^2+0.3024*A226+1.445)*0.355,_xll.RiskTruncateP(0.05,0.95),_xll.RiskName("Milk Intake"),_xll.RiskUnits("kg"))</f>
        <v>#NAME?</v>
      </c>
      <c r="L226" s="134" t="e" cm="1">
        <f t="array" aca="1" ref="L226" ca="1">_xll.RiskNormal(5.4702*LN(A226)-22.889,(5.4702*LN(A226)-22.889)*0.35,_xll.RiskTruncateP(0.05,0.95),_xll.RiskName("DMI"),_xll.RiskUnits("kg"))</f>
        <v>#NAME?</v>
      </c>
      <c r="M226" s="134" t="e" cm="1">
        <f t="array" aca="1" ref="M226" ca="1">_xll.RiskNormal(0.0243*L226,0.005*L226,_xll.RiskTruncateP(0.05,0.95),_xll.RiskName("Soil Intake"),_xll.RiskUnits("kg"))</f>
        <v>#NAME?</v>
      </c>
      <c r="N226" s="134" t="e">
        <f t="shared" ca="1" si="34"/>
        <v>#NAME?</v>
      </c>
      <c r="O226" s="134" t="e">
        <f t="shared" ca="1" si="35"/>
        <v>#NAME?</v>
      </c>
      <c r="P226" s="134" t="e">
        <f t="shared" ref="P226:R289" ca="1" si="38">C226*L226</f>
        <v>#NAME?</v>
      </c>
      <c r="Q226" s="134" t="e">
        <f t="shared" ca="1" si="38"/>
        <v>#NAME?</v>
      </c>
      <c r="R226" s="134" t="e">
        <f t="shared" ca="1" si="38"/>
        <v>#NAME?</v>
      </c>
      <c r="S226" s="134" t="e">
        <f t="shared" ca="1" si="36"/>
        <v>#NAME?</v>
      </c>
      <c r="T226" s="134" t="e" cm="1">
        <f t="array" aca="1" ref="T226" ca="1">U225-(U225*(0.5^(1/_xll.RiskNormal('SW7'!C$2,'SW7'!D$2,_xll.RiskTruncateP(0.05,0.95),_xll.RiskName("Halflife"),_xll.RiskUnits("d")))))</f>
        <v>#NAME?</v>
      </c>
      <c r="U226" s="134" t="e">
        <f t="shared" ca="1" si="37"/>
        <v>#NAME?</v>
      </c>
      <c r="V226" s="137" t="e" cm="1">
        <f t="array" aca="1" ref="V226" ca="1">(U226*_xll.RiskNormal('SW7'!C$3,'SW7'!D$3,_xll.RiskTruncateP(0.05,0.95),_xll.RiskName("PFAS MUSCLE FRAC"))/(B226*_xll.RiskNormal('SW7'!C$4,'SW7'!E$4,_xll.RiskTruncateP(0.05,0.95),_xll.RiskName("MUSCLE BW FRAC"))))/1000</f>
        <v>#NAME?</v>
      </c>
      <c r="W226" s="137" t="e" cm="1">
        <f t="array" aca="1" ref="W226" ca="1">V226/_xll.RiskNormal('SW7'!C$5,'SW7'!D$5,_xll.RiskTruncateP(0.05,0.95),_xll.RiskName("Serum Part"))</f>
        <v>#NAME?</v>
      </c>
    </row>
    <row r="227" spans="1:23" x14ac:dyDescent="0.35">
      <c r="A227" s="133">
        <f t="shared" si="33"/>
        <v>224</v>
      </c>
      <c r="B227" s="134" t="e" cm="1">
        <f t="array" aca="1" ref="B227" ca="1">B226+_xll.RiskNormal(0.5584 + 2*0.001787*A227 -3*0.00000155*A227^2 - 4*0.00000000133*A227^3,0.35*(0.5584 + 2*0.001787*A227 -3*0.00000155*A227^2 - 4*0.00000000133*A227^3),_xll.RiskTruncateP(0.05,0.95),_xll.RiskName("BW Gain"),_xll.RiskUnits("kg"))</f>
        <v>#NAME?</v>
      </c>
      <c r="C227" s="133" t="e" cm="1">
        <f t="array" aca="1" ref="C227" ca="1">_xll.RiskNormal(190,190*0.3941,_xll.RiskTruncateP(0.05,0.95),_xll.RiskName("Diet 1 Feed"),_xll.RiskUnits("ng/kg dry"))</f>
        <v>#NAME?</v>
      </c>
      <c r="D227" s="133">
        <v>0</v>
      </c>
      <c r="E227" s="163">
        <v>0</v>
      </c>
      <c r="F227" s="134" t="e" cm="1">
        <f t="array" aca="1" ref="F227" ca="1">_xll.RiskNormal((-0.0001*A227^2+0.0196*A227+11.697),(-0.0001*A227^2+0.0196*A227+11.697)*0.062,_xll.RiskTruncateP(0.05,0.95),_xll.RiskName("DMI Cow"),_xll.RiskUnits("kg"))</f>
        <v>#NAME?</v>
      </c>
      <c r="G227" s="134" t="e">
        <f t="shared" ca="1" si="30"/>
        <v>#NAME?</v>
      </c>
      <c r="H227" s="134" t="e" cm="1">
        <f t="array" aca="1" ref="H227" ca="1">_xll.RiskNormal('SW7'!C$12,'SW7'!D$12,_xll.RiskTruncateP(0.05,0.95),_xll.RiskName("Water Intake Cow"),_xll.RiskUnits("L"))</f>
        <v>#NAME?</v>
      </c>
      <c r="I227" s="134" t="e">
        <f t="shared" ca="1" si="31"/>
        <v>#NAME?</v>
      </c>
      <c r="J227" s="134" t="e">
        <f t="shared" ca="1" si="32"/>
        <v>#NAME?</v>
      </c>
      <c r="K227" s="134" t="e" cm="1">
        <f t="array" aca="1" ref="K227" ca="1">_xll.RiskNormal(-0.0000000257*A227^4+0.0000163*A227^3-0.003686*A227^2+0.3024*A227+1.445,(-0.0000000257*A227^4+0.0000163*A227^3-0.003686*A227^2+0.3024*A227+1.445)*0.355,_xll.RiskTruncateP(0.05,0.95),_xll.RiskName("Milk Intake"),_xll.RiskUnits("kg"))</f>
        <v>#NAME?</v>
      </c>
      <c r="L227" s="134" t="e" cm="1">
        <f t="array" aca="1" ref="L227" ca="1">_xll.RiskNormal(5.4702*LN(A227)-22.889,(5.4702*LN(A227)-22.889)*0.35,_xll.RiskTruncateP(0.05,0.95),_xll.RiskName("DMI"),_xll.RiskUnits("kg"))</f>
        <v>#NAME?</v>
      </c>
      <c r="M227" s="134" t="e" cm="1">
        <f t="array" aca="1" ref="M227" ca="1">_xll.RiskNormal(0.0243*L227,0.005*L227,_xll.RiskTruncateP(0.05,0.95),_xll.RiskName("Soil Intake"),_xll.RiskUnits("kg"))</f>
        <v>#NAME?</v>
      </c>
      <c r="N227" s="134" t="e">
        <f t="shared" ca="1" si="34"/>
        <v>#NAME?</v>
      </c>
      <c r="O227" s="134" t="e">
        <f t="shared" ca="1" si="35"/>
        <v>#NAME?</v>
      </c>
      <c r="P227" s="134" t="e">
        <f t="shared" ca="1" si="38"/>
        <v>#NAME?</v>
      </c>
      <c r="Q227" s="134" t="e">
        <f t="shared" ca="1" si="38"/>
        <v>#NAME?</v>
      </c>
      <c r="R227" s="134" t="e">
        <f t="shared" ca="1" si="38"/>
        <v>#NAME?</v>
      </c>
      <c r="S227" s="134" t="e">
        <f t="shared" ca="1" si="36"/>
        <v>#NAME?</v>
      </c>
      <c r="T227" s="134" t="e" cm="1">
        <f t="array" aca="1" ref="T227" ca="1">U226-(U226*(0.5^(1/_xll.RiskNormal('SW7'!C$2,'SW7'!D$2,_xll.RiskTruncateP(0.05,0.95),_xll.RiskName("Halflife"),_xll.RiskUnits("d")))))</f>
        <v>#NAME?</v>
      </c>
      <c r="U227" s="134" t="e">
        <f t="shared" ca="1" si="37"/>
        <v>#NAME?</v>
      </c>
      <c r="V227" s="137" t="e" cm="1">
        <f t="array" aca="1" ref="V227" ca="1">(U227*_xll.RiskNormal('SW7'!C$3,'SW7'!D$3,_xll.RiskTruncateP(0.05,0.95),_xll.RiskName("PFAS MUSCLE FRAC"))/(B227*_xll.RiskNormal('SW7'!C$4,'SW7'!E$4,_xll.RiskTruncateP(0.05,0.95),_xll.RiskName("MUSCLE BW FRAC"))))/1000</f>
        <v>#NAME?</v>
      </c>
      <c r="W227" s="137" t="e" cm="1">
        <f t="array" aca="1" ref="W227" ca="1">V227/_xll.RiskNormal('SW7'!C$5,'SW7'!D$5,_xll.RiskTruncateP(0.05,0.95),_xll.RiskName("Serum Part"))</f>
        <v>#NAME?</v>
      </c>
    </row>
    <row r="228" spans="1:23" x14ac:dyDescent="0.35">
      <c r="A228" s="133">
        <f t="shared" si="33"/>
        <v>225</v>
      </c>
      <c r="B228" s="134" t="e" cm="1">
        <f t="array" aca="1" ref="B228" ca="1">B227+_xll.RiskNormal(0.5584 + 2*0.001787*A228 -3*0.00000155*A228^2 - 4*0.00000000133*A228^3,0.35*(0.5584 + 2*0.001787*A228 -3*0.00000155*A228^2 - 4*0.00000000133*A228^3),_xll.RiskTruncateP(0.05,0.95),_xll.RiskName("BW Gain"),_xll.RiskUnits("kg"))</f>
        <v>#NAME?</v>
      </c>
      <c r="C228" s="133" t="e" cm="1">
        <f t="array" aca="1" ref="C228" ca="1">_xll.RiskNormal(190,190*0.3941,_xll.RiskTruncateP(0.05,0.95),_xll.RiskName("Diet 1 Feed"),_xll.RiskUnits("ng/kg dry"))</f>
        <v>#NAME?</v>
      </c>
      <c r="D228" s="133">
        <v>0</v>
      </c>
      <c r="E228" s="163">
        <v>0</v>
      </c>
      <c r="F228" s="134" t="e" cm="1">
        <f t="array" aca="1" ref="F228" ca="1">_xll.RiskNormal((-0.0001*A228^2+0.0196*A228+11.697),(-0.0001*A228^2+0.0196*A228+11.697)*0.062,_xll.RiskTruncateP(0.05,0.95),_xll.RiskName("DMI Cow"),_xll.RiskUnits("kg"))</f>
        <v>#NAME?</v>
      </c>
      <c r="G228" s="134" t="e">
        <f t="shared" ca="1" si="30"/>
        <v>#NAME?</v>
      </c>
      <c r="H228" s="134" t="e" cm="1">
        <f t="array" aca="1" ref="H228" ca="1">_xll.RiskNormal('SW7'!C$12,'SW7'!D$12,_xll.RiskTruncateP(0.05,0.95),_xll.RiskName("Water Intake Cow"),_xll.RiskUnits("L"))</f>
        <v>#NAME?</v>
      </c>
      <c r="I228" s="134" t="e">
        <f t="shared" ca="1" si="31"/>
        <v>#NAME?</v>
      </c>
      <c r="J228" s="134" t="e">
        <f t="shared" ca="1" si="32"/>
        <v>#NAME?</v>
      </c>
      <c r="K228" s="134" t="e" cm="1">
        <f t="array" aca="1" ref="K228" ca="1">_xll.RiskNormal(-0.0000000257*A228^4+0.0000163*A228^3-0.003686*A228^2+0.3024*A228+1.445,(-0.0000000257*A228^4+0.0000163*A228^3-0.003686*A228^2+0.3024*A228+1.445)*0.355,_xll.RiskTruncateP(0.05,0.95),_xll.RiskName("Milk Intake"),_xll.RiskUnits("kg"))</f>
        <v>#NAME?</v>
      </c>
      <c r="L228" s="134" t="e" cm="1">
        <f t="array" aca="1" ref="L228" ca="1">_xll.RiskNormal(5.4702*LN(A228)-22.889,(5.4702*LN(A228)-22.889)*0.35,_xll.RiskTruncateP(0.05,0.95),_xll.RiskName("DMI"),_xll.RiskUnits("kg"))</f>
        <v>#NAME?</v>
      </c>
      <c r="M228" s="134" t="e" cm="1">
        <f t="array" aca="1" ref="M228" ca="1">_xll.RiskNormal(0.0243*L228,0.005*L228,_xll.RiskTruncateP(0.05,0.95),_xll.RiskName("Soil Intake"),_xll.RiskUnits("kg"))</f>
        <v>#NAME?</v>
      </c>
      <c r="N228" s="134" t="e">
        <f t="shared" ca="1" si="34"/>
        <v>#NAME?</v>
      </c>
      <c r="O228" s="134" t="e">
        <f t="shared" ca="1" si="35"/>
        <v>#NAME?</v>
      </c>
      <c r="P228" s="134" t="e">
        <f t="shared" ca="1" si="38"/>
        <v>#NAME?</v>
      </c>
      <c r="Q228" s="134" t="e">
        <f t="shared" ca="1" si="38"/>
        <v>#NAME?</v>
      </c>
      <c r="R228" s="134" t="e">
        <f t="shared" ca="1" si="38"/>
        <v>#NAME?</v>
      </c>
      <c r="S228" s="134" t="e">
        <f t="shared" ca="1" si="36"/>
        <v>#NAME?</v>
      </c>
      <c r="T228" s="134" t="e" cm="1">
        <f t="array" aca="1" ref="T228" ca="1">U227-(U227*(0.5^(1/_xll.RiskNormal('SW7'!C$2,'SW7'!D$2,_xll.RiskTruncateP(0.05,0.95),_xll.RiskName("Halflife"),_xll.RiskUnits("d")))))</f>
        <v>#NAME?</v>
      </c>
      <c r="U228" s="134" t="e">
        <f t="shared" ca="1" si="37"/>
        <v>#NAME?</v>
      </c>
      <c r="V228" s="137" t="e" cm="1">
        <f t="array" aca="1" ref="V228" ca="1">(U228*_xll.RiskNormal('SW7'!C$3,'SW7'!D$3,_xll.RiskTruncateP(0.05,0.95),_xll.RiskName("PFAS MUSCLE FRAC"))/(B228*_xll.RiskNormal('SW7'!C$4,'SW7'!E$4,_xll.RiskTruncateP(0.05,0.95),_xll.RiskName("MUSCLE BW FRAC"))))/1000</f>
        <v>#NAME?</v>
      </c>
      <c r="W228" s="137" t="e" cm="1">
        <f t="array" aca="1" ref="W228" ca="1">V228/_xll.RiskNormal('SW7'!C$5,'SW7'!D$5,_xll.RiskTruncateP(0.05,0.95),_xll.RiskName("Serum Part"))</f>
        <v>#NAME?</v>
      </c>
    </row>
    <row r="229" spans="1:23" x14ac:dyDescent="0.35">
      <c r="A229" s="133">
        <f t="shared" si="33"/>
        <v>226</v>
      </c>
      <c r="B229" s="134" t="e" cm="1">
        <f t="array" aca="1" ref="B229" ca="1">B228+_xll.RiskNormal(0.5584 + 2*0.001787*A229 -3*0.00000155*A229^2 - 4*0.00000000133*A229^3,0.35*(0.5584 + 2*0.001787*A229 -3*0.00000155*A229^2 - 4*0.00000000133*A229^3),_xll.RiskTruncateP(0.05,0.95),_xll.RiskName("BW Gain"),_xll.RiskUnits("kg"))</f>
        <v>#NAME?</v>
      </c>
      <c r="C229" s="133" t="e" cm="1">
        <f t="array" aca="1" ref="C229" ca="1">_xll.RiskNormal(190,190*0.3941,_xll.RiskTruncateP(0.05,0.95),_xll.RiskName("Diet 1 Feed"),_xll.RiskUnits("ng/kg dry"))</f>
        <v>#NAME?</v>
      </c>
      <c r="D229" s="133">
        <v>0</v>
      </c>
      <c r="E229" s="163">
        <v>0</v>
      </c>
      <c r="F229" s="134" t="e" cm="1">
        <f t="array" aca="1" ref="F229" ca="1">_xll.RiskNormal((-0.0001*A229^2+0.0196*A229+11.697),(-0.0001*A229^2+0.0196*A229+11.697)*0.062,_xll.RiskTruncateP(0.05,0.95),_xll.RiskName("DMI Cow"),_xll.RiskUnits("kg"))</f>
        <v>#NAME?</v>
      </c>
      <c r="G229" s="134" t="e">
        <f t="shared" ca="1" si="30"/>
        <v>#NAME?</v>
      </c>
      <c r="H229" s="134" t="e" cm="1">
        <f t="array" aca="1" ref="H229" ca="1">_xll.RiskNormal('SW7'!C$12,'SW7'!D$12,_xll.RiskTruncateP(0.05,0.95),_xll.RiskName("Water Intake Cow"),_xll.RiskUnits("L"))</f>
        <v>#NAME?</v>
      </c>
      <c r="I229" s="134" t="e">
        <f t="shared" ca="1" si="31"/>
        <v>#NAME?</v>
      </c>
      <c r="J229" s="134" t="e">
        <f t="shared" ca="1" si="32"/>
        <v>#NAME?</v>
      </c>
      <c r="K229" s="134" t="e" cm="1">
        <f t="array" aca="1" ref="K229" ca="1">_xll.RiskNormal(-0.0000000257*A229^4+0.0000163*A229^3-0.003686*A229^2+0.3024*A229+1.445,(-0.0000000257*A229^4+0.0000163*A229^3-0.003686*A229^2+0.3024*A229+1.445)*0.355,_xll.RiskTruncateP(0.05,0.95),_xll.RiskName("Milk Intake"),_xll.RiskUnits("kg"))</f>
        <v>#NAME?</v>
      </c>
      <c r="L229" s="134" t="e" cm="1">
        <f t="array" aca="1" ref="L229" ca="1">_xll.RiskNormal(5.4702*LN(A229)-22.889,(5.4702*LN(A229)-22.889)*0.35,_xll.RiskTruncateP(0.05,0.95),_xll.RiskName("DMI"),_xll.RiskUnits("kg"))</f>
        <v>#NAME?</v>
      </c>
      <c r="M229" s="134" t="e" cm="1">
        <f t="array" aca="1" ref="M229" ca="1">_xll.RiskNormal(0.0243*L229,0.005*L229,_xll.RiskTruncateP(0.05,0.95),_xll.RiskName("Soil Intake"),_xll.RiskUnits("kg"))</f>
        <v>#NAME?</v>
      </c>
      <c r="N229" s="134" t="e">
        <f t="shared" ca="1" si="34"/>
        <v>#NAME?</v>
      </c>
      <c r="O229" s="134" t="e">
        <f t="shared" ca="1" si="35"/>
        <v>#NAME?</v>
      </c>
      <c r="P229" s="134" t="e">
        <f t="shared" ca="1" si="38"/>
        <v>#NAME?</v>
      </c>
      <c r="Q229" s="134" t="e">
        <f t="shared" ca="1" si="38"/>
        <v>#NAME?</v>
      </c>
      <c r="R229" s="134" t="e">
        <f t="shared" ca="1" si="38"/>
        <v>#NAME?</v>
      </c>
      <c r="S229" s="134" t="e">
        <f t="shared" ca="1" si="36"/>
        <v>#NAME?</v>
      </c>
      <c r="T229" s="134" t="e" cm="1">
        <f t="array" aca="1" ref="T229" ca="1">U228-(U228*(0.5^(1/_xll.RiskNormal('SW7'!C$2,'SW7'!D$2,_xll.RiskTruncateP(0.05,0.95),_xll.RiskName("Halflife"),_xll.RiskUnits("d")))))</f>
        <v>#NAME?</v>
      </c>
      <c r="U229" s="134" t="e">
        <f t="shared" ca="1" si="37"/>
        <v>#NAME?</v>
      </c>
      <c r="V229" s="137" t="e" cm="1">
        <f t="array" aca="1" ref="V229" ca="1">(U229*_xll.RiskNormal('SW7'!C$3,'SW7'!D$3,_xll.RiskTruncateP(0.05,0.95),_xll.RiskName("PFAS MUSCLE FRAC"))/(B229*_xll.RiskNormal('SW7'!C$4,'SW7'!E$4,_xll.RiskTruncateP(0.05,0.95),_xll.RiskName("MUSCLE BW FRAC"))))/1000</f>
        <v>#NAME?</v>
      </c>
      <c r="W229" s="137" t="e" cm="1">
        <f t="array" aca="1" ref="W229" ca="1">V229/_xll.RiskNormal('SW7'!C$5,'SW7'!D$5,_xll.RiskTruncateP(0.05,0.95),_xll.RiskName("Serum Part"))</f>
        <v>#NAME?</v>
      </c>
    </row>
    <row r="230" spans="1:23" x14ac:dyDescent="0.35">
      <c r="A230" s="133">
        <f t="shared" si="33"/>
        <v>227</v>
      </c>
      <c r="B230" s="134" t="e" cm="1">
        <f t="array" aca="1" ref="B230" ca="1">B229+_xll.RiskNormal(0.5584 + 2*0.001787*A230 -3*0.00000155*A230^2 - 4*0.00000000133*A230^3,0.35*(0.5584 + 2*0.001787*A230 -3*0.00000155*A230^2 - 4*0.00000000133*A230^3),_xll.RiskTruncateP(0.05,0.95),_xll.RiskName("BW Gain"),_xll.RiskUnits("kg"))</f>
        <v>#NAME?</v>
      </c>
      <c r="C230" s="133" t="e" cm="1">
        <f t="array" aca="1" ref="C230" ca="1">_xll.RiskNormal(190,190*0.3941,_xll.RiskTruncateP(0.05,0.95),_xll.RiskName("Diet 1 Feed"),_xll.RiskUnits("ng/kg dry"))</f>
        <v>#NAME?</v>
      </c>
      <c r="D230" s="133">
        <v>0</v>
      </c>
      <c r="E230" s="163">
        <v>0</v>
      </c>
      <c r="F230" s="134" t="e" cm="1">
        <f t="array" aca="1" ref="F230" ca="1">_xll.RiskNormal((-0.0001*A230^2+0.0196*A230+11.697),(-0.0001*A230^2+0.0196*A230+11.697)*0.062,_xll.RiskTruncateP(0.05,0.95),_xll.RiskName("DMI Cow"),_xll.RiskUnits("kg"))</f>
        <v>#NAME?</v>
      </c>
      <c r="G230" s="134" t="e">
        <f t="shared" ca="1" si="30"/>
        <v>#NAME?</v>
      </c>
      <c r="H230" s="134" t="e" cm="1">
        <f t="array" aca="1" ref="H230" ca="1">_xll.RiskNormal('SW7'!C$12,'SW7'!D$12,_xll.RiskTruncateP(0.05,0.95),_xll.RiskName("Water Intake Cow"),_xll.RiskUnits("L"))</f>
        <v>#NAME?</v>
      </c>
      <c r="I230" s="134" t="e">
        <f t="shared" ca="1" si="31"/>
        <v>#NAME?</v>
      </c>
      <c r="J230" s="134" t="e">
        <f t="shared" ca="1" si="32"/>
        <v>#NAME?</v>
      </c>
      <c r="K230" s="134" t="e" cm="1">
        <f t="array" aca="1" ref="K230" ca="1">_xll.RiskNormal(-0.0000000257*A230^4+0.0000163*A230^3-0.003686*A230^2+0.3024*A230+1.445,(-0.0000000257*A230^4+0.0000163*A230^3-0.003686*A230^2+0.3024*A230+1.445)*0.355,_xll.RiskTruncateP(0.05,0.95),_xll.RiskName("Milk Intake"),_xll.RiskUnits("kg"))</f>
        <v>#NAME?</v>
      </c>
      <c r="L230" s="134" t="e" cm="1">
        <f t="array" aca="1" ref="L230" ca="1">_xll.RiskNormal(5.4702*LN(A230)-22.889,(5.4702*LN(A230)-22.889)*0.35,_xll.RiskTruncateP(0.05,0.95),_xll.RiskName("DMI"),_xll.RiskUnits("kg"))</f>
        <v>#NAME?</v>
      </c>
      <c r="M230" s="134" t="e" cm="1">
        <f t="array" aca="1" ref="M230" ca="1">_xll.RiskNormal(0.0243*L230,0.005*L230,_xll.RiskTruncateP(0.05,0.95),_xll.RiskName("Soil Intake"),_xll.RiskUnits("kg"))</f>
        <v>#NAME?</v>
      </c>
      <c r="N230" s="134" t="e">
        <f t="shared" ca="1" si="34"/>
        <v>#NAME?</v>
      </c>
      <c r="O230" s="134" t="e">
        <f t="shared" ca="1" si="35"/>
        <v>#NAME?</v>
      </c>
      <c r="P230" s="134" t="e">
        <f t="shared" ca="1" si="38"/>
        <v>#NAME?</v>
      </c>
      <c r="Q230" s="134" t="e">
        <f t="shared" ca="1" si="38"/>
        <v>#NAME?</v>
      </c>
      <c r="R230" s="134" t="e">
        <f t="shared" ca="1" si="38"/>
        <v>#NAME?</v>
      </c>
      <c r="S230" s="134" t="e">
        <f t="shared" ca="1" si="36"/>
        <v>#NAME?</v>
      </c>
      <c r="T230" s="134" t="e" cm="1">
        <f t="array" aca="1" ref="T230" ca="1">U229-(U229*(0.5^(1/_xll.RiskNormal('SW7'!C$2,'SW7'!D$2,_xll.RiskTruncateP(0.05,0.95),_xll.RiskName("Halflife"),_xll.RiskUnits("d")))))</f>
        <v>#NAME?</v>
      </c>
      <c r="U230" s="134" t="e">
        <f t="shared" ca="1" si="37"/>
        <v>#NAME?</v>
      </c>
      <c r="V230" s="137" t="e" cm="1">
        <f t="array" aca="1" ref="V230" ca="1">(U230*_xll.RiskNormal('SW7'!C$3,'SW7'!D$3,_xll.RiskTruncateP(0.05,0.95),_xll.RiskName("PFAS MUSCLE FRAC"))/(B230*_xll.RiskNormal('SW7'!C$4,'SW7'!E$4,_xll.RiskTruncateP(0.05,0.95),_xll.RiskName("MUSCLE BW FRAC"))))/1000</f>
        <v>#NAME?</v>
      </c>
      <c r="W230" s="137" t="e" cm="1">
        <f t="array" aca="1" ref="W230" ca="1">V230/_xll.RiskNormal('SW7'!C$5,'SW7'!D$5,_xll.RiskTruncateP(0.05,0.95),_xll.RiskName("Serum Part"))</f>
        <v>#NAME?</v>
      </c>
    </row>
    <row r="231" spans="1:23" x14ac:dyDescent="0.35">
      <c r="A231" s="133">
        <f t="shared" si="33"/>
        <v>228</v>
      </c>
      <c r="B231" s="134" t="e" cm="1">
        <f t="array" aca="1" ref="B231" ca="1">B230+_xll.RiskNormal(0.5584 + 2*0.001787*A231 -3*0.00000155*A231^2 - 4*0.00000000133*A231^3,0.35*(0.5584 + 2*0.001787*A231 -3*0.00000155*A231^2 - 4*0.00000000133*A231^3),_xll.RiskTruncateP(0.05,0.95),_xll.RiskName("BW Gain"),_xll.RiskUnits("kg"))</f>
        <v>#NAME?</v>
      </c>
      <c r="C231" s="133" t="e" cm="1">
        <f t="array" aca="1" ref="C231" ca="1">_xll.RiskNormal(190,190*0.3941,_xll.RiskTruncateP(0.05,0.95),_xll.RiskName("Diet 1 Feed"),_xll.RiskUnits("ng/kg dry"))</f>
        <v>#NAME?</v>
      </c>
      <c r="D231" s="133">
        <v>0</v>
      </c>
      <c r="E231" s="163">
        <v>0</v>
      </c>
      <c r="F231" s="134" t="e" cm="1">
        <f t="array" aca="1" ref="F231" ca="1">_xll.RiskNormal((-0.0001*A231^2+0.0196*A231+11.697),(-0.0001*A231^2+0.0196*A231+11.697)*0.062,_xll.RiskTruncateP(0.05,0.95),_xll.RiskName("DMI Cow"),_xll.RiskUnits("kg"))</f>
        <v>#NAME?</v>
      </c>
      <c r="G231" s="134" t="e">
        <f t="shared" ca="1" si="30"/>
        <v>#NAME?</v>
      </c>
      <c r="H231" s="134" t="e" cm="1">
        <f t="array" aca="1" ref="H231" ca="1">_xll.RiskNormal('SW7'!C$12,'SW7'!D$12,_xll.RiskTruncateP(0.05,0.95),_xll.RiskName("Water Intake Cow"),_xll.RiskUnits("L"))</f>
        <v>#NAME?</v>
      </c>
      <c r="I231" s="134" t="e">
        <f t="shared" ca="1" si="31"/>
        <v>#NAME?</v>
      </c>
      <c r="J231" s="134" t="e">
        <f t="shared" ca="1" si="32"/>
        <v>#NAME?</v>
      </c>
      <c r="K231" s="134" t="e" cm="1">
        <f t="array" aca="1" ref="K231" ca="1">_xll.RiskNormal(-0.0000000257*A231^4+0.0000163*A231^3-0.003686*A231^2+0.3024*A231+1.445,(-0.0000000257*A231^4+0.0000163*A231^3-0.003686*A231^2+0.3024*A231+1.445)*0.355,_xll.RiskTruncateP(0.05,0.95),_xll.RiskName("Milk Intake"),_xll.RiskUnits("kg"))</f>
        <v>#NAME?</v>
      </c>
      <c r="L231" s="134" t="e" cm="1">
        <f t="array" aca="1" ref="L231" ca="1">_xll.RiskNormal(5.4702*LN(A231)-22.889,(5.4702*LN(A231)-22.889)*0.35,_xll.RiskTruncateP(0.05,0.95),_xll.RiskName("DMI"),_xll.RiskUnits("kg"))</f>
        <v>#NAME?</v>
      </c>
      <c r="M231" s="134" t="e" cm="1">
        <f t="array" aca="1" ref="M231" ca="1">_xll.RiskNormal(0.0243*L231,0.005*L231,_xll.RiskTruncateP(0.05,0.95),_xll.RiskName("Soil Intake"),_xll.RiskUnits("kg"))</f>
        <v>#NAME?</v>
      </c>
      <c r="N231" s="134" t="e">
        <f t="shared" ca="1" si="34"/>
        <v>#NAME?</v>
      </c>
      <c r="O231" s="134" t="e">
        <f t="shared" ca="1" si="35"/>
        <v>#NAME?</v>
      </c>
      <c r="P231" s="134" t="e">
        <f t="shared" ca="1" si="38"/>
        <v>#NAME?</v>
      </c>
      <c r="Q231" s="134" t="e">
        <f t="shared" ca="1" si="38"/>
        <v>#NAME?</v>
      </c>
      <c r="R231" s="134" t="e">
        <f t="shared" ca="1" si="38"/>
        <v>#NAME?</v>
      </c>
      <c r="S231" s="134" t="e">
        <f t="shared" ca="1" si="36"/>
        <v>#NAME?</v>
      </c>
      <c r="T231" s="134" t="e" cm="1">
        <f t="array" aca="1" ref="T231" ca="1">U230-(U230*(0.5^(1/_xll.RiskNormal('SW7'!C$2,'SW7'!D$2,_xll.RiskTruncateP(0.05,0.95),_xll.RiskName("Halflife"),_xll.RiskUnits("d")))))</f>
        <v>#NAME?</v>
      </c>
      <c r="U231" s="134" t="e">
        <f t="shared" ca="1" si="37"/>
        <v>#NAME?</v>
      </c>
      <c r="V231" s="137" t="e" cm="1">
        <f t="array" aca="1" ref="V231" ca="1">(U231*_xll.RiskNormal('SW7'!C$3,'SW7'!D$3,_xll.RiskTruncateP(0.05,0.95),_xll.RiskName("PFAS MUSCLE FRAC"))/(B231*_xll.RiskNormal('SW7'!C$4,'SW7'!E$4,_xll.RiskTruncateP(0.05,0.95),_xll.RiskName("MUSCLE BW FRAC"))))/1000</f>
        <v>#NAME?</v>
      </c>
      <c r="W231" s="137" t="e" cm="1">
        <f t="array" aca="1" ref="W231" ca="1">V231/_xll.RiskNormal('SW7'!C$5,'SW7'!D$5,_xll.RiskTruncateP(0.05,0.95),_xll.RiskName("Serum Part"))</f>
        <v>#NAME?</v>
      </c>
    </row>
    <row r="232" spans="1:23" x14ac:dyDescent="0.35">
      <c r="A232" s="133">
        <f t="shared" si="33"/>
        <v>229</v>
      </c>
      <c r="B232" s="134" t="e" cm="1">
        <f t="array" aca="1" ref="B232" ca="1">B231+_xll.RiskNormal(0.5584 + 2*0.001787*A232 -3*0.00000155*A232^2 - 4*0.00000000133*A232^3,0.35*(0.5584 + 2*0.001787*A232 -3*0.00000155*A232^2 - 4*0.00000000133*A232^3),_xll.RiskTruncateP(0.05,0.95),_xll.RiskName("BW Gain"),_xll.RiskUnits("kg"))</f>
        <v>#NAME?</v>
      </c>
      <c r="C232" s="133" t="e" cm="1">
        <f t="array" aca="1" ref="C232" ca="1">_xll.RiskNormal(190,190*0.3941,_xll.RiskTruncateP(0.05,0.95),_xll.RiskName("Diet 1 Feed"),_xll.RiskUnits("ng/kg dry"))</f>
        <v>#NAME?</v>
      </c>
      <c r="D232" s="133">
        <v>0</v>
      </c>
      <c r="E232" s="163">
        <v>0</v>
      </c>
      <c r="F232" s="134" t="e" cm="1">
        <f t="array" aca="1" ref="F232" ca="1">_xll.RiskNormal((-0.0001*A232^2+0.0196*A232+11.697),(-0.0001*A232^2+0.0196*A232+11.697)*0.062,_xll.RiskTruncateP(0.05,0.95),_xll.RiskName("DMI Cow"),_xll.RiskUnits("kg"))</f>
        <v>#NAME?</v>
      </c>
      <c r="G232" s="134" t="e">
        <f t="shared" ca="1" si="30"/>
        <v>#NAME?</v>
      </c>
      <c r="H232" s="134" t="e" cm="1">
        <f t="array" aca="1" ref="H232" ca="1">_xll.RiskNormal('SW7'!C$12,'SW7'!D$12,_xll.RiskTruncateP(0.05,0.95),_xll.RiskName("Water Intake Cow"),_xll.RiskUnits("L"))</f>
        <v>#NAME?</v>
      </c>
      <c r="I232" s="134" t="e">
        <f t="shared" ca="1" si="31"/>
        <v>#NAME?</v>
      </c>
      <c r="J232" s="134" t="e">
        <f t="shared" ca="1" si="32"/>
        <v>#NAME?</v>
      </c>
      <c r="K232" s="134" t="e" cm="1">
        <f t="array" aca="1" ref="K232" ca="1">_xll.RiskNormal(-0.0000000257*A232^4+0.0000163*A232^3-0.003686*A232^2+0.3024*A232+1.445,(-0.0000000257*A232^4+0.0000163*A232^3-0.003686*A232^2+0.3024*A232+1.445)*0.355,_xll.RiskTruncateP(0.05,0.95),_xll.RiskName("Milk Intake"),_xll.RiskUnits("kg"))</f>
        <v>#NAME?</v>
      </c>
      <c r="L232" s="134" t="e" cm="1">
        <f t="array" aca="1" ref="L232" ca="1">_xll.RiskNormal(5.4702*LN(A232)-22.889,(5.4702*LN(A232)-22.889)*0.35,_xll.RiskTruncateP(0.05,0.95),_xll.RiskName("DMI"),_xll.RiskUnits("kg"))</f>
        <v>#NAME?</v>
      </c>
      <c r="M232" s="134" t="e" cm="1">
        <f t="array" aca="1" ref="M232" ca="1">_xll.RiskNormal(0.0243*L232,0.005*L232,_xll.RiskTruncateP(0.05,0.95),_xll.RiskName("Soil Intake"),_xll.RiskUnits("kg"))</f>
        <v>#NAME?</v>
      </c>
      <c r="N232" s="134" t="e">
        <f t="shared" ca="1" si="34"/>
        <v>#NAME?</v>
      </c>
      <c r="O232" s="134" t="e">
        <f t="shared" ca="1" si="35"/>
        <v>#NAME?</v>
      </c>
      <c r="P232" s="134" t="e">
        <f t="shared" ca="1" si="38"/>
        <v>#NAME?</v>
      </c>
      <c r="Q232" s="134" t="e">
        <f t="shared" ca="1" si="38"/>
        <v>#NAME?</v>
      </c>
      <c r="R232" s="134" t="e">
        <f t="shared" ca="1" si="38"/>
        <v>#NAME?</v>
      </c>
      <c r="S232" s="134" t="e">
        <f t="shared" ca="1" si="36"/>
        <v>#NAME?</v>
      </c>
      <c r="T232" s="134" t="e" cm="1">
        <f t="array" aca="1" ref="T232" ca="1">U231-(U231*(0.5^(1/_xll.RiskNormal('SW7'!C$2,'SW7'!D$2,_xll.RiskTruncateP(0.05,0.95),_xll.RiskName("Halflife"),_xll.RiskUnits("d")))))</f>
        <v>#NAME?</v>
      </c>
      <c r="U232" s="134" t="e">
        <f t="shared" ca="1" si="37"/>
        <v>#NAME?</v>
      </c>
      <c r="V232" s="137" t="e" cm="1">
        <f t="array" aca="1" ref="V232" ca="1">(U232*_xll.RiskNormal('SW7'!C$3,'SW7'!D$3,_xll.RiskTruncateP(0.05,0.95),_xll.RiskName("PFAS MUSCLE FRAC"))/(B232*_xll.RiskNormal('SW7'!C$4,'SW7'!E$4,_xll.RiskTruncateP(0.05,0.95),_xll.RiskName("MUSCLE BW FRAC"))))/1000</f>
        <v>#NAME?</v>
      </c>
      <c r="W232" s="137" t="e" cm="1">
        <f t="array" aca="1" ref="W232" ca="1">V232/_xll.RiskNormal('SW7'!C$5,'SW7'!D$5,_xll.RiskTruncateP(0.05,0.95),_xll.RiskName("Serum Part"))</f>
        <v>#NAME?</v>
      </c>
    </row>
    <row r="233" spans="1:23" x14ac:dyDescent="0.35">
      <c r="A233" s="133">
        <f t="shared" si="33"/>
        <v>230</v>
      </c>
      <c r="B233" s="134" t="e" cm="1">
        <f t="array" aca="1" ref="B233" ca="1">B232+_xll.RiskNormal(0.5584 + 2*0.001787*A233 -3*0.00000155*A233^2 - 4*0.00000000133*A233^3,0.35*(0.5584 + 2*0.001787*A233 -3*0.00000155*A233^2 - 4*0.00000000133*A233^3),_xll.RiskTruncateP(0.05,0.95),_xll.RiskName("BW Gain"),_xll.RiskUnits("kg"))</f>
        <v>#NAME?</v>
      </c>
      <c r="C233" s="133" t="e" cm="1">
        <f t="array" aca="1" ref="C233" ca="1">_xll.RiskNormal(190,190*0.3941,_xll.RiskTruncateP(0.05,0.95),_xll.RiskName("Diet 1 Feed"),_xll.RiskUnits("ng/kg dry"))</f>
        <v>#NAME?</v>
      </c>
      <c r="D233" s="133">
        <v>0</v>
      </c>
      <c r="E233" s="163">
        <v>0</v>
      </c>
      <c r="F233" s="134" t="e" cm="1">
        <f t="array" aca="1" ref="F233" ca="1">_xll.RiskNormal((-0.0001*A233^2+0.0196*A233+11.697),(-0.0001*A233^2+0.0196*A233+11.697)*0.062,_xll.RiskTruncateP(0.05,0.95),_xll.RiskName("DMI Cow"),_xll.RiskUnits("kg"))</f>
        <v>#NAME?</v>
      </c>
      <c r="G233" s="134" t="e">
        <f t="shared" ca="1" si="30"/>
        <v>#NAME?</v>
      </c>
      <c r="H233" s="134" t="e" cm="1">
        <f t="array" aca="1" ref="H233" ca="1">_xll.RiskNormal('SW7'!C$12,'SW7'!D$12,_xll.RiskTruncateP(0.05,0.95),_xll.RiskName("Water Intake Cow"),_xll.RiskUnits("L"))</f>
        <v>#NAME?</v>
      </c>
      <c r="I233" s="134" t="e">
        <f t="shared" ca="1" si="31"/>
        <v>#NAME?</v>
      </c>
      <c r="J233" s="134" t="e">
        <f t="shared" ca="1" si="32"/>
        <v>#NAME?</v>
      </c>
      <c r="K233" s="134" t="e" cm="1">
        <f t="array" aca="1" ref="K233" ca="1">_xll.RiskNormal(-0.0000000257*A233^4+0.0000163*A233^3-0.003686*A233^2+0.3024*A233+1.445,(-0.0000000257*A233^4+0.0000163*A233^3-0.003686*A233^2+0.3024*A233+1.445)*0.355,_xll.RiskTruncateP(0.05,0.95),_xll.RiskName("Milk Intake"),_xll.RiskUnits("kg"))</f>
        <v>#NAME?</v>
      </c>
      <c r="L233" s="134" t="e" cm="1">
        <f t="array" aca="1" ref="L233" ca="1">_xll.RiskNormal(5.4702*LN(A233)-22.889,(5.4702*LN(A233)-22.889)*0.35,_xll.RiskTruncateP(0.05,0.95),_xll.RiskName("DMI"),_xll.RiskUnits("kg"))</f>
        <v>#NAME?</v>
      </c>
      <c r="M233" s="134" t="e" cm="1">
        <f t="array" aca="1" ref="M233" ca="1">_xll.RiskNormal(0.0243*L233,0.005*L233,_xll.RiskTruncateP(0.05,0.95),_xll.RiskName("Soil Intake"),_xll.RiskUnits("kg"))</f>
        <v>#NAME?</v>
      </c>
      <c r="N233" s="134" t="e">
        <f t="shared" ca="1" si="34"/>
        <v>#NAME?</v>
      </c>
      <c r="O233" s="134" t="e">
        <f t="shared" ca="1" si="35"/>
        <v>#NAME?</v>
      </c>
      <c r="P233" s="134" t="e">
        <f t="shared" ca="1" si="38"/>
        <v>#NAME?</v>
      </c>
      <c r="Q233" s="134" t="e">
        <f t="shared" ca="1" si="38"/>
        <v>#NAME?</v>
      </c>
      <c r="R233" s="134" t="e">
        <f t="shared" ca="1" si="38"/>
        <v>#NAME?</v>
      </c>
      <c r="S233" s="134" t="e">
        <f t="shared" ca="1" si="36"/>
        <v>#NAME?</v>
      </c>
      <c r="T233" s="134" t="e" cm="1">
        <f t="array" aca="1" ref="T233" ca="1">U232-(U232*(0.5^(1/_xll.RiskNormal('SW7'!C$2,'SW7'!D$2,_xll.RiskTruncateP(0.05,0.95),_xll.RiskName("Halflife"),_xll.RiskUnits("d")))))</f>
        <v>#NAME?</v>
      </c>
      <c r="U233" s="134" t="e">
        <f t="shared" ca="1" si="37"/>
        <v>#NAME?</v>
      </c>
      <c r="V233" s="137" t="e" cm="1">
        <f t="array" aca="1" ref="V233" ca="1">(U233*_xll.RiskNormal('SW7'!C$3,'SW7'!D$3,_xll.RiskTruncateP(0.05,0.95),_xll.RiskName("PFAS MUSCLE FRAC"))/(B233*_xll.RiskNormal('SW7'!C$4,'SW7'!E$4,_xll.RiskTruncateP(0.05,0.95),_xll.RiskName("MUSCLE BW FRAC"))))/1000</f>
        <v>#NAME?</v>
      </c>
      <c r="W233" s="137" t="e" cm="1">
        <f t="array" aca="1" ref="W233" ca="1">V233/_xll.RiskNormal('SW7'!C$5,'SW7'!D$5,_xll.RiskTruncateP(0.05,0.95),_xll.RiskName("Serum Part"))</f>
        <v>#NAME?</v>
      </c>
    </row>
    <row r="234" spans="1:23" x14ac:dyDescent="0.35">
      <c r="A234" s="133">
        <f t="shared" si="33"/>
        <v>231</v>
      </c>
      <c r="B234" s="134" t="e" cm="1">
        <f t="array" aca="1" ref="B234" ca="1">B233+_xll.RiskNormal(0.5584 + 2*0.001787*A234 -3*0.00000155*A234^2 - 4*0.00000000133*A234^3,0.35*(0.5584 + 2*0.001787*A234 -3*0.00000155*A234^2 - 4*0.00000000133*A234^3),_xll.RiskTruncateP(0.05,0.95),_xll.RiskName("BW Gain"),_xll.RiskUnits("kg"))</f>
        <v>#NAME?</v>
      </c>
      <c r="C234" s="133" t="e" cm="1">
        <f t="array" aca="1" ref="C234" ca="1">_xll.RiskNormal(190,190*0.3941,_xll.RiskTruncateP(0.05,0.95),_xll.RiskName("Diet 1 Feed"),_xll.RiskUnits("ng/kg dry"))</f>
        <v>#NAME?</v>
      </c>
      <c r="D234" s="133">
        <v>0</v>
      </c>
      <c r="E234" s="163">
        <v>0</v>
      </c>
      <c r="F234" s="134" t="e" cm="1">
        <f t="array" aca="1" ref="F234" ca="1">_xll.RiskNormal((-0.0001*A234^2+0.0196*A234+11.697),(-0.0001*A234^2+0.0196*A234+11.697)*0.062,_xll.RiskTruncateP(0.05,0.95),_xll.RiskName("DMI Cow"),_xll.RiskUnits("kg"))</f>
        <v>#NAME?</v>
      </c>
      <c r="G234" s="134" t="e">
        <f t="shared" ca="1" si="30"/>
        <v>#NAME?</v>
      </c>
      <c r="H234" s="134" t="e" cm="1">
        <f t="array" aca="1" ref="H234" ca="1">_xll.RiskNormal('SW7'!C$12,'SW7'!D$12,_xll.RiskTruncateP(0.05,0.95),_xll.RiskName("Water Intake Cow"),_xll.RiskUnits("L"))</f>
        <v>#NAME?</v>
      </c>
      <c r="I234" s="134" t="e">
        <f t="shared" ca="1" si="31"/>
        <v>#NAME?</v>
      </c>
      <c r="J234" s="134" t="e">
        <f t="shared" ca="1" si="32"/>
        <v>#NAME?</v>
      </c>
      <c r="K234" s="134" t="e" cm="1">
        <f t="array" aca="1" ref="K234" ca="1">_xll.RiskNormal(-0.0000000257*A234^4+0.0000163*A234^3-0.003686*A234^2+0.3024*A234+1.445,(-0.0000000257*A234^4+0.0000163*A234^3-0.003686*A234^2+0.3024*A234+1.445)*0.355,_xll.RiskTruncateP(0.05,0.95),_xll.RiskName("Milk Intake"),_xll.RiskUnits("kg"))</f>
        <v>#NAME?</v>
      </c>
      <c r="L234" s="134" t="e" cm="1">
        <f t="array" aca="1" ref="L234" ca="1">_xll.RiskNormal(5.4702*LN(A234)-22.889,(5.4702*LN(A234)-22.889)*0.35,_xll.RiskTruncateP(0.05,0.95),_xll.RiskName("DMI"),_xll.RiskUnits("kg"))</f>
        <v>#NAME?</v>
      </c>
      <c r="M234" s="134" t="e" cm="1">
        <f t="array" aca="1" ref="M234" ca="1">_xll.RiskNormal(0.0243*L234,0.005*L234,_xll.RiskTruncateP(0.05,0.95),_xll.RiskName("Soil Intake"),_xll.RiskUnits("kg"))</f>
        <v>#NAME?</v>
      </c>
      <c r="N234" s="134" t="e">
        <f t="shared" ca="1" si="34"/>
        <v>#NAME?</v>
      </c>
      <c r="O234" s="134" t="e">
        <f t="shared" ca="1" si="35"/>
        <v>#NAME?</v>
      </c>
      <c r="P234" s="134" t="e">
        <f t="shared" ca="1" si="38"/>
        <v>#NAME?</v>
      </c>
      <c r="Q234" s="134" t="e">
        <f t="shared" ca="1" si="38"/>
        <v>#NAME?</v>
      </c>
      <c r="R234" s="134" t="e">
        <f t="shared" ca="1" si="38"/>
        <v>#NAME?</v>
      </c>
      <c r="S234" s="134" t="e">
        <f t="shared" ca="1" si="36"/>
        <v>#NAME?</v>
      </c>
      <c r="T234" s="134" t="e" cm="1">
        <f t="array" aca="1" ref="T234" ca="1">U233-(U233*(0.5^(1/_xll.RiskNormal('SW7'!C$2,'SW7'!D$2,_xll.RiskTruncateP(0.05,0.95),_xll.RiskName("Halflife"),_xll.RiskUnits("d")))))</f>
        <v>#NAME?</v>
      </c>
      <c r="U234" s="134" t="e">
        <f t="shared" ca="1" si="37"/>
        <v>#NAME?</v>
      </c>
      <c r="V234" s="137" t="e" cm="1">
        <f t="array" aca="1" ref="V234" ca="1">(U234*_xll.RiskNormal('SW7'!C$3,'SW7'!D$3,_xll.RiskTruncateP(0.05,0.95),_xll.RiskName("PFAS MUSCLE FRAC"))/(B234*_xll.RiskNormal('SW7'!C$4,'SW7'!E$4,_xll.RiskTruncateP(0.05,0.95),_xll.RiskName("MUSCLE BW FRAC"))))/1000</f>
        <v>#NAME?</v>
      </c>
      <c r="W234" s="137" t="e" cm="1">
        <f t="array" aca="1" ref="W234" ca="1">V234/_xll.RiskNormal('SW7'!C$5,'SW7'!D$5,_xll.RiskTruncateP(0.05,0.95),_xll.RiskName("Serum Part"))</f>
        <v>#NAME?</v>
      </c>
    </row>
    <row r="235" spans="1:23" x14ac:dyDescent="0.35">
      <c r="A235" s="133">
        <f t="shared" si="33"/>
        <v>232</v>
      </c>
      <c r="B235" s="134" t="e" cm="1">
        <f t="array" aca="1" ref="B235" ca="1">B234+_xll.RiskNormal(0.5584 + 2*0.001787*A235 -3*0.00000155*A235^2 - 4*0.00000000133*A235^3,0.35*(0.5584 + 2*0.001787*A235 -3*0.00000155*A235^2 - 4*0.00000000133*A235^3),_xll.RiskTruncateP(0.05,0.95),_xll.RiskName("BW Gain"),_xll.RiskUnits("kg"))</f>
        <v>#NAME?</v>
      </c>
      <c r="C235" s="133" t="e" cm="1">
        <f t="array" aca="1" ref="C235" ca="1">_xll.RiskNormal(190,190*0.3941,_xll.RiskTruncateP(0.05,0.95),_xll.RiskName("Diet 1 Feed"),_xll.RiskUnits("ng/kg dry"))</f>
        <v>#NAME?</v>
      </c>
      <c r="D235" s="133">
        <v>0</v>
      </c>
      <c r="E235" s="163">
        <v>0</v>
      </c>
      <c r="F235" s="134" t="e" cm="1">
        <f t="array" aca="1" ref="F235" ca="1">_xll.RiskNormal((-0.0001*A235^2+0.0196*A235+11.697),(-0.0001*A235^2+0.0196*A235+11.697)*0.062,_xll.RiskTruncateP(0.05,0.95),_xll.RiskName("DMI Cow"),_xll.RiskUnits("kg"))</f>
        <v>#NAME?</v>
      </c>
      <c r="G235" s="134" t="e">
        <f t="shared" ca="1" si="30"/>
        <v>#NAME?</v>
      </c>
      <c r="H235" s="134" t="e" cm="1">
        <f t="array" aca="1" ref="H235" ca="1">_xll.RiskNormal('SW7'!C$12,'SW7'!D$12,_xll.RiskTruncateP(0.05,0.95),_xll.RiskName("Water Intake Cow"),_xll.RiskUnits("L"))</f>
        <v>#NAME?</v>
      </c>
      <c r="I235" s="134" t="e">
        <f t="shared" ca="1" si="31"/>
        <v>#NAME?</v>
      </c>
      <c r="J235" s="134" t="e">
        <f t="shared" ca="1" si="32"/>
        <v>#NAME?</v>
      </c>
      <c r="K235" s="134" t="e" cm="1">
        <f t="array" aca="1" ref="K235" ca="1">_xll.RiskNormal(-0.0000000257*A235^4+0.0000163*A235^3-0.003686*A235^2+0.3024*A235+1.445,(-0.0000000257*A235^4+0.0000163*A235^3-0.003686*A235^2+0.3024*A235+1.445)*0.355,_xll.RiskTruncateP(0.05,0.95),_xll.RiskName("Milk Intake"),_xll.RiskUnits("kg"))</f>
        <v>#NAME?</v>
      </c>
      <c r="L235" s="134" t="e" cm="1">
        <f t="array" aca="1" ref="L235" ca="1">_xll.RiskNormal(5.4702*LN(A235)-22.889,(5.4702*LN(A235)-22.889)*0.35,_xll.RiskTruncateP(0.05,0.95),_xll.RiskName("DMI"),_xll.RiskUnits("kg"))</f>
        <v>#NAME?</v>
      </c>
      <c r="M235" s="134" t="e" cm="1">
        <f t="array" aca="1" ref="M235" ca="1">_xll.RiskNormal(0.0243*L235,0.005*L235,_xll.RiskTruncateP(0.05,0.95),_xll.RiskName("Soil Intake"),_xll.RiskUnits("kg"))</f>
        <v>#NAME?</v>
      </c>
      <c r="N235" s="134" t="e">
        <f t="shared" ca="1" si="34"/>
        <v>#NAME?</v>
      </c>
      <c r="O235" s="134" t="e">
        <f t="shared" ca="1" si="35"/>
        <v>#NAME?</v>
      </c>
      <c r="P235" s="134" t="e">
        <f t="shared" ca="1" si="38"/>
        <v>#NAME?</v>
      </c>
      <c r="Q235" s="134" t="e">
        <f t="shared" ca="1" si="38"/>
        <v>#NAME?</v>
      </c>
      <c r="R235" s="134" t="e">
        <f t="shared" ca="1" si="38"/>
        <v>#NAME?</v>
      </c>
      <c r="S235" s="134" t="e">
        <f t="shared" ca="1" si="36"/>
        <v>#NAME?</v>
      </c>
      <c r="T235" s="134" t="e" cm="1">
        <f t="array" aca="1" ref="T235" ca="1">U234-(U234*(0.5^(1/_xll.RiskNormal('SW7'!C$2,'SW7'!D$2,_xll.RiskTruncateP(0.05,0.95),_xll.RiskName("Halflife"),_xll.RiskUnits("d")))))</f>
        <v>#NAME?</v>
      </c>
      <c r="U235" s="134" t="e">
        <f t="shared" ca="1" si="37"/>
        <v>#NAME?</v>
      </c>
      <c r="V235" s="137" t="e" cm="1">
        <f t="array" aca="1" ref="V235" ca="1">(U235*_xll.RiskNormal('SW7'!C$3,'SW7'!D$3,_xll.RiskTruncateP(0.05,0.95),_xll.RiskName("PFAS MUSCLE FRAC"))/(B235*_xll.RiskNormal('SW7'!C$4,'SW7'!E$4,_xll.RiskTruncateP(0.05,0.95),_xll.RiskName("MUSCLE BW FRAC"))))/1000</f>
        <v>#NAME?</v>
      </c>
      <c r="W235" s="137" t="e" cm="1">
        <f t="array" aca="1" ref="W235" ca="1">V235/_xll.RiskNormal('SW7'!C$5,'SW7'!D$5,_xll.RiskTruncateP(0.05,0.95),_xll.RiskName("Serum Part"))</f>
        <v>#NAME?</v>
      </c>
    </row>
    <row r="236" spans="1:23" x14ac:dyDescent="0.35">
      <c r="A236" s="133">
        <f t="shared" si="33"/>
        <v>233</v>
      </c>
      <c r="B236" s="134" t="e" cm="1">
        <f t="array" aca="1" ref="B236" ca="1">B235+_xll.RiskNormal(0.5584 + 2*0.001787*A236 -3*0.00000155*A236^2 - 4*0.00000000133*A236^3,0.35*(0.5584 + 2*0.001787*A236 -3*0.00000155*A236^2 - 4*0.00000000133*A236^3),_xll.RiskTruncateP(0.05,0.95),_xll.RiskName("BW Gain"),_xll.RiskUnits("kg"))</f>
        <v>#NAME?</v>
      </c>
      <c r="C236" s="133" t="e" cm="1">
        <f t="array" aca="1" ref="C236" ca="1">_xll.RiskNormal(190,190*0.3941,_xll.RiskTruncateP(0.05,0.95),_xll.RiskName("Diet 1 Feed"),_xll.RiskUnits("ng/kg dry"))</f>
        <v>#NAME?</v>
      </c>
      <c r="D236" s="133">
        <v>0</v>
      </c>
      <c r="E236" s="163">
        <v>0</v>
      </c>
      <c r="F236" s="134" t="e" cm="1">
        <f t="array" aca="1" ref="F236" ca="1">_xll.RiskNormal((-0.0001*A236^2+0.0196*A236+11.697),(-0.0001*A236^2+0.0196*A236+11.697)*0.062,_xll.RiskTruncateP(0.05,0.95),_xll.RiskName("DMI Cow"),_xll.RiskUnits("kg"))</f>
        <v>#NAME?</v>
      </c>
      <c r="G236" s="134" t="e">
        <f t="shared" ca="1" si="30"/>
        <v>#NAME?</v>
      </c>
      <c r="H236" s="134" t="e" cm="1">
        <f t="array" aca="1" ref="H236" ca="1">_xll.RiskNormal('SW7'!C$12,'SW7'!D$12,_xll.RiskTruncateP(0.05,0.95),_xll.RiskName("Water Intake Cow"),_xll.RiskUnits("L"))</f>
        <v>#NAME?</v>
      </c>
      <c r="I236" s="134" t="e">
        <f t="shared" ca="1" si="31"/>
        <v>#NAME?</v>
      </c>
      <c r="J236" s="134" t="e">
        <f t="shared" ca="1" si="32"/>
        <v>#NAME?</v>
      </c>
      <c r="K236" s="134" t="e" cm="1">
        <f t="array" aca="1" ref="K236" ca="1">_xll.RiskNormal(-0.0000000257*A236^4+0.0000163*A236^3-0.003686*A236^2+0.3024*A236+1.445,(-0.0000000257*A236^4+0.0000163*A236^3-0.003686*A236^2+0.3024*A236+1.445)*0.355,_xll.RiskTruncateP(0.05,0.95),_xll.RiskName("Milk Intake"),_xll.RiskUnits("kg"))</f>
        <v>#NAME?</v>
      </c>
      <c r="L236" s="134" t="e" cm="1">
        <f t="array" aca="1" ref="L236" ca="1">_xll.RiskNormal(5.4702*LN(A236)-22.889,(5.4702*LN(A236)-22.889)*0.35,_xll.RiskTruncateP(0.05,0.95),_xll.RiskName("DMI"),_xll.RiskUnits("kg"))</f>
        <v>#NAME?</v>
      </c>
      <c r="M236" s="134" t="e" cm="1">
        <f t="array" aca="1" ref="M236" ca="1">_xll.RiskNormal(0.0243*L236,0.005*L236,_xll.RiskTruncateP(0.05,0.95),_xll.RiskName("Soil Intake"),_xll.RiskUnits("kg"))</f>
        <v>#NAME?</v>
      </c>
      <c r="N236" s="134" t="e">
        <f t="shared" ca="1" si="34"/>
        <v>#NAME?</v>
      </c>
      <c r="O236" s="134" t="e">
        <f t="shared" ca="1" si="35"/>
        <v>#NAME?</v>
      </c>
      <c r="P236" s="134" t="e">
        <f t="shared" ca="1" si="38"/>
        <v>#NAME?</v>
      </c>
      <c r="Q236" s="134" t="e">
        <f t="shared" ca="1" si="38"/>
        <v>#NAME?</v>
      </c>
      <c r="R236" s="134" t="e">
        <f t="shared" ca="1" si="38"/>
        <v>#NAME?</v>
      </c>
      <c r="S236" s="134" t="e">
        <f t="shared" ca="1" si="36"/>
        <v>#NAME?</v>
      </c>
      <c r="T236" s="134" t="e" cm="1">
        <f t="array" aca="1" ref="T236" ca="1">U235-(U235*(0.5^(1/_xll.RiskNormal('SW7'!C$2,'SW7'!D$2,_xll.RiskTruncateP(0.05,0.95),_xll.RiskName("Halflife"),_xll.RiskUnits("d")))))</f>
        <v>#NAME?</v>
      </c>
      <c r="U236" s="134" t="e">
        <f t="shared" ca="1" si="37"/>
        <v>#NAME?</v>
      </c>
      <c r="V236" s="137" t="e" cm="1">
        <f t="array" aca="1" ref="V236" ca="1">(U236*_xll.RiskNormal('SW7'!C$3,'SW7'!D$3,_xll.RiskTruncateP(0.05,0.95),_xll.RiskName("PFAS MUSCLE FRAC"))/(B236*_xll.RiskNormal('SW7'!C$4,'SW7'!E$4,_xll.RiskTruncateP(0.05,0.95),_xll.RiskName("MUSCLE BW FRAC"))))/1000</f>
        <v>#NAME?</v>
      </c>
      <c r="W236" s="137" t="e" cm="1">
        <f t="array" aca="1" ref="W236" ca="1">V236/_xll.RiskNormal('SW7'!C$5,'SW7'!D$5,_xll.RiskTruncateP(0.05,0.95),_xll.RiskName("Serum Part"))</f>
        <v>#NAME?</v>
      </c>
    </row>
    <row r="237" spans="1:23" x14ac:dyDescent="0.35">
      <c r="A237" s="133">
        <f t="shared" si="33"/>
        <v>234</v>
      </c>
      <c r="B237" s="134" t="e" cm="1">
        <f t="array" aca="1" ref="B237" ca="1">B236+_xll.RiskNormal(0.5584 + 2*0.001787*A237 -3*0.00000155*A237^2 - 4*0.00000000133*A237^3,0.35*(0.5584 + 2*0.001787*A237 -3*0.00000155*A237^2 - 4*0.00000000133*A237^3),_xll.RiskTruncateP(0.05,0.95),_xll.RiskName("BW Gain"),_xll.RiskUnits("kg"))</f>
        <v>#NAME?</v>
      </c>
      <c r="C237" s="133" t="e" cm="1">
        <f t="array" aca="1" ref="C237" ca="1">_xll.RiskNormal(190,190*0.3941,_xll.RiskTruncateP(0.05,0.95),_xll.RiskName("Diet 1 Feed"),_xll.RiskUnits("ng/kg dry"))</f>
        <v>#NAME?</v>
      </c>
      <c r="D237" s="133">
        <v>0</v>
      </c>
      <c r="E237" s="163">
        <v>0</v>
      </c>
      <c r="F237" s="134" t="e" cm="1">
        <f t="array" aca="1" ref="F237" ca="1">_xll.RiskNormal((-0.0001*A237^2+0.0196*A237+11.697),(-0.0001*A237^2+0.0196*A237+11.697)*0.062,_xll.RiskTruncateP(0.05,0.95),_xll.RiskName("DMI Cow"),_xll.RiskUnits("kg"))</f>
        <v>#NAME?</v>
      </c>
      <c r="G237" s="134" t="e">
        <f t="shared" ca="1" si="30"/>
        <v>#NAME?</v>
      </c>
      <c r="H237" s="134" t="e" cm="1">
        <f t="array" aca="1" ref="H237" ca="1">_xll.RiskNormal('SW7'!C$12,'SW7'!D$12,_xll.RiskTruncateP(0.05,0.95),_xll.RiskName("Water Intake Cow"),_xll.RiskUnits("L"))</f>
        <v>#NAME?</v>
      </c>
      <c r="I237" s="134" t="e">
        <f t="shared" ca="1" si="31"/>
        <v>#NAME?</v>
      </c>
      <c r="J237" s="134" t="e">
        <f t="shared" ca="1" si="32"/>
        <v>#NAME?</v>
      </c>
      <c r="K237" s="134" t="e" cm="1">
        <f t="array" aca="1" ref="K237" ca="1">_xll.RiskNormal(-0.0000000257*A237^4+0.0000163*A237^3-0.003686*A237^2+0.3024*A237+1.445,(-0.0000000257*A237^4+0.0000163*A237^3-0.003686*A237^2+0.3024*A237+1.445)*0.355,_xll.RiskTruncateP(0.05,0.95),_xll.RiskName("Milk Intake"),_xll.RiskUnits("kg"))</f>
        <v>#NAME?</v>
      </c>
      <c r="L237" s="134" t="e" cm="1">
        <f t="array" aca="1" ref="L237" ca="1">_xll.RiskNormal(5.4702*LN(A237)-22.889,(5.4702*LN(A237)-22.889)*0.35,_xll.RiskTruncateP(0.05,0.95),_xll.RiskName("DMI"),_xll.RiskUnits("kg"))</f>
        <v>#NAME?</v>
      </c>
      <c r="M237" s="134" t="e" cm="1">
        <f t="array" aca="1" ref="M237" ca="1">_xll.RiskNormal(0.0243*L237,0.005*L237,_xll.RiskTruncateP(0.05,0.95),_xll.RiskName("Soil Intake"),_xll.RiskUnits("kg"))</f>
        <v>#NAME?</v>
      </c>
      <c r="N237" s="134" t="e">
        <f t="shared" ca="1" si="34"/>
        <v>#NAME?</v>
      </c>
      <c r="O237" s="134" t="e">
        <f t="shared" ca="1" si="35"/>
        <v>#NAME?</v>
      </c>
      <c r="P237" s="134" t="e">
        <f t="shared" ca="1" si="38"/>
        <v>#NAME?</v>
      </c>
      <c r="Q237" s="134" t="e">
        <f t="shared" ca="1" si="38"/>
        <v>#NAME?</v>
      </c>
      <c r="R237" s="134" t="e">
        <f t="shared" ca="1" si="38"/>
        <v>#NAME?</v>
      </c>
      <c r="S237" s="134" t="e">
        <f t="shared" ca="1" si="36"/>
        <v>#NAME?</v>
      </c>
      <c r="T237" s="134" t="e" cm="1">
        <f t="array" aca="1" ref="T237" ca="1">U236-(U236*(0.5^(1/_xll.RiskNormal('SW7'!C$2,'SW7'!D$2,_xll.RiskTruncateP(0.05,0.95),_xll.RiskName("Halflife"),_xll.RiskUnits("d")))))</f>
        <v>#NAME?</v>
      </c>
      <c r="U237" s="134" t="e">
        <f t="shared" ca="1" si="37"/>
        <v>#NAME?</v>
      </c>
      <c r="V237" s="137" t="e" cm="1">
        <f t="array" aca="1" ref="V237" ca="1">(U237*_xll.RiskNormal('SW7'!C$3,'SW7'!D$3,_xll.RiskTruncateP(0.05,0.95),_xll.RiskName("PFAS MUSCLE FRAC"))/(B237*_xll.RiskNormal('SW7'!C$4,'SW7'!E$4,_xll.RiskTruncateP(0.05,0.95),_xll.RiskName("MUSCLE BW FRAC"))))/1000</f>
        <v>#NAME?</v>
      </c>
      <c r="W237" s="137" t="e" cm="1">
        <f t="array" aca="1" ref="W237" ca="1">V237/_xll.RiskNormal('SW7'!C$5,'SW7'!D$5,_xll.RiskTruncateP(0.05,0.95),_xll.RiskName("Serum Part"))</f>
        <v>#NAME?</v>
      </c>
    </row>
    <row r="238" spans="1:23" x14ac:dyDescent="0.35">
      <c r="A238" s="133">
        <f t="shared" si="33"/>
        <v>235</v>
      </c>
      <c r="B238" s="134" t="e" cm="1">
        <f t="array" aca="1" ref="B238" ca="1">B237+_xll.RiskNormal(0.5584 + 2*0.001787*A238 -3*0.00000155*A238^2 - 4*0.00000000133*A238^3,0.35*(0.5584 + 2*0.001787*A238 -3*0.00000155*A238^2 - 4*0.00000000133*A238^3),_xll.RiskTruncateP(0.05,0.95),_xll.RiskName("BW Gain"),_xll.RiskUnits("kg"))</f>
        <v>#NAME?</v>
      </c>
      <c r="C238" s="133" t="e" cm="1">
        <f t="array" aca="1" ref="C238" ca="1">_xll.RiskNormal(190,190*0.3941,_xll.RiskTruncateP(0.05,0.95),_xll.RiskName("Diet 1 Feed"),_xll.RiskUnits("ng/kg dry"))</f>
        <v>#NAME?</v>
      </c>
      <c r="D238" s="133">
        <v>0</v>
      </c>
      <c r="E238" s="163">
        <v>0</v>
      </c>
      <c r="F238" s="134" t="e" cm="1">
        <f t="array" aca="1" ref="F238" ca="1">_xll.RiskNormal((-0.0001*A238^2+0.0196*A238+11.697),(-0.0001*A238^2+0.0196*A238+11.697)*0.062,_xll.RiskTruncateP(0.05,0.95),_xll.RiskName("DMI Cow"),_xll.RiskUnits("kg"))</f>
        <v>#NAME?</v>
      </c>
      <c r="G238" s="134" t="e">
        <f t="shared" ca="1" si="30"/>
        <v>#NAME?</v>
      </c>
      <c r="H238" s="134" t="e" cm="1">
        <f t="array" aca="1" ref="H238" ca="1">_xll.RiskNormal('SW7'!C$12,'SW7'!D$12,_xll.RiskTruncateP(0.05,0.95),_xll.RiskName("Water Intake Cow"),_xll.RiskUnits("L"))</f>
        <v>#NAME?</v>
      </c>
      <c r="I238" s="134" t="e">
        <f t="shared" ca="1" si="31"/>
        <v>#NAME?</v>
      </c>
      <c r="J238" s="134" t="e">
        <f t="shared" ca="1" si="32"/>
        <v>#NAME?</v>
      </c>
      <c r="K238" s="134" t="e" cm="1">
        <f t="array" aca="1" ref="K238" ca="1">_xll.RiskNormal(-0.0000000257*A238^4+0.0000163*A238^3-0.003686*A238^2+0.3024*A238+1.445,(-0.0000000257*A238^4+0.0000163*A238^3-0.003686*A238^2+0.3024*A238+1.445)*0.355,_xll.RiskTruncateP(0.05,0.95),_xll.RiskName("Milk Intake"),_xll.RiskUnits("kg"))</f>
        <v>#NAME?</v>
      </c>
      <c r="L238" s="134" t="e" cm="1">
        <f t="array" aca="1" ref="L238" ca="1">_xll.RiskNormal(5.4702*LN(A238)-22.889,(5.4702*LN(A238)-22.889)*0.35,_xll.RiskTruncateP(0.05,0.95),_xll.RiskName("DMI"),_xll.RiskUnits("kg"))</f>
        <v>#NAME?</v>
      </c>
      <c r="M238" s="134" t="e" cm="1">
        <f t="array" aca="1" ref="M238" ca="1">_xll.RiskNormal(0.0243*L238,0.005*L238,_xll.RiskTruncateP(0.05,0.95),_xll.RiskName("Soil Intake"),_xll.RiskUnits("kg"))</f>
        <v>#NAME?</v>
      </c>
      <c r="N238" s="134" t="e">
        <f t="shared" ca="1" si="34"/>
        <v>#NAME?</v>
      </c>
      <c r="O238" s="134" t="e">
        <f t="shared" ca="1" si="35"/>
        <v>#NAME?</v>
      </c>
      <c r="P238" s="134" t="e">
        <f t="shared" ca="1" si="38"/>
        <v>#NAME?</v>
      </c>
      <c r="Q238" s="134" t="e">
        <f t="shared" ca="1" si="38"/>
        <v>#NAME?</v>
      </c>
      <c r="R238" s="134" t="e">
        <f t="shared" ca="1" si="38"/>
        <v>#NAME?</v>
      </c>
      <c r="S238" s="134" t="e">
        <f t="shared" ca="1" si="36"/>
        <v>#NAME?</v>
      </c>
      <c r="T238" s="134" t="e" cm="1">
        <f t="array" aca="1" ref="T238" ca="1">U237-(U237*(0.5^(1/_xll.RiskNormal('SW7'!C$2,'SW7'!D$2,_xll.RiskTruncateP(0.05,0.95),_xll.RiskName("Halflife"),_xll.RiskUnits("d")))))</f>
        <v>#NAME?</v>
      </c>
      <c r="U238" s="134" t="e">
        <f t="shared" ca="1" si="37"/>
        <v>#NAME?</v>
      </c>
      <c r="V238" s="137" t="e" cm="1">
        <f t="array" aca="1" ref="V238" ca="1">(U238*_xll.RiskNormal('SW7'!C$3,'SW7'!D$3,_xll.RiskTruncateP(0.05,0.95),_xll.RiskName("PFAS MUSCLE FRAC"))/(B238*_xll.RiskNormal('SW7'!C$4,'SW7'!E$4,_xll.RiskTruncateP(0.05,0.95),_xll.RiskName("MUSCLE BW FRAC"))))/1000</f>
        <v>#NAME?</v>
      </c>
      <c r="W238" s="137" t="e" cm="1">
        <f t="array" aca="1" ref="W238" ca="1">V238/_xll.RiskNormal('SW7'!C$5,'SW7'!D$5,_xll.RiskTruncateP(0.05,0.95),_xll.RiskName("Serum Part"))</f>
        <v>#NAME?</v>
      </c>
    </row>
    <row r="239" spans="1:23" x14ac:dyDescent="0.35">
      <c r="A239" s="133">
        <f t="shared" si="33"/>
        <v>236</v>
      </c>
      <c r="B239" s="134" t="e" cm="1">
        <f t="array" aca="1" ref="B239" ca="1">B238+_xll.RiskNormal(0.5584 + 2*0.001787*A239 -3*0.00000155*A239^2 - 4*0.00000000133*A239^3,0.35*(0.5584 + 2*0.001787*A239 -3*0.00000155*A239^2 - 4*0.00000000133*A239^3),_xll.RiskTruncateP(0.05,0.95),_xll.RiskName("BW Gain"),_xll.RiskUnits("kg"))</f>
        <v>#NAME?</v>
      </c>
      <c r="C239" s="133" t="e" cm="1">
        <f t="array" aca="1" ref="C239" ca="1">_xll.RiskNormal(190,190*0.3941,_xll.RiskTruncateP(0.05,0.95),_xll.RiskName("Diet 1 Feed"),_xll.RiskUnits("ng/kg dry"))</f>
        <v>#NAME?</v>
      </c>
      <c r="D239" s="133">
        <v>0</v>
      </c>
      <c r="E239" s="163">
        <v>0</v>
      </c>
      <c r="F239" s="134" t="e" cm="1">
        <f t="array" aca="1" ref="F239" ca="1">_xll.RiskNormal((-0.0001*A239^2+0.0196*A239+11.697),(-0.0001*A239^2+0.0196*A239+11.697)*0.062,_xll.RiskTruncateP(0.05,0.95),_xll.RiskName("DMI Cow"),_xll.RiskUnits("kg"))</f>
        <v>#NAME?</v>
      </c>
      <c r="G239" s="134" t="e">
        <f t="shared" ca="1" si="30"/>
        <v>#NAME?</v>
      </c>
      <c r="H239" s="134" t="e" cm="1">
        <f t="array" aca="1" ref="H239" ca="1">_xll.RiskNormal('SW7'!C$12,'SW7'!D$12,_xll.RiskTruncateP(0.05,0.95),_xll.RiskName("Water Intake Cow"),_xll.RiskUnits("L"))</f>
        <v>#NAME?</v>
      </c>
      <c r="I239" s="134" t="e">
        <f t="shared" ca="1" si="31"/>
        <v>#NAME?</v>
      </c>
      <c r="J239" s="134" t="e">
        <f t="shared" ca="1" si="32"/>
        <v>#NAME?</v>
      </c>
      <c r="K239" s="134" t="e" cm="1">
        <f t="array" aca="1" ref="K239" ca="1">_xll.RiskNormal(-0.0000000257*A239^4+0.0000163*A239^3-0.003686*A239^2+0.3024*A239+1.445,(-0.0000000257*A239^4+0.0000163*A239^3-0.003686*A239^2+0.3024*A239+1.445)*0.355,_xll.RiskTruncateP(0.05,0.95),_xll.RiskName("Milk Intake"),_xll.RiskUnits("kg"))</f>
        <v>#NAME?</v>
      </c>
      <c r="L239" s="134" t="e" cm="1">
        <f t="array" aca="1" ref="L239" ca="1">_xll.RiskNormal(5.4702*LN(A239)-22.889,(5.4702*LN(A239)-22.889)*0.35,_xll.RiskTruncateP(0.05,0.95),_xll.RiskName("DMI"),_xll.RiskUnits("kg"))</f>
        <v>#NAME?</v>
      </c>
      <c r="M239" s="134" t="e" cm="1">
        <f t="array" aca="1" ref="M239" ca="1">_xll.RiskNormal(0.0243*L239,0.005*L239,_xll.RiskTruncateP(0.05,0.95),_xll.RiskName("Soil Intake"),_xll.RiskUnits("kg"))</f>
        <v>#NAME?</v>
      </c>
      <c r="N239" s="134" t="e">
        <f t="shared" ca="1" si="34"/>
        <v>#NAME?</v>
      </c>
      <c r="O239" s="134" t="e">
        <f t="shared" ca="1" si="35"/>
        <v>#NAME?</v>
      </c>
      <c r="P239" s="134" t="e">
        <f t="shared" ca="1" si="38"/>
        <v>#NAME?</v>
      </c>
      <c r="Q239" s="134" t="e">
        <f t="shared" ca="1" si="38"/>
        <v>#NAME?</v>
      </c>
      <c r="R239" s="134" t="e">
        <f t="shared" ca="1" si="38"/>
        <v>#NAME?</v>
      </c>
      <c r="S239" s="134" t="e">
        <f t="shared" ca="1" si="36"/>
        <v>#NAME?</v>
      </c>
      <c r="T239" s="134" t="e" cm="1">
        <f t="array" aca="1" ref="T239" ca="1">U238-(U238*(0.5^(1/_xll.RiskNormal('SW7'!C$2,'SW7'!D$2,_xll.RiskTruncateP(0.05,0.95),_xll.RiskName("Halflife"),_xll.RiskUnits("d")))))</f>
        <v>#NAME?</v>
      </c>
      <c r="U239" s="134" t="e">
        <f t="shared" ca="1" si="37"/>
        <v>#NAME?</v>
      </c>
      <c r="V239" s="137" t="e" cm="1">
        <f t="array" aca="1" ref="V239" ca="1">(U239*_xll.RiskNormal('SW7'!C$3,'SW7'!D$3,_xll.RiskTruncateP(0.05,0.95),_xll.RiskName("PFAS MUSCLE FRAC"))/(B239*_xll.RiskNormal('SW7'!C$4,'SW7'!E$4,_xll.RiskTruncateP(0.05,0.95),_xll.RiskName("MUSCLE BW FRAC"))))/1000</f>
        <v>#NAME?</v>
      </c>
      <c r="W239" s="137" t="e" cm="1">
        <f t="array" aca="1" ref="W239" ca="1">V239/_xll.RiskNormal('SW7'!C$5,'SW7'!D$5,_xll.RiskTruncateP(0.05,0.95),_xll.RiskName("Serum Part"))</f>
        <v>#NAME?</v>
      </c>
    </row>
    <row r="240" spans="1:23" x14ac:dyDescent="0.35">
      <c r="A240" s="133">
        <f t="shared" si="33"/>
        <v>237</v>
      </c>
      <c r="B240" s="134" t="e" cm="1">
        <f t="array" aca="1" ref="B240" ca="1">B239+_xll.RiskNormal(0.5584 + 2*0.001787*A240 -3*0.00000155*A240^2 - 4*0.00000000133*A240^3,0.35*(0.5584 + 2*0.001787*A240 -3*0.00000155*A240^2 - 4*0.00000000133*A240^3),_xll.RiskTruncateP(0.05,0.95),_xll.RiskName("BW Gain"),_xll.RiskUnits("kg"))</f>
        <v>#NAME?</v>
      </c>
      <c r="C240" s="133" t="e" cm="1">
        <f t="array" aca="1" ref="C240" ca="1">_xll.RiskNormal(190,190*0.3941,_xll.RiskTruncateP(0.05,0.95),_xll.RiskName("Diet 1 Feed"),_xll.RiskUnits("ng/kg dry"))</f>
        <v>#NAME?</v>
      </c>
      <c r="D240" s="133">
        <v>0</v>
      </c>
      <c r="E240" s="163">
        <v>0</v>
      </c>
      <c r="F240" s="134" t="e" cm="1">
        <f t="array" aca="1" ref="F240" ca="1">_xll.RiskNormal((-0.0001*A240^2+0.0196*A240+11.697),(-0.0001*A240^2+0.0196*A240+11.697)*0.062,_xll.RiskTruncateP(0.05,0.95),_xll.RiskName("DMI Cow"),_xll.RiskUnits("kg"))</f>
        <v>#NAME?</v>
      </c>
      <c r="G240" s="134" t="e">
        <f t="shared" ca="1" si="30"/>
        <v>#NAME?</v>
      </c>
      <c r="H240" s="134" t="e" cm="1">
        <f t="array" aca="1" ref="H240" ca="1">_xll.RiskNormal('SW7'!C$12,'SW7'!D$12,_xll.RiskTruncateP(0.05,0.95),_xll.RiskName("Water Intake Cow"),_xll.RiskUnits("L"))</f>
        <v>#NAME?</v>
      </c>
      <c r="I240" s="134" t="e">
        <f t="shared" ca="1" si="31"/>
        <v>#NAME?</v>
      </c>
      <c r="J240" s="134" t="e">
        <f t="shared" ca="1" si="32"/>
        <v>#NAME?</v>
      </c>
      <c r="K240" s="134" t="e" cm="1">
        <f t="array" aca="1" ref="K240" ca="1">_xll.RiskNormal(-0.0000000257*A240^4+0.0000163*A240^3-0.003686*A240^2+0.3024*A240+1.445,(-0.0000000257*A240^4+0.0000163*A240^3-0.003686*A240^2+0.3024*A240+1.445)*0.355,_xll.RiskTruncateP(0.05,0.95),_xll.RiskName("Milk Intake"),_xll.RiskUnits("kg"))</f>
        <v>#NAME?</v>
      </c>
      <c r="L240" s="134" t="e" cm="1">
        <f t="array" aca="1" ref="L240" ca="1">_xll.RiskNormal(5.4702*LN(A240)-22.889,(5.4702*LN(A240)-22.889)*0.35,_xll.RiskTruncateP(0.05,0.95),_xll.RiskName("DMI"),_xll.RiskUnits("kg"))</f>
        <v>#NAME?</v>
      </c>
      <c r="M240" s="134" t="e" cm="1">
        <f t="array" aca="1" ref="M240" ca="1">_xll.RiskNormal(0.0243*L240,0.005*L240,_xll.RiskTruncateP(0.05,0.95),_xll.RiskName("Soil Intake"),_xll.RiskUnits("kg"))</f>
        <v>#NAME?</v>
      </c>
      <c r="N240" s="134" t="e">
        <f t="shared" ca="1" si="34"/>
        <v>#NAME?</v>
      </c>
      <c r="O240" s="134" t="e">
        <f t="shared" ca="1" si="35"/>
        <v>#NAME?</v>
      </c>
      <c r="P240" s="134" t="e">
        <f t="shared" ca="1" si="38"/>
        <v>#NAME?</v>
      </c>
      <c r="Q240" s="134" t="e">
        <f t="shared" ca="1" si="38"/>
        <v>#NAME?</v>
      </c>
      <c r="R240" s="134" t="e">
        <f t="shared" ca="1" si="38"/>
        <v>#NAME?</v>
      </c>
      <c r="S240" s="134" t="e">
        <f t="shared" ca="1" si="36"/>
        <v>#NAME?</v>
      </c>
      <c r="T240" s="134" t="e" cm="1">
        <f t="array" aca="1" ref="T240" ca="1">U239-(U239*(0.5^(1/_xll.RiskNormal('SW7'!C$2,'SW7'!D$2,_xll.RiskTruncateP(0.05,0.95),_xll.RiskName("Halflife"),_xll.RiskUnits("d")))))</f>
        <v>#NAME?</v>
      </c>
      <c r="U240" s="134" t="e">
        <f t="shared" ca="1" si="37"/>
        <v>#NAME?</v>
      </c>
      <c r="V240" s="137" t="e" cm="1">
        <f t="array" aca="1" ref="V240" ca="1">(U240*_xll.RiskNormal('SW7'!C$3,'SW7'!D$3,_xll.RiskTruncateP(0.05,0.95),_xll.RiskName("PFAS MUSCLE FRAC"))/(B240*_xll.RiskNormal('SW7'!C$4,'SW7'!E$4,_xll.RiskTruncateP(0.05,0.95),_xll.RiskName("MUSCLE BW FRAC"))))/1000</f>
        <v>#NAME?</v>
      </c>
      <c r="W240" s="137" t="e" cm="1">
        <f t="array" aca="1" ref="W240" ca="1">V240/_xll.RiskNormal('SW7'!C$5,'SW7'!D$5,_xll.RiskTruncateP(0.05,0.95),_xll.RiskName("Serum Part"))</f>
        <v>#NAME?</v>
      </c>
    </row>
    <row r="241" spans="1:23" x14ac:dyDescent="0.35">
      <c r="A241" s="133">
        <f t="shared" si="33"/>
        <v>238</v>
      </c>
      <c r="B241" s="134" t="e" cm="1">
        <f t="array" aca="1" ref="B241" ca="1">B240+_xll.RiskNormal(0.5584 + 2*0.001787*A241 -3*0.00000155*A241^2 - 4*0.00000000133*A241^3,0.35*(0.5584 + 2*0.001787*A241 -3*0.00000155*A241^2 - 4*0.00000000133*A241^3),_xll.RiskTruncateP(0.05,0.95),_xll.RiskName("BW Gain"),_xll.RiskUnits("kg"))</f>
        <v>#NAME?</v>
      </c>
      <c r="C241" s="133" t="e" cm="1">
        <f t="array" aca="1" ref="C241" ca="1">_xll.RiskNormal(190,190*0.3941,_xll.RiskTruncateP(0.05,0.95),_xll.RiskName("Diet 1 Feed"),_xll.RiskUnits("ng/kg dry"))</f>
        <v>#NAME?</v>
      </c>
      <c r="D241" s="133">
        <v>0</v>
      </c>
      <c r="E241" s="163">
        <v>0</v>
      </c>
      <c r="F241" s="134" t="e" cm="1">
        <f t="array" aca="1" ref="F241" ca="1">_xll.RiskNormal((-0.0001*A241^2+0.0196*A241+11.697),(-0.0001*A241^2+0.0196*A241+11.697)*0.062,_xll.RiskTruncateP(0.05,0.95),_xll.RiskName("DMI Cow"),_xll.RiskUnits("kg"))</f>
        <v>#NAME?</v>
      </c>
      <c r="G241" s="134" t="e">
        <f t="shared" ca="1" si="30"/>
        <v>#NAME?</v>
      </c>
      <c r="H241" s="134" t="e" cm="1">
        <f t="array" aca="1" ref="H241" ca="1">_xll.RiskNormal('SW7'!C$12,'SW7'!D$12,_xll.RiskTruncateP(0.05,0.95),_xll.RiskName("Water Intake Cow"),_xll.RiskUnits("L"))</f>
        <v>#NAME?</v>
      </c>
      <c r="I241" s="134" t="e">
        <f t="shared" ca="1" si="31"/>
        <v>#NAME?</v>
      </c>
      <c r="J241" s="134" t="e">
        <f t="shared" ca="1" si="32"/>
        <v>#NAME?</v>
      </c>
      <c r="K241" s="134" t="e" cm="1">
        <f t="array" aca="1" ref="K241" ca="1">_xll.RiskNormal(-0.0000000257*A241^4+0.0000163*A241^3-0.003686*A241^2+0.3024*A241+1.445,(-0.0000000257*A241^4+0.0000163*A241^3-0.003686*A241^2+0.3024*A241+1.445)*0.355,_xll.RiskTruncateP(0.05,0.95),_xll.RiskName("Milk Intake"),_xll.RiskUnits("kg"))</f>
        <v>#NAME?</v>
      </c>
      <c r="L241" s="134" t="e" cm="1">
        <f t="array" aca="1" ref="L241" ca="1">_xll.RiskNormal(5.4702*LN(A241)-22.889,(5.4702*LN(A241)-22.889)*0.35,_xll.RiskTruncateP(0.05,0.95),_xll.RiskName("DMI"),_xll.RiskUnits("kg"))</f>
        <v>#NAME?</v>
      </c>
      <c r="M241" s="134" t="e" cm="1">
        <f t="array" aca="1" ref="M241" ca="1">_xll.RiskNormal(0.0243*L241,0.005*L241,_xll.RiskTruncateP(0.05,0.95),_xll.RiskName("Soil Intake"),_xll.RiskUnits("kg"))</f>
        <v>#NAME?</v>
      </c>
      <c r="N241" s="134" t="e">
        <f t="shared" ca="1" si="34"/>
        <v>#NAME?</v>
      </c>
      <c r="O241" s="134" t="e">
        <f t="shared" ca="1" si="35"/>
        <v>#NAME?</v>
      </c>
      <c r="P241" s="134" t="e">
        <f t="shared" ca="1" si="38"/>
        <v>#NAME?</v>
      </c>
      <c r="Q241" s="134" t="e">
        <f t="shared" ca="1" si="38"/>
        <v>#NAME?</v>
      </c>
      <c r="R241" s="134" t="e">
        <f t="shared" ca="1" si="38"/>
        <v>#NAME?</v>
      </c>
      <c r="S241" s="134" t="e">
        <f t="shared" ca="1" si="36"/>
        <v>#NAME?</v>
      </c>
      <c r="T241" s="134" t="e" cm="1">
        <f t="array" aca="1" ref="T241" ca="1">U240-(U240*(0.5^(1/_xll.RiskNormal('SW7'!C$2,'SW7'!D$2,_xll.RiskTruncateP(0.05,0.95),_xll.RiskName("Halflife"),_xll.RiskUnits("d")))))</f>
        <v>#NAME?</v>
      </c>
      <c r="U241" s="134" t="e">
        <f t="shared" ca="1" si="37"/>
        <v>#NAME?</v>
      </c>
      <c r="V241" s="137" t="e" cm="1">
        <f t="array" aca="1" ref="V241" ca="1">(U241*_xll.RiskNormal('SW7'!C$3,'SW7'!D$3,_xll.RiskTruncateP(0.05,0.95),_xll.RiskName("PFAS MUSCLE FRAC"))/(B241*_xll.RiskNormal('SW7'!C$4,'SW7'!E$4,_xll.RiskTruncateP(0.05,0.95),_xll.RiskName("MUSCLE BW FRAC"))))/1000</f>
        <v>#NAME?</v>
      </c>
      <c r="W241" s="137" t="e" cm="1">
        <f t="array" aca="1" ref="W241" ca="1">V241/_xll.RiskNormal('SW7'!C$5,'SW7'!D$5,_xll.RiskTruncateP(0.05,0.95),_xll.RiskName("Serum Part"))</f>
        <v>#NAME?</v>
      </c>
    </row>
    <row r="242" spans="1:23" x14ac:dyDescent="0.35">
      <c r="A242" s="133">
        <f t="shared" si="33"/>
        <v>239</v>
      </c>
      <c r="B242" s="134" t="e" cm="1">
        <f t="array" aca="1" ref="B242" ca="1">B241+_xll.RiskNormal(0.5584 + 2*0.001787*A242 -3*0.00000155*A242^2 - 4*0.00000000133*A242^3,0.35*(0.5584 + 2*0.001787*A242 -3*0.00000155*A242^2 - 4*0.00000000133*A242^3),_xll.RiskTruncateP(0.05,0.95),_xll.RiskName("BW Gain"),_xll.RiskUnits("kg"))</f>
        <v>#NAME?</v>
      </c>
      <c r="C242" s="133" t="e" cm="1">
        <f t="array" aca="1" ref="C242" ca="1">_xll.RiskNormal(190,190*0.3941,_xll.RiskTruncateP(0.05,0.95),_xll.RiskName("Diet 1 Feed"),_xll.RiskUnits("ng/kg dry"))</f>
        <v>#NAME?</v>
      </c>
      <c r="D242" s="133">
        <v>0</v>
      </c>
      <c r="E242" s="163">
        <v>0</v>
      </c>
      <c r="F242" s="134" t="e" cm="1">
        <f t="array" aca="1" ref="F242" ca="1">_xll.RiskNormal((-0.0001*A242^2+0.0196*A242+11.697),(-0.0001*A242^2+0.0196*A242+11.697)*0.062,_xll.RiskTruncateP(0.05,0.95),_xll.RiskName("DMI Cow"),_xll.RiskUnits("kg"))</f>
        <v>#NAME?</v>
      </c>
      <c r="G242" s="134" t="e">
        <f t="shared" ca="1" si="30"/>
        <v>#NAME?</v>
      </c>
      <c r="H242" s="134" t="e" cm="1">
        <f t="array" aca="1" ref="H242" ca="1">_xll.RiskNormal('SW7'!C$12,'SW7'!D$12,_xll.RiskTruncateP(0.05,0.95),_xll.RiskName("Water Intake Cow"),_xll.RiskUnits("L"))</f>
        <v>#NAME?</v>
      </c>
      <c r="I242" s="134" t="e">
        <f t="shared" ca="1" si="31"/>
        <v>#NAME?</v>
      </c>
      <c r="J242" s="134" t="e">
        <f t="shared" ca="1" si="32"/>
        <v>#NAME?</v>
      </c>
      <c r="K242" s="134" t="e" cm="1">
        <f t="array" aca="1" ref="K242" ca="1">_xll.RiskNormal(-0.0000000257*A242^4+0.0000163*A242^3-0.003686*A242^2+0.3024*A242+1.445,(-0.0000000257*A242^4+0.0000163*A242^3-0.003686*A242^2+0.3024*A242+1.445)*0.355,_xll.RiskTruncateP(0.05,0.95),_xll.RiskName("Milk Intake"),_xll.RiskUnits("kg"))</f>
        <v>#NAME?</v>
      </c>
      <c r="L242" s="134" t="e" cm="1">
        <f t="array" aca="1" ref="L242" ca="1">_xll.RiskNormal(5.4702*LN(A242)-22.889,(5.4702*LN(A242)-22.889)*0.35,_xll.RiskTruncateP(0.05,0.95),_xll.RiskName("DMI"),_xll.RiskUnits("kg"))</f>
        <v>#NAME?</v>
      </c>
      <c r="M242" s="134" t="e" cm="1">
        <f t="array" aca="1" ref="M242" ca="1">_xll.RiskNormal(0.0243*L242,0.005*L242,_xll.RiskTruncateP(0.05,0.95),_xll.RiskName("Soil Intake"),_xll.RiskUnits("kg"))</f>
        <v>#NAME?</v>
      </c>
      <c r="N242" s="134" t="e">
        <f t="shared" ca="1" si="34"/>
        <v>#NAME?</v>
      </c>
      <c r="O242" s="134" t="e">
        <f t="shared" ca="1" si="35"/>
        <v>#NAME?</v>
      </c>
      <c r="P242" s="134" t="e">
        <f t="shared" ca="1" si="38"/>
        <v>#NAME?</v>
      </c>
      <c r="Q242" s="134" t="e">
        <f t="shared" ca="1" si="38"/>
        <v>#NAME?</v>
      </c>
      <c r="R242" s="134" t="e">
        <f t="shared" ca="1" si="38"/>
        <v>#NAME?</v>
      </c>
      <c r="S242" s="134" t="e">
        <f t="shared" ca="1" si="36"/>
        <v>#NAME?</v>
      </c>
      <c r="T242" s="134" t="e" cm="1">
        <f t="array" aca="1" ref="T242" ca="1">U241-(U241*(0.5^(1/_xll.RiskNormal('SW7'!C$2,'SW7'!D$2,_xll.RiskTruncateP(0.05,0.95),_xll.RiskName("Halflife"),_xll.RiskUnits("d")))))</f>
        <v>#NAME?</v>
      </c>
      <c r="U242" s="134" t="e">
        <f t="shared" ca="1" si="37"/>
        <v>#NAME?</v>
      </c>
      <c r="V242" s="137" t="e" cm="1">
        <f t="array" aca="1" ref="V242" ca="1">(U242*_xll.RiskNormal('SW7'!C$3,'SW7'!D$3,_xll.RiskTruncateP(0.05,0.95),_xll.RiskName("PFAS MUSCLE FRAC"))/(B242*_xll.RiskNormal('SW7'!C$4,'SW7'!E$4,_xll.RiskTruncateP(0.05,0.95),_xll.RiskName("MUSCLE BW FRAC"))))/1000</f>
        <v>#NAME?</v>
      </c>
      <c r="W242" s="137" t="e" cm="1">
        <f t="array" aca="1" ref="W242" ca="1">V242/_xll.RiskNormal('SW7'!C$5,'SW7'!D$5,_xll.RiskTruncateP(0.05,0.95),_xll.RiskName("Serum Part"))</f>
        <v>#NAME?</v>
      </c>
    </row>
    <row r="243" spans="1:23" x14ac:dyDescent="0.35">
      <c r="A243" s="133">
        <f t="shared" si="33"/>
        <v>240</v>
      </c>
      <c r="B243" s="134" t="e" cm="1">
        <f t="array" aca="1" ref="B243" ca="1">B242+_xll.RiskNormal(0.5584 + 2*0.001787*A243 -3*0.00000155*A243^2 - 4*0.00000000133*A243^3,0.35*(0.5584 + 2*0.001787*A243 -3*0.00000155*A243^2 - 4*0.00000000133*A243^3),_xll.RiskTruncateP(0.05,0.95),_xll.RiskName("BW Gain"),_xll.RiskUnits("kg"))</f>
        <v>#NAME?</v>
      </c>
      <c r="C243" s="133" t="e" cm="1">
        <f t="array" aca="1" ref="C243" ca="1">_xll.RiskNormal(190,190*0.3941,_xll.RiskTruncateP(0.05,0.95),_xll.RiskName("Diet 1 Feed"),_xll.RiskUnits("ng/kg dry"))</f>
        <v>#NAME?</v>
      </c>
      <c r="D243" s="133">
        <v>0</v>
      </c>
      <c r="E243" s="163">
        <v>0</v>
      </c>
      <c r="F243" s="134"/>
      <c r="G243" s="134"/>
      <c r="H243" s="134"/>
      <c r="I243" s="134"/>
      <c r="J243" s="134"/>
      <c r="K243" s="134"/>
      <c r="L243" s="134" t="e" cm="1">
        <f t="array" aca="1" ref="L243" ca="1">_xll.RiskNormal(5.4702*LN(A243)-22.889,(5.4702*LN(A243)-22.889)*0.35,_xll.RiskTruncateP(0.05,0.95),_xll.RiskName("DMI"),_xll.RiskUnits("kg"))</f>
        <v>#NAME?</v>
      </c>
      <c r="M243" s="134" t="e" cm="1">
        <f t="array" aca="1" ref="M243" ca="1">_xll.RiskNormal(0.0243*L243,0.005*L243,_xll.RiskTruncateP(0.05,0.95),_xll.RiskName("Soil Intake"),_xll.RiskUnits("kg"))</f>
        <v>#NAME?</v>
      </c>
      <c r="N243" s="134" t="e">
        <f t="shared" ca="1" si="34"/>
        <v>#NAME?</v>
      </c>
      <c r="O243" s="134">
        <f t="shared" si="35"/>
        <v>0</v>
      </c>
      <c r="P243" s="134" t="e">
        <f t="shared" ca="1" si="38"/>
        <v>#NAME?</v>
      </c>
      <c r="Q243" s="134" t="e">
        <f t="shared" ca="1" si="38"/>
        <v>#NAME?</v>
      </c>
      <c r="R243" s="134" t="e">
        <f t="shared" ca="1" si="38"/>
        <v>#NAME?</v>
      </c>
      <c r="S243" s="134" t="e">
        <f t="shared" ca="1" si="36"/>
        <v>#NAME?</v>
      </c>
      <c r="T243" s="134" t="e" cm="1">
        <f t="array" aca="1" ref="T243" ca="1">U242-(U242*(0.5^(1/_xll.RiskNormal('SW7'!C$2,'SW7'!D$2,_xll.RiskTruncateP(0.05,0.95),_xll.RiskName("Halflife"),_xll.RiskUnits("d")))))</f>
        <v>#NAME?</v>
      </c>
      <c r="U243" s="134" t="e">
        <f t="shared" ca="1" si="37"/>
        <v>#NAME?</v>
      </c>
      <c r="V243" s="137" t="e" cm="1">
        <f t="array" aca="1" ref="V243" ca="1">(U243*_xll.RiskNormal('SW7'!C$3,'SW7'!D$3,_xll.RiskTruncateP(0.05,0.95),_xll.RiskName("PFAS MUSCLE FRAC"))/(B243*_xll.RiskNormal('SW7'!C$4,'SW7'!E$4,_xll.RiskTruncateP(0.05,0.95),_xll.RiskName("MUSCLE BW FRAC"))))/1000</f>
        <v>#NAME?</v>
      </c>
      <c r="W243" s="137" t="e" cm="1">
        <f t="array" aca="1" ref="W243" ca="1">V243/_xll.RiskNormal('SW7'!C$5,'SW7'!D$5,_xll.RiskTruncateP(0.05,0.95),_xll.RiskName("Serum Part"))</f>
        <v>#NAME?</v>
      </c>
    </row>
    <row r="244" spans="1:23" x14ac:dyDescent="0.35">
      <c r="A244" s="133">
        <f t="shared" si="33"/>
        <v>241</v>
      </c>
      <c r="B244" s="134" t="e" cm="1">
        <f t="array" aca="1" ref="B244" ca="1">B243+_xll.RiskNormal(0.5584 + 2*0.001787*A244 -3*0.00000155*A244^2 - 4*0.00000000133*A244^3,0.35*(0.5584 + 2*0.001787*A244 -3*0.00000155*A244^2 - 4*0.00000000133*A244^3),_xll.RiskTruncateP(0.05,0.95),_xll.RiskName("BW Gain"),_xll.RiskUnits("kg"))</f>
        <v>#NAME?</v>
      </c>
      <c r="C244" s="133" t="e" cm="1">
        <f t="array" aca="1" ref="C244" ca="1">_xll.RiskNormal(190,190*0.3941,_xll.RiskTruncateP(0.05,0.95),_xll.RiskName("Diet 1 Feed"),_xll.RiskUnits("ng/kg dry"))</f>
        <v>#NAME?</v>
      </c>
      <c r="D244" s="133">
        <v>0</v>
      </c>
      <c r="E244" s="163">
        <v>0</v>
      </c>
      <c r="F244" s="134"/>
      <c r="G244" s="134"/>
      <c r="H244" s="134"/>
      <c r="I244" s="134"/>
      <c r="J244" s="134"/>
      <c r="K244" s="134"/>
      <c r="L244" s="134" t="e" cm="1">
        <f t="array" aca="1" ref="L244" ca="1">_xll.RiskNormal(5.4702*LN(A244)-22.889,(5.4702*LN(A244)-22.889)*0.35,_xll.RiskTruncateP(0.05,0.95),_xll.RiskName("DMI"),_xll.RiskUnits("kg"))</f>
        <v>#NAME?</v>
      </c>
      <c r="M244" s="134" t="e" cm="1">
        <f t="array" aca="1" ref="M244" ca="1">_xll.RiskNormal(0.0243*L244,0.005*L244,_xll.RiskTruncateP(0.05,0.95),_xll.RiskName("Soil Intake"),_xll.RiskUnits("kg"))</f>
        <v>#NAME?</v>
      </c>
      <c r="N244" s="134" t="e">
        <f t="shared" ca="1" si="34"/>
        <v>#NAME?</v>
      </c>
      <c r="O244" s="134">
        <f t="shared" si="35"/>
        <v>0</v>
      </c>
      <c r="P244" s="134" t="e">
        <f t="shared" ca="1" si="38"/>
        <v>#NAME?</v>
      </c>
      <c r="Q244" s="134" t="e">
        <f t="shared" ca="1" si="38"/>
        <v>#NAME?</v>
      </c>
      <c r="R244" s="134" t="e">
        <f t="shared" ca="1" si="38"/>
        <v>#NAME?</v>
      </c>
      <c r="S244" s="134" t="e">
        <f t="shared" ca="1" si="36"/>
        <v>#NAME?</v>
      </c>
      <c r="T244" s="134" t="e" cm="1">
        <f t="array" aca="1" ref="T244" ca="1">U243-(U243*(0.5^(1/_xll.RiskNormal('SW7'!C$2,'SW7'!D$2,_xll.RiskTruncateP(0.05,0.95),_xll.RiskName("Halflife"),_xll.RiskUnits("d")))))</f>
        <v>#NAME?</v>
      </c>
      <c r="U244" s="134" t="e">
        <f t="shared" ca="1" si="37"/>
        <v>#NAME?</v>
      </c>
      <c r="V244" s="137" t="e" cm="1">
        <f t="array" aca="1" ref="V244" ca="1">(U244*_xll.RiskNormal('SW7'!C$3,'SW7'!D$3,_xll.RiskTruncateP(0.05,0.95),_xll.RiskName("PFAS MUSCLE FRAC"))/(B244*_xll.RiskNormal('SW7'!C$4,'SW7'!E$4,_xll.RiskTruncateP(0.05,0.95),_xll.RiskName("MUSCLE BW FRAC"))))/1000</f>
        <v>#NAME?</v>
      </c>
      <c r="W244" s="137" t="e" cm="1">
        <f t="array" aca="1" ref="W244" ca="1">V244/_xll.RiskNormal('SW7'!C$5,'SW7'!D$5,_xll.RiskTruncateP(0.05,0.95),_xll.RiskName("Serum Part"))</f>
        <v>#NAME?</v>
      </c>
    </row>
    <row r="245" spans="1:23" x14ac:dyDescent="0.35">
      <c r="A245" s="133">
        <f t="shared" si="33"/>
        <v>242</v>
      </c>
      <c r="B245" s="134" t="e" cm="1">
        <f t="array" aca="1" ref="B245" ca="1">B244+_xll.RiskNormal(0.5584 + 2*0.001787*A245 -3*0.00000155*A245^2 - 4*0.00000000133*A245^3,0.35*(0.5584 + 2*0.001787*A245 -3*0.00000155*A245^2 - 4*0.00000000133*A245^3),_xll.RiskTruncateP(0.05,0.95),_xll.RiskName("BW Gain"),_xll.RiskUnits("kg"))</f>
        <v>#NAME?</v>
      </c>
      <c r="C245" s="133" t="e" cm="1">
        <f t="array" aca="1" ref="C245" ca="1">_xll.RiskNormal(190,190*0.3941,_xll.RiskTruncateP(0.05,0.95),_xll.RiskName("Diet 1 Feed"),_xll.RiskUnits("ng/kg dry"))</f>
        <v>#NAME?</v>
      </c>
      <c r="D245" s="133">
        <v>0</v>
      </c>
      <c r="E245" s="163">
        <v>0</v>
      </c>
      <c r="F245" s="134"/>
      <c r="G245" s="134"/>
      <c r="H245" s="134"/>
      <c r="I245" s="134"/>
      <c r="J245" s="134"/>
      <c r="K245" s="134"/>
      <c r="L245" s="134" t="e" cm="1">
        <f t="array" aca="1" ref="L245" ca="1">_xll.RiskNormal(5.4702*LN(A245)-22.889,(5.4702*LN(A245)-22.889)*0.35,_xll.RiskTruncateP(0.05,0.95),_xll.RiskName("DMI"),_xll.RiskUnits("kg"))</f>
        <v>#NAME?</v>
      </c>
      <c r="M245" s="134" t="e" cm="1">
        <f t="array" aca="1" ref="M245" ca="1">_xll.RiskNormal(0.0243*L245,0.005*L245,_xll.RiskTruncateP(0.05,0.95),_xll.RiskName("Soil Intake"),_xll.RiskUnits("kg"))</f>
        <v>#NAME?</v>
      </c>
      <c r="N245" s="134" t="e">
        <f t="shared" ca="1" si="34"/>
        <v>#NAME?</v>
      </c>
      <c r="O245" s="134">
        <f t="shared" si="35"/>
        <v>0</v>
      </c>
      <c r="P245" s="134" t="e">
        <f t="shared" ca="1" si="38"/>
        <v>#NAME?</v>
      </c>
      <c r="Q245" s="134" t="e">
        <f t="shared" ca="1" si="38"/>
        <v>#NAME?</v>
      </c>
      <c r="R245" s="134" t="e">
        <f t="shared" ca="1" si="38"/>
        <v>#NAME?</v>
      </c>
      <c r="S245" s="134" t="e">
        <f t="shared" ca="1" si="36"/>
        <v>#NAME?</v>
      </c>
      <c r="T245" s="134" t="e" cm="1">
        <f t="array" aca="1" ref="T245" ca="1">U244-(U244*(0.5^(1/_xll.RiskNormal('SW7'!C$2,'SW7'!D$2,_xll.RiskTruncateP(0.05,0.95),_xll.RiskName("Halflife"),_xll.RiskUnits("d")))))</f>
        <v>#NAME?</v>
      </c>
      <c r="U245" s="134" t="e">
        <f t="shared" ca="1" si="37"/>
        <v>#NAME?</v>
      </c>
      <c r="V245" s="137" t="e" cm="1">
        <f t="array" aca="1" ref="V245" ca="1">(U245*_xll.RiskNormal('SW7'!C$3,'SW7'!D$3,_xll.RiskTruncateP(0.05,0.95),_xll.RiskName("PFAS MUSCLE FRAC"))/(B245*_xll.RiskNormal('SW7'!C$4,'SW7'!E$4,_xll.RiskTruncateP(0.05,0.95),_xll.RiskName("MUSCLE BW FRAC"))))/1000</f>
        <v>#NAME?</v>
      </c>
      <c r="W245" s="137" t="e" cm="1">
        <f t="array" aca="1" ref="W245" ca="1">V245/_xll.RiskNormal('SW7'!C$5,'SW7'!D$5,_xll.RiskTruncateP(0.05,0.95),_xll.RiskName("Serum Part"))</f>
        <v>#NAME?</v>
      </c>
    </row>
    <row r="246" spans="1:23" x14ac:dyDescent="0.35">
      <c r="A246" s="133">
        <f t="shared" si="33"/>
        <v>243</v>
      </c>
      <c r="B246" s="134" t="e" cm="1">
        <f t="array" aca="1" ref="B246" ca="1">B245+_xll.RiskNormal(0.5584 + 2*0.001787*A246 -3*0.00000155*A246^2 - 4*0.00000000133*A246^3,0.35*(0.5584 + 2*0.001787*A246 -3*0.00000155*A246^2 - 4*0.00000000133*A246^3),_xll.RiskTruncateP(0.05,0.95),_xll.RiskName("BW Gain"),_xll.RiskUnits("kg"))</f>
        <v>#NAME?</v>
      </c>
      <c r="C246" s="133" t="e" cm="1">
        <f t="array" aca="1" ref="C246" ca="1">_xll.RiskNormal(190,190*0.3941,_xll.RiskTruncateP(0.05,0.95),_xll.RiskName("Diet 1 Feed"),_xll.RiskUnits("ng/kg dry"))</f>
        <v>#NAME?</v>
      </c>
      <c r="D246" s="133">
        <v>0</v>
      </c>
      <c r="E246" s="163">
        <v>0</v>
      </c>
      <c r="F246" s="134"/>
      <c r="G246" s="134"/>
      <c r="H246" s="134"/>
      <c r="I246" s="134"/>
      <c r="J246" s="134"/>
      <c r="K246" s="134"/>
      <c r="L246" s="134" t="e" cm="1">
        <f t="array" aca="1" ref="L246" ca="1">_xll.RiskNormal(5.4702*LN(A246)-22.889,(5.4702*LN(A246)-22.889)*0.35,_xll.RiskTruncateP(0.05,0.95),_xll.RiskName("DMI"),_xll.RiskUnits("kg"))</f>
        <v>#NAME?</v>
      </c>
      <c r="M246" s="134" t="e" cm="1">
        <f t="array" aca="1" ref="M246" ca="1">_xll.RiskNormal(0.0243*L246,0.005*L246,_xll.RiskTruncateP(0.05,0.95),_xll.RiskName("Soil Intake"),_xll.RiskUnits("kg"))</f>
        <v>#NAME?</v>
      </c>
      <c r="N246" s="134" t="e">
        <f t="shared" ca="1" si="34"/>
        <v>#NAME?</v>
      </c>
      <c r="O246" s="134">
        <f t="shared" si="35"/>
        <v>0</v>
      </c>
      <c r="P246" s="134" t="e">
        <f t="shared" ca="1" si="38"/>
        <v>#NAME?</v>
      </c>
      <c r="Q246" s="134" t="e">
        <f t="shared" ca="1" si="38"/>
        <v>#NAME?</v>
      </c>
      <c r="R246" s="134" t="e">
        <f t="shared" ca="1" si="38"/>
        <v>#NAME?</v>
      </c>
      <c r="S246" s="134" t="e">
        <f t="shared" ca="1" si="36"/>
        <v>#NAME?</v>
      </c>
      <c r="T246" s="134" t="e" cm="1">
        <f t="array" aca="1" ref="T246" ca="1">U245-(U245*(0.5^(1/_xll.RiskNormal('SW7'!C$2,'SW7'!D$2,_xll.RiskTruncateP(0.05,0.95),_xll.RiskName("Halflife"),_xll.RiskUnits("d")))))</f>
        <v>#NAME?</v>
      </c>
      <c r="U246" s="134" t="e">
        <f t="shared" ca="1" si="37"/>
        <v>#NAME?</v>
      </c>
      <c r="V246" s="137" t="e" cm="1">
        <f t="array" aca="1" ref="V246" ca="1">(U246*_xll.RiskNormal('SW7'!C$3,'SW7'!D$3,_xll.RiskTruncateP(0.05,0.95),_xll.RiskName("PFAS MUSCLE FRAC"))/(B246*_xll.RiskNormal('SW7'!C$4,'SW7'!E$4,_xll.RiskTruncateP(0.05,0.95),_xll.RiskName("MUSCLE BW FRAC"))))/1000</f>
        <v>#NAME?</v>
      </c>
      <c r="W246" s="137" t="e" cm="1">
        <f t="array" aca="1" ref="W246" ca="1">V246/_xll.RiskNormal('SW7'!C$5,'SW7'!D$5,_xll.RiskTruncateP(0.05,0.95),_xll.RiskName("Serum Part"))</f>
        <v>#NAME?</v>
      </c>
    </row>
    <row r="247" spans="1:23" x14ac:dyDescent="0.35">
      <c r="A247" s="133">
        <f t="shared" si="33"/>
        <v>244</v>
      </c>
      <c r="B247" s="134" t="e" cm="1">
        <f t="array" aca="1" ref="B247" ca="1">B246+_xll.RiskNormal(0.5584 + 2*0.001787*A247 -3*0.00000155*A247^2 - 4*0.00000000133*A247^3,0.35*(0.5584 + 2*0.001787*A247 -3*0.00000155*A247^2 - 4*0.00000000133*A247^3),_xll.RiskTruncateP(0.05,0.95),_xll.RiskName("BW Gain"),_xll.RiskUnits("kg"))</f>
        <v>#NAME?</v>
      </c>
      <c r="C247" s="133" t="e" cm="1">
        <f t="array" aca="1" ref="C247" ca="1">_xll.RiskNormal(190,190*0.3941,_xll.RiskTruncateP(0.05,0.95),_xll.RiskName("Diet 1 Feed"),_xll.RiskUnits("ng/kg dry"))</f>
        <v>#NAME?</v>
      </c>
      <c r="D247" s="133">
        <v>0</v>
      </c>
      <c r="E247" s="163">
        <v>0</v>
      </c>
      <c r="F247" s="134"/>
      <c r="G247" s="134"/>
      <c r="H247" s="134"/>
      <c r="I247" s="134"/>
      <c r="J247" s="134"/>
      <c r="K247" s="134"/>
      <c r="L247" s="134" t="e" cm="1">
        <f t="array" aca="1" ref="L247" ca="1">_xll.RiskNormal(5.4702*LN(A247)-22.889,(5.4702*LN(A247)-22.889)*0.35,_xll.RiskTruncateP(0.05,0.95),_xll.RiskName("DMI"),_xll.RiskUnits("kg"))</f>
        <v>#NAME?</v>
      </c>
      <c r="M247" s="134" t="e" cm="1">
        <f t="array" aca="1" ref="M247" ca="1">_xll.RiskNormal(0.0243*L247,0.005*L247,_xll.RiskTruncateP(0.05,0.95),_xll.RiskName("Soil Intake"),_xll.RiskUnits("kg"))</f>
        <v>#NAME?</v>
      </c>
      <c r="N247" s="134" t="e">
        <f t="shared" ca="1" si="34"/>
        <v>#NAME?</v>
      </c>
      <c r="O247" s="134">
        <f t="shared" si="35"/>
        <v>0</v>
      </c>
      <c r="P247" s="134" t="e">
        <f t="shared" ca="1" si="38"/>
        <v>#NAME?</v>
      </c>
      <c r="Q247" s="134" t="e">
        <f t="shared" ca="1" si="38"/>
        <v>#NAME?</v>
      </c>
      <c r="R247" s="134" t="e">
        <f t="shared" ca="1" si="38"/>
        <v>#NAME?</v>
      </c>
      <c r="S247" s="134" t="e">
        <f t="shared" ca="1" si="36"/>
        <v>#NAME?</v>
      </c>
      <c r="T247" s="134" t="e" cm="1">
        <f t="array" aca="1" ref="T247" ca="1">U246-(U246*(0.5^(1/_xll.RiskNormal('SW7'!C$2,'SW7'!D$2,_xll.RiskTruncateP(0.05,0.95),_xll.RiskName("Halflife"),_xll.RiskUnits("d")))))</f>
        <v>#NAME?</v>
      </c>
      <c r="U247" s="134" t="e">
        <f t="shared" ca="1" si="37"/>
        <v>#NAME?</v>
      </c>
      <c r="V247" s="137" t="e" cm="1">
        <f t="array" aca="1" ref="V247" ca="1">(U247*_xll.RiskNormal('SW7'!C$3,'SW7'!D$3,_xll.RiskTruncateP(0.05,0.95),_xll.RiskName("PFAS MUSCLE FRAC"))/(B247*_xll.RiskNormal('SW7'!C$4,'SW7'!E$4,_xll.RiskTruncateP(0.05,0.95),_xll.RiskName("MUSCLE BW FRAC"))))/1000</f>
        <v>#NAME?</v>
      </c>
      <c r="W247" s="137" t="e" cm="1">
        <f t="array" aca="1" ref="W247" ca="1">V247/_xll.RiskNormal('SW7'!C$5,'SW7'!D$5,_xll.RiskTruncateP(0.05,0.95),_xll.RiskName("Serum Part"))</f>
        <v>#NAME?</v>
      </c>
    </row>
    <row r="248" spans="1:23" x14ac:dyDescent="0.35">
      <c r="A248" s="133">
        <f t="shared" si="33"/>
        <v>245</v>
      </c>
      <c r="B248" s="134" t="e" cm="1">
        <f t="array" aca="1" ref="B248" ca="1">B247+_xll.RiskNormal(0.5584 + 2*0.001787*A248 -3*0.00000155*A248^2 - 4*0.00000000133*A248^3,0.35*(0.5584 + 2*0.001787*A248 -3*0.00000155*A248^2 - 4*0.00000000133*A248^3),_xll.RiskTruncateP(0.05,0.95),_xll.RiskName("BW Gain"),_xll.RiskUnits("kg"))</f>
        <v>#NAME?</v>
      </c>
      <c r="C248" s="133" t="e" cm="1">
        <f t="array" aca="1" ref="C248" ca="1">_xll.RiskNormal(190,190*0.3941,_xll.RiskTruncateP(0.05,0.95),_xll.RiskName("Diet 1 Feed"),_xll.RiskUnits("ng/kg dry"))</f>
        <v>#NAME?</v>
      </c>
      <c r="D248" s="133">
        <v>0</v>
      </c>
      <c r="E248" s="163">
        <v>0</v>
      </c>
      <c r="F248" s="134"/>
      <c r="G248" s="134"/>
      <c r="H248" s="134"/>
      <c r="I248" s="134"/>
      <c r="J248" s="134"/>
      <c r="K248" s="134"/>
      <c r="L248" s="134" t="e" cm="1">
        <f t="array" aca="1" ref="L248" ca="1">_xll.RiskNormal(5.4702*LN(A248)-22.889,(5.4702*LN(A248)-22.889)*0.35,_xll.RiskTruncateP(0.05,0.95),_xll.RiskName("DMI"),_xll.RiskUnits("kg"))</f>
        <v>#NAME?</v>
      </c>
      <c r="M248" s="134" t="e" cm="1">
        <f t="array" aca="1" ref="M248" ca="1">_xll.RiskNormal(0.0243*L248,0.005*L248,_xll.RiskTruncateP(0.05,0.95),_xll.RiskName("Soil Intake"),_xll.RiskUnits("kg"))</f>
        <v>#NAME?</v>
      </c>
      <c r="N248" s="134" t="e">
        <f t="shared" ca="1" si="34"/>
        <v>#NAME?</v>
      </c>
      <c r="O248" s="134">
        <f t="shared" si="35"/>
        <v>0</v>
      </c>
      <c r="P248" s="134" t="e">
        <f t="shared" ca="1" si="38"/>
        <v>#NAME?</v>
      </c>
      <c r="Q248" s="134" t="e">
        <f t="shared" ca="1" si="38"/>
        <v>#NAME?</v>
      </c>
      <c r="R248" s="134" t="e">
        <f t="shared" ca="1" si="38"/>
        <v>#NAME?</v>
      </c>
      <c r="S248" s="134" t="e">
        <f t="shared" ca="1" si="36"/>
        <v>#NAME?</v>
      </c>
      <c r="T248" s="134" t="e" cm="1">
        <f t="array" aca="1" ref="T248" ca="1">U247-(U247*(0.5^(1/_xll.RiskNormal('SW7'!C$2,'SW7'!D$2,_xll.RiskTruncateP(0.05,0.95),_xll.RiskName("Halflife"),_xll.RiskUnits("d")))))</f>
        <v>#NAME?</v>
      </c>
      <c r="U248" s="134" t="e">
        <f t="shared" ca="1" si="37"/>
        <v>#NAME?</v>
      </c>
      <c r="V248" s="137" t="e" cm="1">
        <f t="array" aca="1" ref="V248" ca="1">(U248*_xll.RiskNormal('SW7'!C$3,'SW7'!D$3,_xll.RiskTruncateP(0.05,0.95),_xll.RiskName("PFAS MUSCLE FRAC"))/(B248*_xll.RiskNormal('SW7'!C$4,'SW7'!E$4,_xll.RiskTruncateP(0.05,0.95),_xll.RiskName("MUSCLE BW FRAC"))))/1000</f>
        <v>#NAME?</v>
      </c>
      <c r="W248" s="137" t="e" cm="1">
        <f t="array" aca="1" ref="W248" ca="1">V248/_xll.RiskNormal('SW7'!C$5,'SW7'!D$5,_xll.RiskTruncateP(0.05,0.95),_xll.RiskName("Serum Part"))</f>
        <v>#NAME?</v>
      </c>
    </row>
    <row r="249" spans="1:23" x14ac:dyDescent="0.35">
      <c r="A249" s="133">
        <f t="shared" si="33"/>
        <v>246</v>
      </c>
      <c r="B249" s="134" t="e" cm="1">
        <f t="array" aca="1" ref="B249" ca="1">B248+_xll.RiskNormal(0.5584 + 2*0.001787*A249 -3*0.00000155*A249^2 - 4*0.00000000133*A249^3,0.35*(0.5584 + 2*0.001787*A249 -3*0.00000155*A249^2 - 4*0.00000000133*A249^3),_xll.RiskTruncateP(0.05,0.95),_xll.RiskName("BW Gain"),_xll.RiskUnits("kg"))</f>
        <v>#NAME?</v>
      </c>
      <c r="C249" s="133" t="e" cm="1">
        <f t="array" aca="1" ref="C249" ca="1">_xll.RiskNormal(190,190*0.3941,_xll.RiskTruncateP(0.05,0.95),_xll.RiskName("Diet 1 Feed"),_xll.RiskUnits("ng/kg dry"))</f>
        <v>#NAME?</v>
      </c>
      <c r="D249" s="133">
        <v>0</v>
      </c>
      <c r="E249" s="163">
        <v>0</v>
      </c>
      <c r="F249" s="134"/>
      <c r="G249" s="134"/>
      <c r="H249" s="134"/>
      <c r="I249" s="134"/>
      <c r="J249" s="134"/>
      <c r="K249" s="134"/>
      <c r="L249" s="134" t="e" cm="1">
        <f t="array" aca="1" ref="L249" ca="1">_xll.RiskNormal(5.4702*LN(A249)-22.889,(5.4702*LN(A249)-22.889)*0.35,_xll.RiskTruncateP(0.05,0.95),_xll.RiskName("DMI"),_xll.RiskUnits("kg"))</f>
        <v>#NAME?</v>
      </c>
      <c r="M249" s="134" t="e" cm="1">
        <f t="array" aca="1" ref="M249" ca="1">_xll.RiskNormal(0.0243*L249,0.005*L249,_xll.RiskTruncateP(0.05,0.95),_xll.RiskName("Soil Intake"),_xll.RiskUnits("kg"))</f>
        <v>#NAME?</v>
      </c>
      <c r="N249" s="134" t="e">
        <f t="shared" ca="1" si="34"/>
        <v>#NAME?</v>
      </c>
      <c r="O249" s="134">
        <f t="shared" si="35"/>
        <v>0</v>
      </c>
      <c r="P249" s="134" t="e">
        <f t="shared" ca="1" si="38"/>
        <v>#NAME?</v>
      </c>
      <c r="Q249" s="134" t="e">
        <f t="shared" ca="1" si="38"/>
        <v>#NAME?</v>
      </c>
      <c r="R249" s="134" t="e">
        <f t="shared" ca="1" si="38"/>
        <v>#NAME?</v>
      </c>
      <c r="S249" s="134" t="e">
        <f t="shared" ca="1" si="36"/>
        <v>#NAME?</v>
      </c>
      <c r="T249" s="134" t="e" cm="1">
        <f t="array" aca="1" ref="T249" ca="1">U248-(U248*(0.5^(1/_xll.RiskNormal('SW7'!C$2,'SW7'!D$2,_xll.RiskTruncateP(0.05,0.95),_xll.RiskName("Halflife"),_xll.RiskUnits("d")))))</f>
        <v>#NAME?</v>
      </c>
      <c r="U249" s="134" t="e">
        <f t="shared" ca="1" si="37"/>
        <v>#NAME?</v>
      </c>
      <c r="V249" s="137" t="e" cm="1">
        <f t="array" aca="1" ref="V249" ca="1">(U249*_xll.RiskNormal('SW7'!C$3,'SW7'!D$3,_xll.RiskTruncateP(0.05,0.95),_xll.RiskName("PFAS MUSCLE FRAC"))/(B249*_xll.RiskNormal('SW7'!C$4,'SW7'!E$4,_xll.RiskTruncateP(0.05,0.95),_xll.RiskName("MUSCLE BW FRAC"))))/1000</f>
        <v>#NAME?</v>
      </c>
      <c r="W249" s="137" t="e" cm="1">
        <f t="array" aca="1" ref="W249" ca="1">V249/_xll.RiskNormal('SW7'!C$5,'SW7'!D$5,_xll.RiskTruncateP(0.05,0.95),_xll.RiskName("Serum Part"))</f>
        <v>#NAME?</v>
      </c>
    </row>
    <row r="250" spans="1:23" x14ac:dyDescent="0.35">
      <c r="A250" s="133">
        <f t="shared" si="33"/>
        <v>247</v>
      </c>
      <c r="B250" s="134" t="e" cm="1">
        <f t="array" aca="1" ref="B250" ca="1">B249+_xll.RiskNormal(0.5584 + 2*0.001787*A250 -3*0.00000155*A250^2 - 4*0.00000000133*A250^3,0.35*(0.5584 + 2*0.001787*A250 -3*0.00000155*A250^2 - 4*0.00000000133*A250^3),_xll.RiskTruncateP(0.05,0.95),_xll.RiskName("BW Gain"),_xll.RiskUnits("kg"))</f>
        <v>#NAME?</v>
      </c>
      <c r="C250" s="133" t="e" cm="1">
        <f t="array" aca="1" ref="C250" ca="1">_xll.RiskNormal(190,190*0.3941,_xll.RiskTruncateP(0.05,0.95),_xll.RiskName("Diet 1 Feed"),_xll.RiskUnits("ng/kg dry"))</f>
        <v>#NAME?</v>
      </c>
      <c r="D250" s="133">
        <v>0</v>
      </c>
      <c r="E250" s="163">
        <v>0</v>
      </c>
      <c r="F250" s="134"/>
      <c r="G250" s="134"/>
      <c r="H250" s="134"/>
      <c r="I250" s="134"/>
      <c r="J250" s="134"/>
      <c r="K250" s="134"/>
      <c r="L250" s="134" t="e" cm="1">
        <f t="array" aca="1" ref="L250" ca="1">_xll.RiskNormal(5.4702*LN(A250)-22.889,(5.4702*LN(A250)-22.889)*0.35,_xll.RiskTruncateP(0.05,0.95),_xll.RiskName("DMI"),_xll.RiskUnits("kg"))</f>
        <v>#NAME?</v>
      </c>
      <c r="M250" s="134" t="e" cm="1">
        <f t="array" aca="1" ref="M250" ca="1">_xll.RiskNormal(0.0243*L250,0.005*L250,_xll.RiskTruncateP(0.05,0.95),_xll.RiskName("Soil Intake"),_xll.RiskUnits("kg"))</f>
        <v>#NAME?</v>
      </c>
      <c r="N250" s="134" t="e">
        <f t="shared" ca="1" si="34"/>
        <v>#NAME?</v>
      </c>
      <c r="O250" s="134">
        <f t="shared" si="35"/>
        <v>0</v>
      </c>
      <c r="P250" s="134" t="e">
        <f t="shared" ca="1" si="38"/>
        <v>#NAME?</v>
      </c>
      <c r="Q250" s="134" t="e">
        <f t="shared" ca="1" si="38"/>
        <v>#NAME?</v>
      </c>
      <c r="R250" s="134" t="e">
        <f t="shared" ca="1" si="38"/>
        <v>#NAME?</v>
      </c>
      <c r="S250" s="134" t="e">
        <f t="shared" ca="1" si="36"/>
        <v>#NAME?</v>
      </c>
      <c r="T250" s="134" t="e" cm="1">
        <f t="array" aca="1" ref="T250" ca="1">U249-(U249*(0.5^(1/_xll.RiskNormal('SW7'!C$2,'SW7'!D$2,_xll.RiskTruncateP(0.05,0.95),_xll.RiskName("Halflife"),_xll.RiskUnits("d")))))</f>
        <v>#NAME?</v>
      </c>
      <c r="U250" s="134" t="e">
        <f t="shared" ca="1" si="37"/>
        <v>#NAME?</v>
      </c>
      <c r="V250" s="137" t="e" cm="1">
        <f t="array" aca="1" ref="V250" ca="1">(U250*_xll.RiskNormal('SW7'!C$3,'SW7'!D$3,_xll.RiskTruncateP(0.05,0.95),_xll.RiskName("PFAS MUSCLE FRAC"))/(B250*_xll.RiskNormal('SW7'!C$4,'SW7'!E$4,_xll.RiskTruncateP(0.05,0.95),_xll.RiskName("MUSCLE BW FRAC"))))/1000</f>
        <v>#NAME?</v>
      </c>
      <c r="W250" s="137" t="e" cm="1">
        <f t="array" aca="1" ref="W250" ca="1">V250/_xll.RiskNormal('SW7'!C$5,'SW7'!D$5,_xll.RiskTruncateP(0.05,0.95),_xll.RiskName("Serum Part"))</f>
        <v>#NAME?</v>
      </c>
    </row>
    <row r="251" spans="1:23" x14ac:dyDescent="0.35">
      <c r="A251" s="133">
        <f t="shared" si="33"/>
        <v>248</v>
      </c>
      <c r="B251" s="134" t="e" cm="1">
        <f t="array" aca="1" ref="B251" ca="1">B250+_xll.RiskNormal(0.5584 + 2*0.001787*A251 -3*0.00000155*A251^2 - 4*0.00000000133*A251^3,0.35*(0.5584 + 2*0.001787*A251 -3*0.00000155*A251^2 - 4*0.00000000133*A251^3),_xll.RiskTruncateP(0.05,0.95),_xll.RiskName("BW Gain"),_xll.RiskUnits("kg"))</f>
        <v>#NAME?</v>
      </c>
      <c r="C251" s="133" t="e" cm="1">
        <f t="array" aca="1" ref="C251" ca="1">_xll.RiskNormal(190,190*0.3941,_xll.RiskTruncateP(0.05,0.95),_xll.RiskName("Diet 1 Feed"),_xll.RiskUnits("ng/kg dry"))</f>
        <v>#NAME?</v>
      </c>
      <c r="D251" s="133">
        <v>0</v>
      </c>
      <c r="E251" s="163">
        <v>0</v>
      </c>
      <c r="F251" s="134"/>
      <c r="G251" s="134"/>
      <c r="H251" s="134"/>
      <c r="I251" s="134"/>
      <c r="J251" s="134"/>
      <c r="K251" s="134"/>
      <c r="L251" s="134" t="e" cm="1">
        <f t="array" aca="1" ref="L251" ca="1">_xll.RiskNormal(5.4702*LN(A251)-22.889,(5.4702*LN(A251)-22.889)*0.35,_xll.RiskTruncateP(0.05,0.95),_xll.RiskName("DMI"),_xll.RiskUnits("kg"))</f>
        <v>#NAME?</v>
      </c>
      <c r="M251" s="134" t="e" cm="1">
        <f t="array" aca="1" ref="M251" ca="1">_xll.RiskNormal(0.0243*L251,0.005*L251,_xll.RiskTruncateP(0.05,0.95),_xll.RiskName("Soil Intake"),_xll.RiskUnits("kg"))</f>
        <v>#NAME?</v>
      </c>
      <c r="N251" s="134" t="e">
        <f t="shared" ca="1" si="34"/>
        <v>#NAME?</v>
      </c>
      <c r="O251" s="134">
        <f t="shared" si="35"/>
        <v>0</v>
      </c>
      <c r="P251" s="134" t="e">
        <f t="shared" ca="1" si="38"/>
        <v>#NAME?</v>
      </c>
      <c r="Q251" s="134" t="e">
        <f t="shared" ca="1" si="38"/>
        <v>#NAME?</v>
      </c>
      <c r="R251" s="134" t="e">
        <f t="shared" ca="1" si="38"/>
        <v>#NAME?</v>
      </c>
      <c r="S251" s="134" t="e">
        <f t="shared" ca="1" si="36"/>
        <v>#NAME?</v>
      </c>
      <c r="T251" s="134" t="e" cm="1">
        <f t="array" aca="1" ref="T251" ca="1">U250-(U250*(0.5^(1/_xll.RiskNormal('SW7'!C$2,'SW7'!D$2,_xll.RiskTruncateP(0.05,0.95),_xll.RiskName("Halflife"),_xll.RiskUnits("d")))))</f>
        <v>#NAME?</v>
      </c>
      <c r="U251" s="134" t="e">
        <f t="shared" ca="1" si="37"/>
        <v>#NAME?</v>
      </c>
      <c r="V251" s="137" t="e" cm="1">
        <f t="array" aca="1" ref="V251" ca="1">(U251*_xll.RiskNormal('SW7'!C$3,'SW7'!D$3,_xll.RiskTruncateP(0.05,0.95),_xll.RiskName("PFAS MUSCLE FRAC"))/(B251*_xll.RiskNormal('SW7'!C$4,'SW7'!E$4,_xll.RiskTruncateP(0.05,0.95),_xll.RiskName("MUSCLE BW FRAC"))))/1000</f>
        <v>#NAME?</v>
      </c>
      <c r="W251" s="137" t="e" cm="1">
        <f t="array" aca="1" ref="W251" ca="1">V251/_xll.RiskNormal('SW7'!C$5,'SW7'!D$5,_xll.RiskTruncateP(0.05,0.95),_xll.RiskName("Serum Part"))</f>
        <v>#NAME?</v>
      </c>
    </row>
    <row r="252" spans="1:23" x14ac:dyDescent="0.35">
      <c r="A252" s="133">
        <f t="shared" si="33"/>
        <v>249</v>
      </c>
      <c r="B252" s="134" t="e" cm="1">
        <f t="array" aca="1" ref="B252" ca="1">B251+_xll.RiskNormal(0.5584 + 2*0.001787*A252 -3*0.00000155*A252^2 - 4*0.00000000133*A252^3,0.35*(0.5584 + 2*0.001787*A252 -3*0.00000155*A252^2 - 4*0.00000000133*A252^3),_xll.RiskTruncateP(0.05,0.95),_xll.RiskName("BW Gain"),_xll.RiskUnits("kg"))</f>
        <v>#NAME?</v>
      </c>
      <c r="C252" s="133" t="e" cm="1">
        <f t="array" aca="1" ref="C252" ca="1">_xll.RiskNormal(190,190*0.3941,_xll.RiskTruncateP(0.05,0.95),_xll.RiskName("Diet 1 Feed"),_xll.RiskUnits("ng/kg dry"))</f>
        <v>#NAME?</v>
      </c>
      <c r="D252" s="133">
        <v>0</v>
      </c>
      <c r="E252" s="163">
        <v>0</v>
      </c>
      <c r="F252" s="134"/>
      <c r="G252" s="134"/>
      <c r="H252" s="134"/>
      <c r="I252" s="134"/>
      <c r="J252" s="134"/>
      <c r="K252" s="134"/>
      <c r="L252" s="134" t="e" cm="1">
        <f t="array" aca="1" ref="L252" ca="1">_xll.RiskNormal(5.4702*LN(A252)-22.889,(5.4702*LN(A252)-22.889)*0.35,_xll.RiskTruncateP(0.05,0.95),_xll.RiskName("DMI"),_xll.RiskUnits("kg"))</f>
        <v>#NAME?</v>
      </c>
      <c r="M252" s="134" t="e" cm="1">
        <f t="array" aca="1" ref="M252" ca="1">_xll.RiskNormal(0.0243*L252,0.005*L252,_xll.RiskTruncateP(0.05,0.95),_xll.RiskName("Soil Intake"),_xll.RiskUnits("kg"))</f>
        <v>#NAME?</v>
      </c>
      <c r="N252" s="134" t="e">
        <f t="shared" ca="1" si="34"/>
        <v>#NAME?</v>
      </c>
      <c r="O252" s="134">
        <f t="shared" si="35"/>
        <v>0</v>
      </c>
      <c r="P252" s="134" t="e">
        <f t="shared" ca="1" si="38"/>
        <v>#NAME?</v>
      </c>
      <c r="Q252" s="134" t="e">
        <f t="shared" ca="1" si="38"/>
        <v>#NAME?</v>
      </c>
      <c r="R252" s="134" t="e">
        <f t="shared" ca="1" si="38"/>
        <v>#NAME?</v>
      </c>
      <c r="S252" s="134" t="e">
        <f t="shared" ca="1" si="36"/>
        <v>#NAME?</v>
      </c>
      <c r="T252" s="134" t="e" cm="1">
        <f t="array" aca="1" ref="T252" ca="1">U251-(U251*(0.5^(1/_xll.RiskNormal('SW7'!C$2,'SW7'!D$2,_xll.RiskTruncateP(0.05,0.95),_xll.RiskName("Halflife"),_xll.RiskUnits("d")))))</f>
        <v>#NAME?</v>
      </c>
      <c r="U252" s="134" t="e">
        <f t="shared" ca="1" si="37"/>
        <v>#NAME?</v>
      </c>
      <c r="V252" s="137" t="e" cm="1">
        <f t="array" aca="1" ref="V252" ca="1">(U252*_xll.RiskNormal('SW7'!C$3,'SW7'!D$3,_xll.RiskTruncateP(0.05,0.95),_xll.RiskName("PFAS MUSCLE FRAC"))/(B252*_xll.RiskNormal('SW7'!C$4,'SW7'!E$4,_xll.RiskTruncateP(0.05,0.95),_xll.RiskName("MUSCLE BW FRAC"))))/1000</f>
        <v>#NAME?</v>
      </c>
      <c r="W252" s="137" t="e" cm="1">
        <f t="array" aca="1" ref="W252" ca="1">V252/_xll.RiskNormal('SW7'!C$5,'SW7'!D$5,_xll.RiskTruncateP(0.05,0.95),_xll.RiskName("Serum Part"))</f>
        <v>#NAME?</v>
      </c>
    </row>
    <row r="253" spans="1:23" x14ac:dyDescent="0.35">
      <c r="A253" s="133">
        <f t="shared" si="33"/>
        <v>250</v>
      </c>
      <c r="B253" s="134" t="e" cm="1">
        <f t="array" aca="1" ref="B253" ca="1">B252+_xll.RiskNormal(0.5584 + 2*0.001787*A253 -3*0.00000155*A253^2 - 4*0.00000000133*A253^3,0.35*(0.5584 + 2*0.001787*A253 -3*0.00000155*A253^2 - 4*0.00000000133*A253^3),_xll.RiskTruncateP(0.05,0.95),_xll.RiskName("BW Gain"),_xll.RiskUnits("kg"))</f>
        <v>#NAME?</v>
      </c>
      <c r="C253" s="133" t="e" cm="1">
        <f t="array" aca="1" ref="C253" ca="1">_xll.RiskNormal(190,190*0.3941,_xll.RiskTruncateP(0.05,0.95),_xll.RiskName("Diet 1 Feed"),_xll.RiskUnits("ng/kg dry"))</f>
        <v>#NAME?</v>
      </c>
      <c r="D253" s="133">
        <v>0</v>
      </c>
      <c r="E253" s="163">
        <v>0</v>
      </c>
      <c r="F253" s="134"/>
      <c r="G253" s="134"/>
      <c r="H253" s="134"/>
      <c r="I253" s="134"/>
      <c r="J253" s="134"/>
      <c r="K253" s="134"/>
      <c r="L253" s="134" t="e" cm="1">
        <f t="array" aca="1" ref="L253" ca="1">_xll.RiskNormal(5.4702*LN(A253)-22.889,(5.4702*LN(A253)-22.889)*0.35,_xll.RiskTruncateP(0.05,0.95),_xll.RiskName("DMI"),_xll.RiskUnits("kg"))</f>
        <v>#NAME?</v>
      </c>
      <c r="M253" s="134" t="e" cm="1">
        <f t="array" aca="1" ref="M253" ca="1">_xll.RiskNormal(0.0243*L253,0.005*L253,_xll.RiskTruncateP(0.05,0.95),_xll.RiskName("Soil Intake"),_xll.RiskUnits("kg"))</f>
        <v>#NAME?</v>
      </c>
      <c r="N253" s="134" t="e">
        <f t="shared" ca="1" si="34"/>
        <v>#NAME?</v>
      </c>
      <c r="O253" s="134">
        <f t="shared" si="35"/>
        <v>0</v>
      </c>
      <c r="P253" s="134" t="e">
        <f t="shared" ca="1" si="38"/>
        <v>#NAME?</v>
      </c>
      <c r="Q253" s="134" t="e">
        <f t="shared" ca="1" si="38"/>
        <v>#NAME?</v>
      </c>
      <c r="R253" s="134" t="e">
        <f t="shared" ca="1" si="38"/>
        <v>#NAME?</v>
      </c>
      <c r="S253" s="134" t="e">
        <f t="shared" ca="1" si="36"/>
        <v>#NAME?</v>
      </c>
      <c r="T253" s="134" t="e" cm="1">
        <f t="array" aca="1" ref="T253" ca="1">U252-(U252*(0.5^(1/_xll.RiskNormal('SW7'!C$2,'SW7'!D$2,_xll.RiskTruncateP(0.05,0.95),_xll.RiskName("Halflife"),_xll.RiskUnits("d")))))</f>
        <v>#NAME?</v>
      </c>
      <c r="U253" s="134" t="e">
        <f t="shared" ca="1" si="37"/>
        <v>#NAME?</v>
      </c>
      <c r="V253" s="137" t="e" cm="1">
        <f t="array" aca="1" ref="V253" ca="1">(U253*_xll.RiskNormal('SW7'!C$3,'SW7'!D$3,_xll.RiskTruncateP(0.05,0.95),_xll.RiskName("PFAS MUSCLE FRAC"))/(B253*_xll.RiskNormal('SW7'!C$4,'SW7'!E$4,_xll.RiskTruncateP(0.05,0.95),_xll.RiskName("MUSCLE BW FRAC"))))/1000</f>
        <v>#NAME?</v>
      </c>
      <c r="W253" s="137" t="e" cm="1">
        <f t="array" aca="1" ref="W253" ca="1">V253/_xll.RiskNormal('SW7'!C$5,'SW7'!D$5,_xll.RiskTruncateP(0.05,0.95),_xll.RiskName("Serum Part"))</f>
        <v>#NAME?</v>
      </c>
    </row>
    <row r="254" spans="1:23" x14ac:dyDescent="0.35">
      <c r="A254" s="133">
        <f t="shared" si="33"/>
        <v>251</v>
      </c>
      <c r="B254" s="134" t="e" cm="1">
        <f t="array" aca="1" ref="B254" ca="1">B253+_xll.RiskNormal(0.5584 + 2*0.001787*A254 -3*0.00000155*A254^2 - 4*0.00000000133*A254^3,0.35*(0.5584 + 2*0.001787*A254 -3*0.00000155*A254^2 - 4*0.00000000133*A254^3),_xll.RiskTruncateP(0.05,0.95),_xll.RiskName("BW Gain"),_xll.RiskUnits("kg"))</f>
        <v>#NAME?</v>
      </c>
      <c r="C254" s="133" t="e" cm="1">
        <f t="array" aca="1" ref="C254" ca="1">_xll.RiskNormal(190,190*0.3941,_xll.RiskTruncateP(0.05,0.95),_xll.RiskName("Diet 1 Feed"),_xll.RiskUnits("ng/kg dry"))</f>
        <v>#NAME?</v>
      </c>
      <c r="D254" s="133">
        <v>0</v>
      </c>
      <c r="E254" s="163">
        <v>0</v>
      </c>
      <c r="F254" s="134"/>
      <c r="G254" s="134"/>
      <c r="H254" s="134"/>
      <c r="I254" s="134"/>
      <c r="J254" s="134"/>
      <c r="K254" s="134"/>
      <c r="L254" s="134" t="e" cm="1">
        <f t="array" aca="1" ref="L254" ca="1">_xll.RiskNormal(5.4702*LN(A254)-22.889,(5.4702*LN(A254)-22.889)*0.35,_xll.RiskTruncateP(0.05,0.95),_xll.RiskName("DMI"),_xll.RiskUnits("kg"))</f>
        <v>#NAME?</v>
      </c>
      <c r="M254" s="134" t="e" cm="1">
        <f t="array" aca="1" ref="M254" ca="1">_xll.RiskNormal(0.0243*L254,0.005*L254,_xll.RiskTruncateP(0.05,0.95),_xll.RiskName("Soil Intake"),_xll.RiskUnits("kg"))</f>
        <v>#NAME?</v>
      </c>
      <c r="N254" s="134" t="e">
        <f t="shared" ca="1" si="34"/>
        <v>#NAME?</v>
      </c>
      <c r="O254" s="134">
        <f t="shared" si="35"/>
        <v>0</v>
      </c>
      <c r="P254" s="134" t="e">
        <f t="shared" ca="1" si="38"/>
        <v>#NAME?</v>
      </c>
      <c r="Q254" s="134" t="e">
        <f t="shared" ca="1" si="38"/>
        <v>#NAME?</v>
      </c>
      <c r="R254" s="134" t="e">
        <f t="shared" ca="1" si="38"/>
        <v>#NAME?</v>
      </c>
      <c r="S254" s="134" t="e">
        <f t="shared" ca="1" si="36"/>
        <v>#NAME?</v>
      </c>
      <c r="T254" s="134" t="e" cm="1">
        <f t="array" aca="1" ref="T254" ca="1">U253-(U253*(0.5^(1/_xll.RiskNormal('SW7'!C$2,'SW7'!D$2,_xll.RiskTruncateP(0.05,0.95),_xll.RiskName("Halflife"),_xll.RiskUnits("d")))))</f>
        <v>#NAME?</v>
      </c>
      <c r="U254" s="134" t="e">
        <f t="shared" ca="1" si="37"/>
        <v>#NAME?</v>
      </c>
      <c r="V254" s="137" t="e" cm="1">
        <f t="array" aca="1" ref="V254" ca="1">(U254*_xll.RiskNormal('SW7'!C$3,'SW7'!D$3,_xll.RiskTruncateP(0.05,0.95),_xll.RiskName("PFAS MUSCLE FRAC"))/(B254*_xll.RiskNormal('SW7'!C$4,'SW7'!E$4,_xll.RiskTruncateP(0.05,0.95),_xll.RiskName("MUSCLE BW FRAC"))))/1000</f>
        <v>#NAME?</v>
      </c>
      <c r="W254" s="137" t="e" cm="1">
        <f t="array" aca="1" ref="W254" ca="1">V254/_xll.RiskNormal('SW7'!C$5,'SW7'!D$5,_xll.RiskTruncateP(0.05,0.95),_xll.RiskName("Serum Part"))</f>
        <v>#NAME?</v>
      </c>
    </row>
    <row r="255" spans="1:23" x14ac:dyDescent="0.35">
      <c r="A255" s="133">
        <f t="shared" si="33"/>
        <v>252</v>
      </c>
      <c r="B255" s="134" t="e" cm="1">
        <f t="array" aca="1" ref="B255" ca="1">B254+_xll.RiskNormal(0.5584 + 2*0.001787*A255 -3*0.00000155*A255^2 - 4*0.00000000133*A255^3,0.35*(0.5584 + 2*0.001787*A255 -3*0.00000155*A255^2 - 4*0.00000000133*A255^3),_xll.RiskTruncateP(0.05,0.95),_xll.RiskName("BW Gain"),_xll.RiskUnits("kg"))</f>
        <v>#NAME?</v>
      </c>
      <c r="C255" s="133" t="e" cm="1">
        <f t="array" aca="1" ref="C255" ca="1">_xll.RiskNormal(190,190*0.3941,_xll.RiskTruncateP(0.05,0.95),_xll.RiskName("Diet 1 Feed"),_xll.RiskUnits("ng/kg dry"))</f>
        <v>#NAME?</v>
      </c>
      <c r="D255" s="133">
        <v>0</v>
      </c>
      <c r="E255" s="163">
        <v>0</v>
      </c>
      <c r="F255" s="134"/>
      <c r="G255" s="134"/>
      <c r="H255" s="134"/>
      <c r="I255" s="134"/>
      <c r="J255" s="134"/>
      <c r="K255" s="134"/>
      <c r="L255" s="134" t="e" cm="1">
        <f t="array" aca="1" ref="L255" ca="1">_xll.RiskNormal(5.4702*LN(A255)-22.889,(5.4702*LN(A255)-22.889)*0.35,_xll.RiskTruncateP(0.05,0.95),_xll.RiskName("DMI"),_xll.RiskUnits("kg"))</f>
        <v>#NAME?</v>
      </c>
      <c r="M255" s="134" t="e" cm="1">
        <f t="array" aca="1" ref="M255" ca="1">_xll.RiskNormal(0.0243*L255,0.005*L255,_xll.RiskTruncateP(0.05,0.95),_xll.RiskName("Soil Intake"),_xll.RiskUnits("kg"))</f>
        <v>#NAME?</v>
      </c>
      <c r="N255" s="134" t="e">
        <f t="shared" ca="1" si="34"/>
        <v>#NAME?</v>
      </c>
      <c r="O255" s="134">
        <f t="shared" si="35"/>
        <v>0</v>
      </c>
      <c r="P255" s="134" t="e">
        <f t="shared" ca="1" si="38"/>
        <v>#NAME?</v>
      </c>
      <c r="Q255" s="134" t="e">
        <f t="shared" ca="1" si="38"/>
        <v>#NAME?</v>
      </c>
      <c r="R255" s="134" t="e">
        <f t="shared" ca="1" si="38"/>
        <v>#NAME?</v>
      </c>
      <c r="S255" s="134" t="e">
        <f t="shared" ca="1" si="36"/>
        <v>#NAME?</v>
      </c>
      <c r="T255" s="134" t="e" cm="1">
        <f t="array" aca="1" ref="T255" ca="1">U254-(U254*(0.5^(1/_xll.RiskNormal('SW7'!C$2,'SW7'!D$2,_xll.RiskTruncateP(0.05,0.95),_xll.RiskName("Halflife"),_xll.RiskUnits("d")))))</f>
        <v>#NAME?</v>
      </c>
      <c r="U255" s="134" t="e">
        <f t="shared" ca="1" si="37"/>
        <v>#NAME?</v>
      </c>
      <c r="V255" s="137" t="e" cm="1">
        <f t="array" aca="1" ref="V255" ca="1">(U255*_xll.RiskNormal('SW7'!C$3,'SW7'!D$3,_xll.RiskTruncateP(0.05,0.95),_xll.RiskName("PFAS MUSCLE FRAC"))/(B255*_xll.RiskNormal('SW7'!C$4,'SW7'!E$4,_xll.RiskTruncateP(0.05,0.95),_xll.RiskName("MUSCLE BW FRAC"))))/1000</f>
        <v>#NAME?</v>
      </c>
      <c r="W255" s="137" t="e" cm="1">
        <f t="array" aca="1" ref="W255" ca="1">V255/_xll.RiskNormal('SW7'!C$5,'SW7'!D$5,_xll.RiskTruncateP(0.05,0.95),_xll.RiskName("Serum Part"))</f>
        <v>#NAME?</v>
      </c>
    </row>
    <row r="256" spans="1:23" x14ac:dyDescent="0.35">
      <c r="A256" s="133">
        <f t="shared" si="33"/>
        <v>253</v>
      </c>
      <c r="B256" s="134" t="e" cm="1">
        <f t="array" aca="1" ref="B256" ca="1">B255+_xll.RiskNormal(0.5584 + 2*0.001787*A256 -3*0.00000155*A256^2 - 4*0.00000000133*A256^3,0.35*(0.5584 + 2*0.001787*A256 -3*0.00000155*A256^2 - 4*0.00000000133*A256^3),_xll.RiskTruncateP(0.05,0.95),_xll.RiskName("BW Gain"),_xll.RiskUnits("kg"))</f>
        <v>#NAME?</v>
      </c>
      <c r="C256" s="133" t="e" cm="1">
        <f t="array" aca="1" ref="C256" ca="1">_xll.RiskNormal(190,190*0.3941,_xll.RiskTruncateP(0.05,0.95),_xll.RiskName("Diet 1 Feed"),_xll.RiskUnits("ng/kg dry"))</f>
        <v>#NAME?</v>
      </c>
      <c r="D256" s="133">
        <v>0</v>
      </c>
      <c r="E256" s="163">
        <v>0</v>
      </c>
      <c r="F256" s="134"/>
      <c r="G256" s="134"/>
      <c r="H256" s="134"/>
      <c r="I256" s="134"/>
      <c r="J256" s="134"/>
      <c r="K256" s="134"/>
      <c r="L256" s="134" t="e" cm="1">
        <f t="array" aca="1" ref="L256" ca="1">_xll.RiskNormal(5.4702*LN(A256)-22.889,(5.4702*LN(A256)-22.889)*0.35,_xll.RiskTruncateP(0.05,0.95),_xll.RiskName("DMI"),_xll.RiskUnits("kg"))</f>
        <v>#NAME?</v>
      </c>
      <c r="M256" s="134" t="e" cm="1">
        <f t="array" aca="1" ref="M256" ca="1">_xll.RiskNormal(0.0243*L256,0.005*L256,_xll.RiskTruncateP(0.05,0.95),_xll.RiskName("Soil Intake"),_xll.RiskUnits("kg"))</f>
        <v>#NAME?</v>
      </c>
      <c r="N256" s="134" t="e">
        <f t="shared" ca="1" si="34"/>
        <v>#NAME?</v>
      </c>
      <c r="O256" s="134">
        <f t="shared" si="35"/>
        <v>0</v>
      </c>
      <c r="P256" s="134" t="e">
        <f t="shared" ca="1" si="38"/>
        <v>#NAME?</v>
      </c>
      <c r="Q256" s="134" t="e">
        <f t="shared" ca="1" si="38"/>
        <v>#NAME?</v>
      </c>
      <c r="R256" s="134" t="e">
        <f t="shared" ca="1" si="38"/>
        <v>#NAME?</v>
      </c>
      <c r="S256" s="134" t="e">
        <f t="shared" ca="1" si="36"/>
        <v>#NAME?</v>
      </c>
      <c r="T256" s="134" t="e" cm="1">
        <f t="array" aca="1" ref="T256" ca="1">U255-(U255*(0.5^(1/_xll.RiskNormal('SW7'!C$2,'SW7'!D$2,_xll.RiskTruncateP(0.05,0.95),_xll.RiskName("Halflife"),_xll.RiskUnits("d")))))</f>
        <v>#NAME?</v>
      </c>
      <c r="U256" s="134" t="e">
        <f t="shared" ca="1" si="37"/>
        <v>#NAME?</v>
      </c>
      <c r="V256" s="137" t="e" cm="1">
        <f t="array" aca="1" ref="V256" ca="1">(U256*_xll.RiskNormal('SW7'!C$3,'SW7'!D$3,_xll.RiskTruncateP(0.05,0.95),_xll.RiskName("PFAS MUSCLE FRAC"))/(B256*_xll.RiskNormal('SW7'!C$4,'SW7'!E$4,_xll.RiskTruncateP(0.05,0.95),_xll.RiskName("MUSCLE BW FRAC"))))/1000</f>
        <v>#NAME?</v>
      </c>
      <c r="W256" s="137" t="e" cm="1">
        <f t="array" aca="1" ref="W256" ca="1">V256/_xll.RiskNormal('SW7'!C$5,'SW7'!D$5,_xll.RiskTruncateP(0.05,0.95),_xll.RiskName("Serum Part"))</f>
        <v>#NAME?</v>
      </c>
    </row>
    <row r="257" spans="1:23" x14ac:dyDescent="0.35">
      <c r="A257" s="133">
        <f t="shared" si="33"/>
        <v>254</v>
      </c>
      <c r="B257" s="134" t="e" cm="1">
        <f t="array" aca="1" ref="B257" ca="1">B256+_xll.RiskNormal(0.5584 + 2*0.001787*A257 -3*0.00000155*A257^2 - 4*0.00000000133*A257^3,0.35*(0.5584 + 2*0.001787*A257 -3*0.00000155*A257^2 - 4*0.00000000133*A257^3),_xll.RiskTruncateP(0.05,0.95),_xll.RiskName("BW Gain"),_xll.RiskUnits("kg"))</f>
        <v>#NAME?</v>
      </c>
      <c r="C257" s="133" t="e" cm="1">
        <f t="array" aca="1" ref="C257" ca="1">_xll.RiskNormal(190,190*0.3941,_xll.RiskTruncateP(0.05,0.95),_xll.RiskName("Diet 1 Feed"),_xll.RiskUnits("ng/kg dry"))</f>
        <v>#NAME?</v>
      </c>
      <c r="D257" s="133">
        <v>0</v>
      </c>
      <c r="E257" s="163">
        <v>0</v>
      </c>
      <c r="F257" s="134"/>
      <c r="G257" s="134"/>
      <c r="H257" s="134"/>
      <c r="I257" s="134"/>
      <c r="J257" s="134"/>
      <c r="K257" s="134"/>
      <c r="L257" s="134" t="e" cm="1">
        <f t="array" aca="1" ref="L257" ca="1">_xll.RiskNormal(5.4702*LN(A257)-22.889,(5.4702*LN(A257)-22.889)*0.35,_xll.RiskTruncateP(0.05,0.95),_xll.RiskName("DMI"),_xll.RiskUnits("kg"))</f>
        <v>#NAME?</v>
      </c>
      <c r="M257" s="134" t="e" cm="1">
        <f t="array" aca="1" ref="M257" ca="1">_xll.RiskNormal(0.0243*L257,0.005*L257,_xll.RiskTruncateP(0.05,0.95),_xll.RiskName("Soil Intake"),_xll.RiskUnits("kg"))</f>
        <v>#NAME?</v>
      </c>
      <c r="N257" s="134" t="e">
        <f t="shared" ca="1" si="34"/>
        <v>#NAME?</v>
      </c>
      <c r="O257" s="134">
        <f t="shared" si="35"/>
        <v>0</v>
      </c>
      <c r="P257" s="134" t="e">
        <f t="shared" ca="1" si="38"/>
        <v>#NAME?</v>
      </c>
      <c r="Q257" s="134" t="e">
        <f t="shared" ca="1" si="38"/>
        <v>#NAME?</v>
      </c>
      <c r="R257" s="134" t="e">
        <f t="shared" ca="1" si="38"/>
        <v>#NAME?</v>
      </c>
      <c r="S257" s="134" t="e">
        <f t="shared" ca="1" si="36"/>
        <v>#NAME?</v>
      </c>
      <c r="T257" s="134" t="e" cm="1">
        <f t="array" aca="1" ref="T257" ca="1">U256-(U256*(0.5^(1/_xll.RiskNormal('SW7'!C$2,'SW7'!D$2,_xll.RiskTruncateP(0.05,0.95),_xll.RiskName("Halflife"),_xll.RiskUnits("d")))))</f>
        <v>#NAME?</v>
      </c>
      <c r="U257" s="134" t="e">
        <f t="shared" ca="1" si="37"/>
        <v>#NAME?</v>
      </c>
      <c r="V257" s="137" t="e" cm="1">
        <f t="array" aca="1" ref="V257" ca="1">(U257*_xll.RiskNormal('SW7'!C$3,'SW7'!D$3,_xll.RiskTruncateP(0.05,0.95),_xll.RiskName("PFAS MUSCLE FRAC"))/(B257*_xll.RiskNormal('SW7'!C$4,'SW7'!E$4,_xll.RiskTruncateP(0.05,0.95),_xll.RiskName("MUSCLE BW FRAC"))))/1000</f>
        <v>#NAME?</v>
      </c>
      <c r="W257" s="137" t="e" cm="1">
        <f t="array" aca="1" ref="W257" ca="1">V257/_xll.RiskNormal('SW7'!C$5,'SW7'!D$5,_xll.RiskTruncateP(0.05,0.95),_xll.RiskName("Serum Part"))</f>
        <v>#NAME?</v>
      </c>
    </row>
    <row r="258" spans="1:23" x14ac:dyDescent="0.35">
      <c r="A258" s="133">
        <f t="shared" si="33"/>
        <v>255</v>
      </c>
      <c r="B258" s="134" t="e" cm="1">
        <f t="array" aca="1" ref="B258" ca="1">B257+_xll.RiskNormal(0.5584 + 2*0.001787*A258 -3*0.00000155*A258^2 - 4*0.00000000133*A258^3,0.35*(0.5584 + 2*0.001787*A258 -3*0.00000155*A258^2 - 4*0.00000000133*A258^3),_xll.RiskTruncateP(0.05,0.95),_xll.RiskName("BW Gain"),_xll.RiskUnits("kg"))</f>
        <v>#NAME?</v>
      </c>
      <c r="C258" s="133" t="e" cm="1">
        <f t="array" aca="1" ref="C258" ca="1">_xll.RiskNormal(190,190*0.3941,_xll.RiskTruncateP(0.05,0.95),_xll.RiskName("Diet 1 Feed"),_xll.RiskUnits("ng/kg dry"))</f>
        <v>#NAME?</v>
      </c>
      <c r="D258" s="133">
        <v>0</v>
      </c>
      <c r="E258" s="163">
        <v>0</v>
      </c>
      <c r="F258" s="134"/>
      <c r="G258" s="134"/>
      <c r="H258" s="134"/>
      <c r="I258" s="134"/>
      <c r="J258" s="134"/>
      <c r="K258" s="134"/>
      <c r="L258" s="134" t="e" cm="1">
        <f t="array" aca="1" ref="L258" ca="1">_xll.RiskNormal(5.4702*LN(A258)-22.889,(5.4702*LN(A258)-22.889)*0.35,_xll.RiskTruncateP(0.05,0.95),_xll.RiskName("DMI"),_xll.RiskUnits("kg"))</f>
        <v>#NAME?</v>
      </c>
      <c r="M258" s="134" t="e" cm="1">
        <f t="array" aca="1" ref="M258" ca="1">_xll.RiskNormal(0.0243*L258,0.005*L258,_xll.RiskTruncateP(0.05,0.95),_xll.RiskName("Soil Intake"),_xll.RiskUnits("kg"))</f>
        <v>#NAME?</v>
      </c>
      <c r="N258" s="134" t="e">
        <f t="shared" ca="1" si="34"/>
        <v>#NAME?</v>
      </c>
      <c r="O258" s="134">
        <f t="shared" si="35"/>
        <v>0</v>
      </c>
      <c r="P258" s="134" t="e">
        <f t="shared" ca="1" si="38"/>
        <v>#NAME?</v>
      </c>
      <c r="Q258" s="134" t="e">
        <f t="shared" ca="1" si="38"/>
        <v>#NAME?</v>
      </c>
      <c r="R258" s="134" t="e">
        <f t="shared" ca="1" si="38"/>
        <v>#NAME?</v>
      </c>
      <c r="S258" s="134" t="e">
        <f t="shared" ca="1" si="36"/>
        <v>#NAME?</v>
      </c>
      <c r="T258" s="134" t="e" cm="1">
        <f t="array" aca="1" ref="T258" ca="1">U257-(U257*(0.5^(1/_xll.RiskNormal('SW7'!C$2,'SW7'!D$2,_xll.RiskTruncateP(0.05,0.95),_xll.RiskName("Halflife"),_xll.RiskUnits("d")))))</f>
        <v>#NAME?</v>
      </c>
      <c r="U258" s="134" t="e">
        <f t="shared" ca="1" si="37"/>
        <v>#NAME?</v>
      </c>
      <c r="V258" s="137" t="e" cm="1">
        <f t="array" aca="1" ref="V258" ca="1">(U258*_xll.RiskNormal('SW7'!C$3,'SW7'!D$3,_xll.RiskTruncateP(0.05,0.95),_xll.RiskName("PFAS MUSCLE FRAC"))/(B258*_xll.RiskNormal('SW7'!C$4,'SW7'!E$4,_xll.RiskTruncateP(0.05,0.95),_xll.RiskName("MUSCLE BW FRAC"))))/1000</f>
        <v>#NAME?</v>
      </c>
      <c r="W258" s="137" t="e" cm="1">
        <f t="array" aca="1" ref="W258" ca="1">V258/_xll.RiskNormal('SW7'!C$5,'SW7'!D$5,_xll.RiskTruncateP(0.05,0.95),_xll.RiskName("Serum Part"))</f>
        <v>#NAME?</v>
      </c>
    </row>
    <row r="259" spans="1:23" x14ac:dyDescent="0.35">
      <c r="A259" s="133">
        <f t="shared" si="33"/>
        <v>256</v>
      </c>
      <c r="B259" s="134" t="e" cm="1">
        <f t="array" aca="1" ref="B259" ca="1">B258+_xll.RiskNormal(0.5584 + 2*0.001787*A259 -3*0.00000155*A259^2 - 4*0.00000000133*A259^3,0.35*(0.5584 + 2*0.001787*A259 -3*0.00000155*A259^2 - 4*0.00000000133*A259^3),_xll.RiskTruncateP(0.05,0.95),_xll.RiskName("BW Gain"),_xll.RiskUnits("kg"))</f>
        <v>#NAME?</v>
      </c>
      <c r="C259" s="133" t="e" cm="1">
        <f t="array" aca="1" ref="C259" ca="1">_xll.RiskNormal(190,190*0.3941,_xll.RiskTruncateP(0.05,0.95),_xll.RiskName("Diet 1 Feed"),_xll.RiskUnits("ng/kg dry"))</f>
        <v>#NAME?</v>
      </c>
      <c r="D259" s="133">
        <v>0</v>
      </c>
      <c r="E259" s="163">
        <v>0</v>
      </c>
      <c r="F259" s="134"/>
      <c r="G259" s="134"/>
      <c r="H259" s="134"/>
      <c r="I259" s="134"/>
      <c r="J259" s="134"/>
      <c r="K259" s="134"/>
      <c r="L259" s="134" t="e" cm="1">
        <f t="array" aca="1" ref="L259" ca="1">_xll.RiskNormal(5.4702*LN(A259)-22.889,(5.4702*LN(A259)-22.889)*0.35,_xll.RiskTruncateP(0.05,0.95),_xll.RiskName("DMI"),_xll.RiskUnits("kg"))</f>
        <v>#NAME?</v>
      </c>
      <c r="M259" s="134" t="e" cm="1">
        <f t="array" aca="1" ref="M259" ca="1">_xll.RiskNormal(0.0243*L259,0.005*L259,_xll.RiskTruncateP(0.05,0.95),_xll.RiskName("Soil Intake"),_xll.RiskUnits("kg"))</f>
        <v>#NAME?</v>
      </c>
      <c r="N259" s="134" t="e">
        <f t="shared" ca="1" si="34"/>
        <v>#NAME?</v>
      </c>
      <c r="O259" s="134">
        <f t="shared" si="35"/>
        <v>0</v>
      </c>
      <c r="P259" s="134" t="e">
        <f t="shared" ca="1" si="38"/>
        <v>#NAME?</v>
      </c>
      <c r="Q259" s="134" t="e">
        <f t="shared" ca="1" si="38"/>
        <v>#NAME?</v>
      </c>
      <c r="R259" s="134" t="e">
        <f t="shared" ca="1" si="38"/>
        <v>#NAME?</v>
      </c>
      <c r="S259" s="134" t="e">
        <f t="shared" ca="1" si="36"/>
        <v>#NAME?</v>
      </c>
      <c r="T259" s="134" t="e" cm="1">
        <f t="array" aca="1" ref="T259" ca="1">U258-(U258*(0.5^(1/_xll.RiskNormal('SW7'!C$2,'SW7'!D$2,_xll.RiskTruncateP(0.05,0.95),_xll.RiskName("Halflife"),_xll.RiskUnits("d")))))</f>
        <v>#NAME?</v>
      </c>
      <c r="U259" s="134" t="e">
        <f t="shared" ca="1" si="37"/>
        <v>#NAME?</v>
      </c>
      <c r="V259" s="137" t="e" cm="1">
        <f t="array" aca="1" ref="V259" ca="1">(U259*_xll.RiskNormal('SW7'!C$3,'SW7'!D$3,_xll.RiskTruncateP(0.05,0.95),_xll.RiskName("PFAS MUSCLE FRAC"))/(B259*_xll.RiskNormal('SW7'!C$4,'SW7'!E$4,_xll.RiskTruncateP(0.05,0.95),_xll.RiskName("MUSCLE BW FRAC"))))/1000</f>
        <v>#NAME?</v>
      </c>
      <c r="W259" s="137" t="e" cm="1">
        <f t="array" aca="1" ref="W259" ca="1">V259/_xll.RiskNormal('SW7'!C$5,'SW7'!D$5,_xll.RiskTruncateP(0.05,0.95),_xll.RiskName("Serum Part"))</f>
        <v>#NAME?</v>
      </c>
    </row>
    <row r="260" spans="1:23" x14ac:dyDescent="0.35">
      <c r="A260" s="133">
        <f t="shared" si="33"/>
        <v>257</v>
      </c>
      <c r="B260" s="134" t="e" cm="1">
        <f t="array" aca="1" ref="B260" ca="1">B259+_xll.RiskNormal(0.5584 + 2*0.001787*A260 -3*0.00000155*A260^2 - 4*0.00000000133*A260^3,0.35*(0.5584 + 2*0.001787*A260 -3*0.00000155*A260^2 - 4*0.00000000133*A260^3),_xll.RiskTruncateP(0.05,0.95),_xll.RiskName("BW Gain"),_xll.RiskUnits("kg"))</f>
        <v>#NAME?</v>
      </c>
      <c r="C260" s="133" t="e" cm="1">
        <f t="array" aca="1" ref="C260" ca="1">_xll.RiskNormal(190,190*0.3941,_xll.RiskTruncateP(0.05,0.95),_xll.RiskName("Diet 1 Feed"),_xll.RiskUnits("ng/kg dry"))</f>
        <v>#NAME?</v>
      </c>
      <c r="D260" s="133">
        <v>0</v>
      </c>
      <c r="E260" s="163">
        <v>0</v>
      </c>
      <c r="F260" s="134"/>
      <c r="G260" s="134"/>
      <c r="H260" s="134"/>
      <c r="I260" s="134"/>
      <c r="J260" s="134"/>
      <c r="K260" s="134"/>
      <c r="L260" s="134" t="e" cm="1">
        <f t="array" aca="1" ref="L260" ca="1">_xll.RiskNormal(5.4702*LN(A260)-22.889,(5.4702*LN(A260)-22.889)*0.35,_xll.RiskTruncateP(0.05,0.95),_xll.RiskName("DMI"),_xll.RiskUnits("kg"))</f>
        <v>#NAME?</v>
      </c>
      <c r="M260" s="134" t="e" cm="1">
        <f t="array" aca="1" ref="M260" ca="1">_xll.RiskNormal(0.0243*L260,0.005*L260,_xll.RiskTruncateP(0.05,0.95),_xll.RiskName("Soil Intake"),_xll.RiskUnits("kg"))</f>
        <v>#NAME?</v>
      </c>
      <c r="N260" s="134" t="e">
        <f t="shared" ca="1" si="34"/>
        <v>#NAME?</v>
      </c>
      <c r="O260" s="134">
        <f t="shared" si="35"/>
        <v>0</v>
      </c>
      <c r="P260" s="134" t="e">
        <f t="shared" ca="1" si="38"/>
        <v>#NAME?</v>
      </c>
      <c r="Q260" s="134" t="e">
        <f t="shared" ca="1" si="38"/>
        <v>#NAME?</v>
      </c>
      <c r="R260" s="134" t="e">
        <f t="shared" ca="1" si="38"/>
        <v>#NAME?</v>
      </c>
      <c r="S260" s="134" t="e">
        <f t="shared" ca="1" si="36"/>
        <v>#NAME?</v>
      </c>
      <c r="T260" s="134" t="e" cm="1">
        <f t="array" aca="1" ref="T260" ca="1">U259-(U259*(0.5^(1/_xll.RiskNormal('SW7'!C$2,'SW7'!D$2,_xll.RiskTruncateP(0.05,0.95),_xll.RiskName("Halflife"),_xll.RiskUnits("d")))))</f>
        <v>#NAME?</v>
      </c>
      <c r="U260" s="134" t="e">
        <f t="shared" ca="1" si="37"/>
        <v>#NAME?</v>
      </c>
      <c r="V260" s="137" t="e" cm="1">
        <f t="array" aca="1" ref="V260" ca="1">(U260*_xll.RiskNormal('SW7'!C$3,'SW7'!D$3,_xll.RiskTruncateP(0.05,0.95),_xll.RiskName("PFAS MUSCLE FRAC"))/(B260*_xll.RiskNormal('SW7'!C$4,'SW7'!E$4,_xll.RiskTruncateP(0.05,0.95),_xll.RiskName("MUSCLE BW FRAC"))))/1000</f>
        <v>#NAME?</v>
      </c>
      <c r="W260" s="137" t="e" cm="1">
        <f t="array" aca="1" ref="W260" ca="1">V260/_xll.RiskNormal('SW7'!C$5,'SW7'!D$5,_xll.RiskTruncateP(0.05,0.95),_xll.RiskName("Serum Part"))</f>
        <v>#NAME?</v>
      </c>
    </row>
    <row r="261" spans="1:23" x14ac:dyDescent="0.35">
      <c r="A261" s="133">
        <f t="shared" ref="A261:A324" si="39">A260+1</f>
        <v>258</v>
      </c>
      <c r="B261" s="134" t="e" cm="1">
        <f t="array" aca="1" ref="B261" ca="1">B260+_xll.RiskNormal(0.5584 + 2*0.001787*A261 -3*0.00000155*A261^2 - 4*0.00000000133*A261^3,0.35*(0.5584 + 2*0.001787*A261 -3*0.00000155*A261^2 - 4*0.00000000133*A261^3),_xll.RiskTruncateP(0.05,0.95),_xll.RiskName("BW Gain"),_xll.RiskUnits("kg"))</f>
        <v>#NAME?</v>
      </c>
      <c r="C261" s="133" t="e" cm="1">
        <f t="array" aca="1" ref="C261" ca="1">_xll.RiskNormal(190,190*0.3941,_xll.RiskTruncateP(0.05,0.95),_xll.RiskName("Diet 1 Feed"),_xll.RiskUnits("ng/kg dry"))</f>
        <v>#NAME?</v>
      </c>
      <c r="D261" s="133">
        <v>0</v>
      </c>
      <c r="E261" s="163">
        <v>0</v>
      </c>
      <c r="F261" s="134"/>
      <c r="G261" s="134"/>
      <c r="H261" s="134"/>
      <c r="I261" s="134"/>
      <c r="J261" s="134"/>
      <c r="K261" s="134"/>
      <c r="L261" s="134" t="e" cm="1">
        <f t="array" aca="1" ref="L261" ca="1">_xll.RiskNormal(5.4702*LN(A261)-22.889,(5.4702*LN(A261)-22.889)*0.35,_xll.RiskTruncateP(0.05,0.95),_xll.RiskName("DMI"),_xll.RiskUnits("kg"))</f>
        <v>#NAME?</v>
      </c>
      <c r="M261" s="134" t="e" cm="1">
        <f t="array" aca="1" ref="M261" ca="1">_xll.RiskNormal(0.0243*L261,0.005*L261,_xll.RiskTruncateP(0.05,0.95),_xll.RiskName("Soil Intake"),_xll.RiskUnits("kg"))</f>
        <v>#NAME?</v>
      </c>
      <c r="N261" s="134" t="e">
        <f t="shared" ref="N261:N324" ca="1" si="40">4*L261</f>
        <v>#NAME?</v>
      </c>
      <c r="O261" s="134">
        <f t="shared" ref="O261:O324" si="41">J261*K261</f>
        <v>0</v>
      </c>
      <c r="P261" s="134" t="e">
        <f t="shared" ca="1" si="38"/>
        <v>#NAME?</v>
      </c>
      <c r="Q261" s="134" t="e">
        <f t="shared" ca="1" si="38"/>
        <v>#NAME?</v>
      </c>
      <c r="R261" s="134" t="e">
        <f t="shared" ca="1" si="38"/>
        <v>#NAME?</v>
      </c>
      <c r="S261" s="134" t="e">
        <f t="shared" ref="S261:S324" ca="1" si="42">SUM(O261:R261)</f>
        <v>#NAME?</v>
      </c>
      <c r="T261" s="134" t="e" cm="1">
        <f t="array" aca="1" ref="T261" ca="1">U260-(U260*(0.5^(1/_xll.RiskNormal('SW7'!C$2,'SW7'!D$2,_xll.RiskTruncateP(0.05,0.95),_xll.RiskName("Halflife"),_xll.RiskUnits("d")))))</f>
        <v>#NAME?</v>
      </c>
      <c r="U261" s="134" t="e">
        <f t="shared" ref="U261:U324" ca="1" si="43">U260+S260-T260</f>
        <v>#NAME?</v>
      </c>
      <c r="V261" s="137" t="e" cm="1">
        <f t="array" aca="1" ref="V261" ca="1">(U261*_xll.RiskNormal('SW7'!C$3,'SW7'!D$3,_xll.RiskTruncateP(0.05,0.95),_xll.RiskName("PFAS MUSCLE FRAC"))/(B261*_xll.RiskNormal('SW7'!C$4,'SW7'!E$4,_xll.RiskTruncateP(0.05,0.95),_xll.RiskName("MUSCLE BW FRAC"))))/1000</f>
        <v>#NAME?</v>
      </c>
      <c r="W261" s="137" t="e" cm="1">
        <f t="array" aca="1" ref="W261" ca="1">V261/_xll.RiskNormal('SW7'!C$5,'SW7'!D$5,_xll.RiskTruncateP(0.05,0.95),_xll.RiskName("Serum Part"))</f>
        <v>#NAME?</v>
      </c>
    </row>
    <row r="262" spans="1:23" x14ac:dyDescent="0.35">
      <c r="A262" s="133">
        <f t="shared" si="39"/>
        <v>259</v>
      </c>
      <c r="B262" s="134" t="e" cm="1">
        <f t="array" aca="1" ref="B262" ca="1">B261+_xll.RiskNormal(0.5584 + 2*0.001787*A262 -3*0.00000155*A262^2 - 4*0.00000000133*A262^3,0.35*(0.5584 + 2*0.001787*A262 -3*0.00000155*A262^2 - 4*0.00000000133*A262^3),_xll.RiskTruncateP(0.05,0.95),_xll.RiskName("BW Gain"),_xll.RiskUnits("kg"))</f>
        <v>#NAME?</v>
      </c>
      <c r="C262" s="133" t="e" cm="1">
        <f t="array" aca="1" ref="C262" ca="1">_xll.RiskNormal(190,190*0.3941,_xll.RiskTruncateP(0.05,0.95),_xll.RiskName("Diet 1 Feed"),_xll.RiskUnits("ng/kg dry"))</f>
        <v>#NAME?</v>
      </c>
      <c r="D262" s="133">
        <v>0</v>
      </c>
      <c r="E262" s="163">
        <v>0</v>
      </c>
      <c r="F262" s="134"/>
      <c r="G262" s="134"/>
      <c r="H262" s="134"/>
      <c r="I262" s="134"/>
      <c r="J262" s="134"/>
      <c r="K262" s="134"/>
      <c r="L262" s="134" t="e" cm="1">
        <f t="array" aca="1" ref="L262" ca="1">_xll.RiskNormal(5.4702*LN(A262)-22.889,(5.4702*LN(A262)-22.889)*0.35,_xll.RiskTruncateP(0.05,0.95),_xll.RiskName("DMI"),_xll.RiskUnits("kg"))</f>
        <v>#NAME?</v>
      </c>
      <c r="M262" s="134" t="e" cm="1">
        <f t="array" aca="1" ref="M262" ca="1">_xll.RiskNormal(0.0243*L262,0.005*L262,_xll.RiskTruncateP(0.05,0.95),_xll.RiskName("Soil Intake"),_xll.RiskUnits("kg"))</f>
        <v>#NAME?</v>
      </c>
      <c r="N262" s="134" t="e">
        <f t="shared" ca="1" si="40"/>
        <v>#NAME?</v>
      </c>
      <c r="O262" s="134">
        <f t="shared" si="41"/>
        <v>0</v>
      </c>
      <c r="P262" s="134" t="e">
        <f t="shared" ca="1" si="38"/>
        <v>#NAME?</v>
      </c>
      <c r="Q262" s="134" t="e">
        <f t="shared" ca="1" si="38"/>
        <v>#NAME?</v>
      </c>
      <c r="R262" s="134" t="e">
        <f t="shared" ca="1" si="38"/>
        <v>#NAME?</v>
      </c>
      <c r="S262" s="134" t="e">
        <f t="shared" ca="1" si="42"/>
        <v>#NAME?</v>
      </c>
      <c r="T262" s="134" t="e" cm="1">
        <f t="array" aca="1" ref="T262" ca="1">U261-(U261*(0.5^(1/_xll.RiskNormal('SW7'!C$2,'SW7'!D$2,_xll.RiskTruncateP(0.05,0.95),_xll.RiskName("Halflife"),_xll.RiskUnits("d")))))</f>
        <v>#NAME?</v>
      </c>
      <c r="U262" s="134" t="e">
        <f t="shared" ca="1" si="43"/>
        <v>#NAME?</v>
      </c>
      <c r="V262" s="137" t="e" cm="1">
        <f t="array" aca="1" ref="V262" ca="1">(U262*_xll.RiskNormal('SW7'!C$3,'SW7'!D$3,_xll.RiskTruncateP(0.05,0.95),_xll.RiskName("PFAS MUSCLE FRAC"))/(B262*_xll.RiskNormal('SW7'!C$4,'SW7'!E$4,_xll.RiskTruncateP(0.05,0.95),_xll.RiskName("MUSCLE BW FRAC"))))/1000</f>
        <v>#NAME?</v>
      </c>
      <c r="W262" s="137" t="e" cm="1">
        <f t="array" aca="1" ref="W262" ca="1">V262/_xll.RiskNormal('SW7'!C$5,'SW7'!D$5,_xll.RiskTruncateP(0.05,0.95),_xll.RiskName("Serum Part"))</f>
        <v>#NAME?</v>
      </c>
    </row>
    <row r="263" spans="1:23" x14ac:dyDescent="0.35">
      <c r="A263" s="133">
        <f t="shared" si="39"/>
        <v>260</v>
      </c>
      <c r="B263" s="134" t="e" cm="1">
        <f t="array" aca="1" ref="B263" ca="1">B262+_xll.RiskNormal(0.5584 + 2*0.001787*A263 -3*0.00000155*A263^2 - 4*0.00000000133*A263^3,0.35*(0.5584 + 2*0.001787*A263 -3*0.00000155*A263^2 - 4*0.00000000133*A263^3),_xll.RiskTruncateP(0.05,0.95),_xll.RiskName("BW Gain"),_xll.RiskUnits("kg"))</f>
        <v>#NAME?</v>
      </c>
      <c r="C263" s="133" t="e" cm="1">
        <f t="array" aca="1" ref="C263" ca="1">_xll.RiskNormal(190,190*0.3941,_xll.RiskTruncateP(0.05,0.95),_xll.RiskName("Diet 1 Feed"),_xll.RiskUnits("ng/kg dry"))</f>
        <v>#NAME?</v>
      </c>
      <c r="D263" s="133">
        <v>0</v>
      </c>
      <c r="E263" s="163">
        <v>0</v>
      </c>
      <c r="F263" s="134"/>
      <c r="G263" s="134"/>
      <c r="H263" s="134"/>
      <c r="I263" s="134"/>
      <c r="J263" s="134"/>
      <c r="K263" s="134"/>
      <c r="L263" s="134" t="e" cm="1">
        <f t="array" aca="1" ref="L263" ca="1">_xll.RiskNormal(5.4702*LN(A263)-22.889,(5.4702*LN(A263)-22.889)*0.35,_xll.RiskTruncateP(0.05,0.95),_xll.RiskName("DMI"),_xll.RiskUnits("kg"))</f>
        <v>#NAME?</v>
      </c>
      <c r="M263" s="134" t="e" cm="1">
        <f t="array" aca="1" ref="M263" ca="1">_xll.RiskNormal(0.0243*L263,0.005*L263,_xll.RiskTruncateP(0.05,0.95),_xll.RiskName("Soil Intake"),_xll.RiskUnits("kg"))</f>
        <v>#NAME?</v>
      </c>
      <c r="N263" s="134" t="e">
        <f t="shared" ca="1" si="40"/>
        <v>#NAME?</v>
      </c>
      <c r="O263" s="134">
        <f t="shared" si="41"/>
        <v>0</v>
      </c>
      <c r="P263" s="134" t="e">
        <f t="shared" ca="1" si="38"/>
        <v>#NAME?</v>
      </c>
      <c r="Q263" s="134" t="e">
        <f t="shared" ca="1" si="38"/>
        <v>#NAME?</v>
      </c>
      <c r="R263" s="134" t="e">
        <f t="shared" ca="1" si="38"/>
        <v>#NAME?</v>
      </c>
      <c r="S263" s="134" t="e">
        <f t="shared" ca="1" si="42"/>
        <v>#NAME?</v>
      </c>
      <c r="T263" s="134" t="e" cm="1">
        <f t="array" aca="1" ref="T263" ca="1">U262-(U262*(0.5^(1/_xll.RiskNormal('SW7'!C$2,'SW7'!D$2,_xll.RiskTruncateP(0.05,0.95),_xll.RiskName("Halflife"),_xll.RiskUnits("d")))))</f>
        <v>#NAME?</v>
      </c>
      <c r="U263" s="134" t="e">
        <f t="shared" ca="1" si="43"/>
        <v>#NAME?</v>
      </c>
      <c r="V263" s="137" t="e" cm="1">
        <f t="array" aca="1" ref="V263" ca="1">(U263*_xll.RiskNormal('SW7'!C$3,'SW7'!D$3,_xll.RiskTruncateP(0.05,0.95),_xll.RiskName("PFAS MUSCLE FRAC"))/(B263*_xll.RiskNormal('SW7'!C$4,'SW7'!E$4,_xll.RiskTruncateP(0.05,0.95),_xll.RiskName("MUSCLE BW FRAC"))))/1000</f>
        <v>#NAME?</v>
      </c>
      <c r="W263" s="137" t="e" cm="1">
        <f t="array" aca="1" ref="W263" ca="1">V263/_xll.RiskNormal('SW7'!C$5,'SW7'!D$5,_xll.RiskTruncateP(0.05,0.95),_xll.RiskName("Serum Part"))</f>
        <v>#NAME?</v>
      </c>
    </row>
    <row r="264" spans="1:23" x14ac:dyDescent="0.35">
      <c r="A264" s="133">
        <f t="shared" si="39"/>
        <v>261</v>
      </c>
      <c r="B264" s="134" t="e" cm="1">
        <f t="array" aca="1" ref="B264" ca="1">B263+_xll.RiskNormal(0.5584 + 2*0.001787*A264 -3*0.00000155*A264^2 - 4*0.00000000133*A264^3,0.35*(0.5584 + 2*0.001787*A264 -3*0.00000155*A264^2 - 4*0.00000000133*A264^3),_xll.RiskTruncateP(0.05,0.95),_xll.RiskName("BW Gain"),_xll.RiskUnits("kg"))</f>
        <v>#NAME?</v>
      </c>
      <c r="C264" s="133" t="e" cm="1">
        <f t="array" aca="1" ref="C264" ca="1">_xll.RiskNormal(190,190*0.3941,_xll.RiskTruncateP(0.05,0.95),_xll.RiskName("Diet 1 Feed"),_xll.RiskUnits("ng/kg dry"))</f>
        <v>#NAME?</v>
      </c>
      <c r="D264" s="133">
        <v>0</v>
      </c>
      <c r="E264" s="163">
        <v>0</v>
      </c>
      <c r="F264" s="134"/>
      <c r="G264" s="134"/>
      <c r="H264" s="134"/>
      <c r="I264" s="134"/>
      <c r="J264" s="134"/>
      <c r="K264" s="134"/>
      <c r="L264" s="134" t="e" cm="1">
        <f t="array" aca="1" ref="L264" ca="1">_xll.RiskNormal(5.4702*LN(A264)-22.889,(5.4702*LN(A264)-22.889)*0.35,_xll.RiskTruncateP(0.05,0.95),_xll.RiskName("DMI"),_xll.RiskUnits("kg"))</f>
        <v>#NAME?</v>
      </c>
      <c r="M264" s="134" t="e" cm="1">
        <f t="array" aca="1" ref="M264" ca="1">_xll.RiskNormal(0.0243*L264,0.005*L264,_xll.RiskTruncateP(0.05,0.95),_xll.RiskName("Soil Intake"),_xll.RiskUnits("kg"))</f>
        <v>#NAME?</v>
      </c>
      <c r="N264" s="134" t="e">
        <f t="shared" ca="1" si="40"/>
        <v>#NAME?</v>
      </c>
      <c r="O264" s="134">
        <f t="shared" si="41"/>
        <v>0</v>
      </c>
      <c r="P264" s="134" t="e">
        <f t="shared" ca="1" si="38"/>
        <v>#NAME?</v>
      </c>
      <c r="Q264" s="134" t="e">
        <f t="shared" ca="1" si="38"/>
        <v>#NAME?</v>
      </c>
      <c r="R264" s="134" t="e">
        <f t="shared" ca="1" si="38"/>
        <v>#NAME?</v>
      </c>
      <c r="S264" s="134" t="e">
        <f t="shared" ca="1" si="42"/>
        <v>#NAME?</v>
      </c>
      <c r="T264" s="134" t="e" cm="1">
        <f t="array" aca="1" ref="T264" ca="1">U263-(U263*(0.5^(1/_xll.RiskNormal('SW7'!C$2,'SW7'!D$2,_xll.RiskTruncateP(0.05,0.95),_xll.RiskName("Halflife"),_xll.RiskUnits("d")))))</f>
        <v>#NAME?</v>
      </c>
      <c r="U264" s="134" t="e">
        <f t="shared" ca="1" si="43"/>
        <v>#NAME?</v>
      </c>
      <c r="V264" s="137" t="e" cm="1">
        <f t="array" aca="1" ref="V264" ca="1">(U264*_xll.RiskNormal('SW7'!C$3,'SW7'!D$3,_xll.RiskTruncateP(0.05,0.95),_xll.RiskName("PFAS MUSCLE FRAC"))/(B264*_xll.RiskNormal('SW7'!C$4,'SW7'!E$4,_xll.RiskTruncateP(0.05,0.95),_xll.RiskName("MUSCLE BW FRAC"))))/1000</f>
        <v>#NAME?</v>
      </c>
      <c r="W264" s="137" t="e" cm="1">
        <f t="array" aca="1" ref="W264" ca="1">V264/_xll.RiskNormal('SW7'!C$5,'SW7'!D$5,_xll.RiskTruncateP(0.05,0.95),_xll.RiskName("Serum Part"))</f>
        <v>#NAME?</v>
      </c>
    </row>
    <row r="265" spans="1:23" x14ac:dyDescent="0.35">
      <c r="A265" s="133">
        <f t="shared" si="39"/>
        <v>262</v>
      </c>
      <c r="B265" s="134" t="e" cm="1">
        <f t="array" aca="1" ref="B265" ca="1">B264+_xll.RiskNormal(0.5584 + 2*0.001787*A265 -3*0.00000155*A265^2 - 4*0.00000000133*A265^3,0.35*(0.5584 + 2*0.001787*A265 -3*0.00000155*A265^2 - 4*0.00000000133*A265^3),_xll.RiskTruncateP(0.05,0.95),_xll.RiskName("BW Gain"),_xll.RiskUnits("kg"))</f>
        <v>#NAME?</v>
      </c>
      <c r="C265" s="133" t="e" cm="1">
        <f t="array" aca="1" ref="C265" ca="1">_xll.RiskNormal(190,190*0.3941,_xll.RiskTruncateP(0.05,0.95),_xll.RiskName("Diet 1 Feed"),_xll.RiskUnits("ng/kg dry"))</f>
        <v>#NAME?</v>
      </c>
      <c r="D265" s="133">
        <v>0</v>
      </c>
      <c r="E265" s="163">
        <v>0</v>
      </c>
      <c r="F265" s="134"/>
      <c r="G265" s="134"/>
      <c r="H265" s="134"/>
      <c r="I265" s="134"/>
      <c r="J265" s="134"/>
      <c r="K265" s="134"/>
      <c r="L265" s="134" t="e" cm="1">
        <f t="array" aca="1" ref="L265" ca="1">_xll.RiskNormal(5.4702*LN(A265)-22.889,(5.4702*LN(A265)-22.889)*0.35,_xll.RiskTruncateP(0.05,0.95),_xll.RiskName("DMI"),_xll.RiskUnits("kg"))</f>
        <v>#NAME?</v>
      </c>
      <c r="M265" s="134" t="e" cm="1">
        <f t="array" aca="1" ref="M265" ca="1">_xll.RiskNormal(0.0243*L265,0.005*L265,_xll.RiskTruncateP(0.05,0.95),_xll.RiskName("Soil Intake"),_xll.RiskUnits("kg"))</f>
        <v>#NAME?</v>
      </c>
      <c r="N265" s="134" t="e">
        <f t="shared" ca="1" si="40"/>
        <v>#NAME?</v>
      </c>
      <c r="O265" s="134">
        <f t="shared" si="41"/>
        <v>0</v>
      </c>
      <c r="P265" s="134" t="e">
        <f t="shared" ca="1" si="38"/>
        <v>#NAME?</v>
      </c>
      <c r="Q265" s="134" t="e">
        <f t="shared" ca="1" si="38"/>
        <v>#NAME?</v>
      </c>
      <c r="R265" s="134" t="e">
        <f t="shared" ca="1" si="38"/>
        <v>#NAME?</v>
      </c>
      <c r="S265" s="134" t="e">
        <f t="shared" ca="1" si="42"/>
        <v>#NAME?</v>
      </c>
      <c r="T265" s="134" t="e" cm="1">
        <f t="array" aca="1" ref="T265" ca="1">U264-(U264*(0.5^(1/_xll.RiskNormal('SW7'!C$2,'SW7'!D$2,_xll.RiskTruncateP(0.05,0.95),_xll.RiskName("Halflife"),_xll.RiskUnits("d")))))</f>
        <v>#NAME?</v>
      </c>
      <c r="U265" s="134" t="e">
        <f t="shared" ca="1" si="43"/>
        <v>#NAME?</v>
      </c>
      <c r="V265" s="137" t="e" cm="1">
        <f t="array" aca="1" ref="V265" ca="1">(U265*_xll.RiskNormal('SW7'!C$3,'SW7'!D$3,_xll.RiskTruncateP(0.05,0.95),_xll.RiskName("PFAS MUSCLE FRAC"))/(B265*_xll.RiskNormal('SW7'!C$4,'SW7'!E$4,_xll.RiskTruncateP(0.05,0.95),_xll.RiskName("MUSCLE BW FRAC"))))/1000</f>
        <v>#NAME?</v>
      </c>
      <c r="W265" s="137" t="e" cm="1">
        <f t="array" aca="1" ref="W265" ca="1">V265/_xll.RiskNormal('SW7'!C$5,'SW7'!D$5,_xll.RiskTruncateP(0.05,0.95),_xll.RiskName("Serum Part"))</f>
        <v>#NAME?</v>
      </c>
    </row>
    <row r="266" spans="1:23" x14ac:dyDescent="0.35">
      <c r="A266" s="133">
        <f t="shared" si="39"/>
        <v>263</v>
      </c>
      <c r="B266" s="134" t="e" cm="1">
        <f t="array" aca="1" ref="B266" ca="1">B265+_xll.RiskNormal(0.5584 + 2*0.001787*A266 -3*0.00000155*A266^2 - 4*0.00000000133*A266^3,0.35*(0.5584 + 2*0.001787*A266 -3*0.00000155*A266^2 - 4*0.00000000133*A266^3),_xll.RiskTruncateP(0.05,0.95),_xll.RiskName("BW Gain"),_xll.RiskUnits("kg"))</f>
        <v>#NAME?</v>
      </c>
      <c r="C266" s="133" t="e" cm="1">
        <f t="array" aca="1" ref="C266" ca="1">_xll.RiskNormal(190,190*0.3941,_xll.RiskTruncateP(0.05,0.95),_xll.RiskName("Diet 1 Feed"),_xll.RiskUnits("ng/kg dry"))</f>
        <v>#NAME?</v>
      </c>
      <c r="D266" s="133">
        <v>0</v>
      </c>
      <c r="E266" s="163">
        <v>0</v>
      </c>
      <c r="F266" s="134"/>
      <c r="G266" s="134"/>
      <c r="H266" s="134"/>
      <c r="I266" s="134"/>
      <c r="J266" s="134"/>
      <c r="K266" s="134"/>
      <c r="L266" s="134" t="e" cm="1">
        <f t="array" aca="1" ref="L266" ca="1">_xll.RiskNormal(5.4702*LN(A266)-22.889,(5.4702*LN(A266)-22.889)*0.35,_xll.RiskTruncateP(0.05,0.95),_xll.RiskName("DMI"),_xll.RiskUnits("kg"))</f>
        <v>#NAME?</v>
      </c>
      <c r="M266" s="134" t="e" cm="1">
        <f t="array" aca="1" ref="M266" ca="1">_xll.RiskNormal(0.0243*L266,0.005*L266,_xll.RiskTruncateP(0.05,0.95),_xll.RiskName("Soil Intake"),_xll.RiskUnits("kg"))</f>
        <v>#NAME?</v>
      </c>
      <c r="N266" s="134" t="e">
        <f t="shared" ca="1" si="40"/>
        <v>#NAME?</v>
      </c>
      <c r="O266" s="134">
        <f t="shared" si="41"/>
        <v>0</v>
      </c>
      <c r="P266" s="134" t="e">
        <f t="shared" ca="1" si="38"/>
        <v>#NAME?</v>
      </c>
      <c r="Q266" s="134" t="e">
        <f t="shared" ca="1" si="38"/>
        <v>#NAME?</v>
      </c>
      <c r="R266" s="134" t="e">
        <f t="shared" ca="1" si="38"/>
        <v>#NAME?</v>
      </c>
      <c r="S266" s="134" t="e">
        <f t="shared" ca="1" si="42"/>
        <v>#NAME?</v>
      </c>
      <c r="T266" s="134" t="e" cm="1">
        <f t="array" aca="1" ref="T266" ca="1">U265-(U265*(0.5^(1/_xll.RiskNormal('SW7'!C$2,'SW7'!D$2,_xll.RiskTruncateP(0.05,0.95),_xll.RiskName("Halflife"),_xll.RiskUnits("d")))))</f>
        <v>#NAME?</v>
      </c>
      <c r="U266" s="134" t="e">
        <f t="shared" ca="1" si="43"/>
        <v>#NAME?</v>
      </c>
      <c r="V266" s="137" t="e" cm="1">
        <f t="array" aca="1" ref="V266" ca="1">(U266*_xll.RiskNormal('SW7'!C$3,'SW7'!D$3,_xll.RiskTruncateP(0.05,0.95),_xll.RiskName("PFAS MUSCLE FRAC"))/(B266*_xll.RiskNormal('SW7'!C$4,'SW7'!E$4,_xll.RiskTruncateP(0.05,0.95),_xll.RiskName("MUSCLE BW FRAC"))))/1000</f>
        <v>#NAME?</v>
      </c>
      <c r="W266" s="137" t="e" cm="1">
        <f t="array" aca="1" ref="W266" ca="1">V266/_xll.RiskNormal('SW7'!C$5,'SW7'!D$5,_xll.RiskTruncateP(0.05,0.95),_xll.RiskName("Serum Part"))</f>
        <v>#NAME?</v>
      </c>
    </row>
    <row r="267" spans="1:23" x14ac:dyDescent="0.35">
      <c r="A267" s="133">
        <f t="shared" si="39"/>
        <v>264</v>
      </c>
      <c r="B267" s="134" t="e" cm="1">
        <f t="array" aca="1" ref="B267" ca="1">B266+_xll.RiskNormal(0.5584 + 2*0.001787*A267 -3*0.00000155*A267^2 - 4*0.00000000133*A267^3,0.35*(0.5584 + 2*0.001787*A267 -3*0.00000155*A267^2 - 4*0.00000000133*A267^3),_xll.RiskTruncateP(0.05,0.95),_xll.RiskName("BW Gain"),_xll.RiskUnits("kg"))</f>
        <v>#NAME?</v>
      </c>
      <c r="C267" s="133" t="e" cm="1">
        <f t="array" aca="1" ref="C267" ca="1">_xll.RiskNormal(190,190*0.3941,_xll.RiskTruncateP(0.05,0.95),_xll.RiskName("Diet 1 Feed"),_xll.RiskUnits("ng/kg dry"))</f>
        <v>#NAME?</v>
      </c>
      <c r="D267" s="133">
        <v>0</v>
      </c>
      <c r="E267" s="163">
        <v>0</v>
      </c>
      <c r="F267" s="134"/>
      <c r="G267" s="134"/>
      <c r="H267" s="134"/>
      <c r="I267" s="134"/>
      <c r="J267" s="134"/>
      <c r="K267" s="134"/>
      <c r="L267" s="134" t="e" cm="1">
        <f t="array" aca="1" ref="L267" ca="1">_xll.RiskNormal(5.4702*LN(A267)-22.889,(5.4702*LN(A267)-22.889)*0.35,_xll.RiskTruncateP(0.05,0.95),_xll.RiskName("DMI"),_xll.RiskUnits("kg"))</f>
        <v>#NAME?</v>
      </c>
      <c r="M267" s="134" t="e" cm="1">
        <f t="array" aca="1" ref="M267" ca="1">_xll.RiskNormal(0.0243*L267,0.005*L267,_xll.RiskTruncateP(0.05,0.95),_xll.RiskName("Soil Intake"),_xll.RiskUnits("kg"))</f>
        <v>#NAME?</v>
      </c>
      <c r="N267" s="134" t="e">
        <f t="shared" ca="1" si="40"/>
        <v>#NAME?</v>
      </c>
      <c r="O267" s="134">
        <f t="shared" si="41"/>
        <v>0</v>
      </c>
      <c r="P267" s="134" t="e">
        <f t="shared" ca="1" si="38"/>
        <v>#NAME?</v>
      </c>
      <c r="Q267" s="134" t="e">
        <f t="shared" ca="1" si="38"/>
        <v>#NAME?</v>
      </c>
      <c r="R267" s="134" t="e">
        <f t="shared" ca="1" si="38"/>
        <v>#NAME?</v>
      </c>
      <c r="S267" s="134" t="e">
        <f t="shared" ca="1" si="42"/>
        <v>#NAME?</v>
      </c>
      <c r="T267" s="134" t="e" cm="1">
        <f t="array" aca="1" ref="T267" ca="1">U266-(U266*(0.5^(1/_xll.RiskNormal('SW7'!C$2,'SW7'!D$2,_xll.RiskTruncateP(0.05,0.95),_xll.RiskName("Halflife"),_xll.RiskUnits("d")))))</f>
        <v>#NAME?</v>
      </c>
      <c r="U267" s="134" t="e">
        <f t="shared" ca="1" si="43"/>
        <v>#NAME?</v>
      </c>
      <c r="V267" s="137" t="e" cm="1">
        <f t="array" aca="1" ref="V267" ca="1">(U267*_xll.RiskNormal('SW7'!C$3,'SW7'!D$3,_xll.RiskTruncateP(0.05,0.95),_xll.RiskName("PFAS MUSCLE FRAC"))/(B267*_xll.RiskNormal('SW7'!C$4,'SW7'!E$4,_xll.RiskTruncateP(0.05,0.95),_xll.RiskName("MUSCLE BW FRAC"))))/1000</f>
        <v>#NAME?</v>
      </c>
      <c r="W267" s="137" t="e" cm="1">
        <f t="array" aca="1" ref="W267" ca="1">V267/_xll.RiskNormal('SW7'!C$5,'SW7'!D$5,_xll.RiskTruncateP(0.05,0.95),_xll.RiskName("Serum Part"))</f>
        <v>#NAME?</v>
      </c>
    </row>
    <row r="268" spans="1:23" x14ac:dyDescent="0.35">
      <c r="A268" s="133">
        <f t="shared" si="39"/>
        <v>265</v>
      </c>
      <c r="B268" s="134" t="e" cm="1">
        <f t="array" aca="1" ref="B268" ca="1">B267+_xll.RiskNormal(0.5584 + 2*0.001787*A268 -3*0.00000155*A268^2 - 4*0.00000000133*A268^3,0.35*(0.5584 + 2*0.001787*A268 -3*0.00000155*A268^2 - 4*0.00000000133*A268^3),_xll.RiskTruncateP(0.05,0.95),_xll.RiskName("BW Gain"),_xll.RiskUnits("kg"))</f>
        <v>#NAME?</v>
      </c>
      <c r="C268" s="133" t="e" cm="1">
        <f t="array" aca="1" ref="C268" ca="1">_xll.RiskNormal(190,190*0.3941,_xll.RiskTruncateP(0.05,0.95),_xll.RiskName("Diet 1 Feed"),_xll.RiskUnits("ng/kg dry"))</f>
        <v>#NAME?</v>
      </c>
      <c r="D268" s="133">
        <v>0</v>
      </c>
      <c r="E268" s="163">
        <v>0</v>
      </c>
      <c r="F268" s="134"/>
      <c r="G268" s="134"/>
      <c r="H268" s="134"/>
      <c r="I268" s="134"/>
      <c r="J268" s="134"/>
      <c r="K268" s="134"/>
      <c r="L268" s="134" t="e" cm="1">
        <f t="array" aca="1" ref="L268" ca="1">_xll.RiskNormal(5.4702*LN(A268)-22.889,(5.4702*LN(A268)-22.889)*0.35,_xll.RiskTruncateP(0.05,0.95),_xll.RiskName("DMI"),_xll.RiskUnits("kg"))</f>
        <v>#NAME?</v>
      </c>
      <c r="M268" s="134" t="e" cm="1">
        <f t="array" aca="1" ref="M268" ca="1">_xll.RiskNormal(0.0243*L268,0.005*L268,_xll.RiskTruncateP(0.05,0.95),_xll.RiskName("Soil Intake"),_xll.RiskUnits("kg"))</f>
        <v>#NAME?</v>
      </c>
      <c r="N268" s="134" t="e">
        <f t="shared" ca="1" si="40"/>
        <v>#NAME?</v>
      </c>
      <c r="O268" s="134">
        <f t="shared" si="41"/>
        <v>0</v>
      </c>
      <c r="P268" s="134" t="e">
        <f t="shared" ca="1" si="38"/>
        <v>#NAME?</v>
      </c>
      <c r="Q268" s="134" t="e">
        <f t="shared" ca="1" si="38"/>
        <v>#NAME?</v>
      </c>
      <c r="R268" s="134" t="e">
        <f t="shared" ca="1" si="38"/>
        <v>#NAME?</v>
      </c>
      <c r="S268" s="134" t="e">
        <f t="shared" ca="1" si="42"/>
        <v>#NAME?</v>
      </c>
      <c r="T268" s="134" t="e" cm="1">
        <f t="array" aca="1" ref="T268" ca="1">U267-(U267*(0.5^(1/_xll.RiskNormal('SW7'!C$2,'SW7'!D$2,_xll.RiskTruncateP(0.05,0.95),_xll.RiskName("Halflife"),_xll.RiskUnits("d")))))</f>
        <v>#NAME?</v>
      </c>
      <c r="U268" s="134" t="e">
        <f t="shared" ca="1" si="43"/>
        <v>#NAME?</v>
      </c>
      <c r="V268" s="137" t="e" cm="1">
        <f t="array" aca="1" ref="V268" ca="1">(U268*_xll.RiskNormal('SW7'!C$3,'SW7'!D$3,_xll.RiskTruncateP(0.05,0.95),_xll.RiskName("PFAS MUSCLE FRAC"))/(B268*_xll.RiskNormal('SW7'!C$4,'SW7'!E$4,_xll.RiskTruncateP(0.05,0.95),_xll.RiskName("MUSCLE BW FRAC"))))/1000</f>
        <v>#NAME?</v>
      </c>
      <c r="W268" s="137" t="e" cm="1">
        <f t="array" aca="1" ref="W268" ca="1">V268/_xll.RiskNormal('SW7'!C$5,'SW7'!D$5,_xll.RiskTruncateP(0.05,0.95),_xll.RiskName("Serum Part"))</f>
        <v>#NAME?</v>
      </c>
    </row>
    <row r="269" spans="1:23" x14ac:dyDescent="0.35">
      <c r="A269" s="133">
        <f t="shared" si="39"/>
        <v>266</v>
      </c>
      <c r="B269" s="134" t="e" cm="1">
        <f t="array" aca="1" ref="B269" ca="1">B268+_xll.RiskNormal(0.5584 + 2*0.001787*A269 -3*0.00000155*A269^2 - 4*0.00000000133*A269^3,0.35*(0.5584 + 2*0.001787*A269 -3*0.00000155*A269^2 - 4*0.00000000133*A269^3),_xll.RiskTruncateP(0.05,0.95),_xll.RiskName("BW Gain"),_xll.RiskUnits("kg"))</f>
        <v>#NAME?</v>
      </c>
      <c r="C269" s="133" t="e" cm="1">
        <f t="array" aca="1" ref="C269" ca="1">_xll.RiskNormal(190,190*0.3941,_xll.RiskTruncateP(0.05,0.95),_xll.RiskName("Diet 1 Feed"),_xll.RiskUnits("ng/kg dry"))</f>
        <v>#NAME?</v>
      </c>
      <c r="D269" s="133">
        <v>0</v>
      </c>
      <c r="E269" s="163">
        <v>0</v>
      </c>
      <c r="F269" s="134"/>
      <c r="G269" s="134"/>
      <c r="H269" s="134"/>
      <c r="I269" s="134"/>
      <c r="J269" s="134"/>
      <c r="K269" s="134"/>
      <c r="L269" s="134" t="e" cm="1">
        <f t="array" aca="1" ref="L269" ca="1">_xll.RiskNormal(5.4702*LN(A269)-22.889,(5.4702*LN(A269)-22.889)*0.35,_xll.RiskTruncateP(0.05,0.95),_xll.RiskName("DMI"),_xll.RiskUnits("kg"))</f>
        <v>#NAME?</v>
      </c>
      <c r="M269" s="134" t="e" cm="1">
        <f t="array" aca="1" ref="M269" ca="1">_xll.RiskNormal(0.0243*L269,0.005*L269,_xll.RiskTruncateP(0.05,0.95),_xll.RiskName("Soil Intake"),_xll.RiskUnits("kg"))</f>
        <v>#NAME?</v>
      </c>
      <c r="N269" s="134" t="e">
        <f t="shared" ca="1" si="40"/>
        <v>#NAME?</v>
      </c>
      <c r="O269" s="134">
        <f t="shared" si="41"/>
        <v>0</v>
      </c>
      <c r="P269" s="134" t="e">
        <f t="shared" ca="1" si="38"/>
        <v>#NAME?</v>
      </c>
      <c r="Q269" s="134" t="e">
        <f t="shared" ca="1" si="38"/>
        <v>#NAME?</v>
      </c>
      <c r="R269" s="134" t="e">
        <f t="shared" ca="1" si="38"/>
        <v>#NAME?</v>
      </c>
      <c r="S269" s="134" t="e">
        <f t="shared" ca="1" si="42"/>
        <v>#NAME?</v>
      </c>
      <c r="T269" s="134" t="e" cm="1">
        <f t="array" aca="1" ref="T269" ca="1">U268-(U268*(0.5^(1/_xll.RiskNormal('SW7'!C$2,'SW7'!D$2,_xll.RiskTruncateP(0.05,0.95),_xll.RiskName("Halflife"),_xll.RiskUnits("d")))))</f>
        <v>#NAME?</v>
      </c>
      <c r="U269" s="134" t="e">
        <f t="shared" ca="1" si="43"/>
        <v>#NAME?</v>
      </c>
      <c r="V269" s="137" t="e" cm="1">
        <f t="array" aca="1" ref="V269" ca="1">(U269*_xll.RiskNormal('SW7'!C$3,'SW7'!D$3,_xll.RiskTruncateP(0.05,0.95),_xll.RiskName("PFAS MUSCLE FRAC"))/(B269*_xll.RiskNormal('SW7'!C$4,'SW7'!E$4,_xll.RiskTruncateP(0.05,0.95),_xll.RiskName("MUSCLE BW FRAC"))))/1000</f>
        <v>#NAME?</v>
      </c>
      <c r="W269" s="137" t="e" cm="1">
        <f t="array" aca="1" ref="W269" ca="1">V269/_xll.RiskNormal('SW7'!C$5,'SW7'!D$5,_xll.RiskTruncateP(0.05,0.95),_xll.RiskName("Serum Part"))</f>
        <v>#NAME?</v>
      </c>
    </row>
    <row r="270" spans="1:23" x14ac:dyDescent="0.35">
      <c r="A270" s="133">
        <f t="shared" si="39"/>
        <v>267</v>
      </c>
      <c r="B270" s="134" t="e" cm="1">
        <f t="array" aca="1" ref="B270" ca="1">B269+_xll.RiskNormal(0.5584 + 2*0.001787*A270 -3*0.00000155*A270^2 - 4*0.00000000133*A270^3,0.35*(0.5584 + 2*0.001787*A270 -3*0.00000155*A270^2 - 4*0.00000000133*A270^3),_xll.RiskTruncateP(0.05,0.95),_xll.RiskName("BW Gain"),_xll.RiskUnits("kg"))</f>
        <v>#NAME?</v>
      </c>
      <c r="C270" s="133" t="e" cm="1">
        <f t="array" aca="1" ref="C270" ca="1">_xll.RiskNormal(190,190*0.3941,_xll.RiskTruncateP(0.05,0.95),_xll.RiskName("Diet 1 Feed"),_xll.RiskUnits("ng/kg dry"))</f>
        <v>#NAME?</v>
      </c>
      <c r="D270" s="133">
        <v>0</v>
      </c>
      <c r="E270" s="163">
        <v>0</v>
      </c>
      <c r="F270" s="134"/>
      <c r="G270" s="134"/>
      <c r="H270" s="134"/>
      <c r="I270" s="134"/>
      <c r="J270" s="134"/>
      <c r="K270" s="134"/>
      <c r="L270" s="134" t="e" cm="1">
        <f t="array" aca="1" ref="L270" ca="1">_xll.RiskNormal(5.4702*LN(A270)-22.889,(5.4702*LN(A270)-22.889)*0.35,_xll.RiskTruncateP(0.05,0.95),_xll.RiskName("DMI"),_xll.RiskUnits("kg"))</f>
        <v>#NAME?</v>
      </c>
      <c r="M270" s="134" t="e" cm="1">
        <f t="array" aca="1" ref="M270" ca="1">_xll.RiskNormal(0.0243*L270,0.005*L270,_xll.RiskTruncateP(0.05,0.95),_xll.RiskName("Soil Intake"),_xll.RiskUnits("kg"))</f>
        <v>#NAME?</v>
      </c>
      <c r="N270" s="134" t="e">
        <f t="shared" ca="1" si="40"/>
        <v>#NAME?</v>
      </c>
      <c r="O270" s="134">
        <f t="shared" si="41"/>
        <v>0</v>
      </c>
      <c r="P270" s="134" t="e">
        <f t="shared" ca="1" si="38"/>
        <v>#NAME?</v>
      </c>
      <c r="Q270" s="134" t="e">
        <f t="shared" ca="1" si="38"/>
        <v>#NAME?</v>
      </c>
      <c r="R270" s="134" t="e">
        <f t="shared" ca="1" si="38"/>
        <v>#NAME?</v>
      </c>
      <c r="S270" s="134" t="e">
        <f t="shared" ca="1" si="42"/>
        <v>#NAME?</v>
      </c>
      <c r="T270" s="134" t="e" cm="1">
        <f t="array" aca="1" ref="T270" ca="1">U269-(U269*(0.5^(1/_xll.RiskNormal('SW7'!C$2,'SW7'!D$2,_xll.RiskTruncateP(0.05,0.95),_xll.RiskName("Halflife"),_xll.RiskUnits("d")))))</f>
        <v>#NAME?</v>
      </c>
      <c r="U270" s="134" t="e">
        <f t="shared" ca="1" si="43"/>
        <v>#NAME?</v>
      </c>
      <c r="V270" s="137" t="e" cm="1">
        <f t="array" aca="1" ref="V270" ca="1">(U270*_xll.RiskNormal('SW7'!C$3,'SW7'!D$3,_xll.RiskTruncateP(0.05,0.95),_xll.RiskName("PFAS MUSCLE FRAC"))/(B270*_xll.RiskNormal('SW7'!C$4,'SW7'!E$4,_xll.RiskTruncateP(0.05,0.95),_xll.RiskName("MUSCLE BW FRAC"))))/1000</f>
        <v>#NAME?</v>
      </c>
      <c r="W270" s="137" t="e" cm="1">
        <f t="array" aca="1" ref="W270" ca="1">V270/_xll.RiskNormal('SW7'!C$5,'SW7'!D$5,_xll.RiskTruncateP(0.05,0.95),_xll.RiskName("Serum Part"))</f>
        <v>#NAME?</v>
      </c>
    </row>
    <row r="271" spans="1:23" x14ac:dyDescent="0.35">
      <c r="A271" s="133">
        <f t="shared" si="39"/>
        <v>268</v>
      </c>
      <c r="B271" s="134" t="e" cm="1">
        <f t="array" aca="1" ref="B271" ca="1">B270+_xll.RiskNormal(0.5584 + 2*0.001787*A271 -3*0.00000155*A271^2 - 4*0.00000000133*A271^3,0.35*(0.5584 + 2*0.001787*A271 -3*0.00000155*A271^2 - 4*0.00000000133*A271^3),_xll.RiskTruncateP(0.05,0.95),_xll.RiskName("BW Gain"),_xll.RiskUnits("kg"))</f>
        <v>#NAME?</v>
      </c>
      <c r="C271" s="133" t="e" cm="1">
        <f t="array" aca="1" ref="C271" ca="1">_xll.RiskNormal(190,190*0.3941,_xll.RiskTruncateP(0.05,0.95),_xll.RiskName("Diet 1 Feed"),_xll.RiskUnits("ng/kg dry"))</f>
        <v>#NAME?</v>
      </c>
      <c r="D271" s="133">
        <v>0</v>
      </c>
      <c r="E271" s="163">
        <v>0</v>
      </c>
      <c r="F271" s="134"/>
      <c r="G271" s="134"/>
      <c r="H271" s="134"/>
      <c r="I271" s="134"/>
      <c r="J271" s="134"/>
      <c r="K271" s="134"/>
      <c r="L271" s="134" t="e" cm="1">
        <f t="array" aca="1" ref="L271" ca="1">_xll.RiskNormal(5.4702*LN(A271)-22.889,(5.4702*LN(A271)-22.889)*0.35,_xll.RiskTruncateP(0.05,0.95),_xll.RiskName("DMI"),_xll.RiskUnits("kg"))</f>
        <v>#NAME?</v>
      </c>
      <c r="M271" s="134" t="e" cm="1">
        <f t="array" aca="1" ref="M271" ca="1">_xll.RiskNormal(0.0243*L271,0.005*L271,_xll.RiskTruncateP(0.05,0.95),_xll.RiskName("Soil Intake"),_xll.RiskUnits("kg"))</f>
        <v>#NAME?</v>
      </c>
      <c r="N271" s="134" t="e">
        <f t="shared" ca="1" si="40"/>
        <v>#NAME?</v>
      </c>
      <c r="O271" s="134">
        <f t="shared" si="41"/>
        <v>0</v>
      </c>
      <c r="P271" s="134" t="e">
        <f t="shared" ca="1" si="38"/>
        <v>#NAME?</v>
      </c>
      <c r="Q271" s="134" t="e">
        <f t="shared" ca="1" si="38"/>
        <v>#NAME?</v>
      </c>
      <c r="R271" s="134" t="e">
        <f t="shared" ca="1" si="38"/>
        <v>#NAME?</v>
      </c>
      <c r="S271" s="134" t="e">
        <f t="shared" ca="1" si="42"/>
        <v>#NAME?</v>
      </c>
      <c r="T271" s="134" t="e" cm="1">
        <f t="array" aca="1" ref="T271" ca="1">U270-(U270*(0.5^(1/_xll.RiskNormal('SW7'!C$2,'SW7'!D$2,_xll.RiskTruncateP(0.05,0.95),_xll.RiskName("Halflife"),_xll.RiskUnits("d")))))</f>
        <v>#NAME?</v>
      </c>
      <c r="U271" s="134" t="e">
        <f t="shared" ca="1" si="43"/>
        <v>#NAME?</v>
      </c>
      <c r="V271" s="137" t="e" cm="1">
        <f t="array" aca="1" ref="V271" ca="1">(U271*_xll.RiskNormal('SW7'!C$3,'SW7'!D$3,_xll.RiskTruncateP(0.05,0.95),_xll.RiskName("PFAS MUSCLE FRAC"))/(B271*_xll.RiskNormal('SW7'!C$4,'SW7'!E$4,_xll.RiskTruncateP(0.05,0.95),_xll.RiskName("MUSCLE BW FRAC"))))/1000</f>
        <v>#NAME?</v>
      </c>
      <c r="W271" s="137" t="e" cm="1">
        <f t="array" aca="1" ref="W271" ca="1">V271/_xll.RiskNormal('SW7'!C$5,'SW7'!D$5,_xll.RiskTruncateP(0.05,0.95),_xll.RiskName("Serum Part"))</f>
        <v>#NAME?</v>
      </c>
    </row>
    <row r="272" spans="1:23" x14ac:dyDescent="0.35">
      <c r="A272" s="133">
        <f t="shared" si="39"/>
        <v>269</v>
      </c>
      <c r="B272" s="134" t="e" cm="1">
        <f t="array" aca="1" ref="B272" ca="1">B271+_xll.RiskNormal(0.5584 + 2*0.001787*A272 -3*0.00000155*A272^2 - 4*0.00000000133*A272^3,0.35*(0.5584 + 2*0.001787*A272 -3*0.00000155*A272^2 - 4*0.00000000133*A272^3),_xll.RiskTruncateP(0.05,0.95),_xll.RiskName("BW Gain"),_xll.RiskUnits("kg"))</f>
        <v>#NAME?</v>
      </c>
      <c r="C272" s="133" t="e" cm="1">
        <f t="array" aca="1" ref="C272" ca="1">_xll.RiskNormal(190,190*0.3941,_xll.RiskTruncateP(0.05,0.95),_xll.RiskName("Diet 1 Feed"),_xll.RiskUnits("ng/kg dry"))</f>
        <v>#NAME?</v>
      </c>
      <c r="D272" s="133">
        <v>0</v>
      </c>
      <c r="E272" s="163">
        <v>0</v>
      </c>
      <c r="F272" s="134"/>
      <c r="G272" s="134"/>
      <c r="H272" s="134"/>
      <c r="I272" s="134"/>
      <c r="J272" s="134"/>
      <c r="K272" s="134"/>
      <c r="L272" s="134" t="e" cm="1">
        <f t="array" aca="1" ref="L272" ca="1">_xll.RiskNormal(5.4702*LN(A272)-22.889,(5.4702*LN(A272)-22.889)*0.35,_xll.RiskTruncateP(0.05,0.95),_xll.RiskName("DMI"),_xll.RiskUnits("kg"))</f>
        <v>#NAME?</v>
      </c>
      <c r="M272" s="134" t="e" cm="1">
        <f t="array" aca="1" ref="M272" ca="1">_xll.RiskNormal(0.0243*L272,0.005*L272,_xll.RiskTruncateP(0.05,0.95),_xll.RiskName("Soil Intake"),_xll.RiskUnits("kg"))</f>
        <v>#NAME?</v>
      </c>
      <c r="N272" s="134" t="e">
        <f t="shared" ca="1" si="40"/>
        <v>#NAME?</v>
      </c>
      <c r="O272" s="134">
        <f t="shared" si="41"/>
        <v>0</v>
      </c>
      <c r="P272" s="134" t="e">
        <f t="shared" ca="1" si="38"/>
        <v>#NAME?</v>
      </c>
      <c r="Q272" s="134" t="e">
        <f t="shared" ca="1" si="38"/>
        <v>#NAME?</v>
      </c>
      <c r="R272" s="134" t="e">
        <f t="shared" ca="1" si="38"/>
        <v>#NAME?</v>
      </c>
      <c r="S272" s="134" t="e">
        <f t="shared" ca="1" si="42"/>
        <v>#NAME?</v>
      </c>
      <c r="T272" s="134" t="e" cm="1">
        <f t="array" aca="1" ref="T272" ca="1">U271-(U271*(0.5^(1/_xll.RiskNormal('SW7'!C$2,'SW7'!D$2,_xll.RiskTruncateP(0.05,0.95),_xll.RiskName("Halflife"),_xll.RiskUnits("d")))))</f>
        <v>#NAME?</v>
      </c>
      <c r="U272" s="134" t="e">
        <f t="shared" ca="1" si="43"/>
        <v>#NAME?</v>
      </c>
      <c r="V272" s="137" t="e" cm="1">
        <f t="array" aca="1" ref="V272" ca="1">(U272*_xll.RiskNormal('SW7'!C$3,'SW7'!D$3,_xll.RiskTruncateP(0.05,0.95),_xll.RiskName("PFAS MUSCLE FRAC"))/(B272*_xll.RiskNormal('SW7'!C$4,'SW7'!E$4,_xll.RiskTruncateP(0.05,0.95),_xll.RiskName("MUSCLE BW FRAC"))))/1000</f>
        <v>#NAME?</v>
      </c>
      <c r="W272" s="137" t="e" cm="1">
        <f t="array" aca="1" ref="W272" ca="1">V272/_xll.RiskNormal('SW7'!C$5,'SW7'!D$5,_xll.RiskTruncateP(0.05,0.95),_xll.RiskName("Serum Part"))</f>
        <v>#NAME?</v>
      </c>
    </row>
    <row r="273" spans="1:23" x14ac:dyDescent="0.35">
      <c r="A273" s="133">
        <f t="shared" si="39"/>
        <v>270</v>
      </c>
      <c r="B273" s="134" t="e" cm="1">
        <f t="array" aca="1" ref="B273" ca="1">B272+_xll.RiskNormal(0.5584 + 2*0.001787*A273 -3*0.00000155*A273^2 - 4*0.00000000133*A273^3,0.35*(0.5584 + 2*0.001787*A273 -3*0.00000155*A273^2 - 4*0.00000000133*A273^3),_xll.RiskTruncateP(0.05,0.95),_xll.RiskName("BW Gain"),_xll.RiskUnits("kg"))</f>
        <v>#NAME?</v>
      </c>
      <c r="C273" s="133" t="e" cm="1">
        <f t="array" aca="1" ref="C273" ca="1">_xll.RiskNormal(190,190*0.3941,_xll.RiskTruncateP(0.05,0.95),_xll.RiskName("Diet 1 Feed"),_xll.RiskUnits("ng/kg dry"))</f>
        <v>#NAME?</v>
      </c>
      <c r="D273" s="133">
        <v>0</v>
      </c>
      <c r="E273" s="163">
        <v>0</v>
      </c>
      <c r="F273" s="134"/>
      <c r="G273" s="134"/>
      <c r="H273" s="134"/>
      <c r="I273" s="134"/>
      <c r="J273" s="134"/>
      <c r="K273" s="134"/>
      <c r="L273" s="134" t="e" cm="1">
        <f t="array" aca="1" ref="L273" ca="1">_xll.RiskNormal(5.4702*LN(A273)-22.889,(5.4702*LN(A273)-22.889)*0.35,_xll.RiskTruncateP(0.05,0.95),_xll.RiskName("DMI"),_xll.RiskUnits("kg"))</f>
        <v>#NAME?</v>
      </c>
      <c r="M273" s="134" t="e" cm="1">
        <f t="array" aca="1" ref="M273" ca="1">_xll.RiskNormal(0.0243*L273,0.005*L273,_xll.RiskTruncateP(0.05,0.95),_xll.RiskName("Soil Intake"),_xll.RiskUnits("kg"))</f>
        <v>#NAME?</v>
      </c>
      <c r="N273" s="134" t="e">
        <f t="shared" ca="1" si="40"/>
        <v>#NAME?</v>
      </c>
      <c r="O273" s="134">
        <f t="shared" si="41"/>
        <v>0</v>
      </c>
      <c r="P273" s="134" t="e">
        <f t="shared" ca="1" si="38"/>
        <v>#NAME?</v>
      </c>
      <c r="Q273" s="134" t="e">
        <f t="shared" ca="1" si="38"/>
        <v>#NAME?</v>
      </c>
      <c r="R273" s="134" t="e">
        <f t="shared" ca="1" si="38"/>
        <v>#NAME?</v>
      </c>
      <c r="S273" s="134" t="e">
        <f t="shared" ca="1" si="42"/>
        <v>#NAME?</v>
      </c>
      <c r="T273" s="134" t="e" cm="1">
        <f t="array" aca="1" ref="T273" ca="1">U272-(U272*(0.5^(1/_xll.RiskNormal('SW7'!C$2,'SW7'!D$2,_xll.RiskTruncateP(0.05,0.95),_xll.RiskName("Halflife"),_xll.RiskUnits("d")))))</f>
        <v>#NAME?</v>
      </c>
      <c r="U273" s="134" t="e">
        <f t="shared" ca="1" si="43"/>
        <v>#NAME?</v>
      </c>
      <c r="V273" s="137" t="e" cm="1">
        <f t="array" aca="1" ref="V273" ca="1">(U273*_xll.RiskNormal('SW7'!C$3,'SW7'!D$3,_xll.RiskTruncateP(0.05,0.95),_xll.RiskName("PFAS MUSCLE FRAC"))/(B273*_xll.RiskNormal('SW7'!C$4,'SW7'!E$4,_xll.RiskTruncateP(0.05,0.95),_xll.RiskName("MUSCLE BW FRAC"))))/1000</f>
        <v>#NAME?</v>
      </c>
      <c r="W273" s="137" t="e" cm="1">
        <f t="array" aca="1" ref="W273" ca="1">V273/_xll.RiskNormal('SW7'!C$5,'SW7'!D$5,_xll.RiskTruncateP(0.05,0.95),_xll.RiskName("Serum Part"))</f>
        <v>#NAME?</v>
      </c>
    </row>
    <row r="274" spans="1:23" x14ac:dyDescent="0.35">
      <c r="A274" s="133">
        <f t="shared" si="39"/>
        <v>271</v>
      </c>
      <c r="B274" s="134" t="e" cm="1">
        <f t="array" aca="1" ref="B274" ca="1">B273+_xll.RiskNormal(0.5584 + 2*0.001787*A274 -3*0.00000155*A274^2 - 4*0.00000000133*A274^3,0.35*(0.5584 + 2*0.001787*A274 -3*0.00000155*A274^2 - 4*0.00000000133*A274^3),_xll.RiskTruncateP(0.05,0.95),_xll.RiskName("BW Gain"),_xll.RiskUnits("kg"))</f>
        <v>#NAME?</v>
      </c>
      <c r="C274" s="133" t="e" cm="1">
        <f t="array" aca="1" ref="C274" ca="1">_xll.RiskNormal(190,190*0.3941,_xll.RiskTruncateP(0.05,0.95),_xll.RiskName("Diet 1 Feed"),_xll.RiskUnits("ng/kg dry"))</f>
        <v>#NAME?</v>
      </c>
      <c r="D274" s="133">
        <v>0</v>
      </c>
      <c r="E274" s="163">
        <v>0</v>
      </c>
      <c r="F274" s="134"/>
      <c r="G274" s="134"/>
      <c r="H274" s="134"/>
      <c r="I274" s="134"/>
      <c r="J274" s="134"/>
      <c r="K274" s="134"/>
      <c r="L274" s="134" t="e" cm="1">
        <f t="array" aca="1" ref="L274" ca="1">_xll.RiskNormal(5.4702*LN(A274)-22.889,(5.4702*LN(A274)-22.889)*0.35,_xll.RiskTruncateP(0.05,0.95),_xll.RiskName("DMI"),_xll.RiskUnits("kg"))</f>
        <v>#NAME?</v>
      </c>
      <c r="M274" s="134" t="e" cm="1">
        <f t="array" aca="1" ref="M274" ca="1">_xll.RiskNormal(0.0243*L274,0.005*L274,_xll.RiskTruncateP(0.05,0.95),_xll.RiskName("Soil Intake"),_xll.RiskUnits("kg"))</f>
        <v>#NAME?</v>
      </c>
      <c r="N274" s="134" t="e">
        <f t="shared" ca="1" si="40"/>
        <v>#NAME?</v>
      </c>
      <c r="O274" s="134">
        <f t="shared" si="41"/>
        <v>0</v>
      </c>
      <c r="P274" s="134" t="e">
        <f t="shared" ca="1" si="38"/>
        <v>#NAME?</v>
      </c>
      <c r="Q274" s="134" t="e">
        <f t="shared" ca="1" si="38"/>
        <v>#NAME?</v>
      </c>
      <c r="R274" s="134" t="e">
        <f t="shared" ca="1" si="38"/>
        <v>#NAME?</v>
      </c>
      <c r="S274" s="134" t="e">
        <f t="shared" ca="1" si="42"/>
        <v>#NAME?</v>
      </c>
      <c r="T274" s="134" t="e" cm="1">
        <f t="array" aca="1" ref="T274" ca="1">U273-(U273*(0.5^(1/_xll.RiskNormal('SW7'!C$2,'SW7'!D$2,_xll.RiskTruncateP(0.05,0.95),_xll.RiskName("Halflife"),_xll.RiskUnits("d")))))</f>
        <v>#NAME?</v>
      </c>
      <c r="U274" s="134" t="e">
        <f t="shared" ca="1" si="43"/>
        <v>#NAME?</v>
      </c>
      <c r="V274" s="137" t="e" cm="1">
        <f t="array" aca="1" ref="V274" ca="1">(U274*_xll.RiskNormal('SW7'!C$3,'SW7'!D$3,_xll.RiskTruncateP(0.05,0.95),_xll.RiskName("PFAS MUSCLE FRAC"))/(B274*_xll.RiskNormal('SW7'!C$4,'SW7'!E$4,_xll.RiskTruncateP(0.05,0.95),_xll.RiskName("MUSCLE BW FRAC"))))/1000</f>
        <v>#NAME?</v>
      </c>
      <c r="W274" s="137" t="e" cm="1">
        <f t="array" aca="1" ref="W274" ca="1">V274/_xll.RiskNormal('SW7'!C$5,'SW7'!D$5,_xll.RiskTruncateP(0.05,0.95),_xll.RiskName("Serum Part"))</f>
        <v>#NAME?</v>
      </c>
    </row>
    <row r="275" spans="1:23" x14ac:dyDescent="0.35">
      <c r="A275" s="133">
        <f t="shared" si="39"/>
        <v>272</v>
      </c>
      <c r="B275" s="134" t="e" cm="1">
        <f t="array" aca="1" ref="B275" ca="1">B274+_xll.RiskNormal(0.5584 + 2*0.001787*A275 -3*0.00000155*A275^2 - 4*0.00000000133*A275^3,0.35*(0.5584 + 2*0.001787*A275 -3*0.00000155*A275^2 - 4*0.00000000133*A275^3),_xll.RiskTruncateP(0.05,0.95),_xll.RiskName("BW Gain"),_xll.RiskUnits("kg"))</f>
        <v>#NAME?</v>
      </c>
      <c r="C275" s="133" t="e" cm="1">
        <f t="array" aca="1" ref="C275" ca="1">_xll.RiskNormal(190,190*0.3941,_xll.RiskTruncateP(0.05,0.95),_xll.RiskName("Diet 1 Feed"),_xll.RiskUnits("ng/kg dry"))</f>
        <v>#NAME?</v>
      </c>
      <c r="D275" s="133">
        <v>0</v>
      </c>
      <c r="E275" s="163">
        <v>0</v>
      </c>
      <c r="F275" s="134"/>
      <c r="G275" s="134"/>
      <c r="H275" s="134"/>
      <c r="I275" s="134"/>
      <c r="J275" s="134"/>
      <c r="K275" s="134"/>
      <c r="L275" s="134" t="e" cm="1">
        <f t="array" aca="1" ref="L275" ca="1">_xll.RiskNormal(5.4702*LN(A275)-22.889,(5.4702*LN(A275)-22.889)*0.35,_xll.RiskTruncateP(0.05,0.95),_xll.RiskName("DMI"),_xll.RiskUnits("kg"))</f>
        <v>#NAME?</v>
      </c>
      <c r="M275" s="134" t="e" cm="1">
        <f t="array" aca="1" ref="M275" ca="1">_xll.RiskNormal(0.0243*L275,0.005*L275,_xll.RiskTruncateP(0.05,0.95),_xll.RiskName("Soil Intake"),_xll.RiskUnits("kg"))</f>
        <v>#NAME?</v>
      </c>
      <c r="N275" s="134" t="e">
        <f t="shared" ca="1" si="40"/>
        <v>#NAME?</v>
      </c>
      <c r="O275" s="134">
        <f t="shared" si="41"/>
        <v>0</v>
      </c>
      <c r="P275" s="134" t="e">
        <f t="shared" ca="1" si="38"/>
        <v>#NAME?</v>
      </c>
      <c r="Q275" s="134" t="e">
        <f t="shared" ca="1" si="38"/>
        <v>#NAME?</v>
      </c>
      <c r="R275" s="134" t="e">
        <f t="shared" ca="1" si="38"/>
        <v>#NAME?</v>
      </c>
      <c r="S275" s="134" t="e">
        <f t="shared" ca="1" si="42"/>
        <v>#NAME?</v>
      </c>
      <c r="T275" s="134" t="e" cm="1">
        <f t="array" aca="1" ref="T275" ca="1">U274-(U274*(0.5^(1/_xll.RiskNormal('SW7'!C$2,'SW7'!D$2,_xll.RiskTruncateP(0.05,0.95),_xll.RiskName("Halflife"),_xll.RiskUnits("d")))))</f>
        <v>#NAME?</v>
      </c>
      <c r="U275" s="134" t="e">
        <f t="shared" ca="1" si="43"/>
        <v>#NAME?</v>
      </c>
      <c r="V275" s="137" t="e" cm="1">
        <f t="array" aca="1" ref="V275" ca="1">(U275*_xll.RiskNormal('SW7'!C$3,'SW7'!D$3,_xll.RiskTruncateP(0.05,0.95),_xll.RiskName("PFAS MUSCLE FRAC"))/(B275*_xll.RiskNormal('SW7'!C$4,'SW7'!E$4,_xll.RiskTruncateP(0.05,0.95),_xll.RiskName("MUSCLE BW FRAC"))))/1000</f>
        <v>#NAME?</v>
      </c>
      <c r="W275" s="137" t="e" cm="1">
        <f t="array" aca="1" ref="W275" ca="1">V275/_xll.RiskNormal('SW7'!C$5,'SW7'!D$5,_xll.RiskTruncateP(0.05,0.95),_xll.RiskName("Serum Part"))</f>
        <v>#NAME?</v>
      </c>
    </row>
    <row r="276" spans="1:23" x14ac:dyDescent="0.35">
      <c r="A276" s="133">
        <f t="shared" si="39"/>
        <v>273</v>
      </c>
      <c r="B276" s="134" t="e" cm="1">
        <f t="array" aca="1" ref="B276" ca="1">B275+_xll.RiskNormal(0.5584 + 2*0.001787*A276 -3*0.00000155*A276^2 - 4*0.00000000133*A276^3,0.35*(0.5584 + 2*0.001787*A276 -3*0.00000155*A276^2 - 4*0.00000000133*A276^3),_xll.RiskTruncateP(0.05,0.95),_xll.RiskName("BW Gain"),_xll.RiskUnits("kg"))</f>
        <v>#NAME?</v>
      </c>
      <c r="C276" s="133" t="e" cm="1">
        <f t="array" aca="1" ref="C276" ca="1">_xll.RiskNormal(190,190*0.3941,_xll.RiskTruncateP(0.05,0.95),_xll.RiskName("Diet 1 Feed"),_xll.RiskUnits("ng/kg dry"))</f>
        <v>#NAME?</v>
      </c>
      <c r="D276" s="133">
        <v>0</v>
      </c>
      <c r="E276" s="163">
        <v>0</v>
      </c>
      <c r="F276" s="134"/>
      <c r="G276" s="134"/>
      <c r="H276" s="134"/>
      <c r="I276" s="134"/>
      <c r="J276" s="134"/>
      <c r="K276" s="134"/>
      <c r="L276" s="134" t="e" cm="1">
        <f t="array" aca="1" ref="L276" ca="1">_xll.RiskNormal(5.4702*LN(A276)-22.889,(5.4702*LN(A276)-22.889)*0.35,_xll.RiskTruncateP(0.05,0.95),_xll.RiskName("DMI"),_xll.RiskUnits("kg"))</f>
        <v>#NAME?</v>
      </c>
      <c r="M276" s="134" t="e" cm="1">
        <f t="array" aca="1" ref="M276" ca="1">_xll.RiskNormal(0.0243*L276,0.005*L276,_xll.RiskTruncateP(0.05,0.95),_xll.RiskName("Soil Intake"),_xll.RiskUnits("kg"))</f>
        <v>#NAME?</v>
      </c>
      <c r="N276" s="134" t="e">
        <f t="shared" ca="1" si="40"/>
        <v>#NAME?</v>
      </c>
      <c r="O276" s="134">
        <f t="shared" si="41"/>
        <v>0</v>
      </c>
      <c r="P276" s="134" t="e">
        <f t="shared" ca="1" si="38"/>
        <v>#NAME?</v>
      </c>
      <c r="Q276" s="134" t="e">
        <f t="shared" ca="1" si="38"/>
        <v>#NAME?</v>
      </c>
      <c r="R276" s="134" t="e">
        <f t="shared" ca="1" si="38"/>
        <v>#NAME?</v>
      </c>
      <c r="S276" s="134" t="e">
        <f t="shared" ca="1" si="42"/>
        <v>#NAME?</v>
      </c>
      <c r="T276" s="134" t="e" cm="1">
        <f t="array" aca="1" ref="T276" ca="1">U275-(U275*(0.5^(1/_xll.RiskNormal('SW7'!C$2,'SW7'!D$2,_xll.RiskTruncateP(0.05,0.95),_xll.RiskName("Halflife"),_xll.RiskUnits("d")))))</f>
        <v>#NAME?</v>
      </c>
      <c r="U276" s="134" t="e">
        <f t="shared" ca="1" si="43"/>
        <v>#NAME?</v>
      </c>
      <c r="V276" s="137" t="e" cm="1">
        <f t="array" aca="1" ref="V276" ca="1">(U276*_xll.RiskNormal('SW7'!C$3,'SW7'!D$3,_xll.RiskTruncateP(0.05,0.95),_xll.RiskName("PFAS MUSCLE FRAC"))/(B276*_xll.RiskNormal('SW7'!C$4,'SW7'!E$4,_xll.RiskTruncateP(0.05,0.95),_xll.RiskName("MUSCLE BW FRAC"))))/1000</f>
        <v>#NAME?</v>
      </c>
      <c r="W276" s="137" t="e" cm="1">
        <f t="array" aca="1" ref="W276" ca="1">V276/_xll.RiskNormal('SW7'!C$5,'SW7'!D$5,_xll.RiskTruncateP(0.05,0.95),_xll.RiskName("Serum Part"))</f>
        <v>#NAME?</v>
      </c>
    </row>
    <row r="277" spans="1:23" x14ac:dyDescent="0.35">
      <c r="A277" s="133">
        <f t="shared" si="39"/>
        <v>274</v>
      </c>
      <c r="B277" s="134" t="e" cm="1">
        <f t="array" aca="1" ref="B277" ca="1">B276+_xll.RiskNormal(0.5584 + 2*0.001787*A277 -3*0.00000155*A277^2 - 4*0.00000000133*A277^3,0.35*(0.5584 + 2*0.001787*A277 -3*0.00000155*A277^2 - 4*0.00000000133*A277^3),_xll.RiskTruncateP(0.05,0.95),_xll.RiskName("BW Gain"),_xll.RiskUnits("kg"))</f>
        <v>#NAME?</v>
      </c>
      <c r="C277" s="133" t="e" cm="1">
        <f t="array" aca="1" ref="C277" ca="1">_xll.RiskNormal(190,190*0.3941,_xll.RiskTruncateP(0.05,0.95),_xll.RiskName("Diet 1 Feed"),_xll.RiskUnits("ng/kg dry"))</f>
        <v>#NAME?</v>
      </c>
      <c r="D277" s="133">
        <v>0</v>
      </c>
      <c r="E277" s="163">
        <v>0</v>
      </c>
      <c r="F277" s="134"/>
      <c r="G277" s="134"/>
      <c r="H277" s="134"/>
      <c r="I277" s="134"/>
      <c r="J277" s="134"/>
      <c r="K277" s="134"/>
      <c r="L277" s="134" t="e" cm="1">
        <f t="array" aca="1" ref="L277" ca="1">_xll.RiskNormal(5.4702*LN(A277)-22.889,(5.4702*LN(A277)-22.889)*0.35,_xll.RiskTruncateP(0.05,0.95),_xll.RiskName("DMI"),_xll.RiskUnits("kg"))</f>
        <v>#NAME?</v>
      </c>
      <c r="M277" s="134" t="e" cm="1">
        <f t="array" aca="1" ref="M277" ca="1">_xll.RiskNormal(0.0243*L277,0.005*L277,_xll.RiskTruncateP(0.05,0.95),_xll.RiskName("Soil Intake"),_xll.RiskUnits("kg"))</f>
        <v>#NAME?</v>
      </c>
      <c r="N277" s="134" t="e">
        <f t="shared" ca="1" si="40"/>
        <v>#NAME?</v>
      </c>
      <c r="O277" s="134">
        <f t="shared" si="41"/>
        <v>0</v>
      </c>
      <c r="P277" s="134" t="e">
        <f t="shared" ca="1" si="38"/>
        <v>#NAME?</v>
      </c>
      <c r="Q277" s="134" t="e">
        <f t="shared" ca="1" si="38"/>
        <v>#NAME?</v>
      </c>
      <c r="R277" s="134" t="e">
        <f t="shared" ca="1" si="38"/>
        <v>#NAME?</v>
      </c>
      <c r="S277" s="134" t="e">
        <f t="shared" ca="1" si="42"/>
        <v>#NAME?</v>
      </c>
      <c r="T277" s="134" t="e" cm="1">
        <f t="array" aca="1" ref="T277" ca="1">U276-(U276*(0.5^(1/_xll.RiskNormal('SW7'!C$2,'SW7'!D$2,_xll.RiskTruncateP(0.05,0.95),_xll.RiskName("Halflife"),_xll.RiskUnits("d")))))</f>
        <v>#NAME?</v>
      </c>
      <c r="U277" s="134" t="e">
        <f t="shared" ca="1" si="43"/>
        <v>#NAME?</v>
      </c>
      <c r="V277" s="137" t="e" cm="1">
        <f t="array" aca="1" ref="V277" ca="1">(U277*_xll.RiskNormal('SW7'!C$3,'SW7'!D$3,_xll.RiskTruncateP(0.05,0.95),_xll.RiskName("PFAS MUSCLE FRAC"))/(B277*_xll.RiskNormal('SW7'!C$4,'SW7'!E$4,_xll.RiskTruncateP(0.05,0.95),_xll.RiskName("MUSCLE BW FRAC"))))/1000</f>
        <v>#NAME?</v>
      </c>
      <c r="W277" s="137" t="e" cm="1">
        <f t="array" aca="1" ref="W277" ca="1">V277/_xll.RiskNormal('SW7'!C$5,'SW7'!D$5,_xll.RiskTruncateP(0.05,0.95),_xll.RiskName("Serum Part"))</f>
        <v>#NAME?</v>
      </c>
    </row>
    <row r="278" spans="1:23" x14ac:dyDescent="0.35">
      <c r="A278" s="133">
        <f t="shared" si="39"/>
        <v>275</v>
      </c>
      <c r="B278" s="134" t="e" cm="1">
        <f t="array" aca="1" ref="B278" ca="1">B277+_xll.RiskNormal(0.5584 + 2*0.001787*A278 -3*0.00000155*A278^2 - 4*0.00000000133*A278^3,0.35*(0.5584 + 2*0.001787*A278 -3*0.00000155*A278^2 - 4*0.00000000133*A278^3),_xll.RiskTruncateP(0.05,0.95),_xll.RiskName("BW Gain"),_xll.RiskUnits("kg"))</f>
        <v>#NAME?</v>
      </c>
      <c r="C278" s="133" t="e" cm="1">
        <f t="array" aca="1" ref="C278" ca="1">_xll.RiskNormal(190,190*0.3941,_xll.RiskTruncateP(0.05,0.95),_xll.RiskName("Diet 1 Feed"),_xll.RiskUnits("ng/kg dry"))</f>
        <v>#NAME?</v>
      </c>
      <c r="D278" s="133">
        <v>0</v>
      </c>
      <c r="E278" s="163">
        <v>0</v>
      </c>
      <c r="F278" s="134"/>
      <c r="G278" s="134"/>
      <c r="H278" s="134"/>
      <c r="I278" s="134"/>
      <c r="J278" s="134"/>
      <c r="K278" s="134"/>
      <c r="L278" s="134" t="e" cm="1">
        <f t="array" aca="1" ref="L278" ca="1">_xll.RiskNormal(5.4702*LN(A278)-22.889,(5.4702*LN(A278)-22.889)*0.35,_xll.RiskTruncateP(0.05,0.95),_xll.RiskName("DMI"),_xll.RiskUnits("kg"))</f>
        <v>#NAME?</v>
      </c>
      <c r="M278" s="134" t="e" cm="1">
        <f t="array" aca="1" ref="M278" ca="1">_xll.RiskNormal(0.0243*L278,0.005*L278,_xll.RiskTruncateP(0.05,0.95),_xll.RiskName("Soil Intake"),_xll.RiskUnits("kg"))</f>
        <v>#NAME?</v>
      </c>
      <c r="N278" s="134" t="e">
        <f t="shared" ca="1" si="40"/>
        <v>#NAME?</v>
      </c>
      <c r="O278" s="134">
        <f t="shared" si="41"/>
        <v>0</v>
      </c>
      <c r="P278" s="134" t="e">
        <f t="shared" ca="1" si="38"/>
        <v>#NAME?</v>
      </c>
      <c r="Q278" s="134" t="e">
        <f t="shared" ca="1" si="38"/>
        <v>#NAME?</v>
      </c>
      <c r="R278" s="134" t="e">
        <f t="shared" ca="1" si="38"/>
        <v>#NAME?</v>
      </c>
      <c r="S278" s="134" t="e">
        <f t="shared" ca="1" si="42"/>
        <v>#NAME?</v>
      </c>
      <c r="T278" s="134" t="e" cm="1">
        <f t="array" aca="1" ref="T278" ca="1">U277-(U277*(0.5^(1/_xll.RiskNormal('SW7'!C$2,'SW7'!D$2,_xll.RiskTruncateP(0.05,0.95),_xll.RiskName("Halflife"),_xll.RiskUnits("d")))))</f>
        <v>#NAME?</v>
      </c>
      <c r="U278" s="134" t="e">
        <f t="shared" ca="1" si="43"/>
        <v>#NAME?</v>
      </c>
      <c r="V278" s="137" t="e" cm="1">
        <f t="array" aca="1" ref="V278" ca="1">(U278*_xll.RiskNormal('SW7'!C$3,'SW7'!D$3,_xll.RiskTruncateP(0.05,0.95),_xll.RiskName("PFAS MUSCLE FRAC"))/(B278*_xll.RiskNormal('SW7'!C$4,'SW7'!E$4,_xll.RiskTruncateP(0.05,0.95),_xll.RiskName("MUSCLE BW FRAC"))))/1000</f>
        <v>#NAME?</v>
      </c>
      <c r="W278" s="137" t="e" cm="1">
        <f t="array" aca="1" ref="W278" ca="1">V278/_xll.RiskNormal('SW7'!C$5,'SW7'!D$5,_xll.RiskTruncateP(0.05,0.95),_xll.RiskName("Serum Part"))</f>
        <v>#NAME?</v>
      </c>
    </row>
    <row r="279" spans="1:23" x14ac:dyDescent="0.35">
      <c r="A279" s="133">
        <f t="shared" si="39"/>
        <v>276</v>
      </c>
      <c r="B279" s="134" t="e" cm="1">
        <f t="array" aca="1" ref="B279" ca="1">B278+_xll.RiskNormal(0.5584 + 2*0.001787*A279 -3*0.00000155*A279^2 - 4*0.00000000133*A279^3,0.35*(0.5584 + 2*0.001787*A279 -3*0.00000155*A279^2 - 4*0.00000000133*A279^3),_xll.RiskTruncateP(0.05,0.95),_xll.RiskName("BW Gain"),_xll.RiskUnits("kg"))</f>
        <v>#NAME?</v>
      </c>
      <c r="C279" s="133" t="e" cm="1">
        <f t="array" aca="1" ref="C279" ca="1">_xll.RiskNormal(190,190*0.3941,_xll.RiskTruncateP(0.05,0.95),_xll.RiskName("Diet 1 Feed"),_xll.RiskUnits("ng/kg dry"))</f>
        <v>#NAME?</v>
      </c>
      <c r="D279" s="133">
        <v>0</v>
      </c>
      <c r="E279" s="163">
        <v>0</v>
      </c>
      <c r="F279" s="134"/>
      <c r="G279" s="134"/>
      <c r="H279" s="134"/>
      <c r="I279" s="134"/>
      <c r="J279" s="134"/>
      <c r="K279" s="134"/>
      <c r="L279" s="134" t="e" cm="1">
        <f t="array" aca="1" ref="L279" ca="1">_xll.RiskNormal(5.4702*LN(A279)-22.889,(5.4702*LN(A279)-22.889)*0.35,_xll.RiskTruncateP(0.05,0.95),_xll.RiskName("DMI"),_xll.RiskUnits("kg"))</f>
        <v>#NAME?</v>
      </c>
      <c r="M279" s="134" t="e" cm="1">
        <f t="array" aca="1" ref="M279" ca="1">_xll.RiskNormal(0.0243*L279,0.005*L279,_xll.RiskTruncateP(0.05,0.95),_xll.RiskName("Soil Intake"),_xll.RiskUnits("kg"))</f>
        <v>#NAME?</v>
      </c>
      <c r="N279" s="134" t="e">
        <f t="shared" ca="1" si="40"/>
        <v>#NAME?</v>
      </c>
      <c r="O279" s="134">
        <f t="shared" si="41"/>
        <v>0</v>
      </c>
      <c r="P279" s="134" t="e">
        <f t="shared" ca="1" si="38"/>
        <v>#NAME?</v>
      </c>
      <c r="Q279" s="134" t="e">
        <f t="shared" ca="1" si="38"/>
        <v>#NAME?</v>
      </c>
      <c r="R279" s="134" t="e">
        <f t="shared" ca="1" si="38"/>
        <v>#NAME?</v>
      </c>
      <c r="S279" s="134" t="e">
        <f t="shared" ca="1" si="42"/>
        <v>#NAME?</v>
      </c>
      <c r="T279" s="134" t="e" cm="1">
        <f t="array" aca="1" ref="T279" ca="1">U278-(U278*(0.5^(1/_xll.RiskNormal('SW7'!C$2,'SW7'!D$2,_xll.RiskTruncateP(0.05,0.95),_xll.RiskName("Halflife"),_xll.RiskUnits("d")))))</f>
        <v>#NAME?</v>
      </c>
      <c r="U279" s="134" t="e">
        <f t="shared" ca="1" si="43"/>
        <v>#NAME?</v>
      </c>
      <c r="V279" s="137" t="e" cm="1">
        <f t="array" aca="1" ref="V279" ca="1">(U279*_xll.RiskNormal('SW7'!C$3,'SW7'!D$3,_xll.RiskTruncateP(0.05,0.95),_xll.RiskName("PFAS MUSCLE FRAC"))/(B279*_xll.RiskNormal('SW7'!C$4,'SW7'!E$4,_xll.RiskTruncateP(0.05,0.95),_xll.RiskName("MUSCLE BW FRAC"))))/1000</f>
        <v>#NAME?</v>
      </c>
      <c r="W279" s="137" t="e" cm="1">
        <f t="array" aca="1" ref="W279" ca="1">V279/_xll.RiskNormal('SW7'!C$5,'SW7'!D$5,_xll.RiskTruncateP(0.05,0.95),_xll.RiskName("Serum Part"))</f>
        <v>#NAME?</v>
      </c>
    </row>
    <row r="280" spans="1:23" x14ac:dyDescent="0.35">
      <c r="A280" s="133">
        <f t="shared" si="39"/>
        <v>277</v>
      </c>
      <c r="B280" s="134" t="e" cm="1">
        <f t="array" aca="1" ref="B280" ca="1">B279+_xll.RiskNormal(0.5584 + 2*0.001787*A280 -3*0.00000155*A280^2 - 4*0.00000000133*A280^3,0.35*(0.5584 + 2*0.001787*A280 -3*0.00000155*A280^2 - 4*0.00000000133*A280^3),_xll.RiskTruncateP(0.05,0.95),_xll.RiskName("BW Gain"),_xll.RiskUnits("kg"))</f>
        <v>#NAME?</v>
      </c>
      <c r="C280" s="133" t="e" cm="1">
        <f t="array" aca="1" ref="C280" ca="1">_xll.RiskNormal(190,190*0.3941,_xll.RiskTruncateP(0.05,0.95),_xll.RiskName("Diet 1 Feed"),_xll.RiskUnits("ng/kg dry"))</f>
        <v>#NAME?</v>
      </c>
      <c r="D280" s="133">
        <v>0</v>
      </c>
      <c r="E280" s="163">
        <v>0</v>
      </c>
      <c r="F280" s="134"/>
      <c r="G280" s="134"/>
      <c r="H280" s="134"/>
      <c r="I280" s="134"/>
      <c r="J280" s="134"/>
      <c r="K280" s="134"/>
      <c r="L280" s="134" t="e" cm="1">
        <f t="array" aca="1" ref="L280" ca="1">_xll.RiskNormal(5.4702*LN(A280)-22.889,(5.4702*LN(A280)-22.889)*0.35,_xll.RiskTruncateP(0.05,0.95),_xll.RiskName("DMI"),_xll.RiskUnits("kg"))</f>
        <v>#NAME?</v>
      </c>
      <c r="M280" s="134" t="e" cm="1">
        <f t="array" aca="1" ref="M280" ca="1">_xll.RiskNormal(0.0243*L280,0.005*L280,_xll.RiskTruncateP(0.05,0.95),_xll.RiskName("Soil Intake"),_xll.RiskUnits("kg"))</f>
        <v>#NAME?</v>
      </c>
      <c r="N280" s="134" t="e">
        <f t="shared" ca="1" si="40"/>
        <v>#NAME?</v>
      </c>
      <c r="O280" s="134">
        <f t="shared" si="41"/>
        <v>0</v>
      </c>
      <c r="P280" s="134" t="e">
        <f t="shared" ca="1" si="38"/>
        <v>#NAME?</v>
      </c>
      <c r="Q280" s="134" t="e">
        <f t="shared" ca="1" si="38"/>
        <v>#NAME?</v>
      </c>
      <c r="R280" s="134" t="e">
        <f t="shared" ca="1" si="38"/>
        <v>#NAME?</v>
      </c>
      <c r="S280" s="134" t="e">
        <f t="shared" ca="1" si="42"/>
        <v>#NAME?</v>
      </c>
      <c r="T280" s="134" t="e" cm="1">
        <f t="array" aca="1" ref="T280" ca="1">U279-(U279*(0.5^(1/_xll.RiskNormal('SW7'!C$2,'SW7'!D$2,_xll.RiskTruncateP(0.05,0.95),_xll.RiskName("Halflife"),_xll.RiskUnits("d")))))</f>
        <v>#NAME?</v>
      </c>
      <c r="U280" s="134" t="e">
        <f t="shared" ca="1" si="43"/>
        <v>#NAME?</v>
      </c>
      <c r="V280" s="137" t="e" cm="1">
        <f t="array" aca="1" ref="V280" ca="1">(U280*_xll.RiskNormal('SW7'!C$3,'SW7'!D$3,_xll.RiskTruncateP(0.05,0.95),_xll.RiskName("PFAS MUSCLE FRAC"))/(B280*_xll.RiskNormal('SW7'!C$4,'SW7'!E$4,_xll.RiskTruncateP(0.05,0.95),_xll.RiskName("MUSCLE BW FRAC"))))/1000</f>
        <v>#NAME?</v>
      </c>
      <c r="W280" s="137" t="e" cm="1">
        <f t="array" aca="1" ref="W280" ca="1">V280/_xll.RiskNormal('SW7'!C$5,'SW7'!D$5,_xll.RiskTruncateP(0.05,0.95),_xll.RiskName("Serum Part"))</f>
        <v>#NAME?</v>
      </c>
    </row>
    <row r="281" spans="1:23" x14ac:dyDescent="0.35">
      <c r="A281" s="133">
        <f t="shared" si="39"/>
        <v>278</v>
      </c>
      <c r="B281" s="134" t="e" cm="1">
        <f t="array" aca="1" ref="B281" ca="1">B280+_xll.RiskNormal(0.5584 + 2*0.001787*A281 -3*0.00000155*A281^2 - 4*0.00000000133*A281^3,0.35*(0.5584 + 2*0.001787*A281 -3*0.00000155*A281^2 - 4*0.00000000133*A281^3),_xll.RiskTruncateP(0.05,0.95),_xll.RiskName("BW Gain"),_xll.RiskUnits("kg"))</f>
        <v>#NAME?</v>
      </c>
      <c r="C281" s="133" t="e" cm="1">
        <f t="array" aca="1" ref="C281" ca="1">_xll.RiskNormal(190,190*0.3941,_xll.RiskTruncateP(0.05,0.95),_xll.RiskName("Diet 1 Feed"),_xll.RiskUnits("ng/kg dry"))</f>
        <v>#NAME?</v>
      </c>
      <c r="D281" s="133">
        <v>0</v>
      </c>
      <c r="E281" s="163">
        <v>0</v>
      </c>
      <c r="F281" s="134"/>
      <c r="G281" s="134"/>
      <c r="H281" s="134"/>
      <c r="I281" s="134"/>
      <c r="J281" s="134"/>
      <c r="K281" s="134"/>
      <c r="L281" s="134" t="e" cm="1">
        <f t="array" aca="1" ref="L281" ca="1">_xll.RiskNormal(5.4702*LN(A281)-22.889,(5.4702*LN(A281)-22.889)*0.35,_xll.RiskTruncateP(0.05,0.95),_xll.RiskName("DMI"),_xll.RiskUnits("kg"))</f>
        <v>#NAME?</v>
      </c>
      <c r="M281" s="134" t="e" cm="1">
        <f t="array" aca="1" ref="M281" ca="1">_xll.RiskNormal(0.0243*L281,0.005*L281,_xll.RiskTruncateP(0.05,0.95),_xll.RiskName("Soil Intake"),_xll.RiskUnits("kg"))</f>
        <v>#NAME?</v>
      </c>
      <c r="N281" s="134" t="e">
        <f t="shared" ca="1" si="40"/>
        <v>#NAME?</v>
      </c>
      <c r="O281" s="134">
        <f t="shared" si="41"/>
        <v>0</v>
      </c>
      <c r="P281" s="134" t="e">
        <f t="shared" ca="1" si="38"/>
        <v>#NAME?</v>
      </c>
      <c r="Q281" s="134" t="e">
        <f t="shared" ca="1" si="38"/>
        <v>#NAME?</v>
      </c>
      <c r="R281" s="134" t="e">
        <f t="shared" ca="1" si="38"/>
        <v>#NAME?</v>
      </c>
      <c r="S281" s="134" t="e">
        <f t="shared" ca="1" si="42"/>
        <v>#NAME?</v>
      </c>
      <c r="T281" s="134" t="e" cm="1">
        <f t="array" aca="1" ref="T281" ca="1">U280-(U280*(0.5^(1/_xll.RiskNormal('SW7'!C$2,'SW7'!D$2,_xll.RiskTruncateP(0.05,0.95),_xll.RiskName("Halflife"),_xll.RiskUnits("d")))))</f>
        <v>#NAME?</v>
      </c>
      <c r="U281" s="134" t="e">
        <f t="shared" ca="1" si="43"/>
        <v>#NAME?</v>
      </c>
      <c r="V281" s="137" t="e" cm="1">
        <f t="array" aca="1" ref="V281" ca="1">(U281*_xll.RiskNormal('SW7'!C$3,'SW7'!D$3,_xll.RiskTruncateP(0.05,0.95),_xll.RiskName("PFAS MUSCLE FRAC"))/(B281*_xll.RiskNormal('SW7'!C$4,'SW7'!E$4,_xll.RiskTruncateP(0.05,0.95),_xll.RiskName("MUSCLE BW FRAC"))))/1000</f>
        <v>#NAME?</v>
      </c>
      <c r="W281" s="137" t="e" cm="1">
        <f t="array" aca="1" ref="W281" ca="1">V281/_xll.RiskNormal('SW7'!C$5,'SW7'!D$5,_xll.RiskTruncateP(0.05,0.95),_xll.RiskName("Serum Part"))</f>
        <v>#NAME?</v>
      </c>
    </row>
    <row r="282" spans="1:23" x14ac:dyDescent="0.35">
      <c r="A282" s="133">
        <f t="shared" si="39"/>
        <v>279</v>
      </c>
      <c r="B282" s="134" t="e" cm="1">
        <f t="array" aca="1" ref="B282" ca="1">B281+_xll.RiskNormal(0.5584 + 2*0.001787*A282 -3*0.00000155*A282^2 - 4*0.00000000133*A282^3,0.35*(0.5584 + 2*0.001787*A282 -3*0.00000155*A282^2 - 4*0.00000000133*A282^3),_xll.RiskTruncateP(0.05,0.95),_xll.RiskName("BW Gain"),_xll.RiskUnits("kg"))</f>
        <v>#NAME?</v>
      </c>
      <c r="C282" s="133" t="e" cm="1">
        <f t="array" aca="1" ref="C282" ca="1">_xll.RiskNormal(190,190*0.3941,_xll.RiskTruncateP(0.05,0.95),_xll.RiskName("Diet 1 Feed"),_xll.RiskUnits("ng/kg dry"))</f>
        <v>#NAME?</v>
      </c>
      <c r="D282" s="133">
        <v>0</v>
      </c>
      <c r="E282" s="163">
        <v>0</v>
      </c>
      <c r="F282" s="134"/>
      <c r="G282" s="134"/>
      <c r="H282" s="134"/>
      <c r="I282" s="134"/>
      <c r="J282" s="134"/>
      <c r="K282" s="134"/>
      <c r="L282" s="134" t="e" cm="1">
        <f t="array" aca="1" ref="L282" ca="1">_xll.RiskNormal(5.4702*LN(A282)-22.889,(5.4702*LN(A282)-22.889)*0.35,_xll.RiskTruncateP(0.05,0.95),_xll.RiskName("DMI"),_xll.RiskUnits("kg"))</f>
        <v>#NAME?</v>
      </c>
      <c r="M282" s="134" t="e" cm="1">
        <f t="array" aca="1" ref="M282" ca="1">_xll.RiskNormal(0.0243*L282,0.005*L282,_xll.RiskTruncateP(0.05,0.95),_xll.RiskName("Soil Intake"),_xll.RiskUnits("kg"))</f>
        <v>#NAME?</v>
      </c>
      <c r="N282" s="134" t="e">
        <f t="shared" ca="1" si="40"/>
        <v>#NAME?</v>
      </c>
      <c r="O282" s="134">
        <f t="shared" si="41"/>
        <v>0</v>
      </c>
      <c r="P282" s="134" t="e">
        <f t="shared" ca="1" si="38"/>
        <v>#NAME?</v>
      </c>
      <c r="Q282" s="134" t="e">
        <f t="shared" ca="1" si="38"/>
        <v>#NAME?</v>
      </c>
      <c r="R282" s="134" t="e">
        <f t="shared" ca="1" si="38"/>
        <v>#NAME?</v>
      </c>
      <c r="S282" s="134" t="e">
        <f t="shared" ca="1" si="42"/>
        <v>#NAME?</v>
      </c>
      <c r="T282" s="134" t="e" cm="1">
        <f t="array" aca="1" ref="T282" ca="1">U281-(U281*(0.5^(1/_xll.RiskNormal('SW7'!C$2,'SW7'!D$2,_xll.RiskTruncateP(0.05,0.95),_xll.RiskName("Halflife"),_xll.RiskUnits("d")))))</f>
        <v>#NAME?</v>
      </c>
      <c r="U282" s="134" t="e">
        <f t="shared" ca="1" si="43"/>
        <v>#NAME?</v>
      </c>
      <c r="V282" s="137" t="e" cm="1">
        <f t="array" aca="1" ref="V282" ca="1">(U282*_xll.RiskNormal('SW7'!C$3,'SW7'!D$3,_xll.RiskTruncateP(0.05,0.95),_xll.RiskName("PFAS MUSCLE FRAC"))/(B282*_xll.RiskNormal('SW7'!C$4,'SW7'!E$4,_xll.RiskTruncateP(0.05,0.95),_xll.RiskName("MUSCLE BW FRAC"))))/1000</f>
        <v>#NAME?</v>
      </c>
      <c r="W282" s="137" t="e" cm="1">
        <f t="array" aca="1" ref="W282" ca="1">V282/_xll.RiskNormal('SW7'!C$5,'SW7'!D$5,_xll.RiskTruncateP(0.05,0.95),_xll.RiskName("Serum Part"))</f>
        <v>#NAME?</v>
      </c>
    </row>
    <row r="283" spans="1:23" x14ac:dyDescent="0.35">
      <c r="A283" s="133">
        <f t="shared" si="39"/>
        <v>280</v>
      </c>
      <c r="B283" s="134" t="e" cm="1">
        <f t="array" aca="1" ref="B283" ca="1">B282+_xll.RiskNormal(0.5584 + 2*0.001787*A283 -3*0.00000155*A283^2 - 4*0.00000000133*A283^3,0.35*(0.5584 + 2*0.001787*A283 -3*0.00000155*A283^2 - 4*0.00000000133*A283^3),_xll.RiskTruncateP(0.05,0.95),_xll.RiskName("BW Gain"),_xll.RiskUnits("kg"))</f>
        <v>#NAME?</v>
      </c>
      <c r="C283" s="133" t="e" cm="1">
        <f t="array" aca="1" ref="C283" ca="1">_xll.RiskNormal(190,190*0.3941,_xll.RiskTruncateP(0.05,0.95),_xll.RiskName("Diet 1 Feed"),_xll.RiskUnits("ng/kg dry"))</f>
        <v>#NAME?</v>
      </c>
      <c r="D283" s="133">
        <v>0</v>
      </c>
      <c r="E283" s="163">
        <v>0</v>
      </c>
      <c r="F283" s="134"/>
      <c r="G283" s="134"/>
      <c r="H283" s="134"/>
      <c r="I283" s="134"/>
      <c r="J283" s="134"/>
      <c r="K283" s="134"/>
      <c r="L283" s="134" t="e" cm="1">
        <f t="array" aca="1" ref="L283" ca="1">_xll.RiskNormal(5.4702*LN(A283)-22.889,(5.4702*LN(A283)-22.889)*0.35,_xll.RiskTruncateP(0.05,0.95),_xll.RiskName("DMI"),_xll.RiskUnits("kg"))</f>
        <v>#NAME?</v>
      </c>
      <c r="M283" s="134" t="e" cm="1">
        <f t="array" aca="1" ref="M283" ca="1">_xll.RiskNormal(0.0243*L283,0.005*L283,_xll.RiskTruncateP(0.05,0.95),_xll.RiskName("Soil Intake"),_xll.RiskUnits("kg"))</f>
        <v>#NAME?</v>
      </c>
      <c r="N283" s="134" t="e">
        <f t="shared" ca="1" si="40"/>
        <v>#NAME?</v>
      </c>
      <c r="O283" s="134">
        <f t="shared" si="41"/>
        <v>0</v>
      </c>
      <c r="P283" s="134" t="e">
        <f t="shared" ca="1" si="38"/>
        <v>#NAME?</v>
      </c>
      <c r="Q283" s="134" t="e">
        <f t="shared" ca="1" si="38"/>
        <v>#NAME?</v>
      </c>
      <c r="R283" s="134" t="e">
        <f t="shared" ca="1" si="38"/>
        <v>#NAME?</v>
      </c>
      <c r="S283" s="134" t="e">
        <f t="shared" ca="1" si="42"/>
        <v>#NAME?</v>
      </c>
      <c r="T283" s="134" t="e" cm="1">
        <f t="array" aca="1" ref="T283" ca="1">U282-(U282*(0.5^(1/_xll.RiskNormal('SW7'!C$2,'SW7'!D$2,_xll.RiskTruncateP(0.05,0.95),_xll.RiskName("Halflife"),_xll.RiskUnits("d")))))</f>
        <v>#NAME?</v>
      </c>
      <c r="U283" s="134" t="e">
        <f t="shared" ca="1" si="43"/>
        <v>#NAME?</v>
      </c>
      <c r="V283" s="137" t="e" cm="1">
        <f t="array" aca="1" ref="V283" ca="1">(U283*_xll.RiskNormal('SW7'!C$3,'SW7'!D$3,_xll.RiskTruncateP(0.05,0.95),_xll.RiskName("PFAS MUSCLE FRAC"))/(B283*_xll.RiskNormal('SW7'!C$4,'SW7'!E$4,_xll.RiskTruncateP(0.05,0.95),_xll.RiskName("MUSCLE BW FRAC"))))/1000</f>
        <v>#NAME?</v>
      </c>
      <c r="W283" s="137" t="e" cm="1">
        <f t="array" aca="1" ref="W283" ca="1">V283/_xll.RiskNormal('SW7'!C$5,'SW7'!D$5,_xll.RiskTruncateP(0.05,0.95),_xll.RiskName("Serum Part"))</f>
        <v>#NAME?</v>
      </c>
    </row>
    <row r="284" spans="1:23" x14ac:dyDescent="0.35">
      <c r="A284" s="133">
        <f t="shared" si="39"/>
        <v>281</v>
      </c>
      <c r="B284" s="134" t="e" cm="1">
        <f t="array" aca="1" ref="B284" ca="1">B283+_xll.RiskNormal(0.5584 + 2*0.001787*A284 -3*0.00000155*A284^2 - 4*0.00000000133*A284^3,0.35*(0.5584 + 2*0.001787*A284 -3*0.00000155*A284^2 - 4*0.00000000133*A284^3),_xll.RiskTruncateP(0.05,0.95),_xll.RiskName("BW Gain"),_xll.RiskUnits("kg"))</f>
        <v>#NAME?</v>
      </c>
      <c r="C284" s="133" t="e" cm="1">
        <f t="array" aca="1" ref="C284" ca="1">_xll.RiskNormal(190,190*0.3941,_xll.RiskTruncateP(0.05,0.95),_xll.RiskName("Diet 1 Feed"),_xll.RiskUnits("ng/kg dry"))</f>
        <v>#NAME?</v>
      </c>
      <c r="D284" s="133">
        <v>0</v>
      </c>
      <c r="E284" s="163">
        <v>0</v>
      </c>
      <c r="F284" s="134"/>
      <c r="G284" s="134"/>
      <c r="H284" s="134"/>
      <c r="I284" s="134"/>
      <c r="J284" s="134"/>
      <c r="K284" s="134"/>
      <c r="L284" s="134" t="e" cm="1">
        <f t="array" aca="1" ref="L284" ca="1">_xll.RiskNormal(5.4702*LN(A284)-22.889,(5.4702*LN(A284)-22.889)*0.35,_xll.RiskTruncateP(0.05,0.95),_xll.RiskName("DMI"),_xll.RiskUnits("kg"))</f>
        <v>#NAME?</v>
      </c>
      <c r="M284" s="134" t="e" cm="1">
        <f t="array" aca="1" ref="M284" ca="1">_xll.RiskNormal(0.0243*L284,0.005*L284,_xll.RiskTruncateP(0.05,0.95),_xll.RiskName("Soil Intake"),_xll.RiskUnits("kg"))</f>
        <v>#NAME?</v>
      </c>
      <c r="N284" s="134" t="e">
        <f t="shared" ca="1" si="40"/>
        <v>#NAME?</v>
      </c>
      <c r="O284" s="134">
        <f t="shared" si="41"/>
        <v>0</v>
      </c>
      <c r="P284" s="134" t="e">
        <f t="shared" ca="1" si="38"/>
        <v>#NAME?</v>
      </c>
      <c r="Q284" s="134" t="e">
        <f t="shared" ca="1" si="38"/>
        <v>#NAME?</v>
      </c>
      <c r="R284" s="134" t="e">
        <f t="shared" ca="1" si="38"/>
        <v>#NAME?</v>
      </c>
      <c r="S284" s="134" t="e">
        <f t="shared" ca="1" si="42"/>
        <v>#NAME?</v>
      </c>
      <c r="T284" s="134" t="e" cm="1">
        <f t="array" aca="1" ref="T284" ca="1">U283-(U283*(0.5^(1/_xll.RiskNormal('SW7'!C$2,'SW7'!D$2,_xll.RiskTruncateP(0.05,0.95),_xll.RiskName("Halflife"),_xll.RiskUnits("d")))))</f>
        <v>#NAME?</v>
      </c>
      <c r="U284" s="134" t="e">
        <f t="shared" ca="1" si="43"/>
        <v>#NAME?</v>
      </c>
      <c r="V284" s="137" t="e" cm="1">
        <f t="array" aca="1" ref="V284" ca="1">(U284*_xll.RiskNormal('SW7'!C$3,'SW7'!D$3,_xll.RiskTruncateP(0.05,0.95),_xll.RiskName("PFAS MUSCLE FRAC"))/(B284*_xll.RiskNormal('SW7'!C$4,'SW7'!E$4,_xll.RiskTruncateP(0.05,0.95),_xll.RiskName("MUSCLE BW FRAC"))))/1000</f>
        <v>#NAME?</v>
      </c>
      <c r="W284" s="137" t="e" cm="1">
        <f t="array" aca="1" ref="W284" ca="1">V284/_xll.RiskNormal('SW7'!C$5,'SW7'!D$5,_xll.RiskTruncateP(0.05,0.95),_xll.RiskName("Serum Part"))</f>
        <v>#NAME?</v>
      </c>
    </row>
    <row r="285" spans="1:23" x14ac:dyDescent="0.35">
      <c r="A285" s="133">
        <f t="shared" si="39"/>
        <v>282</v>
      </c>
      <c r="B285" s="134" t="e" cm="1">
        <f t="array" aca="1" ref="B285" ca="1">B284+_xll.RiskNormal(0.5584 + 2*0.001787*A285 -3*0.00000155*A285^2 - 4*0.00000000133*A285^3,0.35*(0.5584 + 2*0.001787*A285 -3*0.00000155*A285^2 - 4*0.00000000133*A285^3),_xll.RiskTruncateP(0.05,0.95),_xll.RiskName("BW Gain"),_xll.RiskUnits("kg"))</f>
        <v>#NAME?</v>
      </c>
      <c r="C285" s="133" t="e" cm="1">
        <f t="array" aca="1" ref="C285" ca="1">_xll.RiskNormal(190,190*0.3941,_xll.RiskTruncateP(0.05,0.95),_xll.RiskName("Diet 1 Feed"),_xll.RiskUnits("ng/kg dry"))</f>
        <v>#NAME?</v>
      </c>
      <c r="D285" s="133">
        <v>0</v>
      </c>
      <c r="E285" s="163">
        <v>0</v>
      </c>
      <c r="F285" s="134"/>
      <c r="G285" s="134"/>
      <c r="H285" s="134"/>
      <c r="I285" s="134"/>
      <c r="J285" s="134"/>
      <c r="K285" s="134"/>
      <c r="L285" s="134" t="e" cm="1">
        <f t="array" aca="1" ref="L285" ca="1">_xll.RiskNormal(5.4702*LN(A285)-22.889,(5.4702*LN(A285)-22.889)*0.35,_xll.RiskTruncateP(0.05,0.95),_xll.RiskName("DMI"),_xll.RiskUnits("kg"))</f>
        <v>#NAME?</v>
      </c>
      <c r="M285" s="134" t="e" cm="1">
        <f t="array" aca="1" ref="M285" ca="1">_xll.RiskNormal(0.0243*L285,0.005*L285,_xll.RiskTruncateP(0.05,0.95),_xll.RiskName("Soil Intake"),_xll.RiskUnits("kg"))</f>
        <v>#NAME?</v>
      </c>
      <c r="N285" s="134" t="e">
        <f t="shared" ca="1" si="40"/>
        <v>#NAME?</v>
      </c>
      <c r="O285" s="134">
        <f t="shared" si="41"/>
        <v>0</v>
      </c>
      <c r="P285" s="134" t="e">
        <f t="shared" ca="1" si="38"/>
        <v>#NAME?</v>
      </c>
      <c r="Q285" s="134" t="e">
        <f t="shared" ca="1" si="38"/>
        <v>#NAME?</v>
      </c>
      <c r="R285" s="134" t="e">
        <f t="shared" ca="1" si="38"/>
        <v>#NAME?</v>
      </c>
      <c r="S285" s="134" t="e">
        <f t="shared" ca="1" si="42"/>
        <v>#NAME?</v>
      </c>
      <c r="T285" s="134" t="e" cm="1">
        <f t="array" aca="1" ref="T285" ca="1">U284-(U284*(0.5^(1/_xll.RiskNormal('SW7'!C$2,'SW7'!D$2,_xll.RiskTruncateP(0.05,0.95),_xll.RiskName("Halflife"),_xll.RiskUnits("d")))))</f>
        <v>#NAME?</v>
      </c>
      <c r="U285" s="134" t="e">
        <f t="shared" ca="1" si="43"/>
        <v>#NAME?</v>
      </c>
      <c r="V285" s="137" t="e" cm="1">
        <f t="array" aca="1" ref="V285" ca="1">(U285*_xll.RiskNormal('SW7'!C$3,'SW7'!D$3,_xll.RiskTruncateP(0.05,0.95),_xll.RiskName("PFAS MUSCLE FRAC"))/(B285*_xll.RiskNormal('SW7'!C$4,'SW7'!E$4,_xll.RiskTruncateP(0.05,0.95),_xll.RiskName("MUSCLE BW FRAC"))))/1000</f>
        <v>#NAME?</v>
      </c>
      <c r="W285" s="137" t="e" cm="1">
        <f t="array" aca="1" ref="W285" ca="1">V285/_xll.RiskNormal('SW7'!C$5,'SW7'!D$5,_xll.RiskTruncateP(0.05,0.95),_xll.RiskName("Serum Part"))</f>
        <v>#NAME?</v>
      </c>
    </row>
    <row r="286" spans="1:23" x14ac:dyDescent="0.35">
      <c r="A286" s="133">
        <f t="shared" si="39"/>
        <v>283</v>
      </c>
      <c r="B286" s="134" t="e" cm="1">
        <f t="array" aca="1" ref="B286" ca="1">B285+_xll.RiskNormal(0.5584 + 2*0.001787*A286 -3*0.00000155*A286^2 - 4*0.00000000133*A286^3,0.35*(0.5584 + 2*0.001787*A286 -3*0.00000155*A286^2 - 4*0.00000000133*A286^3),_xll.RiskTruncateP(0.05,0.95),_xll.RiskName("BW Gain"),_xll.RiskUnits("kg"))</f>
        <v>#NAME?</v>
      </c>
      <c r="C286" s="133" t="e" cm="1">
        <f t="array" aca="1" ref="C286" ca="1">_xll.RiskNormal(190,190*0.3941,_xll.RiskTruncateP(0.05,0.95),_xll.RiskName("Diet 1 Feed"),_xll.RiskUnits("ng/kg dry"))</f>
        <v>#NAME?</v>
      </c>
      <c r="D286" s="133">
        <v>0</v>
      </c>
      <c r="E286" s="163">
        <v>0</v>
      </c>
      <c r="F286" s="134"/>
      <c r="G286" s="134"/>
      <c r="H286" s="134"/>
      <c r="I286" s="134"/>
      <c r="J286" s="134"/>
      <c r="K286" s="134"/>
      <c r="L286" s="134" t="e" cm="1">
        <f t="array" aca="1" ref="L286" ca="1">_xll.RiskNormal(5.4702*LN(A286)-22.889,(5.4702*LN(A286)-22.889)*0.35,_xll.RiskTruncateP(0.05,0.95),_xll.RiskName("DMI"),_xll.RiskUnits("kg"))</f>
        <v>#NAME?</v>
      </c>
      <c r="M286" s="134" t="e" cm="1">
        <f t="array" aca="1" ref="M286" ca="1">_xll.RiskNormal(0.0243*L286,0.005*L286,_xll.RiskTruncateP(0.05,0.95),_xll.RiskName("Soil Intake"),_xll.RiskUnits("kg"))</f>
        <v>#NAME?</v>
      </c>
      <c r="N286" s="134" t="e">
        <f t="shared" ca="1" si="40"/>
        <v>#NAME?</v>
      </c>
      <c r="O286" s="134">
        <f t="shared" si="41"/>
        <v>0</v>
      </c>
      <c r="P286" s="134" t="e">
        <f t="shared" ca="1" si="38"/>
        <v>#NAME?</v>
      </c>
      <c r="Q286" s="134" t="e">
        <f t="shared" ca="1" si="38"/>
        <v>#NAME?</v>
      </c>
      <c r="R286" s="134" t="e">
        <f t="shared" ca="1" si="38"/>
        <v>#NAME?</v>
      </c>
      <c r="S286" s="134" t="e">
        <f t="shared" ca="1" si="42"/>
        <v>#NAME?</v>
      </c>
      <c r="T286" s="134" t="e" cm="1">
        <f t="array" aca="1" ref="T286" ca="1">U285-(U285*(0.5^(1/_xll.RiskNormal('SW7'!C$2,'SW7'!D$2,_xll.RiskTruncateP(0.05,0.95),_xll.RiskName("Halflife"),_xll.RiskUnits("d")))))</f>
        <v>#NAME?</v>
      </c>
      <c r="U286" s="134" t="e">
        <f t="shared" ca="1" si="43"/>
        <v>#NAME?</v>
      </c>
      <c r="V286" s="137" t="e" cm="1">
        <f t="array" aca="1" ref="V286" ca="1">(U286*_xll.RiskNormal('SW7'!C$3,'SW7'!D$3,_xll.RiskTruncateP(0.05,0.95),_xll.RiskName("PFAS MUSCLE FRAC"))/(B286*_xll.RiskNormal('SW7'!C$4,'SW7'!E$4,_xll.RiskTruncateP(0.05,0.95),_xll.RiskName("MUSCLE BW FRAC"))))/1000</f>
        <v>#NAME?</v>
      </c>
      <c r="W286" s="137" t="e" cm="1">
        <f t="array" aca="1" ref="W286" ca="1">V286/_xll.RiskNormal('SW7'!C$5,'SW7'!D$5,_xll.RiskTruncateP(0.05,0.95),_xll.RiskName("Serum Part"))</f>
        <v>#NAME?</v>
      </c>
    </row>
    <row r="287" spans="1:23" x14ac:dyDescent="0.35">
      <c r="A287" s="133">
        <f t="shared" si="39"/>
        <v>284</v>
      </c>
      <c r="B287" s="134" t="e" cm="1">
        <f t="array" aca="1" ref="B287" ca="1">B286+_xll.RiskNormal(0.5584 + 2*0.001787*A287 -3*0.00000155*A287^2 - 4*0.00000000133*A287^3,0.35*(0.5584 + 2*0.001787*A287 -3*0.00000155*A287^2 - 4*0.00000000133*A287^3),_xll.RiskTruncateP(0.05,0.95),_xll.RiskName("BW Gain"),_xll.RiskUnits("kg"))</f>
        <v>#NAME?</v>
      </c>
      <c r="C287" s="133" t="e" cm="1">
        <f t="array" aca="1" ref="C287" ca="1">_xll.RiskNormal(190,190*0.3941,_xll.RiskTruncateP(0.05,0.95),_xll.RiskName("Diet 1 Feed"),_xll.RiskUnits("ng/kg dry"))</f>
        <v>#NAME?</v>
      </c>
      <c r="D287" s="133">
        <v>0</v>
      </c>
      <c r="E287" s="163">
        <v>0</v>
      </c>
      <c r="F287" s="134"/>
      <c r="G287" s="134"/>
      <c r="H287" s="134"/>
      <c r="I287" s="134"/>
      <c r="J287" s="134"/>
      <c r="K287" s="134"/>
      <c r="L287" s="134" t="e" cm="1">
        <f t="array" aca="1" ref="L287" ca="1">_xll.RiskNormal(5.4702*LN(A287)-22.889,(5.4702*LN(A287)-22.889)*0.35,_xll.RiskTruncateP(0.05,0.95),_xll.RiskName("DMI"),_xll.RiskUnits("kg"))</f>
        <v>#NAME?</v>
      </c>
      <c r="M287" s="134" t="e" cm="1">
        <f t="array" aca="1" ref="M287" ca="1">_xll.RiskNormal(0.0243*L287,0.005*L287,_xll.RiskTruncateP(0.05,0.95),_xll.RiskName("Soil Intake"),_xll.RiskUnits("kg"))</f>
        <v>#NAME?</v>
      </c>
      <c r="N287" s="134" t="e">
        <f t="shared" ca="1" si="40"/>
        <v>#NAME?</v>
      </c>
      <c r="O287" s="134">
        <f t="shared" si="41"/>
        <v>0</v>
      </c>
      <c r="P287" s="134" t="e">
        <f t="shared" ca="1" si="38"/>
        <v>#NAME?</v>
      </c>
      <c r="Q287" s="134" t="e">
        <f t="shared" ca="1" si="38"/>
        <v>#NAME?</v>
      </c>
      <c r="R287" s="134" t="e">
        <f t="shared" ca="1" si="38"/>
        <v>#NAME?</v>
      </c>
      <c r="S287" s="134" t="e">
        <f t="shared" ca="1" si="42"/>
        <v>#NAME?</v>
      </c>
      <c r="T287" s="134" t="e" cm="1">
        <f t="array" aca="1" ref="T287" ca="1">U286-(U286*(0.5^(1/_xll.RiskNormal('SW7'!C$2,'SW7'!D$2,_xll.RiskTruncateP(0.05,0.95),_xll.RiskName("Halflife"),_xll.RiskUnits("d")))))</f>
        <v>#NAME?</v>
      </c>
      <c r="U287" s="134" t="e">
        <f t="shared" ca="1" si="43"/>
        <v>#NAME?</v>
      </c>
      <c r="V287" s="137" t="e" cm="1">
        <f t="array" aca="1" ref="V287" ca="1">(U287*_xll.RiskNormal('SW7'!C$3,'SW7'!D$3,_xll.RiskTruncateP(0.05,0.95),_xll.RiskName("PFAS MUSCLE FRAC"))/(B287*_xll.RiskNormal('SW7'!C$4,'SW7'!E$4,_xll.RiskTruncateP(0.05,0.95),_xll.RiskName("MUSCLE BW FRAC"))))/1000</f>
        <v>#NAME?</v>
      </c>
      <c r="W287" s="137" t="e" cm="1">
        <f t="array" aca="1" ref="W287" ca="1">V287/_xll.RiskNormal('SW7'!C$5,'SW7'!D$5,_xll.RiskTruncateP(0.05,0.95),_xll.RiskName("Serum Part"))</f>
        <v>#NAME?</v>
      </c>
    </row>
    <row r="288" spans="1:23" x14ac:dyDescent="0.35">
      <c r="A288" s="133">
        <f t="shared" si="39"/>
        <v>285</v>
      </c>
      <c r="B288" s="134" t="e" cm="1">
        <f t="array" aca="1" ref="B288" ca="1">B287+_xll.RiskNormal(0.5584 + 2*0.001787*A288 -3*0.00000155*A288^2 - 4*0.00000000133*A288^3,0.35*(0.5584 + 2*0.001787*A288 -3*0.00000155*A288^2 - 4*0.00000000133*A288^3),_xll.RiskTruncateP(0.05,0.95),_xll.RiskName("BW Gain"),_xll.RiskUnits("kg"))</f>
        <v>#NAME?</v>
      </c>
      <c r="C288" s="133" t="e" cm="1">
        <f t="array" aca="1" ref="C288" ca="1">_xll.RiskNormal(190,190*0.3941,_xll.RiskTruncateP(0.05,0.95),_xll.RiskName("Diet 1 Feed"),_xll.RiskUnits("ng/kg dry"))</f>
        <v>#NAME?</v>
      </c>
      <c r="D288" s="133">
        <v>0</v>
      </c>
      <c r="E288" s="163">
        <v>0</v>
      </c>
      <c r="F288" s="134"/>
      <c r="G288" s="134"/>
      <c r="H288" s="134"/>
      <c r="I288" s="134"/>
      <c r="J288" s="134"/>
      <c r="K288" s="134"/>
      <c r="L288" s="134" t="e" cm="1">
        <f t="array" aca="1" ref="L288" ca="1">_xll.RiskNormal(5.4702*LN(A288)-22.889,(5.4702*LN(A288)-22.889)*0.35,_xll.RiskTruncateP(0.05,0.95),_xll.RiskName("DMI"),_xll.RiskUnits("kg"))</f>
        <v>#NAME?</v>
      </c>
      <c r="M288" s="134" t="e" cm="1">
        <f t="array" aca="1" ref="M288" ca="1">_xll.RiskNormal(0.0243*L288,0.005*L288,_xll.RiskTruncateP(0.05,0.95),_xll.RiskName("Soil Intake"),_xll.RiskUnits("kg"))</f>
        <v>#NAME?</v>
      </c>
      <c r="N288" s="134" t="e">
        <f t="shared" ca="1" si="40"/>
        <v>#NAME?</v>
      </c>
      <c r="O288" s="134">
        <f t="shared" si="41"/>
        <v>0</v>
      </c>
      <c r="P288" s="134" t="e">
        <f t="shared" ca="1" si="38"/>
        <v>#NAME?</v>
      </c>
      <c r="Q288" s="134" t="e">
        <f t="shared" ca="1" si="38"/>
        <v>#NAME?</v>
      </c>
      <c r="R288" s="134" t="e">
        <f t="shared" ca="1" si="38"/>
        <v>#NAME?</v>
      </c>
      <c r="S288" s="134" t="e">
        <f t="shared" ca="1" si="42"/>
        <v>#NAME?</v>
      </c>
      <c r="T288" s="134" t="e" cm="1">
        <f t="array" aca="1" ref="T288" ca="1">U287-(U287*(0.5^(1/_xll.RiskNormal('SW7'!C$2,'SW7'!D$2,_xll.RiskTruncateP(0.05,0.95),_xll.RiskName("Halflife"),_xll.RiskUnits("d")))))</f>
        <v>#NAME?</v>
      </c>
      <c r="U288" s="134" t="e">
        <f t="shared" ca="1" si="43"/>
        <v>#NAME?</v>
      </c>
      <c r="V288" s="137" t="e" cm="1">
        <f t="array" aca="1" ref="V288" ca="1">(U288*_xll.RiskNormal('SW7'!C$3,'SW7'!D$3,_xll.RiskTruncateP(0.05,0.95),_xll.RiskName("PFAS MUSCLE FRAC"))/(B288*_xll.RiskNormal('SW7'!C$4,'SW7'!E$4,_xll.RiskTruncateP(0.05,0.95),_xll.RiskName("MUSCLE BW FRAC"))))/1000</f>
        <v>#NAME?</v>
      </c>
      <c r="W288" s="137" t="e" cm="1">
        <f t="array" aca="1" ref="W288" ca="1">V288/_xll.RiskNormal('SW7'!C$5,'SW7'!D$5,_xll.RiskTruncateP(0.05,0.95),_xll.RiskName("Serum Part"))</f>
        <v>#NAME?</v>
      </c>
    </row>
    <row r="289" spans="1:23" x14ac:dyDescent="0.35">
      <c r="A289" s="133">
        <f t="shared" si="39"/>
        <v>286</v>
      </c>
      <c r="B289" s="134" t="e" cm="1">
        <f t="array" aca="1" ref="B289" ca="1">B288+_xll.RiskNormal(0.5584 + 2*0.001787*A289 -3*0.00000155*A289^2 - 4*0.00000000133*A289^3,0.35*(0.5584 + 2*0.001787*A289 -3*0.00000155*A289^2 - 4*0.00000000133*A289^3),_xll.RiskTruncateP(0.05,0.95),_xll.RiskName("BW Gain"),_xll.RiskUnits("kg"))</f>
        <v>#NAME?</v>
      </c>
      <c r="C289" s="133" t="e" cm="1">
        <f t="array" aca="1" ref="C289" ca="1">_xll.RiskNormal(190,190*0.3941,_xll.RiskTruncateP(0.05,0.95),_xll.RiskName("Diet 1 Feed"),_xll.RiskUnits("ng/kg dry"))</f>
        <v>#NAME?</v>
      </c>
      <c r="D289" s="133">
        <v>0</v>
      </c>
      <c r="E289" s="163">
        <v>0</v>
      </c>
      <c r="F289" s="134"/>
      <c r="G289" s="134"/>
      <c r="H289" s="134"/>
      <c r="I289" s="134"/>
      <c r="J289" s="134"/>
      <c r="K289" s="134"/>
      <c r="L289" s="134" t="e" cm="1">
        <f t="array" aca="1" ref="L289" ca="1">_xll.RiskNormal(5.4702*LN(A289)-22.889,(5.4702*LN(A289)-22.889)*0.35,_xll.RiskTruncateP(0.05,0.95),_xll.RiskName("DMI"),_xll.RiskUnits("kg"))</f>
        <v>#NAME?</v>
      </c>
      <c r="M289" s="134" t="e" cm="1">
        <f t="array" aca="1" ref="M289" ca="1">_xll.RiskNormal(0.0243*L289,0.005*L289,_xll.RiskTruncateP(0.05,0.95),_xll.RiskName("Soil Intake"),_xll.RiskUnits("kg"))</f>
        <v>#NAME?</v>
      </c>
      <c r="N289" s="134" t="e">
        <f t="shared" ca="1" si="40"/>
        <v>#NAME?</v>
      </c>
      <c r="O289" s="134">
        <f t="shared" si="41"/>
        <v>0</v>
      </c>
      <c r="P289" s="134" t="e">
        <f t="shared" ca="1" si="38"/>
        <v>#NAME?</v>
      </c>
      <c r="Q289" s="134" t="e">
        <f t="shared" ca="1" si="38"/>
        <v>#NAME?</v>
      </c>
      <c r="R289" s="134" t="e">
        <f t="shared" ca="1" si="38"/>
        <v>#NAME?</v>
      </c>
      <c r="S289" s="134" t="e">
        <f t="shared" ca="1" si="42"/>
        <v>#NAME?</v>
      </c>
      <c r="T289" s="134" t="e" cm="1">
        <f t="array" aca="1" ref="T289" ca="1">U288-(U288*(0.5^(1/_xll.RiskNormal('SW7'!C$2,'SW7'!D$2,_xll.RiskTruncateP(0.05,0.95),_xll.RiskName("Halflife"),_xll.RiskUnits("d")))))</f>
        <v>#NAME?</v>
      </c>
      <c r="U289" s="134" t="e">
        <f t="shared" ca="1" si="43"/>
        <v>#NAME?</v>
      </c>
      <c r="V289" s="137" t="e" cm="1">
        <f t="array" aca="1" ref="V289" ca="1">(U289*_xll.RiskNormal('SW7'!C$3,'SW7'!D$3,_xll.RiskTruncateP(0.05,0.95),_xll.RiskName("PFAS MUSCLE FRAC"))/(B289*_xll.RiskNormal('SW7'!C$4,'SW7'!E$4,_xll.RiskTruncateP(0.05,0.95),_xll.RiskName("MUSCLE BW FRAC"))))/1000</f>
        <v>#NAME?</v>
      </c>
      <c r="W289" s="137" t="e" cm="1">
        <f t="array" aca="1" ref="W289" ca="1">V289/_xll.RiskNormal('SW7'!C$5,'SW7'!D$5,_xll.RiskTruncateP(0.05,0.95),_xll.RiskName("Serum Part"))</f>
        <v>#NAME?</v>
      </c>
    </row>
    <row r="290" spans="1:23" x14ac:dyDescent="0.35">
      <c r="A290" s="133">
        <f t="shared" si="39"/>
        <v>287</v>
      </c>
      <c r="B290" s="134" t="e" cm="1">
        <f t="array" aca="1" ref="B290" ca="1">B289+_xll.RiskNormal(0.5584 + 2*0.001787*A290 -3*0.00000155*A290^2 - 4*0.00000000133*A290^3,0.35*(0.5584 + 2*0.001787*A290 -3*0.00000155*A290^2 - 4*0.00000000133*A290^3),_xll.RiskTruncateP(0.05,0.95),_xll.RiskName("BW Gain"),_xll.RiskUnits("kg"))</f>
        <v>#NAME?</v>
      </c>
      <c r="C290" s="133" t="e" cm="1">
        <f t="array" aca="1" ref="C290" ca="1">_xll.RiskNormal(190,190*0.3941,_xll.RiskTruncateP(0.05,0.95),_xll.RiskName("Diet 1 Feed"),_xll.RiskUnits("ng/kg dry"))</f>
        <v>#NAME?</v>
      </c>
      <c r="D290" s="133">
        <v>0</v>
      </c>
      <c r="E290" s="163">
        <v>0</v>
      </c>
      <c r="F290" s="134"/>
      <c r="G290" s="134"/>
      <c r="H290" s="134"/>
      <c r="I290" s="134"/>
      <c r="J290" s="134"/>
      <c r="K290" s="134"/>
      <c r="L290" s="134" t="e" cm="1">
        <f t="array" aca="1" ref="L290" ca="1">_xll.RiskNormal(5.4702*LN(A290)-22.889,(5.4702*LN(A290)-22.889)*0.35,_xll.RiskTruncateP(0.05,0.95),_xll.RiskName("DMI"),_xll.RiskUnits("kg"))</f>
        <v>#NAME?</v>
      </c>
      <c r="M290" s="134" t="e" cm="1">
        <f t="array" aca="1" ref="M290" ca="1">_xll.RiskNormal(0.0243*L290,0.005*L290,_xll.RiskTruncateP(0.05,0.95),_xll.RiskName("Soil Intake"),_xll.RiskUnits("kg"))</f>
        <v>#NAME?</v>
      </c>
      <c r="N290" s="134" t="e">
        <f t="shared" ca="1" si="40"/>
        <v>#NAME?</v>
      </c>
      <c r="O290" s="134">
        <f t="shared" si="41"/>
        <v>0</v>
      </c>
      <c r="P290" s="134" t="e">
        <f t="shared" ref="P290:R353" ca="1" si="44">C290*L290</f>
        <v>#NAME?</v>
      </c>
      <c r="Q290" s="134" t="e">
        <f t="shared" ca="1" si="44"/>
        <v>#NAME?</v>
      </c>
      <c r="R290" s="134" t="e">
        <f t="shared" ca="1" si="44"/>
        <v>#NAME?</v>
      </c>
      <c r="S290" s="134" t="e">
        <f t="shared" ca="1" si="42"/>
        <v>#NAME?</v>
      </c>
      <c r="T290" s="134" t="e" cm="1">
        <f t="array" aca="1" ref="T290" ca="1">U289-(U289*(0.5^(1/_xll.RiskNormal('SW7'!C$2,'SW7'!D$2,_xll.RiskTruncateP(0.05,0.95),_xll.RiskName("Halflife"),_xll.RiskUnits("d")))))</f>
        <v>#NAME?</v>
      </c>
      <c r="U290" s="134" t="e">
        <f t="shared" ca="1" si="43"/>
        <v>#NAME?</v>
      </c>
      <c r="V290" s="137" t="e" cm="1">
        <f t="array" aca="1" ref="V290" ca="1">(U290*_xll.RiskNormal('SW7'!C$3,'SW7'!D$3,_xll.RiskTruncateP(0.05,0.95),_xll.RiskName("PFAS MUSCLE FRAC"))/(B290*_xll.RiskNormal('SW7'!C$4,'SW7'!E$4,_xll.RiskTruncateP(0.05,0.95),_xll.RiskName("MUSCLE BW FRAC"))))/1000</f>
        <v>#NAME?</v>
      </c>
      <c r="W290" s="137" t="e" cm="1">
        <f t="array" aca="1" ref="W290" ca="1">V290/_xll.RiskNormal('SW7'!C$5,'SW7'!D$5,_xll.RiskTruncateP(0.05,0.95),_xll.RiskName("Serum Part"))</f>
        <v>#NAME?</v>
      </c>
    </row>
    <row r="291" spans="1:23" x14ac:dyDescent="0.35">
      <c r="A291" s="133">
        <f t="shared" si="39"/>
        <v>288</v>
      </c>
      <c r="B291" s="134" t="e" cm="1">
        <f t="array" aca="1" ref="B291" ca="1">B290+_xll.RiskNormal(0.5584 + 2*0.001787*A291 -3*0.00000155*A291^2 - 4*0.00000000133*A291^3,0.35*(0.5584 + 2*0.001787*A291 -3*0.00000155*A291^2 - 4*0.00000000133*A291^3),_xll.RiskTruncateP(0.05,0.95),_xll.RiskName("BW Gain"),_xll.RiskUnits("kg"))</f>
        <v>#NAME?</v>
      </c>
      <c r="C291" s="133" t="e" cm="1">
        <f t="array" aca="1" ref="C291" ca="1">_xll.RiskNormal(190,190*0.3941,_xll.RiskTruncateP(0.05,0.95),_xll.RiskName("Diet 1 Feed"),_xll.RiskUnits("ng/kg dry"))</f>
        <v>#NAME?</v>
      </c>
      <c r="D291" s="133">
        <v>0</v>
      </c>
      <c r="E291" s="163">
        <v>0</v>
      </c>
      <c r="F291" s="134"/>
      <c r="G291" s="134"/>
      <c r="H291" s="134"/>
      <c r="I291" s="134"/>
      <c r="J291" s="134"/>
      <c r="K291" s="134"/>
      <c r="L291" s="134" t="e" cm="1">
        <f t="array" aca="1" ref="L291" ca="1">_xll.RiskNormal(5.4702*LN(A291)-22.889,(5.4702*LN(A291)-22.889)*0.35,_xll.RiskTruncateP(0.05,0.95),_xll.RiskName("DMI"),_xll.RiskUnits("kg"))</f>
        <v>#NAME?</v>
      </c>
      <c r="M291" s="134" t="e" cm="1">
        <f t="array" aca="1" ref="M291" ca="1">_xll.RiskNormal(0.0243*L291,0.005*L291,_xll.RiskTruncateP(0.05,0.95),_xll.RiskName("Soil Intake"),_xll.RiskUnits("kg"))</f>
        <v>#NAME?</v>
      </c>
      <c r="N291" s="134" t="e">
        <f t="shared" ca="1" si="40"/>
        <v>#NAME?</v>
      </c>
      <c r="O291" s="134">
        <f t="shared" si="41"/>
        <v>0</v>
      </c>
      <c r="P291" s="134" t="e">
        <f t="shared" ca="1" si="44"/>
        <v>#NAME?</v>
      </c>
      <c r="Q291" s="134" t="e">
        <f t="shared" ca="1" si="44"/>
        <v>#NAME?</v>
      </c>
      <c r="R291" s="134" t="e">
        <f t="shared" ca="1" si="44"/>
        <v>#NAME?</v>
      </c>
      <c r="S291" s="134" t="e">
        <f t="shared" ca="1" si="42"/>
        <v>#NAME?</v>
      </c>
      <c r="T291" s="134" t="e" cm="1">
        <f t="array" aca="1" ref="T291" ca="1">U290-(U290*(0.5^(1/_xll.RiskNormal('SW7'!C$2,'SW7'!D$2,_xll.RiskTruncateP(0.05,0.95),_xll.RiskName("Halflife"),_xll.RiskUnits("d")))))</f>
        <v>#NAME?</v>
      </c>
      <c r="U291" s="134" t="e">
        <f t="shared" ca="1" si="43"/>
        <v>#NAME?</v>
      </c>
      <c r="V291" s="137" t="e" cm="1">
        <f t="array" aca="1" ref="V291" ca="1">(U291*_xll.RiskNormal('SW7'!C$3,'SW7'!D$3,_xll.RiskTruncateP(0.05,0.95),_xll.RiskName("PFAS MUSCLE FRAC"))/(B291*_xll.RiskNormal('SW7'!C$4,'SW7'!E$4,_xll.RiskTruncateP(0.05,0.95),_xll.RiskName("MUSCLE BW FRAC"))))/1000</f>
        <v>#NAME?</v>
      </c>
      <c r="W291" s="137" t="e" cm="1">
        <f t="array" aca="1" ref="W291" ca="1">V291/_xll.RiskNormal('SW7'!C$5,'SW7'!D$5,_xll.RiskTruncateP(0.05,0.95),_xll.RiskName("Serum Part"))</f>
        <v>#NAME?</v>
      </c>
    </row>
    <row r="292" spans="1:23" x14ac:dyDescent="0.35">
      <c r="A292" s="133">
        <f t="shared" si="39"/>
        <v>289</v>
      </c>
      <c r="B292" s="134" t="e" cm="1">
        <f t="array" aca="1" ref="B292" ca="1">B291+_xll.RiskNormal(0.5584 + 2*0.001787*A292 -3*0.00000155*A292^2 - 4*0.00000000133*A292^3,0.35*(0.5584 + 2*0.001787*A292 -3*0.00000155*A292^2 - 4*0.00000000133*A292^3),_xll.RiskTruncateP(0.05,0.95),_xll.RiskName("BW Gain"),_xll.RiskUnits("kg"))</f>
        <v>#NAME?</v>
      </c>
      <c r="C292" s="133" t="e" cm="1">
        <f t="array" aca="1" ref="C292" ca="1">_xll.RiskNormal(190,190*0.3941,_xll.RiskTruncateP(0.05,0.95),_xll.RiskName("Diet 1 Feed"),_xll.RiskUnits("ng/kg dry"))</f>
        <v>#NAME?</v>
      </c>
      <c r="D292" s="133">
        <v>0</v>
      </c>
      <c r="E292" s="163">
        <v>0</v>
      </c>
      <c r="F292" s="134"/>
      <c r="G292" s="134"/>
      <c r="H292" s="134"/>
      <c r="I292" s="134"/>
      <c r="J292" s="134"/>
      <c r="K292" s="134"/>
      <c r="L292" s="134" t="e" cm="1">
        <f t="array" aca="1" ref="L292" ca="1">_xll.RiskNormal(5.4702*LN(A292)-22.889,(5.4702*LN(A292)-22.889)*0.35,_xll.RiskTruncateP(0.05,0.95),_xll.RiskName("DMI"),_xll.RiskUnits("kg"))</f>
        <v>#NAME?</v>
      </c>
      <c r="M292" s="134" t="e" cm="1">
        <f t="array" aca="1" ref="M292" ca="1">_xll.RiskNormal(0.0243*L292,0.005*L292,_xll.RiskTruncateP(0.05,0.95),_xll.RiskName("Soil Intake"),_xll.RiskUnits("kg"))</f>
        <v>#NAME?</v>
      </c>
      <c r="N292" s="134" t="e">
        <f t="shared" ca="1" si="40"/>
        <v>#NAME?</v>
      </c>
      <c r="O292" s="134">
        <f t="shared" si="41"/>
        <v>0</v>
      </c>
      <c r="P292" s="134" t="e">
        <f t="shared" ca="1" si="44"/>
        <v>#NAME?</v>
      </c>
      <c r="Q292" s="134" t="e">
        <f t="shared" ca="1" si="44"/>
        <v>#NAME?</v>
      </c>
      <c r="R292" s="134" t="e">
        <f t="shared" ca="1" si="44"/>
        <v>#NAME?</v>
      </c>
      <c r="S292" s="134" t="e">
        <f t="shared" ca="1" si="42"/>
        <v>#NAME?</v>
      </c>
      <c r="T292" s="134" t="e" cm="1">
        <f t="array" aca="1" ref="T292" ca="1">U291-(U291*(0.5^(1/_xll.RiskNormal('SW7'!C$2,'SW7'!D$2,_xll.RiskTruncateP(0.05,0.95),_xll.RiskName("Halflife"),_xll.RiskUnits("d")))))</f>
        <v>#NAME?</v>
      </c>
      <c r="U292" s="134" t="e">
        <f t="shared" ca="1" si="43"/>
        <v>#NAME?</v>
      </c>
      <c r="V292" s="137" t="e" cm="1">
        <f t="array" aca="1" ref="V292" ca="1">(U292*_xll.RiskNormal('SW7'!C$3,'SW7'!D$3,_xll.RiskTruncateP(0.05,0.95),_xll.RiskName("PFAS MUSCLE FRAC"))/(B292*_xll.RiskNormal('SW7'!C$4,'SW7'!E$4,_xll.RiskTruncateP(0.05,0.95),_xll.RiskName("MUSCLE BW FRAC"))))/1000</f>
        <v>#NAME?</v>
      </c>
      <c r="W292" s="137" t="e" cm="1">
        <f t="array" aca="1" ref="W292" ca="1">V292/_xll.RiskNormal('SW7'!C$5,'SW7'!D$5,_xll.RiskTruncateP(0.05,0.95),_xll.RiskName("Serum Part"))</f>
        <v>#NAME?</v>
      </c>
    </row>
    <row r="293" spans="1:23" x14ac:dyDescent="0.35">
      <c r="A293" s="133">
        <f t="shared" si="39"/>
        <v>290</v>
      </c>
      <c r="B293" s="134" t="e" cm="1">
        <f t="array" aca="1" ref="B293" ca="1">B292+_xll.RiskNormal(0.5584 + 2*0.001787*A293 -3*0.00000155*A293^2 - 4*0.00000000133*A293^3,0.35*(0.5584 + 2*0.001787*A293 -3*0.00000155*A293^2 - 4*0.00000000133*A293^3),_xll.RiskTruncateP(0.05,0.95),_xll.RiskName("BW Gain"),_xll.RiskUnits("kg"))</f>
        <v>#NAME?</v>
      </c>
      <c r="C293" s="133" t="e" cm="1">
        <f t="array" aca="1" ref="C293" ca="1">_xll.RiskNormal(190,190*0.3941,_xll.RiskTruncateP(0.05,0.95),_xll.RiskName("Diet 1 Feed"),_xll.RiskUnits("ng/kg dry"))</f>
        <v>#NAME?</v>
      </c>
      <c r="D293" s="133">
        <v>0</v>
      </c>
      <c r="E293" s="163">
        <v>0</v>
      </c>
      <c r="F293" s="134"/>
      <c r="G293" s="134"/>
      <c r="H293" s="134"/>
      <c r="I293" s="134"/>
      <c r="J293" s="134"/>
      <c r="K293" s="134"/>
      <c r="L293" s="134" t="e" cm="1">
        <f t="array" aca="1" ref="L293" ca="1">_xll.RiskNormal(5.4702*LN(A293)-22.889,(5.4702*LN(A293)-22.889)*0.35,_xll.RiskTruncateP(0.05,0.95),_xll.RiskName("DMI"),_xll.RiskUnits("kg"))</f>
        <v>#NAME?</v>
      </c>
      <c r="M293" s="134" t="e" cm="1">
        <f t="array" aca="1" ref="M293" ca="1">_xll.RiskNormal(0.0243*L293,0.005*L293,_xll.RiskTruncateP(0.05,0.95),_xll.RiskName("Soil Intake"),_xll.RiskUnits("kg"))</f>
        <v>#NAME?</v>
      </c>
      <c r="N293" s="134" t="e">
        <f t="shared" ca="1" si="40"/>
        <v>#NAME?</v>
      </c>
      <c r="O293" s="134">
        <f t="shared" si="41"/>
        <v>0</v>
      </c>
      <c r="P293" s="134" t="e">
        <f t="shared" ca="1" si="44"/>
        <v>#NAME?</v>
      </c>
      <c r="Q293" s="134" t="e">
        <f t="shared" ca="1" si="44"/>
        <v>#NAME?</v>
      </c>
      <c r="R293" s="134" t="e">
        <f t="shared" ca="1" si="44"/>
        <v>#NAME?</v>
      </c>
      <c r="S293" s="134" t="e">
        <f t="shared" ca="1" si="42"/>
        <v>#NAME?</v>
      </c>
      <c r="T293" s="134" t="e" cm="1">
        <f t="array" aca="1" ref="T293" ca="1">U292-(U292*(0.5^(1/_xll.RiskNormal('SW7'!C$2,'SW7'!D$2,_xll.RiskTruncateP(0.05,0.95),_xll.RiskName("Halflife"),_xll.RiskUnits("d")))))</f>
        <v>#NAME?</v>
      </c>
      <c r="U293" s="134" t="e">
        <f t="shared" ca="1" si="43"/>
        <v>#NAME?</v>
      </c>
      <c r="V293" s="137" t="e" cm="1">
        <f t="array" aca="1" ref="V293" ca="1">(U293*_xll.RiskNormal('SW7'!C$3,'SW7'!D$3,_xll.RiskTruncateP(0.05,0.95),_xll.RiskName("PFAS MUSCLE FRAC"))/(B293*_xll.RiskNormal('SW7'!C$4,'SW7'!E$4,_xll.RiskTruncateP(0.05,0.95),_xll.RiskName("MUSCLE BW FRAC"))))/1000</f>
        <v>#NAME?</v>
      </c>
      <c r="W293" s="137" t="e" cm="1">
        <f t="array" aca="1" ref="W293" ca="1">V293/_xll.RiskNormal('SW7'!C$5,'SW7'!D$5,_xll.RiskTruncateP(0.05,0.95),_xll.RiskName("Serum Part"))</f>
        <v>#NAME?</v>
      </c>
    </row>
    <row r="294" spans="1:23" x14ac:dyDescent="0.35">
      <c r="A294" s="133">
        <f t="shared" si="39"/>
        <v>291</v>
      </c>
      <c r="B294" s="134" t="e" cm="1">
        <f t="array" aca="1" ref="B294" ca="1">B293+_xll.RiskNormal(0.5584 + 2*0.001787*A294 -3*0.00000155*A294^2 - 4*0.00000000133*A294^3,0.35*(0.5584 + 2*0.001787*A294 -3*0.00000155*A294^2 - 4*0.00000000133*A294^3),_xll.RiskTruncateP(0.05,0.95),_xll.RiskName("BW Gain"),_xll.RiskUnits("kg"))</f>
        <v>#NAME?</v>
      </c>
      <c r="C294" s="133" t="e" cm="1">
        <f t="array" aca="1" ref="C294" ca="1">_xll.RiskNormal(190,190*0.3941,_xll.RiskTruncateP(0.05,0.95),_xll.RiskName("Diet 1 Feed"),_xll.RiskUnits("ng/kg dry"))</f>
        <v>#NAME?</v>
      </c>
      <c r="D294" s="133">
        <v>0</v>
      </c>
      <c r="E294" s="163">
        <v>0</v>
      </c>
      <c r="F294" s="134"/>
      <c r="G294" s="134"/>
      <c r="H294" s="134"/>
      <c r="I294" s="134"/>
      <c r="J294" s="134"/>
      <c r="K294" s="134"/>
      <c r="L294" s="134" t="e" cm="1">
        <f t="array" aca="1" ref="L294" ca="1">_xll.RiskNormal(5.4702*LN(A294)-22.889,(5.4702*LN(A294)-22.889)*0.35,_xll.RiskTruncateP(0.05,0.95),_xll.RiskName("DMI"),_xll.RiskUnits("kg"))</f>
        <v>#NAME?</v>
      </c>
      <c r="M294" s="134" t="e" cm="1">
        <f t="array" aca="1" ref="M294" ca="1">_xll.RiskNormal(0.0243*L294,0.005*L294,_xll.RiskTruncateP(0.05,0.95),_xll.RiskName("Soil Intake"),_xll.RiskUnits("kg"))</f>
        <v>#NAME?</v>
      </c>
      <c r="N294" s="134" t="e">
        <f t="shared" ca="1" si="40"/>
        <v>#NAME?</v>
      </c>
      <c r="O294" s="134">
        <f t="shared" si="41"/>
        <v>0</v>
      </c>
      <c r="P294" s="134" t="e">
        <f t="shared" ca="1" si="44"/>
        <v>#NAME?</v>
      </c>
      <c r="Q294" s="134" t="e">
        <f t="shared" ca="1" si="44"/>
        <v>#NAME?</v>
      </c>
      <c r="R294" s="134" t="e">
        <f t="shared" ca="1" si="44"/>
        <v>#NAME?</v>
      </c>
      <c r="S294" s="134" t="e">
        <f t="shared" ca="1" si="42"/>
        <v>#NAME?</v>
      </c>
      <c r="T294" s="134" t="e" cm="1">
        <f t="array" aca="1" ref="T294" ca="1">U293-(U293*(0.5^(1/_xll.RiskNormal('SW7'!C$2,'SW7'!D$2,_xll.RiskTruncateP(0.05,0.95),_xll.RiskName("Halflife"),_xll.RiskUnits("d")))))</f>
        <v>#NAME?</v>
      </c>
      <c r="U294" s="134" t="e">
        <f t="shared" ca="1" si="43"/>
        <v>#NAME?</v>
      </c>
      <c r="V294" s="137" t="e" cm="1">
        <f t="array" aca="1" ref="V294" ca="1">(U294*_xll.RiskNormal('SW7'!C$3,'SW7'!D$3,_xll.RiskTruncateP(0.05,0.95),_xll.RiskName("PFAS MUSCLE FRAC"))/(B294*_xll.RiskNormal('SW7'!C$4,'SW7'!E$4,_xll.RiskTruncateP(0.05,0.95),_xll.RiskName("MUSCLE BW FRAC"))))/1000</f>
        <v>#NAME?</v>
      </c>
      <c r="W294" s="137" t="e" cm="1">
        <f t="array" aca="1" ref="W294" ca="1">V294/_xll.RiskNormal('SW7'!C$5,'SW7'!D$5,_xll.RiskTruncateP(0.05,0.95),_xll.RiskName("Serum Part"))</f>
        <v>#NAME?</v>
      </c>
    </row>
    <row r="295" spans="1:23" x14ac:dyDescent="0.35">
      <c r="A295" s="133">
        <f t="shared" si="39"/>
        <v>292</v>
      </c>
      <c r="B295" s="134" t="e" cm="1">
        <f t="array" aca="1" ref="B295" ca="1">B294+_xll.RiskNormal(0.5584 + 2*0.001787*A295 -3*0.00000155*A295^2 - 4*0.00000000133*A295^3,0.35*(0.5584 + 2*0.001787*A295 -3*0.00000155*A295^2 - 4*0.00000000133*A295^3),_xll.RiskTruncateP(0.05,0.95),_xll.RiskName("BW Gain"),_xll.RiskUnits("kg"))</f>
        <v>#NAME?</v>
      </c>
      <c r="C295" s="133" t="e" cm="1">
        <f t="array" aca="1" ref="C295" ca="1">_xll.RiskNormal(190,190*0.3941,_xll.RiskTruncateP(0.05,0.95),_xll.RiskName("Diet 1 Feed"),_xll.RiskUnits("ng/kg dry"))</f>
        <v>#NAME?</v>
      </c>
      <c r="D295" s="133">
        <v>0</v>
      </c>
      <c r="E295" s="163">
        <v>0</v>
      </c>
      <c r="F295" s="134"/>
      <c r="G295" s="134"/>
      <c r="H295" s="134"/>
      <c r="I295" s="134"/>
      <c r="J295" s="134"/>
      <c r="K295" s="134"/>
      <c r="L295" s="134" t="e" cm="1">
        <f t="array" aca="1" ref="L295" ca="1">_xll.RiskNormal(5.4702*LN(A295)-22.889,(5.4702*LN(A295)-22.889)*0.35,_xll.RiskTruncateP(0.05,0.95),_xll.RiskName("DMI"),_xll.RiskUnits("kg"))</f>
        <v>#NAME?</v>
      </c>
      <c r="M295" s="134" t="e" cm="1">
        <f t="array" aca="1" ref="M295" ca="1">_xll.RiskNormal(0.0243*L295,0.005*L295,_xll.RiskTruncateP(0.05,0.95),_xll.RiskName("Soil Intake"),_xll.RiskUnits("kg"))</f>
        <v>#NAME?</v>
      </c>
      <c r="N295" s="134" t="e">
        <f t="shared" ca="1" si="40"/>
        <v>#NAME?</v>
      </c>
      <c r="O295" s="134">
        <f t="shared" si="41"/>
        <v>0</v>
      </c>
      <c r="P295" s="134" t="e">
        <f t="shared" ca="1" si="44"/>
        <v>#NAME?</v>
      </c>
      <c r="Q295" s="134" t="e">
        <f t="shared" ca="1" si="44"/>
        <v>#NAME?</v>
      </c>
      <c r="R295" s="134" t="e">
        <f t="shared" ca="1" si="44"/>
        <v>#NAME?</v>
      </c>
      <c r="S295" s="134" t="e">
        <f t="shared" ca="1" si="42"/>
        <v>#NAME?</v>
      </c>
      <c r="T295" s="134" t="e" cm="1">
        <f t="array" aca="1" ref="T295" ca="1">U294-(U294*(0.5^(1/_xll.RiskNormal('SW7'!C$2,'SW7'!D$2,_xll.RiskTruncateP(0.05,0.95),_xll.RiskName("Halflife"),_xll.RiskUnits("d")))))</f>
        <v>#NAME?</v>
      </c>
      <c r="U295" s="134" t="e">
        <f t="shared" ca="1" si="43"/>
        <v>#NAME?</v>
      </c>
      <c r="V295" s="137" t="e" cm="1">
        <f t="array" aca="1" ref="V295" ca="1">(U295*_xll.RiskNormal('SW7'!C$3,'SW7'!D$3,_xll.RiskTruncateP(0.05,0.95),_xll.RiskName("PFAS MUSCLE FRAC"))/(B295*_xll.RiskNormal('SW7'!C$4,'SW7'!E$4,_xll.RiskTruncateP(0.05,0.95),_xll.RiskName("MUSCLE BW FRAC"))))/1000</f>
        <v>#NAME?</v>
      </c>
      <c r="W295" s="137" t="e" cm="1">
        <f t="array" aca="1" ref="W295" ca="1">V295/_xll.RiskNormal('SW7'!C$5,'SW7'!D$5,_xll.RiskTruncateP(0.05,0.95),_xll.RiskName("Serum Part"))</f>
        <v>#NAME?</v>
      </c>
    </row>
    <row r="296" spans="1:23" x14ac:dyDescent="0.35">
      <c r="A296" s="133">
        <f t="shared" si="39"/>
        <v>293</v>
      </c>
      <c r="B296" s="134" t="e" cm="1">
        <f t="array" aca="1" ref="B296" ca="1">B295+_xll.RiskNormal(0.5584 + 2*0.001787*A296 -3*0.00000155*A296^2 - 4*0.00000000133*A296^3,0.35*(0.5584 + 2*0.001787*A296 -3*0.00000155*A296^2 - 4*0.00000000133*A296^3),_xll.RiskTruncateP(0.05,0.95),_xll.RiskName("BW Gain"),_xll.RiskUnits("kg"))</f>
        <v>#NAME?</v>
      </c>
      <c r="C296" s="133" t="e" cm="1">
        <f t="array" aca="1" ref="C296" ca="1">_xll.RiskNormal(190,190*0.3941,_xll.RiskTruncateP(0.05,0.95),_xll.RiskName("Diet 1 Feed"),_xll.RiskUnits("ng/kg dry"))</f>
        <v>#NAME?</v>
      </c>
      <c r="D296" s="133">
        <v>0</v>
      </c>
      <c r="E296" s="163">
        <v>0</v>
      </c>
      <c r="F296" s="134"/>
      <c r="G296" s="134"/>
      <c r="H296" s="134"/>
      <c r="I296" s="134"/>
      <c r="J296" s="134"/>
      <c r="K296" s="134"/>
      <c r="L296" s="134" t="e" cm="1">
        <f t="array" aca="1" ref="L296" ca="1">_xll.RiskNormal(5.4702*LN(A296)-22.889,(5.4702*LN(A296)-22.889)*0.35,_xll.RiskTruncateP(0.05,0.95),_xll.RiskName("DMI"),_xll.RiskUnits("kg"))</f>
        <v>#NAME?</v>
      </c>
      <c r="M296" s="134" t="e" cm="1">
        <f t="array" aca="1" ref="M296" ca="1">_xll.RiskNormal(0.0243*L296,0.005*L296,_xll.RiskTruncateP(0.05,0.95),_xll.RiskName("Soil Intake"),_xll.RiskUnits("kg"))</f>
        <v>#NAME?</v>
      </c>
      <c r="N296" s="134" t="e">
        <f t="shared" ca="1" si="40"/>
        <v>#NAME?</v>
      </c>
      <c r="O296" s="134">
        <f t="shared" si="41"/>
        <v>0</v>
      </c>
      <c r="P296" s="134" t="e">
        <f t="shared" ca="1" si="44"/>
        <v>#NAME?</v>
      </c>
      <c r="Q296" s="134" t="e">
        <f t="shared" ca="1" si="44"/>
        <v>#NAME?</v>
      </c>
      <c r="R296" s="134" t="e">
        <f t="shared" ca="1" si="44"/>
        <v>#NAME?</v>
      </c>
      <c r="S296" s="134" t="e">
        <f t="shared" ca="1" si="42"/>
        <v>#NAME?</v>
      </c>
      <c r="T296" s="134" t="e" cm="1">
        <f t="array" aca="1" ref="T296" ca="1">U295-(U295*(0.5^(1/_xll.RiskNormal('SW7'!C$2,'SW7'!D$2,_xll.RiskTruncateP(0.05,0.95),_xll.RiskName("Halflife"),_xll.RiskUnits("d")))))</f>
        <v>#NAME?</v>
      </c>
      <c r="U296" s="134" t="e">
        <f t="shared" ca="1" si="43"/>
        <v>#NAME?</v>
      </c>
      <c r="V296" s="137" t="e" cm="1">
        <f t="array" aca="1" ref="V296" ca="1">(U296*_xll.RiskNormal('SW7'!C$3,'SW7'!D$3,_xll.RiskTruncateP(0.05,0.95),_xll.RiskName("PFAS MUSCLE FRAC"))/(B296*_xll.RiskNormal('SW7'!C$4,'SW7'!E$4,_xll.RiskTruncateP(0.05,0.95),_xll.RiskName("MUSCLE BW FRAC"))))/1000</f>
        <v>#NAME?</v>
      </c>
      <c r="W296" s="137" t="e" cm="1">
        <f t="array" aca="1" ref="W296" ca="1">V296/_xll.RiskNormal('SW7'!C$5,'SW7'!D$5,_xll.RiskTruncateP(0.05,0.95),_xll.RiskName("Serum Part"))</f>
        <v>#NAME?</v>
      </c>
    </row>
    <row r="297" spans="1:23" x14ac:dyDescent="0.35">
      <c r="A297" s="133">
        <f t="shared" si="39"/>
        <v>294</v>
      </c>
      <c r="B297" s="134" t="e" cm="1">
        <f t="array" aca="1" ref="B297" ca="1">B296+_xll.RiskNormal(0.5584 + 2*0.001787*A297 -3*0.00000155*A297^2 - 4*0.00000000133*A297^3,0.35*(0.5584 + 2*0.001787*A297 -3*0.00000155*A297^2 - 4*0.00000000133*A297^3),_xll.RiskTruncateP(0.05,0.95),_xll.RiskName("BW Gain"),_xll.RiskUnits("kg"))</f>
        <v>#NAME?</v>
      </c>
      <c r="C297" s="133" t="e" cm="1">
        <f t="array" aca="1" ref="C297" ca="1">_xll.RiskNormal(190,190*0.3941,_xll.RiskTruncateP(0.05,0.95),_xll.RiskName("Diet 1 Feed"),_xll.RiskUnits("ng/kg dry"))</f>
        <v>#NAME?</v>
      </c>
      <c r="D297" s="133">
        <v>0</v>
      </c>
      <c r="E297" s="163">
        <v>0</v>
      </c>
      <c r="F297" s="134"/>
      <c r="G297" s="134"/>
      <c r="H297" s="134"/>
      <c r="I297" s="134"/>
      <c r="J297" s="134"/>
      <c r="K297" s="134"/>
      <c r="L297" s="134" t="e" cm="1">
        <f t="array" aca="1" ref="L297" ca="1">_xll.RiskNormal(5.4702*LN(A297)-22.889,(5.4702*LN(A297)-22.889)*0.35,_xll.RiskTruncateP(0.05,0.95),_xll.RiskName("DMI"),_xll.RiskUnits("kg"))</f>
        <v>#NAME?</v>
      </c>
      <c r="M297" s="134" t="e" cm="1">
        <f t="array" aca="1" ref="M297" ca="1">_xll.RiskNormal(0.0243*L297,0.005*L297,_xll.RiskTruncateP(0.05,0.95),_xll.RiskName("Soil Intake"),_xll.RiskUnits("kg"))</f>
        <v>#NAME?</v>
      </c>
      <c r="N297" s="134" t="e">
        <f t="shared" ca="1" si="40"/>
        <v>#NAME?</v>
      </c>
      <c r="O297" s="134">
        <f t="shared" si="41"/>
        <v>0</v>
      </c>
      <c r="P297" s="134" t="e">
        <f t="shared" ca="1" si="44"/>
        <v>#NAME?</v>
      </c>
      <c r="Q297" s="134" t="e">
        <f t="shared" ca="1" si="44"/>
        <v>#NAME?</v>
      </c>
      <c r="R297" s="134" t="e">
        <f t="shared" ca="1" si="44"/>
        <v>#NAME?</v>
      </c>
      <c r="S297" s="134" t="e">
        <f t="shared" ca="1" si="42"/>
        <v>#NAME?</v>
      </c>
      <c r="T297" s="134" t="e" cm="1">
        <f t="array" aca="1" ref="T297" ca="1">U296-(U296*(0.5^(1/_xll.RiskNormal('SW7'!C$2,'SW7'!D$2,_xll.RiskTruncateP(0.05,0.95),_xll.RiskName("Halflife"),_xll.RiskUnits("d")))))</f>
        <v>#NAME?</v>
      </c>
      <c r="U297" s="134" t="e">
        <f t="shared" ca="1" si="43"/>
        <v>#NAME?</v>
      </c>
      <c r="V297" s="137" t="e" cm="1">
        <f t="array" aca="1" ref="V297" ca="1">(U297*_xll.RiskNormal('SW7'!C$3,'SW7'!D$3,_xll.RiskTruncateP(0.05,0.95),_xll.RiskName("PFAS MUSCLE FRAC"))/(B297*_xll.RiskNormal('SW7'!C$4,'SW7'!E$4,_xll.RiskTruncateP(0.05,0.95),_xll.RiskName("MUSCLE BW FRAC"))))/1000</f>
        <v>#NAME?</v>
      </c>
      <c r="W297" s="137" t="e" cm="1">
        <f t="array" aca="1" ref="W297" ca="1">V297/_xll.RiskNormal('SW7'!C$5,'SW7'!D$5,_xll.RiskTruncateP(0.05,0.95),_xll.RiskName("Serum Part"))</f>
        <v>#NAME?</v>
      </c>
    </row>
    <row r="298" spans="1:23" x14ac:dyDescent="0.35">
      <c r="A298" s="133">
        <f t="shared" si="39"/>
        <v>295</v>
      </c>
      <c r="B298" s="134" t="e" cm="1">
        <f t="array" aca="1" ref="B298" ca="1">B297+_xll.RiskNormal(0.5584 + 2*0.001787*A298 -3*0.00000155*A298^2 - 4*0.00000000133*A298^3,0.35*(0.5584 + 2*0.001787*A298 -3*0.00000155*A298^2 - 4*0.00000000133*A298^3),_xll.RiskTruncateP(0.05,0.95),_xll.RiskName("BW Gain"),_xll.RiskUnits("kg"))</f>
        <v>#NAME?</v>
      </c>
      <c r="C298" s="133" t="e" cm="1">
        <f t="array" aca="1" ref="C298" ca="1">_xll.RiskNormal(190,190*0.3941,_xll.RiskTruncateP(0.05,0.95),_xll.RiskName("Diet 1 Feed"),_xll.RiskUnits("ng/kg dry"))</f>
        <v>#NAME?</v>
      </c>
      <c r="D298" s="133">
        <v>0</v>
      </c>
      <c r="E298" s="163">
        <v>0</v>
      </c>
      <c r="F298" s="134"/>
      <c r="G298" s="134"/>
      <c r="H298" s="134"/>
      <c r="I298" s="134"/>
      <c r="J298" s="134"/>
      <c r="K298" s="134"/>
      <c r="L298" s="134" t="e" cm="1">
        <f t="array" aca="1" ref="L298" ca="1">_xll.RiskNormal(5.4702*LN(A298)-22.889,(5.4702*LN(A298)-22.889)*0.35,_xll.RiskTruncateP(0.05,0.95),_xll.RiskName("DMI"),_xll.RiskUnits("kg"))</f>
        <v>#NAME?</v>
      </c>
      <c r="M298" s="134" t="e" cm="1">
        <f t="array" aca="1" ref="M298" ca="1">_xll.RiskNormal(0.0243*L298,0.005*L298,_xll.RiskTruncateP(0.05,0.95),_xll.RiskName("Soil Intake"),_xll.RiskUnits("kg"))</f>
        <v>#NAME?</v>
      </c>
      <c r="N298" s="134" t="e">
        <f t="shared" ca="1" si="40"/>
        <v>#NAME?</v>
      </c>
      <c r="O298" s="134">
        <f t="shared" si="41"/>
        <v>0</v>
      </c>
      <c r="P298" s="134" t="e">
        <f t="shared" ca="1" si="44"/>
        <v>#NAME?</v>
      </c>
      <c r="Q298" s="134" t="e">
        <f t="shared" ca="1" si="44"/>
        <v>#NAME?</v>
      </c>
      <c r="R298" s="134" t="e">
        <f t="shared" ca="1" si="44"/>
        <v>#NAME?</v>
      </c>
      <c r="S298" s="134" t="e">
        <f t="shared" ca="1" si="42"/>
        <v>#NAME?</v>
      </c>
      <c r="T298" s="134" t="e" cm="1">
        <f t="array" aca="1" ref="T298" ca="1">U297-(U297*(0.5^(1/_xll.RiskNormal('SW7'!C$2,'SW7'!D$2,_xll.RiskTruncateP(0.05,0.95),_xll.RiskName("Halflife"),_xll.RiskUnits("d")))))</f>
        <v>#NAME?</v>
      </c>
      <c r="U298" s="134" t="e">
        <f t="shared" ca="1" si="43"/>
        <v>#NAME?</v>
      </c>
      <c r="V298" s="137" t="e" cm="1">
        <f t="array" aca="1" ref="V298" ca="1">(U298*_xll.RiskNormal('SW7'!C$3,'SW7'!D$3,_xll.RiskTruncateP(0.05,0.95),_xll.RiskName("PFAS MUSCLE FRAC"))/(B298*_xll.RiskNormal('SW7'!C$4,'SW7'!E$4,_xll.RiskTruncateP(0.05,0.95),_xll.RiskName("MUSCLE BW FRAC"))))/1000</f>
        <v>#NAME?</v>
      </c>
      <c r="W298" s="137" t="e" cm="1">
        <f t="array" aca="1" ref="W298" ca="1">V298/_xll.RiskNormal('SW7'!C$5,'SW7'!D$5,_xll.RiskTruncateP(0.05,0.95),_xll.RiskName("Serum Part"))</f>
        <v>#NAME?</v>
      </c>
    </row>
    <row r="299" spans="1:23" x14ac:dyDescent="0.35">
      <c r="A299" s="133">
        <f t="shared" si="39"/>
        <v>296</v>
      </c>
      <c r="B299" s="134" t="e" cm="1">
        <f t="array" aca="1" ref="B299" ca="1">B298+_xll.RiskNormal(0.5584 + 2*0.001787*A299 -3*0.00000155*A299^2 - 4*0.00000000133*A299^3,0.35*(0.5584 + 2*0.001787*A299 -3*0.00000155*A299^2 - 4*0.00000000133*A299^3),_xll.RiskTruncateP(0.05,0.95),_xll.RiskName("BW Gain"),_xll.RiskUnits("kg"))</f>
        <v>#NAME?</v>
      </c>
      <c r="C299" s="133" t="e" cm="1">
        <f t="array" aca="1" ref="C299" ca="1">_xll.RiskNormal(190,190*0.3941,_xll.RiskTruncateP(0.05,0.95),_xll.RiskName("Diet 1 Feed"),_xll.RiskUnits("ng/kg dry"))</f>
        <v>#NAME?</v>
      </c>
      <c r="D299" s="133">
        <v>0</v>
      </c>
      <c r="E299" s="163">
        <v>0</v>
      </c>
      <c r="F299" s="134"/>
      <c r="G299" s="134"/>
      <c r="H299" s="134"/>
      <c r="I299" s="134"/>
      <c r="J299" s="134"/>
      <c r="K299" s="134"/>
      <c r="L299" s="134" t="e" cm="1">
        <f t="array" aca="1" ref="L299" ca="1">_xll.RiskNormal(5.4702*LN(A299)-22.889,(5.4702*LN(A299)-22.889)*0.35,_xll.RiskTruncateP(0.05,0.95),_xll.RiskName("DMI"),_xll.RiskUnits("kg"))</f>
        <v>#NAME?</v>
      </c>
      <c r="M299" s="134" t="e" cm="1">
        <f t="array" aca="1" ref="M299" ca="1">_xll.RiskNormal(0.0243*L299,0.005*L299,_xll.RiskTruncateP(0.05,0.95),_xll.RiskName("Soil Intake"),_xll.RiskUnits("kg"))</f>
        <v>#NAME?</v>
      </c>
      <c r="N299" s="134" t="e">
        <f t="shared" ca="1" si="40"/>
        <v>#NAME?</v>
      </c>
      <c r="O299" s="134">
        <f t="shared" si="41"/>
        <v>0</v>
      </c>
      <c r="P299" s="134" t="e">
        <f t="shared" ca="1" si="44"/>
        <v>#NAME?</v>
      </c>
      <c r="Q299" s="134" t="e">
        <f t="shared" ca="1" si="44"/>
        <v>#NAME?</v>
      </c>
      <c r="R299" s="134" t="e">
        <f t="shared" ca="1" si="44"/>
        <v>#NAME?</v>
      </c>
      <c r="S299" s="134" t="e">
        <f t="shared" ca="1" si="42"/>
        <v>#NAME?</v>
      </c>
      <c r="T299" s="134" t="e" cm="1">
        <f t="array" aca="1" ref="T299" ca="1">U298-(U298*(0.5^(1/_xll.RiskNormal('SW7'!C$2,'SW7'!D$2,_xll.RiskTruncateP(0.05,0.95),_xll.RiskName("Halflife"),_xll.RiskUnits("d")))))</f>
        <v>#NAME?</v>
      </c>
      <c r="U299" s="134" t="e">
        <f t="shared" ca="1" si="43"/>
        <v>#NAME?</v>
      </c>
      <c r="V299" s="137" t="e" cm="1">
        <f t="array" aca="1" ref="V299" ca="1">(U299*_xll.RiskNormal('SW7'!C$3,'SW7'!D$3,_xll.RiskTruncateP(0.05,0.95),_xll.RiskName("PFAS MUSCLE FRAC"))/(B299*_xll.RiskNormal('SW7'!C$4,'SW7'!E$4,_xll.RiskTruncateP(0.05,0.95),_xll.RiskName("MUSCLE BW FRAC"))))/1000</f>
        <v>#NAME?</v>
      </c>
      <c r="W299" s="137" t="e" cm="1">
        <f t="array" aca="1" ref="W299" ca="1">V299/_xll.RiskNormal('SW7'!C$5,'SW7'!D$5,_xll.RiskTruncateP(0.05,0.95),_xll.RiskName("Serum Part"))</f>
        <v>#NAME?</v>
      </c>
    </row>
    <row r="300" spans="1:23" x14ac:dyDescent="0.35">
      <c r="A300" s="133">
        <f t="shared" si="39"/>
        <v>297</v>
      </c>
      <c r="B300" s="134" t="e" cm="1">
        <f t="array" aca="1" ref="B300" ca="1">B299+_xll.RiskNormal(0.5584 + 2*0.001787*A300 -3*0.00000155*A300^2 - 4*0.00000000133*A300^3,0.35*(0.5584 + 2*0.001787*A300 -3*0.00000155*A300^2 - 4*0.00000000133*A300^3),_xll.RiskTruncateP(0.05,0.95),_xll.RiskName("BW Gain"),_xll.RiskUnits("kg"))</f>
        <v>#NAME?</v>
      </c>
      <c r="C300" s="133" t="e" cm="1">
        <f t="array" aca="1" ref="C300" ca="1">_xll.RiskNormal(190,190*0.3941,_xll.RiskTruncateP(0.05,0.95),_xll.RiskName("Diet 1 Feed"),_xll.RiskUnits("ng/kg dry"))</f>
        <v>#NAME?</v>
      </c>
      <c r="D300" s="133">
        <v>0</v>
      </c>
      <c r="E300" s="163">
        <v>0</v>
      </c>
      <c r="F300" s="134"/>
      <c r="G300" s="134"/>
      <c r="H300" s="134"/>
      <c r="I300" s="134"/>
      <c r="J300" s="134"/>
      <c r="K300" s="134"/>
      <c r="L300" s="134" t="e" cm="1">
        <f t="array" aca="1" ref="L300" ca="1">_xll.RiskNormal(5.4702*LN(A300)-22.889,(5.4702*LN(A300)-22.889)*0.35,_xll.RiskTruncateP(0.05,0.95),_xll.RiskName("DMI"),_xll.RiskUnits("kg"))</f>
        <v>#NAME?</v>
      </c>
      <c r="M300" s="134" t="e" cm="1">
        <f t="array" aca="1" ref="M300" ca="1">_xll.RiskNormal(0.0243*L300,0.005*L300,_xll.RiskTruncateP(0.05,0.95),_xll.RiskName("Soil Intake"),_xll.RiskUnits("kg"))</f>
        <v>#NAME?</v>
      </c>
      <c r="N300" s="134" t="e">
        <f t="shared" ca="1" si="40"/>
        <v>#NAME?</v>
      </c>
      <c r="O300" s="134">
        <f t="shared" si="41"/>
        <v>0</v>
      </c>
      <c r="P300" s="134" t="e">
        <f t="shared" ca="1" si="44"/>
        <v>#NAME?</v>
      </c>
      <c r="Q300" s="134" t="e">
        <f t="shared" ca="1" si="44"/>
        <v>#NAME?</v>
      </c>
      <c r="R300" s="134" t="e">
        <f t="shared" ca="1" si="44"/>
        <v>#NAME?</v>
      </c>
      <c r="S300" s="134" t="e">
        <f t="shared" ca="1" si="42"/>
        <v>#NAME?</v>
      </c>
      <c r="T300" s="134" t="e" cm="1">
        <f t="array" aca="1" ref="T300" ca="1">U299-(U299*(0.5^(1/_xll.RiskNormal('SW7'!C$2,'SW7'!D$2,_xll.RiskTruncateP(0.05,0.95),_xll.RiskName("Halflife"),_xll.RiskUnits("d")))))</f>
        <v>#NAME?</v>
      </c>
      <c r="U300" s="134" t="e">
        <f t="shared" ca="1" si="43"/>
        <v>#NAME?</v>
      </c>
      <c r="V300" s="137" t="e" cm="1">
        <f t="array" aca="1" ref="V300" ca="1">(U300*_xll.RiskNormal('SW7'!C$3,'SW7'!D$3,_xll.RiskTruncateP(0.05,0.95),_xll.RiskName("PFAS MUSCLE FRAC"))/(B300*_xll.RiskNormal('SW7'!C$4,'SW7'!E$4,_xll.RiskTruncateP(0.05,0.95),_xll.RiskName("MUSCLE BW FRAC"))))/1000</f>
        <v>#NAME?</v>
      </c>
      <c r="W300" s="137" t="e" cm="1">
        <f t="array" aca="1" ref="W300" ca="1">V300/_xll.RiskNormal('SW7'!C$5,'SW7'!D$5,_xll.RiskTruncateP(0.05,0.95),_xll.RiskName("Serum Part"))</f>
        <v>#NAME?</v>
      </c>
    </row>
    <row r="301" spans="1:23" x14ac:dyDescent="0.35">
      <c r="A301" s="133">
        <f t="shared" si="39"/>
        <v>298</v>
      </c>
      <c r="B301" s="134" t="e" cm="1">
        <f t="array" aca="1" ref="B301" ca="1">B300+_xll.RiskNormal(0.5584 + 2*0.001787*A301 -3*0.00000155*A301^2 - 4*0.00000000133*A301^3,0.35*(0.5584 + 2*0.001787*A301 -3*0.00000155*A301^2 - 4*0.00000000133*A301^3),_xll.RiskTruncateP(0.05,0.95),_xll.RiskName("BW Gain"),_xll.RiskUnits("kg"))</f>
        <v>#NAME?</v>
      </c>
      <c r="C301" s="133" t="e" cm="1">
        <f t="array" aca="1" ref="C301" ca="1">_xll.RiskNormal(190,190*0.3941,_xll.RiskTruncateP(0.05,0.95),_xll.RiskName("Diet 1 Feed"),_xll.RiskUnits("ng/kg dry"))</f>
        <v>#NAME?</v>
      </c>
      <c r="D301" s="133">
        <v>0</v>
      </c>
      <c r="E301" s="163">
        <v>0</v>
      </c>
      <c r="F301" s="134"/>
      <c r="G301" s="134"/>
      <c r="H301" s="134"/>
      <c r="I301" s="134"/>
      <c r="J301" s="134"/>
      <c r="K301" s="134"/>
      <c r="L301" s="134" t="e" cm="1">
        <f t="array" aca="1" ref="L301" ca="1">_xll.RiskNormal(5.4702*LN(A301)-22.889,(5.4702*LN(A301)-22.889)*0.35,_xll.RiskTruncateP(0.05,0.95),_xll.RiskName("DMI"),_xll.RiskUnits("kg"))</f>
        <v>#NAME?</v>
      </c>
      <c r="M301" s="134" t="e" cm="1">
        <f t="array" aca="1" ref="M301" ca="1">_xll.RiskNormal(0.0243*L301,0.005*L301,_xll.RiskTruncateP(0.05,0.95),_xll.RiskName("Soil Intake"),_xll.RiskUnits("kg"))</f>
        <v>#NAME?</v>
      </c>
      <c r="N301" s="134" t="e">
        <f t="shared" ca="1" si="40"/>
        <v>#NAME?</v>
      </c>
      <c r="O301" s="134">
        <f t="shared" si="41"/>
        <v>0</v>
      </c>
      <c r="P301" s="134" t="e">
        <f t="shared" ca="1" si="44"/>
        <v>#NAME?</v>
      </c>
      <c r="Q301" s="134" t="e">
        <f t="shared" ca="1" si="44"/>
        <v>#NAME?</v>
      </c>
      <c r="R301" s="134" t="e">
        <f t="shared" ca="1" si="44"/>
        <v>#NAME?</v>
      </c>
      <c r="S301" s="134" t="e">
        <f t="shared" ca="1" si="42"/>
        <v>#NAME?</v>
      </c>
      <c r="T301" s="134" t="e" cm="1">
        <f t="array" aca="1" ref="T301" ca="1">U300-(U300*(0.5^(1/_xll.RiskNormal('SW7'!C$2,'SW7'!D$2,_xll.RiskTruncateP(0.05,0.95),_xll.RiskName("Halflife"),_xll.RiskUnits("d")))))</f>
        <v>#NAME?</v>
      </c>
      <c r="U301" s="134" t="e">
        <f t="shared" ca="1" si="43"/>
        <v>#NAME?</v>
      </c>
      <c r="V301" s="137" t="e" cm="1">
        <f t="array" aca="1" ref="V301" ca="1">(U301*_xll.RiskNormal('SW7'!C$3,'SW7'!D$3,_xll.RiskTruncateP(0.05,0.95),_xll.RiskName("PFAS MUSCLE FRAC"))/(B301*_xll.RiskNormal('SW7'!C$4,'SW7'!E$4,_xll.RiskTruncateP(0.05,0.95),_xll.RiskName("MUSCLE BW FRAC"))))/1000</f>
        <v>#NAME?</v>
      </c>
      <c r="W301" s="137" t="e" cm="1">
        <f t="array" aca="1" ref="W301" ca="1">V301/_xll.RiskNormal('SW7'!C$5,'SW7'!D$5,_xll.RiskTruncateP(0.05,0.95),_xll.RiskName("Serum Part"))</f>
        <v>#NAME?</v>
      </c>
    </row>
    <row r="302" spans="1:23" x14ac:dyDescent="0.35">
      <c r="A302" s="133">
        <f t="shared" si="39"/>
        <v>299</v>
      </c>
      <c r="B302" s="134" t="e" cm="1">
        <f t="array" aca="1" ref="B302" ca="1">B301+_xll.RiskNormal(0.5584 + 2*0.001787*A302 -3*0.00000155*A302^2 - 4*0.00000000133*A302^3,0.35*(0.5584 + 2*0.001787*A302 -3*0.00000155*A302^2 - 4*0.00000000133*A302^3),_xll.RiskTruncateP(0.05,0.95),_xll.RiskName("BW Gain"),_xll.RiskUnits("kg"))</f>
        <v>#NAME?</v>
      </c>
      <c r="C302" s="133" t="e" cm="1">
        <f t="array" aca="1" ref="C302" ca="1">_xll.RiskNormal(190,190*0.3941,_xll.RiskTruncateP(0.05,0.95),_xll.RiskName("Diet 1 Feed"),_xll.RiskUnits("ng/kg dry"))</f>
        <v>#NAME?</v>
      </c>
      <c r="D302" s="133">
        <v>0</v>
      </c>
      <c r="E302" s="163">
        <v>0</v>
      </c>
      <c r="F302" s="134"/>
      <c r="G302" s="134"/>
      <c r="H302" s="134"/>
      <c r="I302" s="134"/>
      <c r="J302" s="134"/>
      <c r="K302" s="134"/>
      <c r="L302" s="134" t="e" cm="1">
        <f t="array" aca="1" ref="L302" ca="1">_xll.RiskNormal(5.4702*LN(A302)-22.889,(5.4702*LN(A302)-22.889)*0.35,_xll.RiskTruncateP(0.05,0.95),_xll.RiskName("DMI"),_xll.RiskUnits("kg"))</f>
        <v>#NAME?</v>
      </c>
      <c r="M302" s="134" t="e" cm="1">
        <f t="array" aca="1" ref="M302" ca="1">_xll.RiskNormal(0.0243*L302,0.005*L302,_xll.RiskTruncateP(0.05,0.95),_xll.RiskName("Soil Intake"),_xll.RiskUnits("kg"))</f>
        <v>#NAME?</v>
      </c>
      <c r="N302" s="134" t="e">
        <f t="shared" ca="1" si="40"/>
        <v>#NAME?</v>
      </c>
      <c r="O302" s="134">
        <f t="shared" si="41"/>
        <v>0</v>
      </c>
      <c r="P302" s="134" t="e">
        <f t="shared" ca="1" si="44"/>
        <v>#NAME?</v>
      </c>
      <c r="Q302" s="134" t="e">
        <f t="shared" ca="1" si="44"/>
        <v>#NAME?</v>
      </c>
      <c r="R302" s="134" t="e">
        <f t="shared" ca="1" si="44"/>
        <v>#NAME?</v>
      </c>
      <c r="S302" s="134" t="e">
        <f t="shared" ca="1" si="42"/>
        <v>#NAME?</v>
      </c>
      <c r="T302" s="134" t="e" cm="1">
        <f t="array" aca="1" ref="T302" ca="1">U301-(U301*(0.5^(1/_xll.RiskNormal('SW7'!C$2,'SW7'!D$2,_xll.RiskTruncateP(0.05,0.95),_xll.RiskName("Halflife"),_xll.RiskUnits("d")))))</f>
        <v>#NAME?</v>
      </c>
      <c r="U302" s="134" t="e">
        <f t="shared" ca="1" si="43"/>
        <v>#NAME?</v>
      </c>
      <c r="V302" s="137" t="e" cm="1">
        <f t="array" aca="1" ref="V302" ca="1">(U302*_xll.RiskNormal('SW7'!C$3,'SW7'!D$3,_xll.RiskTruncateP(0.05,0.95),_xll.RiskName("PFAS MUSCLE FRAC"))/(B302*_xll.RiskNormal('SW7'!C$4,'SW7'!E$4,_xll.RiskTruncateP(0.05,0.95),_xll.RiskName("MUSCLE BW FRAC"))))/1000</f>
        <v>#NAME?</v>
      </c>
      <c r="W302" s="137" t="e" cm="1">
        <f t="array" aca="1" ref="W302" ca="1">V302/_xll.RiskNormal('SW7'!C$5,'SW7'!D$5,_xll.RiskTruncateP(0.05,0.95),_xll.RiskName("Serum Part"))</f>
        <v>#NAME?</v>
      </c>
    </row>
    <row r="303" spans="1:23" x14ac:dyDescent="0.35">
      <c r="A303" s="133">
        <f t="shared" si="39"/>
        <v>300</v>
      </c>
      <c r="B303" s="134" t="e" cm="1">
        <f t="array" aca="1" ref="B303" ca="1">B302+_xll.RiskNormal(0.5584 + 2*0.001787*A303 -3*0.00000155*A303^2 - 4*0.00000000133*A303^3,0.35*(0.5584 + 2*0.001787*A303 -3*0.00000155*A303^2 - 4*0.00000000133*A303^3),_xll.RiskTruncateP(0.05,0.95),_xll.RiskName("BW Gain"),_xll.RiskUnits("kg"))</f>
        <v>#NAME?</v>
      </c>
      <c r="C303" s="133" t="e" cm="1">
        <f t="array" aca="1" ref="C303" ca="1">_xll.RiskNormal(190,190*0.3941,_xll.RiskTruncateP(0.05,0.95),_xll.RiskName("Diet 1 Feed"),_xll.RiskUnits("ng/kg dry"))</f>
        <v>#NAME?</v>
      </c>
      <c r="D303" s="133">
        <v>0</v>
      </c>
      <c r="E303" s="163">
        <v>0</v>
      </c>
      <c r="F303" s="134"/>
      <c r="G303" s="134"/>
      <c r="H303" s="134"/>
      <c r="I303" s="134"/>
      <c r="J303" s="134"/>
      <c r="K303" s="134"/>
      <c r="L303" s="134" t="e" cm="1">
        <f t="array" aca="1" ref="L303" ca="1">_xll.RiskNormal(5.4702*LN(A303)-22.889,(5.4702*LN(A303)-22.889)*0.35,_xll.RiskTruncateP(0.05,0.95),_xll.RiskName("DMI"),_xll.RiskUnits("kg"))</f>
        <v>#NAME?</v>
      </c>
      <c r="M303" s="134" t="e" cm="1">
        <f t="array" aca="1" ref="M303" ca="1">_xll.RiskNormal(0.0243*L303,0.005*L303,_xll.RiskTruncateP(0.05,0.95),_xll.RiskName("Soil Intake"),_xll.RiskUnits("kg"))</f>
        <v>#NAME?</v>
      </c>
      <c r="N303" s="134" t="e">
        <f t="shared" ca="1" si="40"/>
        <v>#NAME?</v>
      </c>
      <c r="O303" s="134">
        <f t="shared" si="41"/>
        <v>0</v>
      </c>
      <c r="P303" s="134" t="e">
        <f t="shared" ca="1" si="44"/>
        <v>#NAME?</v>
      </c>
      <c r="Q303" s="134" t="e">
        <f t="shared" ca="1" si="44"/>
        <v>#NAME?</v>
      </c>
      <c r="R303" s="134" t="e">
        <f t="shared" ca="1" si="44"/>
        <v>#NAME?</v>
      </c>
      <c r="S303" s="134" t="e">
        <f t="shared" ca="1" si="42"/>
        <v>#NAME?</v>
      </c>
      <c r="T303" s="134" t="e" cm="1">
        <f t="array" aca="1" ref="T303" ca="1">U302-(U302*(0.5^(1/_xll.RiskNormal('SW7'!C$2,'SW7'!D$2,_xll.RiskTruncateP(0.05,0.95),_xll.RiskName("Halflife"),_xll.RiskUnits("d")))))</f>
        <v>#NAME?</v>
      </c>
      <c r="U303" s="134" t="e">
        <f t="shared" ca="1" si="43"/>
        <v>#NAME?</v>
      </c>
      <c r="V303" s="137" t="e" cm="1">
        <f t="array" aca="1" ref="V303" ca="1">(U303*_xll.RiskNormal('SW7'!C$3,'SW7'!D$3,_xll.RiskTruncateP(0.05,0.95),_xll.RiskName("PFAS MUSCLE FRAC"))/(B303*_xll.RiskNormal('SW7'!C$4,'SW7'!E$4,_xll.RiskTruncateP(0.05,0.95),_xll.RiskName("MUSCLE BW FRAC"))))/1000</f>
        <v>#NAME?</v>
      </c>
      <c r="W303" s="137" t="e" cm="1">
        <f t="array" aca="1" ref="W303" ca="1">V303/_xll.RiskNormal('SW7'!C$5,'SW7'!D$5,_xll.RiskTruncateP(0.05,0.95),_xll.RiskName("Serum Part"))</f>
        <v>#NAME?</v>
      </c>
    </row>
    <row r="304" spans="1:23" x14ac:dyDescent="0.35">
      <c r="A304" s="133">
        <f t="shared" si="39"/>
        <v>301</v>
      </c>
      <c r="B304" s="134" t="e" cm="1">
        <f t="array" aca="1" ref="B304" ca="1">B303+_xll.RiskNormal(0.5584 + 2*0.001787*A304 -3*0.00000155*A304^2 - 4*0.00000000133*A304^3,0.35*(0.5584 + 2*0.001787*A304 -3*0.00000155*A304^2 - 4*0.00000000133*A304^3),_xll.RiskTruncateP(0.05,0.95),_xll.RiskName("BW Gain"),_xll.RiskUnits("kg"))</f>
        <v>#NAME?</v>
      </c>
      <c r="C304" s="133" t="e" cm="1">
        <f t="array" aca="1" ref="C304" ca="1">_xll.RiskNormal(190,190*0.3941,_xll.RiskTruncateP(0.05,0.95),_xll.RiskName("Diet 1 Feed"),_xll.RiskUnits("ng/kg dry"))</f>
        <v>#NAME?</v>
      </c>
      <c r="D304" s="133">
        <v>0</v>
      </c>
      <c r="E304" s="163">
        <v>0</v>
      </c>
      <c r="F304" s="134"/>
      <c r="G304" s="134"/>
      <c r="H304" s="134"/>
      <c r="I304" s="134"/>
      <c r="J304" s="134"/>
      <c r="K304" s="134"/>
      <c r="L304" s="134" t="e" cm="1">
        <f t="array" aca="1" ref="L304" ca="1">_xll.RiskNormal(5.4702*LN(A304)-22.889,(5.4702*LN(A304)-22.889)*0.35,_xll.RiskTruncateP(0.05,0.95),_xll.RiskName("DMI"),_xll.RiskUnits("kg"))</f>
        <v>#NAME?</v>
      </c>
      <c r="M304" s="134" t="e" cm="1">
        <f t="array" aca="1" ref="M304" ca="1">_xll.RiskNormal(0.0243*L304,0.005*L304,_xll.RiskTruncateP(0.05,0.95),_xll.RiskName("Soil Intake"),_xll.RiskUnits("kg"))</f>
        <v>#NAME?</v>
      </c>
      <c r="N304" s="134" t="e">
        <f t="shared" ca="1" si="40"/>
        <v>#NAME?</v>
      </c>
      <c r="O304" s="134">
        <f t="shared" si="41"/>
        <v>0</v>
      </c>
      <c r="P304" s="134" t="e">
        <f t="shared" ca="1" si="44"/>
        <v>#NAME?</v>
      </c>
      <c r="Q304" s="134" t="e">
        <f t="shared" ca="1" si="44"/>
        <v>#NAME?</v>
      </c>
      <c r="R304" s="134" t="e">
        <f t="shared" ca="1" si="44"/>
        <v>#NAME?</v>
      </c>
      <c r="S304" s="134" t="e">
        <f t="shared" ca="1" si="42"/>
        <v>#NAME?</v>
      </c>
      <c r="T304" s="134" t="e" cm="1">
        <f t="array" aca="1" ref="T304" ca="1">U303-(U303*(0.5^(1/_xll.RiskNormal('SW7'!C$2,'SW7'!D$2,_xll.RiskTruncateP(0.05,0.95),_xll.RiskName("Halflife"),_xll.RiskUnits("d")))))</f>
        <v>#NAME?</v>
      </c>
      <c r="U304" s="134" t="e">
        <f t="shared" ca="1" si="43"/>
        <v>#NAME?</v>
      </c>
      <c r="V304" s="137" t="e" cm="1">
        <f t="array" aca="1" ref="V304" ca="1">(U304*_xll.RiskNormal('SW7'!C$3,'SW7'!D$3,_xll.RiskTruncateP(0.05,0.95),_xll.RiskName("PFAS MUSCLE FRAC"))/(B304*_xll.RiskNormal('SW7'!C$4,'SW7'!E$4,_xll.RiskTruncateP(0.05,0.95),_xll.RiskName("MUSCLE BW FRAC"))))/1000</f>
        <v>#NAME?</v>
      </c>
      <c r="W304" s="137" t="e" cm="1">
        <f t="array" aca="1" ref="W304" ca="1">V304/_xll.RiskNormal('SW7'!C$5,'SW7'!D$5,_xll.RiskTruncateP(0.05,0.95),_xll.RiskName("Serum Part"))</f>
        <v>#NAME?</v>
      </c>
    </row>
    <row r="305" spans="1:23" x14ac:dyDescent="0.35">
      <c r="A305" s="133">
        <f t="shared" si="39"/>
        <v>302</v>
      </c>
      <c r="B305" s="134" t="e" cm="1">
        <f t="array" aca="1" ref="B305" ca="1">B304+_xll.RiskNormal(0.5584 + 2*0.001787*A305 -3*0.00000155*A305^2 - 4*0.00000000133*A305^3,0.35*(0.5584 + 2*0.001787*A305 -3*0.00000155*A305^2 - 4*0.00000000133*A305^3),_xll.RiskTruncateP(0.05,0.95),_xll.RiskName("BW Gain"),_xll.RiskUnits("kg"))</f>
        <v>#NAME?</v>
      </c>
      <c r="C305" s="133" t="e" cm="1">
        <f t="array" aca="1" ref="C305" ca="1">_xll.RiskNormal(190,190*0.3941,_xll.RiskTruncateP(0.05,0.95),_xll.RiskName("Diet 1 Feed"),_xll.RiskUnits("ng/kg dry"))</f>
        <v>#NAME?</v>
      </c>
      <c r="D305" s="133">
        <v>0</v>
      </c>
      <c r="E305" s="163">
        <v>0</v>
      </c>
      <c r="F305" s="134"/>
      <c r="G305" s="134"/>
      <c r="H305" s="134"/>
      <c r="I305" s="134"/>
      <c r="J305" s="134"/>
      <c r="K305" s="134"/>
      <c r="L305" s="134" t="e" cm="1">
        <f t="array" aca="1" ref="L305" ca="1">_xll.RiskNormal(5.4702*LN(A305)-22.889,(5.4702*LN(A305)-22.889)*0.35,_xll.RiskTruncateP(0.05,0.95),_xll.RiskName("DMI"),_xll.RiskUnits("kg"))</f>
        <v>#NAME?</v>
      </c>
      <c r="M305" s="134" t="e" cm="1">
        <f t="array" aca="1" ref="M305" ca="1">_xll.RiskNormal(0.0243*L305,0.005*L305,_xll.RiskTruncateP(0.05,0.95),_xll.RiskName("Soil Intake"),_xll.RiskUnits("kg"))</f>
        <v>#NAME?</v>
      </c>
      <c r="N305" s="134" t="e">
        <f t="shared" ca="1" si="40"/>
        <v>#NAME?</v>
      </c>
      <c r="O305" s="134">
        <f t="shared" si="41"/>
        <v>0</v>
      </c>
      <c r="P305" s="134" t="e">
        <f t="shared" ca="1" si="44"/>
        <v>#NAME?</v>
      </c>
      <c r="Q305" s="134" t="e">
        <f t="shared" ca="1" si="44"/>
        <v>#NAME?</v>
      </c>
      <c r="R305" s="134" t="e">
        <f t="shared" ca="1" si="44"/>
        <v>#NAME?</v>
      </c>
      <c r="S305" s="134" t="e">
        <f t="shared" ca="1" si="42"/>
        <v>#NAME?</v>
      </c>
      <c r="T305" s="134" t="e" cm="1">
        <f t="array" aca="1" ref="T305" ca="1">U304-(U304*(0.5^(1/_xll.RiskNormal('SW7'!C$2,'SW7'!D$2,_xll.RiskTruncateP(0.05,0.95),_xll.RiskName("Halflife"),_xll.RiskUnits("d")))))</f>
        <v>#NAME?</v>
      </c>
      <c r="U305" s="134" t="e">
        <f t="shared" ca="1" si="43"/>
        <v>#NAME?</v>
      </c>
      <c r="V305" s="137" t="e" cm="1">
        <f t="array" aca="1" ref="V305" ca="1">(U305*_xll.RiskNormal('SW7'!C$3,'SW7'!D$3,_xll.RiskTruncateP(0.05,0.95),_xll.RiskName("PFAS MUSCLE FRAC"))/(B305*_xll.RiskNormal('SW7'!C$4,'SW7'!E$4,_xll.RiskTruncateP(0.05,0.95),_xll.RiskName("MUSCLE BW FRAC"))))/1000</f>
        <v>#NAME?</v>
      </c>
      <c r="W305" s="137" t="e" cm="1">
        <f t="array" aca="1" ref="W305" ca="1">V305/_xll.RiskNormal('SW7'!C$5,'SW7'!D$5,_xll.RiskTruncateP(0.05,0.95),_xll.RiskName("Serum Part"))</f>
        <v>#NAME?</v>
      </c>
    </row>
    <row r="306" spans="1:23" x14ac:dyDescent="0.35">
      <c r="A306" s="133">
        <f t="shared" si="39"/>
        <v>303</v>
      </c>
      <c r="B306" s="134" t="e" cm="1">
        <f t="array" aca="1" ref="B306" ca="1">B305+_xll.RiskNormal(0.5584 + 2*0.001787*A306 -3*0.00000155*A306^2 - 4*0.00000000133*A306^3,0.35*(0.5584 + 2*0.001787*A306 -3*0.00000155*A306^2 - 4*0.00000000133*A306^3),_xll.RiskTruncateP(0.05,0.95),_xll.RiskName("BW Gain"),_xll.RiskUnits("kg"))</f>
        <v>#NAME?</v>
      </c>
      <c r="C306" s="133" t="e" cm="1">
        <f t="array" aca="1" ref="C306" ca="1">_xll.RiskNormal(190,190*0.3941,_xll.RiskTruncateP(0.05,0.95),_xll.RiskName("Diet 1 Feed"),_xll.RiskUnits("ng/kg dry"))</f>
        <v>#NAME?</v>
      </c>
      <c r="D306" s="133">
        <v>0</v>
      </c>
      <c r="E306" s="163">
        <v>0</v>
      </c>
      <c r="F306" s="134"/>
      <c r="G306" s="134"/>
      <c r="H306" s="134"/>
      <c r="I306" s="134"/>
      <c r="J306" s="134"/>
      <c r="K306" s="134"/>
      <c r="L306" s="134" t="e" cm="1">
        <f t="array" aca="1" ref="L306" ca="1">_xll.RiskNormal(5.4702*LN(A306)-22.889,(5.4702*LN(A306)-22.889)*0.35,_xll.RiskTruncateP(0.05,0.95),_xll.RiskName("DMI"),_xll.RiskUnits("kg"))</f>
        <v>#NAME?</v>
      </c>
      <c r="M306" s="134" t="e" cm="1">
        <f t="array" aca="1" ref="M306" ca="1">_xll.RiskNormal(0.0243*L306,0.005*L306,_xll.RiskTruncateP(0.05,0.95),_xll.RiskName("Soil Intake"),_xll.RiskUnits("kg"))</f>
        <v>#NAME?</v>
      </c>
      <c r="N306" s="134" t="e">
        <f t="shared" ca="1" si="40"/>
        <v>#NAME?</v>
      </c>
      <c r="O306" s="134">
        <f t="shared" si="41"/>
        <v>0</v>
      </c>
      <c r="P306" s="134" t="e">
        <f t="shared" ca="1" si="44"/>
        <v>#NAME?</v>
      </c>
      <c r="Q306" s="134" t="e">
        <f t="shared" ca="1" si="44"/>
        <v>#NAME?</v>
      </c>
      <c r="R306" s="134" t="e">
        <f t="shared" ca="1" si="44"/>
        <v>#NAME?</v>
      </c>
      <c r="S306" s="134" t="e">
        <f t="shared" ca="1" si="42"/>
        <v>#NAME?</v>
      </c>
      <c r="T306" s="134" t="e" cm="1">
        <f t="array" aca="1" ref="T306" ca="1">U305-(U305*(0.5^(1/_xll.RiskNormal('SW7'!C$2,'SW7'!D$2,_xll.RiskTruncateP(0.05,0.95),_xll.RiskName("Halflife"),_xll.RiskUnits("d")))))</f>
        <v>#NAME?</v>
      </c>
      <c r="U306" s="134" t="e">
        <f t="shared" ca="1" si="43"/>
        <v>#NAME?</v>
      </c>
      <c r="V306" s="137" t="e" cm="1">
        <f t="array" aca="1" ref="V306" ca="1">(U306*_xll.RiskNormal('SW7'!C$3,'SW7'!D$3,_xll.RiskTruncateP(0.05,0.95),_xll.RiskName("PFAS MUSCLE FRAC"))/(B306*_xll.RiskNormal('SW7'!C$4,'SW7'!E$4,_xll.RiskTruncateP(0.05,0.95),_xll.RiskName("MUSCLE BW FRAC"))))/1000</f>
        <v>#NAME?</v>
      </c>
      <c r="W306" s="137" t="e" cm="1">
        <f t="array" aca="1" ref="W306" ca="1">V306/_xll.RiskNormal('SW7'!C$5,'SW7'!D$5,_xll.RiskTruncateP(0.05,0.95),_xll.RiskName("Serum Part"))</f>
        <v>#NAME?</v>
      </c>
    </row>
    <row r="307" spans="1:23" x14ac:dyDescent="0.35">
      <c r="A307" s="133">
        <f t="shared" si="39"/>
        <v>304</v>
      </c>
      <c r="B307" s="134" t="e" cm="1">
        <f t="array" aca="1" ref="B307" ca="1">B306+_xll.RiskNormal(0.5584 + 2*0.001787*A307 -3*0.00000155*A307^2 - 4*0.00000000133*A307^3,0.35*(0.5584 + 2*0.001787*A307 -3*0.00000155*A307^2 - 4*0.00000000133*A307^3),_xll.RiskTruncateP(0.05,0.95),_xll.RiskName("BW Gain"),_xll.RiskUnits("kg"))</f>
        <v>#NAME?</v>
      </c>
      <c r="C307" s="133" t="e" cm="1">
        <f t="array" aca="1" ref="C307" ca="1">_xll.RiskNormal(190,190*0.3941,_xll.RiskTruncateP(0.05,0.95),_xll.RiskName("Diet 1 Feed"),_xll.RiskUnits("ng/kg dry"))</f>
        <v>#NAME?</v>
      </c>
      <c r="D307" s="133">
        <v>0</v>
      </c>
      <c r="E307" s="163">
        <v>0</v>
      </c>
      <c r="F307" s="134"/>
      <c r="G307" s="134"/>
      <c r="H307" s="134"/>
      <c r="I307" s="134"/>
      <c r="J307" s="134"/>
      <c r="K307" s="134"/>
      <c r="L307" s="134" t="e" cm="1">
        <f t="array" aca="1" ref="L307" ca="1">_xll.RiskNormal(5.4702*LN(A307)-22.889,(5.4702*LN(A307)-22.889)*0.35,_xll.RiskTruncateP(0.05,0.95),_xll.RiskName("DMI"),_xll.RiskUnits("kg"))</f>
        <v>#NAME?</v>
      </c>
      <c r="M307" s="134" t="e" cm="1">
        <f t="array" aca="1" ref="M307" ca="1">_xll.RiskNormal(0.0243*L307,0.005*L307,_xll.RiskTruncateP(0.05,0.95),_xll.RiskName("Soil Intake"),_xll.RiskUnits("kg"))</f>
        <v>#NAME?</v>
      </c>
      <c r="N307" s="134" t="e">
        <f t="shared" ca="1" si="40"/>
        <v>#NAME?</v>
      </c>
      <c r="O307" s="134">
        <f t="shared" si="41"/>
        <v>0</v>
      </c>
      <c r="P307" s="134" t="e">
        <f t="shared" ca="1" si="44"/>
        <v>#NAME?</v>
      </c>
      <c r="Q307" s="134" t="e">
        <f t="shared" ca="1" si="44"/>
        <v>#NAME?</v>
      </c>
      <c r="R307" s="134" t="e">
        <f t="shared" ca="1" si="44"/>
        <v>#NAME?</v>
      </c>
      <c r="S307" s="134" t="e">
        <f t="shared" ca="1" si="42"/>
        <v>#NAME?</v>
      </c>
      <c r="T307" s="134" t="e" cm="1">
        <f t="array" aca="1" ref="T307" ca="1">U306-(U306*(0.5^(1/_xll.RiskNormal('SW7'!C$2,'SW7'!D$2,_xll.RiskTruncateP(0.05,0.95),_xll.RiskName("Halflife"),_xll.RiskUnits("d")))))</f>
        <v>#NAME?</v>
      </c>
      <c r="U307" s="134" t="e">
        <f t="shared" ca="1" si="43"/>
        <v>#NAME?</v>
      </c>
      <c r="V307" s="137" t="e" cm="1">
        <f t="array" aca="1" ref="V307" ca="1">(U307*_xll.RiskNormal('SW7'!C$3,'SW7'!D$3,_xll.RiskTruncateP(0.05,0.95),_xll.RiskName("PFAS MUSCLE FRAC"))/(B307*_xll.RiskNormal('SW7'!C$4,'SW7'!E$4,_xll.RiskTruncateP(0.05,0.95),_xll.RiskName("MUSCLE BW FRAC"))))/1000</f>
        <v>#NAME?</v>
      </c>
      <c r="W307" s="137" t="e" cm="1">
        <f t="array" aca="1" ref="W307" ca="1">V307/_xll.RiskNormal('SW7'!C$5,'SW7'!D$5,_xll.RiskTruncateP(0.05,0.95),_xll.RiskName("Serum Part"))</f>
        <v>#NAME?</v>
      </c>
    </row>
    <row r="308" spans="1:23" x14ac:dyDescent="0.35">
      <c r="A308" s="133">
        <f t="shared" si="39"/>
        <v>305</v>
      </c>
      <c r="B308" s="134" t="e" cm="1">
        <f t="array" aca="1" ref="B308" ca="1">B307+_xll.RiskNormal(0.5584 + 2*0.001787*A308 -3*0.00000155*A308^2 - 4*0.00000000133*A308^3,0.35*(0.5584 + 2*0.001787*A308 -3*0.00000155*A308^2 - 4*0.00000000133*A308^3),_xll.RiskTruncateP(0.05,0.95),_xll.RiskName("BW Gain"),_xll.RiskUnits("kg"))</f>
        <v>#NAME?</v>
      </c>
      <c r="C308" s="133" t="e" cm="1">
        <f t="array" aca="1" ref="C308" ca="1">_xll.RiskNormal(190,190*0.3941,_xll.RiskTruncateP(0.05,0.95),_xll.RiskName("Diet 1 Feed"),_xll.RiskUnits("ng/kg dry"))</f>
        <v>#NAME?</v>
      </c>
      <c r="D308" s="133">
        <v>0</v>
      </c>
      <c r="E308" s="163">
        <v>0</v>
      </c>
      <c r="F308" s="134"/>
      <c r="G308" s="134"/>
      <c r="H308" s="134"/>
      <c r="I308" s="134"/>
      <c r="J308" s="134"/>
      <c r="K308" s="134"/>
      <c r="L308" s="134" t="e" cm="1">
        <f t="array" aca="1" ref="L308" ca="1">_xll.RiskNormal(5.4702*LN(A308)-22.889,(5.4702*LN(A308)-22.889)*0.35,_xll.RiskTruncateP(0.05,0.95),_xll.RiskName("DMI"),_xll.RiskUnits("kg"))</f>
        <v>#NAME?</v>
      </c>
      <c r="M308" s="134" t="e" cm="1">
        <f t="array" aca="1" ref="M308" ca="1">_xll.RiskNormal(0.0243*L308,0.005*L308,_xll.RiskTruncateP(0.05,0.95),_xll.RiskName("Soil Intake"),_xll.RiskUnits("kg"))</f>
        <v>#NAME?</v>
      </c>
      <c r="N308" s="134" t="e">
        <f t="shared" ca="1" si="40"/>
        <v>#NAME?</v>
      </c>
      <c r="O308" s="134">
        <f t="shared" si="41"/>
        <v>0</v>
      </c>
      <c r="P308" s="134" t="e">
        <f t="shared" ca="1" si="44"/>
        <v>#NAME?</v>
      </c>
      <c r="Q308" s="134" t="e">
        <f t="shared" ca="1" si="44"/>
        <v>#NAME?</v>
      </c>
      <c r="R308" s="134" t="e">
        <f t="shared" ca="1" si="44"/>
        <v>#NAME?</v>
      </c>
      <c r="S308" s="134" t="e">
        <f t="shared" ca="1" si="42"/>
        <v>#NAME?</v>
      </c>
      <c r="T308" s="134" t="e" cm="1">
        <f t="array" aca="1" ref="T308" ca="1">U307-(U307*(0.5^(1/_xll.RiskNormal('SW7'!C$2,'SW7'!D$2,_xll.RiskTruncateP(0.05,0.95),_xll.RiskName("Halflife"),_xll.RiskUnits("d")))))</f>
        <v>#NAME?</v>
      </c>
      <c r="U308" s="134" t="e">
        <f t="shared" ca="1" si="43"/>
        <v>#NAME?</v>
      </c>
      <c r="V308" s="137" t="e" cm="1">
        <f t="array" aca="1" ref="V308" ca="1">(U308*_xll.RiskNormal('SW7'!C$3,'SW7'!D$3,_xll.RiskTruncateP(0.05,0.95),_xll.RiskName("PFAS MUSCLE FRAC"))/(B308*_xll.RiskNormal('SW7'!C$4,'SW7'!E$4,_xll.RiskTruncateP(0.05,0.95),_xll.RiskName("MUSCLE BW FRAC"))))/1000</f>
        <v>#NAME?</v>
      </c>
      <c r="W308" s="137" t="e" cm="1">
        <f t="array" aca="1" ref="W308" ca="1">V308/_xll.RiskNormal('SW7'!C$5,'SW7'!D$5,_xll.RiskTruncateP(0.05,0.95),_xll.RiskName("Serum Part"))</f>
        <v>#NAME?</v>
      </c>
    </row>
    <row r="309" spans="1:23" x14ac:dyDescent="0.35">
      <c r="A309" s="133">
        <f t="shared" si="39"/>
        <v>306</v>
      </c>
      <c r="B309" s="134" t="e" cm="1">
        <f t="array" aca="1" ref="B309" ca="1">B308+_xll.RiskNormal(0.5584 + 2*0.001787*A309 -3*0.00000155*A309^2 - 4*0.00000000133*A309^3,0.35*(0.5584 + 2*0.001787*A309 -3*0.00000155*A309^2 - 4*0.00000000133*A309^3),_xll.RiskTruncateP(0.05,0.95),_xll.RiskName("BW Gain"),_xll.RiskUnits("kg"))</f>
        <v>#NAME?</v>
      </c>
      <c r="C309" s="133" t="e" cm="1">
        <f t="array" aca="1" ref="C309" ca="1">_xll.RiskNormal(190,190*0.3941,_xll.RiskTruncateP(0.05,0.95),_xll.RiskName("Diet 1 Feed"),_xll.RiskUnits("ng/kg dry"))</f>
        <v>#NAME?</v>
      </c>
      <c r="D309" s="133">
        <v>0</v>
      </c>
      <c r="E309" s="163">
        <v>0</v>
      </c>
      <c r="F309" s="134"/>
      <c r="G309" s="134"/>
      <c r="H309" s="134"/>
      <c r="I309" s="134"/>
      <c r="J309" s="134"/>
      <c r="K309" s="134"/>
      <c r="L309" s="134" t="e" cm="1">
        <f t="array" aca="1" ref="L309" ca="1">_xll.RiskNormal(5.4702*LN(A309)-22.889,(5.4702*LN(A309)-22.889)*0.35,_xll.RiskTruncateP(0.05,0.95),_xll.RiskName("DMI"),_xll.RiskUnits("kg"))</f>
        <v>#NAME?</v>
      </c>
      <c r="M309" s="134" t="e" cm="1">
        <f t="array" aca="1" ref="M309" ca="1">_xll.RiskNormal(0.0243*L309,0.005*L309,_xll.RiskTruncateP(0.05,0.95),_xll.RiskName("Soil Intake"),_xll.RiskUnits("kg"))</f>
        <v>#NAME?</v>
      </c>
      <c r="N309" s="134" t="e">
        <f t="shared" ca="1" si="40"/>
        <v>#NAME?</v>
      </c>
      <c r="O309" s="134">
        <f t="shared" si="41"/>
        <v>0</v>
      </c>
      <c r="P309" s="134" t="e">
        <f t="shared" ca="1" si="44"/>
        <v>#NAME?</v>
      </c>
      <c r="Q309" s="134" t="e">
        <f t="shared" ca="1" si="44"/>
        <v>#NAME?</v>
      </c>
      <c r="R309" s="134" t="e">
        <f t="shared" ca="1" si="44"/>
        <v>#NAME?</v>
      </c>
      <c r="S309" s="134" t="e">
        <f t="shared" ca="1" si="42"/>
        <v>#NAME?</v>
      </c>
      <c r="T309" s="134" t="e" cm="1">
        <f t="array" aca="1" ref="T309" ca="1">U308-(U308*(0.5^(1/_xll.RiskNormal('SW7'!C$2,'SW7'!D$2,_xll.RiskTruncateP(0.05,0.95),_xll.RiskName("Halflife"),_xll.RiskUnits("d")))))</f>
        <v>#NAME?</v>
      </c>
      <c r="U309" s="134" t="e">
        <f t="shared" ca="1" si="43"/>
        <v>#NAME?</v>
      </c>
      <c r="V309" s="137" t="e" cm="1">
        <f t="array" aca="1" ref="V309" ca="1">(U309*_xll.RiskNormal('SW7'!C$3,'SW7'!D$3,_xll.RiskTruncateP(0.05,0.95),_xll.RiskName("PFAS MUSCLE FRAC"))/(B309*_xll.RiskNormal('SW7'!C$4,'SW7'!E$4,_xll.RiskTruncateP(0.05,0.95),_xll.RiskName("MUSCLE BW FRAC"))))/1000</f>
        <v>#NAME?</v>
      </c>
      <c r="W309" s="137" t="e" cm="1">
        <f t="array" aca="1" ref="W309" ca="1">V309/_xll.RiskNormal('SW7'!C$5,'SW7'!D$5,_xll.RiskTruncateP(0.05,0.95),_xll.RiskName("Serum Part"))</f>
        <v>#NAME?</v>
      </c>
    </row>
    <row r="310" spans="1:23" x14ac:dyDescent="0.35">
      <c r="A310" s="133">
        <f t="shared" si="39"/>
        <v>307</v>
      </c>
      <c r="B310" s="134" t="e" cm="1">
        <f t="array" aca="1" ref="B310" ca="1">B309+_xll.RiskNormal(0.5584 + 2*0.001787*A310 -3*0.00000155*A310^2 - 4*0.00000000133*A310^3,0.35*(0.5584 + 2*0.001787*A310 -3*0.00000155*A310^2 - 4*0.00000000133*A310^3),_xll.RiskTruncateP(0.05,0.95),_xll.RiskName("BW Gain"),_xll.RiskUnits("kg"))</f>
        <v>#NAME?</v>
      </c>
      <c r="C310" s="133" t="e" cm="1">
        <f t="array" aca="1" ref="C310" ca="1">_xll.RiskNormal(190,190*0.3941,_xll.RiskTruncateP(0.05,0.95),_xll.RiskName("Diet 1 Feed"),_xll.RiskUnits("ng/kg dry"))</f>
        <v>#NAME?</v>
      </c>
      <c r="D310" s="133">
        <v>0</v>
      </c>
      <c r="E310" s="163">
        <v>0</v>
      </c>
      <c r="F310" s="134"/>
      <c r="G310" s="134"/>
      <c r="H310" s="134"/>
      <c r="I310" s="134"/>
      <c r="J310" s="134"/>
      <c r="K310" s="134"/>
      <c r="L310" s="134" t="e" cm="1">
        <f t="array" aca="1" ref="L310" ca="1">_xll.RiskNormal(5.4702*LN(A310)-22.889,(5.4702*LN(A310)-22.889)*0.35,_xll.RiskTruncateP(0.05,0.95),_xll.RiskName("DMI"),_xll.RiskUnits("kg"))</f>
        <v>#NAME?</v>
      </c>
      <c r="M310" s="134" t="e" cm="1">
        <f t="array" aca="1" ref="M310" ca="1">_xll.RiskNormal(0.0243*L310,0.005*L310,_xll.RiskTruncateP(0.05,0.95),_xll.RiskName("Soil Intake"),_xll.RiskUnits("kg"))</f>
        <v>#NAME?</v>
      </c>
      <c r="N310" s="134" t="e">
        <f t="shared" ca="1" si="40"/>
        <v>#NAME?</v>
      </c>
      <c r="O310" s="134">
        <f t="shared" si="41"/>
        <v>0</v>
      </c>
      <c r="P310" s="134" t="e">
        <f t="shared" ca="1" si="44"/>
        <v>#NAME?</v>
      </c>
      <c r="Q310" s="134" t="e">
        <f t="shared" ca="1" si="44"/>
        <v>#NAME?</v>
      </c>
      <c r="R310" s="134" t="e">
        <f t="shared" ca="1" si="44"/>
        <v>#NAME?</v>
      </c>
      <c r="S310" s="134" t="e">
        <f t="shared" ca="1" si="42"/>
        <v>#NAME?</v>
      </c>
      <c r="T310" s="134" t="e" cm="1">
        <f t="array" aca="1" ref="T310" ca="1">U309-(U309*(0.5^(1/_xll.RiskNormal('SW7'!C$2,'SW7'!D$2,_xll.RiskTruncateP(0.05,0.95),_xll.RiskName("Halflife"),_xll.RiskUnits("d")))))</f>
        <v>#NAME?</v>
      </c>
      <c r="U310" s="134" t="e">
        <f t="shared" ca="1" si="43"/>
        <v>#NAME?</v>
      </c>
      <c r="V310" s="137" t="e" cm="1">
        <f t="array" aca="1" ref="V310" ca="1">(U310*_xll.RiskNormal('SW7'!C$3,'SW7'!D$3,_xll.RiskTruncateP(0.05,0.95),_xll.RiskName("PFAS MUSCLE FRAC"))/(B310*_xll.RiskNormal('SW7'!C$4,'SW7'!E$4,_xll.RiskTruncateP(0.05,0.95),_xll.RiskName("MUSCLE BW FRAC"))))/1000</f>
        <v>#NAME?</v>
      </c>
      <c r="W310" s="137" t="e" cm="1">
        <f t="array" aca="1" ref="W310" ca="1">V310/_xll.RiskNormal('SW7'!C$5,'SW7'!D$5,_xll.RiskTruncateP(0.05,0.95),_xll.RiskName("Serum Part"))</f>
        <v>#NAME?</v>
      </c>
    </row>
    <row r="311" spans="1:23" x14ac:dyDescent="0.35">
      <c r="A311" s="133">
        <f t="shared" si="39"/>
        <v>308</v>
      </c>
      <c r="B311" s="134" t="e" cm="1">
        <f t="array" aca="1" ref="B311" ca="1">B310+_xll.RiskNormal(0.5584 + 2*0.001787*A311 -3*0.00000155*A311^2 - 4*0.00000000133*A311^3,0.35*(0.5584 + 2*0.001787*A311 -3*0.00000155*A311^2 - 4*0.00000000133*A311^3),_xll.RiskTruncateP(0.05,0.95),_xll.RiskName("BW Gain"),_xll.RiskUnits("kg"))</f>
        <v>#NAME?</v>
      </c>
      <c r="C311" s="133" t="e" cm="1">
        <f t="array" aca="1" ref="C311" ca="1">_xll.RiskNormal(190,190*0.3941,_xll.RiskTruncateP(0.05,0.95),_xll.RiskName("Diet 1 Feed"),_xll.RiskUnits("ng/kg dry"))</f>
        <v>#NAME?</v>
      </c>
      <c r="D311" s="133">
        <v>0</v>
      </c>
      <c r="E311" s="163">
        <v>0</v>
      </c>
      <c r="F311" s="134"/>
      <c r="G311" s="134"/>
      <c r="H311" s="134"/>
      <c r="I311" s="134"/>
      <c r="J311" s="134"/>
      <c r="K311" s="134"/>
      <c r="L311" s="134" t="e" cm="1">
        <f t="array" aca="1" ref="L311" ca="1">_xll.RiskNormal(5.4702*LN(A311)-22.889,(5.4702*LN(A311)-22.889)*0.35,_xll.RiskTruncateP(0.05,0.95),_xll.RiskName("DMI"),_xll.RiskUnits("kg"))</f>
        <v>#NAME?</v>
      </c>
      <c r="M311" s="134" t="e" cm="1">
        <f t="array" aca="1" ref="M311" ca="1">_xll.RiskNormal(0.0243*L311,0.005*L311,_xll.RiskTruncateP(0.05,0.95),_xll.RiskName("Soil Intake"),_xll.RiskUnits("kg"))</f>
        <v>#NAME?</v>
      </c>
      <c r="N311" s="134" t="e">
        <f t="shared" ca="1" si="40"/>
        <v>#NAME?</v>
      </c>
      <c r="O311" s="134">
        <f t="shared" si="41"/>
        <v>0</v>
      </c>
      <c r="P311" s="134" t="e">
        <f t="shared" ca="1" si="44"/>
        <v>#NAME?</v>
      </c>
      <c r="Q311" s="134" t="e">
        <f t="shared" ca="1" si="44"/>
        <v>#NAME?</v>
      </c>
      <c r="R311" s="134" t="e">
        <f t="shared" ca="1" si="44"/>
        <v>#NAME?</v>
      </c>
      <c r="S311" s="134" t="e">
        <f t="shared" ca="1" si="42"/>
        <v>#NAME?</v>
      </c>
      <c r="T311" s="134" t="e" cm="1">
        <f t="array" aca="1" ref="T311" ca="1">U310-(U310*(0.5^(1/_xll.RiskNormal('SW7'!C$2,'SW7'!D$2,_xll.RiskTruncateP(0.05,0.95),_xll.RiskName("Halflife"),_xll.RiskUnits("d")))))</f>
        <v>#NAME?</v>
      </c>
      <c r="U311" s="134" t="e">
        <f t="shared" ca="1" si="43"/>
        <v>#NAME?</v>
      </c>
      <c r="V311" s="137" t="e" cm="1">
        <f t="array" aca="1" ref="V311" ca="1">(U311*_xll.RiskNormal('SW7'!C$3,'SW7'!D$3,_xll.RiskTruncateP(0.05,0.95),_xll.RiskName("PFAS MUSCLE FRAC"))/(B311*_xll.RiskNormal('SW7'!C$4,'SW7'!E$4,_xll.RiskTruncateP(0.05,0.95),_xll.RiskName("MUSCLE BW FRAC"))))/1000</f>
        <v>#NAME?</v>
      </c>
      <c r="W311" s="137" t="e" cm="1">
        <f t="array" aca="1" ref="W311" ca="1">V311/_xll.RiskNormal('SW7'!C$5,'SW7'!D$5,_xll.RiskTruncateP(0.05,0.95),_xll.RiskName("Serum Part"))</f>
        <v>#NAME?</v>
      </c>
    </row>
    <row r="312" spans="1:23" x14ac:dyDescent="0.35">
      <c r="A312" s="133">
        <f t="shared" si="39"/>
        <v>309</v>
      </c>
      <c r="B312" s="134" t="e" cm="1">
        <f t="array" aca="1" ref="B312" ca="1">B311+_xll.RiskNormal(0.5584 + 2*0.001787*A312 -3*0.00000155*A312^2 - 4*0.00000000133*A312^3,0.35*(0.5584 + 2*0.001787*A312 -3*0.00000155*A312^2 - 4*0.00000000133*A312^3),_xll.RiskTruncateP(0.05,0.95),_xll.RiskName("BW Gain"),_xll.RiskUnits("kg"))</f>
        <v>#NAME?</v>
      </c>
      <c r="C312" s="133" t="e" cm="1">
        <f t="array" aca="1" ref="C312" ca="1">_xll.RiskNormal(190,190*0.3941,_xll.RiskTruncateP(0.05,0.95),_xll.RiskName("Diet 1 Feed"),_xll.RiskUnits("ng/kg dry"))</f>
        <v>#NAME?</v>
      </c>
      <c r="D312" s="133">
        <v>0</v>
      </c>
      <c r="E312" s="163">
        <v>0</v>
      </c>
      <c r="F312" s="134"/>
      <c r="G312" s="134"/>
      <c r="H312" s="134"/>
      <c r="I312" s="134"/>
      <c r="J312" s="134"/>
      <c r="K312" s="134"/>
      <c r="L312" s="134" t="e" cm="1">
        <f t="array" aca="1" ref="L312" ca="1">_xll.RiskNormal(5.4702*LN(A312)-22.889,(5.4702*LN(A312)-22.889)*0.35,_xll.RiskTruncateP(0.05,0.95),_xll.RiskName("DMI"),_xll.RiskUnits("kg"))</f>
        <v>#NAME?</v>
      </c>
      <c r="M312" s="134" t="e" cm="1">
        <f t="array" aca="1" ref="M312" ca="1">_xll.RiskNormal(0.0243*L312,0.005*L312,_xll.RiskTruncateP(0.05,0.95),_xll.RiskName("Soil Intake"),_xll.RiskUnits("kg"))</f>
        <v>#NAME?</v>
      </c>
      <c r="N312" s="134" t="e">
        <f t="shared" ca="1" si="40"/>
        <v>#NAME?</v>
      </c>
      <c r="O312" s="134">
        <f t="shared" si="41"/>
        <v>0</v>
      </c>
      <c r="P312" s="134" t="e">
        <f t="shared" ca="1" si="44"/>
        <v>#NAME?</v>
      </c>
      <c r="Q312" s="134" t="e">
        <f t="shared" ca="1" si="44"/>
        <v>#NAME?</v>
      </c>
      <c r="R312" s="134" t="e">
        <f t="shared" ca="1" si="44"/>
        <v>#NAME?</v>
      </c>
      <c r="S312" s="134" t="e">
        <f t="shared" ca="1" si="42"/>
        <v>#NAME?</v>
      </c>
      <c r="T312" s="134" t="e" cm="1">
        <f t="array" aca="1" ref="T312" ca="1">U311-(U311*(0.5^(1/_xll.RiskNormal('SW7'!C$2,'SW7'!D$2,_xll.RiskTruncateP(0.05,0.95),_xll.RiskName("Halflife"),_xll.RiskUnits("d")))))</f>
        <v>#NAME?</v>
      </c>
      <c r="U312" s="134" t="e">
        <f t="shared" ca="1" si="43"/>
        <v>#NAME?</v>
      </c>
      <c r="V312" s="137" t="e" cm="1">
        <f t="array" aca="1" ref="V312" ca="1">(U312*_xll.RiskNormal('SW7'!C$3,'SW7'!D$3,_xll.RiskTruncateP(0.05,0.95),_xll.RiskName("PFAS MUSCLE FRAC"))/(B312*_xll.RiskNormal('SW7'!C$4,'SW7'!E$4,_xll.RiskTruncateP(0.05,0.95),_xll.RiskName("MUSCLE BW FRAC"))))/1000</f>
        <v>#NAME?</v>
      </c>
      <c r="W312" s="137" t="e" cm="1">
        <f t="array" aca="1" ref="W312" ca="1">V312/_xll.RiskNormal('SW7'!C$5,'SW7'!D$5,_xll.RiskTruncateP(0.05,0.95),_xll.RiskName("Serum Part"))</f>
        <v>#NAME?</v>
      </c>
    </row>
    <row r="313" spans="1:23" x14ac:dyDescent="0.35">
      <c r="A313" s="133">
        <f t="shared" si="39"/>
        <v>310</v>
      </c>
      <c r="B313" s="134" t="e" cm="1">
        <f t="array" aca="1" ref="B313" ca="1">B312+_xll.RiskNormal(0.5584 + 2*0.001787*A313 -3*0.00000155*A313^2 - 4*0.00000000133*A313^3,0.35*(0.5584 + 2*0.001787*A313 -3*0.00000155*A313^2 - 4*0.00000000133*A313^3),_xll.RiskTruncateP(0.05,0.95),_xll.RiskName("BW Gain"),_xll.RiskUnits("kg"))</f>
        <v>#NAME?</v>
      </c>
      <c r="C313" s="133" t="e" cm="1">
        <f t="array" aca="1" ref="C313" ca="1">_xll.RiskNormal(190,190*0.3941,_xll.RiskTruncateP(0.05,0.95),_xll.RiskName("Diet 1 Feed"),_xll.RiskUnits("ng/kg dry"))</f>
        <v>#NAME?</v>
      </c>
      <c r="D313" s="133">
        <v>0</v>
      </c>
      <c r="E313" s="163">
        <v>0</v>
      </c>
      <c r="F313" s="134"/>
      <c r="G313" s="134"/>
      <c r="H313" s="134"/>
      <c r="I313" s="134"/>
      <c r="J313" s="134"/>
      <c r="K313" s="134"/>
      <c r="L313" s="134" t="e" cm="1">
        <f t="array" aca="1" ref="L313" ca="1">_xll.RiskNormal(5.4702*LN(A313)-22.889,(5.4702*LN(A313)-22.889)*0.35,_xll.RiskTruncateP(0.05,0.95),_xll.RiskName("DMI"),_xll.RiskUnits("kg"))</f>
        <v>#NAME?</v>
      </c>
      <c r="M313" s="134" t="e" cm="1">
        <f t="array" aca="1" ref="M313" ca="1">_xll.RiskNormal(0.0243*L313,0.005*L313,_xll.RiskTruncateP(0.05,0.95),_xll.RiskName("Soil Intake"),_xll.RiskUnits("kg"))</f>
        <v>#NAME?</v>
      </c>
      <c r="N313" s="134" t="e">
        <f t="shared" ca="1" si="40"/>
        <v>#NAME?</v>
      </c>
      <c r="O313" s="134">
        <f t="shared" si="41"/>
        <v>0</v>
      </c>
      <c r="P313" s="134" t="e">
        <f t="shared" ca="1" si="44"/>
        <v>#NAME?</v>
      </c>
      <c r="Q313" s="134" t="e">
        <f t="shared" ca="1" si="44"/>
        <v>#NAME?</v>
      </c>
      <c r="R313" s="134" t="e">
        <f t="shared" ca="1" si="44"/>
        <v>#NAME?</v>
      </c>
      <c r="S313" s="134" t="e">
        <f t="shared" ca="1" si="42"/>
        <v>#NAME?</v>
      </c>
      <c r="T313" s="134" t="e" cm="1">
        <f t="array" aca="1" ref="T313" ca="1">U312-(U312*(0.5^(1/_xll.RiskNormal('SW7'!C$2,'SW7'!D$2,_xll.RiskTruncateP(0.05,0.95),_xll.RiskName("Halflife"),_xll.RiskUnits("d")))))</f>
        <v>#NAME?</v>
      </c>
      <c r="U313" s="134" t="e">
        <f t="shared" ca="1" si="43"/>
        <v>#NAME?</v>
      </c>
      <c r="V313" s="137" t="e" cm="1">
        <f t="array" aca="1" ref="V313" ca="1">(U313*_xll.RiskNormal('SW7'!C$3,'SW7'!D$3,_xll.RiskTruncateP(0.05,0.95),_xll.RiskName("PFAS MUSCLE FRAC"))/(B313*_xll.RiskNormal('SW7'!C$4,'SW7'!E$4,_xll.RiskTruncateP(0.05,0.95),_xll.RiskName("MUSCLE BW FRAC"))))/1000</f>
        <v>#NAME?</v>
      </c>
      <c r="W313" s="137" t="e" cm="1">
        <f t="array" aca="1" ref="W313" ca="1">V313/_xll.RiskNormal('SW7'!C$5,'SW7'!D$5,_xll.RiskTruncateP(0.05,0.95),_xll.RiskName("Serum Part"))</f>
        <v>#NAME?</v>
      </c>
    </row>
    <row r="314" spans="1:23" x14ac:dyDescent="0.35">
      <c r="A314" s="133">
        <f t="shared" si="39"/>
        <v>311</v>
      </c>
      <c r="B314" s="134" t="e" cm="1">
        <f t="array" aca="1" ref="B314" ca="1">B313+_xll.RiskNormal(0.5584 + 2*0.001787*A314 -3*0.00000155*A314^2 - 4*0.00000000133*A314^3,0.35*(0.5584 + 2*0.001787*A314 -3*0.00000155*A314^2 - 4*0.00000000133*A314^3),_xll.RiskTruncateP(0.05,0.95),_xll.RiskName("BW Gain"),_xll.RiskUnits("kg"))</f>
        <v>#NAME?</v>
      </c>
      <c r="C314" s="133" t="e" cm="1">
        <f t="array" aca="1" ref="C314" ca="1">_xll.RiskNormal(190,190*0.3941,_xll.RiskTruncateP(0.05,0.95),_xll.RiskName("Diet 1 Feed"),_xll.RiskUnits("ng/kg dry"))</f>
        <v>#NAME?</v>
      </c>
      <c r="D314" s="133">
        <v>0</v>
      </c>
      <c r="E314" s="163">
        <v>0</v>
      </c>
      <c r="F314" s="134"/>
      <c r="G314" s="134"/>
      <c r="H314" s="134"/>
      <c r="I314" s="134"/>
      <c r="J314" s="134"/>
      <c r="K314" s="134"/>
      <c r="L314" s="134" t="e" cm="1">
        <f t="array" aca="1" ref="L314" ca="1">_xll.RiskNormal(5.4702*LN(A314)-22.889,(5.4702*LN(A314)-22.889)*0.35,_xll.RiskTruncateP(0.05,0.95),_xll.RiskName("DMI"),_xll.RiskUnits("kg"))</f>
        <v>#NAME?</v>
      </c>
      <c r="M314" s="134" t="e" cm="1">
        <f t="array" aca="1" ref="M314" ca="1">_xll.RiskNormal(0.0243*L314,0.005*L314,_xll.RiskTruncateP(0.05,0.95),_xll.RiskName("Soil Intake"),_xll.RiskUnits("kg"))</f>
        <v>#NAME?</v>
      </c>
      <c r="N314" s="134" t="e">
        <f t="shared" ca="1" si="40"/>
        <v>#NAME?</v>
      </c>
      <c r="O314" s="134">
        <f t="shared" si="41"/>
        <v>0</v>
      </c>
      <c r="P314" s="134" t="e">
        <f t="shared" ca="1" si="44"/>
        <v>#NAME?</v>
      </c>
      <c r="Q314" s="134" t="e">
        <f t="shared" ca="1" si="44"/>
        <v>#NAME?</v>
      </c>
      <c r="R314" s="134" t="e">
        <f t="shared" ca="1" si="44"/>
        <v>#NAME?</v>
      </c>
      <c r="S314" s="134" t="e">
        <f t="shared" ca="1" si="42"/>
        <v>#NAME?</v>
      </c>
      <c r="T314" s="134" t="e" cm="1">
        <f t="array" aca="1" ref="T314" ca="1">U313-(U313*(0.5^(1/_xll.RiskNormal('SW7'!C$2,'SW7'!D$2,_xll.RiskTruncateP(0.05,0.95),_xll.RiskName("Halflife"),_xll.RiskUnits("d")))))</f>
        <v>#NAME?</v>
      </c>
      <c r="U314" s="134" t="e">
        <f t="shared" ca="1" si="43"/>
        <v>#NAME?</v>
      </c>
      <c r="V314" s="137" t="e" cm="1">
        <f t="array" aca="1" ref="V314" ca="1">(U314*_xll.RiskNormal('SW7'!C$3,'SW7'!D$3,_xll.RiskTruncateP(0.05,0.95),_xll.RiskName("PFAS MUSCLE FRAC"))/(B314*_xll.RiskNormal('SW7'!C$4,'SW7'!E$4,_xll.RiskTruncateP(0.05,0.95),_xll.RiskName("MUSCLE BW FRAC"))))/1000</f>
        <v>#NAME?</v>
      </c>
      <c r="W314" s="137" t="e" cm="1">
        <f t="array" aca="1" ref="W314" ca="1">V314/_xll.RiskNormal('SW7'!C$5,'SW7'!D$5,_xll.RiskTruncateP(0.05,0.95),_xll.RiskName("Serum Part"))</f>
        <v>#NAME?</v>
      </c>
    </row>
    <row r="315" spans="1:23" x14ac:dyDescent="0.35">
      <c r="A315" s="133">
        <f t="shared" si="39"/>
        <v>312</v>
      </c>
      <c r="B315" s="134" t="e" cm="1">
        <f t="array" aca="1" ref="B315" ca="1">B314+_xll.RiskNormal(0.5584 + 2*0.001787*A315 -3*0.00000155*A315^2 - 4*0.00000000133*A315^3,0.35*(0.5584 + 2*0.001787*A315 -3*0.00000155*A315^2 - 4*0.00000000133*A315^3),_xll.RiskTruncateP(0.05,0.95),_xll.RiskName("BW Gain"),_xll.RiskUnits("kg"))</f>
        <v>#NAME?</v>
      </c>
      <c r="C315" s="133" t="e" cm="1">
        <f t="array" aca="1" ref="C315" ca="1">_xll.RiskNormal(190,190*0.3941,_xll.RiskTruncateP(0.05,0.95),_xll.RiskName("Diet 1 Feed"),_xll.RiskUnits("ng/kg dry"))</f>
        <v>#NAME?</v>
      </c>
      <c r="D315" s="133">
        <v>0</v>
      </c>
      <c r="E315" s="163">
        <v>0</v>
      </c>
      <c r="F315" s="134"/>
      <c r="G315" s="134"/>
      <c r="H315" s="134"/>
      <c r="I315" s="134"/>
      <c r="J315" s="134"/>
      <c r="K315" s="134"/>
      <c r="L315" s="134" t="e" cm="1">
        <f t="array" aca="1" ref="L315" ca="1">_xll.RiskNormal(5.4702*LN(A315)-22.889,(5.4702*LN(A315)-22.889)*0.35,_xll.RiskTruncateP(0.05,0.95),_xll.RiskName("DMI"),_xll.RiskUnits("kg"))</f>
        <v>#NAME?</v>
      </c>
      <c r="M315" s="134" t="e" cm="1">
        <f t="array" aca="1" ref="M315" ca="1">_xll.RiskNormal(0.0243*L315,0.005*L315,_xll.RiskTruncateP(0.05,0.95),_xll.RiskName("Soil Intake"),_xll.RiskUnits("kg"))</f>
        <v>#NAME?</v>
      </c>
      <c r="N315" s="134" t="e">
        <f t="shared" ca="1" si="40"/>
        <v>#NAME?</v>
      </c>
      <c r="O315" s="134">
        <f t="shared" si="41"/>
        <v>0</v>
      </c>
      <c r="P315" s="134" t="e">
        <f t="shared" ca="1" si="44"/>
        <v>#NAME?</v>
      </c>
      <c r="Q315" s="134" t="e">
        <f t="shared" ca="1" si="44"/>
        <v>#NAME?</v>
      </c>
      <c r="R315" s="134" t="e">
        <f t="shared" ca="1" si="44"/>
        <v>#NAME?</v>
      </c>
      <c r="S315" s="134" t="e">
        <f t="shared" ca="1" si="42"/>
        <v>#NAME?</v>
      </c>
      <c r="T315" s="134" t="e" cm="1">
        <f t="array" aca="1" ref="T315" ca="1">U314-(U314*(0.5^(1/_xll.RiskNormal('SW7'!C$2,'SW7'!D$2,_xll.RiskTruncateP(0.05,0.95),_xll.RiskName("Halflife"),_xll.RiskUnits("d")))))</f>
        <v>#NAME?</v>
      </c>
      <c r="U315" s="134" t="e">
        <f t="shared" ca="1" si="43"/>
        <v>#NAME?</v>
      </c>
      <c r="V315" s="137" t="e" cm="1">
        <f t="array" aca="1" ref="V315" ca="1">(U315*_xll.RiskNormal('SW7'!C$3,'SW7'!D$3,_xll.RiskTruncateP(0.05,0.95),_xll.RiskName("PFAS MUSCLE FRAC"))/(B315*_xll.RiskNormal('SW7'!C$4,'SW7'!E$4,_xll.RiskTruncateP(0.05,0.95),_xll.RiskName("MUSCLE BW FRAC"))))/1000</f>
        <v>#NAME?</v>
      </c>
      <c r="W315" s="137" t="e" cm="1">
        <f t="array" aca="1" ref="W315" ca="1">V315/_xll.RiskNormal('SW7'!C$5,'SW7'!D$5,_xll.RiskTruncateP(0.05,0.95),_xll.RiskName("Serum Part"))</f>
        <v>#NAME?</v>
      </c>
    </row>
    <row r="316" spans="1:23" x14ac:dyDescent="0.35">
      <c r="A316" s="133">
        <f t="shared" si="39"/>
        <v>313</v>
      </c>
      <c r="B316" s="134" t="e" cm="1">
        <f t="array" aca="1" ref="B316" ca="1">B315+_xll.RiskNormal(0.5584 + 2*0.001787*A316 -3*0.00000155*A316^2 - 4*0.00000000133*A316^3,0.35*(0.5584 + 2*0.001787*A316 -3*0.00000155*A316^2 - 4*0.00000000133*A316^3),_xll.RiskTruncateP(0.05,0.95),_xll.RiskName("BW Gain"),_xll.RiskUnits("kg"))</f>
        <v>#NAME?</v>
      </c>
      <c r="C316" s="133" t="e" cm="1">
        <f t="array" aca="1" ref="C316" ca="1">_xll.RiskNormal(190,190*0.3941,_xll.RiskTruncateP(0.05,0.95),_xll.RiskName("Diet 1 Feed"),_xll.RiskUnits("ng/kg dry"))</f>
        <v>#NAME?</v>
      </c>
      <c r="D316" s="133">
        <v>0</v>
      </c>
      <c r="E316" s="163">
        <v>0</v>
      </c>
      <c r="F316" s="134"/>
      <c r="G316" s="134"/>
      <c r="H316" s="134"/>
      <c r="I316" s="134"/>
      <c r="J316" s="134"/>
      <c r="K316" s="134"/>
      <c r="L316" s="134" t="e" cm="1">
        <f t="array" aca="1" ref="L316" ca="1">_xll.RiskNormal(5.4702*LN(A316)-22.889,(5.4702*LN(A316)-22.889)*0.35,_xll.RiskTruncateP(0.05,0.95),_xll.RiskName("DMI"),_xll.RiskUnits("kg"))</f>
        <v>#NAME?</v>
      </c>
      <c r="M316" s="134" t="e" cm="1">
        <f t="array" aca="1" ref="M316" ca="1">_xll.RiskNormal(0.0243*L316,0.005*L316,_xll.RiskTruncateP(0.05,0.95),_xll.RiskName("Soil Intake"),_xll.RiskUnits("kg"))</f>
        <v>#NAME?</v>
      </c>
      <c r="N316" s="134" t="e">
        <f t="shared" ca="1" si="40"/>
        <v>#NAME?</v>
      </c>
      <c r="O316" s="134">
        <f t="shared" si="41"/>
        <v>0</v>
      </c>
      <c r="P316" s="134" t="e">
        <f t="shared" ca="1" si="44"/>
        <v>#NAME?</v>
      </c>
      <c r="Q316" s="134" t="e">
        <f t="shared" ca="1" si="44"/>
        <v>#NAME?</v>
      </c>
      <c r="R316" s="134" t="e">
        <f t="shared" ca="1" si="44"/>
        <v>#NAME?</v>
      </c>
      <c r="S316" s="134" t="e">
        <f t="shared" ca="1" si="42"/>
        <v>#NAME?</v>
      </c>
      <c r="T316" s="134" t="e" cm="1">
        <f t="array" aca="1" ref="T316" ca="1">U315-(U315*(0.5^(1/_xll.RiskNormal('SW7'!C$2,'SW7'!D$2,_xll.RiskTruncateP(0.05,0.95),_xll.RiskName("Halflife"),_xll.RiskUnits("d")))))</f>
        <v>#NAME?</v>
      </c>
      <c r="U316" s="134" t="e">
        <f t="shared" ca="1" si="43"/>
        <v>#NAME?</v>
      </c>
      <c r="V316" s="137" t="e" cm="1">
        <f t="array" aca="1" ref="V316" ca="1">(U316*_xll.RiskNormal('SW7'!C$3,'SW7'!D$3,_xll.RiskTruncateP(0.05,0.95),_xll.RiskName("PFAS MUSCLE FRAC"))/(B316*_xll.RiskNormal('SW7'!C$4,'SW7'!E$4,_xll.RiskTruncateP(0.05,0.95),_xll.RiskName("MUSCLE BW FRAC"))))/1000</f>
        <v>#NAME?</v>
      </c>
      <c r="W316" s="137" t="e" cm="1">
        <f t="array" aca="1" ref="W316" ca="1">V316/_xll.RiskNormal('SW7'!C$5,'SW7'!D$5,_xll.RiskTruncateP(0.05,0.95),_xll.RiskName("Serum Part"))</f>
        <v>#NAME?</v>
      </c>
    </row>
    <row r="317" spans="1:23" x14ac:dyDescent="0.35">
      <c r="A317" s="133">
        <f t="shared" si="39"/>
        <v>314</v>
      </c>
      <c r="B317" s="134" t="e" cm="1">
        <f t="array" aca="1" ref="B317" ca="1">B316+_xll.RiskNormal(0.5584 + 2*0.001787*A317 -3*0.00000155*A317^2 - 4*0.00000000133*A317^3,0.35*(0.5584 + 2*0.001787*A317 -3*0.00000155*A317^2 - 4*0.00000000133*A317^3),_xll.RiskTruncateP(0.05,0.95),_xll.RiskName("BW Gain"),_xll.RiskUnits("kg"))</f>
        <v>#NAME?</v>
      </c>
      <c r="C317" s="133" t="e" cm="1">
        <f t="array" aca="1" ref="C317" ca="1">_xll.RiskNormal(190,190*0.3941,_xll.RiskTruncateP(0.05,0.95),_xll.RiskName("Diet 1 Feed"),_xll.RiskUnits("ng/kg dry"))</f>
        <v>#NAME?</v>
      </c>
      <c r="D317" s="133">
        <v>0</v>
      </c>
      <c r="E317" s="163">
        <v>0</v>
      </c>
      <c r="F317" s="134"/>
      <c r="G317" s="134"/>
      <c r="H317" s="134"/>
      <c r="I317" s="134"/>
      <c r="J317" s="134"/>
      <c r="K317" s="134"/>
      <c r="L317" s="134" t="e" cm="1">
        <f t="array" aca="1" ref="L317" ca="1">_xll.RiskNormal(5.4702*LN(A317)-22.889,(5.4702*LN(A317)-22.889)*0.35,_xll.RiskTruncateP(0.05,0.95),_xll.RiskName("DMI"),_xll.RiskUnits("kg"))</f>
        <v>#NAME?</v>
      </c>
      <c r="M317" s="134" t="e" cm="1">
        <f t="array" aca="1" ref="M317" ca="1">_xll.RiskNormal(0.0243*L317,0.005*L317,_xll.RiskTruncateP(0.05,0.95),_xll.RiskName("Soil Intake"),_xll.RiskUnits("kg"))</f>
        <v>#NAME?</v>
      </c>
      <c r="N317" s="134" t="e">
        <f t="shared" ca="1" si="40"/>
        <v>#NAME?</v>
      </c>
      <c r="O317" s="134">
        <f t="shared" si="41"/>
        <v>0</v>
      </c>
      <c r="P317" s="134" t="e">
        <f t="shared" ca="1" si="44"/>
        <v>#NAME?</v>
      </c>
      <c r="Q317" s="134" t="e">
        <f t="shared" ca="1" si="44"/>
        <v>#NAME?</v>
      </c>
      <c r="R317" s="134" t="e">
        <f t="shared" ca="1" si="44"/>
        <v>#NAME?</v>
      </c>
      <c r="S317" s="134" t="e">
        <f t="shared" ca="1" si="42"/>
        <v>#NAME?</v>
      </c>
      <c r="T317" s="134" t="e" cm="1">
        <f t="array" aca="1" ref="T317" ca="1">U316-(U316*(0.5^(1/_xll.RiskNormal('SW7'!C$2,'SW7'!D$2,_xll.RiskTruncateP(0.05,0.95),_xll.RiskName("Halflife"),_xll.RiskUnits("d")))))</f>
        <v>#NAME?</v>
      </c>
      <c r="U317" s="134" t="e">
        <f t="shared" ca="1" si="43"/>
        <v>#NAME?</v>
      </c>
      <c r="V317" s="137" t="e" cm="1">
        <f t="array" aca="1" ref="V317" ca="1">(U317*_xll.RiskNormal('SW7'!C$3,'SW7'!D$3,_xll.RiskTruncateP(0.05,0.95),_xll.RiskName("PFAS MUSCLE FRAC"))/(B317*_xll.RiskNormal('SW7'!C$4,'SW7'!E$4,_xll.RiskTruncateP(0.05,0.95),_xll.RiskName("MUSCLE BW FRAC"))))/1000</f>
        <v>#NAME?</v>
      </c>
      <c r="W317" s="137" t="e" cm="1">
        <f t="array" aca="1" ref="W317" ca="1">V317/_xll.RiskNormal('SW7'!C$5,'SW7'!D$5,_xll.RiskTruncateP(0.05,0.95),_xll.RiskName("Serum Part"))</f>
        <v>#NAME?</v>
      </c>
    </row>
    <row r="318" spans="1:23" x14ac:dyDescent="0.35">
      <c r="A318" s="133">
        <f t="shared" si="39"/>
        <v>315</v>
      </c>
      <c r="B318" s="134" t="e" cm="1">
        <f t="array" aca="1" ref="B318" ca="1">B317+_xll.RiskNormal(0.5584 + 2*0.001787*A318 -3*0.00000155*A318^2 - 4*0.00000000133*A318^3,0.35*(0.5584 + 2*0.001787*A318 -3*0.00000155*A318^2 - 4*0.00000000133*A318^3),_xll.RiskTruncateP(0.05,0.95),_xll.RiskName("BW Gain"),_xll.RiskUnits("kg"))</f>
        <v>#NAME?</v>
      </c>
      <c r="C318" s="133" t="e" cm="1">
        <f t="array" aca="1" ref="C318" ca="1">_xll.RiskNormal(190,190*0.3941,_xll.RiskTruncateP(0.05,0.95),_xll.RiskName("Diet 1 Feed"),_xll.RiskUnits("ng/kg dry"))</f>
        <v>#NAME?</v>
      </c>
      <c r="D318" s="133">
        <v>0</v>
      </c>
      <c r="E318" s="163">
        <v>0</v>
      </c>
      <c r="F318" s="134"/>
      <c r="G318" s="134"/>
      <c r="H318" s="134"/>
      <c r="I318" s="134"/>
      <c r="J318" s="134"/>
      <c r="K318" s="134"/>
      <c r="L318" s="134" t="e" cm="1">
        <f t="array" aca="1" ref="L318" ca="1">_xll.RiskNormal(5.4702*LN(A318)-22.889,(5.4702*LN(A318)-22.889)*0.35,_xll.RiskTruncateP(0.05,0.95),_xll.RiskName("DMI"),_xll.RiskUnits("kg"))</f>
        <v>#NAME?</v>
      </c>
      <c r="M318" s="134" t="e" cm="1">
        <f t="array" aca="1" ref="M318" ca="1">_xll.RiskNormal(0.0243*L318,0.005*L318,_xll.RiskTruncateP(0.05,0.95),_xll.RiskName("Soil Intake"),_xll.RiskUnits("kg"))</f>
        <v>#NAME?</v>
      </c>
      <c r="N318" s="134" t="e">
        <f t="shared" ca="1" si="40"/>
        <v>#NAME?</v>
      </c>
      <c r="O318" s="134">
        <f t="shared" si="41"/>
        <v>0</v>
      </c>
      <c r="P318" s="134" t="e">
        <f t="shared" ca="1" si="44"/>
        <v>#NAME?</v>
      </c>
      <c r="Q318" s="134" t="e">
        <f t="shared" ca="1" si="44"/>
        <v>#NAME?</v>
      </c>
      <c r="R318" s="134" t="e">
        <f t="shared" ca="1" si="44"/>
        <v>#NAME?</v>
      </c>
      <c r="S318" s="134" t="e">
        <f t="shared" ca="1" si="42"/>
        <v>#NAME?</v>
      </c>
      <c r="T318" s="134" t="e" cm="1">
        <f t="array" aca="1" ref="T318" ca="1">U317-(U317*(0.5^(1/_xll.RiskNormal('SW7'!C$2,'SW7'!D$2,_xll.RiskTruncateP(0.05,0.95),_xll.RiskName("Halflife"),_xll.RiskUnits("d")))))</f>
        <v>#NAME?</v>
      </c>
      <c r="U318" s="134" t="e">
        <f t="shared" ca="1" si="43"/>
        <v>#NAME?</v>
      </c>
      <c r="V318" s="137" t="e" cm="1">
        <f t="array" aca="1" ref="V318" ca="1">(U318*_xll.RiskNormal('SW7'!C$3,'SW7'!D$3,_xll.RiskTruncateP(0.05,0.95),_xll.RiskName("PFAS MUSCLE FRAC"))/(B318*_xll.RiskNormal('SW7'!C$4,'SW7'!E$4,_xll.RiskTruncateP(0.05,0.95),_xll.RiskName("MUSCLE BW FRAC"))))/1000</f>
        <v>#NAME?</v>
      </c>
      <c r="W318" s="137" t="e" cm="1">
        <f t="array" aca="1" ref="W318" ca="1">V318/_xll.RiskNormal('SW7'!C$5,'SW7'!D$5,_xll.RiskTruncateP(0.05,0.95),_xll.RiskName("Serum Part"))</f>
        <v>#NAME?</v>
      </c>
    </row>
    <row r="319" spans="1:23" x14ac:dyDescent="0.35">
      <c r="A319" s="133">
        <f t="shared" si="39"/>
        <v>316</v>
      </c>
      <c r="B319" s="134" t="e" cm="1">
        <f t="array" aca="1" ref="B319" ca="1">B318+_xll.RiskNormal(0.5584 + 2*0.001787*A319 -3*0.00000155*A319^2 - 4*0.00000000133*A319^3,0.35*(0.5584 + 2*0.001787*A319 -3*0.00000155*A319^2 - 4*0.00000000133*A319^3),_xll.RiskTruncateP(0.05,0.95),_xll.RiskName("BW Gain"),_xll.RiskUnits("kg"))</f>
        <v>#NAME?</v>
      </c>
      <c r="C319" s="133" t="e" cm="1">
        <f t="array" aca="1" ref="C319" ca="1">_xll.RiskNormal(190,190*0.3941,_xll.RiskTruncateP(0.05,0.95),_xll.RiskName("Diet 1 Feed"),_xll.RiskUnits("ng/kg dry"))</f>
        <v>#NAME?</v>
      </c>
      <c r="D319" s="133">
        <v>0</v>
      </c>
      <c r="E319" s="163">
        <v>0</v>
      </c>
      <c r="F319" s="134"/>
      <c r="G319" s="134"/>
      <c r="H319" s="134"/>
      <c r="I319" s="134"/>
      <c r="J319" s="134"/>
      <c r="K319" s="134"/>
      <c r="L319" s="134" t="e" cm="1">
        <f t="array" aca="1" ref="L319" ca="1">_xll.RiskNormal(5.4702*LN(A319)-22.889,(5.4702*LN(A319)-22.889)*0.35,_xll.RiskTruncateP(0.05,0.95),_xll.RiskName("DMI"),_xll.RiskUnits("kg"))</f>
        <v>#NAME?</v>
      </c>
      <c r="M319" s="134" t="e" cm="1">
        <f t="array" aca="1" ref="M319" ca="1">_xll.RiskNormal(0.0243*L319,0.005*L319,_xll.RiskTruncateP(0.05,0.95),_xll.RiskName("Soil Intake"),_xll.RiskUnits("kg"))</f>
        <v>#NAME?</v>
      </c>
      <c r="N319" s="134" t="e">
        <f t="shared" ca="1" si="40"/>
        <v>#NAME?</v>
      </c>
      <c r="O319" s="134">
        <f t="shared" si="41"/>
        <v>0</v>
      </c>
      <c r="P319" s="134" t="e">
        <f t="shared" ca="1" si="44"/>
        <v>#NAME?</v>
      </c>
      <c r="Q319" s="134" t="e">
        <f t="shared" ca="1" si="44"/>
        <v>#NAME?</v>
      </c>
      <c r="R319" s="134" t="e">
        <f t="shared" ca="1" si="44"/>
        <v>#NAME?</v>
      </c>
      <c r="S319" s="134" t="e">
        <f t="shared" ca="1" si="42"/>
        <v>#NAME?</v>
      </c>
      <c r="T319" s="134" t="e" cm="1">
        <f t="array" aca="1" ref="T319" ca="1">U318-(U318*(0.5^(1/_xll.RiskNormal('SW7'!C$2,'SW7'!D$2,_xll.RiskTruncateP(0.05,0.95),_xll.RiskName("Halflife"),_xll.RiskUnits("d")))))</f>
        <v>#NAME?</v>
      </c>
      <c r="U319" s="134" t="e">
        <f t="shared" ca="1" si="43"/>
        <v>#NAME?</v>
      </c>
      <c r="V319" s="137" t="e" cm="1">
        <f t="array" aca="1" ref="V319" ca="1">(U319*_xll.RiskNormal('SW7'!C$3,'SW7'!D$3,_xll.RiskTruncateP(0.05,0.95),_xll.RiskName("PFAS MUSCLE FRAC"))/(B319*_xll.RiskNormal('SW7'!C$4,'SW7'!E$4,_xll.RiskTruncateP(0.05,0.95),_xll.RiskName("MUSCLE BW FRAC"))))/1000</f>
        <v>#NAME?</v>
      </c>
      <c r="W319" s="137" t="e" cm="1">
        <f t="array" aca="1" ref="W319" ca="1">V319/_xll.RiskNormal('SW7'!C$5,'SW7'!D$5,_xll.RiskTruncateP(0.05,0.95),_xll.RiskName("Serum Part"))</f>
        <v>#NAME?</v>
      </c>
    </row>
    <row r="320" spans="1:23" x14ac:dyDescent="0.35">
      <c r="A320" s="133">
        <f t="shared" si="39"/>
        <v>317</v>
      </c>
      <c r="B320" s="134" t="e" cm="1">
        <f t="array" aca="1" ref="B320" ca="1">B319+_xll.RiskNormal(0.5584 + 2*0.001787*A320 -3*0.00000155*A320^2 - 4*0.00000000133*A320^3,0.35*(0.5584 + 2*0.001787*A320 -3*0.00000155*A320^2 - 4*0.00000000133*A320^3),_xll.RiskTruncateP(0.05,0.95),_xll.RiskName("BW Gain"),_xll.RiskUnits("kg"))</f>
        <v>#NAME?</v>
      </c>
      <c r="C320" s="133" t="e" cm="1">
        <f t="array" aca="1" ref="C320" ca="1">_xll.RiskNormal(190,190*0.3941,_xll.RiskTruncateP(0.05,0.95),_xll.RiskName("Diet 1 Feed"),_xll.RiskUnits("ng/kg dry"))</f>
        <v>#NAME?</v>
      </c>
      <c r="D320" s="133">
        <v>0</v>
      </c>
      <c r="E320" s="163">
        <v>0</v>
      </c>
      <c r="F320" s="134"/>
      <c r="G320" s="134"/>
      <c r="H320" s="134"/>
      <c r="I320" s="134"/>
      <c r="J320" s="134"/>
      <c r="K320" s="134"/>
      <c r="L320" s="134" t="e" cm="1">
        <f t="array" aca="1" ref="L320" ca="1">_xll.RiskNormal(5.4702*LN(A320)-22.889,(5.4702*LN(A320)-22.889)*0.35,_xll.RiskTruncateP(0.05,0.95),_xll.RiskName("DMI"),_xll.RiskUnits("kg"))</f>
        <v>#NAME?</v>
      </c>
      <c r="M320" s="134" t="e" cm="1">
        <f t="array" aca="1" ref="M320" ca="1">_xll.RiskNormal(0.0243*L320,0.005*L320,_xll.RiskTruncateP(0.05,0.95),_xll.RiskName("Soil Intake"),_xll.RiskUnits("kg"))</f>
        <v>#NAME?</v>
      </c>
      <c r="N320" s="134" t="e">
        <f t="shared" ca="1" si="40"/>
        <v>#NAME?</v>
      </c>
      <c r="O320" s="134">
        <f t="shared" si="41"/>
        <v>0</v>
      </c>
      <c r="P320" s="134" t="e">
        <f t="shared" ca="1" si="44"/>
        <v>#NAME?</v>
      </c>
      <c r="Q320" s="134" t="e">
        <f t="shared" ca="1" si="44"/>
        <v>#NAME?</v>
      </c>
      <c r="R320" s="134" t="e">
        <f t="shared" ca="1" si="44"/>
        <v>#NAME?</v>
      </c>
      <c r="S320" s="134" t="e">
        <f t="shared" ca="1" si="42"/>
        <v>#NAME?</v>
      </c>
      <c r="T320" s="134" t="e" cm="1">
        <f t="array" aca="1" ref="T320" ca="1">U319-(U319*(0.5^(1/_xll.RiskNormal('SW7'!C$2,'SW7'!D$2,_xll.RiskTruncateP(0.05,0.95),_xll.RiskName("Halflife"),_xll.RiskUnits("d")))))</f>
        <v>#NAME?</v>
      </c>
      <c r="U320" s="134" t="e">
        <f t="shared" ca="1" si="43"/>
        <v>#NAME?</v>
      </c>
      <c r="V320" s="137" t="e" cm="1">
        <f t="array" aca="1" ref="V320" ca="1">(U320*_xll.RiskNormal('SW7'!C$3,'SW7'!D$3,_xll.RiskTruncateP(0.05,0.95),_xll.RiskName("PFAS MUSCLE FRAC"))/(B320*_xll.RiskNormal('SW7'!C$4,'SW7'!E$4,_xll.RiskTruncateP(0.05,0.95),_xll.RiskName("MUSCLE BW FRAC"))))/1000</f>
        <v>#NAME?</v>
      </c>
      <c r="W320" s="137" t="e" cm="1">
        <f t="array" aca="1" ref="W320" ca="1">V320/_xll.RiskNormal('SW7'!C$5,'SW7'!D$5,_xll.RiskTruncateP(0.05,0.95),_xll.RiskName("Serum Part"))</f>
        <v>#NAME?</v>
      </c>
    </row>
    <row r="321" spans="1:23" x14ac:dyDescent="0.35">
      <c r="A321" s="133">
        <f t="shared" si="39"/>
        <v>318</v>
      </c>
      <c r="B321" s="134" t="e" cm="1">
        <f t="array" aca="1" ref="B321" ca="1">B320+_xll.RiskNormal(0.5584 + 2*0.001787*A321 -3*0.00000155*A321^2 - 4*0.00000000133*A321^3,0.35*(0.5584 + 2*0.001787*A321 -3*0.00000155*A321^2 - 4*0.00000000133*A321^3),_xll.RiskTruncateP(0.05,0.95),_xll.RiskName("BW Gain"),_xll.RiskUnits("kg"))</f>
        <v>#NAME?</v>
      </c>
      <c r="C321" s="133" t="e" cm="1">
        <f t="array" aca="1" ref="C321" ca="1">_xll.RiskNormal(190,190*0.3941,_xll.RiskTruncateP(0.05,0.95),_xll.RiskName("Diet 1 Feed"),_xll.RiskUnits("ng/kg dry"))</f>
        <v>#NAME?</v>
      </c>
      <c r="D321" s="133">
        <v>0</v>
      </c>
      <c r="E321" s="163">
        <v>0</v>
      </c>
      <c r="F321" s="134"/>
      <c r="G321" s="134"/>
      <c r="H321" s="134"/>
      <c r="I321" s="134"/>
      <c r="J321" s="134"/>
      <c r="K321" s="134"/>
      <c r="L321" s="134" t="e" cm="1">
        <f t="array" aca="1" ref="L321" ca="1">_xll.RiskNormal(5.4702*LN(A321)-22.889,(5.4702*LN(A321)-22.889)*0.35,_xll.RiskTruncateP(0.05,0.95),_xll.RiskName("DMI"),_xll.RiskUnits("kg"))</f>
        <v>#NAME?</v>
      </c>
      <c r="M321" s="134" t="e" cm="1">
        <f t="array" aca="1" ref="M321" ca="1">_xll.RiskNormal(0.0243*L321,0.005*L321,_xll.RiskTruncateP(0.05,0.95),_xll.RiskName("Soil Intake"),_xll.RiskUnits("kg"))</f>
        <v>#NAME?</v>
      </c>
      <c r="N321" s="134" t="e">
        <f t="shared" ca="1" si="40"/>
        <v>#NAME?</v>
      </c>
      <c r="O321" s="134">
        <f t="shared" si="41"/>
        <v>0</v>
      </c>
      <c r="P321" s="134" t="e">
        <f t="shared" ca="1" si="44"/>
        <v>#NAME?</v>
      </c>
      <c r="Q321" s="134" t="e">
        <f t="shared" ca="1" si="44"/>
        <v>#NAME?</v>
      </c>
      <c r="R321" s="134" t="e">
        <f t="shared" ca="1" si="44"/>
        <v>#NAME?</v>
      </c>
      <c r="S321" s="134" t="e">
        <f t="shared" ca="1" si="42"/>
        <v>#NAME?</v>
      </c>
      <c r="T321" s="134" t="e" cm="1">
        <f t="array" aca="1" ref="T321" ca="1">U320-(U320*(0.5^(1/_xll.RiskNormal('SW7'!C$2,'SW7'!D$2,_xll.RiskTruncateP(0.05,0.95),_xll.RiskName("Halflife"),_xll.RiskUnits("d")))))</f>
        <v>#NAME?</v>
      </c>
      <c r="U321" s="134" t="e">
        <f t="shared" ca="1" si="43"/>
        <v>#NAME?</v>
      </c>
      <c r="V321" s="137" t="e" cm="1">
        <f t="array" aca="1" ref="V321" ca="1">(U321*_xll.RiskNormal('SW7'!C$3,'SW7'!D$3,_xll.RiskTruncateP(0.05,0.95),_xll.RiskName("PFAS MUSCLE FRAC"))/(B321*_xll.RiskNormal('SW7'!C$4,'SW7'!E$4,_xll.RiskTruncateP(0.05,0.95),_xll.RiskName("MUSCLE BW FRAC"))))/1000</f>
        <v>#NAME?</v>
      </c>
      <c r="W321" s="137" t="e" cm="1">
        <f t="array" aca="1" ref="W321" ca="1">V321/_xll.RiskNormal('SW7'!C$5,'SW7'!D$5,_xll.RiskTruncateP(0.05,0.95),_xll.RiskName("Serum Part"))</f>
        <v>#NAME?</v>
      </c>
    </row>
    <row r="322" spans="1:23" x14ac:dyDescent="0.35">
      <c r="A322" s="133">
        <f t="shared" si="39"/>
        <v>319</v>
      </c>
      <c r="B322" s="134" t="e" cm="1">
        <f t="array" aca="1" ref="B322" ca="1">B321+_xll.RiskNormal(0.5584 + 2*0.001787*A322 -3*0.00000155*A322^2 - 4*0.00000000133*A322^3,0.35*(0.5584 + 2*0.001787*A322 -3*0.00000155*A322^2 - 4*0.00000000133*A322^3),_xll.RiskTruncateP(0.05,0.95),_xll.RiskName("BW Gain"),_xll.RiskUnits("kg"))</f>
        <v>#NAME?</v>
      </c>
      <c r="C322" s="133" t="e" cm="1">
        <f t="array" aca="1" ref="C322" ca="1">_xll.RiskNormal(190,190*0.3941,_xll.RiskTruncateP(0.05,0.95),_xll.RiskName("Diet 1 Feed"),_xll.RiskUnits("ng/kg dry"))</f>
        <v>#NAME?</v>
      </c>
      <c r="D322" s="133">
        <v>0</v>
      </c>
      <c r="E322" s="163">
        <v>0</v>
      </c>
      <c r="F322" s="134"/>
      <c r="G322" s="134"/>
      <c r="H322" s="134"/>
      <c r="I322" s="134"/>
      <c r="J322" s="134"/>
      <c r="K322" s="134"/>
      <c r="L322" s="134" t="e" cm="1">
        <f t="array" aca="1" ref="L322" ca="1">_xll.RiskNormal(5.4702*LN(A322)-22.889,(5.4702*LN(A322)-22.889)*0.35,_xll.RiskTruncateP(0.05,0.95),_xll.RiskName("DMI"),_xll.RiskUnits("kg"))</f>
        <v>#NAME?</v>
      </c>
      <c r="M322" s="134" t="e" cm="1">
        <f t="array" aca="1" ref="M322" ca="1">_xll.RiskNormal(0.0243*L322,0.005*L322,_xll.RiskTruncateP(0.05,0.95),_xll.RiskName("Soil Intake"),_xll.RiskUnits("kg"))</f>
        <v>#NAME?</v>
      </c>
      <c r="N322" s="134" t="e">
        <f t="shared" ca="1" si="40"/>
        <v>#NAME?</v>
      </c>
      <c r="O322" s="134">
        <f t="shared" si="41"/>
        <v>0</v>
      </c>
      <c r="P322" s="134" t="e">
        <f t="shared" ca="1" si="44"/>
        <v>#NAME?</v>
      </c>
      <c r="Q322" s="134" t="e">
        <f t="shared" ca="1" si="44"/>
        <v>#NAME?</v>
      </c>
      <c r="R322" s="134" t="e">
        <f t="shared" ca="1" si="44"/>
        <v>#NAME?</v>
      </c>
      <c r="S322" s="134" t="e">
        <f t="shared" ca="1" si="42"/>
        <v>#NAME?</v>
      </c>
      <c r="T322" s="134" t="e" cm="1">
        <f t="array" aca="1" ref="T322" ca="1">U321-(U321*(0.5^(1/_xll.RiskNormal('SW7'!C$2,'SW7'!D$2,_xll.RiskTruncateP(0.05,0.95),_xll.RiskName("Halflife"),_xll.RiskUnits("d")))))</f>
        <v>#NAME?</v>
      </c>
      <c r="U322" s="134" t="e">
        <f t="shared" ca="1" si="43"/>
        <v>#NAME?</v>
      </c>
      <c r="V322" s="137" t="e" cm="1">
        <f t="array" aca="1" ref="V322" ca="1">(U322*_xll.RiskNormal('SW7'!C$3,'SW7'!D$3,_xll.RiskTruncateP(0.05,0.95),_xll.RiskName("PFAS MUSCLE FRAC"))/(B322*_xll.RiskNormal('SW7'!C$4,'SW7'!E$4,_xll.RiskTruncateP(0.05,0.95),_xll.RiskName("MUSCLE BW FRAC"))))/1000</f>
        <v>#NAME?</v>
      </c>
      <c r="W322" s="137" t="e" cm="1">
        <f t="array" aca="1" ref="W322" ca="1">V322/_xll.RiskNormal('SW7'!C$5,'SW7'!D$5,_xll.RiskTruncateP(0.05,0.95),_xll.RiskName("Serum Part"))</f>
        <v>#NAME?</v>
      </c>
    </row>
    <row r="323" spans="1:23" x14ac:dyDescent="0.35">
      <c r="A323" s="133">
        <f t="shared" si="39"/>
        <v>320</v>
      </c>
      <c r="B323" s="134" t="e" cm="1">
        <f t="array" aca="1" ref="B323" ca="1">B322+_xll.RiskNormal(0.5584 + 2*0.001787*A323 -3*0.00000155*A323^2 - 4*0.00000000133*A323^3,0.35*(0.5584 + 2*0.001787*A323 -3*0.00000155*A323^2 - 4*0.00000000133*A323^3),_xll.RiskTruncateP(0.05,0.95),_xll.RiskName("BW Gain"),_xll.RiskUnits("kg"))</f>
        <v>#NAME?</v>
      </c>
      <c r="C323" s="133" t="e" cm="1">
        <f t="array" aca="1" ref="C323" ca="1">_xll.RiskNormal(190,190*0.3941,_xll.RiskTruncateP(0.05,0.95),_xll.RiskName("Diet 1 Feed"),_xll.RiskUnits("ng/kg dry"))</f>
        <v>#NAME?</v>
      </c>
      <c r="D323" s="133">
        <v>0</v>
      </c>
      <c r="E323" s="163">
        <v>0</v>
      </c>
      <c r="F323" s="134"/>
      <c r="G323" s="134"/>
      <c r="H323" s="134"/>
      <c r="I323" s="134"/>
      <c r="J323" s="134"/>
      <c r="K323" s="134"/>
      <c r="L323" s="134" t="e" cm="1">
        <f t="array" aca="1" ref="L323" ca="1">_xll.RiskNormal(5.4702*LN(A323)-22.889,(5.4702*LN(A323)-22.889)*0.35,_xll.RiskTruncateP(0.05,0.95),_xll.RiskName("DMI"),_xll.RiskUnits("kg"))</f>
        <v>#NAME?</v>
      </c>
      <c r="M323" s="134" t="e" cm="1">
        <f t="array" aca="1" ref="M323" ca="1">_xll.RiskNormal(0.0243*L323,0.005*L323,_xll.RiskTruncateP(0.05,0.95),_xll.RiskName("Soil Intake"),_xll.RiskUnits("kg"))</f>
        <v>#NAME?</v>
      </c>
      <c r="N323" s="134" t="e">
        <f t="shared" ca="1" si="40"/>
        <v>#NAME?</v>
      </c>
      <c r="O323" s="134">
        <f t="shared" si="41"/>
        <v>0</v>
      </c>
      <c r="P323" s="134" t="e">
        <f t="shared" ca="1" si="44"/>
        <v>#NAME?</v>
      </c>
      <c r="Q323" s="134" t="e">
        <f t="shared" ca="1" si="44"/>
        <v>#NAME?</v>
      </c>
      <c r="R323" s="134" t="e">
        <f t="shared" ca="1" si="44"/>
        <v>#NAME?</v>
      </c>
      <c r="S323" s="134" t="e">
        <f t="shared" ca="1" si="42"/>
        <v>#NAME?</v>
      </c>
      <c r="T323" s="134" t="e" cm="1">
        <f t="array" aca="1" ref="T323" ca="1">U322-(U322*(0.5^(1/_xll.RiskNormal('SW7'!C$2,'SW7'!D$2,_xll.RiskTruncateP(0.05,0.95),_xll.RiskName("Halflife"),_xll.RiskUnits("d")))))</f>
        <v>#NAME?</v>
      </c>
      <c r="U323" s="134" t="e">
        <f t="shared" ca="1" si="43"/>
        <v>#NAME?</v>
      </c>
      <c r="V323" s="137" t="e" cm="1">
        <f t="array" aca="1" ref="V323" ca="1">(U323*_xll.RiskNormal('SW7'!C$3,'SW7'!D$3,_xll.RiskTruncateP(0.05,0.95),_xll.RiskName("PFAS MUSCLE FRAC"))/(B323*_xll.RiskNormal('SW7'!C$4,'SW7'!E$4,_xll.RiskTruncateP(0.05,0.95),_xll.RiskName("MUSCLE BW FRAC"))))/1000</f>
        <v>#NAME?</v>
      </c>
      <c r="W323" s="137" t="e" cm="1">
        <f t="array" aca="1" ref="W323" ca="1">V323/_xll.RiskNormal('SW7'!C$5,'SW7'!D$5,_xll.RiskTruncateP(0.05,0.95),_xll.RiskName("Serum Part"))</f>
        <v>#NAME?</v>
      </c>
    </row>
    <row r="324" spans="1:23" x14ac:dyDescent="0.35">
      <c r="A324" s="133">
        <f t="shared" si="39"/>
        <v>321</v>
      </c>
      <c r="B324" s="134" t="e" cm="1">
        <f t="array" aca="1" ref="B324" ca="1">B323+_xll.RiskNormal(0.5584 + 2*0.001787*A324 -3*0.00000155*A324^2 - 4*0.00000000133*A324^3,0.35*(0.5584 + 2*0.001787*A324 -3*0.00000155*A324^2 - 4*0.00000000133*A324^3),_xll.RiskTruncateP(0.05,0.95),_xll.RiskName("BW Gain"),_xll.RiskUnits("kg"))</f>
        <v>#NAME?</v>
      </c>
      <c r="C324" s="133" t="e" cm="1">
        <f t="array" aca="1" ref="C324" ca="1">_xll.RiskNormal(190,190*0.3941,_xll.RiskTruncateP(0.05,0.95),_xll.RiskName("Diet 1 Feed"),_xll.RiskUnits("ng/kg dry"))</f>
        <v>#NAME?</v>
      </c>
      <c r="D324" s="133">
        <v>0</v>
      </c>
      <c r="E324" s="163">
        <v>0</v>
      </c>
      <c r="F324" s="134"/>
      <c r="G324" s="134"/>
      <c r="H324" s="134"/>
      <c r="I324" s="134"/>
      <c r="J324" s="134"/>
      <c r="K324" s="134"/>
      <c r="L324" s="134" t="e" cm="1">
        <f t="array" aca="1" ref="L324" ca="1">_xll.RiskNormal(5.4702*LN(A324)-22.889,(5.4702*LN(A324)-22.889)*0.35,_xll.RiskTruncateP(0.05,0.95),_xll.RiskName("DMI"),_xll.RiskUnits("kg"))</f>
        <v>#NAME?</v>
      </c>
      <c r="M324" s="134" t="e" cm="1">
        <f t="array" aca="1" ref="M324" ca="1">_xll.RiskNormal(0.0243*L324,0.005*L324,_xll.RiskTruncateP(0.05,0.95),_xll.RiskName("Soil Intake"),_xll.RiskUnits("kg"))</f>
        <v>#NAME?</v>
      </c>
      <c r="N324" s="134" t="e">
        <f t="shared" ca="1" si="40"/>
        <v>#NAME?</v>
      </c>
      <c r="O324" s="134">
        <f t="shared" si="41"/>
        <v>0</v>
      </c>
      <c r="P324" s="134" t="e">
        <f t="shared" ca="1" si="44"/>
        <v>#NAME?</v>
      </c>
      <c r="Q324" s="134" t="e">
        <f t="shared" ca="1" si="44"/>
        <v>#NAME?</v>
      </c>
      <c r="R324" s="134" t="e">
        <f t="shared" ca="1" si="44"/>
        <v>#NAME?</v>
      </c>
      <c r="S324" s="134" t="e">
        <f t="shared" ca="1" si="42"/>
        <v>#NAME?</v>
      </c>
      <c r="T324" s="134" t="e" cm="1">
        <f t="array" aca="1" ref="T324" ca="1">U323-(U323*(0.5^(1/_xll.RiskNormal('SW7'!C$2,'SW7'!D$2,_xll.RiskTruncateP(0.05,0.95),_xll.RiskName("Halflife"),_xll.RiskUnits("d")))))</f>
        <v>#NAME?</v>
      </c>
      <c r="U324" s="134" t="e">
        <f t="shared" ca="1" si="43"/>
        <v>#NAME?</v>
      </c>
      <c r="V324" s="137" t="e" cm="1">
        <f t="array" aca="1" ref="V324" ca="1">(U324*_xll.RiskNormal('SW7'!C$3,'SW7'!D$3,_xll.RiskTruncateP(0.05,0.95),_xll.RiskName("PFAS MUSCLE FRAC"))/(B324*_xll.RiskNormal('SW7'!C$4,'SW7'!E$4,_xll.RiskTruncateP(0.05,0.95),_xll.RiskName("MUSCLE BW FRAC"))))/1000</f>
        <v>#NAME?</v>
      </c>
      <c r="W324" s="137" t="e" cm="1">
        <f t="array" aca="1" ref="W324" ca="1">V324/_xll.RiskNormal('SW7'!C$5,'SW7'!D$5,_xll.RiskTruncateP(0.05,0.95),_xll.RiskName("Serum Part"))</f>
        <v>#NAME?</v>
      </c>
    </row>
    <row r="325" spans="1:23" x14ac:dyDescent="0.35">
      <c r="A325" s="133">
        <f t="shared" ref="A325:A388" si="45">A324+1</f>
        <v>322</v>
      </c>
      <c r="B325" s="134" t="e" cm="1">
        <f t="array" aca="1" ref="B325" ca="1">B324+_xll.RiskNormal(0.5584 + 2*0.001787*A325 -3*0.00000155*A325^2 - 4*0.00000000133*A325^3,0.35*(0.5584 + 2*0.001787*A325 -3*0.00000155*A325^2 - 4*0.00000000133*A325^3),_xll.RiskTruncateP(0.05,0.95),_xll.RiskName("BW Gain"),_xll.RiskUnits("kg"))</f>
        <v>#NAME?</v>
      </c>
      <c r="C325" s="133" t="e" cm="1">
        <f t="array" aca="1" ref="C325" ca="1">_xll.RiskNormal(190,190*0.3941,_xll.RiskTruncateP(0.05,0.95),_xll.RiskName("Diet 1 Feed"),_xll.RiskUnits("ng/kg dry"))</f>
        <v>#NAME?</v>
      </c>
      <c r="D325" s="133">
        <v>0</v>
      </c>
      <c r="E325" s="163">
        <v>0</v>
      </c>
      <c r="F325" s="134"/>
      <c r="G325" s="134"/>
      <c r="H325" s="134"/>
      <c r="I325" s="134"/>
      <c r="J325" s="134"/>
      <c r="K325" s="134"/>
      <c r="L325" s="134" t="e" cm="1">
        <f t="array" aca="1" ref="L325" ca="1">_xll.RiskNormal(5.4702*LN(A325)-22.889,(5.4702*LN(A325)-22.889)*0.35,_xll.RiskTruncateP(0.05,0.95),_xll.RiskName("DMI"),_xll.RiskUnits("kg"))</f>
        <v>#NAME?</v>
      </c>
      <c r="M325" s="134" t="e" cm="1">
        <f t="array" aca="1" ref="M325" ca="1">_xll.RiskNormal(0.0243*L325,0.005*L325,_xll.RiskTruncateP(0.05,0.95),_xll.RiskName("Soil Intake"),_xll.RiskUnits("kg"))</f>
        <v>#NAME?</v>
      </c>
      <c r="N325" s="134" t="e">
        <f t="shared" ref="N325:N388" ca="1" si="46">4*L325</f>
        <v>#NAME?</v>
      </c>
      <c r="O325" s="134">
        <f t="shared" ref="O325:O388" si="47">J325*K325</f>
        <v>0</v>
      </c>
      <c r="P325" s="134" t="e">
        <f t="shared" ca="1" si="44"/>
        <v>#NAME?</v>
      </c>
      <c r="Q325" s="134" t="e">
        <f t="shared" ca="1" si="44"/>
        <v>#NAME?</v>
      </c>
      <c r="R325" s="134" t="e">
        <f t="shared" ca="1" si="44"/>
        <v>#NAME?</v>
      </c>
      <c r="S325" s="134" t="e">
        <f t="shared" ref="S325:S388" ca="1" si="48">SUM(O325:R325)</f>
        <v>#NAME?</v>
      </c>
      <c r="T325" s="134" t="e" cm="1">
        <f t="array" aca="1" ref="T325" ca="1">U324-(U324*(0.5^(1/_xll.RiskNormal('SW7'!C$2,'SW7'!D$2,_xll.RiskTruncateP(0.05,0.95),_xll.RiskName("Halflife"),_xll.RiskUnits("d")))))</f>
        <v>#NAME?</v>
      </c>
      <c r="U325" s="134" t="e">
        <f t="shared" ref="U325:U388" ca="1" si="49">U324+S324-T324</f>
        <v>#NAME?</v>
      </c>
      <c r="V325" s="137" t="e" cm="1">
        <f t="array" aca="1" ref="V325" ca="1">(U325*_xll.RiskNormal('SW7'!C$3,'SW7'!D$3,_xll.RiskTruncateP(0.05,0.95),_xll.RiskName("PFAS MUSCLE FRAC"))/(B325*_xll.RiskNormal('SW7'!C$4,'SW7'!E$4,_xll.RiskTruncateP(0.05,0.95),_xll.RiskName("MUSCLE BW FRAC"))))/1000</f>
        <v>#NAME?</v>
      </c>
      <c r="W325" s="137" t="e" cm="1">
        <f t="array" aca="1" ref="W325" ca="1">V325/_xll.RiskNormal('SW7'!C$5,'SW7'!D$5,_xll.RiskTruncateP(0.05,0.95),_xll.RiskName("Serum Part"))</f>
        <v>#NAME?</v>
      </c>
    </row>
    <row r="326" spans="1:23" x14ac:dyDescent="0.35">
      <c r="A326" s="133">
        <f t="shared" si="45"/>
        <v>323</v>
      </c>
      <c r="B326" s="134" t="e" cm="1">
        <f t="array" aca="1" ref="B326" ca="1">B325+_xll.RiskNormal(0.5584 + 2*0.001787*A326 -3*0.00000155*A326^2 - 4*0.00000000133*A326^3,0.35*(0.5584 + 2*0.001787*A326 -3*0.00000155*A326^2 - 4*0.00000000133*A326^3),_xll.RiskTruncateP(0.05,0.95),_xll.RiskName("BW Gain"),_xll.RiskUnits("kg"))</f>
        <v>#NAME?</v>
      </c>
      <c r="C326" s="133" t="e" cm="1">
        <f t="array" aca="1" ref="C326" ca="1">_xll.RiskNormal(190,190*0.3941,_xll.RiskTruncateP(0.05,0.95),_xll.RiskName("Diet 1 Feed"),_xll.RiskUnits("ng/kg dry"))</f>
        <v>#NAME?</v>
      </c>
      <c r="D326" s="133">
        <v>0</v>
      </c>
      <c r="E326" s="163">
        <v>0</v>
      </c>
      <c r="F326" s="134"/>
      <c r="G326" s="134"/>
      <c r="H326" s="134"/>
      <c r="I326" s="134"/>
      <c r="J326" s="134"/>
      <c r="K326" s="134"/>
      <c r="L326" s="134" t="e" cm="1">
        <f t="array" aca="1" ref="L326" ca="1">_xll.RiskNormal(5.4702*LN(A326)-22.889,(5.4702*LN(A326)-22.889)*0.35,_xll.RiskTruncateP(0.05,0.95),_xll.RiskName("DMI"),_xll.RiskUnits("kg"))</f>
        <v>#NAME?</v>
      </c>
      <c r="M326" s="134" t="e" cm="1">
        <f t="array" aca="1" ref="M326" ca="1">_xll.RiskNormal(0.0243*L326,0.005*L326,_xll.RiskTruncateP(0.05,0.95),_xll.RiskName("Soil Intake"),_xll.RiskUnits("kg"))</f>
        <v>#NAME?</v>
      </c>
      <c r="N326" s="134" t="e">
        <f t="shared" ca="1" si="46"/>
        <v>#NAME?</v>
      </c>
      <c r="O326" s="134">
        <f t="shared" si="47"/>
        <v>0</v>
      </c>
      <c r="P326" s="134" t="e">
        <f t="shared" ca="1" si="44"/>
        <v>#NAME?</v>
      </c>
      <c r="Q326" s="134" t="e">
        <f t="shared" ca="1" si="44"/>
        <v>#NAME?</v>
      </c>
      <c r="R326" s="134" t="e">
        <f t="shared" ca="1" si="44"/>
        <v>#NAME?</v>
      </c>
      <c r="S326" s="134" t="e">
        <f t="shared" ca="1" si="48"/>
        <v>#NAME?</v>
      </c>
      <c r="T326" s="134" t="e" cm="1">
        <f t="array" aca="1" ref="T326" ca="1">U325-(U325*(0.5^(1/_xll.RiskNormal('SW7'!C$2,'SW7'!D$2,_xll.RiskTruncateP(0.05,0.95),_xll.RiskName("Halflife"),_xll.RiskUnits("d")))))</f>
        <v>#NAME?</v>
      </c>
      <c r="U326" s="134" t="e">
        <f t="shared" ca="1" si="49"/>
        <v>#NAME?</v>
      </c>
      <c r="V326" s="137" t="e" cm="1">
        <f t="array" aca="1" ref="V326" ca="1">(U326*_xll.RiskNormal('SW7'!C$3,'SW7'!D$3,_xll.RiskTruncateP(0.05,0.95),_xll.RiskName("PFAS MUSCLE FRAC"))/(B326*_xll.RiskNormal('SW7'!C$4,'SW7'!E$4,_xll.RiskTruncateP(0.05,0.95),_xll.RiskName("MUSCLE BW FRAC"))))/1000</f>
        <v>#NAME?</v>
      </c>
      <c r="W326" s="137" t="e" cm="1">
        <f t="array" aca="1" ref="W326" ca="1">V326/_xll.RiskNormal('SW7'!C$5,'SW7'!D$5,_xll.RiskTruncateP(0.05,0.95),_xll.RiskName("Serum Part"))</f>
        <v>#NAME?</v>
      </c>
    </row>
    <row r="327" spans="1:23" x14ac:dyDescent="0.35">
      <c r="A327" s="133">
        <f t="shared" si="45"/>
        <v>324</v>
      </c>
      <c r="B327" s="134" t="e" cm="1">
        <f t="array" aca="1" ref="B327" ca="1">B326+_xll.RiskNormal(0.5584 + 2*0.001787*A327 -3*0.00000155*A327^2 - 4*0.00000000133*A327^3,0.35*(0.5584 + 2*0.001787*A327 -3*0.00000155*A327^2 - 4*0.00000000133*A327^3),_xll.RiskTruncateP(0.05,0.95),_xll.RiskName("BW Gain"),_xll.RiskUnits("kg"))</f>
        <v>#NAME?</v>
      </c>
      <c r="C327" s="133" t="e" cm="1">
        <f t="array" aca="1" ref="C327" ca="1">_xll.RiskNormal(190,190*0.3941,_xll.RiskTruncateP(0.05,0.95),_xll.RiskName("Diet 1 Feed"),_xll.RiskUnits("ng/kg dry"))</f>
        <v>#NAME?</v>
      </c>
      <c r="D327" s="133">
        <v>0</v>
      </c>
      <c r="E327" s="163">
        <v>0</v>
      </c>
      <c r="F327" s="134"/>
      <c r="G327" s="134"/>
      <c r="H327" s="134"/>
      <c r="I327" s="134"/>
      <c r="J327" s="134"/>
      <c r="K327" s="134"/>
      <c r="L327" s="134" t="e" cm="1">
        <f t="array" aca="1" ref="L327" ca="1">_xll.RiskNormal(5.4702*LN(A327)-22.889,(5.4702*LN(A327)-22.889)*0.35,_xll.RiskTruncateP(0.05,0.95),_xll.RiskName("DMI"),_xll.RiskUnits("kg"))</f>
        <v>#NAME?</v>
      </c>
      <c r="M327" s="134" t="e" cm="1">
        <f t="array" aca="1" ref="M327" ca="1">_xll.RiskNormal(0.0243*L327,0.005*L327,_xll.RiskTruncateP(0.05,0.95),_xll.RiskName("Soil Intake"),_xll.RiskUnits("kg"))</f>
        <v>#NAME?</v>
      </c>
      <c r="N327" s="134" t="e">
        <f t="shared" ca="1" si="46"/>
        <v>#NAME?</v>
      </c>
      <c r="O327" s="134">
        <f t="shared" si="47"/>
        <v>0</v>
      </c>
      <c r="P327" s="134" t="e">
        <f t="shared" ca="1" si="44"/>
        <v>#NAME?</v>
      </c>
      <c r="Q327" s="134" t="e">
        <f t="shared" ca="1" si="44"/>
        <v>#NAME?</v>
      </c>
      <c r="R327" s="134" t="e">
        <f t="shared" ca="1" si="44"/>
        <v>#NAME?</v>
      </c>
      <c r="S327" s="134" t="e">
        <f t="shared" ca="1" si="48"/>
        <v>#NAME?</v>
      </c>
      <c r="T327" s="134" t="e" cm="1">
        <f t="array" aca="1" ref="T327" ca="1">U326-(U326*(0.5^(1/_xll.RiskNormal('SW7'!C$2,'SW7'!D$2,_xll.RiskTruncateP(0.05,0.95),_xll.RiskName("Halflife"),_xll.RiskUnits("d")))))</f>
        <v>#NAME?</v>
      </c>
      <c r="U327" s="134" t="e">
        <f t="shared" ca="1" si="49"/>
        <v>#NAME?</v>
      </c>
      <c r="V327" s="137" t="e" cm="1">
        <f t="array" aca="1" ref="V327" ca="1">(U327*_xll.RiskNormal('SW7'!C$3,'SW7'!D$3,_xll.RiskTruncateP(0.05,0.95),_xll.RiskName("PFAS MUSCLE FRAC"))/(B327*_xll.RiskNormal('SW7'!C$4,'SW7'!E$4,_xll.RiskTruncateP(0.05,0.95),_xll.RiskName("MUSCLE BW FRAC"))))/1000</f>
        <v>#NAME?</v>
      </c>
      <c r="W327" s="137" t="e" cm="1">
        <f t="array" aca="1" ref="W327" ca="1">V327/_xll.RiskNormal('SW7'!C$5,'SW7'!D$5,_xll.RiskTruncateP(0.05,0.95),_xll.RiskName("Serum Part"))</f>
        <v>#NAME?</v>
      </c>
    </row>
    <row r="328" spans="1:23" x14ac:dyDescent="0.35">
      <c r="A328" s="133">
        <f t="shared" si="45"/>
        <v>325</v>
      </c>
      <c r="B328" s="134" t="e" cm="1">
        <f t="array" aca="1" ref="B328" ca="1">B327+_xll.RiskNormal(0.5584 + 2*0.001787*A328 -3*0.00000155*A328^2 - 4*0.00000000133*A328^3,0.35*(0.5584 + 2*0.001787*A328 -3*0.00000155*A328^2 - 4*0.00000000133*A328^3),_xll.RiskTruncateP(0.05,0.95),_xll.RiskName("BW Gain"),_xll.RiskUnits("kg"))</f>
        <v>#NAME?</v>
      </c>
      <c r="C328" s="133" t="e" cm="1">
        <f t="array" aca="1" ref="C328" ca="1">_xll.RiskNormal(190,190*0.3941,_xll.RiskTruncateP(0.05,0.95),_xll.RiskName("Diet 1 Feed"),_xll.RiskUnits("ng/kg dry"))</f>
        <v>#NAME?</v>
      </c>
      <c r="D328" s="133">
        <v>0</v>
      </c>
      <c r="E328" s="163">
        <v>0</v>
      </c>
      <c r="F328" s="134"/>
      <c r="G328" s="134"/>
      <c r="H328" s="134"/>
      <c r="I328" s="134"/>
      <c r="J328" s="134"/>
      <c r="K328" s="134"/>
      <c r="L328" s="134" t="e" cm="1">
        <f t="array" aca="1" ref="L328" ca="1">_xll.RiskNormal(5.4702*LN(A328)-22.889,(5.4702*LN(A328)-22.889)*0.35,_xll.RiskTruncateP(0.05,0.95),_xll.RiskName("DMI"),_xll.RiskUnits("kg"))</f>
        <v>#NAME?</v>
      </c>
      <c r="M328" s="134" t="e" cm="1">
        <f t="array" aca="1" ref="M328" ca="1">_xll.RiskNormal(0.0243*L328,0.005*L328,_xll.RiskTruncateP(0.05,0.95),_xll.RiskName("Soil Intake"),_xll.RiskUnits("kg"))</f>
        <v>#NAME?</v>
      </c>
      <c r="N328" s="134" t="e">
        <f t="shared" ca="1" si="46"/>
        <v>#NAME?</v>
      </c>
      <c r="O328" s="134">
        <f t="shared" si="47"/>
        <v>0</v>
      </c>
      <c r="P328" s="134" t="e">
        <f t="shared" ca="1" si="44"/>
        <v>#NAME?</v>
      </c>
      <c r="Q328" s="134" t="e">
        <f t="shared" ca="1" si="44"/>
        <v>#NAME?</v>
      </c>
      <c r="R328" s="134" t="e">
        <f t="shared" ca="1" si="44"/>
        <v>#NAME?</v>
      </c>
      <c r="S328" s="134" t="e">
        <f t="shared" ca="1" si="48"/>
        <v>#NAME?</v>
      </c>
      <c r="T328" s="134" t="e" cm="1">
        <f t="array" aca="1" ref="T328" ca="1">U327-(U327*(0.5^(1/_xll.RiskNormal('SW7'!C$2,'SW7'!D$2,_xll.RiskTruncateP(0.05,0.95),_xll.RiskName("Halflife"),_xll.RiskUnits("d")))))</f>
        <v>#NAME?</v>
      </c>
      <c r="U328" s="134" t="e">
        <f t="shared" ca="1" si="49"/>
        <v>#NAME?</v>
      </c>
      <c r="V328" s="137" t="e" cm="1">
        <f t="array" aca="1" ref="V328" ca="1">(U328*_xll.RiskNormal('SW7'!C$3,'SW7'!D$3,_xll.RiskTruncateP(0.05,0.95),_xll.RiskName("PFAS MUSCLE FRAC"))/(B328*_xll.RiskNormal('SW7'!C$4,'SW7'!E$4,_xll.RiskTruncateP(0.05,0.95),_xll.RiskName("MUSCLE BW FRAC"))))/1000</f>
        <v>#NAME?</v>
      </c>
      <c r="W328" s="137" t="e" cm="1">
        <f t="array" aca="1" ref="W328" ca="1">V328/_xll.RiskNormal('SW7'!C$5,'SW7'!D$5,_xll.RiskTruncateP(0.05,0.95),_xll.RiskName("Serum Part"))</f>
        <v>#NAME?</v>
      </c>
    </row>
    <row r="329" spans="1:23" x14ac:dyDescent="0.35">
      <c r="A329" s="133">
        <f t="shared" si="45"/>
        <v>326</v>
      </c>
      <c r="B329" s="134" t="e" cm="1">
        <f t="array" aca="1" ref="B329" ca="1">B328+_xll.RiskNormal(0.5584 + 2*0.001787*A329 -3*0.00000155*A329^2 - 4*0.00000000133*A329^3,0.35*(0.5584 + 2*0.001787*A329 -3*0.00000155*A329^2 - 4*0.00000000133*A329^3),_xll.RiskTruncateP(0.05,0.95),_xll.RiskName("BW Gain"),_xll.RiskUnits("kg"))</f>
        <v>#NAME?</v>
      </c>
      <c r="C329" s="133" t="e" cm="1">
        <f t="array" aca="1" ref="C329" ca="1">_xll.RiskNormal(190,190*0.3941,_xll.RiskTruncateP(0.05,0.95),_xll.RiskName("Diet 1 Feed"),_xll.RiskUnits("ng/kg dry"))</f>
        <v>#NAME?</v>
      </c>
      <c r="D329" s="133">
        <v>0</v>
      </c>
      <c r="E329" s="163">
        <v>0</v>
      </c>
      <c r="F329" s="134"/>
      <c r="G329" s="134"/>
      <c r="H329" s="134"/>
      <c r="I329" s="134"/>
      <c r="J329" s="134"/>
      <c r="K329" s="134"/>
      <c r="L329" s="134" t="e" cm="1">
        <f t="array" aca="1" ref="L329" ca="1">_xll.RiskNormal(5.4702*LN(A329)-22.889,(5.4702*LN(A329)-22.889)*0.35,_xll.RiskTruncateP(0.05,0.95),_xll.RiskName("DMI"),_xll.RiskUnits("kg"))</f>
        <v>#NAME?</v>
      </c>
      <c r="M329" s="134" t="e" cm="1">
        <f t="array" aca="1" ref="M329" ca="1">_xll.RiskNormal(0.0243*L329,0.005*L329,_xll.RiskTruncateP(0.05,0.95),_xll.RiskName("Soil Intake"),_xll.RiskUnits("kg"))</f>
        <v>#NAME?</v>
      </c>
      <c r="N329" s="134" t="e">
        <f t="shared" ca="1" si="46"/>
        <v>#NAME?</v>
      </c>
      <c r="O329" s="134">
        <f t="shared" si="47"/>
        <v>0</v>
      </c>
      <c r="P329" s="134" t="e">
        <f t="shared" ca="1" si="44"/>
        <v>#NAME?</v>
      </c>
      <c r="Q329" s="134" t="e">
        <f t="shared" ca="1" si="44"/>
        <v>#NAME?</v>
      </c>
      <c r="R329" s="134" t="e">
        <f t="shared" ca="1" si="44"/>
        <v>#NAME?</v>
      </c>
      <c r="S329" s="134" t="e">
        <f t="shared" ca="1" si="48"/>
        <v>#NAME?</v>
      </c>
      <c r="T329" s="134" t="e" cm="1">
        <f t="array" aca="1" ref="T329" ca="1">U328-(U328*(0.5^(1/_xll.RiskNormal('SW7'!C$2,'SW7'!D$2,_xll.RiskTruncateP(0.05,0.95),_xll.RiskName("Halflife"),_xll.RiskUnits("d")))))</f>
        <v>#NAME?</v>
      </c>
      <c r="U329" s="134" t="e">
        <f t="shared" ca="1" si="49"/>
        <v>#NAME?</v>
      </c>
      <c r="V329" s="137" t="e" cm="1">
        <f t="array" aca="1" ref="V329" ca="1">(U329*_xll.RiskNormal('SW7'!C$3,'SW7'!D$3,_xll.RiskTruncateP(0.05,0.95),_xll.RiskName("PFAS MUSCLE FRAC"))/(B329*_xll.RiskNormal('SW7'!C$4,'SW7'!E$4,_xll.RiskTruncateP(0.05,0.95),_xll.RiskName("MUSCLE BW FRAC"))))/1000</f>
        <v>#NAME?</v>
      </c>
      <c r="W329" s="137" t="e" cm="1">
        <f t="array" aca="1" ref="W329" ca="1">V329/_xll.RiskNormal('SW7'!C$5,'SW7'!D$5,_xll.RiskTruncateP(0.05,0.95),_xll.RiskName("Serum Part"))</f>
        <v>#NAME?</v>
      </c>
    </row>
    <row r="330" spans="1:23" x14ac:dyDescent="0.35">
      <c r="A330" s="133">
        <f t="shared" si="45"/>
        <v>327</v>
      </c>
      <c r="B330" s="134" t="e" cm="1">
        <f t="array" aca="1" ref="B330" ca="1">B329+_xll.RiskNormal(0.5584 + 2*0.001787*A330 -3*0.00000155*A330^2 - 4*0.00000000133*A330^3,0.35*(0.5584 + 2*0.001787*A330 -3*0.00000155*A330^2 - 4*0.00000000133*A330^3),_xll.RiskTruncateP(0.05,0.95),_xll.RiskName("BW Gain"),_xll.RiskUnits("kg"))</f>
        <v>#NAME?</v>
      </c>
      <c r="C330" s="133" t="e" cm="1">
        <f t="array" aca="1" ref="C330" ca="1">_xll.RiskNormal(190,190*0.3941,_xll.RiskTruncateP(0.05,0.95),_xll.RiskName("Diet 1 Feed"),_xll.RiskUnits("ng/kg dry"))</f>
        <v>#NAME?</v>
      </c>
      <c r="D330" s="133">
        <v>0</v>
      </c>
      <c r="E330" s="163">
        <v>0</v>
      </c>
      <c r="F330" s="134"/>
      <c r="G330" s="134"/>
      <c r="H330" s="134"/>
      <c r="I330" s="134"/>
      <c r="J330" s="134"/>
      <c r="K330" s="134"/>
      <c r="L330" s="134" t="e" cm="1">
        <f t="array" aca="1" ref="L330" ca="1">_xll.RiskNormal(5.4702*LN(A330)-22.889,(5.4702*LN(A330)-22.889)*0.35,_xll.RiskTruncateP(0.05,0.95),_xll.RiskName("DMI"),_xll.RiskUnits("kg"))</f>
        <v>#NAME?</v>
      </c>
      <c r="M330" s="134" t="e" cm="1">
        <f t="array" aca="1" ref="M330" ca="1">_xll.RiskNormal(0.0243*L330,0.005*L330,_xll.RiskTruncateP(0.05,0.95),_xll.RiskName("Soil Intake"),_xll.RiskUnits("kg"))</f>
        <v>#NAME?</v>
      </c>
      <c r="N330" s="134" t="e">
        <f t="shared" ca="1" si="46"/>
        <v>#NAME?</v>
      </c>
      <c r="O330" s="134">
        <f t="shared" si="47"/>
        <v>0</v>
      </c>
      <c r="P330" s="134" t="e">
        <f t="shared" ca="1" si="44"/>
        <v>#NAME?</v>
      </c>
      <c r="Q330" s="134" t="e">
        <f t="shared" ca="1" si="44"/>
        <v>#NAME?</v>
      </c>
      <c r="R330" s="134" t="e">
        <f t="shared" ca="1" si="44"/>
        <v>#NAME?</v>
      </c>
      <c r="S330" s="134" t="e">
        <f t="shared" ca="1" si="48"/>
        <v>#NAME?</v>
      </c>
      <c r="T330" s="134" t="e" cm="1">
        <f t="array" aca="1" ref="T330" ca="1">U329-(U329*(0.5^(1/_xll.RiskNormal('SW7'!C$2,'SW7'!D$2,_xll.RiskTruncateP(0.05,0.95),_xll.RiskName("Halflife"),_xll.RiskUnits("d")))))</f>
        <v>#NAME?</v>
      </c>
      <c r="U330" s="134" t="e">
        <f t="shared" ca="1" si="49"/>
        <v>#NAME?</v>
      </c>
      <c r="V330" s="137" t="e" cm="1">
        <f t="array" aca="1" ref="V330" ca="1">(U330*_xll.RiskNormal('SW7'!C$3,'SW7'!D$3,_xll.RiskTruncateP(0.05,0.95),_xll.RiskName("PFAS MUSCLE FRAC"))/(B330*_xll.RiskNormal('SW7'!C$4,'SW7'!E$4,_xll.RiskTruncateP(0.05,0.95),_xll.RiskName("MUSCLE BW FRAC"))))/1000</f>
        <v>#NAME?</v>
      </c>
      <c r="W330" s="137" t="e" cm="1">
        <f t="array" aca="1" ref="W330" ca="1">V330/_xll.RiskNormal('SW7'!C$5,'SW7'!D$5,_xll.RiskTruncateP(0.05,0.95),_xll.RiskName("Serum Part"))</f>
        <v>#NAME?</v>
      </c>
    </row>
    <row r="331" spans="1:23" x14ac:dyDescent="0.35">
      <c r="A331" s="133">
        <f t="shared" si="45"/>
        <v>328</v>
      </c>
      <c r="B331" s="134" t="e" cm="1">
        <f t="array" aca="1" ref="B331" ca="1">B330+_xll.RiskNormal(0.5584 + 2*0.001787*A331 -3*0.00000155*A331^2 - 4*0.00000000133*A331^3,0.35*(0.5584 + 2*0.001787*A331 -3*0.00000155*A331^2 - 4*0.00000000133*A331^3),_xll.RiskTruncateP(0.05,0.95),_xll.RiskName("BW Gain"),_xll.RiskUnits("kg"))</f>
        <v>#NAME?</v>
      </c>
      <c r="C331" s="133" t="e" cm="1">
        <f t="array" aca="1" ref="C331" ca="1">_xll.RiskNormal(190,190*0.3941,_xll.RiskTruncateP(0.05,0.95),_xll.RiskName("Diet 1 Feed"),_xll.RiskUnits("ng/kg dry"))</f>
        <v>#NAME?</v>
      </c>
      <c r="D331" s="133">
        <v>0</v>
      </c>
      <c r="E331" s="163">
        <v>0</v>
      </c>
      <c r="F331" s="134"/>
      <c r="G331" s="134"/>
      <c r="H331" s="134"/>
      <c r="I331" s="134"/>
      <c r="J331" s="134"/>
      <c r="K331" s="134"/>
      <c r="L331" s="134" t="e" cm="1">
        <f t="array" aca="1" ref="L331" ca="1">_xll.RiskNormal(5.4702*LN(A331)-22.889,(5.4702*LN(A331)-22.889)*0.35,_xll.RiskTruncateP(0.05,0.95),_xll.RiskName("DMI"),_xll.RiskUnits("kg"))</f>
        <v>#NAME?</v>
      </c>
      <c r="M331" s="134" t="e" cm="1">
        <f t="array" aca="1" ref="M331" ca="1">_xll.RiskNormal(0.0243*L331,0.005*L331,_xll.RiskTruncateP(0.05,0.95),_xll.RiskName("Soil Intake"),_xll.RiskUnits("kg"))</f>
        <v>#NAME?</v>
      </c>
      <c r="N331" s="134" t="e">
        <f t="shared" ca="1" si="46"/>
        <v>#NAME?</v>
      </c>
      <c r="O331" s="134">
        <f t="shared" si="47"/>
        <v>0</v>
      </c>
      <c r="P331" s="134" t="e">
        <f t="shared" ca="1" si="44"/>
        <v>#NAME?</v>
      </c>
      <c r="Q331" s="134" t="e">
        <f t="shared" ca="1" si="44"/>
        <v>#NAME?</v>
      </c>
      <c r="R331" s="134" t="e">
        <f t="shared" ca="1" si="44"/>
        <v>#NAME?</v>
      </c>
      <c r="S331" s="134" t="e">
        <f t="shared" ca="1" si="48"/>
        <v>#NAME?</v>
      </c>
      <c r="T331" s="134" t="e" cm="1">
        <f t="array" aca="1" ref="T331" ca="1">U330-(U330*(0.5^(1/_xll.RiskNormal('SW7'!C$2,'SW7'!D$2,_xll.RiskTruncateP(0.05,0.95),_xll.RiskName("Halflife"),_xll.RiskUnits("d")))))</f>
        <v>#NAME?</v>
      </c>
      <c r="U331" s="134" t="e">
        <f t="shared" ca="1" si="49"/>
        <v>#NAME?</v>
      </c>
      <c r="V331" s="137" t="e" cm="1">
        <f t="array" aca="1" ref="V331" ca="1">(U331*_xll.RiskNormal('SW7'!C$3,'SW7'!D$3,_xll.RiskTruncateP(0.05,0.95),_xll.RiskName("PFAS MUSCLE FRAC"))/(B331*_xll.RiskNormal('SW7'!C$4,'SW7'!E$4,_xll.RiskTruncateP(0.05,0.95),_xll.RiskName("MUSCLE BW FRAC"))))/1000</f>
        <v>#NAME?</v>
      </c>
      <c r="W331" s="137" t="e" cm="1">
        <f t="array" aca="1" ref="W331" ca="1">V331/_xll.RiskNormal('SW7'!C$5,'SW7'!D$5,_xll.RiskTruncateP(0.05,0.95),_xll.RiskName("Serum Part"))</f>
        <v>#NAME?</v>
      </c>
    </row>
    <row r="332" spans="1:23" x14ac:dyDescent="0.35">
      <c r="A332" s="133">
        <f t="shared" si="45"/>
        <v>329</v>
      </c>
      <c r="B332" s="134" t="e" cm="1">
        <f t="array" aca="1" ref="B332" ca="1">B331+_xll.RiskNormal(0.5584 + 2*0.001787*A332 -3*0.00000155*A332^2 - 4*0.00000000133*A332^3,0.35*(0.5584 + 2*0.001787*A332 -3*0.00000155*A332^2 - 4*0.00000000133*A332^3),_xll.RiskTruncateP(0.05,0.95),_xll.RiskName("BW Gain"),_xll.RiskUnits("kg"))</f>
        <v>#NAME?</v>
      </c>
      <c r="C332" s="133" t="e" cm="1">
        <f t="array" aca="1" ref="C332" ca="1">_xll.RiskNormal(190,190*0.3941,_xll.RiskTruncateP(0.05,0.95),_xll.RiskName("Diet 1 Feed"),_xll.RiskUnits("ng/kg dry"))</f>
        <v>#NAME?</v>
      </c>
      <c r="D332" s="133">
        <v>0</v>
      </c>
      <c r="E332" s="163">
        <v>0</v>
      </c>
      <c r="F332" s="134"/>
      <c r="G332" s="134"/>
      <c r="H332" s="134"/>
      <c r="I332" s="134"/>
      <c r="J332" s="134"/>
      <c r="K332" s="134"/>
      <c r="L332" s="134" t="e" cm="1">
        <f t="array" aca="1" ref="L332" ca="1">_xll.RiskNormal(5.4702*LN(A332)-22.889,(5.4702*LN(A332)-22.889)*0.35,_xll.RiskTruncateP(0.05,0.95),_xll.RiskName("DMI"),_xll.RiskUnits("kg"))</f>
        <v>#NAME?</v>
      </c>
      <c r="M332" s="134" t="e" cm="1">
        <f t="array" aca="1" ref="M332" ca="1">_xll.RiskNormal(0.0243*L332,0.005*L332,_xll.RiskTruncateP(0.05,0.95),_xll.RiskName("Soil Intake"),_xll.RiskUnits("kg"))</f>
        <v>#NAME?</v>
      </c>
      <c r="N332" s="134" t="e">
        <f t="shared" ca="1" si="46"/>
        <v>#NAME?</v>
      </c>
      <c r="O332" s="134">
        <f t="shared" si="47"/>
        <v>0</v>
      </c>
      <c r="P332" s="134" t="e">
        <f t="shared" ca="1" si="44"/>
        <v>#NAME?</v>
      </c>
      <c r="Q332" s="134" t="e">
        <f t="shared" ca="1" si="44"/>
        <v>#NAME?</v>
      </c>
      <c r="R332" s="134" t="e">
        <f t="shared" ca="1" si="44"/>
        <v>#NAME?</v>
      </c>
      <c r="S332" s="134" t="e">
        <f t="shared" ca="1" si="48"/>
        <v>#NAME?</v>
      </c>
      <c r="T332" s="134" t="e" cm="1">
        <f t="array" aca="1" ref="T332" ca="1">U331-(U331*(0.5^(1/_xll.RiskNormal('SW7'!C$2,'SW7'!D$2,_xll.RiskTruncateP(0.05,0.95),_xll.RiskName("Halflife"),_xll.RiskUnits("d")))))</f>
        <v>#NAME?</v>
      </c>
      <c r="U332" s="134" t="e">
        <f t="shared" ca="1" si="49"/>
        <v>#NAME?</v>
      </c>
      <c r="V332" s="137" t="e" cm="1">
        <f t="array" aca="1" ref="V332" ca="1">(U332*_xll.RiskNormal('SW7'!C$3,'SW7'!D$3,_xll.RiskTruncateP(0.05,0.95),_xll.RiskName("PFAS MUSCLE FRAC"))/(B332*_xll.RiskNormal('SW7'!C$4,'SW7'!E$4,_xll.RiskTruncateP(0.05,0.95),_xll.RiskName("MUSCLE BW FRAC"))))/1000</f>
        <v>#NAME?</v>
      </c>
      <c r="W332" s="137" t="e" cm="1">
        <f t="array" aca="1" ref="W332" ca="1">V332/_xll.RiskNormal('SW7'!C$5,'SW7'!D$5,_xll.RiskTruncateP(0.05,0.95),_xll.RiskName("Serum Part"))</f>
        <v>#NAME?</v>
      </c>
    </row>
    <row r="333" spans="1:23" x14ac:dyDescent="0.35">
      <c r="A333" s="133">
        <f t="shared" si="45"/>
        <v>330</v>
      </c>
      <c r="B333" s="134" t="e" cm="1">
        <f t="array" aca="1" ref="B333" ca="1">B332+_xll.RiskNormal(0.5584 + 2*0.001787*A333 -3*0.00000155*A333^2 - 4*0.00000000133*A333^3,0.35*(0.5584 + 2*0.001787*A333 -3*0.00000155*A333^2 - 4*0.00000000133*A333^3),_xll.RiskTruncateP(0.05,0.95),_xll.RiskName("BW Gain"),_xll.RiskUnits("kg"))</f>
        <v>#NAME?</v>
      </c>
      <c r="C333" s="133" t="e" cm="1">
        <f t="array" aca="1" ref="C333" ca="1">_xll.RiskNormal(190,190*0.3941,_xll.RiskTruncateP(0.05,0.95),_xll.RiskName("Diet 1 Feed"),_xll.RiskUnits("ng/kg dry"))</f>
        <v>#NAME?</v>
      </c>
      <c r="D333" s="133">
        <v>0</v>
      </c>
      <c r="E333" s="163">
        <v>0</v>
      </c>
      <c r="F333" s="134"/>
      <c r="G333" s="134"/>
      <c r="H333" s="134"/>
      <c r="I333" s="134"/>
      <c r="J333" s="134"/>
      <c r="K333" s="134"/>
      <c r="L333" s="134" t="e" cm="1">
        <f t="array" aca="1" ref="L333" ca="1">_xll.RiskNormal(5.4702*LN(A333)-22.889,(5.4702*LN(A333)-22.889)*0.35,_xll.RiskTruncateP(0.05,0.95),_xll.RiskName("DMI"),_xll.RiskUnits("kg"))</f>
        <v>#NAME?</v>
      </c>
      <c r="M333" s="134" t="e" cm="1">
        <f t="array" aca="1" ref="M333" ca="1">_xll.RiskNormal(0.0243*L333,0.005*L333,_xll.RiskTruncateP(0.05,0.95),_xll.RiskName("Soil Intake"),_xll.RiskUnits("kg"))</f>
        <v>#NAME?</v>
      </c>
      <c r="N333" s="134" t="e">
        <f t="shared" ca="1" si="46"/>
        <v>#NAME?</v>
      </c>
      <c r="O333" s="134">
        <f t="shared" si="47"/>
        <v>0</v>
      </c>
      <c r="P333" s="134" t="e">
        <f t="shared" ca="1" si="44"/>
        <v>#NAME?</v>
      </c>
      <c r="Q333" s="134" t="e">
        <f t="shared" ca="1" si="44"/>
        <v>#NAME?</v>
      </c>
      <c r="R333" s="134" t="e">
        <f t="shared" ca="1" si="44"/>
        <v>#NAME?</v>
      </c>
      <c r="S333" s="134" t="e">
        <f t="shared" ca="1" si="48"/>
        <v>#NAME?</v>
      </c>
      <c r="T333" s="134" t="e" cm="1">
        <f t="array" aca="1" ref="T333" ca="1">U332-(U332*(0.5^(1/_xll.RiskNormal('SW7'!C$2,'SW7'!D$2,_xll.RiskTruncateP(0.05,0.95),_xll.RiskName("Halflife"),_xll.RiskUnits("d")))))</f>
        <v>#NAME?</v>
      </c>
      <c r="U333" s="134" t="e">
        <f t="shared" ca="1" si="49"/>
        <v>#NAME?</v>
      </c>
      <c r="V333" s="137" t="e" cm="1">
        <f t="array" aca="1" ref="V333" ca="1">(U333*_xll.RiskNormal('SW7'!C$3,'SW7'!D$3,_xll.RiskTruncateP(0.05,0.95),_xll.RiskName("PFAS MUSCLE FRAC"))/(B333*_xll.RiskNormal('SW7'!C$4,'SW7'!E$4,_xll.RiskTruncateP(0.05,0.95),_xll.RiskName("MUSCLE BW FRAC"))))/1000</f>
        <v>#NAME?</v>
      </c>
      <c r="W333" s="137" t="e" cm="1">
        <f t="array" aca="1" ref="W333" ca="1">V333/_xll.RiskNormal('SW7'!C$5,'SW7'!D$5,_xll.RiskTruncateP(0.05,0.95),_xll.RiskName("Serum Part"))</f>
        <v>#NAME?</v>
      </c>
    </row>
    <row r="334" spans="1:23" x14ac:dyDescent="0.35">
      <c r="A334" s="133">
        <f t="shared" si="45"/>
        <v>331</v>
      </c>
      <c r="B334" s="134" t="e" cm="1">
        <f t="array" aca="1" ref="B334" ca="1">B333+_xll.RiskNormal(0.5584 + 2*0.001787*A334 -3*0.00000155*A334^2 - 4*0.00000000133*A334^3,0.35*(0.5584 + 2*0.001787*A334 -3*0.00000155*A334^2 - 4*0.00000000133*A334^3),_xll.RiskTruncateP(0.05,0.95),_xll.RiskName("BW Gain"),_xll.RiskUnits("kg"))</f>
        <v>#NAME?</v>
      </c>
      <c r="C334" s="133" t="e" cm="1">
        <f t="array" aca="1" ref="C334" ca="1">_xll.RiskNormal(190,190*0.3941,_xll.RiskTruncateP(0.05,0.95),_xll.RiskName("Diet 1 Feed"),_xll.RiskUnits("ng/kg dry"))</f>
        <v>#NAME?</v>
      </c>
      <c r="D334" s="133">
        <v>0</v>
      </c>
      <c r="E334" s="163">
        <v>0</v>
      </c>
      <c r="F334" s="134"/>
      <c r="G334" s="134"/>
      <c r="H334" s="134"/>
      <c r="I334" s="134"/>
      <c r="J334" s="134"/>
      <c r="K334" s="134"/>
      <c r="L334" s="134" t="e" cm="1">
        <f t="array" aca="1" ref="L334" ca="1">_xll.RiskNormal(5.4702*LN(A334)-22.889,(5.4702*LN(A334)-22.889)*0.35,_xll.RiskTruncateP(0.05,0.95),_xll.RiskName("DMI"),_xll.RiskUnits("kg"))</f>
        <v>#NAME?</v>
      </c>
      <c r="M334" s="134" t="e" cm="1">
        <f t="array" aca="1" ref="M334" ca="1">_xll.RiskNormal(0.0243*L334,0.005*L334,_xll.RiskTruncateP(0.05,0.95),_xll.RiskName("Soil Intake"),_xll.RiskUnits("kg"))</f>
        <v>#NAME?</v>
      </c>
      <c r="N334" s="134" t="e">
        <f t="shared" ca="1" si="46"/>
        <v>#NAME?</v>
      </c>
      <c r="O334" s="134">
        <f t="shared" si="47"/>
        <v>0</v>
      </c>
      <c r="P334" s="134" t="e">
        <f t="shared" ca="1" si="44"/>
        <v>#NAME?</v>
      </c>
      <c r="Q334" s="134" t="e">
        <f t="shared" ca="1" si="44"/>
        <v>#NAME?</v>
      </c>
      <c r="R334" s="134" t="e">
        <f t="shared" ca="1" si="44"/>
        <v>#NAME?</v>
      </c>
      <c r="S334" s="134" t="e">
        <f t="shared" ca="1" si="48"/>
        <v>#NAME?</v>
      </c>
      <c r="T334" s="134" t="e" cm="1">
        <f t="array" aca="1" ref="T334" ca="1">U333-(U333*(0.5^(1/_xll.RiskNormal('SW7'!C$2,'SW7'!D$2,_xll.RiskTruncateP(0.05,0.95),_xll.RiskName("Halflife"),_xll.RiskUnits("d")))))</f>
        <v>#NAME?</v>
      </c>
      <c r="U334" s="134" t="e">
        <f t="shared" ca="1" si="49"/>
        <v>#NAME?</v>
      </c>
      <c r="V334" s="137" t="e" cm="1">
        <f t="array" aca="1" ref="V334" ca="1">(U334*_xll.RiskNormal('SW7'!C$3,'SW7'!D$3,_xll.RiskTruncateP(0.05,0.95),_xll.RiskName("PFAS MUSCLE FRAC"))/(B334*_xll.RiskNormal('SW7'!C$4,'SW7'!E$4,_xll.RiskTruncateP(0.05,0.95),_xll.RiskName("MUSCLE BW FRAC"))))/1000</f>
        <v>#NAME?</v>
      </c>
      <c r="W334" s="137" t="e" cm="1">
        <f t="array" aca="1" ref="W334" ca="1">V334/_xll.RiskNormal('SW7'!C$5,'SW7'!D$5,_xll.RiskTruncateP(0.05,0.95),_xll.RiskName("Serum Part"))</f>
        <v>#NAME?</v>
      </c>
    </row>
    <row r="335" spans="1:23" x14ac:dyDescent="0.35">
      <c r="A335" s="133">
        <f t="shared" si="45"/>
        <v>332</v>
      </c>
      <c r="B335" s="134" t="e" cm="1">
        <f t="array" aca="1" ref="B335" ca="1">B334+_xll.RiskNormal(0.5584 + 2*0.001787*A335 -3*0.00000155*A335^2 - 4*0.00000000133*A335^3,0.35*(0.5584 + 2*0.001787*A335 -3*0.00000155*A335^2 - 4*0.00000000133*A335^3),_xll.RiskTruncateP(0.05,0.95),_xll.RiskName("BW Gain"),_xll.RiskUnits("kg"))</f>
        <v>#NAME?</v>
      </c>
      <c r="C335" s="133" t="e" cm="1">
        <f t="array" aca="1" ref="C335" ca="1">_xll.RiskNormal(190,190*0.3941,_xll.RiskTruncateP(0.05,0.95),_xll.RiskName("Diet 1 Feed"),_xll.RiskUnits("ng/kg dry"))</f>
        <v>#NAME?</v>
      </c>
      <c r="D335" s="133">
        <v>0</v>
      </c>
      <c r="E335" s="163">
        <v>0</v>
      </c>
      <c r="F335" s="134"/>
      <c r="G335" s="134"/>
      <c r="H335" s="134"/>
      <c r="I335" s="134"/>
      <c r="J335" s="134"/>
      <c r="K335" s="134"/>
      <c r="L335" s="134" t="e" cm="1">
        <f t="array" aca="1" ref="L335" ca="1">_xll.RiskNormal(5.4702*LN(A335)-22.889,(5.4702*LN(A335)-22.889)*0.35,_xll.RiskTruncateP(0.05,0.95),_xll.RiskName("DMI"),_xll.RiskUnits("kg"))</f>
        <v>#NAME?</v>
      </c>
      <c r="M335" s="134" t="e" cm="1">
        <f t="array" aca="1" ref="M335" ca="1">_xll.RiskNormal(0.0243*L335,0.005*L335,_xll.RiskTruncateP(0.05,0.95),_xll.RiskName("Soil Intake"),_xll.RiskUnits("kg"))</f>
        <v>#NAME?</v>
      </c>
      <c r="N335" s="134" t="e">
        <f t="shared" ca="1" si="46"/>
        <v>#NAME?</v>
      </c>
      <c r="O335" s="134">
        <f t="shared" si="47"/>
        <v>0</v>
      </c>
      <c r="P335" s="134" t="e">
        <f t="shared" ca="1" si="44"/>
        <v>#NAME?</v>
      </c>
      <c r="Q335" s="134" t="e">
        <f t="shared" ca="1" si="44"/>
        <v>#NAME?</v>
      </c>
      <c r="R335" s="134" t="e">
        <f t="shared" ca="1" si="44"/>
        <v>#NAME?</v>
      </c>
      <c r="S335" s="134" t="e">
        <f t="shared" ca="1" si="48"/>
        <v>#NAME?</v>
      </c>
      <c r="T335" s="134" t="e" cm="1">
        <f t="array" aca="1" ref="T335" ca="1">U334-(U334*(0.5^(1/_xll.RiskNormal('SW7'!C$2,'SW7'!D$2,_xll.RiskTruncateP(0.05,0.95),_xll.RiskName("Halflife"),_xll.RiskUnits("d")))))</f>
        <v>#NAME?</v>
      </c>
      <c r="U335" s="134" t="e">
        <f t="shared" ca="1" si="49"/>
        <v>#NAME?</v>
      </c>
      <c r="V335" s="137" t="e" cm="1">
        <f t="array" aca="1" ref="V335" ca="1">(U335*_xll.RiskNormal('SW7'!C$3,'SW7'!D$3,_xll.RiskTruncateP(0.05,0.95),_xll.RiskName("PFAS MUSCLE FRAC"))/(B335*_xll.RiskNormal('SW7'!C$4,'SW7'!E$4,_xll.RiskTruncateP(0.05,0.95),_xll.RiskName("MUSCLE BW FRAC"))))/1000</f>
        <v>#NAME?</v>
      </c>
      <c r="W335" s="137" t="e" cm="1">
        <f t="array" aca="1" ref="W335" ca="1">V335/_xll.RiskNormal('SW7'!C$5,'SW7'!D$5,_xll.RiskTruncateP(0.05,0.95),_xll.RiskName("Serum Part"))</f>
        <v>#NAME?</v>
      </c>
    </row>
    <row r="336" spans="1:23" x14ac:dyDescent="0.35">
      <c r="A336" s="133">
        <f t="shared" si="45"/>
        <v>333</v>
      </c>
      <c r="B336" s="134" t="e" cm="1">
        <f t="array" aca="1" ref="B336" ca="1">B335+_xll.RiskNormal(0.5584 + 2*0.001787*A336 -3*0.00000155*A336^2 - 4*0.00000000133*A336^3,0.35*(0.5584 + 2*0.001787*A336 -3*0.00000155*A336^2 - 4*0.00000000133*A336^3),_xll.RiskTruncateP(0.05,0.95),_xll.RiskName("BW Gain"),_xll.RiskUnits("kg"))</f>
        <v>#NAME?</v>
      </c>
      <c r="C336" s="133" t="e" cm="1">
        <f t="array" aca="1" ref="C336" ca="1">_xll.RiskNormal(190,190*0.3941,_xll.RiskTruncateP(0.05,0.95),_xll.RiskName("Diet 1 Feed"),_xll.RiskUnits("ng/kg dry"))</f>
        <v>#NAME?</v>
      </c>
      <c r="D336" s="133">
        <v>0</v>
      </c>
      <c r="E336" s="163">
        <v>0</v>
      </c>
      <c r="F336" s="134"/>
      <c r="G336" s="134"/>
      <c r="H336" s="134"/>
      <c r="I336" s="134"/>
      <c r="J336" s="134"/>
      <c r="K336" s="134"/>
      <c r="L336" s="134" t="e" cm="1">
        <f t="array" aca="1" ref="L336" ca="1">_xll.RiskNormal(5.4702*LN(A336)-22.889,(5.4702*LN(A336)-22.889)*0.35,_xll.RiskTruncateP(0.05,0.95),_xll.RiskName("DMI"),_xll.RiskUnits("kg"))</f>
        <v>#NAME?</v>
      </c>
      <c r="M336" s="134" t="e" cm="1">
        <f t="array" aca="1" ref="M336" ca="1">_xll.RiskNormal(0.0243*L336,0.005*L336,_xll.RiskTruncateP(0.05,0.95),_xll.RiskName("Soil Intake"),_xll.RiskUnits("kg"))</f>
        <v>#NAME?</v>
      </c>
      <c r="N336" s="134" t="e">
        <f t="shared" ca="1" si="46"/>
        <v>#NAME?</v>
      </c>
      <c r="O336" s="134">
        <f t="shared" si="47"/>
        <v>0</v>
      </c>
      <c r="P336" s="134" t="e">
        <f t="shared" ca="1" si="44"/>
        <v>#NAME?</v>
      </c>
      <c r="Q336" s="134" t="e">
        <f t="shared" ca="1" si="44"/>
        <v>#NAME?</v>
      </c>
      <c r="R336" s="134" t="e">
        <f t="shared" ca="1" si="44"/>
        <v>#NAME?</v>
      </c>
      <c r="S336" s="134" t="e">
        <f t="shared" ca="1" si="48"/>
        <v>#NAME?</v>
      </c>
      <c r="T336" s="134" t="e" cm="1">
        <f t="array" aca="1" ref="T336" ca="1">U335-(U335*(0.5^(1/_xll.RiskNormal('SW7'!C$2,'SW7'!D$2,_xll.RiskTruncateP(0.05,0.95),_xll.RiskName("Halflife"),_xll.RiskUnits("d")))))</f>
        <v>#NAME?</v>
      </c>
      <c r="U336" s="134" t="e">
        <f t="shared" ca="1" si="49"/>
        <v>#NAME?</v>
      </c>
      <c r="V336" s="137" t="e" cm="1">
        <f t="array" aca="1" ref="V336" ca="1">(U336*_xll.RiskNormal('SW7'!C$3,'SW7'!D$3,_xll.RiskTruncateP(0.05,0.95),_xll.RiskName("PFAS MUSCLE FRAC"))/(B336*_xll.RiskNormal('SW7'!C$4,'SW7'!E$4,_xll.RiskTruncateP(0.05,0.95),_xll.RiskName("MUSCLE BW FRAC"))))/1000</f>
        <v>#NAME?</v>
      </c>
      <c r="W336" s="137" t="e" cm="1">
        <f t="array" aca="1" ref="W336" ca="1">V336/_xll.RiskNormal('SW7'!C$5,'SW7'!D$5,_xll.RiskTruncateP(0.05,0.95),_xll.RiskName("Serum Part"))</f>
        <v>#NAME?</v>
      </c>
    </row>
    <row r="337" spans="1:23" x14ac:dyDescent="0.35">
      <c r="A337" s="133">
        <f t="shared" si="45"/>
        <v>334</v>
      </c>
      <c r="B337" s="134" t="e" cm="1">
        <f t="array" aca="1" ref="B337" ca="1">B336+_xll.RiskNormal(0.5584 + 2*0.001787*A337 -3*0.00000155*A337^2 - 4*0.00000000133*A337^3,0.35*(0.5584 + 2*0.001787*A337 -3*0.00000155*A337^2 - 4*0.00000000133*A337^3),_xll.RiskTruncateP(0.05,0.95),_xll.RiskName("BW Gain"),_xll.RiskUnits("kg"))</f>
        <v>#NAME?</v>
      </c>
      <c r="C337" s="133" t="e" cm="1">
        <f t="array" aca="1" ref="C337" ca="1">_xll.RiskNormal(190,190*0.3941,_xll.RiskTruncateP(0.05,0.95),_xll.RiskName("Diet 1 Feed"),_xll.RiskUnits("ng/kg dry"))</f>
        <v>#NAME?</v>
      </c>
      <c r="D337" s="133">
        <v>0</v>
      </c>
      <c r="E337" s="163">
        <v>0</v>
      </c>
      <c r="F337" s="134"/>
      <c r="G337" s="134"/>
      <c r="H337" s="134"/>
      <c r="I337" s="134"/>
      <c r="J337" s="134"/>
      <c r="K337" s="134"/>
      <c r="L337" s="134" t="e" cm="1">
        <f t="array" aca="1" ref="L337" ca="1">_xll.RiskNormal(5.4702*LN(A337)-22.889,(5.4702*LN(A337)-22.889)*0.35,_xll.RiskTruncateP(0.05,0.95),_xll.RiskName("DMI"),_xll.RiskUnits("kg"))</f>
        <v>#NAME?</v>
      </c>
      <c r="M337" s="134" t="e" cm="1">
        <f t="array" aca="1" ref="M337" ca="1">_xll.RiskNormal(0.0243*L337,0.005*L337,_xll.RiskTruncateP(0.05,0.95),_xll.RiskName("Soil Intake"),_xll.RiskUnits("kg"))</f>
        <v>#NAME?</v>
      </c>
      <c r="N337" s="134" t="e">
        <f t="shared" ca="1" si="46"/>
        <v>#NAME?</v>
      </c>
      <c r="O337" s="134">
        <f t="shared" si="47"/>
        <v>0</v>
      </c>
      <c r="P337" s="134" t="e">
        <f t="shared" ca="1" si="44"/>
        <v>#NAME?</v>
      </c>
      <c r="Q337" s="134" t="e">
        <f t="shared" ca="1" si="44"/>
        <v>#NAME?</v>
      </c>
      <c r="R337" s="134" t="e">
        <f t="shared" ca="1" si="44"/>
        <v>#NAME?</v>
      </c>
      <c r="S337" s="134" t="e">
        <f t="shared" ca="1" si="48"/>
        <v>#NAME?</v>
      </c>
      <c r="T337" s="134" t="e" cm="1">
        <f t="array" aca="1" ref="T337" ca="1">U336-(U336*(0.5^(1/_xll.RiskNormal('SW7'!C$2,'SW7'!D$2,_xll.RiskTruncateP(0.05,0.95),_xll.RiskName("Halflife"),_xll.RiskUnits("d")))))</f>
        <v>#NAME?</v>
      </c>
      <c r="U337" s="134" t="e">
        <f t="shared" ca="1" si="49"/>
        <v>#NAME?</v>
      </c>
      <c r="V337" s="137" t="e" cm="1">
        <f t="array" aca="1" ref="V337" ca="1">(U337*_xll.RiskNormal('SW7'!C$3,'SW7'!D$3,_xll.RiskTruncateP(0.05,0.95),_xll.RiskName("PFAS MUSCLE FRAC"))/(B337*_xll.RiskNormal('SW7'!C$4,'SW7'!E$4,_xll.RiskTruncateP(0.05,0.95),_xll.RiskName("MUSCLE BW FRAC"))))/1000</f>
        <v>#NAME?</v>
      </c>
      <c r="W337" s="137" t="e" cm="1">
        <f t="array" aca="1" ref="W337" ca="1">V337/_xll.RiskNormal('SW7'!C$5,'SW7'!D$5,_xll.RiskTruncateP(0.05,0.95),_xll.RiskName("Serum Part"))</f>
        <v>#NAME?</v>
      </c>
    </row>
    <row r="338" spans="1:23" x14ac:dyDescent="0.35">
      <c r="A338" s="133">
        <f t="shared" si="45"/>
        <v>335</v>
      </c>
      <c r="B338" s="134" t="e" cm="1">
        <f t="array" aca="1" ref="B338" ca="1">B337+_xll.RiskNormal(0.5584 + 2*0.001787*A338 -3*0.00000155*A338^2 - 4*0.00000000133*A338^3,0.35*(0.5584 + 2*0.001787*A338 -3*0.00000155*A338^2 - 4*0.00000000133*A338^3),_xll.RiskTruncateP(0.05,0.95),_xll.RiskName("BW Gain"),_xll.RiskUnits("kg"))</f>
        <v>#NAME?</v>
      </c>
      <c r="C338" s="133" t="e" cm="1">
        <f t="array" aca="1" ref="C338" ca="1">_xll.RiskNormal(190,190*0.3941,_xll.RiskTruncateP(0.05,0.95),_xll.RiskName("Diet 1 Feed"),_xll.RiskUnits("ng/kg dry"))</f>
        <v>#NAME?</v>
      </c>
      <c r="D338" s="133">
        <v>0</v>
      </c>
      <c r="E338" s="163">
        <v>0</v>
      </c>
      <c r="F338" s="134"/>
      <c r="G338" s="134"/>
      <c r="H338" s="134"/>
      <c r="I338" s="134"/>
      <c r="J338" s="134"/>
      <c r="K338" s="134"/>
      <c r="L338" s="134" t="e" cm="1">
        <f t="array" aca="1" ref="L338" ca="1">_xll.RiskNormal(5.4702*LN(A338)-22.889,(5.4702*LN(A338)-22.889)*0.35,_xll.RiskTruncateP(0.05,0.95),_xll.RiskName("DMI"),_xll.RiskUnits("kg"))</f>
        <v>#NAME?</v>
      </c>
      <c r="M338" s="134" t="e" cm="1">
        <f t="array" aca="1" ref="M338" ca="1">_xll.RiskNormal(0.0243*L338,0.005*L338,_xll.RiskTruncateP(0.05,0.95),_xll.RiskName("Soil Intake"),_xll.RiskUnits("kg"))</f>
        <v>#NAME?</v>
      </c>
      <c r="N338" s="134" t="e">
        <f t="shared" ca="1" si="46"/>
        <v>#NAME?</v>
      </c>
      <c r="O338" s="134">
        <f t="shared" si="47"/>
        <v>0</v>
      </c>
      <c r="P338" s="134" t="e">
        <f t="shared" ca="1" si="44"/>
        <v>#NAME?</v>
      </c>
      <c r="Q338" s="134" t="e">
        <f t="shared" ca="1" si="44"/>
        <v>#NAME?</v>
      </c>
      <c r="R338" s="134" t="e">
        <f t="shared" ca="1" si="44"/>
        <v>#NAME?</v>
      </c>
      <c r="S338" s="134" t="e">
        <f t="shared" ca="1" si="48"/>
        <v>#NAME?</v>
      </c>
      <c r="T338" s="134" t="e" cm="1">
        <f t="array" aca="1" ref="T338" ca="1">U337-(U337*(0.5^(1/_xll.RiskNormal('SW7'!C$2,'SW7'!D$2,_xll.RiskTruncateP(0.05,0.95),_xll.RiskName("Halflife"),_xll.RiskUnits("d")))))</f>
        <v>#NAME?</v>
      </c>
      <c r="U338" s="134" t="e">
        <f t="shared" ca="1" si="49"/>
        <v>#NAME?</v>
      </c>
      <c r="V338" s="137" t="e" cm="1">
        <f t="array" aca="1" ref="V338" ca="1">(U338*_xll.RiskNormal('SW7'!C$3,'SW7'!D$3,_xll.RiskTruncateP(0.05,0.95),_xll.RiskName("PFAS MUSCLE FRAC"))/(B338*_xll.RiskNormal('SW7'!C$4,'SW7'!E$4,_xll.RiskTruncateP(0.05,0.95),_xll.RiskName("MUSCLE BW FRAC"))))/1000</f>
        <v>#NAME?</v>
      </c>
      <c r="W338" s="137" t="e" cm="1">
        <f t="array" aca="1" ref="W338" ca="1">V338/_xll.RiskNormal('SW7'!C$5,'SW7'!D$5,_xll.RiskTruncateP(0.05,0.95),_xll.RiskName("Serum Part"))</f>
        <v>#NAME?</v>
      </c>
    </row>
    <row r="339" spans="1:23" x14ac:dyDescent="0.35">
      <c r="A339" s="133">
        <f t="shared" si="45"/>
        <v>336</v>
      </c>
      <c r="B339" s="134" t="e" cm="1">
        <f t="array" aca="1" ref="B339" ca="1">B338+_xll.RiskNormal(0.5584 + 2*0.001787*A339 -3*0.00000155*A339^2 - 4*0.00000000133*A339^3,0.35*(0.5584 + 2*0.001787*A339 -3*0.00000155*A339^2 - 4*0.00000000133*A339^3),_xll.RiskTruncateP(0.05,0.95),_xll.RiskName("BW Gain"),_xll.RiskUnits("kg"))</f>
        <v>#NAME?</v>
      </c>
      <c r="C339" s="133" t="e" cm="1">
        <f t="array" aca="1" ref="C339" ca="1">_xll.RiskNormal(190,190*0.3941,_xll.RiskTruncateP(0.05,0.95),_xll.RiskName("Diet 1 Feed"),_xll.RiskUnits("ng/kg dry"))</f>
        <v>#NAME?</v>
      </c>
      <c r="D339" s="133">
        <v>0</v>
      </c>
      <c r="E339" s="163">
        <v>0</v>
      </c>
      <c r="F339" s="134"/>
      <c r="G339" s="134"/>
      <c r="H339" s="134"/>
      <c r="I339" s="134"/>
      <c r="J339" s="134"/>
      <c r="K339" s="134"/>
      <c r="L339" s="134" t="e" cm="1">
        <f t="array" aca="1" ref="L339" ca="1">_xll.RiskNormal(5.4702*LN(A339)-22.889,(5.4702*LN(A339)-22.889)*0.35,_xll.RiskTruncateP(0.05,0.95),_xll.RiskName("DMI"),_xll.RiskUnits("kg"))</f>
        <v>#NAME?</v>
      </c>
      <c r="M339" s="134" t="e" cm="1">
        <f t="array" aca="1" ref="M339" ca="1">_xll.RiskNormal(0.0243*L339,0.005*L339,_xll.RiskTruncateP(0.05,0.95),_xll.RiskName("Soil Intake"),_xll.RiskUnits("kg"))</f>
        <v>#NAME?</v>
      </c>
      <c r="N339" s="134" t="e">
        <f t="shared" ca="1" si="46"/>
        <v>#NAME?</v>
      </c>
      <c r="O339" s="134">
        <f t="shared" si="47"/>
        <v>0</v>
      </c>
      <c r="P339" s="134" t="e">
        <f t="shared" ca="1" si="44"/>
        <v>#NAME?</v>
      </c>
      <c r="Q339" s="134" t="e">
        <f t="shared" ca="1" si="44"/>
        <v>#NAME?</v>
      </c>
      <c r="R339" s="134" t="e">
        <f t="shared" ca="1" si="44"/>
        <v>#NAME?</v>
      </c>
      <c r="S339" s="134" t="e">
        <f t="shared" ca="1" si="48"/>
        <v>#NAME?</v>
      </c>
      <c r="T339" s="134" t="e" cm="1">
        <f t="array" aca="1" ref="T339" ca="1">U338-(U338*(0.5^(1/_xll.RiskNormal('SW7'!C$2,'SW7'!D$2,_xll.RiskTruncateP(0.05,0.95),_xll.RiskName("Halflife"),_xll.RiskUnits("d")))))</f>
        <v>#NAME?</v>
      </c>
      <c r="U339" s="134" t="e">
        <f t="shared" ca="1" si="49"/>
        <v>#NAME?</v>
      </c>
      <c r="V339" s="137" t="e" cm="1">
        <f t="array" aca="1" ref="V339" ca="1">(U339*_xll.RiskNormal('SW7'!C$3,'SW7'!D$3,_xll.RiskTruncateP(0.05,0.95),_xll.RiskName("PFAS MUSCLE FRAC"))/(B339*_xll.RiskNormal('SW7'!C$4,'SW7'!E$4,_xll.RiskTruncateP(0.05,0.95),_xll.RiskName("MUSCLE BW FRAC"))))/1000</f>
        <v>#NAME?</v>
      </c>
      <c r="W339" s="137" t="e" cm="1">
        <f t="array" aca="1" ref="W339" ca="1">V339/_xll.RiskNormal('SW7'!C$5,'SW7'!D$5,_xll.RiskTruncateP(0.05,0.95),_xll.RiskName("Serum Part"))</f>
        <v>#NAME?</v>
      </c>
    </row>
    <row r="340" spans="1:23" x14ac:dyDescent="0.35">
      <c r="A340" s="133">
        <f t="shared" si="45"/>
        <v>337</v>
      </c>
      <c r="B340" s="134" t="e" cm="1">
        <f t="array" aca="1" ref="B340" ca="1">B339+_xll.RiskNormal(0.5584 + 2*0.001787*A340 -3*0.00000155*A340^2 - 4*0.00000000133*A340^3,0.35*(0.5584 + 2*0.001787*A340 -3*0.00000155*A340^2 - 4*0.00000000133*A340^3),_xll.RiskTruncateP(0.05,0.95),_xll.RiskName("BW Gain"),_xll.RiskUnits("kg"))</f>
        <v>#NAME?</v>
      </c>
      <c r="C340" s="133" t="e" cm="1">
        <f t="array" aca="1" ref="C340" ca="1">_xll.RiskNormal(190,190*0.3941,_xll.RiskTruncateP(0.05,0.95),_xll.RiskName("Diet 1 Feed"),_xll.RiskUnits("ng/kg dry"))</f>
        <v>#NAME?</v>
      </c>
      <c r="D340" s="133">
        <v>0</v>
      </c>
      <c r="E340" s="163">
        <v>0</v>
      </c>
      <c r="F340" s="134"/>
      <c r="G340" s="134"/>
      <c r="H340" s="134"/>
      <c r="I340" s="134"/>
      <c r="J340" s="134"/>
      <c r="K340" s="134"/>
      <c r="L340" s="134" t="e" cm="1">
        <f t="array" aca="1" ref="L340" ca="1">_xll.RiskNormal(5.4702*LN(A340)-22.889,(5.4702*LN(A340)-22.889)*0.35,_xll.RiskTruncateP(0.05,0.95),_xll.RiskName("DMI"),_xll.RiskUnits("kg"))</f>
        <v>#NAME?</v>
      </c>
      <c r="M340" s="134" t="e" cm="1">
        <f t="array" aca="1" ref="M340" ca="1">_xll.RiskNormal(0.0243*L340,0.005*L340,_xll.RiskTruncateP(0.05,0.95),_xll.RiskName("Soil Intake"),_xll.RiskUnits("kg"))</f>
        <v>#NAME?</v>
      </c>
      <c r="N340" s="134" t="e">
        <f t="shared" ca="1" si="46"/>
        <v>#NAME?</v>
      </c>
      <c r="O340" s="134">
        <f t="shared" si="47"/>
        <v>0</v>
      </c>
      <c r="P340" s="134" t="e">
        <f t="shared" ca="1" si="44"/>
        <v>#NAME?</v>
      </c>
      <c r="Q340" s="134" t="e">
        <f t="shared" ca="1" si="44"/>
        <v>#NAME?</v>
      </c>
      <c r="R340" s="134" t="e">
        <f t="shared" ca="1" si="44"/>
        <v>#NAME?</v>
      </c>
      <c r="S340" s="134" t="e">
        <f t="shared" ca="1" si="48"/>
        <v>#NAME?</v>
      </c>
      <c r="T340" s="134" t="e" cm="1">
        <f t="array" aca="1" ref="T340" ca="1">U339-(U339*(0.5^(1/_xll.RiskNormal('SW7'!C$2,'SW7'!D$2,_xll.RiskTruncateP(0.05,0.95),_xll.RiskName("Halflife"),_xll.RiskUnits("d")))))</f>
        <v>#NAME?</v>
      </c>
      <c r="U340" s="134" t="e">
        <f t="shared" ca="1" si="49"/>
        <v>#NAME?</v>
      </c>
      <c r="V340" s="137" t="e" cm="1">
        <f t="array" aca="1" ref="V340" ca="1">(U340*_xll.RiskNormal('SW7'!C$3,'SW7'!D$3,_xll.RiskTruncateP(0.05,0.95),_xll.RiskName("PFAS MUSCLE FRAC"))/(B340*_xll.RiskNormal('SW7'!C$4,'SW7'!E$4,_xll.RiskTruncateP(0.05,0.95),_xll.RiskName("MUSCLE BW FRAC"))))/1000</f>
        <v>#NAME?</v>
      </c>
      <c r="W340" s="137" t="e" cm="1">
        <f t="array" aca="1" ref="W340" ca="1">V340/_xll.RiskNormal('SW7'!C$5,'SW7'!D$5,_xll.RiskTruncateP(0.05,0.95),_xll.RiskName("Serum Part"))</f>
        <v>#NAME?</v>
      </c>
    </row>
    <row r="341" spans="1:23" x14ac:dyDescent="0.35">
      <c r="A341" s="133">
        <f t="shared" si="45"/>
        <v>338</v>
      </c>
      <c r="B341" s="134" t="e" cm="1">
        <f t="array" aca="1" ref="B341" ca="1">B340+_xll.RiskNormal(0.5584 + 2*0.001787*A341 -3*0.00000155*A341^2 - 4*0.00000000133*A341^3,0.35*(0.5584 + 2*0.001787*A341 -3*0.00000155*A341^2 - 4*0.00000000133*A341^3),_xll.RiskTruncateP(0.05,0.95),_xll.RiskName("BW Gain"),_xll.RiskUnits("kg"))</f>
        <v>#NAME?</v>
      </c>
      <c r="C341" s="133" t="e" cm="1">
        <f t="array" aca="1" ref="C341" ca="1">_xll.RiskNormal(190,190*0.3941,_xll.RiskTruncateP(0.05,0.95),_xll.RiskName("Diet 1 Feed"),_xll.RiskUnits("ng/kg dry"))</f>
        <v>#NAME?</v>
      </c>
      <c r="D341" s="133">
        <v>0</v>
      </c>
      <c r="E341" s="163">
        <v>0</v>
      </c>
      <c r="F341" s="134"/>
      <c r="G341" s="134"/>
      <c r="H341" s="134"/>
      <c r="I341" s="134"/>
      <c r="J341" s="134"/>
      <c r="K341" s="134"/>
      <c r="L341" s="134" t="e" cm="1">
        <f t="array" aca="1" ref="L341" ca="1">_xll.RiskNormal(5.4702*LN(A341)-22.889,(5.4702*LN(A341)-22.889)*0.35,_xll.RiskTruncateP(0.05,0.95),_xll.RiskName("DMI"),_xll.RiskUnits("kg"))</f>
        <v>#NAME?</v>
      </c>
      <c r="M341" s="134" t="e" cm="1">
        <f t="array" aca="1" ref="M341" ca="1">_xll.RiskNormal(0.0243*L341,0.005*L341,_xll.RiskTruncateP(0.05,0.95),_xll.RiskName("Soil Intake"),_xll.RiskUnits("kg"))</f>
        <v>#NAME?</v>
      </c>
      <c r="N341" s="134" t="e">
        <f t="shared" ca="1" si="46"/>
        <v>#NAME?</v>
      </c>
      <c r="O341" s="134">
        <f t="shared" si="47"/>
        <v>0</v>
      </c>
      <c r="P341" s="134" t="e">
        <f t="shared" ca="1" si="44"/>
        <v>#NAME?</v>
      </c>
      <c r="Q341" s="134" t="e">
        <f t="shared" ca="1" si="44"/>
        <v>#NAME?</v>
      </c>
      <c r="R341" s="134" t="e">
        <f t="shared" ca="1" si="44"/>
        <v>#NAME?</v>
      </c>
      <c r="S341" s="134" t="e">
        <f t="shared" ca="1" si="48"/>
        <v>#NAME?</v>
      </c>
      <c r="T341" s="134" t="e" cm="1">
        <f t="array" aca="1" ref="T341" ca="1">U340-(U340*(0.5^(1/_xll.RiskNormal('SW7'!C$2,'SW7'!D$2,_xll.RiskTruncateP(0.05,0.95),_xll.RiskName("Halflife"),_xll.RiskUnits("d")))))</f>
        <v>#NAME?</v>
      </c>
      <c r="U341" s="134" t="e">
        <f t="shared" ca="1" si="49"/>
        <v>#NAME?</v>
      </c>
      <c r="V341" s="137" t="e" cm="1">
        <f t="array" aca="1" ref="V341" ca="1">(U341*_xll.RiskNormal('SW7'!C$3,'SW7'!D$3,_xll.RiskTruncateP(0.05,0.95),_xll.RiskName("PFAS MUSCLE FRAC"))/(B341*_xll.RiskNormal('SW7'!C$4,'SW7'!E$4,_xll.RiskTruncateP(0.05,0.95),_xll.RiskName("MUSCLE BW FRAC"))))/1000</f>
        <v>#NAME?</v>
      </c>
      <c r="W341" s="137" t="e" cm="1">
        <f t="array" aca="1" ref="W341" ca="1">V341/_xll.RiskNormal('SW7'!C$5,'SW7'!D$5,_xll.RiskTruncateP(0.05,0.95),_xll.RiskName("Serum Part"))</f>
        <v>#NAME?</v>
      </c>
    </row>
    <row r="342" spans="1:23" x14ac:dyDescent="0.35">
      <c r="A342" s="133">
        <f t="shared" si="45"/>
        <v>339</v>
      </c>
      <c r="B342" s="134" t="e" cm="1">
        <f t="array" aca="1" ref="B342" ca="1">B341+_xll.RiskNormal(0.5584 + 2*0.001787*A342 -3*0.00000155*A342^2 - 4*0.00000000133*A342^3,0.35*(0.5584 + 2*0.001787*A342 -3*0.00000155*A342^2 - 4*0.00000000133*A342^3),_xll.RiskTruncateP(0.05,0.95),_xll.RiskName("BW Gain"),_xll.RiskUnits("kg"))</f>
        <v>#NAME?</v>
      </c>
      <c r="C342" s="133" t="e" cm="1">
        <f t="array" aca="1" ref="C342" ca="1">_xll.RiskNormal(190,190*0.3941,_xll.RiskTruncateP(0.05,0.95),_xll.RiskName("Diet 1 Feed"),_xll.RiskUnits("ng/kg dry"))</f>
        <v>#NAME?</v>
      </c>
      <c r="D342" s="133">
        <v>0</v>
      </c>
      <c r="E342" s="163">
        <v>0</v>
      </c>
      <c r="F342" s="134"/>
      <c r="G342" s="134"/>
      <c r="H342" s="134"/>
      <c r="I342" s="134"/>
      <c r="J342" s="134"/>
      <c r="K342" s="134"/>
      <c r="L342" s="134" t="e" cm="1">
        <f t="array" aca="1" ref="L342" ca="1">_xll.RiskNormal(5.4702*LN(A342)-22.889,(5.4702*LN(A342)-22.889)*0.35,_xll.RiskTruncateP(0.05,0.95),_xll.RiskName("DMI"),_xll.RiskUnits("kg"))</f>
        <v>#NAME?</v>
      </c>
      <c r="M342" s="134" t="e" cm="1">
        <f t="array" aca="1" ref="M342" ca="1">_xll.RiskNormal(0.0243*L342,0.005*L342,_xll.RiskTruncateP(0.05,0.95),_xll.RiskName("Soil Intake"),_xll.RiskUnits("kg"))</f>
        <v>#NAME?</v>
      </c>
      <c r="N342" s="134" t="e">
        <f t="shared" ca="1" si="46"/>
        <v>#NAME?</v>
      </c>
      <c r="O342" s="134">
        <f t="shared" si="47"/>
        <v>0</v>
      </c>
      <c r="P342" s="134" t="e">
        <f t="shared" ca="1" si="44"/>
        <v>#NAME?</v>
      </c>
      <c r="Q342" s="134" t="e">
        <f t="shared" ca="1" si="44"/>
        <v>#NAME?</v>
      </c>
      <c r="R342" s="134" t="e">
        <f t="shared" ca="1" si="44"/>
        <v>#NAME?</v>
      </c>
      <c r="S342" s="134" t="e">
        <f t="shared" ca="1" si="48"/>
        <v>#NAME?</v>
      </c>
      <c r="T342" s="134" t="e" cm="1">
        <f t="array" aca="1" ref="T342" ca="1">U341-(U341*(0.5^(1/_xll.RiskNormal('SW7'!C$2,'SW7'!D$2,_xll.RiskTruncateP(0.05,0.95),_xll.RiskName("Halflife"),_xll.RiskUnits("d")))))</f>
        <v>#NAME?</v>
      </c>
      <c r="U342" s="134" t="e">
        <f t="shared" ca="1" si="49"/>
        <v>#NAME?</v>
      </c>
      <c r="V342" s="137" t="e" cm="1">
        <f t="array" aca="1" ref="V342" ca="1">(U342*_xll.RiskNormal('SW7'!C$3,'SW7'!D$3,_xll.RiskTruncateP(0.05,0.95),_xll.RiskName("PFAS MUSCLE FRAC"))/(B342*_xll.RiskNormal('SW7'!C$4,'SW7'!E$4,_xll.RiskTruncateP(0.05,0.95),_xll.RiskName("MUSCLE BW FRAC"))))/1000</f>
        <v>#NAME?</v>
      </c>
      <c r="W342" s="137" t="e" cm="1">
        <f t="array" aca="1" ref="W342" ca="1">V342/_xll.RiskNormal('SW7'!C$5,'SW7'!D$5,_xll.RiskTruncateP(0.05,0.95),_xll.RiskName("Serum Part"))</f>
        <v>#NAME?</v>
      </c>
    </row>
    <row r="343" spans="1:23" x14ac:dyDescent="0.35">
      <c r="A343" s="133">
        <f t="shared" si="45"/>
        <v>340</v>
      </c>
      <c r="B343" s="134" t="e" cm="1">
        <f t="array" aca="1" ref="B343" ca="1">B342+_xll.RiskNormal(0.5584 + 2*0.001787*A343 -3*0.00000155*A343^2 - 4*0.00000000133*A343^3,0.35*(0.5584 + 2*0.001787*A343 -3*0.00000155*A343^2 - 4*0.00000000133*A343^3),_xll.RiskTruncateP(0.05,0.95),_xll.RiskName("BW Gain"),_xll.RiskUnits("kg"))</f>
        <v>#NAME?</v>
      </c>
      <c r="C343" s="133" t="e" cm="1">
        <f t="array" aca="1" ref="C343" ca="1">_xll.RiskNormal(190,190*0.3941,_xll.RiskTruncateP(0.05,0.95),_xll.RiskName("Diet 1 Feed"),_xll.RiskUnits("ng/kg dry"))</f>
        <v>#NAME?</v>
      </c>
      <c r="D343" s="133">
        <v>0</v>
      </c>
      <c r="E343" s="163">
        <v>0</v>
      </c>
      <c r="F343" s="134"/>
      <c r="G343" s="134"/>
      <c r="H343" s="134"/>
      <c r="I343" s="134"/>
      <c r="J343" s="134"/>
      <c r="K343" s="134"/>
      <c r="L343" s="134" t="e" cm="1">
        <f t="array" aca="1" ref="L343" ca="1">_xll.RiskNormal(5.4702*LN(A343)-22.889,(5.4702*LN(A343)-22.889)*0.35,_xll.RiskTruncateP(0.05,0.95),_xll.RiskName("DMI"),_xll.RiskUnits("kg"))</f>
        <v>#NAME?</v>
      </c>
      <c r="M343" s="134" t="e" cm="1">
        <f t="array" aca="1" ref="M343" ca="1">_xll.RiskNormal(0.0243*L343,0.005*L343,_xll.RiskTruncateP(0.05,0.95),_xll.RiskName("Soil Intake"),_xll.RiskUnits("kg"))</f>
        <v>#NAME?</v>
      </c>
      <c r="N343" s="134" t="e">
        <f t="shared" ca="1" si="46"/>
        <v>#NAME?</v>
      </c>
      <c r="O343" s="134">
        <f t="shared" si="47"/>
        <v>0</v>
      </c>
      <c r="P343" s="134" t="e">
        <f t="shared" ca="1" si="44"/>
        <v>#NAME?</v>
      </c>
      <c r="Q343" s="134" t="e">
        <f t="shared" ca="1" si="44"/>
        <v>#NAME?</v>
      </c>
      <c r="R343" s="134" t="e">
        <f t="shared" ca="1" si="44"/>
        <v>#NAME?</v>
      </c>
      <c r="S343" s="134" t="e">
        <f t="shared" ca="1" si="48"/>
        <v>#NAME?</v>
      </c>
      <c r="T343" s="134" t="e" cm="1">
        <f t="array" aca="1" ref="T343" ca="1">U342-(U342*(0.5^(1/_xll.RiskNormal('SW7'!C$2,'SW7'!D$2,_xll.RiskTruncateP(0.05,0.95),_xll.RiskName("Halflife"),_xll.RiskUnits("d")))))</f>
        <v>#NAME?</v>
      </c>
      <c r="U343" s="134" t="e">
        <f t="shared" ca="1" si="49"/>
        <v>#NAME?</v>
      </c>
      <c r="V343" s="137" t="e" cm="1">
        <f t="array" aca="1" ref="V343" ca="1">(U343*_xll.RiskNormal('SW7'!C$3,'SW7'!D$3,_xll.RiskTruncateP(0.05,0.95),_xll.RiskName("PFAS MUSCLE FRAC"))/(B343*_xll.RiskNormal('SW7'!C$4,'SW7'!E$4,_xll.RiskTruncateP(0.05,0.95),_xll.RiskName("MUSCLE BW FRAC"))))/1000</f>
        <v>#NAME?</v>
      </c>
      <c r="W343" s="137" t="e" cm="1">
        <f t="array" aca="1" ref="W343" ca="1">V343/_xll.RiskNormal('SW7'!C$5,'SW7'!D$5,_xll.RiskTruncateP(0.05,0.95),_xll.RiskName("Serum Part"))</f>
        <v>#NAME?</v>
      </c>
    </row>
    <row r="344" spans="1:23" x14ac:dyDescent="0.35">
      <c r="A344" s="133">
        <f t="shared" si="45"/>
        <v>341</v>
      </c>
      <c r="B344" s="134" t="e" cm="1">
        <f t="array" aca="1" ref="B344" ca="1">B343+_xll.RiskNormal(0.5584 + 2*0.001787*A344 -3*0.00000155*A344^2 - 4*0.00000000133*A344^3,0.35*(0.5584 + 2*0.001787*A344 -3*0.00000155*A344^2 - 4*0.00000000133*A344^3),_xll.RiskTruncateP(0.05,0.95),_xll.RiskName("BW Gain"),_xll.RiskUnits("kg"))</f>
        <v>#NAME?</v>
      </c>
      <c r="C344" s="133" t="e" cm="1">
        <f t="array" aca="1" ref="C344" ca="1">_xll.RiskNormal(190,190*0.3941,_xll.RiskTruncateP(0.05,0.95),_xll.RiskName("Diet 1 Feed"),_xll.RiskUnits("ng/kg dry"))</f>
        <v>#NAME?</v>
      </c>
      <c r="D344" s="133">
        <v>0</v>
      </c>
      <c r="E344" s="163">
        <v>0</v>
      </c>
      <c r="F344" s="134"/>
      <c r="G344" s="134"/>
      <c r="H344" s="134"/>
      <c r="I344" s="134"/>
      <c r="J344" s="134"/>
      <c r="K344" s="134"/>
      <c r="L344" s="134" t="e" cm="1">
        <f t="array" aca="1" ref="L344" ca="1">_xll.RiskNormal(5.4702*LN(A344)-22.889,(5.4702*LN(A344)-22.889)*0.35,_xll.RiskTruncateP(0.05,0.95),_xll.RiskName("DMI"),_xll.RiskUnits("kg"))</f>
        <v>#NAME?</v>
      </c>
      <c r="M344" s="134" t="e" cm="1">
        <f t="array" aca="1" ref="M344" ca="1">_xll.RiskNormal(0.0243*L344,0.005*L344,_xll.RiskTruncateP(0.05,0.95),_xll.RiskName("Soil Intake"),_xll.RiskUnits("kg"))</f>
        <v>#NAME?</v>
      </c>
      <c r="N344" s="134" t="e">
        <f t="shared" ca="1" si="46"/>
        <v>#NAME?</v>
      </c>
      <c r="O344" s="134">
        <f t="shared" si="47"/>
        <v>0</v>
      </c>
      <c r="P344" s="134" t="e">
        <f t="shared" ca="1" si="44"/>
        <v>#NAME?</v>
      </c>
      <c r="Q344" s="134" t="e">
        <f t="shared" ca="1" si="44"/>
        <v>#NAME?</v>
      </c>
      <c r="R344" s="134" t="e">
        <f t="shared" ca="1" si="44"/>
        <v>#NAME?</v>
      </c>
      <c r="S344" s="134" t="e">
        <f t="shared" ca="1" si="48"/>
        <v>#NAME?</v>
      </c>
      <c r="T344" s="134" t="e" cm="1">
        <f t="array" aca="1" ref="T344" ca="1">U343-(U343*(0.5^(1/_xll.RiskNormal('SW7'!C$2,'SW7'!D$2,_xll.RiskTruncateP(0.05,0.95),_xll.RiskName("Halflife"),_xll.RiskUnits("d")))))</f>
        <v>#NAME?</v>
      </c>
      <c r="U344" s="134" t="e">
        <f t="shared" ca="1" si="49"/>
        <v>#NAME?</v>
      </c>
      <c r="V344" s="137" t="e" cm="1">
        <f t="array" aca="1" ref="V344" ca="1">(U344*_xll.RiskNormal('SW7'!C$3,'SW7'!D$3,_xll.RiskTruncateP(0.05,0.95),_xll.RiskName("PFAS MUSCLE FRAC"))/(B344*_xll.RiskNormal('SW7'!C$4,'SW7'!E$4,_xll.RiskTruncateP(0.05,0.95),_xll.RiskName("MUSCLE BW FRAC"))))/1000</f>
        <v>#NAME?</v>
      </c>
      <c r="W344" s="137" t="e" cm="1">
        <f t="array" aca="1" ref="W344" ca="1">V344/_xll.RiskNormal('SW7'!C$5,'SW7'!D$5,_xll.RiskTruncateP(0.05,0.95),_xll.RiskName("Serum Part"))</f>
        <v>#NAME?</v>
      </c>
    </row>
    <row r="345" spans="1:23" x14ac:dyDescent="0.35">
      <c r="A345" s="133">
        <f t="shared" si="45"/>
        <v>342</v>
      </c>
      <c r="B345" s="134" t="e" cm="1">
        <f t="array" aca="1" ref="B345" ca="1">B344+_xll.RiskNormal(0.5584 + 2*0.001787*A345 -3*0.00000155*A345^2 - 4*0.00000000133*A345^3,0.35*(0.5584 + 2*0.001787*A345 -3*0.00000155*A345^2 - 4*0.00000000133*A345^3),_xll.RiskTruncateP(0.05,0.95),_xll.RiskName("BW Gain"),_xll.RiskUnits("kg"))</f>
        <v>#NAME?</v>
      </c>
      <c r="C345" s="133" t="e" cm="1">
        <f t="array" aca="1" ref="C345" ca="1">_xll.RiskNormal(190,190*0.3941,_xll.RiskTruncateP(0.05,0.95),_xll.RiskName("Diet 1 Feed"),_xll.RiskUnits("ng/kg dry"))</f>
        <v>#NAME?</v>
      </c>
      <c r="D345" s="133">
        <v>0</v>
      </c>
      <c r="E345" s="163">
        <v>0</v>
      </c>
      <c r="F345" s="134"/>
      <c r="G345" s="134"/>
      <c r="H345" s="134"/>
      <c r="I345" s="134"/>
      <c r="J345" s="134"/>
      <c r="K345" s="134"/>
      <c r="L345" s="134" t="e" cm="1">
        <f t="array" aca="1" ref="L345" ca="1">_xll.RiskNormal(5.4702*LN(A345)-22.889,(5.4702*LN(A345)-22.889)*0.35,_xll.RiskTruncateP(0.05,0.95),_xll.RiskName("DMI"),_xll.RiskUnits("kg"))</f>
        <v>#NAME?</v>
      </c>
      <c r="M345" s="134" t="e" cm="1">
        <f t="array" aca="1" ref="M345" ca="1">_xll.RiskNormal(0.0243*L345,0.005*L345,_xll.RiskTruncateP(0.05,0.95),_xll.RiskName("Soil Intake"),_xll.RiskUnits("kg"))</f>
        <v>#NAME?</v>
      </c>
      <c r="N345" s="134" t="e">
        <f t="shared" ca="1" si="46"/>
        <v>#NAME?</v>
      </c>
      <c r="O345" s="134">
        <f t="shared" si="47"/>
        <v>0</v>
      </c>
      <c r="P345" s="134" t="e">
        <f t="shared" ca="1" si="44"/>
        <v>#NAME?</v>
      </c>
      <c r="Q345" s="134" t="e">
        <f t="shared" ca="1" si="44"/>
        <v>#NAME?</v>
      </c>
      <c r="R345" s="134" t="e">
        <f t="shared" ca="1" si="44"/>
        <v>#NAME?</v>
      </c>
      <c r="S345" s="134" t="e">
        <f t="shared" ca="1" si="48"/>
        <v>#NAME?</v>
      </c>
      <c r="T345" s="134" t="e" cm="1">
        <f t="array" aca="1" ref="T345" ca="1">U344-(U344*(0.5^(1/_xll.RiskNormal('SW7'!C$2,'SW7'!D$2,_xll.RiskTruncateP(0.05,0.95),_xll.RiskName("Halflife"),_xll.RiskUnits("d")))))</f>
        <v>#NAME?</v>
      </c>
      <c r="U345" s="134" t="e">
        <f t="shared" ca="1" si="49"/>
        <v>#NAME?</v>
      </c>
      <c r="V345" s="137" t="e" cm="1">
        <f t="array" aca="1" ref="V345" ca="1">(U345*_xll.RiskNormal('SW7'!C$3,'SW7'!D$3,_xll.RiskTruncateP(0.05,0.95),_xll.RiskName("PFAS MUSCLE FRAC"))/(B345*_xll.RiskNormal('SW7'!C$4,'SW7'!E$4,_xll.RiskTruncateP(0.05,0.95),_xll.RiskName("MUSCLE BW FRAC"))))/1000</f>
        <v>#NAME?</v>
      </c>
      <c r="W345" s="137" t="e" cm="1">
        <f t="array" aca="1" ref="W345" ca="1">V345/_xll.RiskNormal('SW7'!C$5,'SW7'!D$5,_xll.RiskTruncateP(0.05,0.95),_xll.RiskName("Serum Part"))</f>
        <v>#NAME?</v>
      </c>
    </row>
    <row r="346" spans="1:23" x14ac:dyDescent="0.35">
      <c r="A346" s="133">
        <f t="shared" si="45"/>
        <v>343</v>
      </c>
      <c r="B346" s="134" t="e" cm="1">
        <f t="array" aca="1" ref="B346" ca="1">B345+_xll.RiskNormal(0.5584 + 2*0.001787*A346 -3*0.00000155*A346^2 - 4*0.00000000133*A346^3,0.35*(0.5584 + 2*0.001787*A346 -3*0.00000155*A346^2 - 4*0.00000000133*A346^3),_xll.RiskTruncateP(0.05,0.95),_xll.RiskName("BW Gain"),_xll.RiskUnits("kg"))</f>
        <v>#NAME?</v>
      </c>
      <c r="C346" s="133" t="e" cm="1">
        <f t="array" aca="1" ref="C346" ca="1">_xll.RiskNormal(190,190*0.3941,_xll.RiskTruncateP(0.05,0.95),_xll.RiskName("Diet 1 Feed"),_xll.RiskUnits("ng/kg dry"))</f>
        <v>#NAME?</v>
      </c>
      <c r="D346" s="133">
        <v>0</v>
      </c>
      <c r="E346" s="163">
        <v>0</v>
      </c>
      <c r="F346" s="134"/>
      <c r="G346" s="134"/>
      <c r="H346" s="134"/>
      <c r="I346" s="134"/>
      <c r="J346" s="134"/>
      <c r="K346" s="134"/>
      <c r="L346" s="134" t="e" cm="1">
        <f t="array" aca="1" ref="L346" ca="1">_xll.RiskNormal(5.4702*LN(A346)-22.889,(5.4702*LN(A346)-22.889)*0.35,_xll.RiskTruncateP(0.05,0.95),_xll.RiskName("DMI"),_xll.RiskUnits("kg"))</f>
        <v>#NAME?</v>
      </c>
      <c r="M346" s="134" t="e" cm="1">
        <f t="array" aca="1" ref="M346" ca="1">_xll.RiskNormal(0.0243*L346,0.005*L346,_xll.RiskTruncateP(0.05,0.95),_xll.RiskName("Soil Intake"),_xll.RiskUnits("kg"))</f>
        <v>#NAME?</v>
      </c>
      <c r="N346" s="134" t="e">
        <f t="shared" ca="1" si="46"/>
        <v>#NAME?</v>
      </c>
      <c r="O346" s="134">
        <f t="shared" si="47"/>
        <v>0</v>
      </c>
      <c r="P346" s="134" t="e">
        <f t="shared" ca="1" si="44"/>
        <v>#NAME?</v>
      </c>
      <c r="Q346" s="134" t="e">
        <f t="shared" ca="1" si="44"/>
        <v>#NAME?</v>
      </c>
      <c r="R346" s="134" t="e">
        <f t="shared" ca="1" si="44"/>
        <v>#NAME?</v>
      </c>
      <c r="S346" s="134" t="e">
        <f t="shared" ca="1" si="48"/>
        <v>#NAME?</v>
      </c>
      <c r="T346" s="134" t="e" cm="1">
        <f t="array" aca="1" ref="T346" ca="1">U345-(U345*(0.5^(1/_xll.RiskNormal('SW7'!C$2,'SW7'!D$2,_xll.RiskTruncateP(0.05,0.95),_xll.RiskName("Halflife"),_xll.RiskUnits("d")))))</f>
        <v>#NAME?</v>
      </c>
      <c r="U346" s="134" t="e">
        <f t="shared" ca="1" si="49"/>
        <v>#NAME?</v>
      </c>
      <c r="V346" s="137" t="e" cm="1">
        <f t="array" aca="1" ref="V346" ca="1">(U346*_xll.RiskNormal('SW7'!C$3,'SW7'!D$3,_xll.RiskTruncateP(0.05,0.95),_xll.RiskName("PFAS MUSCLE FRAC"))/(B346*_xll.RiskNormal('SW7'!C$4,'SW7'!E$4,_xll.RiskTruncateP(0.05,0.95),_xll.RiskName("MUSCLE BW FRAC"))))/1000</f>
        <v>#NAME?</v>
      </c>
      <c r="W346" s="137" t="e" cm="1">
        <f t="array" aca="1" ref="W346" ca="1">V346/_xll.RiskNormal('SW7'!C$5,'SW7'!D$5,_xll.RiskTruncateP(0.05,0.95),_xll.RiskName("Serum Part"))</f>
        <v>#NAME?</v>
      </c>
    </row>
    <row r="347" spans="1:23" x14ac:dyDescent="0.35">
      <c r="A347" s="133">
        <f t="shared" si="45"/>
        <v>344</v>
      </c>
      <c r="B347" s="134" t="e" cm="1">
        <f t="array" aca="1" ref="B347" ca="1">B346+_xll.RiskNormal(0.5584 + 2*0.001787*A347 -3*0.00000155*A347^2 - 4*0.00000000133*A347^3,0.35*(0.5584 + 2*0.001787*A347 -3*0.00000155*A347^2 - 4*0.00000000133*A347^3),_xll.RiskTruncateP(0.05,0.95),_xll.RiskName("BW Gain"),_xll.RiskUnits("kg"))</f>
        <v>#NAME?</v>
      </c>
      <c r="C347" s="133" t="e" cm="1">
        <f t="array" aca="1" ref="C347" ca="1">_xll.RiskNormal(190,190*0.3941,_xll.RiskTruncateP(0.05,0.95),_xll.RiskName("Diet 1 Feed"),_xll.RiskUnits("ng/kg dry"))</f>
        <v>#NAME?</v>
      </c>
      <c r="D347" s="133">
        <v>0</v>
      </c>
      <c r="E347" s="163">
        <v>0</v>
      </c>
      <c r="F347" s="134"/>
      <c r="G347" s="134"/>
      <c r="H347" s="134"/>
      <c r="I347" s="134"/>
      <c r="J347" s="134"/>
      <c r="K347" s="134"/>
      <c r="L347" s="134" t="e" cm="1">
        <f t="array" aca="1" ref="L347" ca="1">_xll.RiskNormal(5.4702*LN(A347)-22.889,(5.4702*LN(A347)-22.889)*0.35,_xll.RiskTruncateP(0.05,0.95),_xll.RiskName("DMI"),_xll.RiskUnits("kg"))</f>
        <v>#NAME?</v>
      </c>
      <c r="M347" s="134" t="e" cm="1">
        <f t="array" aca="1" ref="M347" ca="1">_xll.RiskNormal(0.0243*L347,0.005*L347,_xll.RiskTruncateP(0.05,0.95),_xll.RiskName("Soil Intake"),_xll.RiskUnits("kg"))</f>
        <v>#NAME?</v>
      </c>
      <c r="N347" s="134" t="e">
        <f t="shared" ca="1" si="46"/>
        <v>#NAME?</v>
      </c>
      <c r="O347" s="134">
        <f t="shared" si="47"/>
        <v>0</v>
      </c>
      <c r="P347" s="134" t="e">
        <f t="shared" ca="1" si="44"/>
        <v>#NAME?</v>
      </c>
      <c r="Q347" s="134" t="e">
        <f t="shared" ca="1" si="44"/>
        <v>#NAME?</v>
      </c>
      <c r="R347" s="134" t="e">
        <f t="shared" ca="1" si="44"/>
        <v>#NAME?</v>
      </c>
      <c r="S347" s="134" t="e">
        <f t="shared" ca="1" si="48"/>
        <v>#NAME?</v>
      </c>
      <c r="T347" s="134" t="e" cm="1">
        <f t="array" aca="1" ref="T347" ca="1">U346-(U346*(0.5^(1/_xll.RiskNormal('SW7'!C$2,'SW7'!D$2,_xll.RiskTruncateP(0.05,0.95),_xll.RiskName("Halflife"),_xll.RiskUnits("d")))))</f>
        <v>#NAME?</v>
      </c>
      <c r="U347" s="134" t="e">
        <f t="shared" ca="1" si="49"/>
        <v>#NAME?</v>
      </c>
      <c r="V347" s="137" t="e" cm="1">
        <f t="array" aca="1" ref="V347" ca="1">(U347*_xll.RiskNormal('SW7'!C$3,'SW7'!D$3,_xll.RiskTruncateP(0.05,0.95),_xll.RiskName("PFAS MUSCLE FRAC"))/(B347*_xll.RiskNormal('SW7'!C$4,'SW7'!E$4,_xll.RiskTruncateP(0.05,0.95),_xll.RiskName("MUSCLE BW FRAC"))))/1000</f>
        <v>#NAME?</v>
      </c>
      <c r="W347" s="137" t="e" cm="1">
        <f t="array" aca="1" ref="W347" ca="1">V347/_xll.RiskNormal('SW7'!C$5,'SW7'!D$5,_xll.RiskTruncateP(0.05,0.95),_xll.RiskName("Serum Part"))</f>
        <v>#NAME?</v>
      </c>
    </row>
    <row r="348" spans="1:23" x14ac:dyDescent="0.35">
      <c r="A348" s="133">
        <f t="shared" si="45"/>
        <v>345</v>
      </c>
      <c r="B348" s="134" t="e" cm="1">
        <f t="array" aca="1" ref="B348" ca="1">B347+_xll.RiskNormal(0.5584 + 2*0.001787*A348 -3*0.00000155*A348^2 - 4*0.00000000133*A348^3,0.35*(0.5584 + 2*0.001787*A348 -3*0.00000155*A348^2 - 4*0.00000000133*A348^3),_xll.RiskTruncateP(0.05,0.95),_xll.RiskName("BW Gain"),_xll.RiskUnits("kg"))</f>
        <v>#NAME?</v>
      </c>
      <c r="C348" s="133" t="e" cm="1">
        <f t="array" aca="1" ref="C348" ca="1">_xll.RiskNormal(190,190*0.3941,_xll.RiskTruncateP(0.05,0.95),_xll.RiskName("Diet 1 Feed"),_xll.RiskUnits("ng/kg dry"))</f>
        <v>#NAME?</v>
      </c>
      <c r="D348" s="133">
        <v>0</v>
      </c>
      <c r="E348" s="163">
        <v>0</v>
      </c>
      <c r="F348" s="134"/>
      <c r="G348" s="134"/>
      <c r="H348" s="134"/>
      <c r="I348" s="134"/>
      <c r="J348" s="134"/>
      <c r="K348" s="134"/>
      <c r="L348" s="134" t="e" cm="1">
        <f t="array" aca="1" ref="L348" ca="1">_xll.RiskNormal(5.4702*LN(A348)-22.889,(5.4702*LN(A348)-22.889)*0.35,_xll.RiskTruncateP(0.05,0.95),_xll.RiskName("DMI"),_xll.RiskUnits("kg"))</f>
        <v>#NAME?</v>
      </c>
      <c r="M348" s="134" t="e" cm="1">
        <f t="array" aca="1" ref="M348" ca="1">_xll.RiskNormal(0.0243*L348,0.005*L348,_xll.RiskTruncateP(0.05,0.95),_xll.RiskName("Soil Intake"),_xll.RiskUnits("kg"))</f>
        <v>#NAME?</v>
      </c>
      <c r="N348" s="134" t="e">
        <f t="shared" ca="1" si="46"/>
        <v>#NAME?</v>
      </c>
      <c r="O348" s="134">
        <f t="shared" si="47"/>
        <v>0</v>
      </c>
      <c r="P348" s="134" t="e">
        <f t="shared" ca="1" si="44"/>
        <v>#NAME?</v>
      </c>
      <c r="Q348" s="134" t="e">
        <f t="shared" ca="1" si="44"/>
        <v>#NAME?</v>
      </c>
      <c r="R348" s="134" t="e">
        <f t="shared" ca="1" si="44"/>
        <v>#NAME?</v>
      </c>
      <c r="S348" s="134" t="e">
        <f t="shared" ca="1" si="48"/>
        <v>#NAME?</v>
      </c>
      <c r="T348" s="134" t="e" cm="1">
        <f t="array" aca="1" ref="T348" ca="1">U347-(U347*(0.5^(1/_xll.RiskNormal('SW7'!C$2,'SW7'!D$2,_xll.RiskTruncateP(0.05,0.95),_xll.RiskName("Halflife"),_xll.RiskUnits("d")))))</f>
        <v>#NAME?</v>
      </c>
      <c r="U348" s="134" t="e">
        <f t="shared" ca="1" si="49"/>
        <v>#NAME?</v>
      </c>
      <c r="V348" s="137" t="e" cm="1">
        <f t="array" aca="1" ref="V348" ca="1">(U348*_xll.RiskNormal('SW7'!C$3,'SW7'!D$3,_xll.RiskTruncateP(0.05,0.95),_xll.RiskName("PFAS MUSCLE FRAC"))/(B348*_xll.RiskNormal('SW7'!C$4,'SW7'!E$4,_xll.RiskTruncateP(0.05,0.95),_xll.RiskName("MUSCLE BW FRAC"))))/1000</f>
        <v>#NAME?</v>
      </c>
      <c r="W348" s="137" t="e" cm="1">
        <f t="array" aca="1" ref="W348" ca="1">V348/_xll.RiskNormal('SW7'!C$5,'SW7'!D$5,_xll.RiskTruncateP(0.05,0.95),_xll.RiskName("Serum Part"))</f>
        <v>#NAME?</v>
      </c>
    </row>
    <row r="349" spans="1:23" x14ac:dyDescent="0.35">
      <c r="A349" s="133">
        <f t="shared" si="45"/>
        <v>346</v>
      </c>
      <c r="B349" s="134" t="e" cm="1">
        <f t="array" aca="1" ref="B349" ca="1">B348+_xll.RiskNormal(0.5584 + 2*0.001787*A349 -3*0.00000155*A349^2 - 4*0.00000000133*A349^3,0.35*(0.5584 + 2*0.001787*A349 -3*0.00000155*A349^2 - 4*0.00000000133*A349^3),_xll.RiskTruncateP(0.05,0.95),_xll.RiskName("BW Gain"),_xll.RiskUnits("kg"))</f>
        <v>#NAME?</v>
      </c>
      <c r="C349" s="133" t="e" cm="1">
        <f t="array" aca="1" ref="C349" ca="1">_xll.RiskNormal(190,190*0.3941,_xll.RiskTruncateP(0.05,0.95),_xll.RiskName("Diet 1 Feed"),_xll.RiskUnits("ng/kg dry"))</f>
        <v>#NAME?</v>
      </c>
      <c r="D349" s="133">
        <v>0</v>
      </c>
      <c r="E349" s="163">
        <v>0</v>
      </c>
      <c r="F349" s="134"/>
      <c r="G349" s="134"/>
      <c r="H349" s="134"/>
      <c r="I349" s="134"/>
      <c r="J349" s="134"/>
      <c r="K349" s="134"/>
      <c r="L349" s="134" t="e" cm="1">
        <f t="array" aca="1" ref="L349" ca="1">_xll.RiskNormal(5.4702*LN(A349)-22.889,(5.4702*LN(A349)-22.889)*0.35,_xll.RiskTruncateP(0.05,0.95),_xll.RiskName("DMI"),_xll.RiskUnits("kg"))</f>
        <v>#NAME?</v>
      </c>
      <c r="M349" s="134" t="e" cm="1">
        <f t="array" aca="1" ref="M349" ca="1">_xll.RiskNormal(0.0243*L349,0.005*L349,_xll.RiskTruncateP(0.05,0.95),_xll.RiskName("Soil Intake"),_xll.RiskUnits("kg"))</f>
        <v>#NAME?</v>
      </c>
      <c r="N349" s="134" t="e">
        <f t="shared" ca="1" si="46"/>
        <v>#NAME?</v>
      </c>
      <c r="O349" s="134">
        <f t="shared" si="47"/>
        <v>0</v>
      </c>
      <c r="P349" s="134" t="e">
        <f t="shared" ca="1" si="44"/>
        <v>#NAME?</v>
      </c>
      <c r="Q349" s="134" t="e">
        <f t="shared" ca="1" si="44"/>
        <v>#NAME?</v>
      </c>
      <c r="R349" s="134" t="e">
        <f t="shared" ca="1" si="44"/>
        <v>#NAME?</v>
      </c>
      <c r="S349" s="134" t="e">
        <f t="shared" ca="1" si="48"/>
        <v>#NAME?</v>
      </c>
      <c r="T349" s="134" t="e" cm="1">
        <f t="array" aca="1" ref="T349" ca="1">U348-(U348*(0.5^(1/_xll.RiskNormal('SW7'!C$2,'SW7'!D$2,_xll.RiskTruncateP(0.05,0.95),_xll.RiskName("Halflife"),_xll.RiskUnits("d")))))</f>
        <v>#NAME?</v>
      </c>
      <c r="U349" s="134" t="e">
        <f t="shared" ca="1" si="49"/>
        <v>#NAME?</v>
      </c>
      <c r="V349" s="137" t="e" cm="1">
        <f t="array" aca="1" ref="V349" ca="1">(U349*_xll.RiskNormal('SW7'!C$3,'SW7'!D$3,_xll.RiskTruncateP(0.05,0.95),_xll.RiskName("PFAS MUSCLE FRAC"))/(B349*_xll.RiskNormal('SW7'!C$4,'SW7'!E$4,_xll.RiskTruncateP(0.05,0.95),_xll.RiskName("MUSCLE BW FRAC"))))/1000</f>
        <v>#NAME?</v>
      </c>
      <c r="W349" s="137" t="e" cm="1">
        <f t="array" aca="1" ref="W349" ca="1">V349/_xll.RiskNormal('SW7'!C$5,'SW7'!D$5,_xll.RiskTruncateP(0.05,0.95),_xll.RiskName("Serum Part"))</f>
        <v>#NAME?</v>
      </c>
    </row>
    <row r="350" spans="1:23" x14ac:dyDescent="0.35">
      <c r="A350" s="133">
        <f t="shared" si="45"/>
        <v>347</v>
      </c>
      <c r="B350" s="134" t="e" cm="1">
        <f t="array" aca="1" ref="B350" ca="1">B349+_xll.RiskNormal(0.5584 + 2*0.001787*A350 -3*0.00000155*A350^2 - 4*0.00000000133*A350^3,0.35*(0.5584 + 2*0.001787*A350 -3*0.00000155*A350^2 - 4*0.00000000133*A350^3),_xll.RiskTruncateP(0.05,0.95),_xll.RiskName("BW Gain"),_xll.RiskUnits("kg"))</f>
        <v>#NAME?</v>
      </c>
      <c r="C350" s="133" t="e" cm="1">
        <f t="array" aca="1" ref="C350" ca="1">_xll.RiskNormal(190,190*0.3941,_xll.RiskTruncateP(0.05,0.95),_xll.RiskName("Diet 1 Feed"),_xll.RiskUnits("ng/kg dry"))</f>
        <v>#NAME?</v>
      </c>
      <c r="D350" s="133">
        <v>0</v>
      </c>
      <c r="E350" s="163">
        <v>0</v>
      </c>
      <c r="F350" s="134"/>
      <c r="G350" s="134"/>
      <c r="H350" s="134"/>
      <c r="I350" s="134"/>
      <c r="J350" s="134"/>
      <c r="K350" s="134"/>
      <c r="L350" s="134" t="e" cm="1">
        <f t="array" aca="1" ref="L350" ca="1">_xll.RiskNormal(5.4702*LN(A350)-22.889,(5.4702*LN(A350)-22.889)*0.35,_xll.RiskTruncateP(0.05,0.95),_xll.RiskName("DMI"),_xll.RiskUnits("kg"))</f>
        <v>#NAME?</v>
      </c>
      <c r="M350" s="134" t="e" cm="1">
        <f t="array" aca="1" ref="M350" ca="1">_xll.RiskNormal(0.0243*L350,0.005*L350,_xll.RiskTruncateP(0.05,0.95),_xll.RiskName("Soil Intake"),_xll.RiskUnits("kg"))</f>
        <v>#NAME?</v>
      </c>
      <c r="N350" s="134" t="e">
        <f t="shared" ca="1" si="46"/>
        <v>#NAME?</v>
      </c>
      <c r="O350" s="134">
        <f t="shared" si="47"/>
        <v>0</v>
      </c>
      <c r="P350" s="134" t="e">
        <f t="shared" ca="1" si="44"/>
        <v>#NAME?</v>
      </c>
      <c r="Q350" s="134" t="e">
        <f t="shared" ca="1" si="44"/>
        <v>#NAME?</v>
      </c>
      <c r="R350" s="134" t="e">
        <f t="shared" ca="1" si="44"/>
        <v>#NAME?</v>
      </c>
      <c r="S350" s="134" t="e">
        <f t="shared" ca="1" si="48"/>
        <v>#NAME?</v>
      </c>
      <c r="T350" s="134" t="e" cm="1">
        <f t="array" aca="1" ref="T350" ca="1">U349-(U349*(0.5^(1/_xll.RiskNormal('SW7'!C$2,'SW7'!D$2,_xll.RiskTruncateP(0.05,0.95),_xll.RiskName("Halflife"),_xll.RiskUnits("d")))))</f>
        <v>#NAME?</v>
      </c>
      <c r="U350" s="134" t="e">
        <f t="shared" ca="1" si="49"/>
        <v>#NAME?</v>
      </c>
      <c r="V350" s="137" t="e" cm="1">
        <f t="array" aca="1" ref="V350" ca="1">(U350*_xll.RiskNormal('SW7'!C$3,'SW7'!D$3,_xll.RiskTruncateP(0.05,0.95),_xll.RiskName("PFAS MUSCLE FRAC"))/(B350*_xll.RiskNormal('SW7'!C$4,'SW7'!E$4,_xll.RiskTruncateP(0.05,0.95),_xll.RiskName("MUSCLE BW FRAC"))))/1000</f>
        <v>#NAME?</v>
      </c>
      <c r="W350" s="137" t="e" cm="1">
        <f t="array" aca="1" ref="W350" ca="1">V350/_xll.RiskNormal('SW7'!C$5,'SW7'!D$5,_xll.RiskTruncateP(0.05,0.95),_xll.RiskName("Serum Part"))</f>
        <v>#NAME?</v>
      </c>
    </row>
    <row r="351" spans="1:23" x14ac:dyDescent="0.35">
      <c r="A351" s="133">
        <f t="shared" si="45"/>
        <v>348</v>
      </c>
      <c r="B351" s="134" t="e" cm="1">
        <f t="array" aca="1" ref="B351" ca="1">B350+_xll.RiskNormal(0.5584 + 2*0.001787*A351 -3*0.00000155*A351^2 - 4*0.00000000133*A351^3,0.35*(0.5584 + 2*0.001787*A351 -3*0.00000155*A351^2 - 4*0.00000000133*A351^3),_xll.RiskTruncateP(0.05,0.95),_xll.RiskName("BW Gain"),_xll.RiskUnits("kg"))</f>
        <v>#NAME?</v>
      </c>
      <c r="C351" s="133" t="e" cm="1">
        <f t="array" aca="1" ref="C351" ca="1">_xll.RiskNormal(190,190*0.3941,_xll.RiskTruncateP(0.05,0.95),_xll.RiskName("Diet 1 Feed"),_xll.RiskUnits("ng/kg dry"))</f>
        <v>#NAME?</v>
      </c>
      <c r="D351" s="133">
        <v>0</v>
      </c>
      <c r="E351" s="163">
        <v>0</v>
      </c>
      <c r="F351" s="134"/>
      <c r="G351" s="134"/>
      <c r="H351" s="134"/>
      <c r="I351" s="134"/>
      <c r="J351" s="134"/>
      <c r="K351" s="134"/>
      <c r="L351" s="134" t="e" cm="1">
        <f t="array" aca="1" ref="L351" ca="1">_xll.RiskNormal(5.4702*LN(A351)-22.889,(5.4702*LN(A351)-22.889)*0.35,_xll.RiskTruncateP(0.05,0.95),_xll.RiskName("DMI"),_xll.RiskUnits("kg"))</f>
        <v>#NAME?</v>
      </c>
      <c r="M351" s="134" t="e" cm="1">
        <f t="array" aca="1" ref="M351" ca="1">_xll.RiskNormal(0.0243*L351,0.005*L351,_xll.RiskTruncateP(0.05,0.95),_xll.RiskName("Soil Intake"),_xll.RiskUnits("kg"))</f>
        <v>#NAME?</v>
      </c>
      <c r="N351" s="134" t="e">
        <f t="shared" ca="1" si="46"/>
        <v>#NAME?</v>
      </c>
      <c r="O351" s="134">
        <f t="shared" si="47"/>
        <v>0</v>
      </c>
      <c r="P351" s="134" t="e">
        <f t="shared" ca="1" si="44"/>
        <v>#NAME?</v>
      </c>
      <c r="Q351" s="134" t="e">
        <f t="shared" ca="1" si="44"/>
        <v>#NAME?</v>
      </c>
      <c r="R351" s="134" t="e">
        <f t="shared" ca="1" si="44"/>
        <v>#NAME?</v>
      </c>
      <c r="S351" s="134" t="e">
        <f t="shared" ca="1" si="48"/>
        <v>#NAME?</v>
      </c>
      <c r="T351" s="134" t="e" cm="1">
        <f t="array" aca="1" ref="T351" ca="1">U350-(U350*(0.5^(1/_xll.RiskNormal('SW7'!C$2,'SW7'!D$2,_xll.RiskTruncateP(0.05,0.95),_xll.RiskName("Halflife"),_xll.RiskUnits("d")))))</f>
        <v>#NAME?</v>
      </c>
      <c r="U351" s="134" t="e">
        <f t="shared" ca="1" si="49"/>
        <v>#NAME?</v>
      </c>
      <c r="V351" s="137" t="e" cm="1">
        <f t="array" aca="1" ref="V351" ca="1">(U351*_xll.RiskNormal('SW7'!C$3,'SW7'!D$3,_xll.RiskTruncateP(0.05,0.95),_xll.RiskName("PFAS MUSCLE FRAC"))/(B351*_xll.RiskNormal('SW7'!C$4,'SW7'!E$4,_xll.RiskTruncateP(0.05,0.95),_xll.RiskName("MUSCLE BW FRAC"))))/1000</f>
        <v>#NAME?</v>
      </c>
      <c r="W351" s="137" t="e" cm="1">
        <f t="array" aca="1" ref="W351" ca="1">V351/_xll.RiskNormal('SW7'!C$5,'SW7'!D$5,_xll.RiskTruncateP(0.05,0.95),_xll.RiskName("Serum Part"))</f>
        <v>#NAME?</v>
      </c>
    </row>
    <row r="352" spans="1:23" x14ac:dyDescent="0.35">
      <c r="A352" s="133">
        <f t="shared" si="45"/>
        <v>349</v>
      </c>
      <c r="B352" s="134" t="e" cm="1">
        <f t="array" aca="1" ref="B352" ca="1">B351+_xll.RiskNormal(0.5584 + 2*0.001787*A352 -3*0.00000155*A352^2 - 4*0.00000000133*A352^3,0.35*(0.5584 + 2*0.001787*A352 -3*0.00000155*A352^2 - 4*0.00000000133*A352^3),_xll.RiskTruncateP(0.05,0.95),_xll.RiskName("BW Gain"),_xll.RiskUnits("kg"))</f>
        <v>#NAME?</v>
      </c>
      <c r="C352" s="133" t="e" cm="1">
        <f t="array" aca="1" ref="C352" ca="1">_xll.RiskNormal(190,190*0.3941,_xll.RiskTruncateP(0.05,0.95),_xll.RiskName("Diet 1 Feed"),_xll.RiskUnits("ng/kg dry"))</f>
        <v>#NAME?</v>
      </c>
      <c r="D352" s="133">
        <v>0</v>
      </c>
      <c r="E352" s="163">
        <v>0</v>
      </c>
      <c r="F352" s="134"/>
      <c r="G352" s="134"/>
      <c r="H352" s="134"/>
      <c r="I352" s="134"/>
      <c r="J352" s="134"/>
      <c r="K352" s="134"/>
      <c r="L352" s="134" t="e" cm="1">
        <f t="array" aca="1" ref="L352" ca="1">_xll.RiskNormal(5.4702*LN(A352)-22.889,(5.4702*LN(A352)-22.889)*0.35,_xll.RiskTruncateP(0.05,0.95),_xll.RiskName("DMI"),_xll.RiskUnits("kg"))</f>
        <v>#NAME?</v>
      </c>
      <c r="M352" s="134" t="e" cm="1">
        <f t="array" aca="1" ref="M352" ca="1">_xll.RiskNormal(0.0243*L352,0.005*L352,_xll.RiskTruncateP(0.05,0.95),_xll.RiskName("Soil Intake"),_xll.RiskUnits("kg"))</f>
        <v>#NAME?</v>
      </c>
      <c r="N352" s="134" t="e">
        <f t="shared" ca="1" si="46"/>
        <v>#NAME?</v>
      </c>
      <c r="O352" s="134">
        <f t="shared" si="47"/>
        <v>0</v>
      </c>
      <c r="P352" s="134" t="e">
        <f t="shared" ca="1" si="44"/>
        <v>#NAME?</v>
      </c>
      <c r="Q352" s="134" t="e">
        <f t="shared" ca="1" si="44"/>
        <v>#NAME?</v>
      </c>
      <c r="R352" s="134" t="e">
        <f t="shared" ca="1" si="44"/>
        <v>#NAME?</v>
      </c>
      <c r="S352" s="134" t="e">
        <f t="shared" ca="1" si="48"/>
        <v>#NAME?</v>
      </c>
      <c r="T352" s="134" t="e" cm="1">
        <f t="array" aca="1" ref="T352" ca="1">U351-(U351*(0.5^(1/_xll.RiskNormal('SW7'!C$2,'SW7'!D$2,_xll.RiskTruncateP(0.05,0.95),_xll.RiskName("Halflife"),_xll.RiskUnits("d")))))</f>
        <v>#NAME?</v>
      </c>
      <c r="U352" s="134" t="e">
        <f t="shared" ca="1" si="49"/>
        <v>#NAME?</v>
      </c>
      <c r="V352" s="137" t="e" cm="1">
        <f t="array" aca="1" ref="V352" ca="1">(U352*_xll.RiskNormal('SW7'!C$3,'SW7'!D$3,_xll.RiskTruncateP(0.05,0.95),_xll.RiskName("PFAS MUSCLE FRAC"))/(B352*_xll.RiskNormal('SW7'!C$4,'SW7'!E$4,_xll.RiskTruncateP(0.05,0.95),_xll.RiskName("MUSCLE BW FRAC"))))/1000</f>
        <v>#NAME?</v>
      </c>
      <c r="W352" s="137" t="e" cm="1">
        <f t="array" aca="1" ref="W352" ca="1">V352/_xll.RiskNormal('SW7'!C$5,'SW7'!D$5,_xll.RiskTruncateP(0.05,0.95),_xll.RiskName("Serum Part"))</f>
        <v>#NAME?</v>
      </c>
    </row>
    <row r="353" spans="1:23" x14ac:dyDescent="0.35">
      <c r="A353" s="133">
        <f t="shared" si="45"/>
        <v>350</v>
      </c>
      <c r="B353" s="134" t="e" cm="1">
        <f t="array" aca="1" ref="B353" ca="1">B352+_xll.RiskNormal(0.5584 + 2*0.001787*A353 -3*0.00000155*A353^2 - 4*0.00000000133*A353^3,0.35*(0.5584 + 2*0.001787*A353 -3*0.00000155*A353^2 - 4*0.00000000133*A353^3),_xll.RiskTruncateP(0.05,0.95),_xll.RiskName("BW Gain"),_xll.RiskUnits("kg"))</f>
        <v>#NAME?</v>
      </c>
      <c r="C353" s="133" t="e" cm="1">
        <f t="array" aca="1" ref="C353" ca="1">_xll.RiskNormal(190,190*0.3941,_xll.RiskTruncateP(0.05,0.95),_xll.RiskName("Diet 1 Feed"),_xll.RiskUnits("ng/kg dry"))</f>
        <v>#NAME?</v>
      </c>
      <c r="D353" s="133">
        <v>0</v>
      </c>
      <c r="E353" s="163">
        <v>0</v>
      </c>
      <c r="F353" s="134"/>
      <c r="G353" s="134"/>
      <c r="H353" s="134"/>
      <c r="I353" s="134"/>
      <c r="J353" s="134"/>
      <c r="K353" s="134"/>
      <c r="L353" s="134" t="e" cm="1">
        <f t="array" aca="1" ref="L353" ca="1">_xll.RiskNormal(5.4702*LN(A353)-22.889,(5.4702*LN(A353)-22.889)*0.35,_xll.RiskTruncateP(0.05,0.95),_xll.RiskName("DMI"),_xll.RiskUnits("kg"))</f>
        <v>#NAME?</v>
      </c>
      <c r="M353" s="134" t="e" cm="1">
        <f t="array" aca="1" ref="M353" ca="1">_xll.RiskNormal(0.0243*L353,0.005*L353,_xll.RiskTruncateP(0.05,0.95),_xll.RiskName("Soil Intake"),_xll.RiskUnits("kg"))</f>
        <v>#NAME?</v>
      </c>
      <c r="N353" s="134" t="e">
        <f t="shared" ca="1" si="46"/>
        <v>#NAME?</v>
      </c>
      <c r="O353" s="134">
        <f t="shared" si="47"/>
        <v>0</v>
      </c>
      <c r="P353" s="134" t="e">
        <f t="shared" ca="1" si="44"/>
        <v>#NAME?</v>
      </c>
      <c r="Q353" s="134" t="e">
        <f t="shared" ca="1" si="44"/>
        <v>#NAME?</v>
      </c>
      <c r="R353" s="134" t="e">
        <f t="shared" ca="1" si="44"/>
        <v>#NAME?</v>
      </c>
      <c r="S353" s="134" t="e">
        <f t="shared" ca="1" si="48"/>
        <v>#NAME?</v>
      </c>
      <c r="T353" s="134" t="e" cm="1">
        <f t="array" aca="1" ref="T353" ca="1">U352-(U352*(0.5^(1/_xll.RiskNormal('SW7'!C$2,'SW7'!D$2,_xll.RiskTruncateP(0.05,0.95),_xll.RiskName("Halflife"),_xll.RiskUnits("d")))))</f>
        <v>#NAME?</v>
      </c>
      <c r="U353" s="134" t="e">
        <f t="shared" ca="1" si="49"/>
        <v>#NAME?</v>
      </c>
      <c r="V353" s="137" t="e" cm="1">
        <f t="array" aca="1" ref="V353" ca="1">(U353*_xll.RiskNormal('SW7'!C$3,'SW7'!D$3,_xll.RiskTruncateP(0.05,0.95),_xll.RiskName("PFAS MUSCLE FRAC"))/(B353*_xll.RiskNormal('SW7'!C$4,'SW7'!E$4,_xll.RiskTruncateP(0.05,0.95),_xll.RiskName("MUSCLE BW FRAC"))))/1000</f>
        <v>#NAME?</v>
      </c>
      <c r="W353" s="137" t="e" cm="1">
        <f t="array" aca="1" ref="W353" ca="1">V353/_xll.RiskNormal('SW7'!C$5,'SW7'!D$5,_xll.RiskTruncateP(0.05,0.95),_xll.RiskName("Serum Part"))</f>
        <v>#NAME?</v>
      </c>
    </row>
    <row r="354" spans="1:23" x14ac:dyDescent="0.35">
      <c r="A354" s="133">
        <f t="shared" si="45"/>
        <v>351</v>
      </c>
      <c r="B354" s="134" t="e" cm="1">
        <f t="array" aca="1" ref="B354" ca="1">B353+_xll.RiskNormal(0.5584 + 2*0.001787*A354 -3*0.00000155*A354^2 - 4*0.00000000133*A354^3,0.35*(0.5584 + 2*0.001787*A354 -3*0.00000155*A354^2 - 4*0.00000000133*A354^3),_xll.RiskTruncateP(0.05,0.95),_xll.RiskName("BW Gain"),_xll.RiskUnits("kg"))</f>
        <v>#NAME?</v>
      </c>
      <c r="C354" s="133" t="e" cm="1">
        <f t="array" aca="1" ref="C354" ca="1">_xll.RiskNormal(190,190*0.3941,_xll.RiskTruncateP(0.05,0.95),_xll.RiskName("Diet 1 Feed"),_xll.RiskUnits("ng/kg dry"))</f>
        <v>#NAME?</v>
      </c>
      <c r="D354" s="133">
        <v>0</v>
      </c>
      <c r="E354" s="163">
        <v>0</v>
      </c>
      <c r="F354" s="134"/>
      <c r="G354" s="134"/>
      <c r="H354" s="134"/>
      <c r="I354" s="134"/>
      <c r="J354" s="134"/>
      <c r="K354" s="134"/>
      <c r="L354" s="134" t="e" cm="1">
        <f t="array" aca="1" ref="L354" ca="1">_xll.RiskNormal(5.4702*LN(A354)-22.889,(5.4702*LN(A354)-22.889)*0.35,_xll.RiskTruncateP(0.05,0.95),_xll.RiskName("DMI"),_xll.RiskUnits("kg"))</f>
        <v>#NAME?</v>
      </c>
      <c r="M354" s="134" t="e" cm="1">
        <f t="array" aca="1" ref="M354" ca="1">_xll.RiskNormal(0.0243*L354,0.005*L354,_xll.RiskTruncateP(0.05,0.95),_xll.RiskName("Soil Intake"),_xll.RiskUnits("kg"))</f>
        <v>#NAME?</v>
      </c>
      <c r="N354" s="134" t="e">
        <f t="shared" ca="1" si="46"/>
        <v>#NAME?</v>
      </c>
      <c r="O354" s="134">
        <f t="shared" si="47"/>
        <v>0</v>
      </c>
      <c r="P354" s="134" t="e">
        <f t="shared" ref="P354:R417" ca="1" si="50">C354*L354</f>
        <v>#NAME?</v>
      </c>
      <c r="Q354" s="134" t="e">
        <f t="shared" ca="1" si="50"/>
        <v>#NAME?</v>
      </c>
      <c r="R354" s="134" t="e">
        <f t="shared" ca="1" si="50"/>
        <v>#NAME?</v>
      </c>
      <c r="S354" s="134" t="e">
        <f t="shared" ca="1" si="48"/>
        <v>#NAME?</v>
      </c>
      <c r="T354" s="134" t="e" cm="1">
        <f t="array" aca="1" ref="T354" ca="1">U353-(U353*(0.5^(1/_xll.RiskNormal('SW7'!C$2,'SW7'!D$2,_xll.RiskTruncateP(0.05,0.95),_xll.RiskName("Halflife"),_xll.RiskUnits("d")))))</f>
        <v>#NAME?</v>
      </c>
      <c r="U354" s="134" t="e">
        <f t="shared" ca="1" si="49"/>
        <v>#NAME?</v>
      </c>
      <c r="V354" s="137" t="e" cm="1">
        <f t="array" aca="1" ref="V354" ca="1">(U354*_xll.RiskNormal('SW7'!C$3,'SW7'!D$3,_xll.RiskTruncateP(0.05,0.95),_xll.RiskName("PFAS MUSCLE FRAC"))/(B354*_xll.RiskNormal('SW7'!C$4,'SW7'!E$4,_xll.RiskTruncateP(0.05,0.95),_xll.RiskName("MUSCLE BW FRAC"))))/1000</f>
        <v>#NAME?</v>
      </c>
      <c r="W354" s="137" t="e" cm="1">
        <f t="array" aca="1" ref="W354" ca="1">V354/_xll.RiskNormal('SW7'!C$5,'SW7'!D$5,_xll.RiskTruncateP(0.05,0.95),_xll.RiskName("Serum Part"))</f>
        <v>#NAME?</v>
      </c>
    </row>
    <row r="355" spans="1:23" x14ac:dyDescent="0.35">
      <c r="A355" s="133">
        <f t="shared" si="45"/>
        <v>352</v>
      </c>
      <c r="B355" s="134" t="e" cm="1">
        <f t="array" aca="1" ref="B355" ca="1">B354+_xll.RiskNormal(0.5584 + 2*0.001787*A355 -3*0.00000155*A355^2 - 4*0.00000000133*A355^3,0.35*(0.5584 + 2*0.001787*A355 -3*0.00000155*A355^2 - 4*0.00000000133*A355^3),_xll.RiskTruncateP(0.05,0.95),_xll.RiskName("BW Gain"),_xll.RiskUnits("kg"))</f>
        <v>#NAME?</v>
      </c>
      <c r="C355" s="133" t="e" cm="1">
        <f t="array" aca="1" ref="C355" ca="1">_xll.RiskNormal(190,190*0.3941,_xll.RiskTruncateP(0.05,0.95),_xll.RiskName("Diet 1 Feed"),_xll.RiskUnits("ng/kg dry"))</f>
        <v>#NAME?</v>
      </c>
      <c r="D355" s="133">
        <v>0</v>
      </c>
      <c r="E355" s="163">
        <v>0</v>
      </c>
      <c r="F355" s="134"/>
      <c r="G355" s="134"/>
      <c r="H355" s="134"/>
      <c r="I355" s="134"/>
      <c r="J355" s="134"/>
      <c r="K355" s="134"/>
      <c r="L355" s="134" t="e" cm="1">
        <f t="array" aca="1" ref="L355" ca="1">_xll.RiskNormal(5.4702*LN(A355)-22.889,(5.4702*LN(A355)-22.889)*0.35,_xll.RiskTruncateP(0.05,0.95),_xll.RiskName("DMI"),_xll.RiskUnits("kg"))</f>
        <v>#NAME?</v>
      </c>
      <c r="M355" s="134" t="e" cm="1">
        <f t="array" aca="1" ref="M355" ca="1">_xll.RiskNormal(0.0243*L355,0.005*L355,_xll.RiskTruncateP(0.05,0.95),_xll.RiskName("Soil Intake"),_xll.RiskUnits("kg"))</f>
        <v>#NAME?</v>
      </c>
      <c r="N355" s="134" t="e">
        <f t="shared" ca="1" si="46"/>
        <v>#NAME?</v>
      </c>
      <c r="O355" s="134">
        <f t="shared" si="47"/>
        <v>0</v>
      </c>
      <c r="P355" s="134" t="e">
        <f t="shared" ca="1" si="50"/>
        <v>#NAME?</v>
      </c>
      <c r="Q355" s="134" t="e">
        <f t="shared" ca="1" si="50"/>
        <v>#NAME?</v>
      </c>
      <c r="R355" s="134" t="e">
        <f t="shared" ca="1" si="50"/>
        <v>#NAME?</v>
      </c>
      <c r="S355" s="134" t="e">
        <f t="shared" ca="1" si="48"/>
        <v>#NAME?</v>
      </c>
      <c r="T355" s="134" t="e" cm="1">
        <f t="array" aca="1" ref="T355" ca="1">U354-(U354*(0.5^(1/_xll.RiskNormal('SW7'!C$2,'SW7'!D$2,_xll.RiskTruncateP(0.05,0.95),_xll.RiskName("Halflife"),_xll.RiskUnits("d")))))</f>
        <v>#NAME?</v>
      </c>
      <c r="U355" s="134" t="e">
        <f t="shared" ca="1" si="49"/>
        <v>#NAME?</v>
      </c>
      <c r="V355" s="137" t="e" cm="1">
        <f t="array" aca="1" ref="V355" ca="1">(U355*_xll.RiskNormal('SW7'!C$3,'SW7'!D$3,_xll.RiskTruncateP(0.05,0.95),_xll.RiskName("PFAS MUSCLE FRAC"))/(B355*_xll.RiskNormal('SW7'!C$4,'SW7'!E$4,_xll.RiskTruncateP(0.05,0.95),_xll.RiskName("MUSCLE BW FRAC"))))/1000</f>
        <v>#NAME?</v>
      </c>
      <c r="W355" s="137" t="e" cm="1">
        <f t="array" aca="1" ref="W355" ca="1">V355/_xll.RiskNormal('SW7'!C$5,'SW7'!D$5,_xll.RiskTruncateP(0.05,0.95),_xll.RiskName("Serum Part"))</f>
        <v>#NAME?</v>
      </c>
    </row>
    <row r="356" spans="1:23" x14ac:dyDescent="0.35">
      <c r="A356" s="133">
        <f t="shared" si="45"/>
        <v>353</v>
      </c>
      <c r="B356" s="134" t="e" cm="1">
        <f t="array" aca="1" ref="B356" ca="1">B355+_xll.RiskNormal(0.5584 + 2*0.001787*A356 -3*0.00000155*A356^2 - 4*0.00000000133*A356^3,0.35*(0.5584 + 2*0.001787*A356 -3*0.00000155*A356^2 - 4*0.00000000133*A356^3),_xll.RiskTruncateP(0.05,0.95),_xll.RiskName("BW Gain"),_xll.RiskUnits("kg"))</f>
        <v>#NAME?</v>
      </c>
      <c r="C356" s="133" t="e" cm="1">
        <f t="array" aca="1" ref="C356" ca="1">_xll.RiskNormal(190,190*0.3941,_xll.RiskTruncateP(0.05,0.95),_xll.RiskName("Diet 1 Feed"),_xll.RiskUnits("ng/kg dry"))</f>
        <v>#NAME?</v>
      </c>
      <c r="D356" s="133">
        <v>0</v>
      </c>
      <c r="E356" s="163">
        <v>0</v>
      </c>
      <c r="F356" s="134"/>
      <c r="G356" s="134"/>
      <c r="H356" s="134"/>
      <c r="I356" s="134"/>
      <c r="J356" s="134"/>
      <c r="K356" s="134"/>
      <c r="L356" s="134" t="e" cm="1">
        <f t="array" aca="1" ref="L356" ca="1">_xll.RiskNormal(5.4702*LN(A356)-22.889,(5.4702*LN(A356)-22.889)*0.35,_xll.RiskTruncateP(0.05,0.95),_xll.RiskName("DMI"),_xll.RiskUnits("kg"))</f>
        <v>#NAME?</v>
      </c>
      <c r="M356" s="134" t="e" cm="1">
        <f t="array" aca="1" ref="M356" ca="1">_xll.RiskNormal(0.0243*L356,0.005*L356,_xll.RiskTruncateP(0.05,0.95),_xll.RiskName("Soil Intake"),_xll.RiskUnits("kg"))</f>
        <v>#NAME?</v>
      </c>
      <c r="N356" s="134" t="e">
        <f t="shared" ca="1" si="46"/>
        <v>#NAME?</v>
      </c>
      <c r="O356" s="134">
        <f t="shared" si="47"/>
        <v>0</v>
      </c>
      <c r="P356" s="134" t="e">
        <f t="shared" ca="1" si="50"/>
        <v>#NAME?</v>
      </c>
      <c r="Q356" s="134" t="e">
        <f t="shared" ca="1" si="50"/>
        <v>#NAME?</v>
      </c>
      <c r="R356" s="134" t="e">
        <f t="shared" ca="1" si="50"/>
        <v>#NAME?</v>
      </c>
      <c r="S356" s="134" t="e">
        <f t="shared" ca="1" si="48"/>
        <v>#NAME?</v>
      </c>
      <c r="T356" s="134" t="e" cm="1">
        <f t="array" aca="1" ref="T356" ca="1">U355-(U355*(0.5^(1/_xll.RiskNormal('SW7'!C$2,'SW7'!D$2,_xll.RiskTruncateP(0.05,0.95),_xll.RiskName("Halflife"),_xll.RiskUnits("d")))))</f>
        <v>#NAME?</v>
      </c>
      <c r="U356" s="134" t="e">
        <f t="shared" ca="1" si="49"/>
        <v>#NAME?</v>
      </c>
      <c r="V356" s="137" t="e" cm="1">
        <f t="array" aca="1" ref="V356" ca="1">(U356*_xll.RiskNormal('SW7'!C$3,'SW7'!D$3,_xll.RiskTruncateP(0.05,0.95),_xll.RiskName("PFAS MUSCLE FRAC"))/(B356*_xll.RiskNormal('SW7'!C$4,'SW7'!E$4,_xll.RiskTruncateP(0.05,0.95),_xll.RiskName("MUSCLE BW FRAC"))))/1000</f>
        <v>#NAME?</v>
      </c>
      <c r="W356" s="137" t="e" cm="1">
        <f t="array" aca="1" ref="W356" ca="1">V356/_xll.RiskNormal('SW7'!C$5,'SW7'!D$5,_xll.RiskTruncateP(0.05,0.95),_xll.RiskName("Serum Part"))</f>
        <v>#NAME?</v>
      </c>
    </row>
    <row r="357" spans="1:23" x14ac:dyDescent="0.35">
      <c r="A357" s="133">
        <f t="shared" si="45"/>
        <v>354</v>
      </c>
      <c r="B357" s="134" t="e" cm="1">
        <f t="array" aca="1" ref="B357" ca="1">B356+_xll.RiskNormal(0.5584 + 2*0.001787*A357 -3*0.00000155*A357^2 - 4*0.00000000133*A357^3,0.35*(0.5584 + 2*0.001787*A357 -3*0.00000155*A357^2 - 4*0.00000000133*A357^3),_xll.RiskTruncateP(0.05,0.95),_xll.RiskName("BW Gain"),_xll.RiskUnits("kg"))</f>
        <v>#NAME?</v>
      </c>
      <c r="C357" s="133" t="e" cm="1">
        <f t="array" aca="1" ref="C357" ca="1">_xll.RiskNormal(190,190*0.3941,_xll.RiskTruncateP(0.05,0.95),_xll.RiskName("Diet 1 Feed"),_xll.RiskUnits("ng/kg dry"))</f>
        <v>#NAME?</v>
      </c>
      <c r="D357" s="133">
        <v>0</v>
      </c>
      <c r="E357" s="163">
        <v>0</v>
      </c>
      <c r="F357" s="134"/>
      <c r="G357" s="134"/>
      <c r="H357" s="134"/>
      <c r="I357" s="134"/>
      <c r="J357" s="134"/>
      <c r="K357" s="134"/>
      <c r="L357" s="134" t="e" cm="1">
        <f t="array" aca="1" ref="L357" ca="1">_xll.RiskNormal(5.4702*LN(A357)-22.889,(5.4702*LN(A357)-22.889)*0.35,_xll.RiskTruncateP(0.05,0.95),_xll.RiskName("DMI"),_xll.RiskUnits("kg"))</f>
        <v>#NAME?</v>
      </c>
      <c r="M357" s="134" t="e" cm="1">
        <f t="array" aca="1" ref="M357" ca="1">_xll.RiskNormal(0.0243*L357,0.005*L357,_xll.RiskTruncateP(0.05,0.95),_xll.RiskName("Soil Intake"),_xll.RiskUnits("kg"))</f>
        <v>#NAME?</v>
      </c>
      <c r="N357" s="134" t="e">
        <f t="shared" ca="1" si="46"/>
        <v>#NAME?</v>
      </c>
      <c r="O357" s="134">
        <f t="shared" si="47"/>
        <v>0</v>
      </c>
      <c r="P357" s="134" t="e">
        <f t="shared" ca="1" si="50"/>
        <v>#NAME?</v>
      </c>
      <c r="Q357" s="134" t="e">
        <f t="shared" ca="1" si="50"/>
        <v>#NAME?</v>
      </c>
      <c r="R357" s="134" t="e">
        <f t="shared" ca="1" si="50"/>
        <v>#NAME?</v>
      </c>
      <c r="S357" s="134" t="e">
        <f t="shared" ca="1" si="48"/>
        <v>#NAME?</v>
      </c>
      <c r="T357" s="134" t="e" cm="1">
        <f t="array" aca="1" ref="T357" ca="1">U356-(U356*(0.5^(1/_xll.RiskNormal('SW7'!C$2,'SW7'!D$2,_xll.RiskTruncateP(0.05,0.95),_xll.RiskName("Halflife"),_xll.RiskUnits("d")))))</f>
        <v>#NAME?</v>
      </c>
      <c r="U357" s="134" t="e">
        <f t="shared" ca="1" si="49"/>
        <v>#NAME?</v>
      </c>
      <c r="V357" s="137" t="e" cm="1">
        <f t="array" aca="1" ref="V357" ca="1">(U357*_xll.RiskNormal('SW7'!C$3,'SW7'!D$3,_xll.RiskTruncateP(0.05,0.95),_xll.RiskName("PFAS MUSCLE FRAC"))/(B357*_xll.RiskNormal('SW7'!C$4,'SW7'!E$4,_xll.RiskTruncateP(0.05,0.95),_xll.RiskName("MUSCLE BW FRAC"))))/1000</f>
        <v>#NAME?</v>
      </c>
      <c r="W357" s="137" t="e" cm="1">
        <f t="array" aca="1" ref="W357" ca="1">V357/_xll.RiskNormal('SW7'!C$5,'SW7'!D$5,_xll.RiskTruncateP(0.05,0.95),_xll.RiskName("Serum Part"))</f>
        <v>#NAME?</v>
      </c>
    </row>
    <row r="358" spans="1:23" x14ac:dyDescent="0.35">
      <c r="A358" s="133">
        <f t="shared" si="45"/>
        <v>355</v>
      </c>
      <c r="B358" s="134" t="e" cm="1">
        <f t="array" aca="1" ref="B358" ca="1">B357+_xll.RiskNormal(0.5584 + 2*0.001787*A358 -3*0.00000155*A358^2 - 4*0.00000000133*A358^3,0.35*(0.5584 + 2*0.001787*A358 -3*0.00000155*A358^2 - 4*0.00000000133*A358^3),_xll.RiskTruncateP(0.05,0.95),_xll.RiskName("BW Gain"),_xll.RiskUnits("kg"))</f>
        <v>#NAME?</v>
      </c>
      <c r="C358" s="133" t="e" cm="1">
        <f t="array" aca="1" ref="C358" ca="1">_xll.RiskNormal(190,190*0.3941,_xll.RiskTruncateP(0.05,0.95),_xll.RiskName("Diet 1 Feed"),_xll.RiskUnits("ng/kg dry"))</f>
        <v>#NAME?</v>
      </c>
      <c r="D358" s="133">
        <v>0</v>
      </c>
      <c r="E358" s="163">
        <v>0</v>
      </c>
      <c r="F358" s="134"/>
      <c r="G358" s="134"/>
      <c r="H358" s="134"/>
      <c r="I358" s="134"/>
      <c r="J358" s="134"/>
      <c r="K358" s="134"/>
      <c r="L358" s="134" t="e" cm="1">
        <f t="array" aca="1" ref="L358" ca="1">_xll.RiskNormal(5.4702*LN(A358)-22.889,(5.4702*LN(A358)-22.889)*0.35,_xll.RiskTruncateP(0.05,0.95),_xll.RiskName("DMI"),_xll.RiskUnits("kg"))</f>
        <v>#NAME?</v>
      </c>
      <c r="M358" s="134" t="e" cm="1">
        <f t="array" aca="1" ref="M358" ca="1">_xll.RiskNormal(0.0243*L358,0.005*L358,_xll.RiskTruncateP(0.05,0.95),_xll.RiskName("Soil Intake"),_xll.RiskUnits("kg"))</f>
        <v>#NAME?</v>
      </c>
      <c r="N358" s="134" t="e">
        <f t="shared" ca="1" si="46"/>
        <v>#NAME?</v>
      </c>
      <c r="O358" s="134">
        <f t="shared" si="47"/>
        <v>0</v>
      </c>
      <c r="P358" s="134" t="e">
        <f t="shared" ca="1" si="50"/>
        <v>#NAME?</v>
      </c>
      <c r="Q358" s="134" t="e">
        <f t="shared" ca="1" si="50"/>
        <v>#NAME?</v>
      </c>
      <c r="R358" s="134" t="e">
        <f t="shared" ca="1" si="50"/>
        <v>#NAME?</v>
      </c>
      <c r="S358" s="134" t="e">
        <f t="shared" ca="1" si="48"/>
        <v>#NAME?</v>
      </c>
      <c r="T358" s="134" t="e" cm="1">
        <f t="array" aca="1" ref="T358" ca="1">U357-(U357*(0.5^(1/_xll.RiskNormal('SW7'!C$2,'SW7'!D$2,_xll.RiskTruncateP(0.05,0.95),_xll.RiskName("Halflife"),_xll.RiskUnits("d")))))</f>
        <v>#NAME?</v>
      </c>
      <c r="U358" s="134" t="e">
        <f t="shared" ca="1" si="49"/>
        <v>#NAME?</v>
      </c>
      <c r="V358" s="137" t="e" cm="1">
        <f t="array" aca="1" ref="V358" ca="1">(U358*_xll.RiskNormal('SW7'!C$3,'SW7'!D$3,_xll.RiskTruncateP(0.05,0.95),_xll.RiskName("PFAS MUSCLE FRAC"))/(B358*_xll.RiskNormal('SW7'!C$4,'SW7'!E$4,_xll.RiskTruncateP(0.05,0.95),_xll.RiskName("MUSCLE BW FRAC"))))/1000</f>
        <v>#NAME?</v>
      </c>
      <c r="W358" s="137" t="e" cm="1">
        <f t="array" aca="1" ref="W358" ca="1">V358/_xll.RiskNormal('SW7'!C$5,'SW7'!D$5,_xll.RiskTruncateP(0.05,0.95),_xll.RiskName("Serum Part"))</f>
        <v>#NAME?</v>
      </c>
    </row>
    <row r="359" spans="1:23" x14ac:dyDescent="0.35">
      <c r="A359" s="133">
        <f t="shared" si="45"/>
        <v>356</v>
      </c>
      <c r="B359" s="134" t="e" cm="1">
        <f t="array" aca="1" ref="B359" ca="1">B358+_xll.RiskNormal(0.5584 + 2*0.001787*A359 -3*0.00000155*A359^2 - 4*0.00000000133*A359^3,0.35*(0.5584 + 2*0.001787*A359 -3*0.00000155*A359^2 - 4*0.00000000133*A359^3),_xll.RiskTruncateP(0.05,0.95),_xll.RiskName("BW Gain"),_xll.RiskUnits("kg"))</f>
        <v>#NAME?</v>
      </c>
      <c r="C359" s="133" t="e" cm="1">
        <f t="array" aca="1" ref="C359" ca="1">_xll.RiskNormal(190,190*0.3941,_xll.RiskTruncateP(0.05,0.95),_xll.RiskName("Diet 1 Feed"),_xll.RiskUnits("ng/kg dry"))</f>
        <v>#NAME?</v>
      </c>
      <c r="D359" s="133">
        <v>0</v>
      </c>
      <c r="E359" s="163">
        <v>0</v>
      </c>
      <c r="F359" s="134"/>
      <c r="G359" s="134"/>
      <c r="H359" s="134"/>
      <c r="I359" s="134"/>
      <c r="J359" s="134"/>
      <c r="K359" s="134"/>
      <c r="L359" s="134" t="e" cm="1">
        <f t="array" aca="1" ref="L359" ca="1">_xll.RiskNormal(5.4702*LN(A359)-22.889,(5.4702*LN(A359)-22.889)*0.35,_xll.RiskTruncateP(0.05,0.95),_xll.RiskName("DMI"),_xll.RiskUnits("kg"))</f>
        <v>#NAME?</v>
      </c>
      <c r="M359" s="134" t="e" cm="1">
        <f t="array" aca="1" ref="M359" ca="1">_xll.RiskNormal(0.0243*L359,0.005*L359,_xll.RiskTruncateP(0.05,0.95),_xll.RiskName("Soil Intake"),_xll.RiskUnits("kg"))</f>
        <v>#NAME?</v>
      </c>
      <c r="N359" s="134" t="e">
        <f t="shared" ca="1" si="46"/>
        <v>#NAME?</v>
      </c>
      <c r="O359" s="134">
        <f t="shared" si="47"/>
        <v>0</v>
      </c>
      <c r="P359" s="134" t="e">
        <f t="shared" ca="1" si="50"/>
        <v>#NAME?</v>
      </c>
      <c r="Q359" s="134" t="e">
        <f t="shared" ca="1" si="50"/>
        <v>#NAME?</v>
      </c>
      <c r="R359" s="134" t="e">
        <f t="shared" ca="1" si="50"/>
        <v>#NAME?</v>
      </c>
      <c r="S359" s="134" t="e">
        <f t="shared" ca="1" si="48"/>
        <v>#NAME?</v>
      </c>
      <c r="T359" s="134" t="e" cm="1">
        <f t="array" aca="1" ref="T359" ca="1">U358-(U358*(0.5^(1/_xll.RiskNormal('SW7'!C$2,'SW7'!D$2,_xll.RiskTruncateP(0.05,0.95),_xll.RiskName("Halflife"),_xll.RiskUnits("d")))))</f>
        <v>#NAME?</v>
      </c>
      <c r="U359" s="134" t="e">
        <f t="shared" ca="1" si="49"/>
        <v>#NAME?</v>
      </c>
      <c r="V359" s="137" t="e" cm="1">
        <f t="array" aca="1" ref="V359" ca="1">(U359*_xll.RiskNormal('SW7'!C$3,'SW7'!D$3,_xll.RiskTruncateP(0.05,0.95),_xll.RiskName("PFAS MUSCLE FRAC"))/(B359*_xll.RiskNormal('SW7'!C$4,'SW7'!E$4,_xll.RiskTruncateP(0.05,0.95),_xll.RiskName("MUSCLE BW FRAC"))))/1000</f>
        <v>#NAME?</v>
      </c>
      <c r="W359" s="137" t="e" cm="1">
        <f t="array" aca="1" ref="W359" ca="1">V359/_xll.RiskNormal('SW7'!C$5,'SW7'!D$5,_xll.RiskTruncateP(0.05,0.95),_xll.RiskName("Serum Part"))</f>
        <v>#NAME?</v>
      </c>
    </row>
    <row r="360" spans="1:23" x14ac:dyDescent="0.35">
      <c r="A360" s="133">
        <f t="shared" si="45"/>
        <v>357</v>
      </c>
      <c r="B360" s="134" t="e" cm="1">
        <f t="array" aca="1" ref="B360" ca="1">B359+_xll.RiskNormal(0.5584 + 2*0.001787*A360 -3*0.00000155*A360^2 - 4*0.00000000133*A360^3,0.35*(0.5584 + 2*0.001787*A360 -3*0.00000155*A360^2 - 4*0.00000000133*A360^3),_xll.RiskTruncateP(0.05,0.95),_xll.RiskName("BW Gain"),_xll.RiskUnits("kg"))</f>
        <v>#NAME?</v>
      </c>
      <c r="C360" s="133" t="e" cm="1">
        <f t="array" aca="1" ref="C360" ca="1">_xll.RiskNormal(190,190*0.3941,_xll.RiskTruncateP(0.05,0.95),_xll.RiskName("Diet 1 Feed"),_xll.RiskUnits("ng/kg dry"))</f>
        <v>#NAME?</v>
      </c>
      <c r="D360" s="133">
        <v>0</v>
      </c>
      <c r="E360" s="163">
        <v>0</v>
      </c>
      <c r="F360" s="134"/>
      <c r="G360" s="134"/>
      <c r="H360" s="134"/>
      <c r="I360" s="134"/>
      <c r="J360" s="134"/>
      <c r="K360" s="134"/>
      <c r="L360" s="134" t="e" cm="1">
        <f t="array" aca="1" ref="L360" ca="1">_xll.RiskNormal(5.4702*LN(A360)-22.889,(5.4702*LN(A360)-22.889)*0.35,_xll.RiskTruncateP(0.05,0.95),_xll.RiskName("DMI"),_xll.RiskUnits("kg"))</f>
        <v>#NAME?</v>
      </c>
      <c r="M360" s="134" t="e" cm="1">
        <f t="array" aca="1" ref="M360" ca="1">_xll.RiskNormal(0.0243*L360,0.005*L360,_xll.RiskTruncateP(0.05,0.95),_xll.RiskName("Soil Intake"),_xll.RiskUnits("kg"))</f>
        <v>#NAME?</v>
      </c>
      <c r="N360" s="134" t="e">
        <f t="shared" ca="1" si="46"/>
        <v>#NAME?</v>
      </c>
      <c r="O360" s="134">
        <f t="shared" si="47"/>
        <v>0</v>
      </c>
      <c r="P360" s="134" t="e">
        <f t="shared" ca="1" si="50"/>
        <v>#NAME?</v>
      </c>
      <c r="Q360" s="134" t="e">
        <f t="shared" ca="1" si="50"/>
        <v>#NAME?</v>
      </c>
      <c r="R360" s="134" t="e">
        <f t="shared" ca="1" si="50"/>
        <v>#NAME?</v>
      </c>
      <c r="S360" s="134" t="e">
        <f t="shared" ca="1" si="48"/>
        <v>#NAME?</v>
      </c>
      <c r="T360" s="134" t="e" cm="1">
        <f t="array" aca="1" ref="T360" ca="1">U359-(U359*(0.5^(1/_xll.RiskNormal('SW7'!C$2,'SW7'!D$2,_xll.RiskTruncateP(0.05,0.95),_xll.RiskName("Halflife"),_xll.RiskUnits("d")))))</f>
        <v>#NAME?</v>
      </c>
      <c r="U360" s="134" t="e">
        <f t="shared" ca="1" si="49"/>
        <v>#NAME?</v>
      </c>
      <c r="V360" s="137" t="e" cm="1">
        <f t="array" aca="1" ref="V360" ca="1">(U360*_xll.RiskNormal('SW7'!C$3,'SW7'!D$3,_xll.RiskTruncateP(0.05,0.95),_xll.RiskName("PFAS MUSCLE FRAC"))/(B360*_xll.RiskNormal('SW7'!C$4,'SW7'!E$4,_xll.RiskTruncateP(0.05,0.95),_xll.RiskName("MUSCLE BW FRAC"))))/1000</f>
        <v>#NAME?</v>
      </c>
      <c r="W360" s="137" t="e" cm="1">
        <f t="array" aca="1" ref="W360" ca="1">V360/_xll.RiskNormal('SW7'!C$5,'SW7'!D$5,_xll.RiskTruncateP(0.05,0.95),_xll.RiskName("Serum Part"))</f>
        <v>#NAME?</v>
      </c>
    </row>
    <row r="361" spans="1:23" x14ac:dyDescent="0.35">
      <c r="A361" s="133">
        <f t="shared" si="45"/>
        <v>358</v>
      </c>
      <c r="B361" s="134" t="e" cm="1">
        <f t="array" aca="1" ref="B361" ca="1">B360+_xll.RiskNormal(0.5584 + 2*0.001787*A361 -3*0.00000155*A361^2 - 4*0.00000000133*A361^3,0.35*(0.5584 + 2*0.001787*A361 -3*0.00000155*A361^2 - 4*0.00000000133*A361^3),_xll.RiskTruncateP(0.05,0.95),_xll.RiskName("BW Gain"),_xll.RiskUnits("kg"))</f>
        <v>#NAME?</v>
      </c>
      <c r="C361" s="133" t="e" cm="1">
        <f t="array" aca="1" ref="C361" ca="1">_xll.RiskNormal(190,190*0.3941,_xll.RiskTruncateP(0.05,0.95),_xll.RiskName("Diet 1 Feed"),_xll.RiskUnits("ng/kg dry"))</f>
        <v>#NAME?</v>
      </c>
      <c r="D361" s="133">
        <v>0</v>
      </c>
      <c r="E361" s="163">
        <v>0</v>
      </c>
      <c r="F361" s="134"/>
      <c r="G361" s="134"/>
      <c r="H361" s="134"/>
      <c r="I361" s="134"/>
      <c r="J361" s="134"/>
      <c r="K361" s="134"/>
      <c r="L361" s="134" t="e" cm="1">
        <f t="array" aca="1" ref="L361" ca="1">_xll.RiskNormal(5.4702*LN(A361)-22.889,(5.4702*LN(A361)-22.889)*0.35,_xll.RiskTruncateP(0.05,0.95),_xll.RiskName("DMI"),_xll.RiskUnits("kg"))</f>
        <v>#NAME?</v>
      </c>
      <c r="M361" s="134" t="e" cm="1">
        <f t="array" aca="1" ref="M361" ca="1">_xll.RiskNormal(0.0243*L361,0.005*L361,_xll.RiskTruncateP(0.05,0.95),_xll.RiskName("Soil Intake"),_xll.RiskUnits("kg"))</f>
        <v>#NAME?</v>
      </c>
      <c r="N361" s="134" t="e">
        <f t="shared" ca="1" si="46"/>
        <v>#NAME?</v>
      </c>
      <c r="O361" s="134">
        <f t="shared" si="47"/>
        <v>0</v>
      </c>
      <c r="P361" s="134" t="e">
        <f t="shared" ca="1" si="50"/>
        <v>#NAME?</v>
      </c>
      <c r="Q361" s="134" t="e">
        <f t="shared" ca="1" si="50"/>
        <v>#NAME?</v>
      </c>
      <c r="R361" s="134" t="e">
        <f t="shared" ca="1" si="50"/>
        <v>#NAME?</v>
      </c>
      <c r="S361" s="134" t="e">
        <f t="shared" ca="1" si="48"/>
        <v>#NAME?</v>
      </c>
      <c r="T361" s="134" t="e" cm="1">
        <f t="array" aca="1" ref="T361" ca="1">U360-(U360*(0.5^(1/_xll.RiskNormal('SW7'!C$2,'SW7'!D$2,_xll.RiskTruncateP(0.05,0.95),_xll.RiskName("Halflife"),_xll.RiskUnits("d")))))</f>
        <v>#NAME?</v>
      </c>
      <c r="U361" s="134" t="e">
        <f t="shared" ca="1" si="49"/>
        <v>#NAME?</v>
      </c>
      <c r="V361" s="137" t="e" cm="1">
        <f t="array" aca="1" ref="V361" ca="1">(U361*_xll.RiskNormal('SW7'!C$3,'SW7'!D$3,_xll.RiskTruncateP(0.05,0.95),_xll.RiskName("PFAS MUSCLE FRAC"))/(B361*_xll.RiskNormal('SW7'!C$4,'SW7'!E$4,_xll.RiskTruncateP(0.05,0.95),_xll.RiskName("MUSCLE BW FRAC"))))/1000</f>
        <v>#NAME?</v>
      </c>
      <c r="W361" s="137" t="e" cm="1">
        <f t="array" aca="1" ref="W361" ca="1">V361/_xll.RiskNormal('SW7'!C$5,'SW7'!D$5,_xll.RiskTruncateP(0.05,0.95),_xll.RiskName("Serum Part"))</f>
        <v>#NAME?</v>
      </c>
    </row>
    <row r="362" spans="1:23" x14ac:dyDescent="0.35">
      <c r="A362" s="133">
        <f t="shared" si="45"/>
        <v>359</v>
      </c>
      <c r="B362" s="134" t="e" cm="1">
        <f t="array" aca="1" ref="B362" ca="1">B361+_xll.RiskNormal(0.5584 + 2*0.001787*A362 -3*0.00000155*A362^2 - 4*0.00000000133*A362^3,0.35*(0.5584 + 2*0.001787*A362 -3*0.00000155*A362^2 - 4*0.00000000133*A362^3),_xll.RiskTruncateP(0.05,0.95),_xll.RiskName("BW Gain"),_xll.RiskUnits("kg"))</f>
        <v>#NAME?</v>
      </c>
      <c r="C362" s="133" t="e" cm="1">
        <f t="array" aca="1" ref="C362" ca="1">_xll.RiskNormal(190,190*0.3941,_xll.RiskTruncateP(0.05,0.95),_xll.RiskName("Diet 1 Feed"),_xll.RiskUnits("ng/kg dry"))</f>
        <v>#NAME?</v>
      </c>
      <c r="D362" s="133">
        <v>0</v>
      </c>
      <c r="E362" s="163">
        <v>0</v>
      </c>
      <c r="F362" s="134"/>
      <c r="G362" s="134"/>
      <c r="H362" s="134"/>
      <c r="I362" s="134"/>
      <c r="J362" s="134"/>
      <c r="K362" s="134"/>
      <c r="L362" s="134" t="e" cm="1">
        <f t="array" aca="1" ref="L362" ca="1">_xll.RiskNormal(5.4702*LN(A362)-22.889,(5.4702*LN(A362)-22.889)*0.35,_xll.RiskTruncateP(0.05,0.95),_xll.RiskName("DMI"),_xll.RiskUnits("kg"))</f>
        <v>#NAME?</v>
      </c>
      <c r="M362" s="134" t="e" cm="1">
        <f t="array" aca="1" ref="M362" ca="1">_xll.RiskNormal(0.0243*L362,0.005*L362,_xll.RiskTruncateP(0.05,0.95),_xll.RiskName("Soil Intake"),_xll.RiskUnits("kg"))</f>
        <v>#NAME?</v>
      </c>
      <c r="N362" s="134" t="e">
        <f t="shared" ca="1" si="46"/>
        <v>#NAME?</v>
      </c>
      <c r="O362" s="134">
        <f t="shared" si="47"/>
        <v>0</v>
      </c>
      <c r="P362" s="134" t="e">
        <f t="shared" ca="1" si="50"/>
        <v>#NAME?</v>
      </c>
      <c r="Q362" s="134" t="e">
        <f t="shared" ca="1" si="50"/>
        <v>#NAME?</v>
      </c>
      <c r="R362" s="134" t="e">
        <f t="shared" ca="1" si="50"/>
        <v>#NAME?</v>
      </c>
      <c r="S362" s="134" t="e">
        <f t="shared" ca="1" si="48"/>
        <v>#NAME?</v>
      </c>
      <c r="T362" s="134" t="e" cm="1">
        <f t="array" aca="1" ref="T362" ca="1">U361-(U361*(0.5^(1/_xll.RiskNormal('SW7'!C$2,'SW7'!D$2,_xll.RiskTruncateP(0.05,0.95),_xll.RiskName("Halflife"),_xll.RiskUnits("d")))))</f>
        <v>#NAME?</v>
      </c>
      <c r="U362" s="134" t="e">
        <f t="shared" ca="1" si="49"/>
        <v>#NAME?</v>
      </c>
      <c r="V362" s="137" t="e" cm="1">
        <f t="array" aca="1" ref="V362" ca="1">(U362*_xll.RiskNormal('SW7'!C$3,'SW7'!D$3,_xll.RiskTruncateP(0.05,0.95),_xll.RiskName("PFAS MUSCLE FRAC"))/(B362*_xll.RiskNormal('SW7'!C$4,'SW7'!E$4,_xll.RiskTruncateP(0.05,0.95),_xll.RiskName("MUSCLE BW FRAC"))))/1000</f>
        <v>#NAME?</v>
      </c>
      <c r="W362" s="137" t="e" cm="1">
        <f t="array" aca="1" ref="W362" ca="1">V362/_xll.RiskNormal('SW7'!C$5,'SW7'!D$5,_xll.RiskTruncateP(0.05,0.95),_xll.RiskName("Serum Part"))</f>
        <v>#NAME?</v>
      </c>
    </row>
    <row r="363" spans="1:23" x14ac:dyDescent="0.35">
      <c r="A363" s="133">
        <f t="shared" si="45"/>
        <v>360</v>
      </c>
      <c r="B363" s="134" t="e" cm="1">
        <f t="array" aca="1" ref="B363" ca="1">B362+_xll.RiskNormal(0.5584 + 2*0.001787*A363 -3*0.00000155*A363^2 - 4*0.00000000133*A363^3,0.35*(0.5584 + 2*0.001787*A363 -3*0.00000155*A363^2 - 4*0.00000000133*A363^3),_xll.RiskTruncateP(0.05,0.95),_xll.RiskName("BW Gain"),_xll.RiskUnits("kg"))</f>
        <v>#NAME?</v>
      </c>
      <c r="C363" s="133" t="e" cm="1">
        <f t="array" aca="1" ref="C363" ca="1">_xll.RiskNormal(190,190*0.3941,_xll.RiskTruncateP(0.05,0.95),_xll.RiskName("Diet 1 Feed"),_xll.RiskUnits("ng/kg dry"))</f>
        <v>#NAME?</v>
      </c>
      <c r="D363" s="133">
        <v>0</v>
      </c>
      <c r="E363" s="163">
        <v>0</v>
      </c>
      <c r="F363" s="134"/>
      <c r="G363" s="134"/>
      <c r="H363" s="134"/>
      <c r="I363" s="134"/>
      <c r="J363" s="134"/>
      <c r="K363" s="134"/>
      <c r="L363" s="134" t="e" cm="1">
        <f t="array" aca="1" ref="L363" ca="1">_xll.RiskNormal(5.4702*LN(A363)-22.889,(5.4702*LN(A363)-22.889)*0.35,_xll.RiskTruncateP(0.05,0.95),_xll.RiskName("DMI"),_xll.RiskUnits("kg"))</f>
        <v>#NAME?</v>
      </c>
      <c r="M363" s="134" t="e" cm="1">
        <f t="array" aca="1" ref="M363" ca="1">_xll.RiskNormal(0.0243*L363,0.005*L363,_xll.RiskTruncateP(0.05,0.95),_xll.RiskName("Soil Intake"),_xll.RiskUnits("kg"))</f>
        <v>#NAME?</v>
      </c>
      <c r="N363" s="134" t="e">
        <f t="shared" ca="1" si="46"/>
        <v>#NAME?</v>
      </c>
      <c r="O363" s="134">
        <f t="shared" si="47"/>
        <v>0</v>
      </c>
      <c r="P363" s="134" t="e">
        <f t="shared" ca="1" si="50"/>
        <v>#NAME?</v>
      </c>
      <c r="Q363" s="134" t="e">
        <f t="shared" ca="1" si="50"/>
        <v>#NAME?</v>
      </c>
      <c r="R363" s="134" t="e">
        <f t="shared" ca="1" si="50"/>
        <v>#NAME?</v>
      </c>
      <c r="S363" s="134" t="e">
        <f t="shared" ca="1" si="48"/>
        <v>#NAME?</v>
      </c>
      <c r="T363" s="134" t="e" cm="1">
        <f t="array" aca="1" ref="T363" ca="1">U362-(U362*(0.5^(1/_xll.RiskNormal('SW7'!C$2,'SW7'!D$2,_xll.RiskTruncateP(0.05,0.95),_xll.RiskName("Halflife"),_xll.RiskUnits("d")))))</f>
        <v>#NAME?</v>
      </c>
      <c r="U363" s="134" t="e">
        <f t="shared" ca="1" si="49"/>
        <v>#NAME?</v>
      </c>
      <c r="V363" s="137" t="e" cm="1">
        <f t="array" aca="1" ref="V363" ca="1">(U363*_xll.RiskNormal('SW7'!C$3,'SW7'!D$3,_xll.RiskTruncateP(0.05,0.95),_xll.RiskName("PFAS MUSCLE FRAC"))/(B363*_xll.RiskNormal('SW7'!C$4,'SW7'!E$4,_xll.RiskTruncateP(0.05,0.95),_xll.RiskName("MUSCLE BW FRAC"))))/1000</f>
        <v>#NAME?</v>
      </c>
      <c r="W363" s="137" t="e" cm="1">
        <f t="array" aca="1" ref="W363" ca="1">V363/_xll.RiskNormal('SW7'!C$5,'SW7'!D$5,_xll.RiskTruncateP(0.05,0.95),_xll.RiskName("Serum Part"))</f>
        <v>#NAME?</v>
      </c>
    </row>
    <row r="364" spans="1:23" x14ac:dyDescent="0.35">
      <c r="A364" s="133">
        <f t="shared" si="45"/>
        <v>361</v>
      </c>
      <c r="B364" s="134" t="e" cm="1">
        <f t="array" aca="1" ref="B364" ca="1">B363+_xll.RiskNormal(0.5584 + 2*0.001787*A364 -3*0.00000155*A364^2 - 4*0.00000000133*A364^3,0.35*(0.5584 + 2*0.001787*A364 -3*0.00000155*A364^2 - 4*0.00000000133*A364^3),_xll.RiskTruncateP(0.05,0.95),_xll.RiskName("BW Gain"),_xll.RiskUnits("kg"))</f>
        <v>#NAME?</v>
      </c>
      <c r="C364" s="133" t="e" cm="1">
        <f t="array" aca="1" ref="C364" ca="1">_xll.RiskNormal(190,190*0.3941,_xll.RiskTruncateP(0.05,0.95),_xll.RiskName("Diet 1 Feed"),_xll.RiskUnits("ng/kg dry"))</f>
        <v>#NAME?</v>
      </c>
      <c r="D364" s="133">
        <v>0</v>
      </c>
      <c r="E364" s="163">
        <v>0</v>
      </c>
      <c r="F364" s="134"/>
      <c r="G364" s="134"/>
      <c r="H364" s="134"/>
      <c r="I364" s="134"/>
      <c r="J364" s="134"/>
      <c r="K364" s="134"/>
      <c r="L364" s="134" t="e" cm="1">
        <f t="array" aca="1" ref="L364" ca="1">_xll.RiskNormal(5.4702*LN(A364)-22.889,(5.4702*LN(A364)-22.889)*0.35,_xll.RiskTruncateP(0.05,0.95),_xll.RiskName("DMI"),_xll.RiskUnits("kg"))</f>
        <v>#NAME?</v>
      </c>
      <c r="M364" s="134" t="e" cm="1">
        <f t="array" aca="1" ref="M364" ca="1">_xll.RiskNormal(0.0243*L364,0.005*L364,_xll.RiskTruncateP(0.05,0.95),_xll.RiskName("Soil Intake"),_xll.RiskUnits("kg"))</f>
        <v>#NAME?</v>
      </c>
      <c r="N364" s="134" t="e">
        <f t="shared" ca="1" si="46"/>
        <v>#NAME?</v>
      </c>
      <c r="O364" s="134">
        <f t="shared" si="47"/>
        <v>0</v>
      </c>
      <c r="P364" s="134" t="e">
        <f t="shared" ca="1" si="50"/>
        <v>#NAME?</v>
      </c>
      <c r="Q364" s="134" t="e">
        <f t="shared" ca="1" si="50"/>
        <v>#NAME?</v>
      </c>
      <c r="R364" s="134" t="e">
        <f t="shared" ca="1" si="50"/>
        <v>#NAME?</v>
      </c>
      <c r="S364" s="134" t="e">
        <f t="shared" ca="1" si="48"/>
        <v>#NAME?</v>
      </c>
      <c r="T364" s="134" t="e" cm="1">
        <f t="array" aca="1" ref="T364" ca="1">U363-(U363*(0.5^(1/_xll.RiskNormal('SW7'!C$2,'SW7'!D$2,_xll.RiskTruncateP(0.05,0.95),_xll.RiskName("Halflife"),_xll.RiskUnits("d")))))</f>
        <v>#NAME?</v>
      </c>
      <c r="U364" s="134" t="e">
        <f t="shared" ca="1" si="49"/>
        <v>#NAME?</v>
      </c>
      <c r="V364" s="137" t="e" cm="1">
        <f t="array" aca="1" ref="V364" ca="1">(U364*_xll.RiskNormal('SW7'!C$3,'SW7'!D$3,_xll.RiskTruncateP(0.05,0.95),_xll.RiskName("PFAS MUSCLE FRAC"))/(B364*_xll.RiskNormal('SW7'!C$4,'SW7'!E$4,_xll.RiskTruncateP(0.05,0.95),_xll.RiskName("MUSCLE BW FRAC"))))/1000</f>
        <v>#NAME?</v>
      </c>
      <c r="W364" s="137" t="e" cm="1">
        <f t="array" aca="1" ref="W364" ca="1">V364/_xll.RiskNormal('SW7'!C$5,'SW7'!D$5,_xll.RiskTruncateP(0.05,0.95),_xll.RiskName("Serum Part"))</f>
        <v>#NAME?</v>
      </c>
    </row>
    <row r="365" spans="1:23" x14ac:dyDescent="0.35">
      <c r="A365" s="133">
        <f t="shared" si="45"/>
        <v>362</v>
      </c>
      <c r="B365" s="134" t="e" cm="1">
        <f t="array" aca="1" ref="B365" ca="1">B364+_xll.RiskNormal(0.5584 + 2*0.001787*A365 -3*0.00000155*A365^2 - 4*0.00000000133*A365^3,0.35*(0.5584 + 2*0.001787*A365 -3*0.00000155*A365^2 - 4*0.00000000133*A365^3),_xll.RiskTruncateP(0.05,0.95),_xll.RiskName("BW Gain"),_xll.RiskUnits("kg"))</f>
        <v>#NAME?</v>
      </c>
      <c r="C365" s="133" t="e" cm="1">
        <f t="array" aca="1" ref="C365" ca="1">_xll.RiskNormal(190,190*0.3941,_xll.RiskTruncateP(0.05,0.95),_xll.RiskName("Diet 1 Feed"),_xll.RiskUnits("ng/kg dry"))</f>
        <v>#NAME?</v>
      </c>
      <c r="D365" s="133">
        <v>0</v>
      </c>
      <c r="E365" s="163">
        <v>0</v>
      </c>
      <c r="F365" s="134"/>
      <c r="G365" s="134"/>
      <c r="H365" s="134"/>
      <c r="I365" s="134"/>
      <c r="J365" s="134"/>
      <c r="K365" s="134"/>
      <c r="L365" s="134" t="e" cm="1">
        <f t="array" aca="1" ref="L365" ca="1">_xll.RiskNormal(5.4702*LN(A365)-22.889,(5.4702*LN(A365)-22.889)*0.35,_xll.RiskTruncateP(0.05,0.95),_xll.RiskName("DMI"),_xll.RiskUnits("kg"))</f>
        <v>#NAME?</v>
      </c>
      <c r="M365" s="134" t="e" cm="1">
        <f t="array" aca="1" ref="M365" ca="1">_xll.RiskNormal(0.0243*L365,0.005*L365,_xll.RiskTruncateP(0.05,0.95),_xll.RiskName("Soil Intake"),_xll.RiskUnits("kg"))</f>
        <v>#NAME?</v>
      </c>
      <c r="N365" s="134" t="e">
        <f t="shared" ca="1" si="46"/>
        <v>#NAME?</v>
      </c>
      <c r="O365" s="134">
        <f t="shared" si="47"/>
        <v>0</v>
      </c>
      <c r="P365" s="134" t="e">
        <f t="shared" ca="1" si="50"/>
        <v>#NAME?</v>
      </c>
      <c r="Q365" s="134" t="e">
        <f t="shared" ca="1" si="50"/>
        <v>#NAME?</v>
      </c>
      <c r="R365" s="134" t="e">
        <f t="shared" ca="1" si="50"/>
        <v>#NAME?</v>
      </c>
      <c r="S365" s="134" t="e">
        <f t="shared" ca="1" si="48"/>
        <v>#NAME?</v>
      </c>
      <c r="T365" s="134" t="e" cm="1">
        <f t="array" aca="1" ref="T365" ca="1">U364-(U364*(0.5^(1/_xll.RiskNormal('SW7'!C$2,'SW7'!D$2,_xll.RiskTruncateP(0.05,0.95),_xll.RiskName("Halflife"),_xll.RiskUnits("d")))))</f>
        <v>#NAME?</v>
      </c>
      <c r="U365" s="134" t="e">
        <f t="shared" ca="1" si="49"/>
        <v>#NAME?</v>
      </c>
      <c r="V365" s="137" t="e" cm="1">
        <f t="array" aca="1" ref="V365" ca="1">(U365*_xll.RiskNormal('SW7'!C$3,'SW7'!D$3,_xll.RiskTruncateP(0.05,0.95),_xll.RiskName("PFAS MUSCLE FRAC"))/(B365*_xll.RiskNormal('SW7'!C$4,'SW7'!E$4,_xll.RiskTruncateP(0.05,0.95),_xll.RiskName("MUSCLE BW FRAC"))))/1000</f>
        <v>#NAME?</v>
      </c>
      <c r="W365" s="137" t="e" cm="1">
        <f t="array" aca="1" ref="W365" ca="1">V365/_xll.RiskNormal('SW7'!C$5,'SW7'!D$5,_xll.RiskTruncateP(0.05,0.95),_xll.RiskName("Serum Part"))</f>
        <v>#NAME?</v>
      </c>
    </row>
    <row r="366" spans="1:23" x14ac:dyDescent="0.35">
      <c r="A366" s="133">
        <f t="shared" si="45"/>
        <v>363</v>
      </c>
      <c r="B366" s="134" t="e" cm="1">
        <f t="array" aca="1" ref="B366" ca="1">B365+_xll.RiskNormal(0.5584 + 2*0.001787*A366 -3*0.00000155*A366^2 - 4*0.00000000133*A366^3,0.35*(0.5584 + 2*0.001787*A366 -3*0.00000155*A366^2 - 4*0.00000000133*A366^3),_xll.RiskTruncateP(0.05,0.95),_xll.RiskName("BW Gain"),_xll.RiskUnits("kg"))</f>
        <v>#NAME?</v>
      </c>
      <c r="C366" s="133" t="e" cm="1">
        <f t="array" aca="1" ref="C366" ca="1">_xll.RiskNormal(190,190*0.3941,_xll.RiskTruncateP(0.05,0.95),_xll.RiskName("Diet 1 Feed"),_xll.RiskUnits("ng/kg dry"))</f>
        <v>#NAME?</v>
      </c>
      <c r="D366" s="133">
        <v>0</v>
      </c>
      <c r="E366" s="163">
        <v>0</v>
      </c>
      <c r="F366" s="134"/>
      <c r="G366" s="134"/>
      <c r="H366" s="134"/>
      <c r="I366" s="134"/>
      <c r="J366" s="134"/>
      <c r="K366" s="134"/>
      <c r="L366" s="134" t="e" cm="1">
        <f t="array" aca="1" ref="L366" ca="1">_xll.RiskNormal(5.4702*LN(A366)-22.889,(5.4702*LN(A366)-22.889)*0.35,_xll.RiskTruncateP(0.05,0.95),_xll.RiskName("DMI"),_xll.RiskUnits("kg"))</f>
        <v>#NAME?</v>
      </c>
      <c r="M366" s="134" t="e" cm="1">
        <f t="array" aca="1" ref="M366" ca="1">_xll.RiskNormal(0.0243*L366,0.005*L366,_xll.RiskTruncateP(0.05,0.95),_xll.RiskName("Soil Intake"),_xll.RiskUnits("kg"))</f>
        <v>#NAME?</v>
      </c>
      <c r="N366" s="134" t="e">
        <f t="shared" ca="1" si="46"/>
        <v>#NAME?</v>
      </c>
      <c r="O366" s="134">
        <f t="shared" si="47"/>
        <v>0</v>
      </c>
      <c r="P366" s="134" t="e">
        <f t="shared" ca="1" si="50"/>
        <v>#NAME?</v>
      </c>
      <c r="Q366" s="134" t="e">
        <f t="shared" ca="1" si="50"/>
        <v>#NAME?</v>
      </c>
      <c r="R366" s="134" t="e">
        <f t="shared" ca="1" si="50"/>
        <v>#NAME?</v>
      </c>
      <c r="S366" s="134" t="e">
        <f t="shared" ca="1" si="48"/>
        <v>#NAME?</v>
      </c>
      <c r="T366" s="134" t="e" cm="1">
        <f t="array" aca="1" ref="T366" ca="1">U365-(U365*(0.5^(1/_xll.RiskNormal('SW7'!C$2,'SW7'!D$2,_xll.RiskTruncateP(0.05,0.95),_xll.RiskName("Halflife"),_xll.RiskUnits("d")))))</f>
        <v>#NAME?</v>
      </c>
      <c r="U366" s="134" t="e">
        <f t="shared" ca="1" si="49"/>
        <v>#NAME?</v>
      </c>
      <c r="V366" s="137" t="e" cm="1">
        <f t="array" aca="1" ref="V366" ca="1">(U366*_xll.RiskNormal('SW7'!C$3,'SW7'!D$3,_xll.RiskTruncateP(0.05,0.95),_xll.RiskName("PFAS MUSCLE FRAC"))/(B366*_xll.RiskNormal('SW7'!C$4,'SW7'!E$4,_xll.RiskTruncateP(0.05,0.95),_xll.RiskName("MUSCLE BW FRAC"))))/1000</f>
        <v>#NAME?</v>
      </c>
      <c r="W366" s="137" t="e" cm="1">
        <f t="array" aca="1" ref="W366" ca="1">V366/_xll.RiskNormal('SW7'!C$5,'SW7'!D$5,_xll.RiskTruncateP(0.05,0.95),_xll.RiskName("Serum Part"))</f>
        <v>#NAME?</v>
      </c>
    </row>
    <row r="367" spans="1:23" x14ac:dyDescent="0.35">
      <c r="A367" s="133">
        <f t="shared" si="45"/>
        <v>364</v>
      </c>
      <c r="B367" s="134" t="e" cm="1">
        <f t="array" aca="1" ref="B367" ca="1">B366+_xll.RiskNormal(0.5584 + 2*0.001787*A367 -3*0.00000155*A367^2 - 4*0.00000000133*A367^3,0.35*(0.5584 + 2*0.001787*A367 -3*0.00000155*A367^2 - 4*0.00000000133*A367^3),_xll.RiskTruncateP(0.05,0.95),_xll.RiskName("BW Gain"),_xll.RiskUnits("kg"))</f>
        <v>#NAME?</v>
      </c>
      <c r="C367" s="133" t="e" cm="1">
        <f t="array" aca="1" ref="C367" ca="1">_xll.RiskNormal(190,190*0.3941,_xll.RiskTruncateP(0.05,0.95),_xll.RiskName("Diet 1 Feed"),_xll.RiskUnits("ng/kg dry"))</f>
        <v>#NAME?</v>
      </c>
      <c r="D367" s="133">
        <v>0</v>
      </c>
      <c r="E367" s="163">
        <v>0</v>
      </c>
      <c r="F367" s="134"/>
      <c r="G367" s="134"/>
      <c r="H367" s="134"/>
      <c r="I367" s="134"/>
      <c r="J367" s="134"/>
      <c r="K367" s="134"/>
      <c r="L367" s="134" t="e" cm="1">
        <f t="array" aca="1" ref="L367" ca="1">_xll.RiskNormal(5.4702*LN(A367)-22.889,(5.4702*LN(A367)-22.889)*0.35,_xll.RiskTruncateP(0.05,0.95),_xll.RiskName("DMI"),_xll.RiskUnits("kg"))</f>
        <v>#NAME?</v>
      </c>
      <c r="M367" s="134" t="e" cm="1">
        <f t="array" aca="1" ref="M367" ca="1">_xll.RiskNormal(0.0243*L367,0.005*L367,_xll.RiskTruncateP(0.05,0.95),_xll.RiskName("Soil Intake"),_xll.RiskUnits("kg"))</f>
        <v>#NAME?</v>
      </c>
      <c r="N367" s="134" t="e">
        <f t="shared" ca="1" si="46"/>
        <v>#NAME?</v>
      </c>
      <c r="O367" s="134">
        <f t="shared" si="47"/>
        <v>0</v>
      </c>
      <c r="P367" s="134" t="e">
        <f t="shared" ca="1" si="50"/>
        <v>#NAME?</v>
      </c>
      <c r="Q367" s="134" t="e">
        <f t="shared" ca="1" si="50"/>
        <v>#NAME?</v>
      </c>
      <c r="R367" s="134" t="e">
        <f t="shared" ca="1" si="50"/>
        <v>#NAME?</v>
      </c>
      <c r="S367" s="134" t="e">
        <f t="shared" ca="1" si="48"/>
        <v>#NAME?</v>
      </c>
      <c r="T367" s="134" t="e" cm="1">
        <f t="array" aca="1" ref="T367" ca="1">U366-(U366*(0.5^(1/_xll.RiskNormal('SW7'!C$2,'SW7'!D$2,_xll.RiskTruncateP(0.05,0.95),_xll.RiskName("Halflife"),_xll.RiskUnits("d")))))</f>
        <v>#NAME?</v>
      </c>
      <c r="U367" s="134" t="e">
        <f t="shared" ca="1" si="49"/>
        <v>#NAME?</v>
      </c>
      <c r="V367" s="137" t="e" cm="1">
        <f t="array" aca="1" ref="V367" ca="1">(U367*_xll.RiskNormal('SW7'!C$3,'SW7'!D$3,_xll.RiskTruncateP(0.05,0.95),_xll.RiskName("PFAS MUSCLE FRAC"))/(B367*_xll.RiskNormal('SW7'!C$4,'SW7'!E$4,_xll.RiskTruncateP(0.05,0.95),_xll.RiskName("MUSCLE BW FRAC"))))/1000</f>
        <v>#NAME?</v>
      </c>
      <c r="W367" s="137" t="e" cm="1">
        <f t="array" aca="1" ref="W367" ca="1">V367/_xll.RiskNormal('SW7'!C$5,'SW7'!D$5,_xll.RiskTruncateP(0.05,0.95),_xll.RiskName("Serum Part"))</f>
        <v>#NAME?</v>
      </c>
    </row>
    <row r="368" spans="1:23" x14ac:dyDescent="0.35">
      <c r="A368" s="133">
        <f t="shared" si="45"/>
        <v>365</v>
      </c>
      <c r="B368" s="134" t="e" cm="1">
        <f t="array" aca="1" ref="B368" ca="1">B367+_xll.RiskNormal(0.5584 + 2*0.001787*A368 -3*0.00000155*A368^2 - 4*0.00000000133*A368^3,0.35*(0.5584 + 2*0.001787*A368 -3*0.00000155*A368^2 - 4*0.00000000133*A368^3),_xll.RiskTruncateP(0.05,0.95),_xll.RiskName("BW Gain"),_xll.RiskUnits("kg"))</f>
        <v>#NAME?</v>
      </c>
      <c r="C368" s="133" t="e" cm="1">
        <f t="array" aca="1" ref="C368" ca="1">_xll.RiskNormal(190,190*0.3941,_xll.RiskTruncateP(0.05,0.95),_xll.RiskName("Diet 1 Feed"),_xll.RiskUnits("ng/kg dry"))</f>
        <v>#NAME?</v>
      </c>
      <c r="D368" s="133">
        <v>0</v>
      </c>
      <c r="E368" s="163">
        <v>0</v>
      </c>
      <c r="F368" s="134"/>
      <c r="G368" s="134"/>
      <c r="H368" s="134"/>
      <c r="I368" s="134"/>
      <c r="J368" s="134"/>
      <c r="K368" s="134"/>
      <c r="L368" s="134" t="e" cm="1">
        <f t="array" aca="1" ref="L368" ca="1">_xll.RiskNormal(5.4702*LN(A368)-22.889,(5.4702*LN(A368)-22.889)*0.35,_xll.RiskTruncateP(0.05,0.95),_xll.RiskName("DMI"),_xll.RiskUnits("kg"))</f>
        <v>#NAME?</v>
      </c>
      <c r="M368" s="134" t="e" cm="1">
        <f t="array" aca="1" ref="M368" ca="1">_xll.RiskNormal(0.0243*L368,0.005*L368,_xll.RiskTruncateP(0.05,0.95),_xll.RiskName("Soil Intake"),_xll.RiskUnits("kg"))</f>
        <v>#NAME?</v>
      </c>
      <c r="N368" s="134" t="e">
        <f t="shared" ca="1" si="46"/>
        <v>#NAME?</v>
      </c>
      <c r="O368" s="134">
        <f t="shared" si="47"/>
        <v>0</v>
      </c>
      <c r="P368" s="134" t="e">
        <f t="shared" ca="1" si="50"/>
        <v>#NAME?</v>
      </c>
      <c r="Q368" s="134" t="e">
        <f t="shared" ca="1" si="50"/>
        <v>#NAME?</v>
      </c>
      <c r="R368" s="134" t="e">
        <f t="shared" ca="1" si="50"/>
        <v>#NAME?</v>
      </c>
      <c r="S368" s="134" t="e">
        <f t="shared" ca="1" si="48"/>
        <v>#NAME?</v>
      </c>
      <c r="T368" s="134" t="e" cm="1">
        <f t="array" aca="1" ref="T368" ca="1">U367-(U367*(0.5^(1/_xll.RiskNormal('SW7'!C$2,'SW7'!D$2,_xll.RiskTruncateP(0.05,0.95),_xll.RiskName("Halflife"),_xll.RiskUnits("d")))))</f>
        <v>#NAME?</v>
      </c>
      <c r="U368" s="134" t="e">
        <f t="shared" ca="1" si="49"/>
        <v>#NAME?</v>
      </c>
      <c r="V368" s="137" t="e" cm="1">
        <f t="array" aca="1" ref="V368" ca="1">(U368*_xll.RiskNormal('SW7'!C$3,'SW7'!D$3,_xll.RiskTruncateP(0.05,0.95),_xll.RiskName("PFAS MUSCLE FRAC"))/(B368*_xll.RiskNormal('SW7'!C$4,'SW7'!E$4,_xll.RiskTruncateP(0.05,0.95),_xll.RiskName("MUSCLE BW FRAC"))))/1000</f>
        <v>#NAME?</v>
      </c>
      <c r="W368" s="137" t="e" cm="1">
        <f t="array" aca="1" ref="W368" ca="1">V368/_xll.RiskNormal('SW7'!C$5,'SW7'!D$5,_xll.RiskTruncateP(0.05,0.95),_xll.RiskName("Serum Part"))</f>
        <v>#NAME?</v>
      </c>
    </row>
    <row r="369" spans="1:23" x14ac:dyDescent="0.35">
      <c r="A369" s="133">
        <f t="shared" si="45"/>
        <v>366</v>
      </c>
      <c r="B369" s="134" t="e" cm="1">
        <f t="array" aca="1" ref="B369" ca="1">B368+_xll.RiskNormal(0.5584 + 2*0.001787*A369 -3*0.00000155*A369^2 - 4*0.00000000133*A369^3,0.35*(0.5584 + 2*0.001787*A369 -3*0.00000155*A369^2 - 4*0.00000000133*A369^3),_xll.RiskTruncateP(0.05,0.95),_xll.RiskName("BW Gain"),_xll.RiskUnits("kg"))</f>
        <v>#NAME?</v>
      </c>
      <c r="C369" s="133" t="e" cm="1">
        <f t="array" aca="1" ref="C369" ca="1">_xll.RiskNormal(190,190*0.3941,_xll.RiskTruncateP(0.05,0.95),_xll.RiskName("Diet 1 Feed"),_xll.RiskUnits("ng/kg dry"))</f>
        <v>#NAME?</v>
      </c>
      <c r="D369" s="133">
        <v>0</v>
      </c>
      <c r="E369" s="163">
        <v>0</v>
      </c>
      <c r="F369" s="134"/>
      <c r="G369" s="134"/>
      <c r="H369" s="134"/>
      <c r="I369" s="134"/>
      <c r="J369" s="134"/>
      <c r="K369" s="134"/>
      <c r="L369" s="134" t="e" cm="1">
        <f t="array" aca="1" ref="L369" ca="1">_xll.RiskNormal(5.4702*LN(A369)-22.889,(5.4702*LN(A369)-22.889)*0.35,_xll.RiskTruncateP(0.05,0.95),_xll.RiskName("DMI"),_xll.RiskUnits("kg"))</f>
        <v>#NAME?</v>
      </c>
      <c r="M369" s="134" t="e" cm="1">
        <f t="array" aca="1" ref="M369" ca="1">_xll.RiskNormal(0.0243*L369,0.005*L369,_xll.RiskTruncateP(0.05,0.95),_xll.RiskName("Soil Intake"),_xll.RiskUnits("kg"))</f>
        <v>#NAME?</v>
      </c>
      <c r="N369" s="134" t="e">
        <f t="shared" ca="1" si="46"/>
        <v>#NAME?</v>
      </c>
      <c r="O369" s="134">
        <f t="shared" si="47"/>
        <v>0</v>
      </c>
      <c r="P369" s="134" t="e">
        <f t="shared" ca="1" si="50"/>
        <v>#NAME?</v>
      </c>
      <c r="Q369" s="134" t="e">
        <f t="shared" ca="1" si="50"/>
        <v>#NAME?</v>
      </c>
      <c r="R369" s="134" t="e">
        <f t="shared" ca="1" si="50"/>
        <v>#NAME?</v>
      </c>
      <c r="S369" s="134" t="e">
        <f t="shared" ca="1" si="48"/>
        <v>#NAME?</v>
      </c>
      <c r="T369" s="134" t="e" cm="1">
        <f t="array" aca="1" ref="T369" ca="1">U368-(U368*(0.5^(1/_xll.RiskNormal('SW7'!C$2,'SW7'!D$2,_xll.RiskTruncateP(0.05,0.95),_xll.RiskName("Halflife"),_xll.RiskUnits("d")))))</f>
        <v>#NAME?</v>
      </c>
      <c r="U369" s="134" t="e">
        <f t="shared" ca="1" si="49"/>
        <v>#NAME?</v>
      </c>
      <c r="V369" s="137" t="e" cm="1">
        <f t="array" aca="1" ref="V369" ca="1">(U369*_xll.RiskNormal('SW7'!C$3,'SW7'!D$3,_xll.RiskTruncateP(0.05,0.95),_xll.RiskName("PFAS MUSCLE FRAC"))/(B369*_xll.RiskNormal('SW7'!C$4,'SW7'!E$4,_xll.RiskTruncateP(0.05,0.95),_xll.RiskName("MUSCLE BW FRAC"))))/1000</f>
        <v>#NAME?</v>
      </c>
      <c r="W369" s="137" t="e" cm="1">
        <f t="array" aca="1" ref="W369" ca="1">V369/_xll.RiskNormal('SW7'!C$5,'SW7'!D$5,_xll.RiskTruncateP(0.05,0.95),_xll.RiskName("Serum Part"))</f>
        <v>#NAME?</v>
      </c>
    </row>
    <row r="370" spans="1:23" x14ac:dyDescent="0.35">
      <c r="A370" s="133">
        <f t="shared" si="45"/>
        <v>367</v>
      </c>
      <c r="B370" s="134" t="e" cm="1">
        <f t="array" aca="1" ref="B370" ca="1">B369+_xll.RiskNormal(0.5584 + 2*0.001787*A370 -3*0.00000155*A370^2 - 4*0.00000000133*A370^3,0.35*(0.5584 + 2*0.001787*A370 -3*0.00000155*A370^2 - 4*0.00000000133*A370^3),_xll.RiskTruncateP(0.05,0.95),_xll.RiskName("BW Gain"),_xll.RiskUnits("kg"))</f>
        <v>#NAME?</v>
      </c>
      <c r="C370" s="133" t="e" cm="1">
        <f t="array" aca="1" ref="C370" ca="1">_xll.RiskNormal(190,190*0.3941,_xll.RiskTruncateP(0.05,0.95),_xll.RiskName("Diet 1 Feed"),_xll.RiskUnits("ng/kg dry"))</f>
        <v>#NAME?</v>
      </c>
      <c r="D370" s="133">
        <v>0</v>
      </c>
      <c r="E370" s="163">
        <v>0</v>
      </c>
      <c r="F370" s="134"/>
      <c r="G370" s="134"/>
      <c r="H370" s="134"/>
      <c r="I370" s="134"/>
      <c r="J370" s="134"/>
      <c r="K370" s="134"/>
      <c r="L370" s="134" t="e" cm="1">
        <f t="array" aca="1" ref="L370" ca="1">_xll.RiskNormal(5.4702*LN(A370)-22.889,(5.4702*LN(A370)-22.889)*0.35,_xll.RiskTruncateP(0.05,0.95),_xll.RiskName("DMI"),_xll.RiskUnits("kg"))</f>
        <v>#NAME?</v>
      </c>
      <c r="M370" s="134" t="e" cm="1">
        <f t="array" aca="1" ref="M370" ca="1">_xll.RiskNormal(0.0243*L370,0.005*L370,_xll.RiskTruncateP(0.05,0.95),_xll.RiskName("Soil Intake"),_xll.RiskUnits("kg"))</f>
        <v>#NAME?</v>
      </c>
      <c r="N370" s="134" t="e">
        <f t="shared" ca="1" si="46"/>
        <v>#NAME?</v>
      </c>
      <c r="O370" s="134">
        <f t="shared" si="47"/>
        <v>0</v>
      </c>
      <c r="P370" s="134" t="e">
        <f t="shared" ca="1" si="50"/>
        <v>#NAME?</v>
      </c>
      <c r="Q370" s="134" t="e">
        <f t="shared" ca="1" si="50"/>
        <v>#NAME?</v>
      </c>
      <c r="R370" s="134" t="e">
        <f t="shared" ca="1" si="50"/>
        <v>#NAME?</v>
      </c>
      <c r="S370" s="134" t="e">
        <f t="shared" ca="1" si="48"/>
        <v>#NAME?</v>
      </c>
      <c r="T370" s="134" t="e" cm="1">
        <f t="array" aca="1" ref="T370" ca="1">U369-(U369*(0.5^(1/_xll.RiskNormal('SW7'!C$2,'SW7'!D$2,_xll.RiskTruncateP(0.05,0.95),_xll.RiskName("Halflife"),_xll.RiskUnits("d")))))</f>
        <v>#NAME?</v>
      </c>
      <c r="U370" s="134" t="e">
        <f t="shared" ca="1" si="49"/>
        <v>#NAME?</v>
      </c>
      <c r="V370" s="137" t="e" cm="1">
        <f t="array" aca="1" ref="V370" ca="1">(U370*_xll.RiskNormal('SW7'!C$3,'SW7'!D$3,_xll.RiskTruncateP(0.05,0.95),_xll.RiskName("PFAS MUSCLE FRAC"))/(B370*_xll.RiskNormal('SW7'!C$4,'SW7'!E$4,_xll.RiskTruncateP(0.05,0.95),_xll.RiskName("MUSCLE BW FRAC"))))/1000</f>
        <v>#NAME?</v>
      </c>
      <c r="W370" s="137" t="e" cm="1">
        <f t="array" aca="1" ref="W370" ca="1">V370/_xll.RiskNormal('SW7'!C$5,'SW7'!D$5,_xll.RiskTruncateP(0.05,0.95),_xll.RiskName("Serum Part"))</f>
        <v>#NAME?</v>
      </c>
    </row>
    <row r="371" spans="1:23" x14ac:dyDescent="0.35">
      <c r="A371" s="133">
        <f t="shared" si="45"/>
        <v>368</v>
      </c>
      <c r="B371" s="134" t="e" cm="1">
        <f t="array" aca="1" ref="B371" ca="1">B370+_xll.RiskNormal(0.5584 + 2*0.001787*A371 -3*0.00000155*A371^2 - 4*0.00000000133*A371^3,0.35*(0.5584 + 2*0.001787*A371 -3*0.00000155*A371^2 - 4*0.00000000133*A371^3),_xll.RiskTruncateP(0.05,0.95),_xll.RiskName("BW Gain"),_xll.RiskUnits("kg"))</f>
        <v>#NAME?</v>
      </c>
      <c r="C371" s="133" t="e" cm="1">
        <f t="array" aca="1" ref="C371" ca="1">_xll.RiskNormal(190,190*0.3941,_xll.RiskTruncateP(0.05,0.95),_xll.RiskName("Diet 1 Feed"),_xll.RiskUnits("ng/kg dry"))</f>
        <v>#NAME?</v>
      </c>
      <c r="D371" s="133">
        <v>0</v>
      </c>
      <c r="E371" s="163">
        <v>0</v>
      </c>
      <c r="F371" s="134"/>
      <c r="G371" s="134"/>
      <c r="H371" s="134"/>
      <c r="I371" s="134"/>
      <c r="J371" s="134"/>
      <c r="K371" s="134"/>
      <c r="L371" s="134" t="e" cm="1">
        <f t="array" aca="1" ref="L371" ca="1">_xll.RiskNormal(5.4702*LN(A371)-22.889,(5.4702*LN(A371)-22.889)*0.35,_xll.RiskTruncateP(0.05,0.95),_xll.RiskName("DMI"),_xll.RiskUnits("kg"))</f>
        <v>#NAME?</v>
      </c>
      <c r="M371" s="134" t="e" cm="1">
        <f t="array" aca="1" ref="M371" ca="1">_xll.RiskNormal(0.0243*L371,0.005*L371,_xll.RiskTruncateP(0.05,0.95),_xll.RiskName("Soil Intake"),_xll.RiskUnits("kg"))</f>
        <v>#NAME?</v>
      </c>
      <c r="N371" s="134" t="e">
        <f t="shared" ca="1" si="46"/>
        <v>#NAME?</v>
      </c>
      <c r="O371" s="134">
        <f t="shared" si="47"/>
        <v>0</v>
      </c>
      <c r="P371" s="134" t="e">
        <f t="shared" ca="1" si="50"/>
        <v>#NAME?</v>
      </c>
      <c r="Q371" s="134" t="e">
        <f t="shared" ca="1" si="50"/>
        <v>#NAME?</v>
      </c>
      <c r="R371" s="134" t="e">
        <f t="shared" ca="1" si="50"/>
        <v>#NAME?</v>
      </c>
      <c r="S371" s="134" t="e">
        <f t="shared" ca="1" si="48"/>
        <v>#NAME?</v>
      </c>
      <c r="T371" s="134" t="e" cm="1">
        <f t="array" aca="1" ref="T371" ca="1">U370-(U370*(0.5^(1/_xll.RiskNormal('SW7'!C$2,'SW7'!D$2,_xll.RiskTruncateP(0.05,0.95),_xll.RiskName("Halflife"),_xll.RiskUnits("d")))))</f>
        <v>#NAME?</v>
      </c>
      <c r="U371" s="134" t="e">
        <f t="shared" ca="1" si="49"/>
        <v>#NAME?</v>
      </c>
      <c r="V371" s="137" t="e" cm="1">
        <f t="array" aca="1" ref="V371" ca="1">(U371*_xll.RiskNormal('SW7'!C$3,'SW7'!D$3,_xll.RiskTruncateP(0.05,0.95),_xll.RiskName("PFAS MUSCLE FRAC"))/(B371*_xll.RiskNormal('SW7'!C$4,'SW7'!E$4,_xll.RiskTruncateP(0.05,0.95),_xll.RiskName("MUSCLE BW FRAC"))))/1000</f>
        <v>#NAME?</v>
      </c>
      <c r="W371" s="137" t="e" cm="1">
        <f t="array" aca="1" ref="W371" ca="1">V371/_xll.RiskNormal('SW7'!C$5,'SW7'!D$5,_xll.RiskTruncateP(0.05,0.95),_xll.RiskName("Serum Part"))</f>
        <v>#NAME?</v>
      </c>
    </row>
    <row r="372" spans="1:23" x14ac:dyDescent="0.35">
      <c r="A372" s="133">
        <f t="shared" si="45"/>
        <v>369</v>
      </c>
      <c r="B372" s="134" t="e" cm="1">
        <f t="array" aca="1" ref="B372" ca="1">B371+_xll.RiskNormal(0.5584 + 2*0.001787*A372 -3*0.00000155*A372^2 - 4*0.00000000133*A372^3,0.35*(0.5584 + 2*0.001787*A372 -3*0.00000155*A372^2 - 4*0.00000000133*A372^3),_xll.RiskTruncateP(0.05,0.95),_xll.RiskName("BW Gain"),_xll.RiskUnits("kg"))</f>
        <v>#NAME?</v>
      </c>
      <c r="C372" s="133" t="e" cm="1">
        <f t="array" aca="1" ref="C372" ca="1">_xll.RiskNormal(190,190*0.3941,_xll.RiskTruncateP(0.05,0.95),_xll.RiskName("Diet 1 Feed"),_xll.RiskUnits("ng/kg dry"))</f>
        <v>#NAME?</v>
      </c>
      <c r="D372" s="133">
        <v>0</v>
      </c>
      <c r="E372" s="163">
        <v>0</v>
      </c>
      <c r="F372" s="134"/>
      <c r="G372" s="134"/>
      <c r="H372" s="134"/>
      <c r="I372" s="134"/>
      <c r="J372" s="134"/>
      <c r="K372" s="134"/>
      <c r="L372" s="134" t="e" cm="1">
        <f t="array" aca="1" ref="L372" ca="1">_xll.RiskNormal(5.4702*LN(A372)-22.889,(5.4702*LN(A372)-22.889)*0.35,_xll.RiskTruncateP(0.05,0.95),_xll.RiskName("DMI"),_xll.RiskUnits("kg"))</f>
        <v>#NAME?</v>
      </c>
      <c r="M372" s="134" t="e" cm="1">
        <f t="array" aca="1" ref="M372" ca="1">_xll.RiskNormal(0.0243*L372,0.005*L372,_xll.RiskTruncateP(0.05,0.95),_xll.RiskName("Soil Intake"),_xll.RiskUnits("kg"))</f>
        <v>#NAME?</v>
      </c>
      <c r="N372" s="134" t="e">
        <f t="shared" ca="1" si="46"/>
        <v>#NAME?</v>
      </c>
      <c r="O372" s="134">
        <f t="shared" si="47"/>
        <v>0</v>
      </c>
      <c r="P372" s="134" t="e">
        <f t="shared" ca="1" si="50"/>
        <v>#NAME?</v>
      </c>
      <c r="Q372" s="134" t="e">
        <f t="shared" ca="1" si="50"/>
        <v>#NAME?</v>
      </c>
      <c r="R372" s="134" t="e">
        <f t="shared" ca="1" si="50"/>
        <v>#NAME?</v>
      </c>
      <c r="S372" s="134" t="e">
        <f t="shared" ca="1" si="48"/>
        <v>#NAME?</v>
      </c>
      <c r="T372" s="134" t="e" cm="1">
        <f t="array" aca="1" ref="T372" ca="1">U371-(U371*(0.5^(1/_xll.RiskNormal('SW7'!C$2,'SW7'!D$2,_xll.RiskTruncateP(0.05,0.95),_xll.RiskName("Halflife"),_xll.RiskUnits("d")))))</f>
        <v>#NAME?</v>
      </c>
      <c r="U372" s="134" t="e">
        <f t="shared" ca="1" si="49"/>
        <v>#NAME?</v>
      </c>
      <c r="V372" s="137" t="e" cm="1">
        <f t="array" aca="1" ref="V372" ca="1">(U372*_xll.RiskNormal('SW7'!C$3,'SW7'!D$3,_xll.RiskTruncateP(0.05,0.95),_xll.RiskName("PFAS MUSCLE FRAC"))/(B372*_xll.RiskNormal('SW7'!C$4,'SW7'!E$4,_xll.RiskTruncateP(0.05,0.95),_xll.RiskName("MUSCLE BW FRAC"))))/1000</f>
        <v>#NAME?</v>
      </c>
      <c r="W372" s="137" t="e" cm="1">
        <f t="array" aca="1" ref="W372" ca="1">V372/_xll.RiskNormal('SW7'!C$5,'SW7'!D$5,_xll.RiskTruncateP(0.05,0.95),_xll.RiskName("Serum Part"))</f>
        <v>#NAME?</v>
      </c>
    </row>
    <row r="373" spans="1:23" x14ac:dyDescent="0.35">
      <c r="A373" s="133">
        <f t="shared" si="45"/>
        <v>370</v>
      </c>
      <c r="B373" s="134" t="e" cm="1">
        <f t="array" aca="1" ref="B373" ca="1">B372+_xll.RiskNormal(0.5584 + 2*0.001787*A373 -3*0.00000155*A373^2 - 4*0.00000000133*A373^3,0.35*(0.5584 + 2*0.001787*A373 -3*0.00000155*A373^2 - 4*0.00000000133*A373^3),_xll.RiskTruncateP(0.05,0.95),_xll.RiskName("BW Gain"),_xll.RiskUnits("kg"))</f>
        <v>#NAME?</v>
      </c>
      <c r="C373" s="133" t="e" cm="1">
        <f t="array" aca="1" ref="C373" ca="1">_xll.RiskNormal(190,190*0.3941,_xll.RiskTruncateP(0.05,0.95),_xll.RiskName("Diet 1 Feed"),_xll.RiskUnits("ng/kg dry"))</f>
        <v>#NAME?</v>
      </c>
      <c r="D373" s="133">
        <v>0</v>
      </c>
      <c r="E373" s="163">
        <v>0</v>
      </c>
      <c r="F373" s="134"/>
      <c r="G373" s="134"/>
      <c r="H373" s="134"/>
      <c r="I373" s="134"/>
      <c r="J373" s="134"/>
      <c r="K373" s="134"/>
      <c r="L373" s="134" t="e" cm="1">
        <f t="array" aca="1" ref="L373" ca="1">_xll.RiskNormal(5.4702*LN(A373)-22.889,(5.4702*LN(A373)-22.889)*0.35,_xll.RiskTruncateP(0.05,0.95),_xll.RiskName("DMI"),_xll.RiskUnits("kg"))</f>
        <v>#NAME?</v>
      </c>
      <c r="M373" s="134" t="e" cm="1">
        <f t="array" aca="1" ref="M373" ca="1">_xll.RiskNormal(0.0243*L373,0.005*L373,_xll.RiskTruncateP(0.05,0.95),_xll.RiskName("Soil Intake"),_xll.RiskUnits("kg"))</f>
        <v>#NAME?</v>
      </c>
      <c r="N373" s="134" t="e">
        <f t="shared" ca="1" si="46"/>
        <v>#NAME?</v>
      </c>
      <c r="O373" s="134">
        <f t="shared" si="47"/>
        <v>0</v>
      </c>
      <c r="P373" s="134" t="e">
        <f t="shared" ca="1" si="50"/>
        <v>#NAME?</v>
      </c>
      <c r="Q373" s="134" t="e">
        <f t="shared" ca="1" si="50"/>
        <v>#NAME?</v>
      </c>
      <c r="R373" s="134" t="e">
        <f t="shared" ca="1" si="50"/>
        <v>#NAME?</v>
      </c>
      <c r="S373" s="134" t="e">
        <f t="shared" ca="1" si="48"/>
        <v>#NAME?</v>
      </c>
      <c r="T373" s="134" t="e" cm="1">
        <f t="array" aca="1" ref="T373" ca="1">U372-(U372*(0.5^(1/_xll.RiskNormal('SW7'!C$2,'SW7'!D$2,_xll.RiskTruncateP(0.05,0.95),_xll.RiskName("Halflife"),_xll.RiskUnits("d")))))</f>
        <v>#NAME?</v>
      </c>
      <c r="U373" s="134" t="e">
        <f t="shared" ca="1" si="49"/>
        <v>#NAME?</v>
      </c>
      <c r="V373" s="137" t="e" cm="1">
        <f t="array" aca="1" ref="V373" ca="1">(U373*_xll.RiskNormal('SW7'!C$3,'SW7'!D$3,_xll.RiskTruncateP(0.05,0.95),_xll.RiskName("PFAS MUSCLE FRAC"))/(B373*_xll.RiskNormal('SW7'!C$4,'SW7'!E$4,_xll.RiskTruncateP(0.05,0.95),_xll.RiskName("MUSCLE BW FRAC"))))/1000</f>
        <v>#NAME?</v>
      </c>
      <c r="W373" s="137" t="e" cm="1">
        <f t="array" aca="1" ref="W373" ca="1">V373/_xll.RiskNormal('SW7'!C$5,'SW7'!D$5,_xll.RiskTruncateP(0.05,0.95),_xll.RiskName("Serum Part"))</f>
        <v>#NAME?</v>
      </c>
    </row>
    <row r="374" spans="1:23" x14ac:dyDescent="0.35">
      <c r="A374" s="133">
        <f t="shared" si="45"/>
        <v>371</v>
      </c>
      <c r="B374" s="134" t="e" cm="1">
        <f t="array" aca="1" ref="B374" ca="1">B373+_xll.RiskNormal(0.5584 + 2*0.001787*A374 -3*0.00000155*A374^2 - 4*0.00000000133*A374^3,0.35*(0.5584 + 2*0.001787*A374 -3*0.00000155*A374^2 - 4*0.00000000133*A374^3),_xll.RiskTruncateP(0.05,0.95),_xll.RiskName("BW Gain"),_xll.RiskUnits("kg"))</f>
        <v>#NAME?</v>
      </c>
      <c r="C374" s="133" t="e" cm="1">
        <f t="array" aca="1" ref="C374" ca="1">_xll.RiskNormal(190,190*0.3941,_xll.RiskTruncateP(0.05,0.95),_xll.RiskName("Diet 1 Feed"),_xll.RiskUnits("ng/kg dry"))</f>
        <v>#NAME?</v>
      </c>
      <c r="D374" s="133">
        <v>0</v>
      </c>
      <c r="E374" s="163">
        <v>0</v>
      </c>
      <c r="F374" s="134"/>
      <c r="G374" s="134"/>
      <c r="H374" s="134"/>
      <c r="I374" s="134"/>
      <c r="J374" s="134"/>
      <c r="K374" s="134"/>
      <c r="L374" s="134" t="e" cm="1">
        <f t="array" aca="1" ref="L374" ca="1">_xll.RiskNormal(5.4702*LN(A374)-22.889,(5.4702*LN(A374)-22.889)*0.35,_xll.RiskTruncateP(0.05,0.95),_xll.RiskName("DMI"),_xll.RiskUnits("kg"))</f>
        <v>#NAME?</v>
      </c>
      <c r="M374" s="134" t="e" cm="1">
        <f t="array" aca="1" ref="M374" ca="1">_xll.RiskNormal(0.0243*L374,0.005*L374,_xll.RiskTruncateP(0.05,0.95),_xll.RiskName("Soil Intake"),_xll.RiskUnits("kg"))</f>
        <v>#NAME?</v>
      </c>
      <c r="N374" s="134" t="e">
        <f t="shared" ca="1" si="46"/>
        <v>#NAME?</v>
      </c>
      <c r="O374" s="134">
        <f t="shared" si="47"/>
        <v>0</v>
      </c>
      <c r="P374" s="134" t="e">
        <f t="shared" ca="1" si="50"/>
        <v>#NAME?</v>
      </c>
      <c r="Q374" s="134" t="e">
        <f t="shared" ca="1" si="50"/>
        <v>#NAME?</v>
      </c>
      <c r="R374" s="134" t="e">
        <f t="shared" ca="1" si="50"/>
        <v>#NAME?</v>
      </c>
      <c r="S374" s="134" t="e">
        <f t="shared" ca="1" si="48"/>
        <v>#NAME?</v>
      </c>
      <c r="T374" s="134" t="e" cm="1">
        <f t="array" aca="1" ref="T374" ca="1">U373-(U373*(0.5^(1/_xll.RiskNormal('SW7'!C$2,'SW7'!D$2,_xll.RiskTruncateP(0.05,0.95),_xll.RiskName("Halflife"),_xll.RiskUnits("d")))))</f>
        <v>#NAME?</v>
      </c>
      <c r="U374" s="134" t="e">
        <f t="shared" ca="1" si="49"/>
        <v>#NAME?</v>
      </c>
      <c r="V374" s="137" t="e" cm="1">
        <f t="array" aca="1" ref="V374" ca="1">(U374*_xll.RiskNormal('SW7'!C$3,'SW7'!D$3,_xll.RiskTruncateP(0.05,0.95),_xll.RiskName("PFAS MUSCLE FRAC"))/(B374*_xll.RiskNormal('SW7'!C$4,'SW7'!E$4,_xll.RiskTruncateP(0.05,0.95),_xll.RiskName("MUSCLE BW FRAC"))))/1000</f>
        <v>#NAME?</v>
      </c>
      <c r="W374" s="137" t="e" cm="1">
        <f t="array" aca="1" ref="W374" ca="1">V374/_xll.RiskNormal('SW7'!C$5,'SW7'!D$5,_xll.RiskTruncateP(0.05,0.95),_xll.RiskName("Serum Part"))</f>
        <v>#NAME?</v>
      </c>
    </row>
    <row r="375" spans="1:23" x14ac:dyDescent="0.35">
      <c r="A375" s="133">
        <f t="shared" si="45"/>
        <v>372</v>
      </c>
      <c r="B375" s="134" t="e" cm="1">
        <f t="array" aca="1" ref="B375" ca="1">B374+_xll.RiskNormal(0.5584 + 2*0.001787*A375 -3*0.00000155*A375^2 - 4*0.00000000133*A375^3,0.35*(0.5584 + 2*0.001787*A375 -3*0.00000155*A375^2 - 4*0.00000000133*A375^3),_xll.RiskTruncateP(0.05,0.95),_xll.RiskName("BW Gain"),_xll.RiskUnits("kg"))</f>
        <v>#NAME?</v>
      </c>
      <c r="C375" s="133" t="e" cm="1">
        <f t="array" aca="1" ref="C375" ca="1">_xll.RiskNormal(190,190*0.3941,_xll.RiskTruncateP(0.05,0.95),_xll.RiskName("Diet 1 Feed"),_xll.RiskUnits("ng/kg dry"))</f>
        <v>#NAME?</v>
      </c>
      <c r="D375" s="133">
        <v>0</v>
      </c>
      <c r="E375" s="163">
        <v>0</v>
      </c>
      <c r="F375" s="134"/>
      <c r="G375" s="134"/>
      <c r="H375" s="134"/>
      <c r="I375" s="134"/>
      <c r="J375" s="134"/>
      <c r="K375" s="134"/>
      <c r="L375" s="134" t="e" cm="1">
        <f t="array" aca="1" ref="L375" ca="1">_xll.RiskNormal(5.4702*LN(A375)-22.889,(5.4702*LN(A375)-22.889)*0.35,_xll.RiskTruncateP(0.05,0.95),_xll.RiskName("DMI"),_xll.RiskUnits("kg"))</f>
        <v>#NAME?</v>
      </c>
      <c r="M375" s="134" t="e" cm="1">
        <f t="array" aca="1" ref="M375" ca="1">_xll.RiskNormal(0.0243*L375,0.005*L375,_xll.RiskTruncateP(0.05,0.95),_xll.RiskName("Soil Intake"),_xll.RiskUnits("kg"))</f>
        <v>#NAME?</v>
      </c>
      <c r="N375" s="134" t="e">
        <f t="shared" ca="1" si="46"/>
        <v>#NAME?</v>
      </c>
      <c r="O375" s="134">
        <f t="shared" si="47"/>
        <v>0</v>
      </c>
      <c r="P375" s="134" t="e">
        <f t="shared" ca="1" si="50"/>
        <v>#NAME?</v>
      </c>
      <c r="Q375" s="134" t="e">
        <f t="shared" ca="1" si="50"/>
        <v>#NAME?</v>
      </c>
      <c r="R375" s="134" t="e">
        <f t="shared" ca="1" si="50"/>
        <v>#NAME?</v>
      </c>
      <c r="S375" s="134" t="e">
        <f t="shared" ca="1" si="48"/>
        <v>#NAME?</v>
      </c>
      <c r="T375" s="134" t="e" cm="1">
        <f t="array" aca="1" ref="T375" ca="1">U374-(U374*(0.5^(1/_xll.RiskNormal('SW7'!C$2,'SW7'!D$2,_xll.RiskTruncateP(0.05,0.95),_xll.RiskName("Halflife"),_xll.RiskUnits("d")))))</f>
        <v>#NAME?</v>
      </c>
      <c r="U375" s="134" t="e">
        <f t="shared" ca="1" si="49"/>
        <v>#NAME?</v>
      </c>
      <c r="V375" s="137" t="e" cm="1">
        <f t="array" aca="1" ref="V375" ca="1">(U375*_xll.RiskNormal('SW7'!C$3,'SW7'!D$3,_xll.RiskTruncateP(0.05,0.95),_xll.RiskName("PFAS MUSCLE FRAC"))/(B375*_xll.RiskNormal('SW7'!C$4,'SW7'!E$4,_xll.RiskTruncateP(0.05,0.95),_xll.RiskName("MUSCLE BW FRAC"))))/1000</f>
        <v>#NAME?</v>
      </c>
      <c r="W375" s="137" t="e" cm="1">
        <f t="array" aca="1" ref="W375" ca="1">V375/_xll.RiskNormal('SW7'!C$5,'SW7'!D$5,_xll.RiskTruncateP(0.05,0.95),_xll.RiskName("Serum Part"))</f>
        <v>#NAME?</v>
      </c>
    </row>
    <row r="376" spans="1:23" x14ac:dyDescent="0.35">
      <c r="A376" s="133">
        <f t="shared" si="45"/>
        <v>373</v>
      </c>
      <c r="B376" s="134" t="e" cm="1">
        <f t="array" aca="1" ref="B376" ca="1">B375+_xll.RiskNormal(0.5584 + 2*0.001787*A376 -3*0.00000155*A376^2 - 4*0.00000000133*A376^3,0.35*(0.5584 + 2*0.001787*A376 -3*0.00000155*A376^2 - 4*0.00000000133*A376^3),_xll.RiskTruncateP(0.05,0.95),_xll.RiskName("BW Gain"),_xll.RiskUnits("kg"))</f>
        <v>#NAME?</v>
      </c>
      <c r="C376" s="133" t="e" cm="1">
        <f t="array" aca="1" ref="C376" ca="1">_xll.RiskNormal(190,190*0.3941,_xll.RiskTruncateP(0.05,0.95),_xll.RiskName("Diet 1 Feed"),_xll.RiskUnits("ng/kg dry"))</f>
        <v>#NAME?</v>
      </c>
      <c r="D376" s="133">
        <v>0</v>
      </c>
      <c r="E376" s="163">
        <v>0</v>
      </c>
      <c r="F376" s="134"/>
      <c r="G376" s="134"/>
      <c r="H376" s="134"/>
      <c r="I376" s="134"/>
      <c r="J376" s="134"/>
      <c r="K376" s="134"/>
      <c r="L376" s="134" t="e" cm="1">
        <f t="array" aca="1" ref="L376" ca="1">_xll.RiskNormal(5.4702*LN(A376)-22.889,(5.4702*LN(A376)-22.889)*0.35,_xll.RiskTruncateP(0.05,0.95),_xll.RiskName("DMI"),_xll.RiskUnits("kg"))</f>
        <v>#NAME?</v>
      </c>
      <c r="M376" s="134" t="e" cm="1">
        <f t="array" aca="1" ref="M376" ca="1">_xll.RiskNormal(0.0243*L376,0.005*L376,_xll.RiskTruncateP(0.05,0.95),_xll.RiskName("Soil Intake"),_xll.RiskUnits("kg"))</f>
        <v>#NAME?</v>
      </c>
      <c r="N376" s="134" t="e">
        <f t="shared" ca="1" si="46"/>
        <v>#NAME?</v>
      </c>
      <c r="O376" s="134">
        <f t="shared" si="47"/>
        <v>0</v>
      </c>
      <c r="P376" s="134" t="e">
        <f t="shared" ca="1" si="50"/>
        <v>#NAME?</v>
      </c>
      <c r="Q376" s="134" t="e">
        <f t="shared" ca="1" si="50"/>
        <v>#NAME?</v>
      </c>
      <c r="R376" s="134" t="e">
        <f t="shared" ca="1" si="50"/>
        <v>#NAME?</v>
      </c>
      <c r="S376" s="134" t="e">
        <f t="shared" ca="1" si="48"/>
        <v>#NAME?</v>
      </c>
      <c r="T376" s="134" t="e" cm="1">
        <f t="array" aca="1" ref="T376" ca="1">U375-(U375*(0.5^(1/_xll.RiskNormal('SW7'!C$2,'SW7'!D$2,_xll.RiskTruncateP(0.05,0.95),_xll.RiskName("Halflife"),_xll.RiskUnits("d")))))</f>
        <v>#NAME?</v>
      </c>
      <c r="U376" s="134" t="e">
        <f t="shared" ca="1" si="49"/>
        <v>#NAME?</v>
      </c>
      <c r="V376" s="137" t="e" cm="1">
        <f t="array" aca="1" ref="V376" ca="1">(U376*_xll.RiskNormal('SW7'!C$3,'SW7'!D$3,_xll.RiskTruncateP(0.05,0.95),_xll.RiskName("PFAS MUSCLE FRAC"))/(B376*_xll.RiskNormal('SW7'!C$4,'SW7'!E$4,_xll.RiskTruncateP(0.05,0.95),_xll.RiskName("MUSCLE BW FRAC"))))/1000</f>
        <v>#NAME?</v>
      </c>
      <c r="W376" s="137" t="e" cm="1">
        <f t="array" aca="1" ref="W376" ca="1">V376/_xll.RiskNormal('SW7'!C$5,'SW7'!D$5,_xll.RiskTruncateP(0.05,0.95),_xll.RiskName("Serum Part"))</f>
        <v>#NAME?</v>
      </c>
    </row>
    <row r="377" spans="1:23" x14ac:dyDescent="0.35">
      <c r="A377" s="133">
        <f t="shared" si="45"/>
        <v>374</v>
      </c>
      <c r="B377" s="134" t="e" cm="1">
        <f t="array" aca="1" ref="B377" ca="1">B376+_xll.RiskNormal(0.5584 + 2*0.001787*A377 -3*0.00000155*A377^2 - 4*0.00000000133*A377^3,0.35*(0.5584 + 2*0.001787*A377 -3*0.00000155*A377^2 - 4*0.00000000133*A377^3),_xll.RiskTruncateP(0.05,0.95),_xll.RiskName("BW Gain"),_xll.RiskUnits("kg"))</f>
        <v>#NAME?</v>
      </c>
      <c r="C377" s="133" t="e" cm="1">
        <f t="array" aca="1" ref="C377" ca="1">_xll.RiskNormal(190,190*0.3941,_xll.RiskTruncateP(0.05,0.95),_xll.RiskName("Diet 1 Feed"),_xll.RiskUnits("ng/kg dry"))</f>
        <v>#NAME?</v>
      </c>
      <c r="D377" s="133">
        <v>0</v>
      </c>
      <c r="E377" s="163">
        <v>0</v>
      </c>
      <c r="F377" s="134"/>
      <c r="G377" s="134"/>
      <c r="H377" s="134"/>
      <c r="I377" s="134"/>
      <c r="J377" s="134"/>
      <c r="K377" s="134"/>
      <c r="L377" s="134" t="e" cm="1">
        <f t="array" aca="1" ref="L377" ca="1">_xll.RiskNormal(5.4702*LN(A377)-22.889,(5.4702*LN(A377)-22.889)*0.35,_xll.RiskTruncateP(0.05,0.95),_xll.RiskName("DMI"),_xll.RiskUnits("kg"))</f>
        <v>#NAME?</v>
      </c>
      <c r="M377" s="134" t="e" cm="1">
        <f t="array" aca="1" ref="M377" ca="1">_xll.RiskNormal(0.0243*L377,0.005*L377,_xll.RiskTruncateP(0.05,0.95),_xll.RiskName("Soil Intake"),_xll.RiskUnits("kg"))</f>
        <v>#NAME?</v>
      </c>
      <c r="N377" s="134" t="e">
        <f t="shared" ca="1" si="46"/>
        <v>#NAME?</v>
      </c>
      <c r="O377" s="134">
        <f t="shared" si="47"/>
        <v>0</v>
      </c>
      <c r="P377" s="134" t="e">
        <f t="shared" ca="1" si="50"/>
        <v>#NAME?</v>
      </c>
      <c r="Q377" s="134" t="e">
        <f t="shared" ca="1" si="50"/>
        <v>#NAME?</v>
      </c>
      <c r="R377" s="134" t="e">
        <f t="shared" ca="1" si="50"/>
        <v>#NAME?</v>
      </c>
      <c r="S377" s="134" t="e">
        <f t="shared" ca="1" si="48"/>
        <v>#NAME?</v>
      </c>
      <c r="T377" s="134" t="e" cm="1">
        <f t="array" aca="1" ref="T377" ca="1">U376-(U376*(0.5^(1/_xll.RiskNormal('SW7'!C$2,'SW7'!D$2,_xll.RiskTruncateP(0.05,0.95),_xll.RiskName("Halflife"),_xll.RiskUnits("d")))))</f>
        <v>#NAME?</v>
      </c>
      <c r="U377" s="134" t="e">
        <f t="shared" ca="1" si="49"/>
        <v>#NAME?</v>
      </c>
      <c r="V377" s="137" t="e" cm="1">
        <f t="array" aca="1" ref="V377" ca="1">(U377*_xll.RiskNormal('SW7'!C$3,'SW7'!D$3,_xll.RiskTruncateP(0.05,0.95),_xll.RiskName("PFAS MUSCLE FRAC"))/(B377*_xll.RiskNormal('SW7'!C$4,'SW7'!E$4,_xll.RiskTruncateP(0.05,0.95),_xll.RiskName("MUSCLE BW FRAC"))))/1000</f>
        <v>#NAME?</v>
      </c>
      <c r="W377" s="137" t="e" cm="1">
        <f t="array" aca="1" ref="W377" ca="1">V377/_xll.RiskNormal('SW7'!C$5,'SW7'!D$5,_xll.RiskTruncateP(0.05,0.95),_xll.RiskName("Serum Part"))</f>
        <v>#NAME?</v>
      </c>
    </row>
    <row r="378" spans="1:23" x14ac:dyDescent="0.35">
      <c r="A378" s="133">
        <f t="shared" si="45"/>
        <v>375</v>
      </c>
      <c r="B378" s="134" t="e" cm="1">
        <f t="array" aca="1" ref="B378" ca="1">B377+_xll.RiskNormal(0.5584 + 2*0.001787*A378 -3*0.00000155*A378^2 - 4*0.00000000133*A378^3,0.35*(0.5584 + 2*0.001787*A378 -3*0.00000155*A378^2 - 4*0.00000000133*A378^3),_xll.RiskTruncateP(0.05,0.95),_xll.RiskName("BW Gain"),_xll.RiskUnits("kg"))</f>
        <v>#NAME?</v>
      </c>
      <c r="C378" s="133" t="e" cm="1">
        <f t="array" aca="1" ref="C378" ca="1">_xll.RiskNormal(190,190*0.3941,_xll.RiskTruncateP(0.05,0.95),_xll.RiskName("Diet 1 Feed"),_xll.RiskUnits("ng/kg dry"))</f>
        <v>#NAME?</v>
      </c>
      <c r="D378" s="133">
        <v>0</v>
      </c>
      <c r="E378" s="163">
        <v>0</v>
      </c>
      <c r="F378" s="134"/>
      <c r="G378" s="134"/>
      <c r="H378" s="134"/>
      <c r="I378" s="134"/>
      <c r="J378" s="134"/>
      <c r="K378" s="134"/>
      <c r="L378" s="134" t="e" cm="1">
        <f t="array" aca="1" ref="L378" ca="1">_xll.RiskNormal(5.4702*LN(A378)-22.889,(5.4702*LN(A378)-22.889)*0.35,_xll.RiskTruncateP(0.05,0.95),_xll.RiskName("DMI"),_xll.RiskUnits("kg"))</f>
        <v>#NAME?</v>
      </c>
      <c r="M378" s="134" t="e" cm="1">
        <f t="array" aca="1" ref="M378" ca="1">_xll.RiskNormal(0.0243*L378,0.005*L378,_xll.RiskTruncateP(0.05,0.95),_xll.RiskName("Soil Intake"),_xll.RiskUnits("kg"))</f>
        <v>#NAME?</v>
      </c>
      <c r="N378" s="134" t="e">
        <f t="shared" ca="1" si="46"/>
        <v>#NAME?</v>
      </c>
      <c r="O378" s="134">
        <f t="shared" si="47"/>
        <v>0</v>
      </c>
      <c r="P378" s="134" t="e">
        <f t="shared" ca="1" si="50"/>
        <v>#NAME?</v>
      </c>
      <c r="Q378" s="134" t="e">
        <f t="shared" ca="1" si="50"/>
        <v>#NAME?</v>
      </c>
      <c r="R378" s="134" t="e">
        <f t="shared" ca="1" si="50"/>
        <v>#NAME?</v>
      </c>
      <c r="S378" s="134" t="e">
        <f t="shared" ca="1" si="48"/>
        <v>#NAME?</v>
      </c>
      <c r="T378" s="134" t="e" cm="1">
        <f t="array" aca="1" ref="T378" ca="1">U377-(U377*(0.5^(1/_xll.RiskNormal('SW7'!C$2,'SW7'!D$2,_xll.RiskTruncateP(0.05,0.95),_xll.RiskName("Halflife"),_xll.RiskUnits("d")))))</f>
        <v>#NAME?</v>
      </c>
      <c r="U378" s="134" t="e">
        <f t="shared" ca="1" si="49"/>
        <v>#NAME?</v>
      </c>
      <c r="V378" s="137" t="e" cm="1">
        <f t="array" aca="1" ref="V378" ca="1">(U378*_xll.RiskNormal('SW7'!C$3,'SW7'!D$3,_xll.RiskTruncateP(0.05,0.95),_xll.RiskName("PFAS MUSCLE FRAC"))/(B378*_xll.RiskNormal('SW7'!C$4,'SW7'!E$4,_xll.RiskTruncateP(0.05,0.95),_xll.RiskName("MUSCLE BW FRAC"))))/1000</f>
        <v>#NAME?</v>
      </c>
      <c r="W378" s="137" t="e" cm="1">
        <f t="array" aca="1" ref="W378" ca="1">V378/_xll.RiskNormal('SW7'!C$5,'SW7'!D$5,_xll.RiskTruncateP(0.05,0.95),_xll.RiskName("Serum Part"))</f>
        <v>#NAME?</v>
      </c>
    </row>
    <row r="379" spans="1:23" x14ac:dyDescent="0.35">
      <c r="A379" s="133">
        <f t="shared" si="45"/>
        <v>376</v>
      </c>
      <c r="B379" s="134" t="e" cm="1">
        <f t="array" aca="1" ref="B379" ca="1">B378+_xll.RiskNormal(0.5584 + 2*0.001787*A379 -3*0.00000155*A379^2 - 4*0.00000000133*A379^3,0.35*(0.5584 + 2*0.001787*A379 -3*0.00000155*A379^2 - 4*0.00000000133*A379^3),_xll.RiskTruncateP(0.05,0.95),_xll.RiskName("BW Gain"),_xll.RiskUnits("kg"))</f>
        <v>#NAME?</v>
      </c>
      <c r="C379" s="133" t="e" cm="1">
        <f t="array" aca="1" ref="C379" ca="1">_xll.RiskNormal(190,190*0.3941,_xll.RiskTruncateP(0.05,0.95),_xll.RiskName("Diet 1 Feed"),_xll.RiskUnits("ng/kg dry"))</f>
        <v>#NAME?</v>
      </c>
      <c r="D379" s="133">
        <v>0</v>
      </c>
      <c r="E379" s="163">
        <v>0</v>
      </c>
      <c r="F379" s="134"/>
      <c r="G379" s="134"/>
      <c r="H379" s="134"/>
      <c r="I379" s="134"/>
      <c r="J379" s="134"/>
      <c r="K379" s="134"/>
      <c r="L379" s="134" t="e" cm="1">
        <f t="array" aca="1" ref="L379" ca="1">_xll.RiskNormal(5.4702*LN(A379)-22.889,(5.4702*LN(A379)-22.889)*0.35,_xll.RiskTruncateP(0.05,0.95),_xll.RiskName("DMI"),_xll.RiskUnits("kg"))</f>
        <v>#NAME?</v>
      </c>
      <c r="M379" s="134" t="e" cm="1">
        <f t="array" aca="1" ref="M379" ca="1">_xll.RiskNormal(0.0243*L379,0.005*L379,_xll.RiskTruncateP(0.05,0.95),_xll.RiskName("Soil Intake"),_xll.RiskUnits("kg"))</f>
        <v>#NAME?</v>
      </c>
      <c r="N379" s="134" t="e">
        <f t="shared" ca="1" si="46"/>
        <v>#NAME?</v>
      </c>
      <c r="O379" s="134">
        <f t="shared" si="47"/>
        <v>0</v>
      </c>
      <c r="P379" s="134" t="e">
        <f t="shared" ca="1" si="50"/>
        <v>#NAME?</v>
      </c>
      <c r="Q379" s="134" t="e">
        <f t="shared" ca="1" si="50"/>
        <v>#NAME?</v>
      </c>
      <c r="R379" s="134" t="e">
        <f t="shared" ca="1" si="50"/>
        <v>#NAME?</v>
      </c>
      <c r="S379" s="134" t="e">
        <f t="shared" ca="1" si="48"/>
        <v>#NAME?</v>
      </c>
      <c r="T379" s="134" t="e" cm="1">
        <f t="array" aca="1" ref="T379" ca="1">U378-(U378*(0.5^(1/_xll.RiskNormal('SW7'!C$2,'SW7'!D$2,_xll.RiskTruncateP(0.05,0.95),_xll.RiskName("Halflife"),_xll.RiskUnits("d")))))</f>
        <v>#NAME?</v>
      </c>
      <c r="U379" s="134" t="e">
        <f t="shared" ca="1" si="49"/>
        <v>#NAME?</v>
      </c>
      <c r="V379" s="137" t="e" cm="1">
        <f t="array" aca="1" ref="V379" ca="1">(U379*_xll.RiskNormal('SW7'!C$3,'SW7'!D$3,_xll.RiskTruncateP(0.05,0.95),_xll.RiskName("PFAS MUSCLE FRAC"))/(B379*_xll.RiskNormal('SW7'!C$4,'SW7'!E$4,_xll.RiskTruncateP(0.05,0.95),_xll.RiskName("MUSCLE BW FRAC"))))/1000</f>
        <v>#NAME?</v>
      </c>
      <c r="W379" s="137" t="e" cm="1">
        <f t="array" aca="1" ref="W379" ca="1">V379/_xll.RiskNormal('SW7'!C$5,'SW7'!D$5,_xll.RiskTruncateP(0.05,0.95),_xll.RiskName("Serum Part"))</f>
        <v>#NAME?</v>
      </c>
    </row>
    <row r="380" spans="1:23" x14ac:dyDescent="0.35">
      <c r="A380" s="133">
        <f t="shared" si="45"/>
        <v>377</v>
      </c>
      <c r="B380" s="134" t="e" cm="1">
        <f t="array" aca="1" ref="B380" ca="1">B379+_xll.RiskNormal(0.5584 + 2*0.001787*A380 -3*0.00000155*A380^2 - 4*0.00000000133*A380^3,0.35*(0.5584 + 2*0.001787*A380 -3*0.00000155*A380^2 - 4*0.00000000133*A380^3),_xll.RiskTruncateP(0.05,0.95),_xll.RiskName("BW Gain"),_xll.RiskUnits("kg"))</f>
        <v>#NAME?</v>
      </c>
      <c r="C380" s="133" t="e" cm="1">
        <f t="array" aca="1" ref="C380" ca="1">_xll.RiskNormal(190,190*0.3941,_xll.RiskTruncateP(0.05,0.95),_xll.RiskName("Diet 1 Feed"),_xll.RiskUnits("ng/kg dry"))</f>
        <v>#NAME?</v>
      </c>
      <c r="D380" s="133">
        <v>0</v>
      </c>
      <c r="E380" s="163">
        <v>0</v>
      </c>
      <c r="F380" s="134"/>
      <c r="G380" s="134"/>
      <c r="H380" s="134"/>
      <c r="I380" s="134"/>
      <c r="J380" s="134"/>
      <c r="K380" s="134"/>
      <c r="L380" s="134" t="e" cm="1">
        <f t="array" aca="1" ref="L380" ca="1">_xll.RiskNormal(5.4702*LN(A380)-22.889,(5.4702*LN(A380)-22.889)*0.35,_xll.RiskTruncateP(0.05,0.95),_xll.RiskName("DMI"),_xll.RiskUnits("kg"))</f>
        <v>#NAME?</v>
      </c>
      <c r="M380" s="134" t="e" cm="1">
        <f t="array" aca="1" ref="M380" ca="1">_xll.RiskNormal(0.0243*L380,0.005*L380,_xll.RiskTruncateP(0.05,0.95),_xll.RiskName("Soil Intake"),_xll.RiskUnits("kg"))</f>
        <v>#NAME?</v>
      </c>
      <c r="N380" s="134" t="e">
        <f t="shared" ca="1" si="46"/>
        <v>#NAME?</v>
      </c>
      <c r="O380" s="134">
        <f t="shared" si="47"/>
        <v>0</v>
      </c>
      <c r="P380" s="134" t="e">
        <f t="shared" ca="1" si="50"/>
        <v>#NAME?</v>
      </c>
      <c r="Q380" s="134" t="e">
        <f t="shared" ca="1" si="50"/>
        <v>#NAME?</v>
      </c>
      <c r="R380" s="134" t="e">
        <f t="shared" ca="1" si="50"/>
        <v>#NAME?</v>
      </c>
      <c r="S380" s="134" t="e">
        <f t="shared" ca="1" si="48"/>
        <v>#NAME?</v>
      </c>
      <c r="T380" s="134" t="e" cm="1">
        <f t="array" aca="1" ref="T380" ca="1">U379-(U379*(0.5^(1/_xll.RiskNormal('SW7'!C$2,'SW7'!D$2,_xll.RiskTruncateP(0.05,0.95),_xll.RiskName("Halflife"),_xll.RiskUnits("d")))))</f>
        <v>#NAME?</v>
      </c>
      <c r="U380" s="134" t="e">
        <f t="shared" ca="1" si="49"/>
        <v>#NAME?</v>
      </c>
      <c r="V380" s="137" t="e" cm="1">
        <f t="array" aca="1" ref="V380" ca="1">(U380*_xll.RiskNormal('SW7'!C$3,'SW7'!D$3,_xll.RiskTruncateP(0.05,0.95),_xll.RiskName("PFAS MUSCLE FRAC"))/(B380*_xll.RiskNormal('SW7'!C$4,'SW7'!E$4,_xll.RiskTruncateP(0.05,0.95),_xll.RiskName("MUSCLE BW FRAC"))))/1000</f>
        <v>#NAME?</v>
      </c>
      <c r="W380" s="137" t="e" cm="1">
        <f t="array" aca="1" ref="W380" ca="1">V380/_xll.RiskNormal('SW7'!C$5,'SW7'!D$5,_xll.RiskTruncateP(0.05,0.95),_xll.RiskName("Serum Part"))</f>
        <v>#NAME?</v>
      </c>
    </row>
    <row r="381" spans="1:23" x14ac:dyDescent="0.35">
      <c r="A381" s="133">
        <f t="shared" si="45"/>
        <v>378</v>
      </c>
      <c r="B381" s="134" t="e" cm="1">
        <f t="array" aca="1" ref="B381" ca="1">B380+_xll.RiskNormal(0.5584 + 2*0.001787*A381 -3*0.00000155*A381^2 - 4*0.00000000133*A381^3,0.35*(0.5584 + 2*0.001787*A381 -3*0.00000155*A381^2 - 4*0.00000000133*A381^3),_xll.RiskTruncateP(0.05,0.95),_xll.RiskName("BW Gain"),_xll.RiskUnits("kg"))</f>
        <v>#NAME?</v>
      </c>
      <c r="C381" s="133" t="e" cm="1">
        <f t="array" aca="1" ref="C381" ca="1">_xll.RiskNormal(190,190*0.3941,_xll.RiskTruncateP(0.05,0.95),_xll.RiskName("Diet 1 Feed"),_xll.RiskUnits("ng/kg dry"))</f>
        <v>#NAME?</v>
      </c>
      <c r="D381" s="133">
        <v>0</v>
      </c>
      <c r="E381" s="163">
        <v>0</v>
      </c>
      <c r="F381" s="134"/>
      <c r="G381" s="134"/>
      <c r="H381" s="134"/>
      <c r="I381" s="134"/>
      <c r="J381" s="134"/>
      <c r="K381" s="134"/>
      <c r="L381" s="134" t="e" cm="1">
        <f t="array" aca="1" ref="L381" ca="1">_xll.RiskNormal(5.4702*LN(A381)-22.889,(5.4702*LN(A381)-22.889)*0.35,_xll.RiskTruncateP(0.05,0.95),_xll.RiskName("DMI"),_xll.RiskUnits("kg"))</f>
        <v>#NAME?</v>
      </c>
      <c r="M381" s="134" t="e" cm="1">
        <f t="array" aca="1" ref="M381" ca="1">_xll.RiskNormal(0.0243*L381,0.005*L381,_xll.RiskTruncateP(0.05,0.95),_xll.RiskName("Soil Intake"),_xll.RiskUnits("kg"))</f>
        <v>#NAME?</v>
      </c>
      <c r="N381" s="134" t="e">
        <f t="shared" ca="1" si="46"/>
        <v>#NAME?</v>
      </c>
      <c r="O381" s="134">
        <f t="shared" si="47"/>
        <v>0</v>
      </c>
      <c r="P381" s="134" t="e">
        <f t="shared" ca="1" si="50"/>
        <v>#NAME?</v>
      </c>
      <c r="Q381" s="134" t="e">
        <f t="shared" ca="1" si="50"/>
        <v>#NAME?</v>
      </c>
      <c r="R381" s="134" t="e">
        <f t="shared" ca="1" si="50"/>
        <v>#NAME?</v>
      </c>
      <c r="S381" s="134" t="e">
        <f t="shared" ca="1" si="48"/>
        <v>#NAME?</v>
      </c>
      <c r="T381" s="134" t="e" cm="1">
        <f t="array" aca="1" ref="T381" ca="1">U380-(U380*(0.5^(1/_xll.RiskNormal('SW7'!C$2,'SW7'!D$2,_xll.RiskTruncateP(0.05,0.95),_xll.RiskName("Halflife"),_xll.RiskUnits("d")))))</f>
        <v>#NAME?</v>
      </c>
      <c r="U381" s="134" t="e">
        <f t="shared" ca="1" si="49"/>
        <v>#NAME?</v>
      </c>
      <c r="V381" s="137" t="e" cm="1">
        <f t="array" aca="1" ref="V381" ca="1">(U381*_xll.RiskNormal('SW7'!C$3,'SW7'!D$3,_xll.RiskTruncateP(0.05,0.95),_xll.RiskName("PFAS MUSCLE FRAC"))/(B381*_xll.RiskNormal('SW7'!C$4,'SW7'!E$4,_xll.RiskTruncateP(0.05,0.95),_xll.RiskName("MUSCLE BW FRAC"))))/1000</f>
        <v>#NAME?</v>
      </c>
      <c r="W381" s="137" t="e" cm="1">
        <f t="array" aca="1" ref="W381" ca="1">V381/_xll.RiskNormal('SW7'!C$5,'SW7'!D$5,_xll.RiskTruncateP(0.05,0.95),_xll.RiskName("Serum Part"))</f>
        <v>#NAME?</v>
      </c>
    </row>
    <row r="382" spans="1:23" x14ac:dyDescent="0.35">
      <c r="A382" s="133">
        <f t="shared" si="45"/>
        <v>379</v>
      </c>
      <c r="B382" s="134" t="e" cm="1">
        <f t="array" aca="1" ref="B382" ca="1">B381+_xll.RiskNormal(0.5584 + 2*0.001787*A382 -3*0.00000155*A382^2 - 4*0.00000000133*A382^3,0.35*(0.5584 + 2*0.001787*A382 -3*0.00000155*A382^2 - 4*0.00000000133*A382^3),_xll.RiskTruncateP(0.05,0.95),_xll.RiskName("BW Gain"),_xll.RiskUnits("kg"))</f>
        <v>#NAME?</v>
      </c>
      <c r="C382" s="133" t="e" cm="1">
        <f t="array" aca="1" ref="C382" ca="1">_xll.RiskNormal(190,190*0.3941,_xll.RiskTruncateP(0.05,0.95),_xll.RiskName("Diet 1 Feed"),_xll.RiskUnits("ng/kg dry"))</f>
        <v>#NAME?</v>
      </c>
      <c r="D382" s="133">
        <v>0</v>
      </c>
      <c r="E382" s="163">
        <v>0</v>
      </c>
      <c r="F382" s="134"/>
      <c r="G382" s="134"/>
      <c r="H382" s="134"/>
      <c r="I382" s="134"/>
      <c r="J382" s="134"/>
      <c r="K382" s="134"/>
      <c r="L382" s="134" t="e" cm="1">
        <f t="array" aca="1" ref="L382" ca="1">_xll.RiskNormal(5.4702*LN(A382)-22.889,(5.4702*LN(A382)-22.889)*0.35,_xll.RiskTruncateP(0.05,0.95),_xll.RiskName("DMI"),_xll.RiskUnits("kg"))</f>
        <v>#NAME?</v>
      </c>
      <c r="M382" s="134" t="e" cm="1">
        <f t="array" aca="1" ref="M382" ca="1">_xll.RiskNormal(0.0243*L382,0.005*L382,_xll.RiskTruncateP(0.05,0.95),_xll.RiskName("Soil Intake"),_xll.RiskUnits("kg"))</f>
        <v>#NAME?</v>
      </c>
      <c r="N382" s="134" t="e">
        <f t="shared" ca="1" si="46"/>
        <v>#NAME?</v>
      </c>
      <c r="O382" s="134">
        <f t="shared" si="47"/>
        <v>0</v>
      </c>
      <c r="P382" s="134" t="e">
        <f t="shared" ca="1" si="50"/>
        <v>#NAME?</v>
      </c>
      <c r="Q382" s="134" t="e">
        <f t="shared" ca="1" si="50"/>
        <v>#NAME?</v>
      </c>
      <c r="R382" s="134" t="e">
        <f t="shared" ca="1" si="50"/>
        <v>#NAME?</v>
      </c>
      <c r="S382" s="134" t="e">
        <f t="shared" ca="1" si="48"/>
        <v>#NAME?</v>
      </c>
      <c r="T382" s="134" t="e" cm="1">
        <f t="array" aca="1" ref="T382" ca="1">U381-(U381*(0.5^(1/_xll.RiskNormal('SW7'!C$2,'SW7'!D$2,_xll.RiskTruncateP(0.05,0.95),_xll.RiskName("Halflife"),_xll.RiskUnits("d")))))</f>
        <v>#NAME?</v>
      </c>
      <c r="U382" s="134" t="e">
        <f t="shared" ca="1" si="49"/>
        <v>#NAME?</v>
      </c>
      <c r="V382" s="137" t="e" cm="1">
        <f t="array" aca="1" ref="V382" ca="1">(U382*_xll.RiskNormal('SW7'!C$3,'SW7'!D$3,_xll.RiskTruncateP(0.05,0.95),_xll.RiskName("PFAS MUSCLE FRAC"))/(B382*_xll.RiskNormal('SW7'!C$4,'SW7'!E$4,_xll.RiskTruncateP(0.05,0.95),_xll.RiskName("MUSCLE BW FRAC"))))/1000</f>
        <v>#NAME?</v>
      </c>
      <c r="W382" s="137" t="e" cm="1">
        <f t="array" aca="1" ref="W382" ca="1">V382/_xll.RiskNormal('SW7'!C$5,'SW7'!D$5,_xll.RiskTruncateP(0.05,0.95),_xll.RiskName("Serum Part"))</f>
        <v>#NAME?</v>
      </c>
    </row>
    <row r="383" spans="1:23" x14ac:dyDescent="0.35">
      <c r="A383" s="133">
        <f t="shared" si="45"/>
        <v>380</v>
      </c>
      <c r="B383" s="134" t="e" cm="1">
        <f t="array" aca="1" ref="B383" ca="1">B382+_xll.RiskNormal(0.5584 + 2*0.001787*A383 -3*0.00000155*A383^2 - 4*0.00000000133*A383^3,0.35*(0.5584 + 2*0.001787*A383 -3*0.00000155*A383^2 - 4*0.00000000133*A383^3),_xll.RiskTruncateP(0.05,0.95),_xll.RiskName("BW Gain"),_xll.RiskUnits("kg"))</f>
        <v>#NAME?</v>
      </c>
      <c r="C383" s="133" t="e" cm="1">
        <f t="array" aca="1" ref="C383" ca="1">_xll.RiskNormal(190,190*0.3941,_xll.RiskTruncateP(0.05,0.95),_xll.RiskName("Diet 1 Feed"),_xll.RiskUnits("ng/kg dry"))</f>
        <v>#NAME?</v>
      </c>
      <c r="D383" s="133">
        <v>0</v>
      </c>
      <c r="E383" s="163">
        <v>0</v>
      </c>
      <c r="F383" s="134"/>
      <c r="G383" s="134"/>
      <c r="H383" s="134"/>
      <c r="I383" s="134"/>
      <c r="J383" s="134"/>
      <c r="K383" s="134"/>
      <c r="L383" s="134" t="e" cm="1">
        <f t="array" aca="1" ref="L383" ca="1">_xll.RiskNormal(5.4702*LN(A383)-22.889,(5.4702*LN(A383)-22.889)*0.35,_xll.RiskTruncateP(0.05,0.95),_xll.RiskName("DMI"),_xll.RiskUnits("kg"))</f>
        <v>#NAME?</v>
      </c>
      <c r="M383" s="134" t="e" cm="1">
        <f t="array" aca="1" ref="M383" ca="1">_xll.RiskNormal(0.0243*L383,0.005*L383,_xll.RiskTruncateP(0.05,0.95),_xll.RiskName("Soil Intake"),_xll.RiskUnits("kg"))</f>
        <v>#NAME?</v>
      </c>
      <c r="N383" s="134" t="e">
        <f t="shared" ca="1" si="46"/>
        <v>#NAME?</v>
      </c>
      <c r="O383" s="134">
        <f t="shared" si="47"/>
        <v>0</v>
      </c>
      <c r="P383" s="134" t="e">
        <f t="shared" ca="1" si="50"/>
        <v>#NAME?</v>
      </c>
      <c r="Q383" s="134" t="e">
        <f t="shared" ca="1" si="50"/>
        <v>#NAME?</v>
      </c>
      <c r="R383" s="134" t="e">
        <f t="shared" ca="1" si="50"/>
        <v>#NAME?</v>
      </c>
      <c r="S383" s="134" t="e">
        <f t="shared" ca="1" si="48"/>
        <v>#NAME?</v>
      </c>
      <c r="T383" s="134" t="e" cm="1">
        <f t="array" aca="1" ref="T383" ca="1">U382-(U382*(0.5^(1/_xll.RiskNormal('SW7'!C$2,'SW7'!D$2,_xll.RiskTruncateP(0.05,0.95),_xll.RiskName("Halflife"),_xll.RiskUnits("d")))))</f>
        <v>#NAME?</v>
      </c>
      <c r="U383" s="134" t="e">
        <f t="shared" ca="1" si="49"/>
        <v>#NAME?</v>
      </c>
      <c r="V383" s="137" t="e" cm="1">
        <f t="array" aca="1" ref="V383" ca="1">(U383*_xll.RiskNormal('SW7'!C$3,'SW7'!D$3,_xll.RiskTruncateP(0.05,0.95),_xll.RiskName("PFAS MUSCLE FRAC"))/(B383*_xll.RiskNormal('SW7'!C$4,'SW7'!E$4,_xll.RiskTruncateP(0.05,0.95),_xll.RiskName("MUSCLE BW FRAC"))))/1000</f>
        <v>#NAME?</v>
      </c>
      <c r="W383" s="137" t="e" cm="1">
        <f t="array" aca="1" ref="W383" ca="1">V383/_xll.RiskNormal('SW7'!C$5,'SW7'!D$5,_xll.RiskTruncateP(0.05,0.95),_xll.RiskName("Serum Part"))</f>
        <v>#NAME?</v>
      </c>
    </row>
    <row r="384" spans="1:23" x14ac:dyDescent="0.35">
      <c r="A384" s="133">
        <f t="shared" si="45"/>
        <v>381</v>
      </c>
      <c r="B384" s="134" t="e" cm="1">
        <f t="array" aca="1" ref="B384" ca="1">B383+_xll.RiskNormal(0.5584 + 2*0.001787*A384 -3*0.00000155*A384^2 - 4*0.00000000133*A384^3,0.35*(0.5584 + 2*0.001787*A384 -3*0.00000155*A384^2 - 4*0.00000000133*A384^3),_xll.RiskTruncateP(0.05,0.95),_xll.RiskName("BW Gain"),_xll.RiskUnits("kg"))</f>
        <v>#NAME?</v>
      </c>
      <c r="C384" s="133" t="e" cm="1">
        <f t="array" aca="1" ref="C384" ca="1">_xll.RiskNormal(190,190*0.3941,_xll.RiskTruncateP(0.05,0.95),_xll.RiskName("Diet 1 Feed"),_xll.RiskUnits("ng/kg dry"))</f>
        <v>#NAME?</v>
      </c>
      <c r="D384" s="133">
        <v>0</v>
      </c>
      <c r="E384" s="163">
        <v>0</v>
      </c>
      <c r="F384" s="134"/>
      <c r="G384" s="134"/>
      <c r="H384" s="134"/>
      <c r="I384" s="134"/>
      <c r="J384" s="134"/>
      <c r="K384" s="134"/>
      <c r="L384" s="134" t="e" cm="1">
        <f t="array" aca="1" ref="L384" ca="1">_xll.RiskNormal(5.4702*LN(A384)-22.889,(5.4702*LN(A384)-22.889)*0.35,_xll.RiskTruncateP(0.05,0.95),_xll.RiskName("DMI"),_xll.RiskUnits("kg"))</f>
        <v>#NAME?</v>
      </c>
      <c r="M384" s="134" t="e" cm="1">
        <f t="array" aca="1" ref="M384" ca="1">_xll.RiskNormal(0.0243*L384,0.005*L384,_xll.RiskTruncateP(0.05,0.95),_xll.RiskName("Soil Intake"),_xll.RiskUnits("kg"))</f>
        <v>#NAME?</v>
      </c>
      <c r="N384" s="134" t="e">
        <f t="shared" ca="1" si="46"/>
        <v>#NAME?</v>
      </c>
      <c r="O384" s="134">
        <f t="shared" si="47"/>
        <v>0</v>
      </c>
      <c r="P384" s="134" t="e">
        <f t="shared" ca="1" si="50"/>
        <v>#NAME?</v>
      </c>
      <c r="Q384" s="134" t="e">
        <f t="shared" ca="1" si="50"/>
        <v>#NAME?</v>
      </c>
      <c r="R384" s="134" t="e">
        <f t="shared" ca="1" si="50"/>
        <v>#NAME?</v>
      </c>
      <c r="S384" s="134" t="e">
        <f t="shared" ca="1" si="48"/>
        <v>#NAME?</v>
      </c>
      <c r="T384" s="134" t="e" cm="1">
        <f t="array" aca="1" ref="T384" ca="1">U383-(U383*(0.5^(1/_xll.RiskNormal('SW7'!C$2,'SW7'!D$2,_xll.RiskTruncateP(0.05,0.95),_xll.RiskName("Halflife"),_xll.RiskUnits("d")))))</f>
        <v>#NAME?</v>
      </c>
      <c r="U384" s="134" t="e">
        <f t="shared" ca="1" si="49"/>
        <v>#NAME?</v>
      </c>
      <c r="V384" s="137" t="e" cm="1">
        <f t="array" aca="1" ref="V384" ca="1">(U384*_xll.RiskNormal('SW7'!C$3,'SW7'!D$3,_xll.RiskTruncateP(0.05,0.95),_xll.RiskName("PFAS MUSCLE FRAC"))/(B384*_xll.RiskNormal('SW7'!C$4,'SW7'!E$4,_xll.RiskTruncateP(0.05,0.95),_xll.RiskName("MUSCLE BW FRAC"))))/1000</f>
        <v>#NAME?</v>
      </c>
      <c r="W384" s="137" t="e" cm="1">
        <f t="array" aca="1" ref="W384" ca="1">V384/_xll.RiskNormal('SW7'!C$5,'SW7'!D$5,_xll.RiskTruncateP(0.05,0.95),_xll.RiskName("Serum Part"))</f>
        <v>#NAME?</v>
      </c>
    </row>
    <row r="385" spans="1:23" x14ac:dyDescent="0.35">
      <c r="A385" s="133">
        <f t="shared" si="45"/>
        <v>382</v>
      </c>
      <c r="B385" s="134" t="e" cm="1">
        <f t="array" aca="1" ref="B385" ca="1">B384+_xll.RiskNormal(0.5584 + 2*0.001787*A385 -3*0.00000155*A385^2 - 4*0.00000000133*A385^3,0.35*(0.5584 + 2*0.001787*A385 -3*0.00000155*A385^2 - 4*0.00000000133*A385^3),_xll.RiskTruncateP(0.05,0.95),_xll.RiskName("BW Gain"),_xll.RiskUnits("kg"))</f>
        <v>#NAME?</v>
      </c>
      <c r="C385" s="133" t="e" cm="1">
        <f t="array" aca="1" ref="C385" ca="1">_xll.RiskNormal(190,190*0.3941,_xll.RiskTruncateP(0.05,0.95),_xll.RiskName("Diet 1 Feed"),_xll.RiskUnits("ng/kg dry"))</f>
        <v>#NAME?</v>
      </c>
      <c r="D385" s="133">
        <v>0</v>
      </c>
      <c r="E385" s="163">
        <v>0</v>
      </c>
      <c r="F385" s="134"/>
      <c r="G385" s="134"/>
      <c r="H385" s="134"/>
      <c r="I385" s="134"/>
      <c r="J385" s="134"/>
      <c r="K385" s="134"/>
      <c r="L385" s="134" t="e" cm="1">
        <f t="array" aca="1" ref="L385" ca="1">_xll.RiskNormal(5.4702*LN(A385)-22.889,(5.4702*LN(A385)-22.889)*0.35,_xll.RiskTruncateP(0.05,0.95),_xll.RiskName("DMI"),_xll.RiskUnits("kg"))</f>
        <v>#NAME?</v>
      </c>
      <c r="M385" s="134" t="e" cm="1">
        <f t="array" aca="1" ref="M385" ca="1">_xll.RiskNormal(0.0243*L385,0.005*L385,_xll.RiskTruncateP(0.05,0.95),_xll.RiskName("Soil Intake"),_xll.RiskUnits("kg"))</f>
        <v>#NAME?</v>
      </c>
      <c r="N385" s="134" t="e">
        <f t="shared" ca="1" si="46"/>
        <v>#NAME?</v>
      </c>
      <c r="O385" s="134">
        <f t="shared" si="47"/>
        <v>0</v>
      </c>
      <c r="P385" s="134" t="e">
        <f t="shared" ca="1" si="50"/>
        <v>#NAME?</v>
      </c>
      <c r="Q385" s="134" t="e">
        <f t="shared" ca="1" si="50"/>
        <v>#NAME?</v>
      </c>
      <c r="R385" s="134" t="e">
        <f t="shared" ca="1" si="50"/>
        <v>#NAME?</v>
      </c>
      <c r="S385" s="134" t="e">
        <f t="shared" ca="1" si="48"/>
        <v>#NAME?</v>
      </c>
      <c r="T385" s="134" t="e" cm="1">
        <f t="array" aca="1" ref="T385" ca="1">U384-(U384*(0.5^(1/_xll.RiskNormal('SW7'!C$2,'SW7'!D$2,_xll.RiskTruncateP(0.05,0.95),_xll.RiskName("Halflife"),_xll.RiskUnits("d")))))</f>
        <v>#NAME?</v>
      </c>
      <c r="U385" s="134" t="e">
        <f t="shared" ca="1" si="49"/>
        <v>#NAME?</v>
      </c>
      <c r="V385" s="137" t="e" cm="1">
        <f t="array" aca="1" ref="V385" ca="1">(U385*_xll.RiskNormal('SW7'!C$3,'SW7'!D$3,_xll.RiskTruncateP(0.05,0.95),_xll.RiskName("PFAS MUSCLE FRAC"))/(B385*_xll.RiskNormal('SW7'!C$4,'SW7'!E$4,_xll.RiskTruncateP(0.05,0.95),_xll.RiskName("MUSCLE BW FRAC"))))/1000</f>
        <v>#NAME?</v>
      </c>
      <c r="W385" s="137" t="e" cm="1">
        <f t="array" aca="1" ref="W385" ca="1">V385/_xll.RiskNormal('SW7'!C$5,'SW7'!D$5,_xll.RiskTruncateP(0.05,0.95),_xll.RiskName("Serum Part"))</f>
        <v>#NAME?</v>
      </c>
    </row>
    <row r="386" spans="1:23" x14ac:dyDescent="0.35">
      <c r="A386" s="133">
        <f t="shared" si="45"/>
        <v>383</v>
      </c>
      <c r="B386" s="134" t="e" cm="1">
        <f t="array" aca="1" ref="B386" ca="1">B385+_xll.RiskNormal(0.5584 + 2*0.001787*A386 -3*0.00000155*A386^2 - 4*0.00000000133*A386^3,0.35*(0.5584 + 2*0.001787*A386 -3*0.00000155*A386^2 - 4*0.00000000133*A386^3),_xll.RiskTruncateP(0.05,0.95),_xll.RiskName("BW Gain"),_xll.RiskUnits("kg"))</f>
        <v>#NAME?</v>
      </c>
      <c r="C386" s="133" t="e" cm="1">
        <f t="array" aca="1" ref="C386" ca="1">_xll.RiskNormal(190,190*0.3941,_xll.RiskTruncateP(0.05,0.95),_xll.RiskName("Diet 1 Feed"),_xll.RiskUnits("ng/kg dry"))</f>
        <v>#NAME?</v>
      </c>
      <c r="D386" s="133">
        <v>0</v>
      </c>
      <c r="E386" s="163">
        <v>0</v>
      </c>
      <c r="F386" s="134"/>
      <c r="G386" s="134"/>
      <c r="H386" s="134"/>
      <c r="I386" s="134"/>
      <c r="J386" s="134"/>
      <c r="K386" s="134"/>
      <c r="L386" s="134" t="e" cm="1">
        <f t="array" aca="1" ref="L386" ca="1">_xll.RiskNormal(5.4702*LN(A386)-22.889,(5.4702*LN(A386)-22.889)*0.35,_xll.RiskTruncateP(0.05,0.95),_xll.RiskName("DMI"),_xll.RiskUnits("kg"))</f>
        <v>#NAME?</v>
      </c>
      <c r="M386" s="134" t="e" cm="1">
        <f t="array" aca="1" ref="M386" ca="1">_xll.RiskNormal(0.0243*L386,0.005*L386,_xll.RiskTruncateP(0.05,0.95),_xll.RiskName("Soil Intake"),_xll.RiskUnits("kg"))</f>
        <v>#NAME?</v>
      </c>
      <c r="N386" s="134" t="e">
        <f t="shared" ca="1" si="46"/>
        <v>#NAME?</v>
      </c>
      <c r="O386" s="134">
        <f t="shared" si="47"/>
        <v>0</v>
      </c>
      <c r="P386" s="134" t="e">
        <f t="shared" ca="1" si="50"/>
        <v>#NAME?</v>
      </c>
      <c r="Q386" s="134" t="e">
        <f t="shared" ca="1" si="50"/>
        <v>#NAME?</v>
      </c>
      <c r="R386" s="134" t="e">
        <f t="shared" ca="1" si="50"/>
        <v>#NAME?</v>
      </c>
      <c r="S386" s="134" t="e">
        <f t="shared" ca="1" si="48"/>
        <v>#NAME?</v>
      </c>
      <c r="T386" s="134" t="e" cm="1">
        <f t="array" aca="1" ref="T386" ca="1">U385-(U385*(0.5^(1/_xll.RiskNormal('SW7'!C$2,'SW7'!D$2,_xll.RiskTruncateP(0.05,0.95),_xll.RiskName("Halflife"),_xll.RiskUnits("d")))))</f>
        <v>#NAME?</v>
      </c>
      <c r="U386" s="134" t="e">
        <f t="shared" ca="1" si="49"/>
        <v>#NAME?</v>
      </c>
      <c r="V386" s="137" t="e" cm="1">
        <f t="array" aca="1" ref="V386" ca="1">(U386*_xll.RiskNormal('SW7'!C$3,'SW7'!D$3,_xll.RiskTruncateP(0.05,0.95),_xll.RiskName("PFAS MUSCLE FRAC"))/(B386*_xll.RiskNormal('SW7'!C$4,'SW7'!E$4,_xll.RiskTruncateP(0.05,0.95),_xll.RiskName("MUSCLE BW FRAC"))))/1000</f>
        <v>#NAME?</v>
      </c>
      <c r="W386" s="137" t="e" cm="1">
        <f t="array" aca="1" ref="W386" ca="1">V386/_xll.RiskNormal('SW7'!C$5,'SW7'!D$5,_xll.RiskTruncateP(0.05,0.95),_xll.RiskName("Serum Part"))</f>
        <v>#NAME?</v>
      </c>
    </row>
    <row r="387" spans="1:23" x14ac:dyDescent="0.35">
      <c r="A387" s="133">
        <f t="shared" si="45"/>
        <v>384</v>
      </c>
      <c r="B387" s="134" t="e" cm="1">
        <f t="array" aca="1" ref="B387" ca="1">B386+_xll.RiskNormal(0.5584 + 2*0.001787*A387 -3*0.00000155*A387^2 - 4*0.00000000133*A387^3,0.35*(0.5584 + 2*0.001787*A387 -3*0.00000155*A387^2 - 4*0.00000000133*A387^3),_xll.RiskTruncateP(0.05,0.95),_xll.RiskName("BW Gain"),_xll.RiskUnits("kg"))</f>
        <v>#NAME?</v>
      </c>
      <c r="C387" s="133" t="e" cm="1">
        <f t="array" aca="1" ref="C387" ca="1">_xll.RiskNormal(190,190*0.3941,_xll.RiskTruncateP(0.05,0.95),_xll.RiskName("Diet 1 Feed"),_xll.RiskUnits("ng/kg dry"))</f>
        <v>#NAME?</v>
      </c>
      <c r="D387" s="133">
        <v>0</v>
      </c>
      <c r="E387" s="163">
        <v>0</v>
      </c>
      <c r="F387" s="134"/>
      <c r="G387" s="134"/>
      <c r="H387" s="134"/>
      <c r="I387" s="134"/>
      <c r="J387" s="134"/>
      <c r="K387" s="134"/>
      <c r="L387" s="134" t="e" cm="1">
        <f t="array" aca="1" ref="L387" ca="1">_xll.RiskNormal(5.4702*LN(A387)-22.889,(5.4702*LN(A387)-22.889)*0.35,_xll.RiskTruncateP(0.05,0.95),_xll.RiskName("DMI"),_xll.RiskUnits("kg"))</f>
        <v>#NAME?</v>
      </c>
      <c r="M387" s="134" t="e" cm="1">
        <f t="array" aca="1" ref="M387" ca="1">_xll.RiskNormal(0.0243*L387,0.005*L387,_xll.RiskTruncateP(0.05,0.95),_xll.RiskName("Soil Intake"),_xll.RiskUnits("kg"))</f>
        <v>#NAME?</v>
      </c>
      <c r="N387" s="134" t="e">
        <f t="shared" ca="1" si="46"/>
        <v>#NAME?</v>
      </c>
      <c r="O387" s="134">
        <f t="shared" si="47"/>
        <v>0</v>
      </c>
      <c r="P387" s="134" t="e">
        <f t="shared" ca="1" si="50"/>
        <v>#NAME?</v>
      </c>
      <c r="Q387" s="134" t="e">
        <f t="shared" ca="1" si="50"/>
        <v>#NAME?</v>
      </c>
      <c r="R387" s="134" t="e">
        <f t="shared" ca="1" si="50"/>
        <v>#NAME?</v>
      </c>
      <c r="S387" s="134" t="e">
        <f t="shared" ca="1" si="48"/>
        <v>#NAME?</v>
      </c>
      <c r="T387" s="134" t="e" cm="1">
        <f t="array" aca="1" ref="T387" ca="1">U386-(U386*(0.5^(1/_xll.RiskNormal('SW7'!C$2,'SW7'!D$2,_xll.RiskTruncateP(0.05,0.95),_xll.RiskName("Halflife"),_xll.RiskUnits("d")))))</f>
        <v>#NAME?</v>
      </c>
      <c r="U387" s="134" t="e">
        <f t="shared" ca="1" si="49"/>
        <v>#NAME?</v>
      </c>
      <c r="V387" s="137" t="e" cm="1">
        <f t="array" aca="1" ref="V387" ca="1">(U387*_xll.RiskNormal('SW7'!C$3,'SW7'!D$3,_xll.RiskTruncateP(0.05,0.95),_xll.RiskName("PFAS MUSCLE FRAC"))/(B387*_xll.RiskNormal('SW7'!C$4,'SW7'!E$4,_xll.RiskTruncateP(0.05,0.95),_xll.RiskName("MUSCLE BW FRAC"))))/1000</f>
        <v>#NAME?</v>
      </c>
      <c r="W387" s="137" t="e" cm="1">
        <f t="array" aca="1" ref="W387" ca="1">V387/_xll.RiskNormal('SW7'!C$5,'SW7'!D$5,_xll.RiskTruncateP(0.05,0.95),_xll.RiskName("Serum Part"))</f>
        <v>#NAME?</v>
      </c>
    </row>
    <row r="388" spans="1:23" x14ac:dyDescent="0.35">
      <c r="A388" s="133">
        <f t="shared" si="45"/>
        <v>385</v>
      </c>
      <c r="B388" s="134" t="e" cm="1">
        <f t="array" aca="1" ref="B388" ca="1">B387+_xll.RiskNormal(0.5584 + 2*0.001787*A388 -3*0.00000155*A388^2 - 4*0.00000000133*A388^3,0.35*(0.5584 + 2*0.001787*A388 -3*0.00000155*A388^2 - 4*0.00000000133*A388^3),_xll.RiskTruncateP(0.05,0.95),_xll.RiskName("BW Gain"),_xll.RiskUnits("kg"))</f>
        <v>#NAME?</v>
      </c>
      <c r="C388" s="133" t="e" cm="1">
        <f t="array" aca="1" ref="C388" ca="1">_xll.RiskNormal(190,190*0.3941,_xll.RiskTruncateP(0.05,0.95),_xll.RiskName("Diet 1 Feed"),_xll.RiskUnits("ng/kg dry"))</f>
        <v>#NAME?</v>
      </c>
      <c r="D388" s="133">
        <v>0</v>
      </c>
      <c r="E388" s="163">
        <v>0</v>
      </c>
      <c r="F388" s="134"/>
      <c r="G388" s="134"/>
      <c r="H388" s="134"/>
      <c r="I388" s="134"/>
      <c r="J388" s="134"/>
      <c r="K388" s="134"/>
      <c r="L388" s="134" t="e" cm="1">
        <f t="array" aca="1" ref="L388" ca="1">_xll.RiskNormal(5.4702*LN(A388)-22.889,(5.4702*LN(A388)-22.889)*0.35,_xll.RiskTruncateP(0.05,0.95),_xll.RiskName("DMI"),_xll.RiskUnits("kg"))</f>
        <v>#NAME?</v>
      </c>
      <c r="M388" s="134" t="e" cm="1">
        <f t="array" aca="1" ref="M388" ca="1">_xll.RiskNormal(0.0243*L388,0.005*L388,_xll.RiskTruncateP(0.05,0.95),_xll.RiskName("Soil Intake"),_xll.RiskUnits("kg"))</f>
        <v>#NAME?</v>
      </c>
      <c r="N388" s="134" t="e">
        <f t="shared" ca="1" si="46"/>
        <v>#NAME?</v>
      </c>
      <c r="O388" s="134">
        <f t="shared" si="47"/>
        <v>0</v>
      </c>
      <c r="P388" s="134" t="e">
        <f t="shared" ca="1" si="50"/>
        <v>#NAME?</v>
      </c>
      <c r="Q388" s="134" t="e">
        <f t="shared" ca="1" si="50"/>
        <v>#NAME?</v>
      </c>
      <c r="R388" s="134" t="e">
        <f t="shared" ca="1" si="50"/>
        <v>#NAME?</v>
      </c>
      <c r="S388" s="134" t="e">
        <f t="shared" ca="1" si="48"/>
        <v>#NAME?</v>
      </c>
      <c r="T388" s="134" t="e" cm="1">
        <f t="array" aca="1" ref="T388" ca="1">U387-(U387*(0.5^(1/_xll.RiskNormal('SW7'!C$2,'SW7'!D$2,_xll.RiskTruncateP(0.05,0.95),_xll.RiskName("Halflife"),_xll.RiskUnits("d")))))</f>
        <v>#NAME?</v>
      </c>
      <c r="U388" s="134" t="e">
        <f t="shared" ca="1" si="49"/>
        <v>#NAME?</v>
      </c>
      <c r="V388" s="137" t="e" cm="1">
        <f t="array" aca="1" ref="V388" ca="1">(U388*_xll.RiskNormal('SW7'!C$3,'SW7'!D$3,_xll.RiskTruncateP(0.05,0.95),_xll.RiskName("PFAS MUSCLE FRAC"))/(B388*_xll.RiskNormal('SW7'!C$4,'SW7'!E$4,_xll.RiskTruncateP(0.05,0.95),_xll.RiskName("MUSCLE BW FRAC"))))/1000</f>
        <v>#NAME?</v>
      </c>
      <c r="W388" s="137" t="e" cm="1">
        <f t="array" aca="1" ref="W388" ca="1">V388/_xll.RiskNormal('SW7'!C$5,'SW7'!D$5,_xll.RiskTruncateP(0.05,0.95),_xll.RiskName("Serum Part"))</f>
        <v>#NAME?</v>
      </c>
    </row>
    <row r="389" spans="1:23" x14ac:dyDescent="0.35">
      <c r="A389" s="133">
        <f t="shared" ref="A389:A452" si="51">A388+1</f>
        <v>386</v>
      </c>
      <c r="B389" s="134" t="e" cm="1">
        <f t="array" aca="1" ref="B389" ca="1">B388+_xll.RiskNormal(0.5584 + 2*0.001787*A389 -3*0.00000155*A389^2 - 4*0.00000000133*A389^3,0.35*(0.5584 + 2*0.001787*A389 -3*0.00000155*A389^2 - 4*0.00000000133*A389^3),_xll.RiskTruncateP(0.05,0.95),_xll.RiskName("BW Gain"),_xll.RiskUnits("kg"))</f>
        <v>#NAME?</v>
      </c>
      <c r="C389" s="133" t="e" cm="1">
        <f t="array" aca="1" ref="C389" ca="1">_xll.RiskNormal(190,190*0.3941,_xll.RiskTruncateP(0.05,0.95),_xll.RiskName("Diet 1 Feed"),_xll.RiskUnits("ng/kg dry"))</f>
        <v>#NAME?</v>
      </c>
      <c r="D389" s="133">
        <v>0</v>
      </c>
      <c r="E389" s="163">
        <v>0</v>
      </c>
      <c r="F389" s="134"/>
      <c r="G389" s="134"/>
      <c r="H389" s="134"/>
      <c r="I389" s="134"/>
      <c r="J389" s="134"/>
      <c r="K389" s="134"/>
      <c r="L389" s="134" t="e" cm="1">
        <f t="array" aca="1" ref="L389" ca="1">_xll.RiskNormal(5.4702*LN(A389)-22.889,(5.4702*LN(A389)-22.889)*0.35,_xll.RiskTruncateP(0.05,0.95),_xll.RiskName("DMI"),_xll.RiskUnits("kg"))</f>
        <v>#NAME?</v>
      </c>
      <c r="M389" s="134" t="e" cm="1">
        <f t="array" aca="1" ref="M389" ca="1">_xll.RiskNormal(0.0243*L389,0.005*L389,_xll.RiskTruncateP(0.05,0.95),_xll.RiskName("Soil Intake"),_xll.RiskUnits("kg"))</f>
        <v>#NAME?</v>
      </c>
      <c r="N389" s="134" t="e">
        <f t="shared" ref="N389:N452" ca="1" si="52">4*L389</f>
        <v>#NAME?</v>
      </c>
      <c r="O389" s="134">
        <f t="shared" ref="O389:O452" si="53">J389*K389</f>
        <v>0</v>
      </c>
      <c r="P389" s="134" t="e">
        <f t="shared" ca="1" si="50"/>
        <v>#NAME?</v>
      </c>
      <c r="Q389" s="134" t="e">
        <f t="shared" ca="1" si="50"/>
        <v>#NAME?</v>
      </c>
      <c r="R389" s="134" t="e">
        <f t="shared" ca="1" si="50"/>
        <v>#NAME?</v>
      </c>
      <c r="S389" s="134" t="e">
        <f t="shared" ref="S389:S452" ca="1" si="54">SUM(O389:R389)</f>
        <v>#NAME?</v>
      </c>
      <c r="T389" s="134" t="e" cm="1">
        <f t="array" aca="1" ref="T389" ca="1">U388-(U388*(0.5^(1/_xll.RiskNormal('SW7'!C$2,'SW7'!D$2,_xll.RiskTruncateP(0.05,0.95),_xll.RiskName("Halflife"),_xll.RiskUnits("d")))))</f>
        <v>#NAME?</v>
      </c>
      <c r="U389" s="134" t="e">
        <f t="shared" ref="U389:U452" ca="1" si="55">U388+S388-T388</f>
        <v>#NAME?</v>
      </c>
      <c r="V389" s="137" t="e" cm="1">
        <f t="array" aca="1" ref="V389" ca="1">(U389*_xll.RiskNormal('SW7'!C$3,'SW7'!D$3,_xll.RiskTruncateP(0.05,0.95),_xll.RiskName("PFAS MUSCLE FRAC"))/(B389*_xll.RiskNormal('SW7'!C$4,'SW7'!E$4,_xll.RiskTruncateP(0.05,0.95),_xll.RiskName("MUSCLE BW FRAC"))))/1000</f>
        <v>#NAME?</v>
      </c>
      <c r="W389" s="137" t="e" cm="1">
        <f t="array" aca="1" ref="W389" ca="1">V389/_xll.RiskNormal('SW7'!C$5,'SW7'!D$5,_xll.RiskTruncateP(0.05,0.95),_xll.RiskName("Serum Part"))</f>
        <v>#NAME?</v>
      </c>
    </row>
    <row r="390" spans="1:23" x14ac:dyDescent="0.35">
      <c r="A390" s="133">
        <f t="shared" si="51"/>
        <v>387</v>
      </c>
      <c r="B390" s="134" t="e" cm="1">
        <f t="array" aca="1" ref="B390" ca="1">B389+_xll.RiskNormal(0.5584 + 2*0.001787*A390 -3*0.00000155*A390^2 - 4*0.00000000133*A390^3,0.35*(0.5584 + 2*0.001787*A390 -3*0.00000155*A390^2 - 4*0.00000000133*A390^3),_xll.RiskTruncateP(0.05,0.95),_xll.RiskName("BW Gain"),_xll.RiskUnits("kg"))</f>
        <v>#NAME?</v>
      </c>
      <c r="C390" s="133" t="e" cm="1">
        <f t="array" aca="1" ref="C390" ca="1">_xll.RiskNormal(190,190*0.3941,_xll.RiskTruncateP(0.05,0.95),_xll.RiskName("Diet 1 Feed"),_xll.RiskUnits("ng/kg dry"))</f>
        <v>#NAME?</v>
      </c>
      <c r="D390" s="133">
        <v>0</v>
      </c>
      <c r="E390" s="163">
        <v>0</v>
      </c>
      <c r="F390" s="134"/>
      <c r="G390" s="134"/>
      <c r="H390" s="134"/>
      <c r="I390" s="134"/>
      <c r="J390" s="134"/>
      <c r="K390" s="134"/>
      <c r="L390" s="134" t="e" cm="1">
        <f t="array" aca="1" ref="L390" ca="1">_xll.RiskNormal(5.4702*LN(A390)-22.889,(5.4702*LN(A390)-22.889)*0.35,_xll.RiskTruncateP(0.05,0.95),_xll.RiskName("DMI"),_xll.RiskUnits("kg"))</f>
        <v>#NAME?</v>
      </c>
      <c r="M390" s="134" t="e" cm="1">
        <f t="array" aca="1" ref="M390" ca="1">_xll.RiskNormal(0.0243*L390,0.005*L390,_xll.RiskTruncateP(0.05,0.95),_xll.RiskName("Soil Intake"),_xll.RiskUnits("kg"))</f>
        <v>#NAME?</v>
      </c>
      <c r="N390" s="134" t="e">
        <f t="shared" ca="1" si="52"/>
        <v>#NAME?</v>
      </c>
      <c r="O390" s="134">
        <f t="shared" si="53"/>
        <v>0</v>
      </c>
      <c r="P390" s="134" t="e">
        <f t="shared" ca="1" si="50"/>
        <v>#NAME?</v>
      </c>
      <c r="Q390" s="134" t="e">
        <f t="shared" ca="1" si="50"/>
        <v>#NAME?</v>
      </c>
      <c r="R390" s="134" t="e">
        <f t="shared" ca="1" si="50"/>
        <v>#NAME?</v>
      </c>
      <c r="S390" s="134" t="e">
        <f t="shared" ca="1" si="54"/>
        <v>#NAME?</v>
      </c>
      <c r="T390" s="134" t="e" cm="1">
        <f t="array" aca="1" ref="T390" ca="1">U389-(U389*(0.5^(1/_xll.RiskNormal('SW7'!C$2,'SW7'!D$2,_xll.RiskTruncateP(0.05,0.95),_xll.RiskName("Halflife"),_xll.RiskUnits("d")))))</f>
        <v>#NAME?</v>
      </c>
      <c r="U390" s="134" t="e">
        <f t="shared" ca="1" si="55"/>
        <v>#NAME?</v>
      </c>
      <c r="V390" s="137" t="e" cm="1">
        <f t="array" aca="1" ref="V390" ca="1">(U390*_xll.RiskNormal('SW7'!C$3,'SW7'!D$3,_xll.RiskTruncateP(0.05,0.95),_xll.RiskName("PFAS MUSCLE FRAC"))/(B390*_xll.RiskNormal('SW7'!C$4,'SW7'!E$4,_xll.RiskTruncateP(0.05,0.95),_xll.RiskName("MUSCLE BW FRAC"))))/1000</f>
        <v>#NAME?</v>
      </c>
      <c r="W390" s="137" t="e" cm="1">
        <f t="array" aca="1" ref="W390" ca="1">V390/_xll.RiskNormal('SW7'!C$5,'SW7'!D$5,_xll.RiskTruncateP(0.05,0.95),_xll.RiskName("Serum Part"))</f>
        <v>#NAME?</v>
      </c>
    </row>
    <row r="391" spans="1:23" x14ac:dyDescent="0.35">
      <c r="A391" s="133">
        <f t="shared" si="51"/>
        <v>388</v>
      </c>
      <c r="B391" s="134" t="e" cm="1">
        <f t="array" aca="1" ref="B391" ca="1">B390+_xll.RiskNormal(0.5584 + 2*0.001787*A391 -3*0.00000155*A391^2 - 4*0.00000000133*A391^3,0.35*(0.5584 + 2*0.001787*A391 -3*0.00000155*A391^2 - 4*0.00000000133*A391^3),_xll.RiskTruncateP(0.05,0.95),_xll.RiskName("BW Gain"),_xll.RiskUnits("kg"))</f>
        <v>#NAME?</v>
      </c>
      <c r="C391" s="133" t="e" cm="1">
        <f t="array" aca="1" ref="C391" ca="1">_xll.RiskNormal(190,190*0.3941,_xll.RiskTruncateP(0.05,0.95),_xll.RiskName("Diet 1 Feed"),_xll.RiskUnits("ng/kg dry"))</f>
        <v>#NAME?</v>
      </c>
      <c r="D391" s="133">
        <v>0</v>
      </c>
      <c r="E391" s="163">
        <v>0</v>
      </c>
      <c r="F391" s="134"/>
      <c r="G391" s="134"/>
      <c r="H391" s="134"/>
      <c r="I391" s="134"/>
      <c r="J391" s="134"/>
      <c r="K391" s="134"/>
      <c r="L391" s="134" t="e" cm="1">
        <f t="array" aca="1" ref="L391" ca="1">_xll.RiskNormal(5.4702*LN(A391)-22.889,(5.4702*LN(A391)-22.889)*0.35,_xll.RiskTruncateP(0.05,0.95),_xll.RiskName("DMI"),_xll.RiskUnits("kg"))</f>
        <v>#NAME?</v>
      </c>
      <c r="M391" s="134" t="e" cm="1">
        <f t="array" aca="1" ref="M391" ca="1">_xll.RiskNormal(0.0243*L391,0.005*L391,_xll.RiskTruncateP(0.05,0.95),_xll.RiskName("Soil Intake"),_xll.RiskUnits("kg"))</f>
        <v>#NAME?</v>
      </c>
      <c r="N391" s="134" t="e">
        <f t="shared" ca="1" si="52"/>
        <v>#NAME?</v>
      </c>
      <c r="O391" s="134">
        <f t="shared" si="53"/>
        <v>0</v>
      </c>
      <c r="P391" s="134" t="e">
        <f t="shared" ca="1" si="50"/>
        <v>#NAME?</v>
      </c>
      <c r="Q391" s="134" t="e">
        <f t="shared" ca="1" si="50"/>
        <v>#NAME?</v>
      </c>
      <c r="R391" s="134" t="e">
        <f t="shared" ca="1" si="50"/>
        <v>#NAME?</v>
      </c>
      <c r="S391" s="134" t="e">
        <f t="shared" ca="1" si="54"/>
        <v>#NAME?</v>
      </c>
      <c r="T391" s="134" t="e" cm="1">
        <f t="array" aca="1" ref="T391" ca="1">U390-(U390*(0.5^(1/_xll.RiskNormal('SW7'!C$2,'SW7'!D$2,_xll.RiskTruncateP(0.05,0.95),_xll.RiskName("Halflife"),_xll.RiskUnits("d")))))</f>
        <v>#NAME?</v>
      </c>
      <c r="U391" s="134" t="e">
        <f t="shared" ca="1" si="55"/>
        <v>#NAME?</v>
      </c>
      <c r="V391" s="137" t="e" cm="1">
        <f t="array" aca="1" ref="V391" ca="1">(U391*_xll.RiskNormal('SW7'!C$3,'SW7'!D$3,_xll.RiskTruncateP(0.05,0.95),_xll.RiskName("PFAS MUSCLE FRAC"))/(B391*_xll.RiskNormal('SW7'!C$4,'SW7'!E$4,_xll.RiskTruncateP(0.05,0.95),_xll.RiskName("MUSCLE BW FRAC"))))/1000</f>
        <v>#NAME?</v>
      </c>
      <c r="W391" s="137" t="e" cm="1">
        <f t="array" aca="1" ref="W391" ca="1">V391/_xll.RiskNormal('SW7'!C$5,'SW7'!D$5,_xll.RiskTruncateP(0.05,0.95),_xll.RiskName("Serum Part"))</f>
        <v>#NAME?</v>
      </c>
    </row>
    <row r="392" spans="1:23" x14ac:dyDescent="0.35">
      <c r="A392" s="133">
        <f t="shared" si="51"/>
        <v>389</v>
      </c>
      <c r="B392" s="134" t="e" cm="1">
        <f t="array" aca="1" ref="B392" ca="1">B391+_xll.RiskNormal(0.5584 + 2*0.001787*A392 -3*0.00000155*A392^2 - 4*0.00000000133*A392^3,0.35*(0.5584 + 2*0.001787*A392 -3*0.00000155*A392^2 - 4*0.00000000133*A392^3),_xll.RiskTruncateP(0.05,0.95),_xll.RiskName("BW Gain"),_xll.RiskUnits("kg"))</f>
        <v>#NAME?</v>
      </c>
      <c r="C392" s="133" t="e" cm="1">
        <f t="array" aca="1" ref="C392" ca="1">_xll.RiskNormal(190,190*0.3941,_xll.RiskTruncateP(0.05,0.95),_xll.RiskName("Diet 1 Feed"),_xll.RiskUnits("ng/kg dry"))</f>
        <v>#NAME?</v>
      </c>
      <c r="D392" s="133">
        <v>0</v>
      </c>
      <c r="E392" s="163">
        <v>0</v>
      </c>
      <c r="F392" s="134"/>
      <c r="G392" s="134"/>
      <c r="H392" s="134"/>
      <c r="I392" s="134"/>
      <c r="J392" s="134"/>
      <c r="K392" s="134"/>
      <c r="L392" s="134" t="e" cm="1">
        <f t="array" aca="1" ref="L392" ca="1">_xll.RiskNormal(5.4702*LN(A392)-22.889,(5.4702*LN(A392)-22.889)*0.35,_xll.RiskTruncateP(0.05,0.95),_xll.RiskName("DMI"),_xll.RiskUnits("kg"))</f>
        <v>#NAME?</v>
      </c>
      <c r="M392" s="134" t="e" cm="1">
        <f t="array" aca="1" ref="M392" ca="1">_xll.RiskNormal(0.0243*L392,0.005*L392,_xll.RiskTruncateP(0.05,0.95),_xll.RiskName("Soil Intake"),_xll.RiskUnits("kg"))</f>
        <v>#NAME?</v>
      </c>
      <c r="N392" s="134" t="e">
        <f t="shared" ca="1" si="52"/>
        <v>#NAME?</v>
      </c>
      <c r="O392" s="134">
        <f t="shared" si="53"/>
        <v>0</v>
      </c>
      <c r="P392" s="134" t="e">
        <f t="shared" ca="1" si="50"/>
        <v>#NAME?</v>
      </c>
      <c r="Q392" s="134" t="e">
        <f t="shared" ca="1" si="50"/>
        <v>#NAME?</v>
      </c>
      <c r="R392" s="134" t="e">
        <f t="shared" ca="1" si="50"/>
        <v>#NAME?</v>
      </c>
      <c r="S392" s="134" t="e">
        <f t="shared" ca="1" si="54"/>
        <v>#NAME?</v>
      </c>
      <c r="T392" s="134" t="e" cm="1">
        <f t="array" aca="1" ref="T392" ca="1">U391-(U391*(0.5^(1/_xll.RiskNormal('SW7'!C$2,'SW7'!D$2,_xll.RiskTruncateP(0.05,0.95),_xll.RiskName("Halflife"),_xll.RiskUnits("d")))))</f>
        <v>#NAME?</v>
      </c>
      <c r="U392" s="134" t="e">
        <f t="shared" ca="1" si="55"/>
        <v>#NAME?</v>
      </c>
      <c r="V392" s="137" t="e" cm="1">
        <f t="array" aca="1" ref="V392" ca="1">(U392*_xll.RiskNormal('SW7'!C$3,'SW7'!D$3,_xll.RiskTruncateP(0.05,0.95),_xll.RiskName("PFAS MUSCLE FRAC"))/(B392*_xll.RiskNormal('SW7'!C$4,'SW7'!E$4,_xll.RiskTruncateP(0.05,0.95),_xll.RiskName("MUSCLE BW FRAC"))))/1000</f>
        <v>#NAME?</v>
      </c>
      <c r="W392" s="137" t="e" cm="1">
        <f t="array" aca="1" ref="W392" ca="1">V392/_xll.RiskNormal('SW7'!C$5,'SW7'!D$5,_xll.RiskTruncateP(0.05,0.95),_xll.RiskName("Serum Part"))</f>
        <v>#NAME?</v>
      </c>
    </row>
    <row r="393" spans="1:23" x14ac:dyDescent="0.35">
      <c r="A393" s="133">
        <f t="shared" si="51"/>
        <v>390</v>
      </c>
      <c r="B393" s="134" t="e" cm="1">
        <f t="array" aca="1" ref="B393" ca="1">B392+_xll.RiskNormal(0.5584 + 2*0.001787*A393 -3*0.00000155*A393^2 - 4*0.00000000133*A393^3,0.35*(0.5584 + 2*0.001787*A393 -3*0.00000155*A393^2 - 4*0.00000000133*A393^3),_xll.RiskTruncateP(0.05,0.95),_xll.RiskName("BW Gain"),_xll.RiskUnits("kg"))</f>
        <v>#NAME?</v>
      </c>
      <c r="C393" s="133" t="e" cm="1">
        <f t="array" aca="1" ref="C393" ca="1">_xll.RiskNormal(190,190*0.3941,_xll.RiskTruncateP(0.05,0.95),_xll.RiskName("Diet 1 Feed"),_xll.RiskUnits("ng/kg dry"))</f>
        <v>#NAME?</v>
      </c>
      <c r="D393" s="133">
        <v>0</v>
      </c>
      <c r="E393" s="163">
        <v>0</v>
      </c>
      <c r="F393" s="134"/>
      <c r="G393" s="134"/>
      <c r="H393" s="134"/>
      <c r="I393" s="134"/>
      <c r="J393" s="134"/>
      <c r="K393" s="134"/>
      <c r="L393" s="134" t="e" cm="1">
        <f t="array" aca="1" ref="L393" ca="1">_xll.RiskNormal(5.4702*LN(A393)-22.889,(5.4702*LN(A393)-22.889)*0.35,_xll.RiskTruncateP(0.05,0.95),_xll.RiskName("DMI"),_xll.RiskUnits("kg"))</f>
        <v>#NAME?</v>
      </c>
      <c r="M393" s="134" t="e" cm="1">
        <f t="array" aca="1" ref="M393" ca="1">_xll.RiskNormal(0.0243*L393,0.005*L393,_xll.RiskTruncateP(0.05,0.95),_xll.RiskName("Soil Intake"),_xll.RiskUnits("kg"))</f>
        <v>#NAME?</v>
      </c>
      <c r="N393" s="134" t="e">
        <f t="shared" ca="1" si="52"/>
        <v>#NAME?</v>
      </c>
      <c r="O393" s="134">
        <f t="shared" si="53"/>
        <v>0</v>
      </c>
      <c r="P393" s="134" t="e">
        <f t="shared" ca="1" si="50"/>
        <v>#NAME?</v>
      </c>
      <c r="Q393" s="134" t="e">
        <f t="shared" ca="1" si="50"/>
        <v>#NAME?</v>
      </c>
      <c r="R393" s="134" t="e">
        <f t="shared" ca="1" si="50"/>
        <v>#NAME?</v>
      </c>
      <c r="S393" s="134" t="e">
        <f t="shared" ca="1" si="54"/>
        <v>#NAME?</v>
      </c>
      <c r="T393" s="134" t="e" cm="1">
        <f t="array" aca="1" ref="T393" ca="1">U392-(U392*(0.5^(1/_xll.RiskNormal('SW7'!C$2,'SW7'!D$2,_xll.RiskTruncateP(0.05,0.95),_xll.RiskName("Halflife"),_xll.RiskUnits("d")))))</f>
        <v>#NAME?</v>
      </c>
      <c r="U393" s="134" t="e">
        <f t="shared" ca="1" si="55"/>
        <v>#NAME?</v>
      </c>
      <c r="V393" s="137" t="e" cm="1">
        <f t="array" aca="1" ref="V393" ca="1">(U393*_xll.RiskNormal('SW7'!C$3,'SW7'!D$3,_xll.RiskTruncateP(0.05,0.95),_xll.RiskName("PFAS MUSCLE FRAC"))/(B393*_xll.RiskNormal('SW7'!C$4,'SW7'!E$4,_xll.RiskTruncateP(0.05,0.95),_xll.RiskName("MUSCLE BW FRAC"))))/1000</f>
        <v>#NAME?</v>
      </c>
      <c r="W393" s="137" t="e" cm="1">
        <f t="array" aca="1" ref="W393" ca="1">V393/_xll.RiskNormal('SW7'!C$5,'SW7'!D$5,_xll.RiskTruncateP(0.05,0.95),_xll.RiskName("Serum Part"))</f>
        <v>#NAME?</v>
      </c>
    </row>
    <row r="394" spans="1:23" x14ac:dyDescent="0.35">
      <c r="A394" s="133">
        <f t="shared" si="51"/>
        <v>391</v>
      </c>
      <c r="B394" s="134" t="e" cm="1">
        <f t="array" aca="1" ref="B394" ca="1">B393+_xll.RiskNormal(0.5584 + 2*0.001787*A394 -3*0.00000155*A394^2 - 4*0.00000000133*A394^3,0.35*(0.5584 + 2*0.001787*A394 -3*0.00000155*A394^2 - 4*0.00000000133*A394^3),_xll.RiskTruncateP(0.05,0.95),_xll.RiskName("BW Gain"),_xll.RiskUnits("kg"))</f>
        <v>#NAME?</v>
      </c>
      <c r="C394" s="133" t="e" cm="1">
        <f t="array" aca="1" ref="C394" ca="1">_xll.RiskNormal(190,190*0.3941,_xll.RiskTruncateP(0.05,0.95),_xll.RiskName("Diet 1 Feed"),_xll.RiskUnits("ng/kg dry"))</f>
        <v>#NAME?</v>
      </c>
      <c r="D394" s="133">
        <v>0</v>
      </c>
      <c r="E394" s="163">
        <v>0</v>
      </c>
      <c r="F394" s="134"/>
      <c r="G394" s="134"/>
      <c r="H394" s="134"/>
      <c r="I394" s="134"/>
      <c r="J394" s="134"/>
      <c r="K394" s="134"/>
      <c r="L394" s="134" t="e" cm="1">
        <f t="array" aca="1" ref="L394" ca="1">_xll.RiskNormal(5.4702*LN(A394)-22.889,(5.4702*LN(A394)-22.889)*0.35,_xll.RiskTruncateP(0.05,0.95),_xll.RiskName("DMI"),_xll.RiskUnits("kg"))</f>
        <v>#NAME?</v>
      </c>
      <c r="M394" s="134" t="e" cm="1">
        <f t="array" aca="1" ref="M394" ca="1">_xll.RiskNormal(0.0243*L394,0.005*L394,_xll.RiskTruncateP(0.05,0.95),_xll.RiskName("Soil Intake"),_xll.RiskUnits("kg"))</f>
        <v>#NAME?</v>
      </c>
      <c r="N394" s="134" t="e">
        <f t="shared" ca="1" si="52"/>
        <v>#NAME?</v>
      </c>
      <c r="O394" s="134">
        <f t="shared" si="53"/>
        <v>0</v>
      </c>
      <c r="P394" s="134" t="e">
        <f t="shared" ca="1" si="50"/>
        <v>#NAME?</v>
      </c>
      <c r="Q394" s="134" t="e">
        <f t="shared" ca="1" si="50"/>
        <v>#NAME?</v>
      </c>
      <c r="R394" s="134" t="e">
        <f t="shared" ca="1" si="50"/>
        <v>#NAME?</v>
      </c>
      <c r="S394" s="134" t="e">
        <f t="shared" ca="1" si="54"/>
        <v>#NAME?</v>
      </c>
      <c r="T394" s="134" t="e" cm="1">
        <f t="array" aca="1" ref="T394" ca="1">U393-(U393*(0.5^(1/_xll.RiskNormal('SW7'!C$2,'SW7'!D$2,_xll.RiskTruncateP(0.05,0.95),_xll.RiskName("Halflife"),_xll.RiskUnits("d")))))</f>
        <v>#NAME?</v>
      </c>
      <c r="U394" s="134" t="e">
        <f t="shared" ca="1" si="55"/>
        <v>#NAME?</v>
      </c>
      <c r="V394" s="137" t="e" cm="1">
        <f t="array" aca="1" ref="V394" ca="1">(U394*_xll.RiskNormal('SW7'!C$3,'SW7'!D$3,_xll.RiskTruncateP(0.05,0.95),_xll.RiskName("PFAS MUSCLE FRAC"))/(B394*_xll.RiskNormal('SW7'!C$4,'SW7'!E$4,_xll.RiskTruncateP(0.05,0.95),_xll.RiskName("MUSCLE BW FRAC"))))/1000</f>
        <v>#NAME?</v>
      </c>
      <c r="W394" s="137" t="e" cm="1">
        <f t="array" aca="1" ref="W394" ca="1">V394/_xll.RiskNormal('SW7'!C$5,'SW7'!D$5,_xll.RiskTruncateP(0.05,0.95),_xll.RiskName("Serum Part"))</f>
        <v>#NAME?</v>
      </c>
    </row>
    <row r="395" spans="1:23" x14ac:dyDescent="0.35">
      <c r="A395" s="133">
        <f t="shared" si="51"/>
        <v>392</v>
      </c>
      <c r="B395" s="134" t="e" cm="1">
        <f t="array" aca="1" ref="B395" ca="1">B394+_xll.RiskNormal(0.5584 + 2*0.001787*A395 -3*0.00000155*A395^2 - 4*0.00000000133*A395^3,0.35*(0.5584 + 2*0.001787*A395 -3*0.00000155*A395^2 - 4*0.00000000133*A395^3),_xll.RiskTruncateP(0.05,0.95),_xll.RiskName("BW Gain"),_xll.RiskUnits("kg"))</f>
        <v>#NAME?</v>
      </c>
      <c r="C395" s="133" t="e" cm="1">
        <f t="array" aca="1" ref="C395" ca="1">_xll.RiskNormal(190,190*0.3941,_xll.RiskTruncateP(0.05,0.95),_xll.RiskName("Diet 1 Feed"),_xll.RiskUnits("ng/kg dry"))</f>
        <v>#NAME?</v>
      </c>
      <c r="D395" s="133">
        <v>0</v>
      </c>
      <c r="E395" s="163">
        <v>0</v>
      </c>
      <c r="F395" s="134"/>
      <c r="G395" s="134"/>
      <c r="H395" s="134"/>
      <c r="I395" s="134"/>
      <c r="J395" s="134"/>
      <c r="K395" s="134"/>
      <c r="L395" s="134" t="e" cm="1">
        <f t="array" aca="1" ref="L395" ca="1">_xll.RiskNormal(5.4702*LN(A395)-22.889,(5.4702*LN(A395)-22.889)*0.35,_xll.RiskTruncateP(0.05,0.95),_xll.RiskName("DMI"),_xll.RiskUnits("kg"))</f>
        <v>#NAME?</v>
      </c>
      <c r="M395" s="134" t="e" cm="1">
        <f t="array" aca="1" ref="M395" ca="1">_xll.RiskNormal(0.0243*L395,0.005*L395,_xll.RiskTruncateP(0.05,0.95),_xll.RiskName("Soil Intake"),_xll.RiskUnits("kg"))</f>
        <v>#NAME?</v>
      </c>
      <c r="N395" s="134" t="e">
        <f t="shared" ca="1" si="52"/>
        <v>#NAME?</v>
      </c>
      <c r="O395" s="134">
        <f t="shared" si="53"/>
        <v>0</v>
      </c>
      <c r="P395" s="134" t="e">
        <f t="shared" ca="1" si="50"/>
        <v>#NAME?</v>
      </c>
      <c r="Q395" s="134" t="e">
        <f t="shared" ca="1" si="50"/>
        <v>#NAME?</v>
      </c>
      <c r="R395" s="134" t="e">
        <f t="shared" ca="1" si="50"/>
        <v>#NAME?</v>
      </c>
      <c r="S395" s="134" t="e">
        <f t="shared" ca="1" si="54"/>
        <v>#NAME?</v>
      </c>
      <c r="T395" s="134" t="e" cm="1">
        <f t="array" aca="1" ref="T395" ca="1">U394-(U394*(0.5^(1/_xll.RiskNormal('SW7'!C$2,'SW7'!D$2,_xll.RiskTruncateP(0.05,0.95),_xll.RiskName("Halflife"),_xll.RiskUnits("d")))))</f>
        <v>#NAME?</v>
      </c>
      <c r="U395" s="134" t="e">
        <f t="shared" ca="1" si="55"/>
        <v>#NAME?</v>
      </c>
      <c r="V395" s="137" t="e" cm="1">
        <f t="array" aca="1" ref="V395" ca="1">(U395*_xll.RiskNormal('SW7'!C$3,'SW7'!D$3,_xll.RiskTruncateP(0.05,0.95),_xll.RiskName("PFAS MUSCLE FRAC"))/(B395*_xll.RiskNormal('SW7'!C$4,'SW7'!E$4,_xll.RiskTruncateP(0.05,0.95),_xll.RiskName("MUSCLE BW FRAC"))))/1000</f>
        <v>#NAME?</v>
      </c>
      <c r="W395" s="137" t="e" cm="1">
        <f t="array" aca="1" ref="W395" ca="1">V395/_xll.RiskNormal('SW7'!C$5,'SW7'!D$5,_xll.RiskTruncateP(0.05,0.95),_xll.RiskName("Serum Part"))</f>
        <v>#NAME?</v>
      </c>
    </row>
    <row r="396" spans="1:23" x14ac:dyDescent="0.35">
      <c r="A396" s="133">
        <f t="shared" si="51"/>
        <v>393</v>
      </c>
      <c r="B396" s="134" t="e" cm="1">
        <f t="array" aca="1" ref="B396" ca="1">B395+_xll.RiskNormal(0.5584 + 2*0.001787*A396 -3*0.00000155*A396^2 - 4*0.00000000133*A396^3,0.35*(0.5584 + 2*0.001787*A396 -3*0.00000155*A396^2 - 4*0.00000000133*A396^3),_xll.RiskTruncateP(0.05,0.95),_xll.RiskName("BW Gain"),_xll.RiskUnits("kg"))</f>
        <v>#NAME?</v>
      </c>
      <c r="C396" s="133" t="e" cm="1">
        <f t="array" aca="1" ref="C396" ca="1">_xll.RiskNormal(190,190*0.3941,_xll.RiskTruncateP(0.05,0.95),_xll.RiskName("Diet 1 Feed"),_xll.RiskUnits("ng/kg dry"))</f>
        <v>#NAME?</v>
      </c>
      <c r="D396" s="133">
        <v>0</v>
      </c>
      <c r="E396" s="163">
        <v>0</v>
      </c>
      <c r="F396" s="134"/>
      <c r="G396" s="134"/>
      <c r="H396" s="134"/>
      <c r="I396" s="134"/>
      <c r="J396" s="134"/>
      <c r="K396" s="134"/>
      <c r="L396" s="134" t="e" cm="1">
        <f t="array" aca="1" ref="L396" ca="1">_xll.RiskNormal(5.4702*LN(A396)-22.889,(5.4702*LN(A396)-22.889)*0.35,_xll.RiskTruncateP(0.05,0.95),_xll.RiskName("DMI"),_xll.RiskUnits("kg"))</f>
        <v>#NAME?</v>
      </c>
      <c r="M396" s="134" t="e" cm="1">
        <f t="array" aca="1" ref="M396" ca="1">_xll.RiskNormal(0.0243*L396,0.005*L396,_xll.RiskTruncateP(0.05,0.95),_xll.RiskName("Soil Intake"),_xll.RiskUnits("kg"))</f>
        <v>#NAME?</v>
      </c>
      <c r="N396" s="134" t="e">
        <f t="shared" ca="1" si="52"/>
        <v>#NAME?</v>
      </c>
      <c r="O396" s="134">
        <f t="shared" si="53"/>
        <v>0</v>
      </c>
      <c r="P396" s="134" t="e">
        <f t="shared" ca="1" si="50"/>
        <v>#NAME?</v>
      </c>
      <c r="Q396" s="134" t="e">
        <f t="shared" ca="1" si="50"/>
        <v>#NAME?</v>
      </c>
      <c r="R396" s="134" t="e">
        <f t="shared" ca="1" si="50"/>
        <v>#NAME?</v>
      </c>
      <c r="S396" s="134" t="e">
        <f t="shared" ca="1" si="54"/>
        <v>#NAME?</v>
      </c>
      <c r="T396" s="134" t="e" cm="1">
        <f t="array" aca="1" ref="T396" ca="1">U395-(U395*(0.5^(1/_xll.RiskNormal('SW7'!C$2,'SW7'!D$2,_xll.RiskTruncateP(0.05,0.95),_xll.RiskName("Halflife"),_xll.RiskUnits("d")))))</f>
        <v>#NAME?</v>
      </c>
      <c r="U396" s="134" t="e">
        <f t="shared" ca="1" si="55"/>
        <v>#NAME?</v>
      </c>
      <c r="V396" s="137" t="e" cm="1">
        <f t="array" aca="1" ref="V396" ca="1">(U396*_xll.RiskNormal('SW7'!C$3,'SW7'!D$3,_xll.RiskTruncateP(0.05,0.95),_xll.RiskName("PFAS MUSCLE FRAC"))/(B396*_xll.RiskNormal('SW7'!C$4,'SW7'!E$4,_xll.RiskTruncateP(0.05,0.95),_xll.RiskName("MUSCLE BW FRAC"))))/1000</f>
        <v>#NAME?</v>
      </c>
      <c r="W396" s="137" t="e" cm="1">
        <f t="array" aca="1" ref="W396" ca="1">V396/_xll.RiskNormal('SW7'!C$5,'SW7'!D$5,_xll.RiskTruncateP(0.05,0.95),_xll.RiskName("Serum Part"))</f>
        <v>#NAME?</v>
      </c>
    </row>
    <row r="397" spans="1:23" x14ac:dyDescent="0.35">
      <c r="A397" s="133">
        <f t="shared" si="51"/>
        <v>394</v>
      </c>
      <c r="B397" s="134" t="e" cm="1">
        <f t="array" aca="1" ref="B397" ca="1">B396+_xll.RiskNormal(0.5584 + 2*0.001787*A397 -3*0.00000155*A397^2 - 4*0.00000000133*A397^3,0.35*(0.5584 + 2*0.001787*A397 -3*0.00000155*A397^2 - 4*0.00000000133*A397^3),_xll.RiskTruncateP(0.05,0.95),_xll.RiskName("BW Gain"),_xll.RiskUnits("kg"))</f>
        <v>#NAME?</v>
      </c>
      <c r="C397" s="133" t="e" cm="1">
        <f t="array" aca="1" ref="C397" ca="1">_xll.RiskNormal(190,190*0.3941,_xll.RiskTruncateP(0.05,0.95),_xll.RiskName("Diet 1 Feed"),_xll.RiskUnits("ng/kg dry"))</f>
        <v>#NAME?</v>
      </c>
      <c r="D397" s="133">
        <v>0</v>
      </c>
      <c r="E397" s="163">
        <v>0</v>
      </c>
      <c r="F397" s="134"/>
      <c r="G397" s="134"/>
      <c r="H397" s="134"/>
      <c r="I397" s="134"/>
      <c r="J397" s="134"/>
      <c r="K397" s="134"/>
      <c r="L397" s="134" t="e" cm="1">
        <f t="array" aca="1" ref="L397" ca="1">_xll.RiskNormal(5.4702*LN(A397)-22.889,(5.4702*LN(A397)-22.889)*0.35,_xll.RiskTruncateP(0.05,0.95),_xll.RiskName("DMI"),_xll.RiskUnits("kg"))</f>
        <v>#NAME?</v>
      </c>
      <c r="M397" s="134" t="e" cm="1">
        <f t="array" aca="1" ref="M397" ca="1">_xll.RiskNormal(0.0243*L397,0.005*L397,_xll.RiskTruncateP(0.05,0.95),_xll.RiskName("Soil Intake"),_xll.RiskUnits("kg"))</f>
        <v>#NAME?</v>
      </c>
      <c r="N397" s="134" t="e">
        <f t="shared" ca="1" si="52"/>
        <v>#NAME?</v>
      </c>
      <c r="O397" s="134">
        <f t="shared" si="53"/>
        <v>0</v>
      </c>
      <c r="P397" s="134" t="e">
        <f t="shared" ca="1" si="50"/>
        <v>#NAME?</v>
      </c>
      <c r="Q397" s="134" t="e">
        <f t="shared" ca="1" si="50"/>
        <v>#NAME?</v>
      </c>
      <c r="R397" s="134" t="e">
        <f t="shared" ca="1" si="50"/>
        <v>#NAME?</v>
      </c>
      <c r="S397" s="134" t="e">
        <f t="shared" ca="1" si="54"/>
        <v>#NAME?</v>
      </c>
      <c r="T397" s="134" t="e" cm="1">
        <f t="array" aca="1" ref="T397" ca="1">U396-(U396*(0.5^(1/_xll.RiskNormal('SW7'!C$2,'SW7'!D$2,_xll.RiskTruncateP(0.05,0.95),_xll.RiskName("Halflife"),_xll.RiskUnits("d")))))</f>
        <v>#NAME?</v>
      </c>
      <c r="U397" s="134" t="e">
        <f t="shared" ca="1" si="55"/>
        <v>#NAME?</v>
      </c>
      <c r="V397" s="137" t="e" cm="1">
        <f t="array" aca="1" ref="V397" ca="1">(U397*_xll.RiskNormal('SW7'!C$3,'SW7'!D$3,_xll.RiskTruncateP(0.05,0.95),_xll.RiskName("PFAS MUSCLE FRAC"))/(B397*_xll.RiskNormal('SW7'!C$4,'SW7'!E$4,_xll.RiskTruncateP(0.05,0.95),_xll.RiskName("MUSCLE BW FRAC"))))/1000</f>
        <v>#NAME?</v>
      </c>
      <c r="W397" s="137" t="e" cm="1">
        <f t="array" aca="1" ref="W397" ca="1">V397/_xll.RiskNormal('SW7'!C$5,'SW7'!D$5,_xll.RiskTruncateP(0.05,0.95),_xll.RiskName("Serum Part"))</f>
        <v>#NAME?</v>
      </c>
    </row>
    <row r="398" spans="1:23" x14ac:dyDescent="0.35">
      <c r="A398" s="133">
        <f t="shared" si="51"/>
        <v>395</v>
      </c>
      <c r="B398" s="134" t="e" cm="1">
        <f t="array" aca="1" ref="B398" ca="1">B397+_xll.RiskNormal(0.5584 + 2*0.001787*A398 -3*0.00000155*A398^2 - 4*0.00000000133*A398^3,0.35*(0.5584 + 2*0.001787*A398 -3*0.00000155*A398^2 - 4*0.00000000133*A398^3),_xll.RiskTruncateP(0.05,0.95),_xll.RiskName("BW Gain"),_xll.RiskUnits("kg"))</f>
        <v>#NAME?</v>
      </c>
      <c r="C398" s="133" t="e" cm="1">
        <f t="array" aca="1" ref="C398" ca="1">_xll.RiskNormal(190,190*0.3941,_xll.RiskTruncateP(0.05,0.95),_xll.RiskName("Diet 1 Feed"),_xll.RiskUnits("ng/kg dry"))</f>
        <v>#NAME?</v>
      </c>
      <c r="D398" s="133">
        <v>0</v>
      </c>
      <c r="E398" s="163">
        <v>0</v>
      </c>
      <c r="F398" s="134"/>
      <c r="G398" s="134"/>
      <c r="H398" s="134"/>
      <c r="I398" s="134"/>
      <c r="J398" s="134"/>
      <c r="K398" s="134"/>
      <c r="L398" s="134" t="e" cm="1">
        <f t="array" aca="1" ref="L398" ca="1">_xll.RiskNormal(5.4702*LN(A398)-22.889,(5.4702*LN(A398)-22.889)*0.35,_xll.RiskTruncateP(0.05,0.95),_xll.RiskName("DMI"),_xll.RiskUnits("kg"))</f>
        <v>#NAME?</v>
      </c>
      <c r="M398" s="134" t="e" cm="1">
        <f t="array" aca="1" ref="M398" ca="1">_xll.RiskNormal(0.0243*L398,0.005*L398,_xll.RiskTruncateP(0.05,0.95),_xll.RiskName("Soil Intake"),_xll.RiskUnits("kg"))</f>
        <v>#NAME?</v>
      </c>
      <c r="N398" s="134" t="e">
        <f t="shared" ca="1" si="52"/>
        <v>#NAME?</v>
      </c>
      <c r="O398" s="134">
        <f t="shared" si="53"/>
        <v>0</v>
      </c>
      <c r="P398" s="134" t="e">
        <f t="shared" ca="1" si="50"/>
        <v>#NAME?</v>
      </c>
      <c r="Q398" s="134" t="e">
        <f t="shared" ca="1" si="50"/>
        <v>#NAME?</v>
      </c>
      <c r="R398" s="134" t="e">
        <f t="shared" ca="1" si="50"/>
        <v>#NAME?</v>
      </c>
      <c r="S398" s="134" t="e">
        <f t="shared" ca="1" si="54"/>
        <v>#NAME?</v>
      </c>
      <c r="T398" s="134" t="e" cm="1">
        <f t="array" aca="1" ref="T398" ca="1">U397-(U397*(0.5^(1/_xll.RiskNormal('SW7'!C$2,'SW7'!D$2,_xll.RiskTruncateP(0.05,0.95),_xll.RiskName("Halflife"),_xll.RiskUnits("d")))))</f>
        <v>#NAME?</v>
      </c>
      <c r="U398" s="134" t="e">
        <f t="shared" ca="1" si="55"/>
        <v>#NAME?</v>
      </c>
      <c r="V398" s="137" t="e" cm="1">
        <f t="array" aca="1" ref="V398" ca="1">(U398*_xll.RiskNormal('SW7'!C$3,'SW7'!D$3,_xll.RiskTruncateP(0.05,0.95),_xll.RiskName("PFAS MUSCLE FRAC"))/(B398*_xll.RiskNormal('SW7'!C$4,'SW7'!E$4,_xll.RiskTruncateP(0.05,0.95),_xll.RiskName("MUSCLE BW FRAC"))))/1000</f>
        <v>#NAME?</v>
      </c>
      <c r="W398" s="137" t="e" cm="1">
        <f t="array" aca="1" ref="W398" ca="1">V398/_xll.RiskNormal('SW7'!C$5,'SW7'!D$5,_xll.RiskTruncateP(0.05,0.95),_xll.RiskName("Serum Part"))</f>
        <v>#NAME?</v>
      </c>
    </row>
    <row r="399" spans="1:23" x14ac:dyDescent="0.35">
      <c r="A399" s="133">
        <f t="shared" si="51"/>
        <v>396</v>
      </c>
      <c r="B399" s="134" t="e" cm="1">
        <f t="array" aca="1" ref="B399" ca="1">B398+_xll.RiskNormal(0.5584 + 2*0.001787*A399 -3*0.00000155*A399^2 - 4*0.00000000133*A399^3,0.35*(0.5584 + 2*0.001787*A399 -3*0.00000155*A399^2 - 4*0.00000000133*A399^3),_xll.RiskTruncateP(0.05,0.95),_xll.RiskName("BW Gain"),_xll.RiskUnits("kg"))</f>
        <v>#NAME?</v>
      </c>
      <c r="C399" s="133" t="e" cm="1">
        <f t="array" aca="1" ref="C399" ca="1">_xll.RiskNormal(190,190*0.3941,_xll.RiskTruncateP(0.05,0.95),_xll.RiskName("Diet 1 Feed"),_xll.RiskUnits("ng/kg dry"))</f>
        <v>#NAME?</v>
      </c>
      <c r="D399" s="133">
        <v>0</v>
      </c>
      <c r="E399" s="163">
        <v>0</v>
      </c>
      <c r="F399" s="134"/>
      <c r="G399" s="134"/>
      <c r="H399" s="134"/>
      <c r="I399" s="134"/>
      <c r="J399" s="134"/>
      <c r="K399" s="134"/>
      <c r="L399" s="134" t="e" cm="1">
        <f t="array" aca="1" ref="L399" ca="1">_xll.RiskNormal(5.4702*LN(A399)-22.889,(5.4702*LN(A399)-22.889)*0.35,_xll.RiskTruncateP(0.05,0.95),_xll.RiskName("DMI"),_xll.RiskUnits("kg"))</f>
        <v>#NAME?</v>
      </c>
      <c r="M399" s="134" t="e" cm="1">
        <f t="array" aca="1" ref="M399" ca="1">_xll.RiskNormal(0.0243*L399,0.005*L399,_xll.RiskTruncateP(0.05,0.95),_xll.RiskName("Soil Intake"),_xll.RiskUnits("kg"))</f>
        <v>#NAME?</v>
      </c>
      <c r="N399" s="134" t="e">
        <f t="shared" ca="1" si="52"/>
        <v>#NAME?</v>
      </c>
      <c r="O399" s="134">
        <f t="shared" si="53"/>
        <v>0</v>
      </c>
      <c r="P399" s="134" t="e">
        <f t="shared" ca="1" si="50"/>
        <v>#NAME?</v>
      </c>
      <c r="Q399" s="134" t="e">
        <f t="shared" ca="1" si="50"/>
        <v>#NAME?</v>
      </c>
      <c r="R399" s="134" t="e">
        <f t="shared" ca="1" si="50"/>
        <v>#NAME?</v>
      </c>
      <c r="S399" s="134" t="e">
        <f t="shared" ca="1" si="54"/>
        <v>#NAME?</v>
      </c>
      <c r="T399" s="134" t="e" cm="1">
        <f t="array" aca="1" ref="T399" ca="1">U398-(U398*(0.5^(1/_xll.RiskNormal('SW7'!C$2,'SW7'!D$2,_xll.RiskTruncateP(0.05,0.95),_xll.RiskName("Halflife"),_xll.RiskUnits("d")))))</f>
        <v>#NAME?</v>
      </c>
      <c r="U399" s="134" t="e">
        <f t="shared" ca="1" si="55"/>
        <v>#NAME?</v>
      </c>
      <c r="V399" s="137" t="e" cm="1">
        <f t="array" aca="1" ref="V399" ca="1">(U399*_xll.RiskNormal('SW7'!C$3,'SW7'!D$3,_xll.RiskTruncateP(0.05,0.95),_xll.RiskName("PFAS MUSCLE FRAC"))/(B399*_xll.RiskNormal('SW7'!C$4,'SW7'!E$4,_xll.RiskTruncateP(0.05,0.95),_xll.RiskName("MUSCLE BW FRAC"))))/1000</f>
        <v>#NAME?</v>
      </c>
      <c r="W399" s="137" t="e" cm="1">
        <f t="array" aca="1" ref="W399" ca="1">V399/_xll.RiskNormal('SW7'!C$5,'SW7'!D$5,_xll.RiskTruncateP(0.05,0.95),_xll.RiskName("Serum Part"))</f>
        <v>#NAME?</v>
      </c>
    </row>
    <row r="400" spans="1:23" x14ac:dyDescent="0.35">
      <c r="A400" s="133">
        <f t="shared" si="51"/>
        <v>397</v>
      </c>
      <c r="B400" s="134" t="e" cm="1">
        <f t="array" aca="1" ref="B400" ca="1">B399+_xll.RiskNormal(0.5584 + 2*0.001787*A400 -3*0.00000155*A400^2 - 4*0.00000000133*A400^3,0.35*(0.5584 + 2*0.001787*A400 -3*0.00000155*A400^2 - 4*0.00000000133*A400^3),_xll.RiskTruncateP(0.05,0.95),_xll.RiskName("BW Gain"),_xll.RiskUnits("kg"))</f>
        <v>#NAME?</v>
      </c>
      <c r="C400" s="133" t="e" cm="1">
        <f t="array" aca="1" ref="C400" ca="1">_xll.RiskNormal(190,190*0.3941,_xll.RiskTruncateP(0.05,0.95),_xll.RiskName("Diet 1 Feed"),_xll.RiskUnits("ng/kg dry"))</f>
        <v>#NAME?</v>
      </c>
      <c r="D400" s="133">
        <v>0</v>
      </c>
      <c r="E400" s="163">
        <v>0</v>
      </c>
      <c r="F400" s="134"/>
      <c r="G400" s="134"/>
      <c r="H400" s="134"/>
      <c r="I400" s="134"/>
      <c r="J400" s="134"/>
      <c r="K400" s="134"/>
      <c r="L400" s="134" t="e" cm="1">
        <f t="array" aca="1" ref="L400" ca="1">_xll.RiskNormal(5.4702*LN(A400)-22.889,(5.4702*LN(A400)-22.889)*0.35,_xll.RiskTruncateP(0.05,0.95),_xll.RiskName("DMI"),_xll.RiskUnits("kg"))</f>
        <v>#NAME?</v>
      </c>
      <c r="M400" s="134" t="e" cm="1">
        <f t="array" aca="1" ref="M400" ca="1">_xll.RiskNormal(0.0243*L400,0.005*L400,_xll.RiskTruncateP(0.05,0.95),_xll.RiskName("Soil Intake"),_xll.RiskUnits("kg"))</f>
        <v>#NAME?</v>
      </c>
      <c r="N400" s="134" t="e">
        <f t="shared" ca="1" si="52"/>
        <v>#NAME?</v>
      </c>
      <c r="O400" s="134">
        <f t="shared" si="53"/>
        <v>0</v>
      </c>
      <c r="P400" s="134" t="e">
        <f t="shared" ca="1" si="50"/>
        <v>#NAME?</v>
      </c>
      <c r="Q400" s="134" t="e">
        <f t="shared" ca="1" si="50"/>
        <v>#NAME?</v>
      </c>
      <c r="R400" s="134" t="e">
        <f t="shared" ca="1" si="50"/>
        <v>#NAME?</v>
      </c>
      <c r="S400" s="134" t="e">
        <f t="shared" ca="1" si="54"/>
        <v>#NAME?</v>
      </c>
      <c r="T400" s="134" t="e" cm="1">
        <f t="array" aca="1" ref="T400" ca="1">U399-(U399*(0.5^(1/_xll.RiskNormal('SW7'!C$2,'SW7'!D$2,_xll.RiskTruncateP(0.05,0.95),_xll.RiskName("Halflife"),_xll.RiskUnits("d")))))</f>
        <v>#NAME?</v>
      </c>
      <c r="U400" s="134" t="e">
        <f t="shared" ca="1" si="55"/>
        <v>#NAME?</v>
      </c>
      <c r="V400" s="137" t="e" cm="1">
        <f t="array" aca="1" ref="V400" ca="1">(U400*_xll.RiskNormal('SW7'!C$3,'SW7'!D$3,_xll.RiskTruncateP(0.05,0.95),_xll.RiskName("PFAS MUSCLE FRAC"))/(B400*_xll.RiskNormal('SW7'!C$4,'SW7'!E$4,_xll.RiskTruncateP(0.05,0.95),_xll.RiskName("MUSCLE BW FRAC"))))/1000</f>
        <v>#NAME?</v>
      </c>
      <c r="W400" s="137" t="e" cm="1">
        <f t="array" aca="1" ref="W400" ca="1">V400/_xll.RiskNormal('SW7'!C$5,'SW7'!D$5,_xll.RiskTruncateP(0.05,0.95),_xll.RiskName("Serum Part"))</f>
        <v>#NAME?</v>
      </c>
    </row>
    <row r="401" spans="1:23" x14ac:dyDescent="0.35">
      <c r="A401" s="133">
        <f t="shared" si="51"/>
        <v>398</v>
      </c>
      <c r="B401" s="134" t="e" cm="1">
        <f t="array" aca="1" ref="B401" ca="1">B400+_xll.RiskNormal(0.5584 + 2*0.001787*A401 -3*0.00000155*A401^2 - 4*0.00000000133*A401^3,0.35*(0.5584 + 2*0.001787*A401 -3*0.00000155*A401^2 - 4*0.00000000133*A401^3),_xll.RiskTruncateP(0.05,0.95),_xll.RiskName("BW Gain"),_xll.RiskUnits("kg"))</f>
        <v>#NAME?</v>
      </c>
      <c r="C401" s="133" t="e" cm="1">
        <f t="array" aca="1" ref="C401" ca="1">_xll.RiskNormal(190,190*0.3941,_xll.RiskTruncateP(0.05,0.95),_xll.RiskName("Diet 1 Feed"),_xll.RiskUnits("ng/kg dry"))</f>
        <v>#NAME?</v>
      </c>
      <c r="D401" s="133">
        <v>0</v>
      </c>
      <c r="E401" s="163">
        <v>0</v>
      </c>
      <c r="F401" s="134"/>
      <c r="G401" s="134"/>
      <c r="H401" s="134"/>
      <c r="I401" s="134"/>
      <c r="J401" s="134"/>
      <c r="K401" s="134"/>
      <c r="L401" s="134" t="e" cm="1">
        <f t="array" aca="1" ref="L401" ca="1">_xll.RiskNormal(5.4702*LN(A401)-22.889,(5.4702*LN(A401)-22.889)*0.35,_xll.RiskTruncateP(0.05,0.95),_xll.RiskName("DMI"),_xll.RiskUnits("kg"))</f>
        <v>#NAME?</v>
      </c>
      <c r="M401" s="134" t="e" cm="1">
        <f t="array" aca="1" ref="M401" ca="1">_xll.RiskNormal(0.0243*L401,0.005*L401,_xll.RiskTruncateP(0.05,0.95),_xll.RiskName("Soil Intake"),_xll.RiskUnits("kg"))</f>
        <v>#NAME?</v>
      </c>
      <c r="N401" s="134" t="e">
        <f t="shared" ca="1" si="52"/>
        <v>#NAME?</v>
      </c>
      <c r="O401" s="134">
        <f t="shared" si="53"/>
        <v>0</v>
      </c>
      <c r="P401" s="134" t="e">
        <f t="shared" ca="1" si="50"/>
        <v>#NAME?</v>
      </c>
      <c r="Q401" s="134" t="e">
        <f t="shared" ca="1" si="50"/>
        <v>#NAME?</v>
      </c>
      <c r="R401" s="134" t="e">
        <f t="shared" ca="1" si="50"/>
        <v>#NAME?</v>
      </c>
      <c r="S401" s="134" t="e">
        <f t="shared" ca="1" si="54"/>
        <v>#NAME?</v>
      </c>
      <c r="T401" s="134" t="e" cm="1">
        <f t="array" aca="1" ref="T401" ca="1">U400-(U400*(0.5^(1/_xll.RiskNormal('SW7'!C$2,'SW7'!D$2,_xll.RiskTruncateP(0.05,0.95),_xll.RiskName("Halflife"),_xll.RiskUnits("d")))))</f>
        <v>#NAME?</v>
      </c>
      <c r="U401" s="134" t="e">
        <f t="shared" ca="1" si="55"/>
        <v>#NAME?</v>
      </c>
      <c r="V401" s="137" t="e" cm="1">
        <f t="array" aca="1" ref="V401" ca="1">(U401*_xll.RiskNormal('SW7'!C$3,'SW7'!D$3,_xll.RiskTruncateP(0.05,0.95),_xll.RiskName("PFAS MUSCLE FRAC"))/(B401*_xll.RiskNormal('SW7'!C$4,'SW7'!E$4,_xll.RiskTruncateP(0.05,0.95),_xll.RiskName("MUSCLE BW FRAC"))))/1000</f>
        <v>#NAME?</v>
      </c>
      <c r="W401" s="137" t="e" cm="1">
        <f t="array" aca="1" ref="W401" ca="1">V401/_xll.RiskNormal('SW7'!C$5,'SW7'!D$5,_xll.RiskTruncateP(0.05,0.95),_xll.RiskName("Serum Part"))</f>
        <v>#NAME?</v>
      </c>
    </row>
    <row r="402" spans="1:23" x14ac:dyDescent="0.35">
      <c r="A402" s="133">
        <f t="shared" si="51"/>
        <v>399</v>
      </c>
      <c r="B402" s="134" t="e" cm="1">
        <f t="array" aca="1" ref="B402" ca="1">B401+_xll.RiskNormal(0.5584 + 2*0.001787*A402 -3*0.00000155*A402^2 - 4*0.00000000133*A402^3,0.35*(0.5584 + 2*0.001787*A402 -3*0.00000155*A402^2 - 4*0.00000000133*A402^3),_xll.RiskTruncateP(0.05,0.95),_xll.RiskName("BW Gain"),_xll.RiskUnits("kg"))</f>
        <v>#NAME?</v>
      </c>
      <c r="C402" s="133" t="e" cm="1">
        <f t="array" aca="1" ref="C402" ca="1">_xll.RiskNormal(190,190*0.3941,_xll.RiskTruncateP(0.05,0.95),_xll.RiskName("Diet 1 Feed"),_xll.RiskUnits("ng/kg dry"))</f>
        <v>#NAME?</v>
      </c>
      <c r="D402" s="133">
        <v>0</v>
      </c>
      <c r="E402" s="163">
        <v>0</v>
      </c>
      <c r="F402" s="134"/>
      <c r="G402" s="134"/>
      <c r="H402" s="134"/>
      <c r="I402" s="134"/>
      <c r="J402" s="134"/>
      <c r="K402" s="134"/>
      <c r="L402" s="134" t="e" cm="1">
        <f t="array" aca="1" ref="L402" ca="1">_xll.RiskNormal(5.4702*LN(A402)-22.889,(5.4702*LN(A402)-22.889)*0.35,_xll.RiskTruncateP(0.05,0.95),_xll.RiskName("DMI"),_xll.RiskUnits("kg"))</f>
        <v>#NAME?</v>
      </c>
      <c r="M402" s="134" t="e" cm="1">
        <f t="array" aca="1" ref="M402" ca="1">_xll.RiskNormal(0.0243*L402,0.005*L402,_xll.RiskTruncateP(0.05,0.95),_xll.RiskName("Soil Intake"),_xll.RiskUnits("kg"))</f>
        <v>#NAME?</v>
      </c>
      <c r="N402" s="134" t="e">
        <f t="shared" ca="1" si="52"/>
        <v>#NAME?</v>
      </c>
      <c r="O402" s="134">
        <f t="shared" si="53"/>
        <v>0</v>
      </c>
      <c r="P402" s="134" t="e">
        <f t="shared" ca="1" si="50"/>
        <v>#NAME?</v>
      </c>
      <c r="Q402" s="134" t="e">
        <f t="shared" ca="1" si="50"/>
        <v>#NAME?</v>
      </c>
      <c r="R402" s="134" t="e">
        <f t="shared" ca="1" si="50"/>
        <v>#NAME?</v>
      </c>
      <c r="S402" s="134" t="e">
        <f t="shared" ca="1" si="54"/>
        <v>#NAME?</v>
      </c>
      <c r="T402" s="134" t="e" cm="1">
        <f t="array" aca="1" ref="T402" ca="1">U401-(U401*(0.5^(1/_xll.RiskNormal('SW7'!C$2,'SW7'!D$2,_xll.RiskTruncateP(0.05,0.95),_xll.RiskName("Halflife"),_xll.RiskUnits("d")))))</f>
        <v>#NAME?</v>
      </c>
      <c r="U402" s="134" t="e">
        <f t="shared" ca="1" si="55"/>
        <v>#NAME?</v>
      </c>
      <c r="V402" s="137" t="e" cm="1">
        <f t="array" aca="1" ref="V402" ca="1">(U402*_xll.RiskNormal('SW7'!C$3,'SW7'!D$3,_xll.RiskTruncateP(0.05,0.95),_xll.RiskName("PFAS MUSCLE FRAC"))/(B402*_xll.RiskNormal('SW7'!C$4,'SW7'!E$4,_xll.RiskTruncateP(0.05,0.95),_xll.RiskName("MUSCLE BW FRAC"))))/1000</f>
        <v>#NAME?</v>
      </c>
      <c r="W402" s="137" t="e" cm="1">
        <f t="array" aca="1" ref="W402" ca="1">V402/_xll.RiskNormal('SW7'!C$5,'SW7'!D$5,_xll.RiskTruncateP(0.05,0.95),_xll.RiskName("Serum Part"))</f>
        <v>#NAME?</v>
      </c>
    </row>
    <row r="403" spans="1:23" x14ac:dyDescent="0.35">
      <c r="A403" s="133">
        <f t="shared" si="51"/>
        <v>400</v>
      </c>
      <c r="B403" s="134" t="e" cm="1">
        <f t="array" aca="1" ref="B403" ca="1">B402+_xll.RiskNormal(0.5584 + 2*0.001787*A403 -3*0.00000155*A403^2 - 4*0.00000000133*A403^3,0.35*(0.5584 + 2*0.001787*A403 -3*0.00000155*A403^2 - 4*0.00000000133*A403^3),_xll.RiskTruncateP(0.05,0.95),_xll.RiskName("BW Gain"),_xll.RiskUnits("kg"))</f>
        <v>#NAME?</v>
      </c>
      <c r="C403" s="133" t="e" cm="1">
        <f t="array" aca="1" ref="C403" ca="1">_xll.RiskNormal(190,190*0.3941,_xll.RiskTruncateP(0.05,0.95),_xll.RiskName("Diet 1 Feed"),_xll.RiskUnits("ng/kg dry"))</f>
        <v>#NAME?</v>
      </c>
      <c r="D403" s="133">
        <v>0</v>
      </c>
      <c r="E403" s="163">
        <v>0</v>
      </c>
      <c r="F403" s="134"/>
      <c r="G403" s="134"/>
      <c r="H403" s="134"/>
      <c r="I403" s="134"/>
      <c r="J403" s="134"/>
      <c r="K403" s="134"/>
      <c r="L403" s="134" t="e" cm="1">
        <f t="array" aca="1" ref="L403" ca="1">_xll.RiskNormal(5.4702*LN(A403)-22.889,(5.4702*LN(A403)-22.889)*0.35,_xll.RiskTruncateP(0.05,0.95),_xll.RiskName("DMI"),_xll.RiskUnits("kg"))</f>
        <v>#NAME?</v>
      </c>
      <c r="M403" s="134" t="e" cm="1">
        <f t="array" aca="1" ref="M403" ca="1">_xll.RiskNormal(0.0243*L403,0.005*L403,_xll.RiskTruncateP(0.05,0.95),_xll.RiskName("Soil Intake"),_xll.RiskUnits("kg"))</f>
        <v>#NAME?</v>
      </c>
      <c r="N403" s="134" t="e">
        <f t="shared" ca="1" si="52"/>
        <v>#NAME?</v>
      </c>
      <c r="O403" s="134">
        <f t="shared" si="53"/>
        <v>0</v>
      </c>
      <c r="P403" s="134" t="e">
        <f t="shared" ca="1" si="50"/>
        <v>#NAME?</v>
      </c>
      <c r="Q403" s="134" t="e">
        <f t="shared" ca="1" si="50"/>
        <v>#NAME?</v>
      </c>
      <c r="R403" s="134" t="e">
        <f t="shared" ca="1" si="50"/>
        <v>#NAME?</v>
      </c>
      <c r="S403" s="134" t="e">
        <f t="shared" ca="1" si="54"/>
        <v>#NAME?</v>
      </c>
      <c r="T403" s="134" t="e" cm="1">
        <f t="array" aca="1" ref="T403" ca="1">U402-(U402*(0.5^(1/_xll.RiskNormal('SW7'!C$2,'SW7'!D$2,_xll.RiskTruncateP(0.05,0.95),_xll.RiskName("Halflife"),_xll.RiskUnits("d")))))</f>
        <v>#NAME?</v>
      </c>
      <c r="U403" s="134" t="e">
        <f t="shared" ca="1" si="55"/>
        <v>#NAME?</v>
      </c>
      <c r="V403" s="137" t="e" cm="1">
        <f t="array" aca="1" ref="V403" ca="1">(U403*_xll.RiskNormal('SW7'!C$3,'SW7'!D$3,_xll.RiskTruncateP(0.05,0.95),_xll.RiskName("PFAS MUSCLE FRAC"))/(B403*_xll.RiskNormal('SW7'!C$4,'SW7'!E$4,_xll.RiskTruncateP(0.05,0.95),_xll.RiskName("MUSCLE BW FRAC"))))/1000</f>
        <v>#NAME?</v>
      </c>
      <c r="W403" s="137" t="e" cm="1">
        <f t="array" aca="1" ref="W403" ca="1">V403/_xll.RiskNormal('SW7'!C$5,'SW7'!D$5,_xll.RiskTruncateP(0.05,0.95),_xll.RiskName("Serum Part"))</f>
        <v>#NAME?</v>
      </c>
    </row>
    <row r="404" spans="1:23" x14ac:dyDescent="0.35">
      <c r="A404" s="133">
        <f t="shared" si="51"/>
        <v>401</v>
      </c>
      <c r="B404" s="134" t="e" cm="1">
        <f t="array" aca="1" ref="B404" ca="1">B403+_xll.RiskNormal(0.5584 + 2*0.001787*A404 -3*0.00000155*A404^2 - 4*0.00000000133*A404^3,0.35*(0.5584 + 2*0.001787*A404 -3*0.00000155*A404^2 - 4*0.00000000133*A404^3),_xll.RiskTruncateP(0.05,0.95),_xll.RiskName("BW Gain"),_xll.RiskUnits("kg"))</f>
        <v>#NAME?</v>
      </c>
      <c r="C404" s="133" t="e" cm="1">
        <f t="array" aca="1" ref="C404" ca="1">_xll.RiskNormal(190,190*0.3941,_xll.RiskTruncateP(0.05,0.95),_xll.RiskName("Diet 1 Feed"),_xll.RiskUnits("ng/kg dry"))</f>
        <v>#NAME?</v>
      </c>
      <c r="D404" s="133">
        <v>0</v>
      </c>
      <c r="E404" s="163">
        <v>0</v>
      </c>
      <c r="F404" s="134"/>
      <c r="G404" s="134"/>
      <c r="H404" s="134"/>
      <c r="I404" s="134"/>
      <c r="J404" s="134"/>
      <c r="K404" s="134"/>
      <c r="L404" s="134" t="e" cm="1">
        <f t="array" aca="1" ref="L404" ca="1">_xll.RiskNormal(5.4702*LN(A404)-22.889,(5.4702*LN(A404)-22.889)*0.35,_xll.RiskTruncateP(0.05,0.95),_xll.RiskName("DMI"),_xll.RiskUnits("kg"))</f>
        <v>#NAME?</v>
      </c>
      <c r="M404" s="134" t="e" cm="1">
        <f t="array" aca="1" ref="M404" ca="1">_xll.RiskNormal(0.0243*L404,0.005*L404,_xll.RiskTruncateP(0.05,0.95),_xll.RiskName("Soil Intake"),_xll.RiskUnits("kg"))</f>
        <v>#NAME?</v>
      </c>
      <c r="N404" s="134" t="e">
        <f t="shared" ca="1" si="52"/>
        <v>#NAME?</v>
      </c>
      <c r="O404" s="134">
        <f t="shared" si="53"/>
        <v>0</v>
      </c>
      <c r="P404" s="134" t="e">
        <f t="shared" ca="1" si="50"/>
        <v>#NAME?</v>
      </c>
      <c r="Q404" s="134" t="e">
        <f t="shared" ca="1" si="50"/>
        <v>#NAME?</v>
      </c>
      <c r="R404" s="134" t="e">
        <f t="shared" ca="1" si="50"/>
        <v>#NAME?</v>
      </c>
      <c r="S404" s="134" t="e">
        <f t="shared" ca="1" si="54"/>
        <v>#NAME?</v>
      </c>
      <c r="T404" s="134" t="e" cm="1">
        <f t="array" aca="1" ref="T404" ca="1">U403-(U403*(0.5^(1/_xll.RiskNormal('SW7'!C$2,'SW7'!D$2,_xll.RiskTruncateP(0.05,0.95),_xll.RiskName("Halflife"),_xll.RiskUnits("d")))))</f>
        <v>#NAME?</v>
      </c>
      <c r="U404" s="134" t="e">
        <f t="shared" ca="1" si="55"/>
        <v>#NAME?</v>
      </c>
      <c r="V404" s="137" t="e" cm="1">
        <f t="array" aca="1" ref="V404" ca="1">(U404*_xll.RiskNormal('SW7'!C$3,'SW7'!D$3,_xll.RiskTruncateP(0.05,0.95),_xll.RiskName("PFAS MUSCLE FRAC"))/(B404*_xll.RiskNormal('SW7'!C$4,'SW7'!E$4,_xll.RiskTruncateP(0.05,0.95),_xll.RiskName("MUSCLE BW FRAC"))))/1000</f>
        <v>#NAME?</v>
      </c>
      <c r="W404" s="137" t="e" cm="1">
        <f t="array" aca="1" ref="W404" ca="1">V404/_xll.RiskNormal('SW7'!C$5,'SW7'!D$5,_xll.RiskTruncateP(0.05,0.95),_xll.RiskName("Serum Part"))</f>
        <v>#NAME?</v>
      </c>
    </row>
    <row r="405" spans="1:23" x14ac:dyDescent="0.35">
      <c r="A405" s="133">
        <f t="shared" si="51"/>
        <v>402</v>
      </c>
      <c r="B405" s="134" t="e" cm="1">
        <f t="array" aca="1" ref="B405" ca="1">B404+_xll.RiskNormal(0.5584 + 2*0.001787*A405 -3*0.00000155*A405^2 - 4*0.00000000133*A405^3,0.35*(0.5584 + 2*0.001787*A405 -3*0.00000155*A405^2 - 4*0.00000000133*A405^3),_xll.RiskTruncateP(0.05,0.95),_xll.RiskName("BW Gain"),_xll.RiskUnits("kg"))</f>
        <v>#NAME?</v>
      </c>
      <c r="C405" s="133" t="e" cm="1">
        <f t="array" aca="1" ref="C405" ca="1">_xll.RiskNormal(190,190*0.3941,_xll.RiskTruncateP(0.05,0.95),_xll.RiskName("Diet 1 Feed"),_xll.RiskUnits("ng/kg dry"))</f>
        <v>#NAME?</v>
      </c>
      <c r="D405" s="133">
        <v>0</v>
      </c>
      <c r="E405" s="163">
        <v>0</v>
      </c>
      <c r="F405" s="134"/>
      <c r="G405" s="134"/>
      <c r="H405" s="134"/>
      <c r="I405" s="134"/>
      <c r="J405" s="134"/>
      <c r="K405" s="134"/>
      <c r="L405" s="134" t="e" cm="1">
        <f t="array" aca="1" ref="L405" ca="1">_xll.RiskNormal(5.4702*LN(A405)-22.889,(5.4702*LN(A405)-22.889)*0.35,_xll.RiskTruncateP(0.05,0.95),_xll.RiskName("DMI"),_xll.RiskUnits("kg"))</f>
        <v>#NAME?</v>
      </c>
      <c r="M405" s="134" t="e" cm="1">
        <f t="array" aca="1" ref="M405" ca="1">_xll.RiskNormal(0.0243*L405,0.005*L405,_xll.RiskTruncateP(0.05,0.95),_xll.RiskName("Soil Intake"),_xll.RiskUnits("kg"))</f>
        <v>#NAME?</v>
      </c>
      <c r="N405" s="134" t="e">
        <f t="shared" ca="1" si="52"/>
        <v>#NAME?</v>
      </c>
      <c r="O405" s="134">
        <f t="shared" si="53"/>
        <v>0</v>
      </c>
      <c r="P405" s="134" t="e">
        <f t="shared" ca="1" si="50"/>
        <v>#NAME?</v>
      </c>
      <c r="Q405" s="134" t="e">
        <f t="shared" ca="1" si="50"/>
        <v>#NAME?</v>
      </c>
      <c r="R405" s="134" t="e">
        <f t="shared" ca="1" si="50"/>
        <v>#NAME?</v>
      </c>
      <c r="S405" s="134" t="e">
        <f t="shared" ca="1" si="54"/>
        <v>#NAME?</v>
      </c>
      <c r="T405" s="134" t="e" cm="1">
        <f t="array" aca="1" ref="T405" ca="1">U404-(U404*(0.5^(1/_xll.RiskNormal('SW7'!C$2,'SW7'!D$2,_xll.RiskTruncateP(0.05,0.95),_xll.RiskName("Halflife"),_xll.RiskUnits("d")))))</f>
        <v>#NAME?</v>
      </c>
      <c r="U405" s="134" t="e">
        <f t="shared" ca="1" si="55"/>
        <v>#NAME?</v>
      </c>
      <c r="V405" s="137" t="e" cm="1">
        <f t="array" aca="1" ref="V405" ca="1">(U405*_xll.RiskNormal('SW7'!C$3,'SW7'!D$3,_xll.RiskTruncateP(0.05,0.95),_xll.RiskName("PFAS MUSCLE FRAC"))/(B405*_xll.RiskNormal('SW7'!C$4,'SW7'!E$4,_xll.RiskTruncateP(0.05,0.95),_xll.RiskName("MUSCLE BW FRAC"))))/1000</f>
        <v>#NAME?</v>
      </c>
      <c r="W405" s="137" t="e" cm="1">
        <f t="array" aca="1" ref="W405" ca="1">V405/_xll.RiskNormal('SW7'!C$5,'SW7'!D$5,_xll.RiskTruncateP(0.05,0.95),_xll.RiskName("Serum Part"))</f>
        <v>#NAME?</v>
      </c>
    </row>
    <row r="406" spans="1:23" x14ac:dyDescent="0.35">
      <c r="A406" s="133">
        <f t="shared" si="51"/>
        <v>403</v>
      </c>
      <c r="B406" s="134" t="e" cm="1">
        <f t="array" aca="1" ref="B406" ca="1">B405+_xll.RiskNormal(0.5584 + 2*0.001787*A406 -3*0.00000155*A406^2 - 4*0.00000000133*A406^3,0.35*(0.5584 + 2*0.001787*A406 -3*0.00000155*A406^2 - 4*0.00000000133*A406^3),_xll.RiskTruncateP(0.05,0.95),_xll.RiskName("BW Gain"),_xll.RiskUnits("kg"))</f>
        <v>#NAME?</v>
      </c>
      <c r="C406" s="133" t="e" cm="1">
        <f t="array" aca="1" ref="C406" ca="1">_xll.RiskNormal(190,190*0.3941,_xll.RiskTruncateP(0.05,0.95),_xll.RiskName("Diet 1 Feed"),_xll.RiskUnits("ng/kg dry"))</f>
        <v>#NAME?</v>
      </c>
      <c r="D406" s="133">
        <v>0</v>
      </c>
      <c r="E406" s="163">
        <v>0</v>
      </c>
      <c r="F406" s="134"/>
      <c r="G406" s="134"/>
      <c r="H406" s="134"/>
      <c r="I406" s="134"/>
      <c r="J406" s="134"/>
      <c r="K406" s="134"/>
      <c r="L406" s="134" t="e" cm="1">
        <f t="array" aca="1" ref="L406" ca="1">_xll.RiskNormal(5.4702*LN(A406)-22.889,(5.4702*LN(A406)-22.889)*0.35,_xll.RiskTruncateP(0.05,0.95),_xll.RiskName("DMI"),_xll.RiskUnits("kg"))</f>
        <v>#NAME?</v>
      </c>
      <c r="M406" s="134" t="e" cm="1">
        <f t="array" aca="1" ref="M406" ca="1">_xll.RiskNormal(0.0243*L406,0.005*L406,_xll.RiskTruncateP(0.05,0.95),_xll.RiskName("Soil Intake"),_xll.RiskUnits("kg"))</f>
        <v>#NAME?</v>
      </c>
      <c r="N406" s="134" t="e">
        <f t="shared" ca="1" si="52"/>
        <v>#NAME?</v>
      </c>
      <c r="O406" s="134">
        <f t="shared" si="53"/>
        <v>0</v>
      </c>
      <c r="P406" s="134" t="e">
        <f t="shared" ca="1" si="50"/>
        <v>#NAME?</v>
      </c>
      <c r="Q406" s="134" t="e">
        <f t="shared" ca="1" si="50"/>
        <v>#NAME?</v>
      </c>
      <c r="R406" s="134" t="e">
        <f t="shared" ca="1" si="50"/>
        <v>#NAME?</v>
      </c>
      <c r="S406" s="134" t="e">
        <f t="shared" ca="1" si="54"/>
        <v>#NAME?</v>
      </c>
      <c r="T406" s="134" t="e" cm="1">
        <f t="array" aca="1" ref="T406" ca="1">U405-(U405*(0.5^(1/_xll.RiskNormal('SW7'!C$2,'SW7'!D$2,_xll.RiskTruncateP(0.05,0.95),_xll.RiskName("Halflife"),_xll.RiskUnits("d")))))</f>
        <v>#NAME?</v>
      </c>
      <c r="U406" s="134" t="e">
        <f t="shared" ca="1" si="55"/>
        <v>#NAME?</v>
      </c>
      <c r="V406" s="137" t="e" cm="1">
        <f t="array" aca="1" ref="V406" ca="1">(U406*_xll.RiskNormal('SW7'!C$3,'SW7'!D$3,_xll.RiskTruncateP(0.05,0.95),_xll.RiskName("PFAS MUSCLE FRAC"))/(B406*_xll.RiskNormal('SW7'!C$4,'SW7'!E$4,_xll.RiskTruncateP(0.05,0.95),_xll.RiskName("MUSCLE BW FRAC"))))/1000</f>
        <v>#NAME?</v>
      </c>
      <c r="W406" s="137" t="e" cm="1">
        <f t="array" aca="1" ref="W406" ca="1">V406/_xll.RiskNormal('SW7'!C$5,'SW7'!D$5,_xll.RiskTruncateP(0.05,0.95),_xll.RiskName("Serum Part"))</f>
        <v>#NAME?</v>
      </c>
    </row>
    <row r="407" spans="1:23" x14ac:dyDescent="0.35">
      <c r="A407" s="133">
        <f t="shared" si="51"/>
        <v>404</v>
      </c>
      <c r="B407" s="134" t="e" cm="1">
        <f t="array" aca="1" ref="B407" ca="1">B406+_xll.RiskNormal(0.5584 + 2*0.001787*A407 -3*0.00000155*A407^2 - 4*0.00000000133*A407^3,0.35*(0.5584 + 2*0.001787*A407 -3*0.00000155*A407^2 - 4*0.00000000133*A407^3),_xll.RiskTruncateP(0.05,0.95),_xll.RiskName("BW Gain"),_xll.RiskUnits("kg"))</f>
        <v>#NAME?</v>
      </c>
      <c r="C407" s="133" t="e" cm="1">
        <f t="array" aca="1" ref="C407" ca="1">_xll.RiskNormal(190,190*0.3941,_xll.RiskTruncateP(0.05,0.95),_xll.RiskName("Diet 1 Feed"),_xll.RiskUnits("ng/kg dry"))</f>
        <v>#NAME?</v>
      </c>
      <c r="D407" s="133">
        <v>0</v>
      </c>
      <c r="E407" s="163">
        <v>0</v>
      </c>
      <c r="F407" s="134"/>
      <c r="G407" s="134"/>
      <c r="H407" s="134"/>
      <c r="I407" s="134"/>
      <c r="J407" s="134"/>
      <c r="K407" s="134"/>
      <c r="L407" s="134" t="e" cm="1">
        <f t="array" aca="1" ref="L407" ca="1">_xll.RiskNormal(5.4702*LN(A407)-22.889,(5.4702*LN(A407)-22.889)*0.35,_xll.RiskTruncateP(0.05,0.95),_xll.RiskName("DMI"),_xll.RiskUnits("kg"))</f>
        <v>#NAME?</v>
      </c>
      <c r="M407" s="134" t="e" cm="1">
        <f t="array" aca="1" ref="M407" ca="1">_xll.RiskNormal(0.0243*L407,0.005*L407,_xll.RiskTruncateP(0.05,0.95),_xll.RiskName("Soil Intake"),_xll.RiskUnits("kg"))</f>
        <v>#NAME?</v>
      </c>
      <c r="N407" s="134" t="e">
        <f t="shared" ca="1" si="52"/>
        <v>#NAME?</v>
      </c>
      <c r="O407" s="134">
        <f t="shared" si="53"/>
        <v>0</v>
      </c>
      <c r="P407" s="134" t="e">
        <f t="shared" ca="1" si="50"/>
        <v>#NAME?</v>
      </c>
      <c r="Q407" s="134" t="e">
        <f t="shared" ca="1" si="50"/>
        <v>#NAME?</v>
      </c>
      <c r="R407" s="134" t="e">
        <f t="shared" ca="1" si="50"/>
        <v>#NAME?</v>
      </c>
      <c r="S407" s="134" t="e">
        <f t="shared" ca="1" si="54"/>
        <v>#NAME?</v>
      </c>
      <c r="T407" s="134" t="e" cm="1">
        <f t="array" aca="1" ref="T407" ca="1">U406-(U406*(0.5^(1/_xll.RiskNormal('SW7'!C$2,'SW7'!D$2,_xll.RiskTruncateP(0.05,0.95),_xll.RiskName("Halflife"),_xll.RiskUnits("d")))))</f>
        <v>#NAME?</v>
      </c>
      <c r="U407" s="134" t="e">
        <f t="shared" ca="1" si="55"/>
        <v>#NAME?</v>
      </c>
      <c r="V407" s="137" t="e" cm="1">
        <f t="array" aca="1" ref="V407" ca="1">(U407*_xll.RiskNormal('SW7'!C$3,'SW7'!D$3,_xll.RiskTruncateP(0.05,0.95),_xll.RiskName("PFAS MUSCLE FRAC"))/(B407*_xll.RiskNormal('SW7'!C$4,'SW7'!E$4,_xll.RiskTruncateP(0.05,0.95),_xll.RiskName("MUSCLE BW FRAC"))))/1000</f>
        <v>#NAME?</v>
      </c>
      <c r="W407" s="137" t="e" cm="1">
        <f t="array" aca="1" ref="W407" ca="1">V407/_xll.RiskNormal('SW7'!C$5,'SW7'!D$5,_xll.RiskTruncateP(0.05,0.95),_xll.RiskName("Serum Part"))</f>
        <v>#NAME?</v>
      </c>
    </row>
    <row r="408" spans="1:23" x14ac:dyDescent="0.35">
      <c r="A408" s="133">
        <f t="shared" si="51"/>
        <v>405</v>
      </c>
      <c r="B408" s="134" t="e" cm="1">
        <f t="array" aca="1" ref="B408" ca="1">B407+_xll.RiskNormal(0.5584 + 2*0.001787*A408 -3*0.00000155*A408^2 - 4*0.00000000133*A408^3,0.35*(0.5584 + 2*0.001787*A408 -3*0.00000155*A408^2 - 4*0.00000000133*A408^3),_xll.RiskTruncateP(0.05,0.95),_xll.RiskName("BW Gain"),_xll.RiskUnits("kg"))</f>
        <v>#NAME?</v>
      </c>
      <c r="C408" s="133" t="e" cm="1">
        <f t="array" aca="1" ref="C408" ca="1">_xll.RiskNormal(190,190*0.3941,_xll.RiskTruncateP(0.05,0.95),_xll.RiskName("Diet 1 Feed"),_xll.RiskUnits("ng/kg dry"))</f>
        <v>#NAME?</v>
      </c>
      <c r="D408" s="133">
        <v>0</v>
      </c>
      <c r="E408" s="163">
        <v>0</v>
      </c>
      <c r="F408" s="134"/>
      <c r="G408" s="134"/>
      <c r="H408" s="134"/>
      <c r="I408" s="134"/>
      <c r="J408" s="134"/>
      <c r="K408" s="134"/>
      <c r="L408" s="134" t="e" cm="1">
        <f t="array" aca="1" ref="L408" ca="1">_xll.RiskNormal(5.4702*LN(A408)-22.889,(5.4702*LN(A408)-22.889)*0.35,_xll.RiskTruncateP(0.05,0.95),_xll.RiskName("DMI"),_xll.RiskUnits("kg"))</f>
        <v>#NAME?</v>
      </c>
      <c r="M408" s="134" t="e" cm="1">
        <f t="array" aca="1" ref="M408" ca="1">_xll.RiskNormal(0.0243*L408,0.005*L408,_xll.RiskTruncateP(0.05,0.95),_xll.RiskName("Soil Intake"),_xll.RiskUnits("kg"))</f>
        <v>#NAME?</v>
      </c>
      <c r="N408" s="134" t="e">
        <f t="shared" ca="1" si="52"/>
        <v>#NAME?</v>
      </c>
      <c r="O408" s="134">
        <f t="shared" si="53"/>
        <v>0</v>
      </c>
      <c r="P408" s="134" t="e">
        <f t="shared" ca="1" si="50"/>
        <v>#NAME?</v>
      </c>
      <c r="Q408" s="134" t="e">
        <f t="shared" ca="1" si="50"/>
        <v>#NAME?</v>
      </c>
      <c r="R408" s="134" t="e">
        <f t="shared" ca="1" si="50"/>
        <v>#NAME?</v>
      </c>
      <c r="S408" s="134" t="e">
        <f t="shared" ca="1" si="54"/>
        <v>#NAME?</v>
      </c>
      <c r="T408" s="134" t="e" cm="1">
        <f t="array" aca="1" ref="T408" ca="1">U407-(U407*(0.5^(1/_xll.RiskNormal('SW7'!C$2,'SW7'!D$2,_xll.RiskTruncateP(0.05,0.95),_xll.RiskName("Halflife"),_xll.RiskUnits("d")))))</f>
        <v>#NAME?</v>
      </c>
      <c r="U408" s="134" t="e">
        <f t="shared" ca="1" si="55"/>
        <v>#NAME?</v>
      </c>
      <c r="V408" s="137" t="e" cm="1">
        <f t="array" aca="1" ref="V408" ca="1">(U408*_xll.RiskNormal('SW7'!C$3,'SW7'!D$3,_xll.RiskTruncateP(0.05,0.95),_xll.RiskName("PFAS MUSCLE FRAC"))/(B408*_xll.RiskNormal('SW7'!C$4,'SW7'!E$4,_xll.RiskTruncateP(0.05,0.95),_xll.RiskName("MUSCLE BW FRAC"))))/1000</f>
        <v>#NAME?</v>
      </c>
      <c r="W408" s="137" t="e" cm="1">
        <f t="array" aca="1" ref="W408" ca="1">V408/_xll.RiskNormal('SW7'!C$5,'SW7'!D$5,_xll.RiskTruncateP(0.05,0.95),_xll.RiskName("Serum Part"))</f>
        <v>#NAME?</v>
      </c>
    </row>
    <row r="409" spans="1:23" x14ac:dyDescent="0.35">
      <c r="A409" s="133">
        <f t="shared" si="51"/>
        <v>406</v>
      </c>
      <c r="B409" s="134" t="e" cm="1">
        <f t="array" aca="1" ref="B409" ca="1">B408+_xll.RiskNormal(0.5584 + 2*0.001787*A409 -3*0.00000155*A409^2 - 4*0.00000000133*A409^3,0.35*(0.5584 + 2*0.001787*A409 -3*0.00000155*A409^2 - 4*0.00000000133*A409^3),_xll.RiskTruncateP(0.05,0.95),_xll.RiskName("BW Gain"),_xll.RiskUnits("kg"))</f>
        <v>#NAME?</v>
      </c>
      <c r="C409" s="133" t="e" cm="1">
        <f t="array" aca="1" ref="C409" ca="1">_xll.RiskNormal(190,190*0.3941,_xll.RiskTruncateP(0.05,0.95),_xll.RiskName("Diet 1 Feed"),_xll.RiskUnits("ng/kg dry"))</f>
        <v>#NAME?</v>
      </c>
      <c r="D409" s="133">
        <v>0</v>
      </c>
      <c r="E409" s="163">
        <v>0</v>
      </c>
      <c r="F409" s="134"/>
      <c r="G409" s="134"/>
      <c r="H409" s="134"/>
      <c r="I409" s="134"/>
      <c r="J409" s="134"/>
      <c r="K409" s="134"/>
      <c r="L409" s="134" t="e" cm="1">
        <f t="array" aca="1" ref="L409" ca="1">_xll.RiskNormal(5.4702*LN(A409)-22.889,(5.4702*LN(A409)-22.889)*0.35,_xll.RiskTruncateP(0.05,0.95),_xll.RiskName("DMI"),_xll.RiskUnits("kg"))</f>
        <v>#NAME?</v>
      </c>
      <c r="M409" s="134" t="e" cm="1">
        <f t="array" aca="1" ref="M409" ca="1">_xll.RiskNormal(0.0243*L409,0.005*L409,_xll.RiskTruncateP(0.05,0.95),_xll.RiskName("Soil Intake"),_xll.RiskUnits("kg"))</f>
        <v>#NAME?</v>
      </c>
      <c r="N409" s="134" t="e">
        <f t="shared" ca="1" si="52"/>
        <v>#NAME?</v>
      </c>
      <c r="O409" s="134">
        <f t="shared" si="53"/>
        <v>0</v>
      </c>
      <c r="P409" s="134" t="e">
        <f t="shared" ca="1" si="50"/>
        <v>#NAME?</v>
      </c>
      <c r="Q409" s="134" t="e">
        <f t="shared" ca="1" si="50"/>
        <v>#NAME?</v>
      </c>
      <c r="R409" s="134" t="e">
        <f t="shared" ca="1" si="50"/>
        <v>#NAME?</v>
      </c>
      <c r="S409" s="134" t="e">
        <f t="shared" ca="1" si="54"/>
        <v>#NAME?</v>
      </c>
      <c r="T409" s="134" t="e" cm="1">
        <f t="array" aca="1" ref="T409" ca="1">U408-(U408*(0.5^(1/_xll.RiskNormal('SW7'!C$2,'SW7'!D$2,_xll.RiskTruncateP(0.05,0.95),_xll.RiskName("Halflife"),_xll.RiskUnits("d")))))</f>
        <v>#NAME?</v>
      </c>
      <c r="U409" s="134" t="e">
        <f t="shared" ca="1" si="55"/>
        <v>#NAME?</v>
      </c>
      <c r="V409" s="137" t="e" cm="1">
        <f t="array" aca="1" ref="V409" ca="1">(U409*_xll.RiskNormal('SW7'!C$3,'SW7'!D$3,_xll.RiskTruncateP(0.05,0.95),_xll.RiskName("PFAS MUSCLE FRAC"))/(B409*_xll.RiskNormal('SW7'!C$4,'SW7'!E$4,_xll.RiskTruncateP(0.05,0.95),_xll.RiskName("MUSCLE BW FRAC"))))/1000</f>
        <v>#NAME?</v>
      </c>
      <c r="W409" s="137" t="e" cm="1">
        <f t="array" aca="1" ref="W409" ca="1">V409/_xll.RiskNormal('SW7'!C$5,'SW7'!D$5,_xll.RiskTruncateP(0.05,0.95),_xll.RiskName("Serum Part"))</f>
        <v>#NAME?</v>
      </c>
    </row>
    <row r="410" spans="1:23" x14ac:dyDescent="0.35">
      <c r="A410" s="133">
        <f t="shared" si="51"/>
        <v>407</v>
      </c>
      <c r="B410" s="134" t="e" cm="1">
        <f t="array" aca="1" ref="B410" ca="1">B409+_xll.RiskNormal(0.5584 + 2*0.001787*A410 -3*0.00000155*A410^2 - 4*0.00000000133*A410^3,0.35*(0.5584 + 2*0.001787*A410 -3*0.00000155*A410^2 - 4*0.00000000133*A410^3),_xll.RiskTruncateP(0.05,0.95),_xll.RiskName("BW Gain"),_xll.RiskUnits("kg"))</f>
        <v>#NAME?</v>
      </c>
      <c r="C410" s="133" t="e" cm="1">
        <f t="array" aca="1" ref="C410" ca="1">_xll.RiskNormal(190,190*0.3941,_xll.RiskTruncateP(0.05,0.95),_xll.RiskName("Diet 1 Feed"),_xll.RiskUnits("ng/kg dry"))</f>
        <v>#NAME?</v>
      </c>
      <c r="D410" s="133">
        <v>0</v>
      </c>
      <c r="E410" s="163">
        <v>0</v>
      </c>
      <c r="F410" s="134"/>
      <c r="G410" s="134"/>
      <c r="H410" s="134"/>
      <c r="I410" s="134"/>
      <c r="J410" s="134"/>
      <c r="K410" s="134"/>
      <c r="L410" s="134" t="e" cm="1">
        <f t="array" aca="1" ref="L410" ca="1">_xll.RiskNormal(5.4702*LN(A410)-22.889,(5.4702*LN(A410)-22.889)*0.35,_xll.RiskTruncateP(0.05,0.95),_xll.RiskName("DMI"),_xll.RiskUnits("kg"))</f>
        <v>#NAME?</v>
      </c>
      <c r="M410" s="134" t="e" cm="1">
        <f t="array" aca="1" ref="M410" ca="1">_xll.RiskNormal(0.0243*L410,0.005*L410,_xll.RiskTruncateP(0.05,0.95),_xll.RiskName("Soil Intake"),_xll.RiskUnits("kg"))</f>
        <v>#NAME?</v>
      </c>
      <c r="N410" s="134" t="e">
        <f t="shared" ca="1" si="52"/>
        <v>#NAME?</v>
      </c>
      <c r="O410" s="134">
        <f t="shared" si="53"/>
        <v>0</v>
      </c>
      <c r="P410" s="134" t="e">
        <f t="shared" ca="1" si="50"/>
        <v>#NAME?</v>
      </c>
      <c r="Q410" s="134" t="e">
        <f t="shared" ca="1" si="50"/>
        <v>#NAME?</v>
      </c>
      <c r="R410" s="134" t="e">
        <f t="shared" ca="1" si="50"/>
        <v>#NAME?</v>
      </c>
      <c r="S410" s="134" t="e">
        <f t="shared" ca="1" si="54"/>
        <v>#NAME?</v>
      </c>
      <c r="T410" s="134" t="e" cm="1">
        <f t="array" aca="1" ref="T410" ca="1">U409-(U409*(0.5^(1/_xll.RiskNormal('SW7'!C$2,'SW7'!D$2,_xll.RiskTruncateP(0.05,0.95),_xll.RiskName("Halflife"),_xll.RiskUnits("d")))))</f>
        <v>#NAME?</v>
      </c>
      <c r="U410" s="134" t="e">
        <f t="shared" ca="1" si="55"/>
        <v>#NAME?</v>
      </c>
      <c r="V410" s="137" t="e" cm="1">
        <f t="array" aca="1" ref="V410" ca="1">(U410*_xll.RiskNormal('SW7'!C$3,'SW7'!D$3,_xll.RiskTruncateP(0.05,0.95),_xll.RiskName("PFAS MUSCLE FRAC"))/(B410*_xll.RiskNormal('SW7'!C$4,'SW7'!E$4,_xll.RiskTruncateP(0.05,0.95),_xll.RiskName("MUSCLE BW FRAC"))))/1000</f>
        <v>#NAME?</v>
      </c>
      <c r="W410" s="137" t="e" cm="1">
        <f t="array" aca="1" ref="W410" ca="1">V410/_xll.RiskNormal('SW7'!C$5,'SW7'!D$5,_xll.RiskTruncateP(0.05,0.95),_xll.RiskName("Serum Part"))</f>
        <v>#NAME?</v>
      </c>
    </row>
    <row r="411" spans="1:23" x14ac:dyDescent="0.35">
      <c r="A411" s="133">
        <f t="shared" si="51"/>
        <v>408</v>
      </c>
      <c r="B411" s="134" t="e" cm="1">
        <f t="array" aca="1" ref="B411" ca="1">B410+_xll.RiskNormal(0.5584 + 2*0.001787*A411 -3*0.00000155*A411^2 - 4*0.00000000133*A411^3,0.35*(0.5584 + 2*0.001787*A411 -3*0.00000155*A411^2 - 4*0.00000000133*A411^3),_xll.RiskTruncateP(0.05,0.95),_xll.RiskName("BW Gain"),_xll.RiskUnits("kg"))</f>
        <v>#NAME?</v>
      </c>
      <c r="C411" s="133" t="e" cm="1">
        <f t="array" aca="1" ref="C411" ca="1">_xll.RiskNormal(190,190*0.3941,_xll.RiskTruncateP(0.05,0.95),_xll.RiskName("Diet 1 Feed"),_xll.RiskUnits("ng/kg dry"))</f>
        <v>#NAME?</v>
      </c>
      <c r="D411" s="133">
        <v>0</v>
      </c>
      <c r="E411" s="163">
        <v>0</v>
      </c>
      <c r="F411" s="134"/>
      <c r="G411" s="134"/>
      <c r="H411" s="134"/>
      <c r="I411" s="134"/>
      <c r="J411" s="134"/>
      <c r="K411" s="134"/>
      <c r="L411" s="134" t="e" cm="1">
        <f t="array" aca="1" ref="L411" ca="1">_xll.RiskNormal(5.4702*LN(A411)-22.889,(5.4702*LN(A411)-22.889)*0.35,_xll.RiskTruncateP(0.05,0.95),_xll.RiskName("DMI"),_xll.RiskUnits("kg"))</f>
        <v>#NAME?</v>
      </c>
      <c r="M411" s="134" t="e" cm="1">
        <f t="array" aca="1" ref="M411" ca="1">_xll.RiskNormal(0.0243*L411,0.005*L411,_xll.RiskTruncateP(0.05,0.95),_xll.RiskName("Soil Intake"),_xll.RiskUnits("kg"))</f>
        <v>#NAME?</v>
      </c>
      <c r="N411" s="134" t="e">
        <f t="shared" ca="1" si="52"/>
        <v>#NAME?</v>
      </c>
      <c r="O411" s="134">
        <f t="shared" si="53"/>
        <v>0</v>
      </c>
      <c r="P411" s="134" t="e">
        <f t="shared" ca="1" si="50"/>
        <v>#NAME?</v>
      </c>
      <c r="Q411" s="134" t="e">
        <f t="shared" ca="1" si="50"/>
        <v>#NAME?</v>
      </c>
      <c r="R411" s="134" t="e">
        <f t="shared" ca="1" si="50"/>
        <v>#NAME?</v>
      </c>
      <c r="S411" s="134" t="e">
        <f t="shared" ca="1" si="54"/>
        <v>#NAME?</v>
      </c>
      <c r="T411" s="134" t="e" cm="1">
        <f t="array" aca="1" ref="T411" ca="1">U410-(U410*(0.5^(1/_xll.RiskNormal('SW7'!C$2,'SW7'!D$2,_xll.RiskTruncateP(0.05,0.95),_xll.RiskName("Halflife"),_xll.RiskUnits("d")))))</f>
        <v>#NAME?</v>
      </c>
      <c r="U411" s="134" t="e">
        <f t="shared" ca="1" si="55"/>
        <v>#NAME?</v>
      </c>
      <c r="V411" s="137" t="e" cm="1">
        <f t="array" aca="1" ref="V411" ca="1">(U411*_xll.RiskNormal('SW7'!C$3,'SW7'!D$3,_xll.RiskTruncateP(0.05,0.95),_xll.RiskName("PFAS MUSCLE FRAC"))/(B411*_xll.RiskNormal('SW7'!C$4,'SW7'!E$4,_xll.RiskTruncateP(0.05,0.95),_xll.RiskName("MUSCLE BW FRAC"))))/1000</f>
        <v>#NAME?</v>
      </c>
      <c r="W411" s="137" t="e" cm="1">
        <f t="array" aca="1" ref="W411" ca="1">V411/_xll.RiskNormal('SW7'!C$5,'SW7'!D$5,_xll.RiskTruncateP(0.05,0.95),_xll.RiskName("Serum Part"))</f>
        <v>#NAME?</v>
      </c>
    </row>
    <row r="412" spans="1:23" x14ac:dyDescent="0.35">
      <c r="A412" s="133">
        <f t="shared" si="51"/>
        <v>409</v>
      </c>
      <c r="B412" s="134" t="e" cm="1">
        <f t="array" aca="1" ref="B412" ca="1">B411+_xll.RiskNormal(0.5584 + 2*0.001787*A412 -3*0.00000155*A412^2 - 4*0.00000000133*A412^3,0.35*(0.5584 + 2*0.001787*A412 -3*0.00000155*A412^2 - 4*0.00000000133*A412^3),_xll.RiskTruncateP(0.05,0.95),_xll.RiskName("BW Gain"),_xll.RiskUnits("kg"))</f>
        <v>#NAME?</v>
      </c>
      <c r="C412" s="133" t="e" cm="1">
        <f t="array" aca="1" ref="C412" ca="1">_xll.RiskNormal(190,190*0.3941,_xll.RiskTruncateP(0.05,0.95),_xll.RiskName("Diet 1 Feed"),_xll.RiskUnits("ng/kg dry"))</f>
        <v>#NAME?</v>
      </c>
      <c r="D412" s="133">
        <v>0</v>
      </c>
      <c r="E412" s="163">
        <v>0</v>
      </c>
      <c r="F412" s="134"/>
      <c r="G412" s="134"/>
      <c r="H412" s="134"/>
      <c r="I412" s="134"/>
      <c r="J412" s="134"/>
      <c r="K412" s="134"/>
      <c r="L412" s="134" t="e" cm="1">
        <f t="array" aca="1" ref="L412" ca="1">_xll.RiskNormal(5.4702*LN(A412)-22.889,(5.4702*LN(A412)-22.889)*0.35,_xll.RiskTruncateP(0.05,0.95),_xll.RiskName("DMI"),_xll.RiskUnits("kg"))</f>
        <v>#NAME?</v>
      </c>
      <c r="M412" s="134" t="e" cm="1">
        <f t="array" aca="1" ref="M412" ca="1">_xll.RiskNormal(0.0243*L412,0.005*L412,_xll.RiskTruncateP(0.05,0.95),_xll.RiskName("Soil Intake"),_xll.RiskUnits("kg"))</f>
        <v>#NAME?</v>
      </c>
      <c r="N412" s="134" t="e">
        <f t="shared" ca="1" si="52"/>
        <v>#NAME?</v>
      </c>
      <c r="O412" s="134">
        <f t="shared" si="53"/>
        <v>0</v>
      </c>
      <c r="P412" s="134" t="e">
        <f t="shared" ca="1" si="50"/>
        <v>#NAME?</v>
      </c>
      <c r="Q412" s="134" t="e">
        <f t="shared" ca="1" si="50"/>
        <v>#NAME?</v>
      </c>
      <c r="R412" s="134" t="e">
        <f t="shared" ca="1" si="50"/>
        <v>#NAME?</v>
      </c>
      <c r="S412" s="134" t="e">
        <f t="shared" ca="1" si="54"/>
        <v>#NAME?</v>
      </c>
      <c r="T412" s="134" t="e" cm="1">
        <f t="array" aca="1" ref="T412" ca="1">U411-(U411*(0.5^(1/_xll.RiskNormal('SW7'!C$2,'SW7'!D$2,_xll.RiskTruncateP(0.05,0.95),_xll.RiskName("Halflife"),_xll.RiskUnits("d")))))</f>
        <v>#NAME?</v>
      </c>
      <c r="U412" s="134" t="e">
        <f t="shared" ca="1" si="55"/>
        <v>#NAME?</v>
      </c>
      <c r="V412" s="137" t="e" cm="1">
        <f t="array" aca="1" ref="V412" ca="1">(U412*_xll.RiskNormal('SW7'!C$3,'SW7'!D$3,_xll.RiskTruncateP(0.05,0.95),_xll.RiskName("PFAS MUSCLE FRAC"))/(B412*_xll.RiskNormal('SW7'!C$4,'SW7'!E$4,_xll.RiskTruncateP(0.05,0.95),_xll.RiskName("MUSCLE BW FRAC"))))/1000</f>
        <v>#NAME?</v>
      </c>
      <c r="W412" s="137" t="e" cm="1">
        <f t="array" aca="1" ref="W412" ca="1">V412/_xll.RiskNormal('SW7'!C$5,'SW7'!D$5,_xll.RiskTruncateP(0.05,0.95),_xll.RiskName("Serum Part"))</f>
        <v>#NAME?</v>
      </c>
    </row>
    <row r="413" spans="1:23" x14ac:dyDescent="0.35">
      <c r="A413" s="133">
        <f t="shared" si="51"/>
        <v>410</v>
      </c>
      <c r="B413" s="134" t="e" cm="1">
        <f t="array" aca="1" ref="B413" ca="1">B412+_xll.RiskNormal(0.5584 + 2*0.001787*A413 -3*0.00000155*A413^2 - 4*0.00000000133*A413^3,0.35*(0.5584 + 2*0.001787*A413 -3*0.00000155*A413^2 - 4*0.00000000133*A413^3),_xll.RiskTruncateP(0.05,0.95),_xll.RiskName("BW Gain"),_xll.RiskUnits("kg"))</f>
        <v>#NAME?</v>
      </c>
      <c r="C413" s="133" t="e" cm="1">
        <f t="array" aca="1" ref="C413" ca="1">_xll.RiskNormal(190,190*0.3941,_xll.RiskTruncateP(0.05,0.95),_xll.RiskName("Diet 1 Feed"),_xll.RiskUnits("ng/kg dry"))</f>
        <v>#NAME?</v>
      </c>
      <c r="D413" s="133">
        <v>0</v>
      </c>
      <c r="E413" s="163">
        <v>0</v>
      </c>
      <c r="F413" s="134"/>
      <c r="G413" s="134"/>
      <c r="H413" s="134"/>
      <c r="I413" s="134"/>
      <c r="J413" s="134"/>
      <c r="K413" s="134"/>
      <c r="L413" s="134" t="e" cm="1">
        <f t="array" aca="1" ref="L413" ca="1">_xll.RiskNormal(5.4702*LN(A413)-22.889,(5.4702*LN(A413)-22.889)*0.35,_xll.RiskTruncateP(0.05,0.95),_xll.RiskName("DMI"),_xll.RiskUnits("kg"))</f>
        <v>#NAME?</v>
      </c>
      <c r="M413" s="134" t="e" cm="1">
        <f t="array" aca="1" ref="M413" ca="1">_xll.RiskNormal(0.0243*L413,0.005*L413,_xll.RiskTruncateP(0.05,0.95),_xll.RiskName("Soil Intake"),_xll.RiskUnits("kg"))</f>
        <v>#NAME?</v>
      </c>
      <c r="N413" s="134" t="e">
        <f t="shared" ca="1" si="52"/>
        <v>#NAME?</v>
      </c>
      <c r="O413" s="134">
        <f t="shared" si="53"/>
        <v>0</v>
      </c>
      <c r="P413" s="134" t="e">
        <f t="shared" ca="1" si="50"/>
        <v>#NAME?</v>
      </c>
      <c r="Q413" s="134" t="e">
        <f t="shared" ca="1" si="50"/>
        <v>#NAME?</v>
      </c>
      <c r="R413" s="134" t="e">
        <f t="shared" ca="1" si="50"/>
        <v>#NAME?</v>
      </c>
      <c r="S413" s="134" t="e">
        <f t="shared" ca="1" si="54"/>
        <v>#NAME?</v>
      </c>
      <c r="T413" s="134" t="e" cm="1">
        <f t="array" aca="1" ref="T413" ca="1">U412-(U412*(0.5^(1/_xll.RiskNormal('SW7'!C$2,'SW7'!D$2,_xll.RiskTruncateP(0.05,0.95),_xll.RiskName("Halflife"),_xll.RiskUnits("d")))))</f>
        <v>#NAME?</v>
      </c>
      <c r="U413" s="134" t="e">
        <f t="shared" ca="1" si="55"/>
        <v>#NAME?</v>
      </c>
      <c r="V413" s="137" t="e" cm="1">
        <f t="array" aca="1" ref="V413" ca="1">(U413*_xll.RiskNormal('SW7'!C$3,'SW7'!D$3,_xll.RiskTruncateP(0.05,0.95),_xll.RiskName("PFAS MUSCLE FRAC"))/(B413*_xll.RiskNormal('SW7'!C$4,'SW7'!E$4,_xll.RiskTruncateP(0.05,0.95),_xll.RiskName("MUSCLE BW FRAC"))))/1000</f>
        <v>#NAME?</v>
      </c>
      <c r="W413" s="137" t="e" cm="1">
        <f t="array" aca="1" ref="W413" ca="1">V413/_xll.RiskNormal('SW7'!C$5,'SW7'!D$5,_xll.RiskTruncateP(0.05,0.95),_xll.RiskName("Serum Part"))</f>
        <v>#NAME?</v>
      </c>
    </row>
    <row r="414" spans="1:23" x14ac:dyDescent="0.35">
      <c r="A414" s="133">
        <f t="shared" si="51"/>
        <v>411</v>
      </c>
      <c r="B414" s="134" t="e" cm="1">
        <f t="array" aca="1" ref="B414" ca="1">B413+_xll.RiskNormal(0.5584 + 2*0.001787*A414 -3*0.00000155*A414^2 - 4*0.00000000133*A414^3,0.35*(0.5584 + 2*0.001787*A414 -3*0.00000155*A414^2 - 4*0.00000000133*A414^3),_xll.RiskTruncateP(0.05,0.95),_xll.RiskName("BW Gain"),_xll.RiskUnits("kg"))</f>
        <v>#NAME?</v>
      </c>
      <c r="C414" s="133" t="e" cm="1">
        <f t="array" aca="1" ref="C414" ca="1">_xll.RiskNormal(190,190*0.3941,_xll.RiskTruncateP(0.05,0.95),_xll.RiskName("Diet 1 Feed"),_xll.RiskUnits("ng/kg dry"))</f>
        <v>#NAME?</v>
      </c>
      <c r="D414" s="133">
        <v>0</v>
      </c>
      <c r="E414" s="163">
        <v>0</v>
      </c>
      <c r="F414" s="134"/>
      <c r="G414" s="134"/>
      <c r="H414" s="134"/>
      <c r="I414" s="134"/>
      <c r="J414" s="134"/>
      <c r="K414" s="134"/>
      <c r="L414" s="134" t="e" cm="1">
        <f t="array" aca="1" ref="L414" ca="1">_xll.RiskNormal(5.4702*LN(A414)-22.889,(5.4702*LN(A414)-22.889)*0.35,_xll.RiskTruncateP(0.05,0.95),_xll.RiskName("DMI"),_xll.RiskUnits("kg"))</f>
        <v>#NAME?</v>
      </c>
      <c r="M414" s="134" t="e" cm="1">
        <f t="array" aca="1" ref="M414" ca="1">_xll.RiskNormal(0.0243*L414,0.005*L414,_xll.RiskTruncateP(0.05,0.95),_xll.RiskName("Soil Intake"),_xll.RiskUnits("kg"))</f>
        <v>#NAME?</v>
      </c>
      <c r="N414" s="134" t="e">
        <f t="shared" ca="1" si="52"/>
        <v>#NAME?</v>
      </c>
      <c r="O414" s="134">
        <f t="shared" si="53"/>
        <v>0</v>
      </c>
      <c r="P414" s="134" t="e">
        <f t="shared" ca="1" si="50"/>
        <v>#NAME?</v>
      </c>
      <c r="Q414" s="134" t="e">
        <f t="shared" ca="1" si="50"/>
        <v>#NAME?</v>
      </c>
      <c r="R414" s="134" t="e">
        <f t="shared" ca="1" si="50"/>
        <v>#NAME?</v>
      </c>
      <c r="S414" s="134" t="e">
        <f t="shared" ca="1" si="54"/>
        <v>#NAME?</v>
      </c>
      <c r="T414" s="134" t="e" cm="1">
        <f t="array" aca="1" ref="T414" ca="1">U413-(U413*(0.5^(1/_xll.RiskNormal('SW7'!C$2,'SW7'!D$2,_xll.RiskTruncateP(0.05,0.95),_xll.RiskName("Halflife"),_xll.RiskUnits("d")))))</f>
        <v>#NAME?</v>
      </c>
      <c r="U414" s="134" t="e">
        <f t="shared" ca="1" si="55"/>
        <v>#NAME?</v>
      </c>
      <c r="V414" s="137" t="e" cm="1">
        <f t="array" aca="1" ref="V414" ca="1">(U414*_xll.RiskNormal('SW7'!C$3,'SW7'!D$3,_xll.RiskTruncateP(0.05,0.95),_xll.RiskName("PFAS MUSCLE FRAC"))/(B414*_xll.RiskNormal('SW7'!C$4,'SW7'!E$4,_xll.RiskTruncateP(0.05,0.95),_xll.RiskName("MUSCLE BW FRAC"))))/1000</f>
        <v>#NAME?</v>
      </c>
      <c r="W414" s="137" t="e" cm="1">
        <f t="array" aca="1" ref="W414" ca="1">V414/_xll.RiskNormal('SW7'!C$5,'SW7'!D$5,_xll.RiskTruncateP(0.05,0.95),_xll.RiskName("Serum Part"))</f>
        <v>#NAME?</v>
      </c>
    </row>
    <row r="415" spans="1:23" x14ac:dyDescent="0.35">
      <c r="A415" s="133">
        <f t="shared" si="51"/>
        <v>412</v>
      </c>
      <c r="B415" s="134" t="e" cm="1">
        <f t="array" aca="1" ref="B415" ca="1">B414+_xll.RiskNormal(0.5584 + 2*0.001787*A415 -3*0.00000155*A415^2 - 4*0.00000000133*A415^3,0.35*(0.5584 + 2*0.001787*A415 -3*0.00000155*A415^2 - 4*0.00000000133*A415^3),_xll.RiskTruncateP(0.05,0.95),_xll.RiskName("BW Gain"),_xll.RiskUnits("kg"))</f>
        <v>#NAME?</v>
      </c>
      <c r="C415" s="133" t="e" cm="1">
        <f t="array" aca="1" ref="C415" ca="1">_xll.RiskNormal(190,190*0.3941,_xll.RiskTruncateP(0.05,0.95),_xll.RiskName("Diet 1 Feed"),_xll.RiskUnits("ng/kg dry"))</f>
        <v>#NAME?</v>
      </c>
      <c r="D415" s="133">
        <v>0</v>
      </c>
      <c r="E415" s="163">
        <v>0</v>
      </c>
      <c r="F415" s="134"/>
      <c r="G415" s="134"/>
      <c r="H415" s="134"/>
      <c r="I415" s="134"/>
      <c r="J415" s="134"/>
      <c r="K415" s="134"/>
      <c r="L415" s="134" t="e" cm="1">
        <f t="array" aca="1" ref="L415" ca="1">_xll.RiskNormal(5.4702*LN(A415)-22.889,(5.4702*LN(A415)-22.889)*0.35,_xll.RiskTruncateP(0.05,0.95),_xll.RiskName("DMI"),_xll.RiskUnits("kg"))</f>
        <v>#NAME?</v>
      </c>
      <c r="M415" s="134" t="e" cm="1">
        <f t="array" aca="1" ref="M415" ca="1">_xll.RiskNormal(0.0243*L415,0.005*L415,_xll.RiskTruncateP(0.05,0.95),_xll.RiskName("Soil Intake"),_xll.RiskUnits("kg"))</f>
        <v>#NAME?</v>
      </c>
      <c r="N415" s="134" t="e">
        <f t="shared" ca="1" si="52"/>
        <v>#NAME?</v>
      </c>
      <c r="O415" s="134">
        <f t="shared" si="53"/>
        <v>0</v>
      </c>
      <c r="P415" s="134" t="e">
        <f t="shared" ca="1" si="50"/>
        <v>#NAME?</v>
      </c>
      <c r="Q415" s="134" t="e">
        <f t="shared" ca="1" si="50"/>
        <v>#NAME?</v>
      </c>
      <c r="R415" s="134" t="e">
        <f t="shared" ca="1" si="50"/>
        <v>#NAME?</v>
      </c>
      <c r="S415" s="134" t="e">
        <f t="shared" ca="1" si="54"/>
        <v>#NAME?</v>
      </c>
      <c r="T415" s="134" t="e" cm="1">
        <f t="array" aca="1" ref="T415" ca="1">U414-(U414*(0.5^(1/_xll.RiskNormal('SW7'!C$2,'SW7'!D$2,_xll.RiskTruncateP(0.05,0.95),_xll.RiskName("Halflife"),_xll.RiskUnits("d")))))</f>
        <v>#NAME?</v>
      </c>
      <c r="U415" s="134" t="e">
        <f t="shared" ca="1" si="55"/>
        <v>#NAME?</v>
      </c>
      <c r="V415" s="137" t="e" cm="1">
        <f t="array" aca="1" ref="V415" ca="1">(U415*_xll.RiskNormal('SW7'!C$3,'SW7'!D$3,_xll.RiskTruncateP(0.05,0.95),_xll.RiskName("PFAS MUSCLE FRAC"))/(B415*_xll.RiskNormal('SW7'!C$4,'SW7'!E$4,_xll.RiskTruncateP(0.05,0.95),_xll.RiskName("MUSCLE BW FRAC"))))/1000</f>
        <v>#NAME?</v>
      </c>
      <c r="W415" s="137" t="e" cm="1">
        <f t="array" aca="1" ref="W415" ca="1">V415/_xll.RiskNormal('SW7'!C$5,'SW7'!D$5,_xll.RiskTruncateP(0.05,0.95),_xll.RiskName("Serum Part"))</f>
        <v>#NAME?</v>
      </c>
    </row>
    <row r="416" spans="1:23" x14ac:dyDescent="0.35">
      <c r="A416" s="133">
        <f t="shared" si="51"/>
        <v>413</v>
      </c>
      <c r="B416" s="134" t="e" cm="1">
        <f t="array" aca="1" ref="B416" ca="1">B415+_xll.RiskNormal(0.5584 + 2*0.001787*A416 -3*0.00000155*A416^2 - 4*0.00000000133*A416^3,0.35*(0.5584 + 2*0.001787*A416 -3*0.00000155*A416^2 - 4*0.00000000133*A416^3),_xll.RiskTruncateP(0.05,0.95),_xll.RiskName("BW Gain"),_xll.RiskUnits("kg"))</f>
        <v>#NAME?</v>
      </c>
      <c r="C416" s="133" t="e" cm="1">
        <f t="array" aca="1" ref="C416" ca="1">_xll.RiskNormal(190,190*0.3941,_xll.RiskTruncateP(0.05,0.95),_xll.RiskName("Diet 1 Feed"),_xll.RiskUnits("ng/kg dry"))</f>
        <v>#NAME?</v>
      </c>
      <c r="D416" s="133">
        <v>0</v>
      </c>
      <c r="E416" s="163">
        <v>0</v>
      </c>
      <c r="F416" s="134"/>
      <c r="G416" s="134"/>
      <c r="H416" s="134"/>
      <c r="I416" s="134"/>
      <c r="J416" s="134"/>
      <c r="K416" s="134"/>
      <c r="L416" s="134" t="e" cm="1">
        <f t="array" aca="1" ref="L416" ca="1">_xll.RiskNormal(5.4702*LN(A416)-22.889,(5.4702*LN(A416)-22.889)*0.35,_xll.RiskTruncateP(0.05,0.95),_xll.RiskName("DMI"),_xll.RiskUnits("kg"))</f>
        <v>#NAME?</v>
      </c>
      <c r="M416" s="134" t="e" cm="1">
        <f t="array" aca="1" ref="M416" ca="1">_xll.RiskNormal(0.0243*L416,0.005*L416,_xll.RiskTruncateP(0.05,0.95),_xll.RiskName("Soil Intake"),_xll.RiskUnits("kg"))</f>
        <v>#NAME?</v>
      </c>
      <c r="N416" s="134" t="e">
        <f t="shared" ca="1" si="52"/>
        <v>#NAME?</v>
      </c>
      <c r="O416" s="134">
        <f t="shared" si="53"/>
        <v>0</v>
      </c>
      <c r="P416" s="134" t="e">
        <f t="shared" ca="1" si="50"/>
        <v>#NAME?</v>
      </c>
      <c r="Q416" s="134" t="e">
        <f t="shared" ca="1" si="50"/>
        <v>#NAME?</v>
      </c>
      <c r="R416" s="134" t="e">
        <f t="shared" ca="1" si="50"/>
        <v>#NAME?</v>
      </c>
      <c r="S416" s="134" t="e">
        <f t="shared" ca="1" si="54"/>
        <v>#NAME?</v>
      </c>
      <c r="T416" s="134" t="e" cm="1">
        <f t="array" aca="1" ref="T416" ca="1">U415-(U415*(0.5^(1/_xll.RiskNormal('SW7'!C$2,'SW7'!D$2,_xll.RiskTruncateP(0.05,0.95),_xll.RiskName("Halflife"),_xll.RiskUnits("d")))))</f>
        <v>#NAME?</v>
      </c>
      <c r="U416" s="134" t="e">
        <f t="shared" ca="1" si="55"/>
        <v>#NAME?</v>
      </c>
      <c r="V416" s="137" t="e" cm="1">
        <f t="array" aca="1" ref="V416" ca="1">(U416*_xll.RiskNormal('SW7'!C$3,'SW7'!D$3,_xll.RiskTruncateP(0.05,0.95),_xll.RiskName("PFAS MUSCLE FRAC"))/(B416*_xll.RiskNormal('SW7'!C$4,'SW7'!E$4,_xll.RiskTruncateP(0.05,0.95),_xll.RiskName("MUSCLE BW FRAC"))))/1000</f>
        <v>#NAME?</v>
      </c>
      <c r="W416" s="137" t="e" cm="1">
        <f t="array" aca="1" ref="W416" ca="1">V416/_xll.RiskNormal('SW7'!C$5,'SW7'!D$5,_xll.RiskTruncateP(0.05,0.95),_xll.RiskName("Serum Part"))</f>
        <v>#NAME?</v>
      </c>
    </row>
    <row r="417" spans="1:23" x14ac:dyDescent="0.35">
      <c r="A417" s="133">
        <f t="shared" si="51"/>
        <v>414</v>
      </c>
      <c r="B417" s="134" t="e" cm="1">
        <f t="array" aca="1" ref="B417" ca="1">B416+_xll.RiskNormal(0.5584 + 2*0.001787*A417 -3*0.00000155*A417^2 - 4*0.00000000133*A417^3,0.35*(0.5584 + 2*0.001787*A417 -3*0.00000155*A417^2 - 4*0.00000000133*A417^3),_xll.RiskTruncateP(0.05,0.95),_xll.RiskName("BW Gain"),_xll.RiskUnits("kg"))</f>
        <v>#NAME?</v>
      </c>
      <c r="C417" s="133" t="e" cm="1">
        <f t="array" aca="1" ref="C417" ca="1">_xll.RiskNormal(190,190*0.3941,_xll.RiskTruncateP(0.05,0.95),_xll.RiskName("Diet 1 Feed"),_xll.RiskUnits("ng/kg dry"))</f>
        <v>#NAME?</v>
      </c>
      <c r="D417" s="133">
        <v>0</v>
      </c>
      <c r="E417" s="163">
        <v>0</v>
      </c>
      <c r="F417" s="134"/>
      <c r="G417" s="134"/>
      <c r="H417" s="134"/>
      <c r="I417" s="134"/>
      <c r="J417" s="134"/>
      <c r="K417" s="134"/>
      <c r="L417" s="134" t="e" cm="1">
        <f t="array" aca="1" ref="L417" ca="1">_xll.RiskNormal(5.4702*LN(A417)-22.889,(5.4702*LN(A417)-22.889)*0.35,_xll.RiskTruncateP(0.05,0.95),_xll.RiskName("DMI"),_xll.RiskUnits("kg"))</f>
        <v>#NAME?</v>
      </c>
      <c r="M417" s="134" t="e" cm="1">
        <f t="array" aca="1" ref="M417" ca="1">_xll.RiskNormal(0.0243*L417,0.005*L417,_xll.RiskTruncateP(0.05,0.95),_xll.RiskName("Soil Intake"),_xll.RiskUnits("kg"))</f>
        <v>#NAME?</v>
      </c>
      <c r="N417" s="134" t="e">
        <f t="shared" ca="1" si="52"/>
        <v>#NAME?</v>
      </c>
      <c r="O417" s="134">
        <f t="shared" si="53"/>
        <v>0</v>
      </c>
      <c r="P417" s="134" t="e">
        <f t="shared" ca="1" si="50"/>
        <v>#NAME?</v>
      </c>
      <c r="Q417" s="134" t="e">
        <f t="shared" ca="1" si="50"/>
        <v>#NAME?</v>
      </c>
      <c r="R417" s="134" t="e">
        <f t="shared" ca="1" si="50"/>
        <v>#NAME?</v>
      </c>
      <c r="S417" s="134" t="e">
        <f t="shared" ca="1" si="54"/>
        <v>#NAME?</v>
      </c>
      <c r="T417" s="134" t="e" cm="1">
        <f t="array" aca="1" ref="T417" ca="1">U416-(U416*(0.5^(1/_xll.RiskNormal('SW7'!C$2,'SW7'!D$2,_xll.RiskTruncateP(0.05,0.95),_xll.RiskName("Halflife"),_xll.RiskUnits("d")))))</f>
        <v>#NAME?</v>
      </c>
      <c r="U417" s="134" t="e">
        <f t="shared" ca="1" si="55"/>
        <v>#NAME?</v>
      </c>
      <c r="V417" s="137" t="e" cm="1">
        <f t="array" aca="1" ref="V417" ca="1">(U417*_xll.RiskNormal('SW7'!C$3,'SW7'!D$3,_xll.RiskTruncateP(0.05,0.95),_xll.RiskName("PFAS MUSCLE FRAC"))/(B417*_xll.RiskNormal('SW7'!C$4,'SW7'!E$4,_xll.RiskTruncateP(0.05,0.95),_xll.RiskName("MUSCLE BW FRAC"))))/1000</f>
        <v>#NAME?</v>
      </c>
      <c r="W417" s="137" t="e" cm="1">
        <f t="array" aca="1" ref="W417" ca="1">V417/_xll.RiskNormal('SW7'!C$5,'SW7'!D$5,_xll.RiskTruncateP(0.05,0.95),_xll.RiskName("Serum Part"))</f>
        <v>#NAME?</v>
      </c>
    </row>
    <row r="418" spans="1:23" x14ac:dyDescent="0.35">
      <c r="A418" s="133">
        <f t="shared" si="51"/>
        <v>415</v>
      </c>
      <c r="B418" s="134" t="e" cm="1">
        <f t="array" aca="1" ref="B418" ca="1">B417+_xll.RiskNormal(0.5584 + 2*0.001787*A418 -3*0.00000155*A418^2 - 4*0.00000000133*A418^3,0.35*(0.5584 + 2*0.001787*A418 -3*0.00000155*A418^2 - 4*0.00000000133*A418^3),_xll.RiskTruncateP(0.05,0.95),_xll.RiskName("BW Gain"),_xll.RiskUnits("kg"))</f>
        <v>#NAME?</v>
      </c>
      <c r="C418" s="133" t="e" cm="1">
        <f t="array" aca="1" ref="C418" ca="1">_xll.RiskNormal(190,190*0.3941,_xll.RiskTruncateP(0.05,0.95),_xll.RiskName("Diet 1 Feed"),_xll.RiskUnits("ng/kg dry"))</f>
        <v>#NAME?</v>
      </c>
      <c r="D418" s="133">
        <v>0</v>
      </c>
      <c r="E418" s="163">
        <v>0</v>
      </c>
      <c r="F418" s="134"/>
      <c r="G418" s="134"/>
      <c r="H418" s="134"/>
      <c r="I418" s="134"/>
      <c r="J418" s="134"/>
      <c r="K418" s="134"/>
      <c r="L418" s="134" t="e" cm="1">
        <f t="array" aca="1" ref="L418" ca="1">_xll.RiskNormal(5.4702*LN(A418)-22.889,(5.4702*LN(A418)-22.889)*0.35,_xll.RiskTruncateP(0.05,0.95),_xll.RiskName("DMI"),_xll.RiskUnits("kg"))</f>
        <v>#NAME?</v>
      </c>
      <c r="M418" s="134" t="e" cm="1">
        <f t="array" aca="1" ref="M418" ca="1">_xll.RiskNormal(0.0243*L418,0.005*L418,_xll.RiskTruncateP(0.05,0.95),_xll.RiskName("Soil Intake"),_xll.RiskUnits("kg"))</f>
        <v>#NAME?</v>
      </c>
      <c r="N418" s="134" t="e">
        <f t="shared" ca="1" si="52"/>
        <v>#NAME?</v>
      </c>
      <c r="O418" s="134">
        <f t="shared" si="53"/>
        <v>0</v>
      </c>
      <c r="P418" s="134" t="e">
        <f t="shared" ref="P418:R481" ca="1" si="56">C418*L418</f>
        <v>#NAME?</v>
      </c>
      <c r="Q418" s="134" t="e">
        <f t="shared" ca="1" si="56"/>
        <v>#NAME?</v>
      </c>
      <c r="R418" s="134" t="e">
        <f t="shared" ca="1" si="56"/>
        <v>#NAME?</v>
      </c>
      <c r="S418" s="134" t="e">
        <f t="shared" ca="1" si="54"/>
        <v>#NAME?</v>
      </c>
      <c r="T418" s="134" t="e" cm="1">
        <f t="array" aca="1" ref="T418" ca="1">U417-(U417*(0.5^(1/_xll.RiskNormal('SW7'!C$2,'SW7'!D$2,_xll.RiskTruncateP(0.05,0.95),_xll.RiskName("Halflife"),_xll.RiskUnits("d")))))</f>
        <v>#NAME?</v>
      </c>
      <c r="U418" s="134" t="e">
        <f t="shared" ca="1" si="55"/>
        <v>#NAME?</v>
      </c>
      <c r="V418" s="137" t="e" cm="1">
        <f t="array" aca="1" ref="V418" ca="1">(U418*_xll.RiskNormal('SW7'!C$3,'SW7'!D$3,_xll.RiskTruncateP(0.05,0.95),_xll.RiskName("PFAS MUSCLE FRAC"))/(B418*_xll.RiskNormal('SW7'!C$4,'SW7'!E$4,_xll.RiskTruncateP(0.05,0.95),_xll.RiskName("MUSCLE BW FRAC"))))/1000</f>
        <v>#NAME?</v>
      </c>
      <c r="W418" s="137" t="e" cm="1">
        <f t="array" aca="1" ref="W418" ca="1">V418/_xll.RiskNormal('SW7'!C$5,'SW7'!D$5,_xll.RiskTruncateP(0.05,0.95),_xll.RiskName("Serum Part"))</f>
        <v>#NAME?</v>
      </c>
    </row>
    <row r="419" spans="1:23" x14ac:dyDescent="0.35">
      <c r="A419" s="133">
        <f t="shared" si="51"/>
        <v>416</v>
      </c>
      <c r="B419" s="134" t="e" cm="1">
        <f t="array" aca="1" ref="B419" ca="1">B418+_xll.RiskNormal(0.5584 + 2*0.001787*A419 -3*0.00000155*A419^2 - 4*0.00000000133*A419^3,0.35*(0.5584 + 2*0.001787*A419 -3*0.00000155*A419^2 - 4*0.00000000133*A419^3),_xll.RiskTruncateP(0.05,0.95),_xll.RiskName("BW Gain"),_xll.RiskUnits("kg"))</f>
        <v>#NAME?</v>
      </c>
      <c r="C419" s="133" t="e" cm="1">
        <f t="array" aca="1" ref="C419" ca="1">_xll.RiskNormal(190,190*0.3941,_xll.RiskTruncateP(0.05,0.95),_xll.RiskName("Diet 1 Feed"),_xll.RiskUnits("ng/kg dry"))</f>
        <v>#NAME?</v>
      </c>
      <c r="D419" s="133">
        <v>0</v>
      </c>
      <c r="E419" s="163">
        <v>0</v>
      </c>
      <c r="F419" s="134"/>
      <c r="G419" s="134"/>
      <c r="H419" s="134"/>
      <c r="I419" s="134"/>
      <c r="J419" s="134"/>
      <c r="K419" s="134"/>
      <c r="L419" s="134" t="e" cm="1">
        <f t="array" aca="1" ref="L419" ca="1">_xll.RiskNormal(5.4702*LN(A419)-22.889,(5.4702*LN(A419)-22.889)*0.35,_xll.RiskTruncateP(0.05,0.95),_xll.RiskName("DMI"),_xll.RiskUnits("kg"))</f>
        <v>#NAME?</v>
      </c>
      <c r="M419" s="134" t="e" cm="1">
        <f t="array" aca="1" ref="M419" ca="1">_xll.RiskNormal(0.0243*L419,0.005*L419,_xll.RiskTruncateP(0.05,0.95),_xll.RiskName("Soil Intake"),_xll.RiskUnits("kg"))</f>
        <v>#NAME?</v>
      </c>
      <c r="N419" s="134" t="e">
        <f t="shared" ca="1" si="52"/>
        <v>#NAME?</v>
      </c>
      <c r="O419" s="134">
        <f t="shared" si="53"/>
        <v>0</v>
      </c>
      <c r="P419" s="134" t="e">
        <f t="shared" ca="1" si="56"/>
        <v>#NAME?</v>
      </c>
      <c r="Q419" s="134" t="e">
        <f t="shared" ca="1" si="56"/>
        <v>#NAME?</v>
      </c>
      <c r="R419" s="134" t="e">
        <f t="shared" ca="1" si="56"/>
        <v>#NAME?</v>
      </c>
      <c r="S419" s="134" t="e">
        <f t="shared" ca="1" si="54"/>
        <v>#NAME?</v>
      </c>
      <c r="T419" s="134" t="e" cm="1">
        <f t="array" aca="1" ref="T419" ca="1">U418-(U418*(0.5^(1/_xll.RiskNormal('SW7'!C$2,'SW7'!D$2,_xll.RiskTruncateP(0.05,0.95),_xll.RiskName("Halflife"),_xll.RiskUnits("d")))))</f>
        <v>#NAME?</v>
      </c>
      <c r="U419" s="134" t="e">
        <f t="shared" ca="1" si="55"/>
        <v>#NAME?</v>
      </c>
      <c r="V419" s="137" t="e" cm="1">
        <f t="array" aca="1" ref="V419" ca="1">(U419*_xll.RiskNormal('SW7'!C$3,'SW7'!D$3,_xll.RiskTruncateP(0.05,0.95),_xll.RiskName("PFAS MUSCLE FRAC"))/(B419*_xll.RiskNormal('SW7'!C$4,'SW7'!E$4,_xll.RiskTruncateP(0.05,0.95),_xll.RiskName("MUSCLE BW FRAC"))))/1000</f>
        <v>#NAME?</v>
      </c>
      <c r="W419" s="137" t="e" cm="1">
        <f t="array" aca="1" ref="W419" ca="1">V419/_xll.RiskNormal('SW7'!C$5,'SW7'!D$5,_xll.RiskTruncateP(0.05,0.95),_xll.RiskName("Serum Part"))</f>
        <v>#NAME?</v>
      </c>
    </row>
    <row r="420" spans="1:23" x14ac:dyDescent="0.35">
      <c r="A420" s="133">
        <f t="shared" si="51"/>
        <v>417</v>
      </c>
      <c r="B420" s="134" t="e" cm="1">
        <f t="array" aca="1" ref="B420" ca="1">B419+_xll.RiskNormal(0.5584 + 2*0.001787*A420 -3*0.00000155*A420^2 - 4*0.00000000133*A420^3,0.35*(0.5584 + 2*0.001787*A420 -3*0.00000155*A420^2 - 4*0.00000000133*A420^3),_xll.RiskTruncateP(0.05,0.95),_xll.RiskName("BW Gain"),_xll.RiskUnits("kg"))</f>
        <v>#NAME?</v>
      </c>
      <c r="C420" s="133" t="e" cm="1">
        <f t="array" aca="1" ref="C420" ca="1">_xll.RiskNormal(190,190*0.3941,_xll.RiskTruncateP(0.05,0.95),_xll.RiskName("Diet 1 Feed"),_xll.RiskUnits("ng/kg dry"))</f>
        <v>#NAME?</v>
      </c>
      <c r="D420" s="133">
        <v>0</v>
      </c>
      <c r="E420" s="163">
        <v>0</v>
      </c>
      <c r="F420" s="134"/>
      <c r="G420" s="134"/>
      <c r="H420" s="134"/>
      <c r="I420" s="134"/>
      <c r="J420" s="134"/>
      <c r="K420" s="134"/>
      <c r="L420" s="134" t="e" cm="1">
        <f t="array" aca="1" ref="L420" ca="1">_xll.RiskNormal(5.4702*LN(A420)-22.889,(5.4702*LN(A420)-22.889)*0.35,_xll.RiskTruncateP(0.05,0.95),_xll.RiskName("DMI"),_xll.RiskUnits("kg"))</f>
        <v>#NAME?</v>
      </c>
      <c r="M420" s="134" t="e" cm="1">
        <f t="array" aca="1" ref="M420" ca="1">_xll.RiskNormal(0.0243*L420,0.005*L420,_xll.RiskTruncateP(0.05,0.95),_xll.RiskName("Soil Intake"),_xll.RiskUnits("kg"))</f>
        <v>#NAME?</v>
      </c>
      <c r="N420" s="134" t="e">
        <f t="shared" ca="1" si="52"/>
        <v>#NAME?</v>
      </c>
      <c r="O420" s="134">
        <f t="shared" si="53"/>
        <v>0</v>
      </c>
      <c r="P420" s="134" t="e">
        <f t="shared" ca="1" si="56"/>
        <v>#NAME?</v>
      </c>
      <c r="Q420" s="134" t="e">
        <f t="shared" ca="1" si="56"/>
        <v>#NAME?</v>
      </c>
      <c r="R420" s="134" t="e">
        <f t="shared" ca="1" si="56"/>
        <v>#NAME?</v>
      </c>
      <c r="S420" s="134" t="e">
        <f t="shared" ca="1" si="54"/>
        <v>#NAME?</v>
      </c>
      <c r="T420" s="134" t="e" cm="1">
        <f t="array" aca="1" ref="T420" ca="1">U419-(U419*(0.5^(1/_xll.RiskNormal('SW7'!C$2,'SW7'!D$2,_xll.RiskTruncateP(0.05,0.95),_xll.RiskName("Halflife"),_xll.RiskUnits("d")))))</f>
        <v>#NAME?</v>
      </c>
      <c r="U420" s="134" t="e">
        <f t="shared" ca="1" si="55"/>
        <v>#NAME?</v>
      </c>
      <c r="V420" s="137" t="e" cm="1">
        <f t="array" aca="1" ref="V420" ca="1">(U420*_xll.RiskNormal('SW7'!C$3,'SW7'!D$3,_xll.RiskTruncateP(0.05,0.95),_xll.RiskName("PFAS MUSCLE FRAC"))/(B420*_xll.RiskNormal('SW7'!C$4,'SW7'!E$4,_xll.RiskTruncateP(0.05,0.95),_xll.RiskName("MUSCLE BW FRAC"))))/1000</f>
        <v>#NAME?</v>
      </c>
      <c r="W420" s="137" t="e" cm="1">
        <f t="array" aca="1" ref="W420" ca="1">V420/_xll.RiskNormal('SW7'!C$5,'SW7'!D$5,_xll.RiskTruncateP(0.05,0.95),_xll.RiskName("Serum Part"))</f>
        <v>#NAME?</v>
      </c>
    </row>
    <row r="421" spans="1:23" x14ac:dyDescent="0.35">
      <c r="A421" s="133">
        <f t="shared" si="51"/>
        <v>418</v>
      </c>
      <c r="B421" s="134" t="e" cm="1">
        <f t="array" aca="1" ref="B421" ca="1">B420+_xll.RiskNormal(0.5584 + 2*0.001787*A421 -3*0.00000155*A421^2 - 4*0.00000000133*A421^3,0.35*(0.5584 + 2*0.001787*A421 -3*0.00000155*A421^2 - 4*0.00000000133*A421^3),_xll.RiskTruncateP(0.05,0.95),_xll.RiskName("BW Gain"),_xll.RiskUnits("kg"))</f>
        <v>#NAME?</v>
      </c>
      <c r="C421" s="133" t="e" cm="1">
        <f t="array" aca="1" ref="C421" ca="1">_xll.RiskNormal(190,190*0.3941,_xll.RiskTruncateP(0.05,0.95),_xll.RiskName("Diet 1 Feed"),_xll.RiskUnits("ng/kg dry"))</f>
        <v>#NAME?</v>
      </c>
      <c r="D421" s="133">
        <v>0</v>
      </c>
      <c r="E421" s="163">
        <v>0</v>
      </c>
      <c r="F421" s="134"/>
      <c r="G421" s="134"/>
      <c r="H421" s="134"/>
      <c r="I421" s="134"/>
      <c r="J421" s="134"/>
      <c r="K421" s="134"/>
      <c r="L421" s="134" t="e" cm="1">
        <f t="array" aca="1" ref="L421" ca="1">_xll.RiskNormal(5.4702*LN(A421)-22.889,(5.4702*LN(A421)-22.889)*0.35,_xll.RiskTruncateP(0.05,0.95),_xll.RiskName("DMI"),_xll.RiskUnits("kg"))</f>
        <v>#NAME?</v>
      </c>
      <c r="M421" s="134" t="e" cm="1">
        <f t="array" aca="1" ref="M421" ca="1">_xll.RiskNormal(0.0243*L421,0.005*L421,_xll.RiskTruncateP(0.05,0.95),_xll.RiskName("Soil Intake"),_xll.RiskUnits("kg"))</f>
        <v>#NAME?</v>
      </c>
      <c r="N421" s="134" t="e">
        <f t="shared" ca="1" si="52"/>
        <v>#NAME?</v>
      </c>
      <c r="O421" s="134">
        <f t="shared" si="53"/>
        <v>0</v>
      </c>
      <c r="P421" s="134" t="e">
        <f t="shared" ca="1" si="56"/>
        <v>#NAME?</v>
      </c>
      <c r="Q421" s="134" t="e">
        <f t="shared" ca="1" si="56"/>
        <v>#NAME?</v>
      </c>
      <c r="R421" s="134" t="e">
        <f t="shared" ca="1" si="56"/>
        <v>#NAME?</v>
      </c>
      <c r="S421" s="134" t="e">
        <f t="shared" ca="1" si="54"/>
        <v>#NAME?</v>
      </c>
      <c r="T421" s="134" t="e" cm="1">
        <f t="array" aca="1" ref="T421" ca="1">U420-(U420*(0.5^(1/_xll.RiskNormal('SW7'!C$2,'SW7'!D$2,_xll.RiskTruncateP(0.05,0.95),_xll.RiskName("Halflife"),_xll.RiskUnits("d")))))</f>
        <v>#NAME?</v>
      </c>
      <c r="U421" s="134" t="e">
        <f t="shared" ca="1" si="55"/>
        <v>#NAME?</v>
      </c>
      <c r="V421" s="137" t="e" cm="1">
        <f t="array" aca="1" ref="V421" ca="1">(U421*_xll.RiskNormal('SW7'!C$3,'SW7'!D$3,_xll.RiskTruncateP(0.05,0.95),_xll.RiskName("PFAS MUSCLE FRAC"))/(B421*_xll.RiskNormal('SW7'!C$4,'SW7'!E$4,_xll.RiskTruncateP(0.05,0.95),_xll.RiskName("MUSCLE BW FRAC"))))/1000</f>
        <v>#NAME?</v>
      </c>
      <c r="W421" s="137" t="e" cm="1">
        <f t="array" aca="1" ref="W421" ca="1">V421/_xll.RiskNormal('SW7'!C$5,'SW7'!D$5,_xll.RiskTruncateP(0.05,0.95),_xll.RiskName("Serum Part"))</f>
        <v>#NAME?</v>
      </c>
    </row>
    <row r="422" spans="1:23" x14ac:dyDescent="0.35">
      <c r="A422" s="133">
        <f t="shared" si="51"/>
        <v>419</v>
      </c>
      <c r="B422" s="134" t="e" cm="1">
        <f t="array" aca="1" ref="B422" ca="1">B421+_xll.RiskNormal(0.5584 + 2*0.001787*A422 -3*0.00000155*A422^2 - 4*0.00000000133*A422^3,0.35*(0.5584 + 2*0.001787*A422 -3*0.00000155*A422^2 - 4*0.00000000133*A422^3),_xll.RiskTruncateP(0.05,0.95),_xll.RiskName("BW Gain"),_xll.RiskUnits("kg"))</f>
        <v>#NAME?</v>
      </c>
      <c r="C422" s="133" t="e" cm="1">
        <f t="array" aca="1" ref="C422" ca="1">_xll.RiskNormal(190,190*0.3941,_xll.RiskTruncateP(0.05,0.95),_xll.RiskName("Diet 1 Feed"),_xll.RiskUnits("ng/kg dry"))</f>
        <v>#NAME?</v>
      </c>
      <c r="D422" s="133">
        <v>0</v>
      </c>
      <c r="E422" s="163">
        <v>0</v>
      </c>
      <c r="F422" s="134"/>
      <c r="G422" s="134"/>
      <c r="H422" s="134"/>
      <c r="I422" s="134"/>
      <c r="J422" s="134"/>
      <c r="K422" s="134"/>
      <c r="L422" s="134" t="e" cm="1">
        <f t="array" aca="1" ref="L422" ca="1">_xll.RiskNormal(5.4702*LN(A422)-22.889,(5.4702*LN(A422)-22.889)*0.35,_xll.RiskTruncateP(0.05,0.95),_xll.RiskName("DMI"),_xll.RiskUnits("kg"))</f>
        <v>#NAME?</v>
      </c>
      <c r="M422" s="134" t="e" cm="1">
        <f t="array" aca="1" ref="M422" ca="1">_xll.RiskNormal(0.0243*L422,0.005*L422,_xll.RiskTruncateP(0.05,0.95),_xll.RiskName("Soil Intake"),_xll.RiskUnits("kg"))</f>
        <v>#NAME?</v>
      </c>
      <c r="N422" s="134" t="e">
        <f t="shared" ca="1" si="52"/>
        <v>#NAME?</v>
      </c>
      <c r="O422" s="134">
        <f t="shared" si="53"/>
        <v>0</v>
      </c>
      <c r="P422" s="134" t="e">
        <f t="shared" ca="1" si="56"/>
        <v>#NAME?</v>
      </c>
      <c r="Q422" s="134" t="e">
        <f t="shared" ca="1" si="56"/>
        <v>#NAME?</v>
      </c>
      <c r="R422" s="134" t="e">
        <f t="shared" ca="1" si="56"/>
        <v>#NAME?</v>
      </c>
      <c r="S422" s="134" t="e">
        <f t="shared" ca="1" si="54"/>
        <v>#NAME?</v>
      </c>
      <c r="T422" s="134" t="e" cm="1">
        <f t="array" aca="1" ref="T422" ca="1">U421-(U421*(0.5^(1/_xll.RiskNormal('SW7'!C$2,'SW7'!D$2,_xll.RiskTruncateP(0.05,0.95),_xll.RiskName("Halflife"),_xll.RiskUnits("d")))))</f>
        <v>#NAME?</v>
      </c>
      <c r="U422" s="134" t="e">
        <f t="shared" ca="1" si="55"/>
        <v>#NAME?</v>
      </c>
      <c r="V422" s="137" t="e" cm="1">
        <f t="array" aca="1" ref="V422" ca="1">(U422*_xll.RiskNormal('SW7'!C$3,'SW7'!D$3,_xll.RiskTruncateP(0.05,0.95),_xll.RiskName("PFAS MUSCLE FRAC"))/(B422*_xll.RiskNormal('SW7'!C$4,'SW7'!E$4,_xll.RiskTruncateP(0.05,0.95),_xll.RiskName("MUSCLE BW FRAC"))))/1000</f>
        <v>#NAME?</v>
      </c>
      <c r="W422" s="137" t="e" cm="1">
        <f t="array" aca="1" ref="W422" ca="1">V422/_xll.RiskNormal('SW7'!C$5,'SW7'!D$5,_xll.RiskTruncateP(0.05,0.95),_xll.RiskName("Serum Part"))</f>
        <v>#NAME?</v>
      </c>
    </row>
    <row r="423" spans="1:23" x14ac:dyDescent="0.35">
      <c r="A423" s="133">
        <f t="shared" si="51"/>
        <v>420</v>
      </c>
      <c r="B423" s="134" t="e" cm="1">
        <f t="array" aca="1" ref="B423" ca="1">B422+_xll.RiskNormal(0.5584 + 2*0.001787*A423 -3*0.00000155*A423^2 - 4*0.00000000133*A423^3,0.35*(0.5584 + 2*0.001787*A423 -3*0.00000155*A423^2 - 4*0.00000000133*A423^3),_xll.RiskTruncateP(0.05,0.95),_xll.RiskName("BW Gain"),_xll.RiskUnits("kg"))</f>
        <v>#NAME?</v>
      </c>
      <c r="C423" s="133" t="e" cm="1">
        <f t="array" aca="1" ref="C423" ca="1">_xll.RiskNormal(190,190*0.3941,_xll.RiskTruncateP(0.05,0.95),_xll.RiskName("Diet 1 Feed"),_xll.RiskUnits("ng/kg dry"))</f>
        <v>#NAME?</v>
      </c>
      <c r="D423" s="133">
        <v>0</v>
      </c>
      <c r="E423" s="163">
        <v>0</v>
      </c>
      <c r="F423" s="134"/>
      <c r="G423" s="134"/>
      <c r="H423" s="134"/>
      <c r="I423" s="134"/>
      <c r="J423" s="134"/>
      <c r="K423" s="134"/>
      <c r="L423" s="134" t="e" cm="1">
        <f t="array" aca="1" ref="L423" ca="1">_xll.RiskNormal(5.4702*LN(A423)-22.889,(5.4702*LN(A423)-22.889)*0.35,_xll.RiskTruncateP(0.05,0.95),_xll.RiskName("DMI"),_xll.RiskUnits("kg"))</f>
        <v>#NAME?</v>
      </c>
      <c r="M423" s="134" t="e" cm="1">
        <f t="array" aca="1" ref="M423" ca="1">_xll.RiskNormal(0.0243*L423,0.005*L423,_xll.RiskTruncateP(0.05,0.95),_xll.RiskName("Soil Intake"),_xll.RiskUnits("kg"))</f>
        <v>#NAME?</v>
      </c>
      <c r="N423" s="134" t="e">
        <f t="shared" ca="1" si="52"/>
        <v>#NAME?</v>
      </c>
      <c r="O423" s="134">
        <f t="shared" si="53"/>
        <v>0</v>
      </c>
      <c r="P423" s="134" t="e">
        <f t="shared" ca="1" si="56"/>
        <v>#NAME?</v>
      </c>
      <c r="Q423" s="134" t="e">
        <f t="shared" ca="1" si="56"/>
        <v>#NAME?</v>
      </c>
      <c r="R423" s="134" t="e">
        <f t="shared" ca="1" si="56"/>
        <v>#NAME?</v>
      </c>
      <c r="S423" s="134" t="e">
        <f t="shared" ca="1" si="54"/>
        <v>#NAME?</v>
      </c>
      <c r="T423" s="134" t="e" cm="1">
        <f t="array" aca="1" ref="T423" ca="1">U422-(U422*(0.5^(1/_xll.RiskNormal('SW7'!C$2,'SW7'!D$2,_xll.RiskTruncateP(0.05,0.95),_xll.RiskName("Halflife"),_xll.RiskUnits("d")))))</f>
        <v>#NAME?</v>
      </c>
      <c r="U423" s="134" t="e">
        <f t="shared" ca="1" si="55"/>
        <v>#NAME?</v>
      </c>
      <c r="V423" s="137" t="e" cm="1">
        <f t="array" aca="1" ref="V423" ca="1">(U423*_xll.RiskNormal('SW7'!C$3,'SW7'!D$3,_xll.RiskTruncateP(0.05,0.95),_xll.RiskName("PFAS MUSCLE FRAC"))/(B423*_xll.RiskNormal('SW7'!C$4,'SW7'!E$4,_xll.RiskTruncateP(0.05,0.95),_xll.RiskName("MUSCLE BW FRAC"))))/1000</f>
        <v>#NAME?</v>
      </c>
      <c r="W423" s="137" t="e" cm="1">
        <f t="array" aca="1" ref="W423" ca="1">V423/_xll.RiskNormal('SW7'!C$5,'SW7'!D$5,_xll.RiskTruncateP(0.05,0.95),_xll.RiskName("Serum Part"))</f>
        <v>#NAME?</v>
      </c>
    </row>
    <row r="424" spans="1:23" x14ac:dyDescent="0.35">
      <c r="A424" s="133">
        <f t="shared" si="51"/>
        <v>421</v>
      </c>
      <c r="B424" s="134" t="e" cm="1">
        <f t="array" aca="1" ref="B424" ca="1">B423+_xll.RiskNormal(0.5584 + 2*0.001787*A424 -3*0.00000155*A424^2 - 4*0.00000000133*A424^3,0.35*(0.5584 + 2*0.001787*A424 -3*0.00000155*A424^2 - 4*0.00000000133*A424^3),_xll.RiskTruncateP(0.05,0.95),_xll.RiskName("BW Gain"),_xll.RiskUnits("kg"))</f>
        <v>#NAME?</v>
      </c>
      <c r="C424" s="133" t="e" cm="1">
        <f t="array" aca="1" ref="C424" ca="1">_xll.RiskNormal(190,190*0.3941,_xll.RiskTruncateP(0.05,0.95),_xll.RiskName("Diet 1 Feed"),_xll.RiskUnits("ng/kg dry"))</f>
        <v>#NAME?</v>
      </c>
      <c r="D424" s="133">
        <v>0</v>
      </c>
      <c r="E424" s="163">
        <v>0</v>
      </c>
      <c r="F424" s="134"/>
      <c r="G424" s="134"/>
      <c r="H424" s="134"/>
      <c r="I424" s="134"/>
      <c r="J424" s="134"/>
      <c r="K424" s="134"/>
      <c r="L424" s="134" t="e" cm="1">
        <f t="array" aca="1" ref="L424" ca="1">_xll.RiskNormal(5.4702*LN(A424)-22.889,(5.4702*LN(A424)-22.889)*0.35,_xll.RiskTruncateP(0.05,0.95),_xll.RiskName("DMI"),_xll.RiskUnits("kg"))</f>
        <v>#NAME?</v>
      </c>
      <c r="M424" s="134" t="e" cm="1">
        <f t="array" aca="1" ref="M424" ca="1">_xll.RiskNormal(0.0243*L424,0.005*L424,_xll.RiskTruncateP(0.05,0.95),_xll.RiskName("Soil Intake"),_xll.RiskUnits("kg"))</f>
        <v>#NAME?</v>
      </c>
      <c r="N424" s="134" t="e">
        <f t="shared" ca="1" si="52"/>
        <v>#NAME?</v>
      </c>
      <c r="O424" s="134">
        <f t="shared" si="53"/>
        <v>0</v>
      </c>
      <c r="P424" s="134" t="e">
        <f t="shared" ca="1" si="56"/>
        <v>#NAME?</v>
      </c>
      <c r="Q424" s="134" t="e">
        <f t="shared" ca="1" si="56"/>
        <v>#NAME?</v>
      </c>
      <c r="R424" s="134" t="e">
        <f t="shared" ca="1" si="56"/>
        <v>#NAME?</v>
      </c>
      <c r="S424" s="134" t="e">
        <f t="shared" ca="1" si="54"/>
        <v>#NAME?</v>
      </c>
      <c r="T424" s="134" t="e" cm="1">
        <f t="array" aca="1" ref="T424" ca="1">U423-(U423*(0.5^(1/_xll.RiskNormal('SW7'!C$2,'SW7'!D$2,_xll.RiskTruncateP(0.05,0.95),_xll.RiskName("Halflife"),_xll.RiskUnits("d")))))</f>
        <v>#NAME?</v>
      </c>
      <c r="U424" s="134" t="e">
        <f t="shared" ca="1" si="55"/>
        <v>#NAME?</v>
      </c>
      <c r="V424" s="137" t="e" cm="1">
        <f t="array" aca="1" ref="V424" ca="1">(U424*_xll.RiskNormal('SW7'!C$3,'SW7'!D$3,_xll.RiskTruncateP(0.05,0.95),_xll.RiskName("PFAS MUSCLE FRAC"))/(B424*_xll.RiskNormal('SW7'!C$4,'SW7'!E$4,_xll.RiskTruncateP(0.05,0.95),_xll.RiskName("MUSCLE BW FRAC"))))/1000</f>
        <v>#NAME?</v>
      </c>
      <c r="W424" s="137" t="e" cm="1">
        <f t="array" aca="1" ref="W424" ca="1">V424/_xll.RiskNormal('SW7'!C$5,'SW7'!D$5,_xll.RiskTruncateP(0.05,0.95),_xll.RiskName("Serum Part"))</f>
        <v>#NAME?</v>
      </c>
    </row>
    <row r="425" spans="1:23" x14ac:dyDescent="0.35">
      <c r="A425" s="133">
        <f t="shared" si="51"/>
        <v>422</v>
      </c>
      <c r="B425" s="134" t="e" cm="1">
        <f t="array" aca="1" ref="B425" ca="1">B424+_xll.RiskNormal(0.5584 + 2*0.001787*A425 -3*0.00000155*A425^2 - 4*0.00000000133*A425^3,0.35*(0.5584 + 2*0.001787*A425 -3*0.00000155*A425^2 - 4*0.00000000133*A425^3),_xll.RiskTruncateP(0.05,0.95),_xll.RiskName("BW Gain"),_xll.RiskUnits("kg"))</f>
        <v>#NAME?</v>
      </c>
      <c r="C425" s="133" t="e" cm="1">
        <f t="array" aca="1" ref="C425" ca="1">_xll.RiskNormal(190,190*0.3941,_xll.RiskTruncateP(0.05,0.95),_xll.RiskName("Diet 1 Feed"),_xll.RiskUnits("ng/kg dry"))</f>
        <v>#NAME?</v>
      </c>
      <c r="D425" s="133">
        <v>0</v>
      </c>
      <c r="E425" s="163">
        <v>0</v>
      </c>
      <c r="F425" s="134"/>
      <c r="G425" s="134"/>
      <c r="H425" s="134"/>
      <c r="I425" s="134"/>
      <c r="J425" s="134"/>
      <c r="K425" s="134"/>
      <c r="L425" s="134" t="e" cm="1">
        <f t="array" aca="1" ref="L425" ca="1">_xll.RiskNormal(5.4702*LN(A425)-22.889,(5.4702*LN(A425)-22.889)*0.35,_xll.RiskTruncateP(0.05,0.95),_xll.RiskName("DMI"),_xll.RiskUnits("kg"))</f>
        <v>#NAME?</v>
      </c>
      <c r="M425" s="134" t="e" cm="1">
        <f t="array" aca="1" ref="M425" ca="1">_xll.RiskNormal(0.0243*L425,0.005*L425,_xll.RiskTruncateP(0.05,0.95),_xll.RiskName("Soil Intake"),_xll.RiskUnits("kg"))</f>
        <v>#NAME?</v>
      </c>
      <c r="N425" s="134" t="e">
        <f t="shared" ca="1" si="52"/>
        <v>#NAME?</v>
      </c>
      <c r="O425" s="134">
        <f t="shared" si="53"/>
        <v>0</v>
      </c>
      <c r="P425" s="134" t="e">
        <f t="shared" ca="1" si="56"/>
        <v>#NAME?</v>
      </c>
      <c r="Q425" s="134" t="e">
        <f t="shared" ca="1" si="56"/>
        <v>#NAME?</v>
      </c>
      <c r="R425" s="134" t="e">
        <f t="shared" ca="1" si="56"/>
        <v>#NAME?</v>
      </c>
      <c r="S425" s="134" t="e">
        <f t="shared" ca="1" si="54"/>
        <v>#NAME?</v>
      </c>
      <c r="T425" s="134" t="e" cm="1">
        <f t="array" aca="1" ref="T425" ca="1">U424-(U424*(0.5^(1/_xll.RiskNormal('SW7'!C$2,'SW7'!D$2,_xll.RiskTruncateP(0.05,0.95),_xll.RiskName("Halflife"),_xll.RiskUnits("d")))))</f>
        <v>#NAME?</v>
      </c>
      <c r="U425" s="134" t="e">
        <f t="shared" ca="1" si="55"/>
        <v>#NAME?</v>
      </c>
      <c r="V425" s="137" t="e" cm="1">
        <f t="array" aca="1" ref="V425" ca="1">(U425*_xll.RiskNormal('SW7'!C$3,'SW7'!D$3,_xll.RiskTruncateP(0.05,0.95),_xll.RiskName("PFAS MUSCLE FRAC"))/(B425*_xll.RiskNormal('SW7'!C$4,'SW7'!E$4,_xll.RiskTruncateP(0.05,0.95),_xll.RiskName("MUSCLE BW FRAC"))))/1000</f>
        <v>#NAME?</v>
      </c>
      <c r="W425" s="137" t="e" cm="1">
        <f t="array" aca="1" ref="W425" ca="1">V425/_xll.RiskNormal('SW7'!C$5,'SW7'!D$5,_xll.RiskTruncateP(0.05,0.95),_xll.RiskName("Serum Part"))</f>
        <v>#NAME?</v>
      </c>
    </row>
    <row r="426" spans="1:23" x14ac:dyDescent="0.35">
      <c r="A426" s="133">
        <f t="shared" si="51"/>
        <v>423</v>
      </c>
      <c r="B426" s="134" t="e" cm="1">
        <f t="array" aca="1" ref="B426" ca="1">B425+_xll.RiskNormal(0.5584 + 2*0.001787*A426 -3*0.00000155*A426^2 - 4*0.00000000133*A426^3,0.35*(0.5584 + 2*0.001787*A426 -3*0.00000155*A426^2 - 4*0.00000000133*A426^3),_xll.RiskTruncateP(0.05,0.95),_xll.RiskName("BW Gain"),_xll.RiskUnits("kg"))</f>
        <v>#NAME?</v>
      </c>
      <c r="C426" s="133" t="e" cm="1">
        <f t="array" aca="1" ref="C426" ca="1">_xll.RiskNormal(190,190*0.3941,_xll.RiskTruncateP(0.05,0.95),_xll.RiskName("Diet 1 Feed"),_xll.RiskUnits("ng/kg dry"))</f>
        <v>#NAME?</v>
      </c>
      <c r="D426" s="133">
        <v>0</v>
      </c>
      <c r="E426" s="163">
        <v>0</v>
      </c>
      <c r="F426" s="134"/>
      <c r="G426" s="134"/>
      <c r="H426" s="134"/>
      <c r="I426" s="134"/>
      <c r="J426" s="134"/>
      <c r="K426" s="134"/>
      <c r="L426" s="134" t="e" cm="1">
        <f t="array" aca="1" ref="L426" ca="1">_xll.RiskNormal(5.4702*LN(A426)-22.889,(5.4702*LN(A426)-22.889)*0.35,_xll.RiskTruncateP(0.05,0.95),_xll.RiskName("DMI"),_xll.RiskUnits("kg"))</f>
        <v>#NAME?</v>
      </c>
      <c r="M426" s="134" t="e" cm="1">
        <f t="array" aca="1" ref="M426" ca="1">_xll.RiskNormal(0.0243*L426,0.005*L426,_xll.RiskTruncateP(0.05,0.95),_xll.RiskName("Soil Intake"),_xll.RiskUnits("kg"))</f>
        <v>#NAME?</v>
      </c>
      <c r="N426" s="134" t="e">
        <f t="shared" ca="1" si="52"/>
        <v>#NAME?</v>
      </c>
      <c r="O426" s="134">
        <f t="shared" si="53"/>
        <v>0</v>
      </c>
      <c r="P426" s="134" t="e">
        <f t="shared" ca="1" si="56"/>
        <v>#NAME?</v>
      </c>
      <c r="Q426" s="134" t="e">
        <f t="shared" ca="1" si="56"/>
        <v>#NAME?</v>
      </c>
      <c r="R426" s="134" t="e">
        <f t="shared" ca="1" si="56"/>
        <v>#NAME?</v>
      </c>
      <c r="S426" s="134" t="e">
        <f t="shared" ca="1" si="54"/>
        <v>#NAME?</v>
      </c>
      <c r="T426" s="134" t="e" cm="1">
        <f t="array" aca="1" ref="T426" ca="1">U425-(U425*(0.5^(1/_xll.RiskNormal('SW7'!C$2,'SW7'!D$2,_xll.RiskTruncateP(0.05,0.95),_xll.RiskName("Halflife"),_xll.RiskUnits("d")))))</f>
        <v>#NAME?</v>
      </c>
      <c r="U426" s="134" t="e">
        <f t="shared" ca="1" si="55"/>
        <v>#NAME?</v>
      </c>
      <c r="V426" s="137" t="e" cm="1">
        <f t="array" aca="1" ref="V426" ca="1">(U426*_xll.RiskNormal('SW7'!C$3,'SW7'!D$3,_xll.RiskTruncateP(0.05,0.95),_xll.RiskName("PFAS MUSCLE FRAC"))/(B426*_xll.RiskNormal('SW7'!C$4,'SW7'!E$4,_xll.RiskTruncateP(0.05,0.95),_xll.RiskName("MUSCLE BW FRAC"))))/1000</f>
        <v>#NAME?</v>
      </c>
      <c r="W426" s="137" t="e" cm="1">
        <f t="array" aca="1" ref="W426" ca="1">V426/_xll.RiskNormal('SW7'!C$5,'SW7'!D$5,_xll.RiskTruncateP(0.05,0.95),_xll.RiskName("Serum Part"))</f>
        <v>#NAME?</v>
      </c>
    </row>
    <row r="427" spans="1:23" x14ac:dyDescent="0.35">
      <c r="A427" s="133">
        <f t="shared" si="51"/>
        <v>424</v>
      </c>
      <c r="B427" s="134" t="e" cm="1">
        <f t="array" aca="1" ref="B427" ca="1">B426+_xll.RiskNormal(0.5584 + 2*0.001787*A427 -3*0.00000155*A427^2 - 4*0.00000000133*A427^3,0.35*(0.5584 + 2*0.001787*A427 -3*0.00000155*A427^2 - 4*0.00000000133*A427^3),_xll.RiskTruncateP(0.05,0.95),_xll.RiskName("BW Gain"),_xll.RiskUnits("kg"))</f>
        <v>#NAME?</v>
      </c>
      <c r="C427" s="133" t="e" cm="1">
        <f t="array" aca="1" ref="C427" ca="1">_xll.RiskNormal(190,190*0.3941,_xll.RiskTruncateP(0.05,0.95),_xll.RiskName("Diet 1 Feed"),_xll.RiskUnits("ng/kg dry"))</f>
        <v>#NAME?</v>
      </c>
      <c r="D427" s="133">
        <v>0</v>
      </c>
      <c r="E427" s="163">
        <v>0</v>
      </c>
      <c r="F427" s="134"/>
      <c r="G427" s="134"/>
      <c r="H427" s="134"/>
      <c r="I427" s="134"/>
      <c r="J427" s="134"/>
      <c r="K427" s="134"/>
      <c r="L427" s="134" t="e" cm="1">
        <f t="array" aca="1" ref="L427" ca="1">_xll.RiskNormal(5.4702*LN(A427)-22.889,(5.4702*LN(A427)-22.889)*0.35,_xll.RiskTruncateP(0.05,0.95),_xll.RiskName("DMI"),_xll.RiskUnits("kg"))</f>
        <v>#NAME?</v>
      </c>
      <c r="M427" s="134" t="e" cm="1">
        <f t="array" aca="1" ref="M427" ca="1">_xll.RiskNormal(0.0243*L427,0.005*L427,_xll.RiskTruncateP(0.05,0.95),_xll.RiskName("Soil Intake"),_xll.RiskUnits("kg"))</f>
        <v>#NAME?</v>
      </c>
      <c r="N427" s="134" t="e">
        <f t="shared" ca="1" si="52"/>
        <v>#NAME?</v>
      </c>
      <c r="O427" s="134">
        <f t="shared" si="53"/>
        <v>0</v>
      </c>
      <c r="P427" s="134" t="e">
        <f t="shared" ca="1" si="56"/>
        <v>#NAME?</v>
      </c>
      <c r="Q427" s="134" t="e">
        <f t="shared" ca="1" si="56"/>
        <v>#NAME?</v>
      </c>
      <c r="R427" s="134" t="e">
        <f t="shared" ca="1" si="56"/>
        <v>#NAME?</v>
      </c>
      <c r="S427" s="134" t="e">
        <f t="shared" ca="1" si="54"/>
        <v>#NAME?</v>
      </c>
      <c r="T427" s="134" t="e" cm="1">
        <f t="array" aca="1" ref="T427" ca="1">U426-(U426*(0.5^(1/_xll.RiskNormal('SW7'!C$2,'SW7'!D$2,_xll.RiskTruncateP(0.05,0.95),_xll.RiskName("Halflife"),_xll.RiskUnits("d")))))</f>
        <v>#NAME?</v>
      </c>
      <c r="U427" s="134" t="e">
        <f t="shared" ca="1" si="55"/>
        <v>#NAME?</v>
      </c>
      <c r="V427" s="137" t="e" cm="1">
        <f t="array" aca="1" ref="V427" ca="1">(U427*_xll.RiskNormal('SW7'!C$3,'SW7'!D$3,_xll.RiskTruncateP(0.05,0.95),_xll.RiskName("PFAS MUSCLE FRAC"))/(B427*_xll.RiskNormal('SW7'!C$4,'SW7'!E$4,_xll.RiskTruncateP(0.05,0.95),_xll.RiskName("MUSCLE BW FRAC"))))/1000</f>
        <v>#NAME?</v>
      </c>
      <c r="W427" s="137" t="e" cm="1">
        <f t="array" aca="1" ref="W427" ca="1">V427/_xll.RiskNormal('SW7'!C$5,'SW7'!D$5,_xll.RiskTruncateP(0.05,0.95),_xll.RiskName("Serum Part"))</f>
        <v>#NAME?</v>
      </c>
    </row>
    <row r="428" spans="1:23" x14ac:dyDescent="0.35">
      <c r="A428" s="133">
        <f t="shared" si="51"/>
        <v>425</v>
      </c>
      <c r="B428" s="134" t="e" cm="1">
        <f t="array" aca="1" ref="B428" ca="1">B427+_xll.RiskNormal(0.5584 + 2*0.001787*A428 -3*0.00000155*A428^2 - 4*0.00000000133*A428^3,0.35*(0.5584 + 2*0.001787*A428 -3*0.00000155*A428^2 - 4*0.00000000133*A428^3),_xll.RiskTruncateP(0.05,0.95),_xll.RiskName("BW Gain"),_xll.RiskUnits("kg"))</f>
        <v>#NAME?</v>
      </c>
      <c r="C428" s="133" t="e" cm="1">
        <f t="array" aca="1" ref="C428" ca="1">_xll.RiskNormal(190,190*0.3941,_xll.RiskTruncateP(0.05,0.95),_xll.RiskName("Diet 1 Feed"),_xll.RiskUnits("ng/kg dry"))</f>
        <v>#NAME?</v>
      </c>
      <c r="D428" s="133">
        <v>0</v>
      </c>
      <c r="E428" s="163">
        <v>0</v>
      </c>
      <c r="F428" s="134"/>
      <c r="G428" s="134"/>
      <c r="H428" s="134"/>
      <c r="I428" s="134"/>
      <c r="J428" s="134"/>
      <c r="K428" s="134"/>
      <c r="L428" s="134" t="e" cm="1">
        <f t="array" aca="1" ref="L428" ca="1">_xll.RiskNormal(5.4702*LN(A428)-22.889,(5.4702*LN(A428)-22.889)*0.35,_xll.RiskTruncateP(0.05,0.95),_xll.RiskName("DMI"),_xll.RiskUnits("kg"))</f>
        <v>#NAME?</v>
      </c>
      <c r="M428" s="134" t="e" cm="1">
        <f t="array" aca="1" ref="M428" ca="1">_xll.RiskNormal(0.0243*L428,0.005*L428,_xll.RiskTruncateP(0.05,0.95),_xll.RiskName("Soil Intake"),_xll.RiskUnits("kg"))</f>
        <v>#NAME?</v>
      </c>
      <c r="N428" s="134" t="e">
        <f t="shared" ca="1" si="52"/>
        <v>#NAME?</v>
      </c>
      <c r="O428" s="134">
        <f t="shared" si="53"/>
        <v>0</v>
      </c>
      <c r="P428" s="134" t="e">
        <f t="shared" ca="1" si="56"/>
        <v>#NAME?</v>
      </c>
      <c r="Q428" s="134" t="e">
        <f t="shared" ca="1" si="56"/>
        <v>#NAME?</v>
      </c>
      <c r="R428" s="134" t="e">
        <f t="shared" ca="1" si="56"/>
        <v>#NAME?</v>
      </c>
      <c r="S428" s="134" t="e">
        <f t="shared" ca="1" si="54"/>
        <v>#NAME?</v>
      </c>
      <c r="T428" s="134" t="e" cm="1">
        <f t="array" aca="1" ref="T428" ca="1">U427-(U427*(0.5^(1/_xll.RiskNormal('SW7'!C$2,'SW7'!D$2,_xll.RiskTruncateP(0.05,0.95),_xll.RiskName("Halflife"),_xll.RiskUnits("d")))))</f>
        <v>#NAME?</v>
      </c>
      <c r="U428" s="134" t="e">
        <f t="shared" ca="1" si="55"/>
        <v>#NAME?</v>
      </c>
      <c r="V428" s="137" t="e" cm="1">
        <f t="array" aca="1" ref="V428" ca="1">(U428*_xll.RiskNormal('SW7'!C$3,'SW7'!D$3,_xll.RiskTruncateP(0.05,0.95),_xll.RiskName("PFAS MUSCLE FRAC"))/(B428*_xll.RiskNormal('SW7'!C$4,'SW7'!E$4,_xll.RiskTruncateP(0.05,0.95),_xll.RiskName("MUSCLE BW FRAC"))))/1000</f>
        <v>#NAME?</v>
      </c>
      <c r="W428" s="137" t="e" cm="1">
        <f t="array" aca="1" ref="W428" ca="1">V428/_xll.RiskNormal('SW7'!C$5,'SW7'!D$5,_xll.RiskTruncateP(0.05,0.95),_xll.RiskName("Serum Part"))</f>
        <v>#NAME?</v>
      </c>
    </row>
    <row r="429" spans="1:23" x14ac:dyDescent="0.35">
      <c r="A429" s="133">
        <f t="shared" si="51"/>
        <v>426</v>
      </c>
      <c r="B429" s="134" t="e" cm="1">
        <f t="array" aca="1" ref="B429" ca="1">B428+_xll.RiskNormal(0.5584 + 2*0.001787*A429 -3*0.00000155*A429^2 - 4*0.00000000133*A429^3,0.35*(0.5584 + 2*0.001787*A429 -3*0.00000155*A429^2 - 4*0.00000000133*A429^3),_xll.RiskTruncateP(0.05,0.95),_xll.RiskName("BW Gain"),_xll.RiskUnits("kg"))</f>
        <v>#NAME?</v>
      </c>
      <c r="C429" s="133" t="e" cm="1">
        <f t="array" aca="1" ref="C429" ca="1">_xll.RiskNormal(190,190*0.3941,_xll.RiskTruncateP(0.05,0.95),_xll.RiskName("Diet 1 Feed"),_xll.RiskUnits("ng/kg dry"))</f>
        <v>#NAME?</v>
      </c>
      <c r="D429" s="133">
        <v>0</v>
      </c>
      <c r="E429" s="163">
        <v>0</v>
      </c>
      <c r="F429" s="134"/>
      <c r="G429" s="134"/>
      <c r="H429" s="134"/>
      <c r="I429" s="134"/>
      <c r="J429" s="134"/>
      <c r="K429" s="134"/>
      <c r="L429" s="134" t="e" cm="1">
        <f t="array" aca="1" ref="L429" ca="1">_xll.RiskNormal(5.4702*LN(A429)-22.889,(5.4702*LN(A429)-22.889)*0.35,_xll.RiskTruncateP(0.05,0.95),_xll.RiskName("DMI"),_xll.RiskUnits("kg"))</f>
        <v>#NAME?</v>
      </c>
      <c r="M429" s="134" t="e" cm="1">
        <f t="array" aca="1" ref="M429" ca="1">_xll.RiskNormal(0.0243*L429,0.005*L429,_xll.RiskTruncateP(0.05,0.95),_xll.RiskName("Soil Intake"),_xll.RiskUnits("kg"))</f>
        <v>#NAME?</v>
      </c>
      <c r="N429" s="134" t="e">
        <f t="shared" ca="1" si="52"/>
        <v>#NAME?</v>
      </c>
      <c r="O429" s="134">
        <f t="shared" si="53"/>
        <v>0</v>
      </c>
      <c r="P429" s="134" t="e">
        <f t="shared" ca="1" si="56"/>
        <v>#NAME?</v>
      </c>
      <c r="Q429" s="134" t="e">
        <f t="shared" ca="1" si="56"/>
        <v>#NAME?</v>
      </c>
      <c r="R429" s="134" t="e">
        <f t="shared" ca="1" si="56"/>
        <v>#NAME?</v>
      </c>
      <c r="S429" s="134" t="e">
        <f t="shared" ca="1" si="54"/>
        <v>#NAME?</v>
      </c>
      <c r="T429" s="134" t="e" cm="1">
        <f t="array" aca="1" ref="T429" ca="1">U428-(U428*(0.5^(1/_xll.RiskNormal('SW7'!C$2,'SW7'!D$2,_xll.RiskTruncateP(0.05,0.95),_xll.RiskName("Halflife"),_xll.RiskUnits("d")))))</f>
        <v>#NAME?</v>
      </c>
      <c r="U429" s="134" t="e">
        <f t="shared" ca="1" si="55"/>
        <v>#NAME?</v>
      </c>
      <c r="V429" s="137" t="e" cm="1">
        <f t="array" aca="1" ref="V429" ca="1">(U429*_xll.RiskNormal('SW7'!C$3,'SW7'!D$3,_xll.RiskTruncateP(0.05,0.95),_xll.RiskName("PFAS MUSCLE FRAC"))/(B429*_xll.RiskNormal('SW7'!C$4,'SW7'!E$4,_xll.RiskTruncateP(0.05,0.95),_xll.RiskName("MUSCLE BW FRAC"))))/1000</f>
        <v>#NAME?</v>
      </c>
      <c r="W429" s="137" t="e" cm="1">
        <f t="array" aca="1" ref="W429" ca="1">V429/_xll.RiskNormal('SW7'!C$5,'SW7'!D$5,_xll.RiskTruncateP(0.05,0.95),_xll.RiskName("Serum Part"))</f>
        <v>#NAME?</v>
      </c>
    </row>
    <row r="430" spans="1:23" x14ac:dyDescent="0.35">
      <c r="A430" s="133">
        <f t="shared" si="51"/>
        <v>427</v>
      </c>
      <c r="B430" s="134" t="e" cm="1">
        <f t="array" aca="1" ref="B430" ca="1">B429+_xll.RiskNormal(0.5584 + 2*0.001787*A430 -3*0.00000155*A430^2 - 4*0.00000000133*A430^3,0.35*(0.5584 + 2*0.001787*A430 -3*0.00000155*A430^2 - 4*0.00000000133*A430^3),_xll.RiskTruncateP(0.05,0.95),_xll.RiskName("BW Gain"),_xll.RiskUnits("kg"))</f>
        <v>#NAME?</v>
      </c>
      <c r="C430" s="133" t="e" cm="1">
        <f t="array" aca="1" ref="C430" ca="1">_xll.RiskNormal(190,190*0.3941,_xll.RiskTruncateP(0.05,0.95),_xll.RiskName("Diet 1 Feed"),_xll.RiskUnits("ng/kg dry"))</f>
        <v>#NAME?</v>
      </c>
      <c r="D430" s="133">
        <v>0</v>
      </c>
      <c r="E430" s="163">
        <v>0</v>
      </c>
      <c r="F430" s="134"/>
      <c r="G430" s="134"/>
      <c r="H430" s="134"/>
      <c r="I430" s="134"/>
      <c r="J430" s="134"/>
      <c r="K430" s="134"/>
      <c r="L430" s="134" t="e" cm="1">
        <f t="array" aca="1" ref="L430" ca="1">_xll.RiskNormal(5.4702*LN(A430)-22.889,(5.4702*LN(A430)-22.889)*0.35,_xll.RiskTruncateP(0.05,0.95),_xll.RiskName("DMI"),_xll.RiskUnits("kg"))</f>
        <v>#NAME?</v>
      </c>
      <c r="M430" s="134" t="e" cm="1">
        <f t="array" aca="1" ref="M430" ca="1">_xll.RiskNormal(0.0243*L430,0.005*L430,_xll.RiskTruncateP(0.05,0.95),_xll.RiskName("Soil Intake"),_xll.RiskUnits("kg"))</f>
        <v>#NAME?</v>
      </c>
      <c r="N430" s="134" t="e">
        <f t="shared" ca="1" si="52"/>
        <v>#NAME?</v>
      </c>
      <c r="O430" s="134">
        <f t="shared" si="53"/>
        <v>0</v>
      </c>
      <c r="P430" s="134" t="e">
        <f t="shared" ca="1" si="56"/>
        <v>#NAME?</v>
      </c>
      <c r="Q430" s="134" t="e">
        <f t="shared" ca="1" si="56"/>
        <v>#NAME?</v>
      </c>
      <c r="R430" s="134" t="e">
        <f t="shared" ca="1" si="56"/>
        <v>#NAME?</v>
      </c>
      <c r="S430" s="134" t="e">
        <f t="shared" ca="1" si="54"/>
        <v>#NAME?</v>
      </c>
      <c r="T430" s="134" t="e" cm="1">
        <f t="array" aca="1" ref="T430" ca="1">U429-(U429*(0.5^(1/_xll.RiskNormal('SW7'!C$2,'SW7'!D$2,_xll.RiskTruncateP(0.05,0.95),_xll.RiskName("Halflife"),_xll.RiskUnits("d")))))</f>
        <v>#NAME?</v>
      </c>
      <c r="U430" s="134" t="e">
        <f t="shared" ca="1" si="55"/>
        <v>#NAME?</v>
      </c>
      <c r="V430" s="137" t="e" cm="1">
        <f t="array" aca="1" ref="V430" ca="1">(U430*_xll.RiskNormal('SW7'!C$3,'SW7'!D$3,_xll.RiskTruncateP(0.05,0.95),_xll.RiskName("PFAS MUSCLE FRAC"))/(B430*_xll.RiskNormal('SW7'!C$4,'SW7'!E$4,_xll.RiskTruncateP(0.05,0.95),_xll.RiskName("MUSCLE BW FRAC"))))/1000</f>
        <v>#NAME?</v>
      </c>
      <c r="W430" s="137" t="e" cm="1">
        <f t="array" aca="1" ref="W430" ca="1">V430/_xll.RiskNormal('SW7'!C$5,'SW7'!D$5,_xll.RiskTruncateP(0.05,0.95),_xll.RiskName("Serum Part"))</f>
        <v>#NAME?</v>
      </c>
    </row>
    <row r="431" spans="1:23" x14ac:dyDescent="0.35">
      <c r="A431" s="133">
        <f t="shared" si="51"/>
        <v>428</v>
      </c>
      <c r="B431" s="134" t="e" cm="1">
        <f t="array" aca="1" ref="B431" ca="1">B430+_xll.RiskNormal(0.5584 + 2*0.001787*A431 -3*0.00000155*A431^2 - 4*0.00000000133*A431^3,0.35*(0.5584 + 2*0.001787*A431 -3*0.00000155*A431^2 - 4*0.00000000133*A431^3),_xll.RiskTruncateP(0.05,0.95),_xll.RiskName("BW Gain"),_xll.RiskUnits("kg"))</f>
        <v>#NAME?</v>
      </c>
      <c r="C431" s="133" t="e" cm="1">
        <f t="array" aca="1" ref="C431" ca="1">_xll.RiskNormal(190,190*0.3941,_xll.RiskTruncateP(0.05,0.95),_xll.RiskName("Diet 1 Feed"),_xll.RiskUnits("ng/kg dry"))</f>
        <v>#NAME?</v>
      </c>
      <c r="D431" s="133">
        <v>0</v>
      </c>
      <c r="E431" s="163">
        <v>0</v>
      </c>
      <c r="F431" s="134"/>
      <c r="G431" s="134"/>
      <c r="H431" s="134"/>
      <c r="I431" s="134"/>
      <c r="J431" s="134"/>
      <c r="K431" s="134"/>
      <c r="L431" s="134" t="e" cm="1">
        <f t="array" aca="1" ref="L431" ca="1">_xll.RiskNormal(5.4702*LN(A431)-22.889,(5.4702*LN(A431)-22.889)*0.35,_xll.RiskTruncateP(0.05,0.95),_xll.RiskName("DMI"),_xll.RiskUnits("kg"))</f>
        <v>#NAME?</v>
      </c>
      <c r="M431" s="134" t="e" cm="1">
        <f t="array" aca="1" ref="M431" ca="1">_xll.RiskNormal(0.0243*L431,0.005*L431,_xll.RiskTruncateP(0.05,0.95),_xll.RiskName("Soil Intake"),_xll.RiskUnits("kg"))</f>
        <v>#NAME?</v>
      </c>
      <c r="N431" s="134" t="e">
        <f t="shared" ca="1" si="52"/>
        <v>#NAME?</v>
      </c>
      <c r="O431" s="134">
        <f t="shared" si="53"/>
        <v>0</v>
      </c>
      <c r="P431" s="134" t="e">
        <f t="shared" ca="1" si="56"/>
        <v>#NAME?</v>
      </c>
      <c r="Q431" s="134" t="e">
        <f t="shared" ca="1" si="56"/>
        <v>#NAME?</v>
      </c>
      <c r="R431" s="134" t="e">
        <f t="shared" ca="1" si="56"/>
        <v>#NAME?</v>
      </c>
      <c r="S431" s="134" t="e">
        <f t="shared" ca="1" si="54"/>
        <v>#NAME?</v>
      </c>
      <c r="T431" s="134" t="e" cm="1">
        <f t="array" aca="1" ref="T431" ca="1">U430-(U430*(0.5^(1/_xll.RiskNormal('SW7'!C$2,'SW7'!D$2,_xll.RiskTruncateP(0.05,0.95),_xll.RiskName("Halflife"),_xll.RiskUnits("d")))))</f>
        <v>#NAME?</v>
      </c>
      <c r="U431" s="134" t="e">
        <f t="shared" ca="1" si="55"/>
        <v>#NAME?</v>
      </c>
      <c r="V431" s="137" t="e" cm="1">
        <f t="array" aca="1" ref="V431" ca="1">(U431*_xll.RiskNormal('SW7'!C$3,'SW7'!D$3,_xll.RiskTruncateP(0.05,0.95),_xll.RiskName("PFAS MUSCLE FRAC"))/(B431*_xll.RiskNormal('SW7'!C$4,'SW7'!E$4,_xll.RiskTruncateP(0.05,0.95),_xll.RiskName("MUSCLE BW FRAC"))))/1000</f>
        <v>#NAME?</v>
      </c>
      <c r="W431" s="137" t="e" cm="1">
        <f t="array" aca="1" ref="W431" ca="1">V431/_xll.RiskNormal('SW7'!C$5,'SW7'!D$5,_xll.RiskTruncateP(0.05,0.95),_xll.RiskName("Serum Part"))</f>
        <v>#NAME?</v>
      </c>
    </row>
    <row r="432" spans="1:23" x14ac:dyDescent="0.35">
      <c r="A432" s="133">
        <f t="shared" si="51"/>
        <v>429</v>
      </c>
      <c r="B432" s="134" t="e" cm="1">
        <f t="array" aca="1" ref="B432" ca="1">B431+_xll.RiskNormal(0.5584 + 2*0.001787*A432 -3*0.00000155*A432^2 - 4*0.00000000133*A432^3,0.35*(0.5584 + 2*0.001787*A432 -3*0.00000155*A432^2 - 4*0.00000000133*A432^3),_xll.RiskTruncateP(0.05,0.95),_xll.RiskName("BW Gain"),_xll.RiskUnits("kg"))</f>
        <v>#NAME?</v>
      </c>
      <c r="C432" s="133" t="e" cm="1">
        <f t="array" aca="1" ref="C432" ca="1">_xll.RiskNormal(190,190*0.3941,_xll.RiskTruncateP(0.05,0.95),_xll.RiskName("Diet 1 Feed"),_xll.RiskUnits("ng/kg dry"))</f>
        <v>#NAME?</v>
      </c>
      <c r="D432" s="133">
        <v>0</v>
      </c>
      <c r="E432" s="163">
        <v>0</v>
      </c>
      <c r="F432" s="134"/>
      <c r="G432" s="134"/>
      <c r="H432" s="134"/>
      <c r="I432" s="134"/>
      <c r="J432" s="134"/>
      <c r="K432" s="134"/>
      <c r="L432" s="134" t="e" cm="1">
        <f t="array" aca="1" ref="L432" ca="1">_xll.RiskNormal(5.4702*LN(A432)-22.889,(5.4702*LN(A432)-22.889)*0.35,_xll.RiskTruncateP(0.05,0.95),_xll.RiskName("DMI"),_xll.RiskUnits("kg"))</f>
        <v>#NAME?</v>
      </c>
      <c r="M432" s="134" t="e" cm="1">
        <f t="array" aca="1" ref="M432" ca="1">_xll.RiskNormal(0.0243*L432,0.005*L432,_xll.RiskTruncateP(0.05,0.95),_xll.RiskName("Soil Intake"),_xll.RiskUnits("kg"))</f>
        <v>#NAME?</v>
      </c>
      <c r="N432" s="134" t="e">
        <f t="shared" ca="1" si="52"/>
        <v>#NAME?</v>
      </c>
      <c r="O432" s="134">
        <f t="shared" si="53"/>
        <v>0</v>
      </c>
      <c r="P432" s="134" t="e">
        <f t="shared" ca="1" si="56"/>
        <v>#NAME?</v>
      </c>
      <c r="Q432" s="134" t="e">
        <f t="shared" ca="1" si="56"/>
        <v>#NAME?</v>
      </c>
      <c r="R432" s="134" t="e">
        <f t="shared" ca="1" si="56"/>
        <v>#NAME?</v>
      </c>
      <c r="S432" s="134" t="e">
        <f t="shared" ca="1" si="54"/>
        <v>#NAME?</v>
      </c>
      <c r="T432" s="134" t="e" cm="1">
        <f t="array" aca="1" ref="T432" ca="1">U431-(U431*(0.5^(1/_xll.RiskNormal('SW7'!C$2,'SW7'!D$2,_xll.RiskTruncateP(0.05,0.95),_xll.RiskName("Halflife"),_xll.RiskUnits("d")))))</f>
        <v>#NAME?</v>
      </c>
      <c r="U432" s="134" t="e">
        <f t="shared" ca="1" si="55"/>
        <v>#NAME?</v>
      </c>
      <c r="V432" s="137" t="e" cm="1">
        <f t="array" aca="1" ref="V432" ca="1">(U432*_xll.RiskNormal('SW7'!C$3,'SW7'!D$3,_xll.RiskTruncateP(0.05,0.95),_xll.RiskName("PFAS MUSCLE FRAC"))/(B432*_xll.RiskNormal('SW7'!C$4,'SW7'!E$4,_xll.RiskTruncateP(0.05,0.95),_xll.RiskName("MUSCLE BW FRAC"))))/1000</f>
        <v>#NAME?</v>
      </c>
      <c r="W432" s="137" t="e" cm="1">
        <f t="array" aca="1" ref="W432" ca="1">V432/_xll.RiskNormal('SW7'!C$5,'SW7'!D$5,_xll.RiskTruncateP(0.05,0.95),_xll.RiskName("Serum Part"))</f>
        <v>#NAME?</v>
      </c>
    </row>
    <row r="433" spans="1:23" x14ac:dyDescent="0.35">
      <c r="A433" s="133">
        <f t="shared" si="51"/>
        <v>430</v>
      </c>
      <c r="B433" s="134" t="e" cm="1">
        <f t="array" aca="1" ref="B433" ca="1">B432+_xll.RiskNormal(0.5584 + 2*0.001787*A433 -3*0.00000155*A433^2 - 4*0.00000000133*A433^3,0.35*(0.5584 + 2*0.001787*A433 -3*0.00000155*A433^2 - 4*0.00000000133*A433^3),_xll.RiskTruncateP(0.05,0.95),_xll.RiskName("BW Gain"),_xll.RiskUnits("kg"))</f>
        <v>#NAME?</v>
      </c>
      <c r="C433" s="133" t="e" cm="1">
        <f t="array" aca="1" ref="C433" ca="1">_xll.RiskNormal(190,190*0.3941,_xll.RiskTruncateP(0.05,0.95),_xll.RiskName("Diet 1 Feed"),_xll.RiskUnits("ng/kg dry"))</f>
        <v>#NAME?</v>
      </c>
      <c r="D433" s="133">
        <v>0</v>
      </c>
      <c r="E433" s="163">
        <v>0</v>
      </c>
      <c r="F433" s="134"/>
      <c r="G433" s="134"/>
      <c r="H433" s="134"/>
      <c r="I433" s="134"/>
      <c r="J433" s="134"/>
      <c r="K433" s="134"/>
      <c r="L433" s="134" t="e" cm="1">
        <f t="array" aca="1" ref="L433" ca="1">_xll.RiskNormal(5.4702*LN(A433)-22.889,(5.4702*LN(A433)-22.889)*0.35,_xll.RiskTruncateP(0.05,0.95),_xll.RiskName("DMI"),_xll.RiskUnits("kg"))</f>
        <v>#NAME?</v>
      </c>
      <c r="M433" s="134" t="e" cm="1">
        <f t="array" aca="1" ref="M433" ca="1">_xll.RiskNormal(0.0243*L433,0.005*L433,_xll.RiskTruncateP(0.05,0.95),_xll.RiskName("Soil Intake"),_xll.RiskUnits("kg"))</f>
        <v>#NAME?</v>
      </c>
      <c r="N433" s="134" t="e">
        <f t="shared" ca="1" si="52"/>
        <v>#NAME?</v>
      </c>
      <c r="O433" s="134">
        <f t="shared" si="53"/>
        <v>0</v>
      </c>
      <c r="P433" s="134" t="e">
        <f t="shared" ca="1" si="56"/>
        <v>#NAME?</v>
      </c>
      <c r="Q433" s="134" t="e">
        <f t="shared" ca="1" si="56"/>
        <v>#NAME?</v>
      </c>
      <c r="R433" s="134" t="e">
        <f t="shared" ca="1" si="56"/>
        <v>#NAME?</v>
      </c>
      <c r="S433" s="134" t="e">
        <f t="shared" ca="1" si="54"/>
        <v>#NAME?</v>
      </c>
      <c r="T433" s="134" t="e" cm="1">
        <f t="array" aca="1" ref="T433" ca="1">U432-(U432*(0.5^(1/_xll.RiskNormal('SW7'!C$2,'SW7'!D$2,_xll.RiskTruncateP(0.05,0.95),_xll.RiskName("Halflife"),_xll.RiskUnits("d")))))</f>
        <v>#NAME?</v>
      </c>
      <c r="U433" s="134" t="e">
        <f t="shared" ca="1" si="55"/>
        <v>#NAME?</v>
      </c>
      <c r="V433" s="137" t="e" cm="1">
        <f t="array" aca="1" ref="V433" ca="1">(U433*_xll.RiskNormal('SW7'!C$3,'SW7'!D$3,_xll.RiskTruncateP(0.05,0.95),_xll.RiskName("PFAS MUSCLE FRAC"))/(B433*_xll.RiskNormal('SW7'!C$4,'SW7'!E$4,_xll.RiskTruncateP(0.05,0.95),_xll.RiskName("MUSCLE BW FRAC"))))/1000</f>
        <v>#NAME?</v>
      </c>
      <c r="W433" s="137" t="e" cm="1">
        <f t="array" aca="1" ref="W433" ca="1">V433/_xll.RiskNormal('SW7'!C$5,'SW7'!D$5,_xll.RiskTruncateP(0.05,0.95),_xll.RiskName("Serum Part"))</f>
        <v>#NAME?</v>
      </c>
    </row>
    <row r="434" spans="1:23" x14ac:dyDescent="0.35">
      <c r="A434" s="133">
        <f t="shared" si="51"/>
        <v>431</v>
      </c>
      <c r="B434" s="134" t="e" cm="1">
        <f t="array" aca="1" ref="B434" ca="1">B433+_xll.RiskNormal(0.5584 + 2*0.001787*A434 -3*0.00000155*A434^2 - 4*0.00000000133*A434^3,0.35*(0.5584 + 2*0.001787*A434 -3*0.00000155*A434^2 - 4*0.00000000133*A434^3),_xll.RiskTruncateP(0.05,0.95),_xll.RiskName("BW Gain"),_xll.RiskUnits("kg"))</f>
        <v>#NAME?</v>
      </c>
      <c r="C434" s="133" t="e" cm="1">
        <f t="array" aca="1" ref="C434" ca="1">_xll.RiskNormal(190,190*0.3941,_xll.RiskTruncateP(0.05,0.95),_xll.RiskName("Diet 1 Feed"),_xll.RiskUnits("ng/kg dry"))</f>
        <v>#NAME?</v>
      </c>
      <c r="D434" s="133">
        <v>0</v>
      </c>
      <c r="E434" s="163">
        <v>0</v>
      </c>
      <c r="F434" s="134"/>
      <c r="G434" s="134"/>
      <c r="H434" s="134"/>
      <c r="I434" s="134"/>
      <c r="J434" s="134"/>
      <c r="K434" s="134"/>
      <c r="L434" s="134" t="e" cm="1">
        <f t="array" aca="1" ref="L434" ca="1">_xll.RiskNormal(5.4702*LN(A434)-22.889,(5.4702*LN(A434)-22.889)*0.35,_xll.RiskTruncateP(0.05,0.95),_xll.RiskName("DMI"),_xll.RiskUnits("kg"))</f>
        <v>#NAME?</v>
      </c>
      <c r="M434" s="134" t="e" cm="1">
        <f t="array" aca="1" ref="M434" ca="1">_xll.RiskNormal(0.0243*L434,0.005*L434,_xll.RiskTruncateP(0.05,0.95),_xll.RiskName("Soil Intake"),_xll.RiskUnits("kg"))</f>
        <v>#NAME?</v>
      </c>
      <c r="N434" s="134" t="e">
        <f t="shared" ca="1" si="52"/>
        <v>#NAME?</v>
      </c>
      <c r="O434" s="134">
        <f t="shared" si="53"/>
        <v>0</v>
      </c>
      <c r="P434" s="134" t="e">
        <f t="shared" ca="1" si="56"/>
        <v>#NAME?</v>
      </c>
      <c r="Q434" s="134" t="e">
        <f t="shared" ca="1" si="56"/>
        <v>#NAME?</v>
      </c>
      <c r="R434" s="134" t="e">
        <f t="shared" ca="1" si="56"/>
        <v>#NAME?</v>
      </c>
      <c r="S434" s="134" t="e">
        <f t="shared" ca="1" si="54"/>
        <v>#NAME?</v>
      </c>
      <c r="T434" s="134" t="e" cm="1">
        <f t="array" aca="1" ref="T434" ca="1">U433-(U433*(0.5^(1/_xll.RiskNormal('SW7'!C$2,'SW7'!D$2,_xll.RiskTruncateP(0.05,0.95),_xll.RiskName("Halflife"),_xll.RiskUnits("d")))))</f>
        <v>#NAME?</v>
      </c>
      <c r="U434" s="134" t="e">
        <f t="shared" ca="1" si="55"/>
        <v>#NAME?</v>
      </c>
      <c r="V434" s="137" t="e" cm="1">
        <f t="array" aca="1" ref="V434" ca="1">(U434*_xll.RiskNormal('SW7'!C$3,'SW7'!D$3,_xll.RiskTruncateP(0.05,0.95),_xll.RiskName("PFAS MUSCLE FRAC"))/(B434*_xll.RiskNormal('SW7'!C$4,'SW7'!E$4,_xll.RiskTruncateP(0.05,0.95),_xll.RiskName("MUSCLE BW FRAC"))))/1000</f>
        <v>#NAME?</v>
      </c>
      <c r="W434" s="137" t="e" cm="1">
        <f t="array" aca="1" ref="W434" ca="1">V434/_xll.RiskNormal('SW7'!C$5,'SW7'!D$5,_xll.RiskTruncateP(0.05,0.95),_xll.RiskName("Serum Part"))</f>
        <v>#NAME?</v>
      </c>
    </row>
    <row r="435" spans="1:23" x14ac:dyDescent="0.35">
      <c r="A435" s="133">
        <f t="shared" si="51"/>
        <v>432</v>
      </c>
      <c r="B435" s="134" t="e" cm="1">
        <f t="array" aca="1" ref="B435" ca="1">B434+_xll.RiskNormal(0.5584 + 2*0.001787*A435 -3*0.00000155*A435^2 - 4*0.00000000133*A435^3,0.35*(0.5584 + 2*0.001787*A435 -3*0.00000155*A435^2 - 4*0.00000000133*A435^3),_xll.RiskTruncateP(0.05,0.95),_xll.RiskName("BW Gain"),_xll.RiskUnits("kg"))</f>
        <v>#NAME?</v>
      </c>
      <c r="C435" s="133" t="e" cm="1">
        <f t="array" aca="1" ref="C435" ca="1">_xll.RiskNormal(190,190*0.3941,_xll.RiskTruncateP(0.05,0.95),_xll.RiskName("Diet 1 Feed"),_xll.RiskUnits("ng/kg dry"))</f>
        <v>#NAME?</v>
      </c>
      <c r="D435" s="133">
        <v>0</v>
      </c>
      <c r="E435" s="163">
        <v>0</v>
      </c>
      <c r="F435" s="134"/>
      <c r="G435" s="134"/>
      <c r="H435" s="134"/>
      <c r="I435" s="134"/>
      <c r="J435" s="134"/>
      <c r="K435" s="134"/>
      <c r="L435" s="134" t="e" cm="1">
        <f t="array" aca="1" ref="L435" ca="1">_xll.RiskNormal(5.4702*LN(A435)-22.889,(5.4702*LN(A435)-22.889)*0.35,_xll.RiskTruncateP(0.05,0.95),_xll.RiskName("DMI"),_xll.RiskUnits("kg"))</f>
        <v>#NAME?</v>
      </c>
      <c r="M435" s="134" t="e" cm="1">
        <f t="array" aca="1" ref="M435" ca="1">_xll.RiskNormal(0.0243*L435,0.005*L435,_xll.RiskTruncateP(0.05,0.95),_xll.RiskName("Soil Intake"),_xll.RiskUnits("kg"))</f>
        <v>#NAME?</v>
      </c>
      <c r="N435" s="134" t="e">
        <f t="shared" ca="1" si="52"/>
        <v>#NAME?</v>
      </c>
      <c r="O435" s="134">
        <f t="shared" si="53"/>
        <v>0</v>
      </c>
      <c r="P435" s="134" t="e">
        <f t="shared" ca="1" si="56"/>
        <v>#NAME?</v>
      </c>
      <c r="Q435" s="134" t="e">
        <f t="shared" ca="1" si="56"/>
        <v>#NAME?</v>
      </c>
      <c r="R435" s="134" t="e">
        <f t="shared" ca="1" si="56"/>
        <v>#NAME?</v>
      </c>
      <c r="S435" s="134" t="e">
        <f t="shared" ca="1" si="54"/>
        <v>#NAME?</v>
      </c>
      <c r="T435" s="134" t="e" cm="1">
        <f t="array" aca="1" ref="T435" ca="1">U434-(U434*(0.5^(1/_xll.RiskNormal('SW7'!C$2,'SW7'!D$2,_xll.RiskTruncateP(0.05,0.95),_xll.RiskName("Halflife"),_xll.RiskUnits("d")))))</f>
        <v>#NAME?</v>
      </c>
      <c r="U435" s="134" t="e">
        <f t="shared" ca="1" si="55"/>
        <v>#NAME?</v>
      </c>
      <c r="V435" s="137" t="e" cm="1">
        <f t="array" aca="1" ref="V435" ca="1">(U435*_xll.RiskNormal('SW7'!C$3,'SW7'!D$3,_xll.RiskTruncateP(0.05,0.95),_xll.RiskName("PFAS MUSCLE FRAC"))/(B435*_xll.RiskNormal('SW7'!C$4,'SW7'!E$4,_xll.RiskTruncateP(0.05,0.95),_xll.RiskName("MUSCLE BW FRAC"))))/1000</f>
        <v>#NAME?</v>
      </c>
      <c r="W435" s="137" t="e" cm="1">
        <f t="array" aca="1" ref="W435" ca="1">V435/_xll.RiskNormal('SW7'!C$5,'SW7'!D$5,_xll.RiskTruncateP(0.05,0.95),_xll.RiskName("Serum Part"))</f>
        <v>#NAME?</v>
      </c>
    </row>
    <row r="436" spans="1:23" x14ac:dyDescent="0.35">
      <c r="A436" s="133">
        <f t="shared" si="51"/>
        <v>433</v>
      </c>
      <c r="B436" s="134" t="e" cm="1">
        <f t="array" aca="1" ref="B436" ca="1">B435+_xll.RiskNormal(0.5584 + 2*0.001787*A436 -3*0.00000155*A436^2 - 4*0.00000000133*A436^3,0.35*(0.5584 + 2*0.001787*A436 -3*0.00000155*A436^2 - 4*0.00000000133*A436^3),_xll.RiskTruncateP(0.05,0.95),_xll.RiskName("BW Gain"),_xll.RiskUnits("kg"))</f>
        <v>#NAME?</v>
      </c>
      <c r="C436" s="133" t="e" cm="1">
        <f t="array" aca="1" ref="C436" ca="1">_xll.RiskNormal(190,190*0.3941,_xll.RiskTruncateP(0.05,0.95),_xll.RiskName("Diet 1 Feed"),_xll.RiskUnits("ng/kg dry"))</f>
        <v>#NAME?</v>
      </c>
      <c r="D436" s="133">
        <v>0</v>
      </c>
      <c r="E436" s="163">
        <v>0</v>
      </c>
      <c r="F436" s="134"/>
      <c r="G436" s="134"/>
      <c r="H436" s="134"/>
      <c r="I436" s="134"/>
      <c r="J436" s="134"/>
      <c r="K436" s="134"/>
      <c r="L436" s="134" t="e" cm="1">
        <f t="array" aca="1" ref="L436" ca="1">_xll.RiskNormal(5.4702*LN(A436)-22.889,(5.4702*LN(A436)-22.889)*0.35,_xll.RiskTruncateP(0.05,0.95),_xll.RiskName("DMI"),_xll.RiskUnits("kg"))</f>
        <v>#NAME?</v>
      </c>
      <c r="M436" s="134" t="e" cm="1">
        <f t="array" aca="1" ref="M436" ca="1">_xll.RiskNormal(0.0243*L436,0.005*L436,_xll.RiskTruncateP(0.05,0.95),_xll.RiskName("Soil Intake"),_xll.RiskUnits("kg"))</f>
        <v>#NAME?</v>
      </c>
      <c r="N436" s="134" t="e">
        <f t="shared" ca="1" si="52"/>
        <v>#NAME?</v>
      </c>
      <c r="O436" s="134">
        <f t="shared" si="53"/>
        <v>0</v>
      </c>
      <c r="P436" s="134" t="e">
        <f t="shared" ca="1" si="56"/>
        <v>#NAME?</v>
      </c>
      <c r="Q436" s="134" t="e">
        <f t="shared" ca="1" si="56"/>
        <v>#NAME?</v>
      </c>
      <c r="R436" s="134" t="e">
        <f t="shared" ca="1" si="56"/>
        <v>#NAME?</v>
      </c>
      <c r="S436" s="134" t="e">
        <f t="shared" ca="1" si="54"/>
        <v>#NAME?</v>
      </c>
      <c r="T436" s="134" t="e" cm="1">
        <f t="array" aca="1" ref="T436" ca="1">U435-(U435*(0.5^(1/_xll.RiskNormal('SW7'!C$2,'SW7'!D$2,_xll.RiskTruncateP(0.05,0.95),_xll.RiskName("Halflife"),_xll.RiskUnits("d")))))</f>
        <v>#NAME?</v>
      </c>
      <c r="U436" s="134" t="e">
        <f t="shared" ca="1" si="55"/>
        <v>#NAME?</v>
      </c>
      <c r="V436" s="137" t="e" cm="1">
        <f t="array" aca="1" ref="V436" ca="1">(U436*_xll.RiskNormal('SW7'!C$3,'SW7'!D$3,_xll.RiskTruncateP(0.05,0.95),_xll.RiskName("PFAS MUSCLE FRAC"))/(B436*_xll.RiskNormal('SW7'!C$4,'SW7'!E$4,_xll.RiskTruncateP(0.05,0.95),_xll.RiskName("MUSCLE BW FRAC"))))/1000</f>
        <v>#NAME?</v>
      </c>
      <c r="W436" s="137" t="e" cm="1">
        <f t="array" aca="1" ref="W436" ca="1">V436/_xll.RiskNormal('SW7'!C$5,'SW7'!D$5,_xll.RiskTruncateP(0.05,0.95),_xll.RiskName("Serum Part"))</f>
        <v>#NAME?</v>
      </c>
    </row>
    <row r="437" spans="1:23" x14ac:dyDescent="0.35">
      <c r="A437" s="133">
        <f t="shared" si="51"/>
        <v>434</v>
      </c>
      <c r="B437" s="134" t="e" cm="1">
        <f t="array" aca="1" ref="B437" ca="1">B436+_xll.RiskNormal(0.5584 + 2*0.001787*A437 -3*0.00000155*A437^2 - 4*0.00000000133*A437^3,0.35*(0.5584 + 2*0.001787*A437 -3*0.00000155*A437^2 - 4*0.00000000133*A437^3),_xll.RiskTruncateP(0.05,0.95),_xll.RiskName("BW Gain"),_xll.RiskUnits("kg"))</f>
        <v>#NAME?</v>
      </c>
      <c r="C437" s="133" t="e" cm="1">
        <f t="array" aca="1" ref="C437" ca="1">_xll.RiskNormal(190,190*0.3941,_xll.RiskTruncateP(0.05,0.95),_xll.RiskName("Diet 1 Feed"),_xll.RiskUnits("ng/kg dry"))</f>
        <v>#NAME?</v>
      </c>
      <c r="D437" s="133">
        <v>0</v>
      </c>
      <c r="E437" s="163">
        <v>0</v>
      </c>
      <c r="F437" s="134"/>
      <c r="G437" s="134"/>
      <c r="H437" s="134"/>
      <c r="I437" s="134"/>
      <c r="J437" s="134"/>
      <c r="K437" s="134"/>
      <c r="L437" s="134" t="e" cm="1">
        <f t="array" aca="1" ref="L437" ca="1">_xll.RiskNormal(5.4702*LN(A437)-22.889,(5.4702*LN(A437)-22.889)*0.35,_xll.RiskTruncateP(0.05,0.95),_xll.RiskName("DMI"),_xll.RiskUnits("kg"))</f>
        <v>#NAME?</v>
      </c>
      <c r="M437" s="134" t="e" cm="1">
        <f t="array" aca="1" ref="M437" ca="1">_xll.RiskNormal(0.0243*L437,0.005*L437,_xll.RiskTruncateP(0.05,0.95),_xll.RiskName("Soil Intake"),_xll.RiskUnits("kg"))</f>
        <v>#NAME?</v>
      </c>
      <c r="N437" s="134" t="e">
        <f t="shared" ca="1" si="52"/>
        <v>#NAME?</v>
      </c>
      <c r="O437" s="134">
        <f t="shared" si="53"/>
        <v>0</v>
      </c>
      <c r="P437" s="134" t="e">
        <f t="shared" ca="1" si="56"/>
        <v>#NAME?</v>
      </c>
      <c r="Q437" s="134" t="e">
        <f t="shared" ca="1" si="56"/>
        <v>#NAME?</v>
      </c>
      <c r="R437" s="134" t="e">
        <f t="shared" ca="1" si="56"/>
        <v>#NAME?</v>
      </c>
      <c r="S437" s="134" t="e">
        <f t="shared" ca="1" si="54"/>
        <v>#NAME?</v>
      </c>
      <c r="T437" s="134" t="e" cm="1">
        <f t="array" aca="1" ref="T437" ca="1">U436-(U436*(0.5^(1/_xll.RiskNormal('SW7'!C$2,'SW7'!D$2,_xll.RiskTruncateP(0.05,0.95),_xll.RiskName("Halflife"),_xll.RiskUnits("d")))))</f>
        <v>#NAME?</v>
      </c>
      <c r="U437" s="134" t="e">
        <f t="shared" ca="1" si="55"/>
        <v>#NAME?</v>
      </c>
      <c r="V437" s="137" t="e" cm="1">
        <f t="array" aca="1" ref="V437" ca="1">(U437*_xll.RiskNormal('SW7'!C$3,'SW7'!D$3,_xll.RiskTruncateP(0.05,0.95),_xll.RiskName("PFAS MUSCLE FRAC"))/(B437*_xll.RiskNormal('SW7'!C$4,'SW7'!E$4,_xll.RiskTruncateP(0.05,0.95),_xll.RiskName("MUSCLE BW FRAC"))))/1000</f>
        <v>#NAME?</v>
      </c>
      <c r="W437" s="137" t="e" cm="1">
        <f t="array" aca="1" ref="W437" ca="1">V437/_xll.RiskNormal('SW7'!C$5,'SW7'!D$5,_xll.RiskTruncateP(0.05,0.95),_xll.RiskName("Serum Part"))</f>
        <v>#NAME?</v>
      </c>
    </row>
    <row r="438" spans="1:23" x14ac:dyDescent="0.35">
      <c r="A438" s="133">
        <f t="shared" si="51"/>
        <v>435</v>
      </c>
      <c r="B438" s="134" t="e" cm="1">
        <f t="array" aca="1" ref="B438" ca="1">B437+_xll.RiskNormal(0.5584 + 2*0.001787*A438 -3*0.00000155*A438^2 - 4*0.00000000133*A438^3,0.35*(0.5584 + 2*0.001787*A438 -3*0.00000155*A438^2 - 4*0.00000000133*A438^3),_xll.RiskTruncateP(0.05,0.95),_xll.RiskName("BW Gain"),_xll.RiskUnits("kg"))</f>
        <v>#NAME?</v>
      </c>
      <c r="C438" s="133" t="e" cm="1">
        <f t="array" aca="1" ref="C438" ca="1">_xll.RiskNormal(190,190*0.3941,_xll.RiskTruncateP(0.05,0.95),_xll.RiskName("Diet 1 Feed"),_xll.RiskUnits("ng/kg dry"))</f>
        <v>#NAME?</v>
      </c>
      <c r="D438" s="133">
        <v>0</v>
      </c>
      <c r="E438" s="163">
        <v>0</v>
      </c>
      <c r="F438" s="134"/>
      <c r="G438" s="134"/>
      <c r="H438" s="134"/>
      <c r="I438" s="134"/>
      <c r="J438" s="134"/>
      <c r="K438" s="134"/>
      <c r="L438" s="134" t="e" cm="1">
        <f t="array" aca="1" ref="L438" ca="1">_xll.RiskNormal(5.4702*LN(A438)-22.889,(5.4702*LN(A438)-22.889)*0.35,_xll.RiskTruncateP(0.05,0.95),_xll.RiskName("DMI"),_xll.RiskUnits("kg"))</f>
        <v>#NAME?</v>
      </c>
      <c r="M438" s="134" t="e" cm="1">
        <f t="array" aca="1" ref="M438" ca="1">_xll.RiskNormal(0.0243*L438,0.005*L438,_xll.RiskTruncateP(0.05,0.95),_xll.RiskName("Soil Intake"),_xll.RiskUnits("kg"))</f>
        <v>#NAME?</v>
      </c>
      <c r="N438" s="134" t="e">
        <f t="shared" ca="1" si="52"/>
        <v>#NAME?</v>
      </c>
      <c r="O438" s="134">
        <f t="shared" si="53"/>
        <v>0</v>
      </c>
      <c r="P438" s="134" t="e">
        <f t="shared" ca="1" si="56"/>
        <v>#NAME?</v>
      </c>
      <c r="Q438" s="134" t="e">
        <f t="shared" ca="1" si="56"/>
        <v>#NAME?</v>
      </c>
      <c r="R438" s="134" t="e">
        <f t="shared" ca="1" si="56"/>
        <v>#NAME?</v>
      </c>
      <c r="S438" s="134" t="e">
        <f t="shared" ca="1" si="54"/>
        <v>#NAME?</v>
      </c>
      <c r="T438" s="134" t="e" cm="1">
        <f t="array" aca="1" ref="T438" ca="1">U437-(U437*(0.5^(1/_xll.RiskNormal('SW7'!C$2,'SW7'!D$2,_xll.RiskTruncateP(0.05,0.95),_xll.RiskName("Halflife"),_xll.RiskUnits("d")))))</f>
        <v>#NAME?</v>
      </c>
      <c r="U438" s="134" t="e">
        <f t="shared" ca="1" si="55"/>
        <v>#NAME?</v>
      </c>
      <c r="V438" s="137" t="e" cm="1">
        <f t="array" aca="1" ref="V438" ca="1">(U438*_xll.RiskNormal('SW7'!C$3,'SW7'!D$3,_xll.RiskTruncateP(0.05,0.95),_xll.RiskName("PFAS MUSCLE FRAC"))/(B438*_xll.RiskNormal('SW7'!C$4,'SW7'!E$4,_xll.RiskTruncateP(0.05,0.95),_xll.RiskName("MUSCLE BW FRAC"))))/1000</f>
        <v>#NAME?</v>
      </c>
      <c r="W438" s="137" t="e" cm="1">
        <f t="array" aca="1" ref="W438" ca="1">V438/_xll.RiskNormal('SW7'!C$5,'SW7'!D$5,_xll.RiskTruncateP(0.05,0.95),_xll.RiskName("Serum Part"))</f>
        <v>#NAME?</v>
      </c>
    </row>
    <row r="439" spans="1:23" x14ac:dyDescent="0.35">
      <c r="A439" s="133">
        <f t="shared" si="51"/>
        <v>436</v>
      </c>
      <c r="B439" s="134" t="e" cm="1">
        <f t="array" aca="1" ref="B439" ca="1">B438+_xll.RiskNormal(0.5584 + 2*0.001787*A439 -3*0.00000155*A439^2 - 4*0.00000000133*A439^3,0.35*(0.5584 + 2*0.001787*A439 -3*0.00000155*A439^2 - 4*0.00000000133*A439^3),_xll.RiskTruncateP(0.05,0.95),_xll.RiskName("BW Gain"),_xll.RiskUnits("kg"))</f>
        <v>#NAME?</v>
      </c>
      <c r="C439" s="133" t="e" cm="1">
        <f t="array" aca="1" ref="C439" ca="1">_xll.RiskNormal(190,190*0.3941,_xll.RiskTruncateP(0.05,0.95),_xll.RiskName("Diet 1 Feed"),_xll.RiskUnits("ng/kg dry"))</f>
        <v>#NAME?</v>
      </c>
      <c r="D439" s="133">
        <v>0</v>
      </c>
      <c r="E439" s="163">
        <v>0</v>
      </c>
      <c r="F439" s="134"/>
      <c r="G439" s="134"/>
      <c r="H439" s="134"/>
      <c r="I439" s="134"/>
      <c r="J439" s="134"/>
      <c r="K439" s="134"/>
      <c r="L439" s="134" t="e" cm="1">
        <f t="array" aca="1" ref="L439" ca="1">_xll.RiskNormal(5.4702*LN(A439)-22.889,(5.4702*LN(A439)-22.889)*0.35,_xll.RiskTruncateP(0.05,0.95),_xll.RiskName("DMI"),_xll.RiskUnits("kg"))</f>
        <v>#NAME?</v>
      </c>
      <c r="M439" s="134" t="e" cm="1">
        <f t="array" aca="1" ref="M439" ca="1">_xll.RiskNormal(0.0243*L439,0.005*L439,_xll.RiskTruncateP(0.05,0.95),_xll.RiskName("Soil Intake"),_xll.RiskUnits("kg"))</f>
        <v>#NAME?</v>
      </c>
      <c r="N439" s="134" t="e">
        <f t="shared" ca="1" si="52"/>
        <v>#NAME?</v>
      </c>
      <c r="O439" s="134">
        <f t="shared" si="53"/>
        <v>0</v>
      </c>
      <c r="P439" s="134" t="e">
        <f t="shared" ca="1" si="56"/>
        <v>#NAME?</v>
      </c>
      <c r="Q439" s="134" t="e">
        <f t="shared" ca="1" si="56"/>
        <v>#NAME?</v>
      </c>
      <c r="R439" s="134" t="e">
        <f t="shared" ca="1" si="56"/>
        <v>#NAME?</v>
      </c>
      <c r="S439" s="134" t="e">
        <f t="shared" ca="1" si="54"/>
        <v>#NAME?</v>
      </c>
      <c r="T439" s="134" t="e" cm="1">
        <f t="array" aca="1" ref="T439" ca="1">U438-(U438*(0.5^(1/_xll.RiskNormal('SW7'!C$2,'SW7'!D$2,_xll.RiskTruncateP(0.05,0.95),_xll.RiskName("Halflife"),_xll.RiskUnits("d")))))</f>
        <v>#NAME?</v>
      </c>
      <c r="U439" s="134" t="e">
        <f t="shared" ca="1" si="55"/>
        <v>#NAME?</v>
      </c>
      <c r="V439" s="137" t="e" cm="1">
        <f t="array" aca="1" ref="V439" ca="1">(U439*_xll.RiskNormal('SW7'!C$3,'SW7'!D$3,_xll.RiskTruncateP(0.05,0.95),_xll.RiskName("PFAS MUSCLE FRAC"))/(B439*_xll.RiskNormal('SW7'!C$4,'SW7'!E$4,_xll.RiskTruncateP(0.05,0.95),_xll.RiskName("MUSCLE BW FRAC"))))/1000</f>
        <v>#NAME?</v>
      </c>
      <c r="W439" s="137" t="e" cm="1">
        <f t="array" aca="1" ref="W439" ca="1">V439/_xll.RiskNormal('SW7'!C$5,'SW7'!D$5,_xll.RiskTruncateP(0.05,0.95),_xll.RiskName("Serum Part"))</f>
        <v>#NAME?</v>
      </c>
    </row>
    <row r="440" spans="1:23" x14ac:dyDescent="0.35">
      <c r="A440" s="133">
        <f t="shared" si="51"/>
        <v>437</v>
      </c>
      <c r="B440" s="134" t="e" cm="1">
        <f t="array" aca="1" ref="B440" ca="1">B439+_xll.RiskNormal(0.5584 + 2*0.001787*A440 -3*0.00000155*A440^2 - 4*0.00000000133*A440^3,0.35*(0.5584 + 2*0.001787*A440 -3*0.00000155*A440^2 - 4*0.00000000133*A440^3),_xll.RiskTruncateP(0.05,0.95),_xll.RiskName("BW Gain"),_xll.RiskUnits("kg"))</f>
        <v>#NAME?</v>
      </c>
      <c r="C440" s="133" t="e" cm="1">
        <f t="array" aca="1" ref="C440" ca="1">_xll.RiskNormal(190,190*0.3941,_xll.RiskTruncateP(0.05,0.95),_xll.RiskName("Diet 1 Feed"),_xll.RiskUnits("ng/kg dry"))</f>
        <v>#NAME?</v>
      </c>
      <c r="D440" s="133">
        <v>0</v>
      </c>
      <c r="E440" s="163">
        <v>0</v>
      </c>
      <c r="F440" s="134"/>
      <c r="G440" s="134"/>
      <c r="H440" s="134"/>
      <c r="I440" s="134"/>
      <c r="J440" s="134"/>
      <c r="K440" s="134"/>
      <c r="L440" s="134" t="e" cm="1">
        <f t="array" aca="1" ref="L440" ca="1">_xll.RiskNormal(5.4702*LN(A440)-22.889,(5.4702*LN(A440)-22.889)*0.35,_xll.RiskTruncateP(0.05,0.95),_xll.RiskName("DMI"),_xll.RiskUnits("kg"))</f>
        <v>#NAME?</v>
      </c>
      <c r="M440" s="134" t="e" cm="1">
        <f t="array" aca="1" ref="M440" ca="1">_xll.RiskNormal(0.0243*L440,0.005*L440,_xll.RiskTruncateP(0.05,0.95),_xll.RiskName("Soil Intake"),_xll.RiskUnits("kg"))</f>
        <v>#NAME?</v>
      </c>
      <c r="N440" s="134" t="e">
        <f t="shared" ca="1" si="52"/>
        <v>#NAME?</v>
      </c>
      <c r="O440" s="134">
        <f t="shared" si="53"/>
        <v>0</v>
      </c>
      <c r="P440" s="134" t="e">
        <f t="shared" ca="1" si="56"/>
        <v>#NAME?</v>
      </c>
      <c r="Q440" s="134" t="e">
        <f t="shared" ca="1" si="56"/>
        <v>#NAME?</v>
      </c>
      <c r="R440" s="134" t="e">
        <f t="shared" ca="1" si="56"/>
        <v>#NAME?</v>
      </c>
      <c r="S440" s="134" t="e">
        <f t="shared" ca="1" si="54"/>
        <v>#NAME?</v>
      </c>
      <c r="T440" s="134" t="e" cm="1">
        <f t="array" aca="1" ref="T440" ca="1">U439-(U439*(0.5^(1/_xll.RiskNormal('SW7'!C$2,'SW7'!D$2,_xll.RiskTruncateP(0.05,0.95),_xll.RiskName("Halflife"),_xll.RiskUnits("d")))))</f>
        <v>#NAME?</v>
      </c>
      <c r="U440" s="134" t="e">
        <f t="shared" ca="1" si="55"/>
        <v>#NAME?</v>
      </c>
      <c r="V440" s="137" t="e" cm="1">
        <f t="array" aca="1" ref="V440" ca="1">(U440*_xll.RiskNormal('SW7'!C$3,'SW7'!D$3,_xll.RiskTruncateP(0.05,0.95),_xll.RiskName("PFAS MUSCLE FRAC"))/(B440*_xll.RiskNormal('SW7'!C$4,'SW7'!E$4,_xll.RiskTruncateP(0.05,0.95),_xll.RiskName("MUSCLE BW FRAC"))))/1000</f>
        <v>#NAME?</v>
      </c>
      <c r="W440" s="137" t="e" cm="1">
        <f t="array" aca="1" ref="W440" ca="1">V440/_xll.RiskNormal('SW7'!C$5,'SW7'!D$5,_xll.RiskTruncateP(0.05,0.95),_xll.RiskName("Serum Part"))</f>
        <v>#NAME?</v>
      </c>
    </row>
    <row r="441" spans="1:23" x14ac:dyDescent="0.35">
      <c r="A441" s="133">
        <f t="shared" si="51"/>
        <v>438</v>
      </c>
      <c r="B441" s="134" t="e" cm="1">
        <f t="array" aca="1" ref="B441" ca="1">B440+_xll.RiskNormal(0.5584 + 2*0.001787*A441 -3*0.00000155*A441^2 - 4*0.00000000133*A441^3,0.35*(0.5584 + 2*0.001787*A441 -3*0.00000155*A441^2 - 4*0.00000000133*A441^3),_xll.RiskTruncateP(0.05,0.95),_xll.RiskName("BW Gain"),_xll.RiskUnits("kg"))</f>
        <v>#NAME?</v>
      </c>
      <c r="C441" s="133" t="e" cm="1">
        <f t="array" aca="1" ref="C441" ca="1">_xll.RiskNormal(190,190*0.3941,_xll.RiskTruncateP(0.05,0.95),_xll.RiskName("Diet 1 Feed"),_xll.RiskUnits("ng/kg dry"))</f>
        <v>#NAME?</v>
      </c>
      <c r="D441" s="133">
        <v>0</v>
      </c>
      <c r="E441" s="163">
        <v>0</v>
      </c>
      <c r="F441" s="134"/>
      <c r="G441" s="134"/>
      <c r="H441" s="134"/>
      <c r="I441" s="134"/>
      <c r="J441" s="134"/>
      <c r="K441" s="134"/>
      <c r="L441" s="134" t="e" cm="1">
        <f t="array" aca="1" ref="L441" ca="1">_xll.RiskNormal(5.4702*LN(A441)-22.889,(5.4702*LN(A441)-22.889)*0.35,_xll.RiskTruncateP(0.05,0.95),_xll.RiskName("DMI"),_xll.RiskUnits("kg"))</f>
        <v>#NAME?</v>
      </c>
      <c r="M441" s="134" t="e" cm="1">
        <f t="array" aca="1" ref="M441" ca="1">_xll.RiskNormal(0.0243*L441,0.005*L441,_xll.RiskTruncateP(0.05,0.95),_xll.RiskName("Soil Intake"),_xll.RiskUnits("kg"))</f>
        <v>#NAME?</v>
      </c>
      <c r="N441" s="134" t="e">
        <f t="shared" ca="1" si="52"/>
        <v>#NAME?</v>
      </c>
      <c r="O441" s="134">
        <f t="shared" si="53"/>
        <v>0</v>
      </c>
      <c r="P441" s="134" t="e">
        <f t="shared" ca="1" si="56"/>
        <v>#NAME?</v>
      </c>
      <c r="Q441" s="134" t="e">
        <f t="shared" ca="1" si="56"/>
        <v>#NAME?</v>
      </c>
      <c r="R441" s="134" t="e">
        <f t="shared" ca="1" si="56"/>
        <v>#NAME?</v>
      </c>
      <c r="S441" s="134" t="e">
        <f t="shared" ca="1" si="54"/>
        <v>#NAME?</v>
      </c>
      <c r="T441" s="134" t="e" cm="1">
        <f t="array" aca="1" ref="T441" ca="1">U440-(U440*(0.5^(1/_xll.RiskNormal('SW7'!C$2,'SW7'!D$2,_xll.RiskTruncateP(0.05,0.95),_xll.RiskName("Halflife"),_xll.RiskUnits("d")))))</f>
        <v>#NAME?</v>
      </c>
      <c r="U441" s="134" t="e">
        <f t="shared" ca="1" si="55"/>
        <v>#NAME?</v>
      </c>
      <c r="V441" s="137" t="e" cm="1">
        <f t="array" aca="1" ref="V441" ca="1">(U441*_xll.RiskNormal('SW7'!C$3,'SW7'!D$3,_xll.RiskTruncateP(0.05,0.95),_xll.RiskName("PFAS MUSCLE FRAC"))/(B441*_xll.RiskNormal('SW7'!C$4,'SW7'!E$4,_xll.RiskTruncateP(0.05,0.95),_xll.RiskName("MUSCLE BW FRAC"))))/1000</f>
        <v>#NAME?</v>
      </c>
      <c r="W441" s="137" t="e" cm="1">
        <f t="array" aca="1" ref="W441" ca="1">V441/_xll.RiskNormal('SW7'!C$5,'SW7'!D$5,_xll.RiskTruncateP(0.05,0.95),_xll.RiskName("Serum Part"))</f>
        <v>#NAME?</v>
      </c>
    </row>
    <row r="442" spans="1:23" x14ac:dyDescent="0.35">
      <c r="A442" s="133">
        <f t="shared" si="51"/>
        <v>439</v>
      </c>
      <c r="B442" s="134" t="e" cm="1">
        <f t="array" aca="1" ref="B442" ca="1">B441+_xll.RiskNormal(0.5584 + 2*0.001787*A442 -3*0.00000155*A442^2 - 4*0.00000000133*A442^3,0.35*(0.5584 + 2*0.001787*A442 -3*0.00000155*A442^2 - 4*0.00000000133*A442^3),_xll.RiskTruncateP(0.05,0.95),_xll.RiskName("BW Gain"),_xll.RiskUnits("kg"))</f>
        <v>#NAME?</v>
      </c>
      <c r="C442" s="133" t="e" cm="1">
        <f t="array" aca="1" ref="C442" ca="1">_xll.RiskNormal(190,190*0.3941,_xll.RiskTruncateP(0.05,0.95),_xll.RiskName("Diet 1 Feed"),_xll.RiskUnits("ng/kg dry"))</f>
        <v>#NAME?</v>
      </c>
      <c r="D442" s="133">
        <v>0</v>
      </c>
      <c r="E442" s="163">
        <v>0</v>
      </c>
      <c r="F442" s="134"/>
      <c r="G442" s="134"/>
      <c r="H442" s="134"/>
      <c r="I442" s="134"/>
      <c r="J442" s="134"/>
      <c r="K442" s="134"/>
      <c r="L442" s="134" t="e" cm="1">
        <f t="array" aca="1" ref="L442" ca="1">_xll.RiskNormal(5.4702*LN(A442)-22.889,(5.4702*LN(A442)-22.889)*0.35,_xll.RiskTruncateP(0.05,0.95),_xll.RiskName("DMI"),_xll.RiskUnits("kg"))</f>
        <v>#NAME?</v>
      </c>
      <c r="M442" s="134" t="e" cm="1">
        <f t="array" aca="1" ref="M442" ca="1">_xll.RiskNormal(0.0243*L442,0.005*L442,_xll.RiskTruncateP(0.05,0.95),_xll.RiskName("Soil Intake"),_xll.RiskUnits("kg"))</f>
        <v>#NAME?</v>
      </c>
      <c r="N442" s="134" t="e">
        <f t="shared" ca="1" si="52"/>
        <v>#NAME?</v>
      </c>
      <c r="O442" s="134">
        <f t="shared" si="53"/>
        <v>0</v>
      </c>
      <c r="P442" s="134" t="e">
        <f t="shared" ca="1" si="56"/>
        <v>#NAME?</v>
      </c>
      <c r="Q442" s="134" t="e">
        <f t="shared" ca="1" si="56"/>
        <v>#NAME?</v>
      </c>
      <c r="R442" s="134" t="e">
        <f t="shared" ca="1" si="56"/>
        <v>#NAME?</v>
      </c>
      <c r="S442" s="134" t="e">
        <f t="shared" ca="1" si="54"/>
        <v>#NAME?</v>
      </c>
      <c r="T442" s="134" t="e" cm="1">
        <f t="array" aca="1" ref="T442" ca="1">U441-(U441*(0.5^(1/_xll.RiskNormal('SW7'!C$2,'SW7'!D$2,_xll.RiskTruncateP(0.05,0.95),_xll.RiskName("Halflife"),_xll.RiskUnits("d")))))</f>
        <v>#NAME?</v>
      </c>
      <c r="U442" s="134" t="e">
        <f t="shared" ca="1" si="55"/>
        <v>#NAME?</v>
      </c>
      <c r="V442" s="137" t="e" cm="1">
        <f t="array" aca="1" ref="V442" ca="1">(U442*_xll.RiskNormal('SW7'!C$3,'SW7'!D$3,_xll.RiskTruncateP(0.05,0.95),_xll.RiskName("PFAS MUSCLE FRAC"))/(B442*_xll.RiskNormal('SW7'!C$4,'SW7'!E$4,_xll.RiskTruncateP(0.05,0.95),_xll.RiskName("MUSCLE BW FRAC"))))/1000</f>
        <v>#NAME?</v>
      </c>
      <c r="W442" s="137" t="e" cm="1">
        <f t="array" aca="1" ref="W442" ca="1">V442/_xll.RiskNormal('SW7'!C$5,'SW7'!D$5,_xll.RiskTruncateP(0.05,0.95),_xll.RiskName("Serum Part"))</f>
        <v>#NAME?</v>
      </c>
    </row>
    <row r="443" spans="1:23" x14ac:dyDescent="0.35">
      <c r="A443" s="133">
        <f t="shared" si="51"/>
        <v>440</v>
      </c>
      <c r="B443" s="134" t="e" cm="1">
        <f t="array" aca="1" ref="B443" ca="1">B442+_xll.RiskNormal(0.5584 + 2*0.001787*A443 -3*0.00000155*A443^2 - 4*0.00000000133*A443^3,0.35*(0.5584 + 2*0.001787*A443 -3*0.00000155*A443^2 - 4*0.00000000133*A443^3),_xll.RiskTruncateP(0.05,0.95),_xll.RiskName("BW Gain"),_xll.RiskUnits("kg"))</f>
        <v>#NAME?</v>
      </c>
      <c r="C443" s="133" t="e" cm="1">
        <f t="array" aca="1" ref="C443" ca="1">_xll.RiskNormal(190,190*0.3941,_xll.RiskTruncateP(0.05,0.95),_xll.RiskName("Diet 1 Feed"),_xll.RiskUnits("ng/kg dry"))</f>
        <v>#NAME?</v>
      </c>
      <c r="D443" s="133">
        <v>0</v>
      </c>
      <c r="E443" s="163">
        <v>0</v>
      </c>
      <c r="F443" s="134"/>
      <c r="G443" s="134"/>
      <c r="H443" s="134"/>
      <c r="I443" s="134"/>
      <c r="J443" s="134"/>
      <c r="K443" s="134"/>
      <c r="L443" s="134" t="e" cm="1">
        <f t="array" aca="1" ref="L443" ca="1">_xll.RiskNormal(5.4702*LN(A443)-22.889,(5.4702*LN(A443)-22.889)*0.35,_xll.RiskTruncateP(0.05,0.95),_xll.RiskName("DMI"),_xll.RiskUnits("kg"))</f>
        <v>#NAME?</v>
      </c>
      <c r="M443" s="134" t="e" cm="1">
        <f t="array" aca="1" ref="M443" ca="1">_xll.RiskNormal(0.0243*L443,0.005*L443,_xll.RiskTruncateP(0.05,0.95),_xll.RiskName("Soil Intake"),_xll.RiskUnits("kg"))</f>
        <v>#NAME?</v>
      </c>
      <c r="N443" s="134" t="e">
        <f t="shared" ca="1" si="52"/>
        <v>#NAME?</v>
      </c>
      <c r="O443" s="134">
        <f t="shared" si="53"/>
        <v>0</v>
      </c>
      <c r="P443" s="134" t="e">
        <f t="shared" ca="1" si="56"/>
        <v>#NAME?</v>
      </c>
      <c r="Q443" s="134" t="e">
        <f t="shared" ca="1" si="56"/>
        <v>#NAME?</v>
      </c>
      <c r="R443" s="134" t="e">
        <f t="shared" ca="1" si="56"/>
        <v>#NAME?</v>
      </c>
      <c r="S443" s="134" t="e">
        <f t="shared" ca="1" si="54"/>
        <v>#NAME?</v>
      </c>
      <c r="T443" s="134" t="e" cm="1">
        <f t="array" aca="1" ref="T443" ca="1">U442-(U442*(0.5^(1/_xll.RiskNormal('SW7'!C$2,'SW7'!D$2,_xll.RiskTruncateP(0.05,0.95),_xll.RiskName("Halflife"),_xll.RiskUnits("d")))))</f>
        <v>#NAME?</v>
      </c>
      <c r="U443" s="134" t="e">
        <f t="shared" ca="1" si="55"/>
        <v>#NAME?</v>
      </c>
      <c r="V443" s="137" t="e" cm="1">
        <f t="array" aca="1" ref="V443" ca="1">(U443*_xll.RiskNormal('SW7'!C$3,'SW7'!D$3,_xll.RiskTruncateP(0.05,0.95),_xll.RiskName("PFAS MUSCLE FRAC"))/(B443*_xll.RiskNormal('SW7'!C$4,'SW7'!E$4,_xll.RiskTruncateP(0.05,0.95),_xll.RiskName("MUSCLE BW FRAC"))))/1000</f>
        <v>#NAME?</v>
      </c>
      <c r="W443" s="137" t="e" cm="1">
        <f t="array" aca="1" ref="W443" ca="1">V443/_xll.RiskNormal('SW7'!C$5,'SW7'!D$5,_xll.RiskTruncateP(0.05,0.95),_xll.RiskName("Serum Part"))</f>
        <v>#NAME?</v>
      </c>
    </row>
    <row r="444" spans="1:23" x14ac:dyDescent="0.35">
      <c r="A444" s="133">
        <f t="shared" si="51"/>
        <v>441</v>
      </c>
      <c r="B444" s="134" t="e" cm="1">
        <f t="array" aca="1" ref="B444" ca="1">B443+_xll.RiskNormal(0.5584 + 2*0.001787*A444 -3*0.00000155*A444^2 - 4*0.00000000133*A444^3,0.35*(0.5584 + 2*0.001787*A444 -3*0.00000155*A444^2 - 4*0.00000000133*A444^3),_xll.RiskTruncateP(0.05,0.95),_xll.RiskName("BW Gain"),_xll.RiskUnits("kg"))</f>
        <v>#NAME?</v>
      </c>
      <c r="C444" s="133" t="e" cm="1">
        <f t="array" aca="1" ref="C444" ca="1">_xll.RiskNormal(190,190*0.3941,_xll.RiskTruncateP(0.05,0.95),_xll.RiskName("Diet 1 Feed"),_xll.RiskUnits("ng/kg dry"))</f>
        <v>#NAME?</v>
      </c>
      <c r="D444" s="133">
        <v>0</v>
      </c>
      <c r="E444" s="163">
        <v>0</v>
      </c>
      <c r="F444" s="134"/>
      <c r="G444" s="134"/>
      <c r="H444" s="134"/>
      <c r="I444" s="134"/>
      <c r="J444" s="134"/>
      <c r="K444" s="134"/>
      <c r="L444" s="134" t="e" cm="1">
        <f t="array" aca="1" ref="L444" ca="1">_xll.RiskNormal(5.4702*LN(A444)-22.889,(5.4702*LN(A444)-22.889)*0.35,_xll.RiskTruncateP(0.05,0.95),_xll.RiskName("DMI"),_xll.RiskUnits("kg"))</f>
        <v>#NAME?</v>
      </c>
      <c r="M444" s="134" t="e" cm="1">
        <f t="array" aca="1" ref="M444" ca="1">_xll.RiskNormal(0.0243*L444,0.005*L444,_xll.RiskTruncateP(0.05,0.95),_xll.RiskName("Soil Intake"),_xll.RiskUnits("kg"))</f>
        <v>#NAME?</v>
      </c>
      <c r="N444" s="134" t="e">
        <f t="shared" ca="1" si="52"/>
        <v>#NAME?</v>
      </c>
      <c r="O444" s="134">
        <f t="shared" si="53"/>
        <v>0</v>
      </c>
      <c r="P444" s="134" t="e">
        <f t="shared" ca="1" si="56"/>
        <v>#NAME?</v>
      </c>
      <c r="Q444" s="134" t="e">
        <f t="shared" ca="1" si="56"/>
        <v>#NAME?</v>
      </c>
      <c r="R444" s="134" t="e">
        <f t="shared" ca="1" si="56"/>
        <v>#NAME?</v>
      </c>
      <c r="S444" s="134" t="e">
        <f t="shared" ca="1" si="54"/>
        <v>#NAME?</v>
      </c>
      <c r="T444" s="134" t="e" cm="1">
        <f t="array" aca="1" ref="T444" ca="1">U443-(U443*(0.5^(1/_xll.RiskNormal('SW7'!C$2,'SW7'!D$2,_xll.RiskTruncateP(0.05,0.95),_xll.RiskName("Halflife"),_xll.RiskUnits("d")))))</f>
        <v>#NAME?</v>
      </c>
      <c r="U444" s="134" t="e">
        <f t="shared" ca="1" si="55"/>
        <v>#NAME?</v>
      </c>
      <c r="V444" s="137" t="e" cm="1">
        <f t="array" aca="1" ref="V444" ca="1">(U444*_xll.RiskNormal('SW7'!C$3,'SW7'!D$3,_xll.RiskTruncateP(0.05,0.95),_xll.RiskName("PFAS MUSCLE FRAC"))/(B444*_xll.RiskNormal('SW7'!C$4,'SW7'!E$4,_xll.RiskTruncateP(0.05,0.95),_xll.RiskName("MUSCLE BW FRAC"))))/1000</f>
        <v>#NAME?</v>
      </c>
      <c r="W444" s="137" t="e" cm="1">
        <f t="array" aca="1" ref="W444" ca="1">V444/_xll.RiskNormal('SW7'!C$5,'SW7'!D$5,_xll.RiskTruncateP(0.05,0.95),_xll.RiskName("Serum Part"))</f>
        <v>#NAME?</v>
      </c>
    </row>
    <row r="445" spans="1:23" x14ac:dyDescent="0.35">
      <c r="A445" s="133">
        <f t="shared" si="51"/>
        <v>442</v>
      </c>
      <c r="B445" s="134" t="e" cm="1">
        <f t="array" aca="1" ref="B445" ca="1">B444+_xll.RiskNormal(0.5584 + 2*0.001787*A445 -3*0.00000155*A445^2 - 4*0.00000000133*A445^3,0.35*(0.5584 + 2*0.001787*A445 -3*0.00000155*A445^2 - 4*0.00000000133*A445^3),_xll.RiskTruncateP(0.05,0.95),_xll.RiskName("BW Gain"),_xll.RiskUnits("kg"))</f>
        <v>#NAME?</v>
      </c>
      <c r="C445" s="133" t="e" cm="1">
        <f t="array" aca="1" ref="C445" ca="1">_xll.RiskNormal(190,190*0.3941,_xll.RiskTruncateP(0.05,0.95),_xll.RiskName("Diet 1 Feed"),_xll.RiskUnits("ng/kg dry"))</f>
        <v>#NAME?</v>
      </c>
      <c r="D445" s="133">
        <v>0</v>
      </c>
      <c r="E445" s="163">
        <v>0</v>
      </c>
      <c r="F445" s="134"/>
      <c r="G445" s="134"/>
      <c r="H445" s="134"/>
      <c r="I445" s="134"/>
      <c r="J445" s="134"/>
      <c r="K445" s="134"/>
      <c r="L445" s="134" t="e" cm="1">
        <f t="array" aca="1" ref="L445" ca="1">_xll.RiskNormal(5.4702*LN(A445)-22.889,(5.4702*LN(A445)-22.889)*0.35,_xll.RiskTruncateP(0.05,0.95),_xll.RiskName("DMI"),_xll.RiskUnits("kg"))</f>
        <v>#NAME?</v>
      </c>
      <c r="M445" s="134" t="e" cm="1">
        <f t="array" aca="1" ref="M445" ca="1">_xll.RiskNormal(0.0243*L445,0.005*L445,_xll.RiskTruncateP(0.05,0.95),_xll.RiskName("Soil Intake"),_xll.RiskUnits("kg"))</f>
        <v>#NAME?</v>
      </c>
      <c r="N445" s="134" t="e">
        <f t="shared" ca="1" si="52"/>
        <v>#NAME?</v>
      </c>
      <c r="O445" s="134">
        <f t="shared" si="53"/>
        <v>0</v>
      </c>
      <c r="P445" s="134" t="e">
        <f t="shared" ca="1" si="56"/>
        <v>#NAME?</v>
      </c>
      <c r="Q445" s="134" t="e">
        <f t="shared" ca="1" si="56"/>
        <v>#NAME?</v>
      </c>
      <c r="R445" s="134" t="e">
        <f t="shared" ca="1" si="56"/>
        <v>#NAME?</v>
      </c>
      <c r="S445" s="134" t="e">
        <f t="shared" ca="1" si="54"/>
        <v>#NAME?</v>
      </c>
      <c r="T445" s="134" t="e" cm="1">
        <f t="array" aca="1" ref="T445" ca="1">U444-(U444*(0.5^(1/_xll.RiskNormal('SW7'!C$2,'SW7'!D$2,_xll.RiskTruncateP(0.05,0.95),_xll.RiskName("Halflife"),_xll.RiskUnits("d")))))</f>
        <v>#NAME?</v>
      </c>
      <c r="U445" s="134" t="e">
        <f t="shared" ca="1" si="55"/>
        <v>#NAME?</v>
      </c>
      <c r="V445" s="137" t="e" cm="1">
        <f t="array" aca="1" ref="V445" ca="1">(U445*_xll.RiskNormal('SW7'!C$3,'SW7'!D$3,_xll.RiskTruncateP(0.05,0.95),_xll.RiskName("PFAS MUSCLE FRAC"))/(B445*_xll.RiskNormal('SW7'!C$4,'SW7'!E$4,_xll.RiskTruncateP(0.05,0.95),_xll.RiskName("MUSCLE BW FRAC"))))/1000</f>
        <v>#NAME?</v>
      </c>
      <c r="W445" s="137" t="e" cm="1">
        <f t="array" aca="1" ref="W445" ca="1">V445/_xll.RiskNormal('SW7'!C$5,'SW7'!D$5,_xll.RiskTruncateP(0.05,0.95),_xll.RiskName("Serum Part"))</f>
        <v>#NAME?</v>
      </c>
    </row>
    <row r="446" spans="1:23" x14ac:dyDescent="0.35">
      <c r="A446" s="133">
        <f t="shared" si="51"/>
        <v>443</v>
      </c>
      <c r="B446" s="134" t="e" cm="1">
        <f t="array" aca="1" ref="B446" ca="1">B445+_xll.RiskNormal(0.5584 + 2*0.001787*A446 -3*0.00000155*A446^2 - 4*0.00000000133*A446^3,0.35*(0.5584 + 2*0.001787*A446 -3*0.00000155*A446^2 - 4*0.00000000133*A446^3),_xll.RiskTruncateP(0.05,0.95),_xll.RiskName("BW Gain"),_xll.RiskUnits("kg"))</f>
        <v>#NAME?</v>
      </c>
      <c r="C446" s="133" t="e" cm="1">
        <f t="array" aca="1" ref="C446" ca="1">_xll.RiskNormal(190,190*0.3941,_xll.RiskTruncateP(0.05,0.95),_xll.RiskName("Diet 1 Feed"),_xll.RiskUnits("ng/kg dry"))</f>
        <v>#NAME?</v>
      </c>
      <c r="D446" s="133">
        <v>0</v>
      </c>
      <c r="E446" s="163">
        <v>0</v>
      </c>
      <c r="F446" s="134"/>
      <c r="G446" s="134"/>
      <c r="H446" s="134"/>
      <c r="I446" s="134"/>
      <c r="J446" s="134"/>
      <c r="K446" s="134"/>
      <c r="L446" s="134" t="e" cm="1">
        <f t="array" aca="1" ref="L446" ca="1">_xll.RiskNormal(5.4702*LN(A446)-22.889,(5.4702*LN(A446)-22.889)*0.35,_xll.RiskTruncateP(0.05,0.95),_xll.RiskName("DMI"),_xll.RiskUnits("kg"))</f>
        <v>#NAME?</v>
      </c>
      <c r="M446" s="134" t="e" cm="1">
        <f t="array" aca="1" ref="M446" ca="1">_xll.RiskNormal(0.0243*L446,0.005*L446,_xll.RiskTruncateP(0.05,0.95),_xll.RiskName("Soil Intake"),_xll.RiskUnits("kg"))</f>
        <v>#NAME?</v>
      </c>
      <c r="N446" s="134" t="e">
        <f t="shared" ca="1" si="52"/>
        <v>#NAME?</v>
      </c>
      <c r="O446" s="134">
        <f t="shared" si="53"/>
        <v>0</v>
      </c>
      <c r="P446" s="134" t="e">
        <f t="shared" ca="1" si="56"/>
        <v>#NAME?</v>
      </c>
      <c r="Q446" s="134" t="e">
        <f t="shared" ca="1" si="56"/>
        <v>#NAME?</v>
      </c>
      <c r="R446" s="134" t="e">
        <f t="shared" ca="1" si="56"/>
        <v>#NAME?</v>
      </c>
      <c r="S446" s="134" t="e">
        <f t="shared" ca="1" si="54"/>
        <v>#NAME?</v>
      </c>
      <c r="T446" s="134" t="e" cm="1">
        <f t="array" aca="1" ref="T446" ca="1">U445-(U445*(0.5^(1/_xll.RiskNormal('SW7'!C$2,'SW7'!D$2,_xll.RiskTruncateP(0.05,0.95),_xll.RiskName("Halflife"),_xll.RiskUnits("d")))))</f>
        <v>#NAME?</v>
      </c>
      <c r="U446" s="134" t="e">
        <f t="shared" ca="1" si="55"/>
        <v>#NAME?</v>
      </c>
      <c r="V446" s="137" t="e" cm="1">
        <f t="array" aca="1" ref="V446" ca="1">(U446*_xll.RiskNormal('SW7'!C$3,'SW7'!D$3,_xll.RiskTruncateP(0.05,0.95),_xll.RiskName("PFAS MUSCLE FRAC"))/(B446*_xll.RiskNormal('SW7'!C$4,'SW7'!E$4,_xll.RiskTruncateP(0.05,0.95),_xll.RiskName("MUSCLE BW FRAC"))))/1000</f>
        <v>#NAME?</v>
      </c>
      <c r="W446" s="137" t="e" cm="1">
        <f t="array" aca="1" ref="W446" ca="1">V446/_xll.RiskNormal('SW7'!C$5,'SW7'!D$5,_xll.RiskTruncateP(0.05,0.95),_xll.RiskName("Serum Part"))</f>
        <v>#NAME?</v>
      </c>
    </row>
    <row r="447" spans="1:23" x14ac:dyDescent="0.35">
      <c r="A447" s="133">
        <f t="shared" si="51"/>
        <v>444</v>
      </c>
      <c r="B447" s="134" t="e" cm="1">
        <f t="array" aca="1" ref="B447" ca="1">B446+_xll.RiskNormal(0.5584 + 2*0.001787*A447 -3*0.00000155*A447^2 - 4*0.00000000133*A447^3,0.35*(0.5584 + 2*0.001787*A447 -3*0.00000155*A447^2 - 4*0.00000000133*A447^3),_xll.RiskTruncateP(0.05,0.95),_xll.RiskName("BW Gain"),_xll.RiskUnits("kg"))</f>
        <v>#NAME?</v>
      </c>
      <c r="C447" s="133" t="e" cm="1">
        <f t="array" aca="1" ref="C447" ca="1">_xll.RiskNormal(190,190*0.3941,_xll.RiskTruncateP(0.05,0.95),_xll.RiskName("Diet 1 Feed"),_xll.RiskUnits("ng/kg dry"))</f>
        <v>#NAME?</v>
      </c>
      <c r="D447" s="133">
        <v>0</v>
      </c>
      <c r="E447" s="163">
        <v>0</v>
      </c>
      <c r="F447" s="134"/>
      <c r="G447" s="134"/>
      <c r="H447" s="134"/>
      <c r="I447" s="134"/>
      <c r="J447" s="134"/>
      <c r="K447" s="134"/>
      <c r="L447" s="134" t="e" cm="1">
        <f t="array" aca="1" ref="L447" ca="1">_xll.RiskNormal(5.4702*LN(A447)-22.889,(5.4702*LN(A447)-22.889)*0.35,_xll.RiskTruncateP(0.05,0.95),_xll.RiskName("DMI"),_xll.RiskUnits("kg"))</f>
        <v>#NAME?</v>
      </c>
      <c r="M447" s="134" t="e" cm="1">
        <f t="array" aca="1" ref="M447" ca="1">_xll.RiskNormal(0.0243*L447,0.005*L447,_xll.RiskTruncateP(0.05,0.95),_xll.RiskName("Soil Intake"),_xll.RiskUnits("kg"))</f>
        <v>#NAME?</v>
      </c>
      <c r="N447" s="134" t="e">
        <f t="shared" ca="1" si="52"/>
        <v>#NAME?</v>
      </c>
      <c r="O447" s="134">
        <f t="shared" si="53"/>
        <v>0</v>
      </c>
      <c r="P447" s="134" t="e">
        <f t="shared" ca="1" si="56"/>
        <v>#NAME?</v>
      </c>
      <c r="Q447" s="134" t="e">
        <f t="shared" ca="1" si="56"/>
        <v>#NAME?</v>
      </c>
      <c r="R447" s="134" t="e">
        <f t="shared" ca="1" si="56"/>
        <v>#NAME?</v>
      </c>
      <c r="S447" s="134" t="e">
        <f t="shared" ca="1" si="54"/>
        <v>#NAME?</v>
      </c>
      <c r="T447" s="134" t="e" cm="1">
        <f t="array" aca="1" ref="T447" ca="1">U446-(U446*(0.5^(1/_xll.RiskNormal('SW7'!C$2,'SW7'!D$2,_xll.RiskTruncateP(0.05,0.95),_xll.RiskName("Halflife"),_xll.RiskUnits("d")))))</f>
        <v>#NAME?</v>
      </c>
      <c r="U447" s="134" t="e">
        <f t="shared" ca="1" si="55"/>
        <v>#NAME?</v>
      </c>
      <c r="V447" s="137" t="e" cm="1">
        <f t="array" aca="1" ref="V447" ca="1">(U447*_xll.RiskNormal('SW7'!C$3,'SW7'!D$3,_xll.RiskTruncateP(0.05,0.95),_xll.RiskName("PFAS MUSCLE FRAC"))/(B447*_xll.RiskNormal('SW7'!C$4,'SW7'!E$4,_xll.RiskTruncateP(0.05,0.95),_xll.RiskName("MUSCLE BW FRAC"))))/1000</f>
        <v>#NAME?</v>
      </c>
      <c r="W447" s="137" t="e" cm="1">
        <f t="array" aca="1" ref="W447" ca="1">V447/_xll.RiskNormal('SW7'!C$5,'SW7'!D$5,_xll.RiskTruncateP(0.05,0.95),_xll.RiskName("Serum Part"))</f>
        <v>#NAME?</v>
      </c>
    </row>
    <row r="448" spans="1:23" x14ac:dyDescent="0.35">
      <c r="A448" s="133">
        <f t="shared" si="51"/>
        <v>445</v>
      </c>
      <c r="B448" s="134" t="e" cm="1">
        <f t="array" aca="1" ref="B448" ca="1">B447+_xll.RiskNormal(0.5584 + 2*0.001787*A448 -3*0.00000155*A448^2 - 4*0.00000000133*A448^3,0.35*(0.5584 + 2*0.001787*A448 -3*0.00000155*A448^2 - 4*0.00000000133*A448^3),_xll.RiskTruncateP(0.05,0.95),_xll.RiskName("BW Gain"),_xll.RiskUnits("kg"))</f>
        <v>#NAME?</v>
      </c>
      <c r="C448" s="133" t="e" cm="1">
        <f t="array" aca="1" ref="C448" ca="1">_xll.RiskNormal(190,190*0.3941,_xll.RiskTruncateP(0.05,0.95),_xll.RiskName("Diet 1 Feed"),_xll.RiskUnits("ng/kg dry"))</f>
        <v>#NAME?</v>
      </c>
      <c r="D448" s="133">
        <v>0</v>
      </c>
      <c r="E448" s="163">
        <v>0</v>
      </c>
      <c r="F448" s="134"/>
      <c r="G448" s="134"/>
      <c r="H448" s="134"/>
      <c r="I448" s="134"/>
      <c r="J448" s="134"/>
      <c r="K448" s="134"/>
      <c r="L448" s="134" t="e" cm="1">
        <f t="array" aca="1" ref="L448" ca="1">_xll.RiskNormal(5.4702*LN(A448)-22.889,(5.4702*LN(A448)-22.889)*0.35,_xll.RiskTruncateP(0.05,0.95),_xll.RiskName("DMI"),_xll.RiskUnits("kg"))</f>
        <v>#NAME?</v>
      </c>
      <c r="M448" s="134" t="e" cm="1">
        <f t="array" aca="1" ref="M448" ca="1">_xll.RiskNormal(0.0243*L448,0.005*L448,_xll.RiskTruncateP(0.05,0.95),_xll.RiskName("Soil Intake"),_xll.RiskUnits("kg"))</f>
        <v>#NAME?</v>
      </c>
      <c r="N448" s="134" t="e">
        <f t="shared" ca="1" si="52"/>
        <v>#NAME?</v>
      </c>
      <c r="O448" s="134">
        <f t="shared" si="53"/>
        <v>0</v>
      </c>
      <c r="P448" s="134" t="e">
        <f t="shared" ca="1" si="56"/>
        <v>#NAME?</v>
      </c>
      <c r="Q448" s="134" t="e">
        <f t="shared" ca="1" si="56"/>
        <v>#NAME?</v>
      </c>
      <c r="R448" s="134" t="e">
        <f t="shared" ca="1" si="56"/>
        <v>#NAME?</v>
      </c>
      <c r="S448" s="134" t="e">
        <f t="shared" ca="1" si="54"/>
        <v>#NAME?</v>
      </c>
      <c r="T448" s="134" t="e" cm="1">
        <f t="array" aca="1" ref="T448" ca="1">U447-(U447*(0.5^(1/_xll.RiskNormal('SW7'!C$2,'SW7'!D$2,_xll.RiskTruncateP(0.05,0.95),_xll.RiskName("Halflife"),_xll.RiskUnits("d")))))</f>
        <v>#NAME?</v>
      </c>
      <c r="U448" s="134" t="e">
        <f t="shared" ca="1" si="55"/>
        <v>#NAME?</v>
      </c>
      <c r="V448" s="137" t="e" cm="1">
        <f t="array" aca="1" ref="V448" ca="1">(U448*_xll.RiskNormal('SW7'!C$3,'SW7'!D$3,_xll.RiskTruncateP(0.05,0.95),_xll.RiskName("PFAS MUSCLE FRAC"))/(B448*_xll.RiskNormal('SW7'!C$4,'SW7'!E$4,_xll.RiskTruncateP(0.05,0.95),_xll.RiskName("MUSCLE BW FRAC"))))/1000</f>
        <v>#NAME?</v>
      </c>
      <c r="W448" s="137" t="e" cm="1">
        <f t="array" aca="1" ref="W448" ca="1">V448/_xll.RiskNormal('SW7'!C$5,'SW7'!D$5,_xll.RiskTruncateP(0.05,0.95),_xll.RiskName("Serum Part"))</f>
        <v>#NAME?</v>
      </c>
    </row>
    <row r="449" spans="1:23" x14ac:dyDescent="0.35">
      <c r="A449" s="133">
        <f t="shared" si="51"/>
        <v>446</v>
      </c>
      <c r="B449" s="134" t="e" cm="1">
        <f t="array" aca="1" ref="B449" ca="1">B448+_xll.RiskNormal(0.5584 + 2*0.001787*A449 -3*0.00000155*A449^2 - 4*0.00000000133*A449^3,0.35*(0.5584 + 2*0.001787*A449 -3*0.00000155*A449^2 - 4*0.00000000133*A449^3),_xll.RiskTruncateP(0.05,0.95),_xll.RiskName("BW Gain"),_xll.RiskUnits("kg"))</f>
        <v>#NAME?</v>
      </c>
      <c r="C449" s="133" t="e" cm="1">
        <f t="array" aca="1" ref="C449" ca="1">_xll.RiskNormal(190,190*0.3941,_xll.RiskTruncateP(0.05,0.95),_xll.RiskName("Diet 1 Feed"),_xll.RiskUnits("ng/kg dry"))</f>
        <v>#NAME?</v>
      </c>
      <c r="D449" s="133">
        <v>0</v>
      </c>
      <c r="E449" s="163">
        <v>0</v>
      </c>
      <c r="F449" s="134"/>
      <c r="G449" s="134"/>
      <c r="H449" s="134"/>
      <c r="I449" s="134"/>
      <c r="J449" s="134"/>
      <c r="K449" s="134"/>
      <c r="L449" s="134" t="e" cm="1">
        <f t="array" aca="1" ref="L449" ca="1">_xll.RiskNormal(5.4702*LN(A449)-22.889,(5.4702*LN(A449)-22.889)*0.35,_xll.RiskTruncateP(0.05,0.95),_xll.RiskName("DMI"),_xll.RiskUnits("kg"))</f>
        <v>#NAME?</v>
      </c>
      <c r="M449" s="134" t="e" cm="1">
        <f t="array" aca="1" ref="M449" ca="1">_xll.RiskNormal(0.0243*L449,0.005*L449,_xll.RiskTruncateP(0.05,0.95),_xll.RiskName("Soil Intake"),_xll.RiskUnits("kg"))</f>
        <v>#NAME?</v>
      </c>
      <c r="N449" s="134" t="e">
        <f t="shared" ca="1" si="52"/>
        <v>#NAME?</v>
      </c>
      <c r="O449" s="134">
        <f t="shared" si="53"/>
        <v>0</v>
      </c>
      <c r="P449" s="134" t="e">
        <f t="shared" ca="1" si="56"/>
        <v>#NAME?</v>
      </c>
      <c r="Q449" s="134" t="e">
        <f t="shared" ca="1" si="56"/>
        <v>#NAME?</v>
      </c>
      <c r="R449" s="134" t="e">
        <f t="shared" ca="1" si="56"/>
        <v>#NAME?</v>
      </c>
      <c r="S449" s="134" t="e">
        <f t="shared" ca="1" si="54"/>
        <v>#NAME?</v>
      </c>
      <c r="T449" s="134" t="e" cm="1">
        <f t="array" aca="1" ref="T449" ca="1">U448-(U448*(0.5^(1/_xll.RiskNormal('SW7'!C$2,'SW7'!D$2,_xll.RiskTruncateP(0.05,0.95),_xll.RiskName("Halflife"),_xll.RiskUnits("d")))))</f>
        <v>#NAME?</v>
      </c>
      <c r="U449" s="134" t="e">
        <f t="shared" ca="1" si="55"/>
        <v>#NAME?</v>
      </c>
      <c r="V449" s="137" t="e" cm="1">
        <f t="array" aca="1" ref="V449" ca="1">(U449*_xll.RiskNormal('SW7'!C$3,'SW7'!D$3,_xll.RiskTruncateP(0.05,0.95),_xll.RiskName("PFAS MUSCLE FRAC"))/(B449*_xll.RiskNormal('SW7'!C$4,'SW7'!E$4,_xll.RiskTruncateP(0.05,0.95),_xll.RiskName("MUSCLE BW FRAC"))))/1000</f>
        <v>#NAME?</v>
      </c>
      <c r="W449" s="137" t="e" cm="1">
        <f t="array" aca="1" ref="W449" ca="1">V449/_xll.RiskNormal('SW7'!C$5,'SW7'!D$5,_xll.RiskTruncateP(0.05,0.95),_xll.RiskName("Serum Part"))</f>
        <v>#NAME?</v>
      </c>
    </row>
    <row r="450" spans="1:23" x14ac:dyDescent="0.35">
      <c r="A450" s="133">
        <f t="shared" si="51"/>
        <v>447</v>
      </c>
      <c r="B450" s="134" t="e" cm="1">
        <f t="array" aca="1" ref="B450" ca="1">B449+_xll.RiskNormal(0.5584 + 2*0.001787*A450 -3*0.00000155*A450^2 - 4*0.00000000133*A450^3,0.35*(0.5584 + 2*0.001787*A450 -3*0.00000155*A450^2 - 4*0.00000000133*A450^3),_xll.RiskTruncateP(0.05,0.95),_xll.RiskName("BW Gain"),_xll.RiskUnits("kg"))</f>
        <v>#NAME?</v>
      </c>
      <c r="C450" s="133" t="e" cm="1">
        <f t="array" aca="1" ref="C450" ca="1">_xll.RiskNormal(190,190*0.3941,_xll.RiskTruncateP(0.05,0.95),_xll.RiskName("Diet 1 Feed"),_xll.RiskUnits("ng/kg dry"))</f>
        <v>#NAME?</v>
      </c>
      <c r="D450" s="133">
        <v>0</v>
      </c>
      <c r="E450" s="163">
        <v>0</v>
      </c>
      <c r="F450" s="134"/>
      <c r="G450" s="134"/>
      <c r="H450" s="134"/>
      <c r="I450" s="134"/>
      <c r="J450" s="134"/>
      <c r="K450" s="134"/>
      <c r="L450" s="134" t="e" cm="1">
        <f t="array" aca="1" ref="L450" ca="1">_xll.RiskNormal(5.4702*LN(A450)-22.889,(5.4702*LN(A450)-22.889)*0.35,_xll.RiskTruncateP(0.05,0.95),_xll.RiskName("DMI"),_xll.RiskUnits("kg"))</f>
        <v>#NAME?</v>
      </c>
      <c r="M450" s="134" t="e" cm="1">
        <f t="array" aca="1" ref="M450" ca="1">_xll.RiskNormal(0.0243*L450,0.005*L450,_xll.RiskTruncateP(0.05,0.95),_xll.RiskName("Soil Intake"),_xll.RiskUnits("kg"))</f>
        <v>#NAME?</v>
      </c>
      <c r="N450" s="134" t="e">
        <f t="shared" ca="1" si="52"/>
        <v>#NAME?</v>
      </c>
      <c r="O450" s="134">
        <f t="shared" si="53"/>
        <v>0</v>
      </c>
      <c r="P450" s="134" t="e">
        <f t="shared" ca="1" si="56"/>
        <v>#NAME?</v>
      </c>
      <c r="Q450" s="134" t="e">
        <f t="shared" ca="1" si="56"/>
        <v>#NAME?</v>
      </c>
      <c r="R450" s="134" t="e">
        <f t="shared" ca="1" si="56"/>
        <v>#NAME?</v>
      </c>
      <c r="S450" s="134" t="e">
        <f t="shared" ca="1" si="54"/>
        <v>#NAME?</v>
      </c>
      <c r="T450" s="134" t="e" cm="1">
        <f t="array" aca="1" ref="T450" ca="1">U449-(U449*(0.5^(1/_xll.RiskNormal('SW7'!C$2,'SW7'!D$2,_xll.RiskTruncateP(0.05,0.95),_xll.RiskName("Halflife"),_xll.RiskUnits("d")))))</f>
        <v>#NAME?</v>
      </c>
      <c r="U450" s="134" t="e">
        <f t="shared" ca="1" si="55"/>
        <v>#NAME?</v>
      </c>
      <c r="V450" s="137" t="e" cm="1">
        <f t="array" aca="1" ref="V450" ca="1">(U450*_xll.RiskNormal('SW7'!C$3,'SW7'!D$3,_xll.RiskTruncateP(0.05,0.95),_xll.RiskName("PFAS MUSCLE FRAC"))/(B450*_xll.RiskNormal('SW7'!C$4,'SW7'!E$4,_xll.RiskTruncateP(0.05,0.95),_xll.RiskName("MUSCLE BW FRAC"))))/1000</f>
        <v>#NAME?</v>
      </c>
      <c r="W450" s="137" t="e" cm="1">
        <f t="array" aca="1" ref="W450" ca="1">V450/_xll.RiskNormal('SW7'!C$5,'SW7'!D$5,_xll.RiskTruncateP(0.05,0.95),_xll.RiskName("Serum Part"))</f>
        <v>#NAME?</v>
      </c>
    </row>
    <row r="451" spans="1:23" x14ac:dyDescent="0.35">
      <c r="A451" s="133">
        <f t="shared" si="51"/>
        <v>448</v>
      </c>
      <c r="B451" s="134" t="e" cm="1">
        <f t="array" aca="1" ref="B451" ca="1">B450+_xll.RiskNormal(0.5584 + 2*0.001787*A451 -3*0.00000155*A451^2 - 4*0.00000000133*A451^3,0.35*(0.5584 + 2*0.001787*A451 -3*0.00000155*A451^2 - 4*0.00000000133*A451^3),_xll.RiskTruncateP(0.05,0.95),_xll.RiskName("BW Gain"),_xll.RiskUnits("kg"))</f>
        <v>#NAME?</v>
      </c>
      <c r="C451" s="133" t="e" cm="1">
        <f t="array" aca="1" ref="C451" ca="1">_xll.RiskNormal(190,190*0.3941,_xll.RiskTruncateP(0.05,0.95),_xll.RiskName("Diet 1 Feed"),_xll.RiskUnits("ng/kg dry"))</f>
        <v>#NAME?</v>
      </c>
      <c r="D451" s="133">
        <v>0</v>
      </c>
      <c r="E451" s="163">
        <v>0</v>
      </c>
      <c r="F451" s="134"/>
      <c r="G451" s="134"/>
      <c r="H451" s="134"/>
      <c r="I451" s="134"/>
      <c r="J451" s="134"/>
      <c r="K451" s="134"/>
      <c r="L451" s="134" t="e" cm="1">
        <f t="array" aca="1" ref="L451" ca="1">_xll.RiskNormal(5.4702*LN(A451)-22.889,(5.4702*LN(A451)-22.889)*0.35,_xll.RiskTruncateP(0.05,0.95),_xll.RiskName("DMI"),_xll.RiskUnits("kg"))</f>
        <v>#NAME?</v>
      </c>
      <c r="M451" s="134" t="e" cm="1">
        <f t="array" aca="1" ref="M451" ca="1">_xll.RiskNormal(0.0243*L451,0.005*L451,_xll.RiskTruncateP(0.05,0.95),_xll.RiskName("Soil Intake"),_xll.RiskUnits("kg"))</f>
        <v>#NAME?</v>
      </c>
      <c r="N451" s="134" t="e">
        <f t="shared" ca="1" si="52"/>
        <v>#NAME?</v>
      </c>
      <c r="O451" s="134">
        <f t="shared" si="53"/>
        <v>0</v>
      </c>
      <c r="P451" s="134" t="e">
        <f t="shared" ca="1" si="56"/>
        <v>#NAME?</v>
      </c>
      <c r="Q451" s="134" t="e">
        <f t="shared" ca="1" si="56"/>
        <v>#NAME?</v>
      </c>
      <c r="R451" s="134" t="e">
        <f t="shared" ca="1" si="56"/>
        <v>#NAME?</v>
      </c>
      <c r="S451" s="134" t="e">
        <f t="shared" ca="1" si="54"/>
        <v>#NAME?</v>
      </c>
      <c r="T451" s="134" t="e" cm="1">
        <f t="array" aca="1" ref="T451" ca="1">U450-(U450*(0.5^(1/_xll.RiskNormal('SW7'!C$2,'SW7'!D$2,_xll.RiskTruncateP(0.05,0.95),_xll.RiskName("Halflife"),_xll.RiskUnits("d")))))</f>
        <v>#NAME?</v>
      </c>
      <c r="U451" s="134" t="e">
        <f t="shared" ca="1" si="55"/>
        <v>#NAME?</v>
      </c>
      <c r="V451" s="137" t="e" cm="1">
        <f t="array" aca="1" ref="V451" ca="1">(U451*_xll.RiskNormal('SW7'!C$3,'SW7'!D$3,_xll.RiskTruncateP(0.05,0.95),_xll.RiskName("PFAS MUSCLE FRAC"))/(B451*_xll.RiskNormal('SW7'!C$4,'SW7'!E$4,_xll.RiskTruncateP(0.05,0.95),_xll.RiskName("MUSCLE BW FRAC"))))/1000</f>
        <v>#NAME?</v>
      </c>
      <c r="W451" s="137" t="e" cm="1">
        <f t="array" aca="1" ref="W451" ca="1">V451/_xll.RiskNormal('SW7'!C$5,'SW7'!D$5,_xll.RiskTruncateP(0.05,0.95),_xll.RiskName("Serum Part"))</f>
        <v>#NAME?</v>
      </c>
    </row>
    <row r="452" spans="1:23" x14ac:dyDescent="0.35">
      <c r="A452" s="133">
        <f t="shared" si="51"/>
        <v>449</v>
      </c>
      <c r="B452" s="134" t="e" cm="1">
        <f t="array" aca="1" ref="B452" ca="1">B451+_xll.RiskNormal(0.5584 + 2*0.001787*A452 -3*0.00000155*A452^2 - 4*0.00000000133*A452^3,0.35*(0.5584 + 2*0.001787*A452 -3*0.00000155*A452^2 - 4*0.00000000133*A452^3),_xll.RiskTruncateP(0.05,0.95),_xll.RiskName("BW Gain"),_xll.RiskUnits("kg"))</f>
        <v>#NAME?</v>
      </c>
      <c r="C452" s="133" t="e" cm="1">
        <f t="array" aca="1" ref="C452" ca="1">_xll.RiskNormal(190,190*0.3941,_xll.RiskTruncateP(0.05,0.95),_xll.RiskName("Diet 1 Feed"),_xll.RiskUnits("ng/kg dry"))</f>
        <v>#NAME?</v>
      </c>
      <c r="D452" s="133">
        <v>0</v>
      </c>
      <c r="E452" s="163">
        <v>0</v>
      </c>
      <c r="F452" s="134"/>
      <c r="G452" s="134"/>
      <c r="H452" s="134"/>
      <c r="I452" s="134"/>
      <c r="J452" s="134"/>
      <c r="K452" s="134"/>
      <c r="L452" s="134" t="e" cm="1">
        <f t="array" aca="1" ref="L452" ca="1">_xll.RiskNormal(5.4702*LN(A452)-22.889,(5.4702*LN(A452)-22.889)*0.35,_xll.RiskTruncateP(0.05,0.95),_xll.RiskName("DMI"),_xll.RiskUnits("kg"))</f>
        <v>#NAME?</v>
      </c>
      <c r="M452" s="134" t="e" cm="1">
        <f t="array" aca="1" ref="M452" ca="1">_xll.RiskNormal(0.0243*L452,0.005*L452,_xll.RiskTruncateP(0.05,0.95),_xll.RiskName("Soil Intake"),_xll.RiskUnits("kg"))</f>
        <v>#NAME?</v>
      </c>
      <c r="N452" s="134" t="e">
        <f t="shared" ca="1" si="52"/>
        <v>#NAME?</v>
      </c>
      <c r="O452" s="134">
        <f t="shared" si="53"/>
        <v>0</v>
      </c>
      <c r="P452" s="134" t="e">
        <f t="shared" ca="1" si="56"/>
        <v>#NAME?</v>
      </c>
      <c r="Q452" s="134" t="e">
        <f t="shared" ca="1" si="56"/>
        <v>#NAME?</v>
      </c>
      <c r="R452" s="134" t="e">
        <f t="shared" ca="1" si="56"/>
        <v>#NAME?</v>
      </c>
      <c r="S452" s="134" t="e">
        <f t="shared" ca="1" si="54"/>
        <v>#NAME?</v>
      </c>
      <c r="T452" s="134" t="e" cm="1">
        <f t="array" aca="1" ref="T452" ca="1">U451-(U451*(0.5^(1/_xll.RiskNormal('SW7'!C$2,'SW7'!D$2,_xll.RiskTruncateP(0.05,0.95),_xll.RiskName("Halflife"),_xll.RiskUnits("d")))))</f>
        <v>#NAME?</v>
      </c>
      <c r="U452" s="134" t="e">
        <f t="shared" ca="1" si="55"/>
        <v>#NAME?</v>
      </c>
      <c r="V452" s="137" t="e" cm="1">
        <f t="array" aca="1" ref="V452" ca="1">(U452*_xll.RiskNormal('SW7'!C$3,'SW7'!D$3,_xll.RiskTruncateP(0.05,0.95),_xll.RiskName("PFAS MUSCLE FRAC"))/(B452*_xll.RiskNormal('SW7'!C$4,'SW7'!E$4,_xll.RiskTruncateP(0.05,0.95),_xll.RiskName("MUSCLE BW FRAC"))))/1000</f>
        <v>#NAME?</v>
      </c>
      <c r="W452" s="137" t="e" cm="1">
        <f t="array" aca="1" ref="W452" ca="1">V452/_xll.RiskNormal('SW7'!C$5,'SW7'!D$5,_xll.RiskTruncateP(0.05,0.95),_xll.RiskName("Serum Part"))</f>
        <v>#NAME?</v>
      </c>
    </row>
    <row r="453" spans="1:23" x14ac:dyDescent="0.35">
      <c r="A453" s="133">
        <f t="shared" ref="A453:A516" si="57">A452+1</f>
        <v>450</v>
      </c>
      <c r="B453" s="134" t="e" cm="1">
        <f t="array" aca="1" ref="B453" ca="1">B452+_xll.RiskNormal(0.5584 + 2*0.001787*A453 -3*0.00000155*A453^2 - 4*0.00000000133*A453^3,0.35*(0.5584 + 2*0.001787*A453 -3*0.00000155*A453^2 - 4*0.00000000133*A453^3),_xll.RiskTruncateP(0.05,0.95),_xll.RiskName("BW Gain"),_xll.RiskUnits("kg"))</f>
        <v>#NAME?</v>
      </c>
      <c r="C453" s="133" t="e" cm="1">
        <f t="array" aca="1" ref="C453" ca="1">_xll.RiskNormal(190,190*0.3941,_xll.RiskTruncateP(0.05,0.95),_xll.RiskName("Diet 1 Feed"),_xll.RiskUnits("ng/kg dry"))</f>
        <v>#NAME?</v>
      </c>
      <c r="D453" s="133">
        <v>0</v>
      </c>
      <c r="E453" s="163">
        <v>0</v>
      </c>
      <c r="F453" s="134"/>
      <c r="G453" s="134"/>
      <c r="H453" s="134"/>
      <c r="I453" s="134"/>
      <c r="J453" s="134"/>
      <c r="K453" s="134"/>
      <c r="L453" s="134" t="e" cm="1">
        <f t="array" aca="1" ref="L453" ca="1">_xll.RiskNormal(5.4702*LN(A453)-22.889,(5.4702*LN(A453)-22.889)*0.35,_xll.RiskTruncateP(0.05,0.95),_xll.RiskName("DMI"),_xll.RiskUnits("kg"))</f>
        <v>#NAME?</v>
      </c>
      <c r="M453" s="134" t="e" cm="1">
        <f t="array" aca="1" ref="M453" ca="1">_xll.RiskNormal(0.0243*L453,0.005*L453,_xll.RiskTruncateP(0.05,0.95),_xll.RiskName("Soil Intake"),_xll.RiskUnits("kg"))</f>
        <v>#NAME?</v>
      </c>
      <c r="N453" s="134" t="e">
        <f t="shared" ref="N453:N516" ca="1" si="58">4*L453</f>
        <v>#NAME?</v>
      </c>
      <c r="O453" s="134">
        <f t="shared" ref="O453:O516" si="59">J453*K453</f>
        <v>0</v>
      </c>
      <c r="P453" s="134" t="e">
        <f t="shared" ca="1" si="56"/>
        <v>#NAME?</v>
      </c>
      <c r="Q453" s="134" t="e">
        <f t="shared" ca="1" si="56"/>
        <v>#NAME?</v>
      </c>
      <c r="R453" s="134" t="e">
        <f t="shared" ca="1" si="56"/>
        <v>#NAME?</v>
      </c>
      <c r="S453" s="134" t="e">
        <f t="shared" ref="S453:S516" ca="1" si="60">SUM(O453:R453)</f>
        <v>#NAME?</v>
      </c>
      <c r="T453" s="134" t="e" cm="1">
        <f t="array" aca="1" ref="T453" ca="1">U452-(U452*(0.5^(1/_xll.RiskNormal('SW7'!C$2,'SW7'!D$2,_xll.RiskTruncateP(0.05,0.95),_xll.RiskName("Halflife"),_xll.RiskUnits("d")))))</f>
        <v>#NAME?</v>
      </c>
      <c r="U453" s="134" t="e">
        <f t="shared" ref="U453:U516" ca="1" si="61">U452+S452-T452</f>
        <v>#NAME?</v>
      </c>
      <c r="V453" s="137" t="e" cm="1">
        <f t="array" aca="1" ref="V453" ca="1">(U453*_xll.RiskNormal('SW7'!C$3,'SW7'!D$3,_xll.RiskTruncateP(0.05,0.95),_xll.RiskName("PFAS MUSCLE FRAC"))/(B453*_xll.RiskNormal('SW7'!C$4,'SW7'!E$4,_xll.RiskTruncateP(0.05,0.95),_xll.RiskName("MUSCLE BW FRAC"))))/1000</f>
        <v>#NAME?</v>
      </c>
      <c r="W453" s="137" t="e" cm="1">
        <f t="array" aca="1" ref="W453" ca="1">V453/_xll.RiskNormal('SW7'!C$5,'SW7'!D$5,_xll.RiskTruncateP(0.05,0.95),_xll.RiskName("Serum Part"))</f>
        <v>#NAME?</v>
      </c>
    </row>
    <row r="454" spans="1:23" x14ac:dyDescent="0.35">
      <c r="A454" s="133">
        <f t="shared" si="57"/>
        <v>451</v>
      </c>
      <c r="B454" s="134" t="e" cm="1">
        <f t="array" aca="1" ref="B454" ca="1">B453+_xll.RiskNormal(0.5584 + 2*0.001787*A454 -3*0.00000155*A454^2 - 4*0.00000000133*A454^3,0.35*(0.5584 + 2*0.001787*A454 -3*0.00000155*A454^2 - 4*0.00000000133*A454^3),_xll.RiskTruncateP(0.05,0.95),_xll.RiskName("BW Gain"),_xll.RiskUnits("kg"))</f>
        <v>#NAME?</v>
      </c>
      <c r="C454" s="133" t="e" cm="1">
        <f t="array" aca="1" ref="C454" ca="1">_xll.RiskNormal(190,190*0.3941,_xll.RiskTruncateP(0.05,0.95),_xll.RiskName("Diet 1 Feed"),_xll.RiskUnits("ng/kg dry"))</f>
        <v>#NAME?</v>
      </c>
      <c r="D454" s="133">
        <v>0</v>
      </c>
      <c r="E454" s="163">
        <v>0</v>
      </c>
      <c r="F454" s="134"/>
      <c r="G454" s="134"/>
      <c r="H454" s="134"/>
      <c r="I454" s="134"/>
      <c r="J454" s="134"/>
      <c r="K454" s="134"/>
      <c r="L454" s="134" t="e" cm="1">
        <f t="array" aca="1" ref="L454" ca="1">_xll.RiskNormal(5.4702*LN(A454)-22.889,(5.4702*LN(A454)-22.889)*0.35,_xll.RiskTruncateP(0.05,0.95),_xll.RiskName("DMI"),_xll.RiskUnits("kg"))</f>
        <v>#NAME?</v>
      </c>
      <c r="M454" s="134" t="e" cm="1">
        <f t="array" aca="1" ref="M454" ca="1">_xll.RiskNormal(0.0243*L454,0.005*L454,_xll.RiskTruncateP(0.05,0.95),_xll.RiskName("Soil Intake"),_xll.RiskUnits("kg"))</f>
        <v>#NAME?</v>
      </c>
      <c r="N454" s="134" t="e">
        <f t="shared" ca="1" si="58"/>
        <v>#NAME?</v>
      </c>
      <c r="O454" s="134">
        <f t="shared" si="59"/>
        <v>0</v>
      </c>
      <c r="P454" s="134" t="e">
        <f t="shared" ca="1" si="56"/>
        <v>#NAME?</v>
      </c>
      <c r="Q454" s="134" t="e">
        <f t="shared" ca="1" si="56"/>
        <v>#NAME?</v>
      </c>
      <c r="R454" s="134" t="e">
        <f t="shared" ca="1" si="56"/>
        <v>#NAME?</v>
      </c>
      <c r="S454" s="134" t="e">
        <f t="shared" ca="1" si="60"/>
        <v>#NAME?</v>
      </c>
      <c r="T454" s="134" t="e" cm="1">
        <f t="array" aca="1" ref="T454" ca="1">U453-(U453*(0.5^(1/_xll.RiskNormal('SW7'!C$2,'SW7'!D$2,_xll.RiskTruncateP(0.05,0.95),_xll.RiskName("Halflife"),_xll.RiskUnits("d")))))</f>
        <v>#NAME?</v>
      </c>
      <c r="U454" s="134" t="e">
        <f t="shared" ca="1" si="61"/>
        <v>#NAME?</v>
      </c>
      <c r="V454" s="137" t="e" cm="1">
        <f t="array" aca="1" ref="V454" ca="1">(U454*_xll.RiskNormal('SW7'!C$3,'SW7'!D$3,_xll.RiskTruncateP(0.05,0.95),_xll.RiskName("PFAS MUSCLE FRAC"))/(B454*_xll.RiskNormal('SW7'!C$4,'SW7'!E$4,_xll.RiskTruncateP(0.05,0.95),_xll.RiskName("MUSCLE BW FRAC"))))/1000</f>
        <v>#NAME?</v>
      </c>
      <c r="W454" s="137" t="e" cm="1">
        <f t="array" aca="1" ref="W454" ca="1">V454/_xll.RiskNormal('SW7'!C$5,'SW7'!D$5,_xll.RiskTruncateP(0.05,0.95),_xll.RiskName("Serum Part"))</f>
        <v>#NAME?</v>
      </c>
    </row>
    <row r="455" spans="1:23" x14ac:dyDescent="0.35">
      <c r="A455" s="133">
        <f t="shared" si="57"/>
        <v>452</v>
      </c>
      <c r="B455" s="134" t="e" cm="1">
        <f t="array" aca="1" ref="B455" ca="1">B454+_xll.RiskNormal(0.5584 + 2*0.001787*A455 -3*0.00000155*A455^2 - 4*0.00000000133*A455^3,0.35*(0.5584 + 2*0.001787*A455 -3*0.00000155*A455^2 - 4*0.00000000133*A455^3),_xll.RiskTruncateP(0.05,0.95),_xll.RiskName("BW Gain"),_xll.RiskUnits("kg"))</f>
        <v>#NAME?</v>
      </c>
      <c r="C455" s="133" t="e" cm="1">
        <f t="array" aca="1" ref="C455" ca="1">_xll.RiskNormal(190,190*0.3941,_xll.RiskTruncateP(0.05,0.95),_xll.RiskName("Diet 1 Feed"),_xll.RiskUnits("ng/kg dry"))</f>
        <v>#NAME?</v>
      </c>
      <c r="D455" s="133">
        <v>0</v>
      </c>
      <c r="E455" s="163">
        <v>0</v>
      </c>
      <c r="F455" s="134"/>
      <c r="G455" s="134"/>
      <c r="H455" s="134"/>
      <c r="I455" s="134"/>
      <c r="J455" s="134"/>
      <c r="K455" s="134"/>
      <c r="L455" s="134" t="e" cm="1">
        <f t="array" aca="1" ref="L455" ca="1">_xll.RiskNormal(5.4702*LN(A455)-22.889,(5.4702*LN(A455)-22.889)*0.35,_xll.RiskTruncateP(0.05,0.95),_xll.RiskName("DMI"),_xll.RiskUnits("kg"))</f>
        <v>#NAME?</v>
      </c>
      <c r="M455" s="134" t="e" cm="1">
        <f t="array" aca="1" ref="M455" ca="1">_xll.RiskNormal(0.0243*L455,0.005*L455,_xll.RiskTruncateP(0.05,0.95),_xll.RiskName("Soil Intake"),_xll.RiskUnits("kg"))</f>
        <v>#NAME?</v>
      </c>
      <c r="N455" s="134" t="e">
        <f t="shared" ca="1" si="58"/>
        <v>#NAME?</v>
      </c>
      <c r="O455" s="134">
        <f t="shared" si="59"/>
        <v>0</v>
      </c>
      <c r="P455" s="134" t="e">
        <f t="shared" ca="1" si="56"/>
        <v>#NAME?</v>
      </c>
      <c r="Q455" s="134" t="e">
        <f t="shared" ca="1" si="56"/>
        <v>#NAME?</v>
      </c>
      <c r="R455" s="134" t="e">
        <f t="shared" ca="1" si="56"/>
        <v>#NAME?</v>
      </c>
      <c r="S455" s="134" t="e">
        <f t="shared" ca="1" si="60"/>
        <v>#NAME?</v>
      </c>
      <c r="T455" s="134" t="e" cm="1">
        <f t="array" aca="1" ref="T455" ca="1">U454-(U454*(0.5^(1/_xll.RiskNormal('SW7'!C$2,'SW7'!D$2,_xll.RiskTruncateP(0.05,0.95),_xll.RiskName("Halflife"),_xll.RiskUnits("d")))))</f>
        <v>#NAME?</v>
      </c>
      <c r="U455" s="134" t="e">
        <f t="shared" ca="1" si="61"/>
        <v>#NAME?</v>
      </c>
      <c r="V455" s="137" t="e" cm="1">
        <f t="array" aca="1" ref="V455" ca="1">(U455*_xll.RiskNormal('SW7'!C$3,'SW7'!D$3,_xll.RiskTruncateP(0.05,0.95),_xll.RiskName("PFAS MUSCLE FRAC"))/(B455*_xll.RiskNormal('SW7'!C$4,'SW7'!E$4,_xll.RiskTruncateP(0.05,0.95),_xll.RiskName("MUSCLE BW FRAC"))))/1000</f>
        <v>#NAME?</v>
      </c>
      <c r="W455" s="137" t="e" cm="1">
        <f t="array" aca="1" ref="W455" ca="1">V455/_xll.RiskNormal('SW7'!C$5,'SW7'!D$5,_xll.RiskTruncateP(0.05,0.95),_xll.RiskName("Serum Part"))</f>
        <v>#NAME?</v>
      </c>
    </row>
    <row r="456" spans="1:23" x14ac:dyDescent="0.35">
      <c r="A456" s="133">
        <f t="shared" si="57"/>
        <v>453</v>
      </c>
      <c r="B456" s="134" t="e" cm="1">
        <f t="array" aca="1" ref="B456" ca="1">B455+_xll.RiskNormal(0.5584 + 2*0.001787*A456 -3*0.00000155*A456^2 - 4*0.00000000133*A456^3,0.35*(0.5584 + 2*0.001787*A456 -3*0.00000155*A456^2 - 4*0.00000000133*A456^3),_xll.RiskTruncateP(0.05,0.95),_xll.RiskName("BW Gain"),_xll.RiskUnits("kg"))</f>
        <v>#NAME?</v>
      </c>
      <c r="C456" s="133" t="e" cm="1">
        <f t="array" aca="1" ref="C456" ca="1">_xll.RiskNormal(190,190*0.3941,_xll.RiskTruncateP(0.05,0.95),_xll.RiskName("Diet 1 Feed"),_xll.RiskUnits("ng/kg dry"))</f>
        <v>#NAME?</v>
      </c>
      <c r="D456" s="133">
        <v>0</v>
      </c>
      <c r="E456" s="163">
        <v>0</v>
      </c>
      <c r="F456" s="134"/>
      <c r="G456" s="134"/>
      <c r="H456" s="134"/>
      <c r="I456" s="134"/>
      <c r="J456" s="134"/>
      <c r="K456" s="134"/>
      <c r="L456" s="134" t="e" cm="1">
        <f t="array" aca="1" ref="L456" ca="1">_xll.RiskNormal(5.4702*LN(A456)-22.889,(5.4702*LN(A456)-22.889)*0.35,_xll.RiskTruncateP(0.05,0.95),_xll.RiskName("DMI"),_xll.RiskUnits("kg"))</f>
        <v>#NAME?</v>
      </c>
      <c r="M456" s="134" t="e" cm="1">
        <f t="array" aca="1" ref="M456" ca="1">_xll.RiskNormal(0.0243*L456,0.005*L456,_xll.RiskTruncateP(0.05,0.95),_xll.RiskName("Soil Intake"),_xll.RiskUnits("kg"))</f>
        <v>#NAME?</v>
      </c>
      <c r="N456" s="134" t="e">
        <f t="shared" ca="1" si="58"/>
        <v>#NAME?</v>
      </c>
      <c r="O456" s="134">
        <f t="shared" si="59"/>
        <v>0</v>
      </c>
      <c r="P456" s="134" t="e">
        <f t="shared" ca="1" si="56"/>
        <v>#NAME?</v>
      </c>
      <c r="Q456" s="134" t="e">
        <f t="shared" ca="1" si="56"/>
        <v>#NAME?</v>
      </c>
      <c r="R456" s="134" t="e">
        <f t="shared" ca="1" si="56"/>
        <v>#NAME?</v>
      </c>
      <c r="S456" s="134" t="e">
        <f t="shared" ca="1" si="60"/>
        <v>#NAME?</v>
      </c>
      <c r="T456" s="134" t="e" cm="1">
        <f t="array" aca="1" ref="T456" ca="1">U455-(U455*(0.5^(1/_xll.RiskNormal('SW7'!C$2,'SW7'!D$2,_xll.RiskTruncateP(0.05,0.95),_xll.RiskName("Halflife"),_xll.RiskUnits("d")))))</f>
        <v>#NAME?</v>
      </c>
      <c r="U456" s="134" t="e">
        <f t="shared" ca="1" si="61"/>
        <v>#NAME?</v>
      </c>
      <c r="V456" s="137" t="e" cm="1">
        <f t="array" aca="1" ref="V456" ca="1">(U456*_xll.RiskNormal('SW7'!C$3,'SW7'!D$3,_xll.RiskTruncateP(0.05,0.95),_xll.RiskName("PFAS MUSCLE FRAC"))/(B456*_xll.RiskNormal('SW7'!C$4,'SW7'!E$4,_xll.RiskTruncateP(0.05,0.95),_xll.RiskName("MUSCLE BW FRAC"))))/1000</f>
        <v>#NAME?</v>
      </c>
      <c r="W456" s="137" t="e" cm="1">
        <f t="array" aca="1" ref="W456" ca="1">V456/_xll.RiskNormal('SW7'!C$5,'SW7'!D$5,_xll.RiskTruncateP(0.05,0.95),_xll.RiskName("Serum Part"))</f>
        <v>#NAME?</v>
      </c>
    </row>
    <row r="457" spans="1:23" x14ac:dyDescent="0.35">
      <c r="A457" s="133">
        <f t="shared" si="57"/>
        <v>454</v>
      </c>
      <c r="B457" s="134" t="e" cm="1">
        <f t="array" aca="1" ref="B457" ca="1">B456+_xll.RiskNormal(0.5584 + 2*0.001787*A457 -3*0.00000155*A457^2 - 4*0.00000000133*A457^3,0.35*(0.5584 + 2*0.001787*A457 -3*0.00000155*A457^2 - 4*0.00000000133*A457^3),_xll.RiskTruncateP(0.05,0.95),_xll.RiskName("BW Gain"),_xll.RiskUnits("kg"))</f>
        <v>#NAME?</v>
      </c>
      <c r="C457" s="133" t="e" cm="1">
        <f t="array" aca="1" ref="C457" ca="1">_xll.RiskNormal(190,190*0.3941,_xll.RiskTruncateP(0.05,0.95),_xll.RiskName("Diet 1 Feed"),_xll.RiskUnits("ng/kg dry"))</f>
        <v>#NAME?</v>
      </c>
      <c r="D457" s="133">
        <v>0</v>
      </c>
      <c r="E457" s="163">
        <v>0</v>
      </c>
      <c r="F457" s="134"/>
      <c r="G457" s="134"/>
      <c r="H457" s="134"/>
      <c r="I457" s="134"/>
      <c r="J457" s="134"/>
      <c r="K457" s="134"/>
      <c r="L457" s="134" t="e" cm="1">
        <f t="array" aca="1" ref="L457" ca="1">_xll.RiskNormal(5.4702*LN(A457)-22.889,(5.4702*LN(A457)-22.889)*0.35,_xll.RiskTruncateP(0.05,0.95),_xll.RiskName("DMI"),_xll.RiskUnits("kg"))</f>
        <v>#NAME?</v>
      </c>
      <c r="M457" s="134" t="e" cm="1">
        <f t="array" aca="1" ref="M457" ca="1">_xll.RiskNormal(0.0243*L457,0.005*L457,_xll.RiskTruncateP(0.05,0.95),_xll.RiskName("Soil Intake"),_xll.RiskUnits("kg"))</f>
        <v>#NAME?</v>
      </c>
      <c r="N457" s="134" t="e">
        <f t="shared" ca="1" si="58"/>
        <v>#NAME?</v>
      </c>
      <c r="O457" s="134">
        <f t="shared" si="59"/>
        <v>0</v>
      </c>
      <c r="P457" s="134" t="e">
        <f t="shared" ca="1" si="56"/>
        <v>#NAME?</v>
      </c>
      <c r="Q457" s="134" t="e">
        <f t="shared" ca="1" si="56"/>
        <v>#NAME?</v>
      </c>
      <c r="R457" s="134" t="e">
        <f t="shared" ca="1" si="56"/>
        <v>#NAME?</v>
      </c>
      <c r="S457" s="134" t="e">
        <f t="shared" ca="1" si="60"/>
        <v>#NAME?</v>
      </c>
      <c r="T457" s="134" t="e" cm="1">
        <f t="array" aca="1" ref="T457" ca="1">U456-(U456*(0.5^(1/_xll.RiskNormal('SW7'!C$2,'SW7'!D$2,_xll.RiskTruncateP(0.05,0.95),_xll.RiskName("Halflife"),_xll.RiskUnits("d")))))</f>
        <v>#NAME?</v>
      </c>
      <c r="U457" s="134" t="e">
        <f t="shared" ca="1" si="61"/>
        <v>#NAME?</v>
      </c>
      <c r="V457" s="137" t="e" cm="1">
        <f t="array" aca="1" ref="V457" ca="1">(U457*_xll.RiskNormal('SW7'!C$3,'SW7'!D$3,_xll.RiskTruncateP(0.05,0.95),_xll.RiskName("PFAS MUSCLE FRAC"))/(B457*_xll.RiskNormal('SW7'!C$4,'SW7'!E$4,_xll.RiskTruncateP(0.05,0.95),_xll.RiskName("MUSCLE BW FRAC"))))/1000</f>
        <v>#NAME?</v>
      </c>
      <c r="W457" s="137" t="e" cm="1">
        <f t="array" aca="1" ref="W457" ca="1">V457/_xll.RiskNormal('SW7'!C$5,'SW7'!D$5,_xll.RiskTruncateP(0.05,0.95),_xll.RiskName("Serum Part"))</f>
        <v>#NAME?</v>
      </c>
    </row>
    <row r="458" spans="1:23" x14ac:dyDescent="0.35">
      <c r="A458" s="133">
        <f t="shared" si="57"/>
        <v>455</v>
      </c>
      <c r="B458" s="134" t="e" cm="1">
        <f t="array" aca="1" ref="B458" ca="1">B457+_xll.RiskNormal(0.5584 + 2*0.001787*A458 -3*0.00000155*A458^2 - 4*0.00000000133*A458^3,0.35*(0.5584 + 2*0.001787*A458 -3*0.00000155*A458^2 - 4*0.00000000133*A458^3),_xll.RiskTruncateP(0.05,0.95),_xll.RiskName("BW Gain"),_xll.RiskUnits("kg"))</f>
        <v>#NAME?</v>
      </c>
      <c r="C458" s="133" t="e" cm="1">
        <f t="array" aca="1" ref="C458" ca="1">_xll.RiskNormal(190,190*0.3941,_xll.RiskTruncateP(0.05,0.95),_xll.RiskName("Diet 1 Feed"),_xll.RiskUnits("ng/kg dry"))</f>
        <v>#NAME?</v>
      </c>
      <c r="D458" s="133">
        <v>0</v>
      </c>
      <c r="E458" s="163">
        <v>0</v>
      </c>
      <c r="F458" s="134"/>
      <c r="G458" s="134"/>
      <c r="H458" s="134"/>
      <c r="I458" s="134"/>
      <c r="J458" s="134"/>
      <c r="K458" s="134"/>
      <c r="L458" s="134" t="e" cm="1">
        <f t="array" aca="1" ref="L458" ca="1">_xll.RiskNormal(5.4702*LN(A458)-22.889,(5.4702*LN(A458)-22.889)*0.35,_xll.RiskTruncateP(0.05,0.95),_xll.RiskName("DMI"),_xll.RiskUnits("kg"))</f>
        <v>#NAME?</v>
      </c>
      <c r="M458" s="134" t="e" cm="1">
        <f t="array" aca="1" ref="M458" ca="1">_xll.RiskNormal(0.0243*L458,0.005*L458,_xll.RiskTruncateP(0.05,0.95),_xll.RiskName("Soil Intake"),_xll.RiskUnits("kg"))</f>
        <v>#NAME?</v>
      </c>
      <c r="N458" s="134" t="e">
        <f t="shared" ca="1" si="58"/>
        <v>#NAME?</v>
      </c>
      <c r="O458" s="134">
        <f t="shared" si="59"/>
        <v>0</v>
      </c>
      <c r="P458" s="134" t="e">
        <f t="shared" ca="1" si="56"/>
        <v>#NAME?</v>
      </c>
      <c r="Q458" s="134" t="e">
        <f t="shared" ca="1" si="56"/>
        <v>#NAME?</v>
      </c>
      <c r="R458" s="134" t="e">
        <f t="shared" ca="1" si="56"/>
        <v>#NAME?</v>
      </c>
      <c r="S458" s="134" t="e">
        <f t="shared" ca="1" si="60"/>
        <v>#NAME?</v>
      </c>
      <c r="T458" s="134" t="e" cm="1">
        <f t="array" aca="1" ref="T458" ca="1">U457-(U457*(0.5^(1/_xll.RiskNormal('SW7'!C$2,'SW7'!D$2,_xll.RiskTruncateP(0.05,0.95),_xll.RiskName("Halflife"),_xll.RiskUnits("d")))))</f>
        <v>#NAME?</v>
      </c>
      <c r="U458" s="134" t="e">
        <f t="shared" ca="1" si="61"/>
        <v>#NAME?</v>
      </c>
      <c r="V458" s="137" t="e" cm="1">
        <f t="array" aca="1" ref="V458" ca="1">(U458*_xll.RiskNormal('SW7'!C$3,'SW7'!D$3,_xll.RiskTruncateP(0.05,0.95),_xll.RiskName("PFAS MUSCLE FRAC"))/(B458*_xll.RiskNormal('SW7'!C$4,'SW7'!E$4,_xll.RiskTruncateP(0.05,0.95),_xll.RiskName("MUSCLE BW FRAC"))))/1000</f>
        <v>#NAME?</v>
      </c>
      <c r="W458" s="137" t="e" cm="1">
        <f t="array" aca="1" ref="W458" ca="1">V458/_xll.RiskNormal('SW7'!C$5,'SW7'!D$5,_xll.RiskTruncateP(0.05,0.95),_xll.RiskName("Serum Part"))</f>
        <v>#NAME?</v>
      </c>
    </row>
    <row r="459" spans="1:23" x14ac:dyDescent="0.35">
      <c r="A459" s="133">
        <f t="shared" si="57"/>
        <v>456</v>
      </c>
      <c r="B459" s="134" t="e" cm="1">
        <f t="array" aca="1" ref="B459" ca="1">B458+_xll.RiskNormal(0.5584 + 2*0.001787*A459 -3*0.00000155*A459^2 - 4*0.00000000133*A459^3,0.35*(0.5584 + 2*0.001787*A459 -3*0.00000155*A459^2 - 4*0.00000000133*A459^3),_xll.RiskTruncateP(0.05,0.95),_xll.RiskName("BW Gain"),_xll.RiskUnits("kg"))</f>
        <v>#NAME?</v>
      </c>
      <c r="C459" s="133" t="e" cm="1">
        <f t="array" aca="1" ref="C459" ca="1">_xll.RiskNormal(190,190*0.3941,_xll.RiskTruncateP(0.05,0.95),_xll.RiskName("Diet 1 Feed"),_xll.RiskUnits("ng/kg dry"))</f>
        <v>#NAME?</v>
      </c>
      <c r="D459" s="133">
        <v>0</v>
      </c>
      <c r="E459" s="163">
        <v>0</v>
      </c>
      <c r="F459" s="134"/>
      <c r="G459" s="134"/>
      <c r="H459" s="134"/>
      <c r="I459" s="134"/>
      <c r="J459" s="134"/>
      <c r="K459" s="134"/>
      <c r="L459" s="134" t="e" cm="1">
        <f t="array" aca="1" ref="L459" ca="1">_xll.RiskNormal(5.4702*LN(A459)-22.889,(5.4702*LN(A459)-22.889)*0.35,_xll.RiskTruncateP(0.05,0.95),_xll.RiskName("DMI"),_xll.RiskUnits("kg"))</f>
        <v>#NAME?</v>
      </c>
      <c r="M459" s="134" t="e" cm="1">
        <f t="array" aca="1" ref="M459" ca="1">_xll.RiskNormal(0.0243*L459,0.005*L459,_xll.RiskTruncateP(0.05,0.95),_xll.RiskName("Soil Intake"),_xll.RiskUnits("kg"))</f>
        <v>#NAME?</v>
      </c>
      <c r="N459" s="134" t="e">
        <f t="shared" ca="1" si="58"/>
        <v>#NAME?</v>
      </c>
      <c r="O459" s="134">
        <f t="shared" si="59"/>
        <v>0</v>
      </c>
      <c r="P459" s="134" t="e">
        <f t="shared" ca="1" si="56"/>
        <v>#NAME?</v>
      </c>
      <c r="Q459" s="134" t="e">
        <f t="shared" ca="1" si="56"/>
        <v>#NAME?</v>
      </c>
      <c r="R459" s="134" t="e">
        <f t="shared" ca="1" si="56"/>
        <v>#NAME?</v>
      </c>
      <c r="S459" s="134" t="e">
        <f t="shared" ca="1" si="60"/>
        <v>#NAME?</v>
      </c>
      <c r="T459" s="134" t="e" cm="1">
        <f t="array" aca="1" ref="T459" ca="1">U458-(U458*(0.5^(1/_xll.RiskNormal('SW7'!C$2,'SW7'!D$2,_xll.RiskTruncateP(0.05,0.95),_xll.RiskName("Halflife"),_xll.RiskUnits("d")))))</f>
        <v>#NAME?</v>
      </c>
      <c r="U459" s="134" t="e">
        <f t="shared" ca="1" si="61"/>
        <v>#NAME?</v>
      </c>
      <c r="V459" s="137" t="e" cm="1">
        <f t="array" aca="1" ref="V459" ca="1">(U459*_xll.RiskNormal('SW7'!C$3,'SW7'!D$3,_xll.RiskTruncateP(0.05,0.95),_xll.RiskName("PFAS MUSCLE FRAC"))/(B459*_xll.RiskNormal('SW7'!C$4,'SW7'!E$4,_xll.RiskTruncateP(0.05,0.95),_xll.RiskName("MUSCLE BW FRAC"))))/1000</f>
        <v>#NAME?</v>
      </c>
      <c r="W459" s="137" t="e" cm="1">
        <f t="array" aca="1" ref="W459" ca="1">V459/_xll.RiskNormal('SW7'!C$5,'SW7'!D$5,_xll.RiskTruncateP(0.05,0.95),_xll.RiskName("Serum Part"))</f>
        <v>#NAME?</v>
      </c>
    </row>
    <row r="460" spans="1:23" x14ac:dyDescent="0.35">
      <c r="A460" s="133">
        <f t="shared" si="57"/>
        <v>457</v>
      </c>
      <c r="B460" s="134" t="e" cm="1">
        <f t="array" aca="1" ref="B460" ca="1">B459+_xll.RiskNormal(0.5584 + 2*0.001787*A460 -3*0.00000155*A460^2 - 4*0.00000000133*A460^3,0.35*(0.5584 + 2*0.001787*A460 -3*0.00000155*A460^2 - 4*0.00000000133*A460^3),_xll.RiskTruncateP(0.05,0.95),_xll.RiskName("BW Gain"),_xll.RiskUnits("kg"))</f>
        <v>#NAME?</v>
      </c>
      <c r="C460" s="133" t="e" cm="1">
        <f t="array" aca="1" ref="C460" ca="1">_xll.RiskNormal(190,190*0.3941,_xll.RiskTruncateP(0.05,0.95),_xll.RiskName("Diet 1 Feed"),_xll.RiskUnits("ng/kg dry"))</f>
        <v>#NAME?</v>
      </c>
      <c r="D460" s="133">
        <v>0</v>
      </c>
      <c r="E460" s="163">
        <v>0</v>
      </c>
      <c r="F460" s="134"/>
      <c r="G460" s="134"/>
      <c r="H460" s="134"/>
      <c r="I460" s="134"/>
      <c r="J460" s="134"/>
      <c r="K460" s="134"/>
      <c r="L460" s="134" t="e" cm="1">
        <f t="array" aca="1" ref="L460" ca="1">_xll.RiskNormal(5.4702*LN(A460)-22.889,(5.4702*LN(A460)-22.889)*0.35,_xll.RiskTruncateP(0.05,0.95),_xll.RiskName("DMI"),_xll.RiskUnits("kg"))</f>
        <v>#NAME?</v>
      </c>
      <c r="M460" s="134" t="e" cm="1">
        <f t="array" aca="1" ref="M460" ca="1">_xll.RiskNormal(0.0243*L460,0.005*L460,_xll.RiskTruncateP(0.05,0.95),_xll.RiskName("Soil Intake"),_xll.RiskUnits("kg"))</f>
        <v>#NAME?</v>
      </c>
      <c r="N460" s="134" t="e">
        <f t="shared" ca="1" si="58"/>
        <v>#NAME?</v>
      </c>
      <c r="O460" s="134">
        <f t="shared" si="59"/>
        <v>0</v>
      </c>
      <c r="P460" s="134" t="e">
        <f t="shared" ca="1" si="56"/>
        <v>#NAME?</v>
      </c>
      <c r="Q460" s="134" t="e">
        <f t="shared" ca="1" si="56"/>
        <v>#NAME?</v>
      </c>
      <c r="R460" s="134" t="e">
        <f t="shared" ca="1" si="56"/>
        <v>#NAME?</v>
      </c>
      <c r="S460" s="134" t="e">
        <f t="shared" ca="1" si="60"/>
        <v>#NAME?</v>
      </c>
      <c r="T460" s="134" t="e" cm="1">
        <f t="array" aca="1" ref="T460" ca="1">U459-(U459*(0.5^(1/_xll.RiskNormal('SW7'!C$2,'SW7'!D$2,_xll.RiskTruncateP(0.05,0.95),_xll.RiskName("Halflife"),_xll.RiskUnits("d")))))</f>
        <v>#NAME?</v>
      </c>
      <c r="U460" s="134" t="e">
        <f t="shared" ca="1" si="61"/>
        <v>#NAME?</v>
      </c>
      <c r="V460" s="137" t="e" cm="1">
        <f t="array" aca="1" ref="V460" ca="1">(U460*_xll.RiskNormal('SW7'!C$3,'SW7'!D$3,_xll.RiskTruncateP(0.05,0.95),_xll.RiskName("PFAS MUSCLE FRAC"))/(B460*_xll.RiskNormal('SW7'!C$4,'SW7'!E$4,_xll.RiskTruncateP(0.05,0.95),_xll.RiskName("MUSCLE BW FRAC"))))/1000</f>
        <v>#NAME?</v>
      </c>
      <c r="W460" s="137" t="e" cm="1">
        <f t="array" aca="1" ref="W460" ca="1">V460/_xll.RiskNormal('SW7'!C$5,'SW7'!D$5,_xll.RiskTruncateP(0.05,0.95),_xll.RiskName("Serum Part"))</f>
        <v>#NAME?</v>
      </c>
    </row>
    <row r="461" spans="1:23" x14ac:dyDescent="0.35">
      <c r="A461" s="133">
        <f t="shared" si="57"/>
        <v>458</v>
      </c>
      <c r="B461" s="134" t="e" cm="1">
        <f t="array" aca="1" ref="B461" ca="1">B460+_xll.RiskNormal(0.5584 + 2*0.001787*A461 -3*0.00000155*A461^2 - 4*0.00000000133*A461^3,0.35*(0.5584 + 2*0.001787*A461 -3*0.00000155*A461^2 - 4*0.00000000133*A461^3),_xll.RiskTruncateP(0.05,0.95),_xll.RiskName("BW Gain"),_xll.RiskUnits("kg"))</f>
        <v>#NAME?</v>
      </c>
      <c r="C461" s="133" t="e" cm="1">
        <f t="array" aca="1" ref="C461" ca="1">_xll.RiskNormal(190,190*0.3941,_xll.RiskTruncateP(0.05,0.95),_xll.RiskName("Diet 1 Feed"),_xll.RiskUnits("ng/kg dry"))</f>
        <v>#NAME?</v>
      </c>
      <c r="D461" s="133">
        <v>0</v>
      </c>
      <c r="E461" s="163">
        <v>0</v>
      </c>
      <c r="F461" s="134"/>
      <c r="G461" s="134"/>
      <c r="H461" s="134"/>
      <c r="I461" s="134"/>
      <c r="J461" s="134"/>
      <c r="K461" s="134"/>
      <c r="L461" s="134" t="e" cm="1">
        <f t="array" aca="1" ref="L461" ca="1">_xll.RiskNormal(5.4702*LN(A461)-22.889,(5.4702*LN(A461)-22.889)*0.35,_xll.RiskTruncateP(0.05,0.95),_xll.RiskName("DMI"),_xll.RiskUnits("kg"))</f>
        <v>#NAME?</v>
      </c>
      <c r="M461" s="134" t="e" cm="1">
        <f t="array" aca="1" ref="M461" ca="1">_xll.RiskNormal(0.0243*L461,0.005*L461,_xll.RiskTruncateP(0.05,0.95),_xll.RiskName("Soil Intake"),_xll.RiskUnits("kg"))</f>
        <v>#NAME?</v>
      </c>
      <c r="N461" s="134" t="e">
        <f t="shared" ca="1" si="58"/>
        <v>#NAME?</v>
      </c>
      <c r="O461" s="134">
        <f t="shared" si="59"/>
        <v>0</v>
      </c>
      <c r="P461" s="134" t="e">
        <f t="shared" ca="1" si="56"/>
        <v>#NAME?</v>
      </c>
      <c r="Q461" s="134" t="e">
        <f t="shared" ca="1" si="56"/>
        <v>#NAME?</v>
      </c>
      <c r="R461" s="134" t="e">
        <f t="shared" ca="1" si="56"/>
        <v>#NAME?</v>
      </c>
      <c r="S461" s="134" t="e">
        <f t="shared" ca="1" si="60"/>
        <v>#NAME?</v>
      </c>
      <c r="T461" s="134" t="e" cm="1">
        <f t="array" aca="1" ref="T461" ca="1">U460-(U460*(0.5^(1/_xll.RiskNormal('SW7'!C$2,'SW7'!D$2,_xll.RiskTruncateP(0.05,0.95),_xll.RiskName("Halflife"),_xll.RiskUnits("d")))))</f>
        <v>#NAME?</v>
      </c>
      <c r="U461" s="134" t="e">
        <f t="shared" ca="1" si="61"/>
        <v>#NAME?</v>
      </c>
      <c r="V461" s="137" t="e" cm="1">
        <f t="array" aca="1" ref="V461" ca="1">(U461*_xll.RiskNormal('SW7'!C$3,'SW7'!D$3,_xll.RiskTruncateP(0.05,0.95),_xll.RiskName("PFAS MUSCLE FRAC"))/(B461*_xll.RiskNormal('SW7'!C$4,'SW7'!E$4,_xll.RiskTruncateP(0.05,0.95),_xll.RiskName("MUSCLE BW FRAC"))))/1000</f>
        <v>#NAME?</v>
      </c>
      <c r="W461" s="137" t="e" cm="1">
        <f t="array" aca="1" ref="W461" ca="1">V461/_xll.RiskNormal('SW7'!C$5,'SW7'!D$5,_xll.RiskTruncateP(0.05,0.95),_xll.RiskName("Serum Part"))</f>
        <v>#NAME?</v>
      </c>
    </row>
    <row r="462" spans="1:23" x14ac:dyDescent="0.35">
      <c r="A462" s="133">
        <f t="shared" si="57"/>
        <v>459</v>
      </c>
      <c r="B462" s="134" t="e" cm="1">
        <f t="array" aca="1" ref="B462" ca="1">B461+_xll.RiskNormal(0.5584 + 2*0.001787*A462 -3*0.00000155*A462^2 - 4*0.00000000133*A462^3,0.35*(0.5584 + 2*0.001787*A462 -3*0.00000155*A462^2 - 4*0.00000000133*A462^3),_xll.RiskTruncateP(0.05,0.95),_xll.RiskName("BW Gain"),_xll.RiskUnits("kg"))</f>
        <v>#NAME?</v>
      </c>
      <c r="C462" s="133" t="e" cm="1">
        <f t="array" aca="1" ref="C462" ca="1">_xll.RiskNormal(190,190*0.3941,_xll.RiskTruncateP(0.05,0.95),_xll.RiskName("Diet 1 Feed"),_xll.RiskUnits("ng/kg dry"))</f>
        <v>#NAME?</v>
      </c>
      <c r="D462" s="133">
        <v>0</v>
      </c>
      <c r="E462" s="163">
        <v>0</v>
      </c>
      <c r="F462" s="134"/>
      <c r="G462" s="134"/>
      <c r="H462" s="134"/>
      <c r="I462" s="134"/>
      <c r="J462" s="134"/>
      <c r="K462" s="134"/>
      <c r="L462" s="134" t="e" cm="1">
        <f t="array" aca="1" ref="L462" ca="1">_xll.RiskNormal(5.4702*LN(A462)-22.889,(5.4702*LN(A462)-22.889)*0.35,_xll.RiskTruncateP(0.05,0.95),_xll.RiskName("DMI"),_xll.RiskUnits("kg"))</f>
        <v>#NAME?</v>
      </c>
      <c r="M462" s="134" t="e" cm="1">
        <f t="array" aca="1" ref="M462" ca="1">_xll.RiskNormal(0.0243*L462,0.005*L462,_xll.RiskTruncateP(0.05,0.95),_xll.RiskName("Soil Intake"),_xll.RiskUnits("kg"))</f>
        <v>#NAME?</v>
      </c>
      <c r="N462" s="134" t="e">
        <f t="shared" ca="1" si="58"/>
        <v>#NAME?</v>
      </c>
      <c r="O462" s="134">
        <f t="shared" si="59"/>
        <v>0</v>
      </c>
      <c r="P462" s="134" t="e">
        <f t="shared" ca="1" si="56"/>
        <v>#NAME?</v>
      </c>
      <c r="Q462" s="134" t="e">
        <f t="shared" ca="1" si="56"/>
        <v>#NAME?</v>
      </c>
      <c r="R462" s="134" t="e">
        <f t="shared" ca="1" si="56"/>
        <v>#NAME?</v>
      </c>
      <c r="S462" s="134" t="e">
        <f t="shared" ca="1" si="60"/>
        <v>#NAME?</v>
      </c>
      <c r="T462" s="134" t="e" cm="1">
        <f t="array" aca="1" ref="T462" ca="1">U461-(U461*(0.5^(1/_xll.RiskNormal('SW7'!C$2,'SW7'!D$2,_xll.RiskTruncateP(0.05,0.95),_xll.RiskName("Halflife"),_xll.RiskUnits("d")))))</f>
        <v>#NAME?</v>
      </c>
      <c r="U462" s="134" t="e">
        <f t="shared" ca="1" si="61"/>
        <v>#NAME?</v>
      </c>
      <c r="V462" s="137" t="e" cm="1">
        <f t="array" aca="1" ref="V462" ca="1">(U462*_xll.RiskNormal('SW7'!C$3,'SW7'!D$3,_xll.RiskTruncateP(0.05,0.95),_xll.RiskName("PFAS MUSCLE FRAC"))/(B462*_xll.RiskNormal('SW7'!C$4,'SW7'!E$4,_xll.RiskTruncateP(0.05,0.95),_xll.RiskName("MUSCLE BW FRAC"))))/1000</f>
        <v>#NAME?</v>
      </c>
      <c r="W462" s="137" t="e" cm="1">
        <f t="array" aca="1" ref="W462" ca="1">V462/_xll.RiskNormal('SW7'!C$5,'SW7'!D$5,_xll.RiskTruncateP(0.05,0.95),_xll.RiskName("Serum Part"))</f>
        <v>#NAME?</v>
      </c>
    </row>
    <row r="463" spans="1:23" x14ac:dyDescent="0.35">
      <c r="A463" s="133">
        <f t="shared" si="57"/>
        <v>460</v>
      </c>
      <c r="B463" s="134" t="e" cm="1">
        <f t="array" aca="1" ref="B463" ca="1">B462+_xll.RiskNormal(0.5584 + 2*0.001787*A463 -3*0.00000155*A463^2 - 4*0.00000000133*A463^3,0.35*(0.5584 + 2*0.001787*A463 -3*0.00000155*A463^2 - 4*0.00000000133*A463^3),_xll.RiskTruncateP(0.05,0.95),_xll.RiskName("BW Gain"),_xll.RiskUnits("kg"))</f>
        <v>#NAME?</v>
      </c>
      <c r="C463" s="133" t="e" cm="1">
        <f t="array" aca="1" ref="C463" ca="1">_xll.RiskNormal(190,190*0.3941,_xll.RiskTruncateP(0.05,0.95),_xll.RiskName("Diet 1 Feed"),_xll.RiskUnits("ng/kg dry"))</f>
        <v>#NAME?</v>
      </c>
      <c r="D463" s="133">
        <v>0</v>
      </c>
      <c r="E463" s="163">
        <v>0</v>
      </c>
      <c r="F463" s="134"/>
      <c r="G463" s="134"/>
      <c r="H463" s="134"/>
      <c r="I463" s="134"/>
      <c r="J463" s="134"/>
      <c r="K463" s="134"/>
      <c r="L463" s="134" t="e" cm="1">
        <f t="array" aca="1" ref="L463" ca="1">_xll.RiskNormal(5.4702*LN(A463)-22.889,(5.4702*LN(A463)-22.889)*0.35,_xll.RiskTruncateP(0.05,0.95),_xll.RiskName("DMI"),_xll.RiskUnits("kg"))</f>
        <v>#NAME?</v>
      </c>
      <c r="M463" s="134" t="e" cm="1">
        <f t="array" aca="1" ref="M463" ca="1">_xll.RiskNormal(0.0243*L463,0.005*L463,_xll.RiskTruncateP(0.05,0.95),_xll.RiskName("Soil Intake"),_xll.RiskUnits("kg"))</f>
        <v>#NAME?</v>
      </c>
      <c r="N463" s="134" t="e">
        <f t="shared" ca="1" si="58"/>
        <v>#NAME?</v>
      </c>
      <c r="O463" s="134">
        <f t="shared" si="59"/>
        <v>0</v>
      </c>
      <c r="P463" s="134" t="e">
        <f t="shared" ca="1" si="56"/>
        <v>#NAME?</v>
      </c>
      <c r="Q463" s="134" t="e">
        <f t="shared" ca="1" si="56"/>
        <v>#NAME?</v>
      </c>
      <c r="R463" s="134" t="e">
        <f t="shared" ca="1" si="56"/>
        <v>#NAME?</v>
      </c>
      <c r="S463" s="134" t="e">
        <f t="shared" ca="1" si="60"/>
        <v>#NAME?</v>
      </c>
      <c r="T463" s="134" t="e" cm="1">
        <f t="array" aca="1" ref="T463" ca="1">U462-(U462*(0.5^(1/_xll.RiskNormal('SW7'!C$2,'SW7'!D$2,_xll.RiskTruncateP(0.05,0.95),_xll.RiskName("Halflife"),_xll.RiskUnits("d")))))</f>
        <v>#NAME?</v>
      </c>
      <c r="U463" s="134" t="e">
        <f t="shared" ca="1" si="61"/>
        <v>#NAME?</v>
      </c>
      <c r="V463" s="137" t="e" cm="1">
        <f t="array" aca="1" ref="V463" ca="1">(U463*_xll.RiskNormal('SW7'!C$3,'SW7'!D$3,_xll.RiskTruncateP(0.05,0.95),_xll.RiskName("PFAS MUSCLE FRAC"))/(B463*_xll.RiskNormal('SW7'!C$4,'SW7'!E$4,_xll.RiskTruncateP(0.05,0.95),_xll.RiskName("MUSCLE BW FRAC"))))/1000</f>
        <v>#NAME?</v>
      </c>
      <c r="W463" s="137" t="e" cm="1">
        <f t="array" aca="1" ref="W463" ca="1">V463/_xll.RiskNormal('SW7'!C$5,'SW7'!D$5,_xll.RiskTruncateP(0.05,0.95),_xll.RiskName("Serum Part"))</f>
        <v>#NAME?</v>
      </c>
    </row>
    <row r="464" spans="1:23" x14ac:dyDescent="0.35">
      <c r="A464" s="133">
        <f t="shared" si="57"/>
        <v>461</v>
      </c>
      <c r="B464" s="134" t="e" cm="1">
        <f t="array" aca="1" ref="B464" ca="1">B463+_xll.RiskNormal(0.5584 + 2*0.001787*A464 -3*0.00000155*A464^2 - 4*0.00000000133*A464^3,0.35*(0.5584 + 2*0.001787*A464 -3*0.00000155*A464^2 - 4*0.00000000133*A464^3),_xll.RiskTruncateP(0.05,0.95),_xll.RiskName("BW Gain"),_xll.RiskUnits("kg"))</f>
        <v>#NAME?</v>
      </c>
      <c r="C464" s="133" t="e" cm="1">
        <f t="array" aca="1" ref="C464" ca="1">_xll.RiskNormal(190,190*0.3941,_xll.RiskTruncateP(0.05,0.95),_xll.RiskName("Diet 1 Feed"),_xll.RiskUnits("ng/kg dry"))</f>
        <v>#NAME?</v>
      </c>
      <c r="D464" s="133">
        <v>0</v>
      </c>
      <c r="E464" s="163">
        <v>0</v>
      </c>
      <c r="F464" s="134"/>
      <c r="G464" s="134"/>
      <c r="H464" s="134"/>
      <c r="I464" s="134"/>
      <c r="J464" s="134"/>
      <c r="K464" s="134"/>
      <c r="L464" s="134" t="e" cm="1">
        <f t="array" aca="1" ref="L464" ca="1">_xll.RiskNormal(5.4702*LN(A464)-22.889,(5.4702*LN(A464)-22.889)*0.35,_xll.RiskTruncateP(0.05,0.95),_xll.RiskName("DMI"),_xll.RiskUnits("kg"))</f>
        <v>#NAME?</v>
      </c>
      <c r="M464" s="134" t="e" cm="1">
        <f t="array" aca="1" ref="M464" ca="1">_xll.RiskNormal(0.0243*L464,0.005*L464,_xll.RiskTruncateP(0.05,0.95),_xll.RiskName("Soil Intake"),_xll.RiskUnits("kg"))</f>
        <v>#NAME?</v>
      </c>
      <c r="N464" s="134" t="e">
        <f t="shared" ca="1" si="58"/>
        <v>#NAME?</v>
      </c>
      <c r="O464" s="134">
        <f t="shared" si="59"/>
        <v>0</v>
      </c>
      <c r="P464" s="134" t="e">
        <f t="shared" ca="1" si="56"/>
        <v>#NAME?</v>
      </c>
      <c r="Q464" s="134" t="e">
        <f t="shared" ca="1" si="56"/>
        <v>#NAME?</v>
      </c>
      <c r="R464" s="134" t="e">
        <f t="shared" ca="1" si="56"/>
        <v>#NAME?</v>
      </c>
      <c r="S464" s="134" t="e">
        <f t="shared" ca="1" si="60"/>
        <v>#NAME?</v>
      </c>
      <c r="T464" s="134" t="e" cm="1">
        <f t="array" aca="1" ref="T464" ca="1">U463-(U463*(0.5^(1/_xll.RiskNormal('SW7'!C$2,'SW7'!D$2,_xll.RiskTruncateP(0.05,0.95),_xll.RiskName("Halflife"),_xll.RiskUnits("d")))))</f>
        <v>#NAME?</v>
      </c>
      <c r="U464" s="134" t="e">
        <f t="shared" ca="1" si="61"/>
        <v>#NAME?</v>
      </c>
      <c r="V464" s="137" t="e" cm="1">
        <f t="array" aca="1" ref="V464" ca="1">(U464*_xll.RiskNormal('SW7'!C$3,'SW7'!D$3,_xll.RiskTruncateP(0.05,0.95),_xll.RiskName("PFAS MUSCLE FRAC"))/(B464*_xll.RiskNormal('SW7'!C$4,'SW7'!E$4,_xll.RiskTruncateP(0.05,0.95),_xll.RiskName("MUSCLE BW FRAC"))))/1000</f>
        <v>#NAME?</v>
      </c>
      <c r="W464" s="137" t="e" cm="1">
        <f t="array" aca="1" ref="W464" ca="1">V464/_xll.RiskNormal('SW7'!C$5,'SW7'!D$5,_xll.RiskTruncateP(0.05,0.95),_xll.RiskName("Serum Part"))</f>
        <v>#NAME?</v>
      </c>
    </row>
    <row r="465" spans="1:23" x14ac:dyDescent="0.35">
      <c r="A465" s="133">
        <f t="shared" si="57"/>
        <v>462</v>
      </c>
      <c r="B465" s="134" t="e" cm="1">
        <f t="array" aca="1" ref="B465" ca="1">B464+_xll.RiskNormal(0.5584 + 2*0.001787*A465 -3*0.00000155*A465^2 - 4*0.00000000133*A465^3,0.35*(0.5584 + 2*0.001787*A465 -3*0.00000155*A465^2 - 4*0.00000000133*A465^3),_xll.RiskTruncateP(0.05,0.95),_xll.RiskName("BW Gain"),_xll.RiskUnits("kg"))</f>
        <v>#NAME?</v>
      </c>
      <c r="C465" s="133" t="e" cm="1">
        <f t="array" aca="1" ref="C465" ca="1">_xll.RiskNormal(190,190*0.3941,_xll.RiskTruncateP(0.05,0.95),_xll.RiskName("Diet 1 Feed"),_xll.RiskUnits("ng/kg dry"))</f>
        <v>#NAME?</v>
      </c>
      <c r="D465" s="133">
        <v>0</v>
      </c>
      <c r="E465" s="163">
        <v>0</v>
      </c>
      <c r="F465" s="134"/>
      <c r="G465" s="134"/>
      <c r="H465" s="134"/>
      <c r="I465" s="134"/>
      <c r="J465" s="134"/>
      <c r="K465" s="134"/>
      <c r="L465" s="134" t="e" cm="1">
        <f t="array" aca="1" ref="L465" ca="1">_xll.RiskNormal(5.4702*LN(A465)-22.889,(5.4702*LN(A465)-22.889)*0.35,_xll.RiskTruncateP(0.05,0.95),_xll.RiskName("DMI"),_xll.RiskUnits("kg"))</f>
        <v>#NAME?</v>
      </c>
      <c r="M465" s="134" t="e" cm="1">
        <f t="array" aca="1" ref="M465" ca="1">_xll.RiskNormal(0.0243*L465,0.005*L465,_xll.RiskTruncateP(0.05,0.95),_xll.RiskName("Soil Intake"),_xll.RiskUnits("kg"))</f>
        <v>#NAME?</v>
      </c>
      <c r="N465" s="134" t="e">
        <f t="shared" ca="1" si="58"/>
        <v>#NAME?</v>
      </c>
      <c r="O465" s="134">
        <f t="shared" si="59"/>
        <v>0</v>
      </c>
      <c r="P465" s="134" t="e">
        <f t="shared" ca="1" si="56"/>
        <v>#NAME?</v>
      </c>
      <c r="Q465" s="134" t="e">
        <f t="shared" ca="1" si="56"/>
        <v>#NAME?</v>
      </c>
      <c r="R465" s="134" t="e">
        <f t="shared" ca="1" si="56"/>
        <v>#NAME?</v>
      </c>
      <c r="S465" s="134" t="e">
        <f t="shared" ca="1" si="60"/>
        <v>#NAME?</v>
      </c>
      <c r="T465" s="134" t="e" cm="1">
        <f t="array" aca="1" ref="T465" ca="1">U464-(U464*(0.5^(1/_xll.RiskNormal('SW7'!C$2,'SW7'!D$2,_xll.RiskTruncateP(0.05,0.95),_xll.RiskName("Halflife"),_xll.RiskUnits("d")))))</f>
        <v>#NAME?</v>
      </c>
      <c r="U465" s="134" t="e">
        <f t="shared" ca="1" si="61"/>
        <v>#NAME?</v>
      </c>
      <c r="V465" s="137" t="e" cm="1">
        <f t="array" aca="1" ref="V465" ca="1">(U465*_xll.RiskNormal('SW7'!C$3,'SW7'!D$3,_xll.RiskTruncateP(0.05,0.95),_xll.RiskName("PFAS MUSCLE FRAC"))/(B465*_xll.RiskNormal('SW7'!C$4,'SW7'!E$4,_xll.RiskTruncateP(0.05,0.95),_xll.RiskName("MUSCLE BW FRAC"))))/1000</f>
        <v>#NAME?</v>
      </c>
      <c r="W465" s="137" t="e" cm="1">
        <f t="array" aca="1" ref="W465" ca="1">V465/_xll.RiskNormal('SW7'!C$5,'SW7'!D$5,_xll.RiskTruncateP(0.05,0.95),_xll.RiskName("Serum Part"))</f>
        <v>#NAME?</v>
      </c>
    </row>
    <row r="466" spans="1:23" x14ac:dyDescent="0.35">
      <c r="A466" s="133">
        <f t="shared" si="57"/>
        <v>463</v>
      </c>
      <c r="B466" s="134" t="e" cm="1">
        <f t="array" aca="1" ref="B466" ca="1">B465+_xll.RiskNormal(0.5584 + 2*0.001787*A466 -3*0.00000155*A466^2 - 4*0.00000000133*A466^3,0.35*(0.5584 + 2*0.001787*A466 -3*0.00000155*A466^2 - 4*0.00000000133*A466^3),_xll.RiskTruncateP(0.05,0.95),_xll.RiskName("BW Gain"),_xll.RiskUnits("kg"))</f>
        <v>#NAME?</v>
      </c>
      <c r="C466" s="133" t="e" cm="1">
        <f t="array" aca="1" ref="C466" ca="1">_xll.RiskNormal(190,190*0.3941,_xll.RiskTruncateP(0.05,0.95),_xll.RiskName("Diet 1 Feed"),_xll.RiskUnits("ng/kg dry"))</f>
        <v>#NAME?</v>
      </c>
      <c r="D466" s="133">
        <v>0</v>
      </c>
      <c r="E466" s="163">
        <v>0</v>
      </c>
      <c r="F466" s="134"/>
      <c r="G466" s="134"/>
      <c r="H466" s="134"/>
      <c r="I466" s="134"/>
      <c r="J466" s="134"/>
      <c r="K466" s="134"/>
      <c r="L466" s="134" t="e" cm="1">
        <f t="array" aca="1" ref="L466" ca="1">_xll.RiskNormal(5.4702*LN(A466)-22.889,(5.4702*LN(A466)-22.889)*0.35,_xll.RiskTruncateP(0.05,0.95),_xll.RiskName("DMI"),_xll.RiskUnits("kg"))</f>
        <v>#NAME?</v>
      </c>
      <c r="M466" s="134" t="e" cm="1">
        <f t="array" aca="1" ref="M466" ca="1">_xll.RiskNormal(0.0243*L466,0.005*L466,_xll.RiskTruncateP(0.05,0.95),_xll.RiskName("Soil Intake"),_xll.RiskUnits("kg"))</f>
        <v>#NAME?</v>
      </c>
      <c r="N466" s="134" t="e">
        <f t="shared" ca="1" si="58"/>
        <v>#NAME?</v>
      </c>
      <c r="O466" s="134">
        <f t="shared" si="59"/>
        <v>0</v>
      </c>
      <c r="P466" s="134" t="e">
        <f t="shared" ca="1" si="56"/>
        <v>#NAME?</v>
      </c>
      <c r="Q466" s="134" t="e">
        <f t="shared" ca="1" si="56"/>
        <v>#NAME?</v>
      </c>
      <c r="R466" s="134" t="e">
        <f t="shared" ca="1" si="56"/>
        <v>#NAME?</v>
      </c>
      <c r="S466" s="134" t="e">
        <f t="shared" ca="1" si="60"/>
        <v>#NAME?</v>
      </c>
      <c r="T466" s="134" t="e" cm="1">
        <f t="array" aca="1" ref="T466" ca="1">U465-(U465*(0.5^(1/_xll.RiskNormal('SW7'!C$2,'SW7'!D$2,_xll.RiskTruncateP(0.05,0.95),_xll.RiskName("Halflife"),_xll.RiskUnits("d")))))</f>
        <v>#NAME?</v>
      </c>
      <c r="U466" s="134" t="e">
        <f t="shared" ca="1" si="61"/>
        <v>#NAME?</v>
      </c>
      <c r="V466" s="137" t="e" cm="1">
        <f t="array" aca="1" ref="V466" ca="1">(U466*_xll.RiskNormal('SW7'!C$3,'SW7'!D$3,_xll.RiskTruncateP(0.05,0.95),_xll.RiskName("PFAS MUSCLE FRAC"))/(B466*_xll.RiskNormal('SW7'!C$4,'SW7'!E$4,_xll.RiskTruncateP(0.05,0.95),_xll.RiskName("MUSCLE BW FRAC"))))/1000</f>
        <v>#NAME?</v>
      </c>
      <c r="W466" s="137" t="e" cm="1">
        <f t="array" aca="1" ref="W466" ca="1">V466/_xll.RiskNormal('SW7'!C$5,'SW7'!D$5,_xll.RiskTruncateP(0.05,0.95),_xll.RiskName("Serum Part"))</f>
        <v>#NAME?</v>
      </c>
    </row>
    <row r="467" spans="1:23" x14ac:dyDescent="0.35">
      <c r="A467" s="133">
        <f t="shared" si="57"/>
        <v>464</v>
      </c>
      <c r="B467" s="134" t="e" cm="1">
        <f t="array" aca="1" ref="B467" ca="1">B466+_xll.RiskNormal(0.5584 + 2*0.001787*A467 -3*0.00000155*A467^2 - 4*0.00000000133*A467^3,0.35*(0.5584 + 2*0.001787*A467 -3*0.00000155*A467^2 - 4*0.00000000133*A467^3),_xll.RiskTruncateP(0.05,0.95),_xll.RiskName("BW Gain"),_xll.RiskUnits("kg"))</f>
        <v>#NAME?</v>
      </c>
      <c r="C467" s="133" t="e" cm="1">
        <f t="array" aca="1" ref="C467" ca="1">_xll.RiskNormal(190,190*0.3941,_xll.RiskTruncateP(0.05,0.95),_xll.RiskName("Diet 1 Feed"),_xll.RiskUnits("ng/kg dry"))</f>
        <v>#NAME?</v>
      </c>
      <c r="D467" s="133">
        <v>0</v>
      </c>
      <c r="E467" s="163">
        <v>0</v>
      </c>
      <c r="F467" s="134"/>
      <c r="G467" s="134"/>
      <c r="H467" s="134"/>
      <c r="I467" s="134"/>
      <c r="J467" s="134"/>
      <c r="K467" s="134"/>
      <c r="L467" s="134" t="e" cm="1">
        <f t="array" aca="1" ref="L467" ca="1">_xll.RiskNormal(5.4702*LN(A467)-22.889,(5.4702*LN(A467)-22.889)*0.35,_xll.RiskTruncateP(0.05,0.95),_xll.RiskName("DMI"),_xll.RiskUnits("kg"))</f>
        <v>#NAME?</v>
      </c>
      <c r="M467" s="134" t="e" cm="1">
        <f t="array" aca="1" ref="M467" ca="1">_xll.RiskNormal(0.0243*L467,0.005*L467,_xll.RiskTruncateP(0.05,0.95),_xll.RiskName("Soil Intake"),_xll.RiskUnits("kg"))</f>
        <v>#NAME?</v>
      </c>
      <c r="N467" s="134" t="e">
        <f t="shared" ca="1" si="58"/>
        <v>#NAME?</v>
      </c>
      <c r="O467" s="134">
        <f t="shared" si="59"/>
        <v>0</v>
      </c>
      <c r="P467" s="134" t="e">
        <f t="shared" ca="1" si="56"/>
        <v>#NAME?</v>
      </c>
      <c r="Q467" s="134" t="e">
        <f t="shared" ca="1" si="56"/>
        <v>#NAME?</v>
      </c>
      <c r="R467" s="134" t="e">
        <f t="shared" ca="1" si="56"/>
        <v>#NAME?</v>
      </c>
      <c r="S467" s="134" t="e">
        <f t="shared" ca="1" si="60"/>
        <v>#NAME?</v>
      </c>
      <c r="T467" s="134" t="e" cm="1">
        <f t="array" aca="1" ref="T467" ca="1">U466-(U466*(0.5^(1/_xll.RiskNormal('SW7'!C$2,'SW7'!D$2,_xll.RiskTruncateP(0.05,0.95),_xll.RiskName("Halflife"),_xll.RiskUnits("d")))))</f>
        <v>#NAME?</v>
      </c>
      <c r="U467" s="134" t="e">
        <f t="shared" ca="1" si="61"/>
        <v>#NAME?</v>
      </c>
      <c r="V467" s="137" t="e" cm="1">
        <f t="array" aca="1" ref="V467" ca="1">(U467*_xll.RiskNormal('SW7'!C$3,'SW7'!D$3,_xll.RiskTruncateP(0.05,0.95),_xll.RiskName("PFAS MUSCLE FRAC"))/(B467*_xll.RiskNormal('SW7'!C$4,'SW7'!E$4,_xll.RiskTruncateP(0.05,0.95),_xll.RiskName("MUSCLE BW FRAC"))))/1000</f>
        <v>#NAME?</v>
      </c>
      <c r="W467" s="137" t="e" cm="1">
        <f t="array" aca="1" ref="W467" ca="1">V467/_xll.RiskNormal('SW7'!C$5,'SW7'!D$5,_xll.RiskTruncateP(0.05,0.95),_xll.RiskName("Serum Part"))</f>
        <v>#NAME?</v>
      </c>
    </row>
    <row r="468" spans="1:23" x14ac:dyDescent="0.35">
      <c r="A468" s="133">
        <f t="shared" si="57"/>
        <v>465</v>
      </c>
      <c r="B468" s="134" t="e" cm="1">
        <f t="array" aca="1" ref="B468" ca="1">B467+_xll.RiskNormal(0.5584 + 2*0.001787*A468 -3*0.00000155*A468^2 - 4*0.00000000133*A468^3,0.35*(0.5584 + 2*0.001787*A468 -3*0.00000155*A468^2 - 4*0.00000000133*A468^3),_xll.RiskTruncateP(0.05,0.95),_xll.RiskName("BW Gain"),_xll.RiskUnits("kg"))</f>
        <v>#NAME?</v>
      </c>
      <c r="C468" s="133" t="e" cm="1">
        <f t="array" aca="1" ref="C468" ca="1">_xll.RiskNormal(190,190*0.3941,_xll.RiskTruncateP(0.05,0.95),_xll.RiskName("Diet 1 Feed"),_xll.RiskUnits("ng/kg dry"))</f>
        <v>#NAME?</v>
      </c>
      <c r="D468" s="133">
        <v>0</v>
      </c>
      <c r="E468" s="163">
        <v>0</v>
      </c>
      <c r="F468" s="134"/>
      <c r="G468" s="134"/>
      <c r="H468" s="134"/>
      <c r="I468" s="134"/>
      <c r="J468" s="134"/>
      <c r="K468" s="134"/>
      <c r="L468" s="134" t="e" cm="1">
        <f t="array" aca="1" ref="L468" ca="1">_xll.RiskNormal(5.4702*LN(A468)-22.889,(5.4702*LN(A468)-22.889)*0.35,_xll.RiskTruncateP(0.05,0.95),_xll.RiskName("DMI"),_xll.RiskUnits("kg"))</f>
        <v>#NAME?</v>
      </c>
      <c r="M468" s="134" t="e" cm="1">
        <f t="array" aca="1" ref="M468" ca="1">_xll.RiskNormal(0.0243*L468,0.005*L468,_xll.RiskTruncateP(0.05,0.95),_xll.RiskName("Soil Intake"),_xll.RiskUnits("kg"))</f>
        <v>#NAME?</v>
      </c>
      <c r="N468" s="134" t="e">
        <f t="shared" ca="1" si="58"/>
        <v>#NAME?</v>
      </c>
      <c r="O468" s="134">
        <f t="shared" si="59"/>
        <v>0</v>
      </c>
      <c r="P468" s="134" t="e">
        <f t="shared" ca="1" si="56"/>
        <v>#NAME?</v>
      </c>
      <c r="Q468" s="134" t="e">
        <f t="shared" ca="1" si="56"/>
        <v>#NAME?</v>
      </c>
      <c r="R468" s="134" t="e">
        <f t="shared" ca="1" si="56"/>
        <v>#NAME?</v>
      </c>
      <c r="S468" s="134" t="e">
        <f t="shared" ca="1" si="60"/>
        <v>#NAME?</v>
      </c>
      <c r="T468" s="134" t="e" cm="1">
        <f t="array" aca="1" ref="T468" ca="1">U467-(U467*(0.5^(1/_xll.RiskNormal('SW7'!C$2,'SW7'!D$2,_xll.RiskTruncateP(0.05,0.95),_xll.RiskName("Halflife"),_xll.RiskUnits("d")))))</f>
        <v>#NAME?</v>
      </c>
      <c r="U468" s="134" t="e">
        <f t="shared" ca="1" si="61"/>
        <v>#NAME?</v>
      </c>
      <c r="V468" s="137" t="e" cm="1">
        <f t="array" aca="1" ref="V468" ca="1">(U468*_xll.RiskNormal('SW7'!C$3,'SW7'!D$3,_xll.RiskTruncateP(0.05,0.95),_xll.RiskName("PFAS MUSCLE FRAC"))/(B468*_xll.RiskNormal('SW7'!C$4,'SW7'!E$4,_xll.RiskTruncateP(0.05,0.95),_xll.RiskName("MUSCLE BW FRAC"))))/1000</f>
        <v>#NAME?</v>
      </c>
      <c r="W468" s="137" t="e" cm="1">
        <f t="array" aca="1" ref="W468" ca="1">V468/_xll.RiskNormal('SW7'!C$5,'SW7'!D$5,_xll.RiskTruncateP(0.05,0.95),_xll.RiskName("Serum Part"))</f>
        <v>#NAME?</v>
      </c>
    </row>
    <row r="469" spans="1:23" x14ac:dyDescent="0.35">
      <c r="A469" s="133">
        <f t="shared" si="57"/>
        <v>466</v>
      </c>
      <c r="B469" s="134" t="e" cm="1">
        <f t="array" aca="1" ref="B469" ca="1">B468+_xll.RiskNormal(0.5584 + 2*0.001787*A469 -3*0.00000155*A469^2 - 4*0.00000000133*A469^3,0.35*(0.5584 + 2*0.001787*A469 -3*0.00000155*A469^2 - 4*0.00000000133*A469^3),_xll.RiskTruncateP(0.05,0.95),_xll.RiskName("BW Gain"),_xll.RiskUnits("kg"))</f>
        <v>#NAME?</v>
      </c>
      <c r="C469" s="133" t="e" cm="1">
        <f t="array" aca="1" ref="C469" ca="1">_xll.RiskNormal(190,190*0.3941,_xll.RiskTruncateP(0.05,0.95),_xll.RiskName("Diet 1 Feed"),_xll.RiskUnits("ng/kg dry"))</f>
        <v>#NAME?</v>
      </c>
      <c r="D469" s="133">
        <v>0</v>
      </c>
      <c r="E469" s="163">
        <v>0</v>
      </c>
      <c r="F469" s="134"/>
      <c r="G469" s="134"/>
      <c r="H469" s="134"/>
      <c r="I469" s="134"/>
      <c r="J469" s="134"/>
      <c r="K469" s="134"/>
      <c r="L469" s="134" t="e" cm="1">
        <f t="array" aca="1" ref="L469" ca="1">_xll.RiskNormal(5.4702*LN(A469)-22.889,(5.4702*LN(A469)-22.889)*0.35,_xll.RiskTruncateP(0.05,0.95),_xll.RiskName("DMI"),_xll.RiskUnits("kg"))</f>
        <v>#NAME?</v>
      </c>
      <c r="M469" s="134" t="e" cm="1">
        <f t="array" aca="1" ref="M469" ca="1">_xll.RiskNormal(0.0243*L469,0.005*L469,_xll.RiskTruncateP(0.05,0.95),_xll.RiskName("Soil Intake"),_xll.RiskUnits("kg"))</f>
        <v>#NAME?</v>
      </c>
      <c r="N469" s="134" t="e">
        <f t="shared" ca="1" si="58"/>
        <v>#NAME?</v>
      </c>
      <c r="O469" s="134">
        <f t="shared" si="59"/>
        <v>0</v>
      </c>
      <c r="P469" s="134" t="e">
        <f t="shared" ca="1" si="56"/>
        <v>#NAME?</v>
      </c>
      <c r="Q469" s="134" t="e">
        <f t="shared" ca="1" si="56"/>
        <v>#NAME?</v>
      </c>
      <c r="R469" s="134" t="e">
        <f t="shared" ca="1" si="56"/>
        <v>#NAME?</v>
      </c>
      <c r="S469" s="134" t="e">
        <f t="shared" ca="1" si="60"/>
        <v>#NAME?</v>
      </c>
      <c r="T469" s="134" t="e" cm="1">
        <f t="array" aca="1" ref="T469" ca="1">U468-(U468*(0.5^(1/_xll.RiskNormal('SW7'!C$2,'SW7'!D$2,_xll.RiskTruncateP(0.05,0.95),_xll.RiskName("Halflife"),_xll.RiskUnits("d")))))</f>
        <v>#NAME?</v>
      </c>
      <c r="U469" s="134" t="e">
        <f t="shared" ca="1" si="61"/>
        <v>#NAME?</v>
      </c>
      <c r="V469" s="137" t="e" cm="1">
        <f t="array" aca="1" ref="V469" ca="1">(U469*_xll.RiskNormal('SW7'!C$3,'SW7'!D$3,_xll.RiskTruncateP(0.05,0.95),_xll.RiskName("PFAS MUSCLE FRAC"))/(B469*_xll.RiskNormal('SW7'!C$4,'SW7'!E$4,_xll.RiskTruncateP(0.05,0.95),_xll.RiskName("MUSCLE BW FRAC"))))/1000</f>
        <v>#NAME?</v>
      </c>
      <c r="W469" s="137" t="e" cm="1">
        <f t="array" aca="1" ref="W469" ca="1">V469/_xll.RiskNormal('SW7'!C$5,'SW7'!D$5,_xll.RiskTruncateP(0.05,0.95),_xll.RiskName("Serum Part"))</f>
        <v>#NAME?</v>
      </c>
    </row>
    <row r="470" spans="1:23" x14ac:dyDescent="0.35">
      <c r="A470" s="133">
        <f t="shared" si="57"/>
        <v>467</v>
      </c>
      <c r="B470" s="134" t="e" cm="1">
        <f t="array" aca="1" ref="B470" ca="1">B469+_xll.RiskNormal(0.5584 + 2*0.001787*A470 -3*0.00000155*A470^2 - 4*0.00000000133*A470^3,0.35*(0.5584 + 2*0.001787*A470 -3*0.00000155*A470^2 - 4*0.00000000133*A470^3),_xll.RiskTruncateP(0.05,0.95),_xll.RiskName("BW Gain"),_xll.RiskUnits("kg"))</f>
        <v>#NAME?</v>
      </c>
      <c r="C470" s="133" t="e" cm="1">
        <f t="array" aca="1" ref="C470" ca="1">_xll.RiskNormal(190,190*0.3941,_xll.RiskTruncateP(0.05,0.95),_xll.RiskName("Diet 1 Feed"),_xll.RiskUnits("ng/kg dry"))</f>
        <v>#NAME?</v>
      </c>
      <c r="D470" s="133">
        <v>0</v>
      </c>
      <c r="E470" s="163">
        <v>0</v>
      </c>
      <c r="F470" s="134"/>
      <c r="G470" s="134"/>
      <c r="H470" s="134"/>
      <c r="I470" s="134"/>
      <c r="J470" s="134"/>
      <c r="K470" s="134"/>
      <c r="L470" s="134" t="e" cm="1">
        <f t="array" aca="1" ref="L470" ca="1">_xll.RiskNormal(5.4702*LN(A470)-22.889,(5.4702*LN(A470)-22.889)*0.35,_xll.RiskTruncateP(0.05,0.95),_xll.RiskName("DMI"),_xll.RiskUnits("kg"))</f>
        <v>#NAME?</v>
      </c>
      <c r="M470" s="134" t="e" cm="1">
        <f t="array" aca="1" ref="M470" ca="1">_xll.RiskNormal(0.0243*L470,0.005*L470,_xll.RiskTruncateP(0.05,0.95),_xll.RiskName("Soil Intake"),_xll.RiskUnits("kg"))</f>
        <v>#NAME?</v>
      </c>
      <c r="N470" s="134" t="e">
        <f t="shared" ca="1" si="58"/>
        <v>#NAME?</v>
      </c>
      <c r="O470" s="134">
        <f t="shared" si="59"/>
        <v>0</v>
      </c>
      <c r="P470" s="134" t="e">
        <f t="shared" ca="1" si="56"/>
        <v>#NAME?</v>
      </c>
      <c r="Q470" s="134" t="e">
        <f t="shared" ca="1" si="56"/>
        <v>#NAME?</v>
      </c>
      <c r="R470" s="134" t="e">
        <f t="shared" ca="1" si="56"/>
        <v>#NAME?</v>
      </c>
      <c r="S470" s="134" t="e">
        <f t="shared" ca="1" si="60"/>
        <v>#NAME?</v>
      </c>
      <c r="T470" s="134" t="e" cm="1">
        <f t="array" aca="1" ref="T470" ca="1">U469-(U469*(0.5^(1/_xll.RiskNormal('SW7'!C$2,'SW7'!D$2,_xll.RiskTruncateP(0.05,0.95),_xll.RiskName("Halflife"),_xll.RiskUnits("d")))))</f>
        <v>#NAME?</v>
      </c>
      <c r="U470" s="134" t="e">
        <f t="shared" ca="1" si="61"/>
        <v>#NAME?</v>
      </c>
      <c r="V470" s="137" t="e" cm="1">
        <f t="array" aca="1" ref="V470" ca="1">(U470*_xll.RiskNormal('SW7'!C$3,'SW7'!D$3,_xll.RiskTruncateP(0.05,0.95),_xll.RiskName("PFAS MUSCLE FRAC"))/(B470*_xll.RiskNormal('SW7'!C$4,'SW7'!E$4,_xll.RiskTruncateP(0.05,0.95),_xll.RiskName("MUSCLE BW FRAC"))))/1000</f>
        <v>#NAME?</v>
      </c>
      <c r="W470" s="137" t="e" cm="1">
        <f t="array" aca="1" ref="W470" ca="1">V470/_xll.RiskNormal('SW7'!C$5,'SW7'!D$5,_xll.RiskTruncateP(0.05,0.95),_xll.RiskName("Serum Part"))</f>
        <v>#NAME?</v>
      </c>
    </row>
    <row r="471" spans="1:23" x14ac:dyDescent="0.35">
      <c r="A471" s="133">
        <f t="shared" si="57"/>
        <v>468</v>
      </c>
      <c r="B471" s="134" t="e" cm="1">
        <f t="array" aca="1" ref="B471" ca="1">B470+_xll.RiskNormal(0.5584 + 2*0.001787*A471 -3*0.00000155*A471^2 - 4*0.00000000133*A471^3,0.35*(0.5584 + 2*0.001787*A471 -3*0.00000155*A471^2 - 4*0.00000000133*A471^3),_xll.RiskTruncateP(0.05,0.95),_xll.RiskName("BW Gain"),_xll.RiskUnits("kg"))</f>
        <v>#NAME?</v>
      </c>
      <c r="C471" s="133" t="e" cm="1">
        <f t="array" aca="1" ref="C471" ca="1">_xll.RiskNormal(190,190*0.3941,_xll.RiskTruncateP(0.05,0.95),_xll.RiskName("Diet 1 Feed"),_xll.RiskUnits("ng/kg dry"))</f>
        <v>#NAME?</v>
      </c>
      <c r="D471" s="133">
        <v>0</v>
      </c>
      <c r="E471" s="163">
        <v>0</v>
      </c>
      <c r="F471" s="134"/>
      <c r="G471" s="134"/>
      <c r="H471" s="134"/>
      <c r="I471" s="134"/>
      <c r="J471" s="134"/>
      <c r="K471" s="134"/>
      <c r="L471" s="134" t="e" cm="1">
        <f t="array" aca="1" ref="L471" ca="1">_xll.RiskNormal(5.4702*LN(A471)-22.889,(5.4702*LN(A471)-22.889)*0.35,_xll.RiskTruncateP(0.05,0.95),_xll.RiskName("DMI"),_xll.RiskUnits("kg"))</f>
        <v>#NAME?</v>
      </c>
      <c r="M471" s="134" t="e" cm="1">
        <f t="array" aca="1" ref="M471" ca="1">_xll.RiskNormal(0.0243*L471,0.005*L471,_xll.RiskTruncateP(0.05,0.95),_xll.RiskName("Soil Intake"),_xll.RiskUnits("kg"))</f>
        <v>#NAME?</v>
      </c>
      <c r="N471" s="134" t="e">
        <f t="shared" ca="1" si="58"/>
        <v>#NAME?</v>
      </c>
      <c r="O471" s="134">
        <f t="shared" si="59"/>
        <v>0</v>
      </c>
      <c r="P471" s="134" t="e">
        <f t="shared" ca="1" si="56"/>
        <v>#NAME?</v>
      </c>
      <c r="Q471" s="134" t="e">
        <f t="shared" ca="1" si="56"/>
        <v>#NAME?</v>
      </c>
      <c r="R471" s="134" t="e">
        <f t="shared" ca="1" si="56"/>
        <v>#NAME?</v>
      </c>
      <c r="S471" s="134" t="e">
        <f t="shared" ca="1" si="60"/>
        <v>#NAME?</v>
      </c>
      <c r="T471" s="134" t="e" cm="1">
        <f t="array" aca="1" ref="T471" ca="1">U470-(U470*(0.5^(1/_xll.RiskNormal('SW7'!C$2,'SW7'!D$2,_xll.RiskTruncateP(0.05,0.95),_xll.RiskName("Halflife"),_xll.RiskUnits("d")))))</f>
        <v>#NAME?</v>
      </c>
      <c r="U471" s="134" t="e">
        <f t="shared" ca="1" si="61"/>
        <v>#NAME?</v>
      </c>
      <c r="V471" s="137" t="e" cm="1">
        <f t="array" aca="1" ref="V471" ca="1">(U471*_xll.RiskNormal('SW7'!C$3,'SW7'!D$3,_xll.RiskTruncateP(0.05,0.95),_xll.RiskName("PFAS MUSCLE FRAC"))/(B471*_xll.RiskNormal('SW7'!C$4,'SW7'!E$4,_xll.RiskTruncateP(0.05,0.95),_xll.RiskName("MUSCLE BW FRAC"))))/1000</f>
        <v>#NAME?</v>
      </c>
      <c r="W471" s="137" t="e" cm="1">
        <f t="array" aca="1" ref="W471" ca="1">V471/_xll.RiskNormal('SW7'!C$5,'SW7'!D$5,_xll.RiskTruncateP(0.05,0.95),_xll.RiskName("Serum Part"))</f>
        <v>#NAME?</v>
      </c>
    </row>
    <row r="472" spans="1:23" x14ac:dyDescent="0.35">
      <c r="A472" s="133">
        <f t="shared" si="57"/>
        <v>469</v>
      </c>
      <c r="B472" s="134" t="e" cm="1">
        <f t="array" aca="1" ref="B472" ca="1">B471+_xll.RiskNormal(0.5584 + 2*0.001787*A472 -3*0.00000155*A472^2 - 4*0.00000000133*A472^3,0.35*(0.5584 + 2*0.001787*A472 -3*0.00000155*A472^2 - 4*0.00000000133*A472^3),_xll.RiskTruncateP(0.05,0.95),_xll.RiskName("BW Gain"),_xll.RiskUnits("kg"))</f>
        <v>#NAME?</v>
      </c>
      <c r="C472" s="133" t="e" cm="1">
        <f t="array" aca="1" ref="C472" ca="1">_xll.RiskNormal(190,190*0.3941,_xll.RiskTruncateP(0.05,0.95),_xll.RiskName("Diet 1 Feed"),_xll.RiskUnits("ng/kg dry"))</f>
        <v>#NAME?</v>
      </c>
      <c r="D472" s="133">
        <v>0</v>
      </c>
      <c r="E472" s="163">
        <v>0</v>
      </c>
      <c r="F472" s="134"/>
      <c r="G472" s="134"/>
      <c r="H472" s="134"/>
      <c r="I472" s="134"/>
      <c r="J472" s="134"/>
      <c r="K472" s="134"/>
      <c r="L472" s="134" t="e" cm="1">
        <f t="array" aca="1" ref="L472" ca="1">_xll.RiskNormal(5.4702*LN(A472)-22.889,(5.4702*LN(A472)-22.889)*0.35,_xll.RiskTruncateP(0.05,0.95),_xll.RiskName("DMI"),_xll.RiskUnits("kg"))</f>
        <v>#NAME?</v>
      </c>
      <c r="M472" s="134" t="e" cm="1">
        <f t="array" aca="1" ref="M472" ca="1">_xll.RiskNormal(0.0243*L472,0.005*L472,_xll.RiskTruncateP(0.05,0.95),_xll.RiskName("Soil Intake"),_xll.RiskUnits("kg"))</f>
        <v>#NAME?</v>
      </c>
      <c r="N472" s="134" t="e">
        <f t="shared" ca="1" si="58"/>
        <v>#NAME?</v>
      </c>
      <c r="O472" s="134">
        <f t="shared" si="59"/>
        <v>0</v>
      </c>
      <c r="P472" s="134" t="e">
        <f t="shared" ca="1" si="56"/>
        <v>#NAME?</v>
      </c>
      <c r="Q472" s="134" t="e">
        <f t="shared" ca="1" si="56"/>
        <v>#NAME?</v>
      </c>
      <c r="R472" s="134" t="e">
        <f t="shared" ca="1" si="56"/>
        <v>#NAME?</v>
      </c>
      <c r="S472" s="134" t="e">
        <f t="shared" ca="1" si="60"/>
        <v>#NAME?</v>
      </c>
      <c r="T472" s="134" t="e" cm="1">
        <f t="array" aca="1" ref="T472" ca="1">U471-(U471*(0.5^(1/_xll.RiskNormal('SW7'!C$2,'SW7'!D$2,_xll.RiskTruncateP(0.05,0.95),_xll.RiskName("Halflife"),_xll.RiskUnits("d")))))</f>
        <v>#NAME?</v>
      </c>
      <c r="U472" s="134" t="e">
        <f t="shared" ca="1" si="61"/>
        <v>#NAME?</v>
      </c>
      <c r="V472" s="137" t="e" cm="1">
        <f t="array" aca="1" ref="V472" ca="1">(U472*_xll.RiskNormal('SW7'!C$3,'SW7'!D$3,_xll.RiskTruncateP(0.05,0.95),_xll.RiskName("PFAS MUSCLE FRAC"))/(B472*_xll.RiskNormal('SW7'!C$4,'SW7'!E$4,_xll.RiskTruncateP(0.05,0.95),_xll.RiskName("MUSCLE BW FRAC"))))/1000</f>
        <v>#NAME?</v>
      </c>
      <c r="W472" s="137" t="e" cm="1">
        <f t="array" aca="1" ref="W472" ca="1">V472/_xll.RiskNormal('SW7'!C$5,'SW7'!D$5,_xll.RiskTruncateP(0.05,0.95),_xll.RiskName("Serum Part"))</f>
        <v>#NAME?</v>
      </c>
    </row>
    <row r="473" spans="1:23" x14ac:dyDescent="0.35">
      <c r="A473" s="133">
        <f t="shared" si="57"/>
        <v>470</v>
      </c>
      <c r="B473" s="134" t="e" cm="1">
        <f t="array" aca="1" ref="B473" ca="1">B472+_xll.RiskNormal(0.5584 + 2*0.001787*A473 -3*0.00000155*A473^2 - 4*0.00000000133*A473^3,0.35*(0.5584 + 2*0.001787*A473 -3*0.00000155*A473^2 - 4*0.00000000133*A473^3),_xll.RiskTruncateP(0.05,0.95),_xll.RiskName("BW Gain"),_xll.RiskUnits("kg"))</f>
        <v>#NAME?</v>
      </c>
      <c r="C473" s="133" t="e" cm="1">
        <f t="array" aca="1" ref="C473" ca="1">_xll.RiskNormal(190,190*0.3941,_xll.RiskTruncateP(0.05,0.95),_xll.RiskName("Diet 1 Feed"),_xll.RiskUnits("ng/kg dry"))</f>
        <v>#NAME?</v>
      </c>
      <c r="D473" s="133">
        <v>0</v>
      </c>
      <c r="E473" s="163">
        <v>0</v>
      </c>
      <c r="F473" s="134"/>
      <c r="G473" s="134"/>
      <c r="H473" s="134"/>
      <c r="I473" s="134"/>
      <c r="J473" s="134"/>
      <c r="K473" s="134"/>
      <c r="L473" s="134" t="e" cm="1">
        <f t="array" aca="1" ref="L473" ca="1">_xll.RiskNormal(5.4702*LN(A473)-22.889,(5.4702*LN(A473)-22.889)*0.35,_xll.RiskTruncateP(0.05,0.95),_xll.RiskName("DMI"),_xll.RiskUnits("kg"))</f>
        <v>#NAME?</v>
      </c>
      <c r="M473" s="134" t="e" cm="1">
        <f t="array" aca="1" ref="M473" ca="1">_xll.RiskNormal(0.0243*L473,0.005*L473,_xll.RiskTruncateP(0.05,0.95),_xll.RiskName("Soil Intake"),_xll.RiskUnits("kg"))</f>
        <v>#NAME?</v>
      </c>
      <c r="N473" s="134" t="e">
        <f t="shared" ca="1" si="58"/>
        <v>#NAME?</v>
      </c>
      <c r="O473" s="134">
        <f t="shared" si="59"/>
        <v>0</v>
      </c>
      <c r="P473" s="134" t="e">
        <f t="shared" ca="1" si="56"/>
        <v>#NAME?</v>
      </c>
      <c r="Q473" s="134" t="e">
        <f t="shared" ca="1" si="56"/>
        <v>#NAME?</v>
      </c>
      <c r="R473" s="134" t="e">
        <f t="shared" ca="1" si="56"/>
        <v>#NAME?</v>
      </c>
      <c r="S473" s="134" t="e">
        <f t="shared" ca="1" si="60"/>
        <v>#NAME?</v>
      </c>
      <c r="T473" s="134" t="e" cm="1">
        <f t="array" aca="1" ref="T473" ca="1">U472-(U472*(0.5^(1/_xll.RiskNormal('SW7'!C$2,'SW7'!D$2,_xll.RiskTruncateP(0.05,0.95),_xll.RiskName("Halflife"),_xll.RiskUnits("d")))))</f>
        <v>#NAME?</v>
      </c>
      <c r="U473" s="134" t="e">
        <f t="shared" ca="1" si="61"/>
        <v>#NAME?</v>
      </c>
      <c r="V473" s="137" t="e" cm="1">
        <f t="array" aca="1" ref="V473" ca="1">(U473*_xll.RiskNormal('SW7'!C$3,'SW7'!D$3,_xll.RiskTruncateP(0.05,0.95),_xll.RiskName("PFAS MUSCLE FRAC"))/(B473*_xll.RiskNormal('SW7'!C$4,'SW7'!E$4,_xll.RiskTruncateP(0.05,0.95),_xll.RiskName("MUSCLE BW FRAC"))))/1000</f>
        <v>#NAME?</v>
      </c>
      <c r="W473" s="137" t="e" cm="1">
        <f t="array" aca="1" ref="W473" ca="1">V473/_xll.RiskNormal('SW7'!C$5,'SW7'!D$5,_xll.RiskTruncateP(0.05,0.95),_xll.RiskName("Serum Part"))</f>
        <v>#NAME?</v>
      </c>
    </row>
    <row r="474" spans="1:23" x14ac:dyDescent="0.35">
      <c r="A474" s="133">
        <f t="shared" si="57"/>
        <v>471</v>
      </c>
      <c r="B474" s="134" t="e" cm="1">
        <f t="array" aca="1" ref="B474" ca="1">B473+_xll.RiskNormal(0.5584 + 2*0.001787*A474 -3*0.00000155*A474^2 - 4*0.00000000133*A474^3,0.35*(0.5584 + 2*0.001787*A474 -3*0.00000155*A474^2 - 4*0.00000000133*A474^3),_xll.RiskTruncateP(0.05,0.95),_xll.RiskName("BW Gain"),_xll.RiskUnits("kg"))</f>
        <v>#NAME?</v>
      </c>
      <c r="C474" s="133" t="e" cm="1">
        <f t="array" aca="1" ref="C474" ca="1">_xll.RiskNormal(190,190*0.3941,_xll.RiskTruncateP(0.05,0.95),_xll.RiskName("Diet 1 Feed"),_xll.RiskUnits("ng/kg dry"))</f>
        <v>#NAME?</v>
      </c>
      <c r="D474" s="133">
        <v>0</v>
      </c>
      <c r="E474" s="163">
        <v>0</v>
      </c>
      <c r="F474" s="134"/>
      <c r="G474" s="134"/>
      <c r="H474" s="134"/>
      <c r="I474" s="134"/>
      <c r="J474" s="134"/>
      <c r="K474" s="134"/>
      <c r="L474" s="134" t="e" cm="1">
        <f t="array" aca="1" ref="L474" ca="1">_xll.RiskNormal(5.4702*LN(A474)-22.889,(5.4702*LN(A474)-22.889)*0.35,_xll.RiskTruncateP(0.05,0.95),_xll.RiskName("DMI"),_xll.RiskUnits("kg"))</f>
        <v>#NAME?</v>
      </c>
      <c r="M474" s="134" t="e" cm="1">
        <f t="array" aca="1" ref="M474" ca="1">_xll.RiskNormal(0.0243*L474,0.005*L474,_xll.RiskTruncateP(0.05,0.95),_xll.RiskName("Soil Intake"),_xll.RiskUnits("kg"))</f>
        <v>#NAME?</v>
      </c>
      <c r="N474" s="134" t="e">
        <f t="shared" ca="1" si="58"/>
        <v>#NAME?</v>
      </c>
      <c r="O474" s="134">
        <f t="shared" si="59"/>
        <v>0</v>
      </c>
      <c r="P474" s="134" t="e">
        <f t="shared" ca="1" si="56"/>
        <v>#NAME?</v>
      </c>
      <c r="Q474" s="134" t="e">
        <f t="shared" ca="1" si="56"/>
        <v>#NAME?</v>
      </c>
      <c r="R474" s="134" t="e">
        <f t="shared" ca="1" si="56"/>
        <v>#NAME?</v>
      </c>
      <c r="S474" s="134" t="e">
        <f t="shared" ca="1" si="60"/>
        <v>#NAME?</v>
      </c>
      <c r="T474" s="134" t="e" cm="1">
        <f t="array" aca="1" ref="T474" ca="1">U473-(U473*(0.5^(1/_xll.RiskNormal('SW7'!C$2,'SW7'!D$2,_xll.RiskTruncateP(0.05,0.95),_xll.RiskName("Halflife"),_xll.RiskUnits("d")))))</f>
        <v>#NAME?</v>
      </c>
      <c r="U474" s="134" t="e">
        <f t="shared" ca="1" si="61"/>
        <v>#NAME?</v>
      </c>
      <c r="V474" s="137" t="e" cm="1">
        <f t="array" aca="1" ref="V474" ca="1">(U474*_xll.RiskNormal('SW7'!C$3,'SW7'!D$3,_xll.RiskTruncateP(0.05,0.95),_xll.RiskName("PFAS MUSCLE FRAC"))/(B474*_xll.RiskNormal('SW7'!C$4,'SW7'!E$4,_xll.RiskTruncateP(0.05,0.95),_xll.RiskName("MUSCLE BW FRAC"))))/1000</f>
        <v>#NAME?</v>
      </c>
      <c r="W474" s="137" t="e" cm="1">
        <f t="array" aca="1" ref="W474" ca="1">V474/_xll.RiskNormal('SW7'!C$5,'SW7'!D$5,_xll.RiskTruncateP(0.05,0.95),_xll.RiskName("Serum Part"))</f>
        <v>#NAME?</v>
      </c>
    </row>
    <row r="475" spans="1:23" x14ac:dyDescent="0.35">
      <c r="A475" s="133">
        <f t="shared" si="57"/>
        <v>472</v>
      </c>
      <c r="B475" s="134" t="e" cm="1">
        <f t="array" aca="1" ref="B475" ca="1">B474+_xll.RiskNormal(0.5584 + 2*0.001787*A475 -3*0.00000155*A475^2 - 4*0.00000000133*A475^3,0.35*(0.5584 + 2*0.001787*A475 -3*0.00000155*A475^2 - 4*0.00000000133*A475^3),_xll.RiskTruncateP(0.05,0.95),_xll.RiskName("BW Gain"),_xll.RiskUnits("kg"))</f>
        <v>#NAME?</v>
      </c>
      <c r="C475" s="133" t="e" cm="1">
        <f t="array" aca="1" ref="C475" ca="1">_xll.RiskNormal(190,190*0.3941,_xll.RiskTruncateP(0.05,0.95),_xll.RiskName("Diet 1 Feed"),_xll.RiskUnits("ng/kg dry"))</f>
        <v>#NAME?</v>
      </c>
      <c r="D475" s="133">
        <v>0</v>
      </c>
      <c r="E475" s="163">
        <v>0</v>
      </c>
      <c r="F475" s="134"/>
      <c r="G475" s="134"/>
      <c r="H475" s="134"/>
      <c r="I475" s="134"/>
      <c r="J475" s="134"/>
      <c r="K475" s="134"/>
      <c r="L475" s="134" t="e" cm="1">
        <f t="array" aca="1" ref="L475" ca="1">_xll.RiskNormal(5.4702*LN(A475)-22.889,(5.4702*LN(A475)-22.889)*0.35,_xll.RiskTruncateP(0.05,0.95),_xll.RiskName("DMI"),_xll.RiskUnits("kg"))</f>
        <v>#NAME?</v>
      </c>
      <c r="M475" s="134" t="e" cm="1">
        <f t="array" aca="1" ref="M475" ca="1">_xll.RiskNormal(0.0243*L475,0.005*L475,_xll.RiskTruncateP(0.05,0.95),_xll.RiskName("Soil Intake"),_xll.RiskUnits("kg"))</f>
        <v>#NAME?</v>
      </c>
      <c r="N475" s="134" t="e">
        <f t="shared" ca="1" si="58"/>
        <v>#NAME?</v>
      </c>
      <c r="O475" s="134">
        <f t="shared" si="59"/>
        <v>0</v>
      </c>
      <c r="P475" s="134" t="e">
        <f t="shared" ca="1" si="56"/>
        <v>#NAME?</v>
      </c>
      <c r="Q475" s="134" t="e">
        <f t="shared" ca="1" si="56"/>
        <v>#NAME?</v>
      </c>
      <c r="R475" s="134" t="e">
        <f t="shared" ca="1" si="56"/>
        <v>#NAME?</v>
      </c>
      <c r="S475" s="134" t="e">
        <f t="shared" ca="1" si="60"/>
        <v>#NAME?</v>
      </c>
      <c r="T475" s="134" t="e" cm="1">
        <f t="array" aca="1" ref="T475" ca="1">U474-(U474*(0.5^(1/_xll.RiskNormal('SW7'!C$2,'SW7'!D$2,_xll.RiskTruncateP(0.05,0.95),_xll.RiskName("Halflife"),_xll.RiskUnits("d")))))</f>
        <v>#NAME?</v>
      </c>
      <c r="U475" s="134" t="e">
        <f t="shared" ca="1" si="61"/>
        <v>#NAME?</v>
      </c>
      <c r="V475" s="137" t="e" cm="1">
        <f t="array" aca="1" ref="V475" ca="1">(U475*_xll.RiskNormal('SW7'!C$3,'SW7'!D$3,_xll.RiskTruncateP(0.05,0.95),_xll.RiskName("PFAS MUSCLE FRAC"))/(B475*_xll.RiskNormal('SW7'!C$4,'SW7'!E$4,_xll.RiskTruncateP(0.05,0.95),_xll.RiskName("MUSCLE BW FRAC"))))/1000</f>
        <v>#NAME?</v>
      </c>
      <c r="W475" s="137" t="e" cm="1">
        <f t="array" aca="1" ref="W475" ca="1">V475/_xll.RiskNormal('SW7'!C$5,'SW7'!D$5,_xll.RiskTruncateP(0.05,0.95),_xll.RiskName("Serum Part"))</f>
        <v>#NAME?</v>
      </c>
    </row>
    <row r="476" spans="1:23" x14ac:dyDescent="0.35">
      <c r="A476" s="133">
        <f t="shared" si="57"/>
        <v>473</v>
      </c>
      <c r="B476" s="134" t="e" cm="1">
        <f t="array" aca="1" ref="B476" ca="1">B475+_xll.RiskNormal(0.5584 + 2*0.001787*A476 -3*0.00000155*A476^2 - 4*0.00000000133*A476^3,0.35*(0.5584 + 2*0.001787*A476 -3*0.00000155*A476^2 - 4*0.00000000133*A476^3),_xll.RiskTruncateP(0.05,0.95),_xll.RiskName("BW Gain"),_xll.RiskUnits("kg"))</f>
        <v>#NAME?</v>
      </c>
      <c r="C476" s="133" t="e" cm="1">
        <f t="array" aca="1" ref="C476" ca="1">_xll.RiskNormal(190,190*0.3941,_xll.RiskTruncateP(0.05,0.95),_xll.RiskName("Diet 1 Feed"),_xll.RiskUnits("ng/kg dry"))</f>
        <v>#NAME?</v>
      </c>
      <c r="D476" s="133">
        <v>0</v>
      </c>
      <c r="E476" s="163">
        <v>0</v>
      </c>
      <c r="F476" s="134"/>
      <c r="G476" s="134"/>
      <c r="H476" s="134"/>
      <c r="I476" s="134"/>
      <c r="J476" s="134"/>
      <c r="K476" s="134"/>
      <c r="L476" s="134" t="e" cm="1">
        <f t="array" aca="1" ref="L476" ca="1">_xll.RiskNormal(5.4702*LN(A476)-22.889,(5.4702*LN(A476)-22.889)*0.35,_xll.RiskTruncateP(0.05,0.95),_xll.RiskName("DMI"),_xll.RiskUnits("kg"))</f>
        <v>#NAME?</v>
      </c>
      <c r="M476" s="134" t="e" cm="1">
        <f t="array" aca="1" ref="M476" ca="1">_xll.RiskNormal(0.0243*L476,0.005*L476,_xll.RiskTruncateP(0.05,0.95),_xll.RiskName("Soil Intake"),_xll.RiskUnits("kg"))</f>
        <v>#NAME?</v>
      </c>
      <c r="N476" s="134" t="e">
        <f t="shared" ca="1" si="58"/>
        <v>#NAME?</v>
      </c>
      <c r="O476" s="134">
        <f t="shared" si="59"/>
        <v>0</v>
      </c>
      <c r="P476" s="134" t="e">
        <f t="shared" ca="1" si="56"/>
        <v>#NAME?</v>
      </c>
      <c r="Q476" s="134" t="e">
        <f t="shared" ca="1" si="56"/>
        <v>#NAME?</v>
      </c>
      <c r="R476" s="134" t="e">
        <f t="shared" ca="1" si="56"/>
        <v>#NAME?</v>
      </c>
      <c r="S476" s="134" t="e">
        <f t="shared" ca="1" si="60"/>
        <v>#NAME?</v>
      </c>
      <c r="T476" s="134" t="e" cm="1">
        <f t="array" aca="1" ref="T476" ca="1">U475-(U475*(0.5^(1/_xll.RiskNormal('SW7'!C$2,'SW7'!D$2,_xll.RiskTruncateP(0.05,0.95),_xll.RiskName("Halflife"),_xll.RiskUnits("d")))))</f>
        <v>#NAME?</v>
      </c>
      <c r="U476" s="134" t="e">
        <f t="shared" ca="1" si="61"/>
        <v>#NAME?</v>
      </c>
      <c r="V476" s="137" t="e" cm="1">
        <f t="array" aca="1" ref="V476" ca="1">(U476*_xll.RiskNormal('SW7'!C$3,'SW7'!D$3,_xll.RiskTruncateP(0.05,0.95),_xll.RiskName("PFAS MUSCLE FRAC"))/(B476*_xll.RiskNormal('SW7'!C$4,'SW7'!E$4,_xll.RiskTruncateP(0.05,0.95),_xll.RiskName("MUSCLE BW FRAC"))))/1000</f>
        <v>#NAME?</v>
      </c>
      <c r="W476" s="137" t="e" cm="1">
        <f t="array" aca="1" ref="W476" ca="1">V476/_xll.RiskNormal('SW7'!C$5,'SW7'!D$5,_xll.RiskTruncateP(0.05,0.95),_xll.RiskName("Serum Part"))</f>
        <v>#NAME?</v>
      </c>
    </row>
    <row r="477" spans="1:23" x14ac:dyDescent="0.35">
      <c r="A477" s="133">
        <f t="shared" si="57"/>
        <v>474</v>
      </c>
      <c r="B477" s="134" t="e" cm="1">
        <f t="array" aca="1" ref="B477" ca="1">B476+_xll.RiskNormal(0.5584 + 2*0.001787*A477 -3*0.00000155*A477^2 - 4*0.00000000133*A477^3,0.35*(0.5584 + 2*0.001787*A477 -3*0.00000155*A477^2 - 4*0.00000000133*A477^3),_xll.RiskTruncateP(0.05,0.95),_xll.RiskName("BW Gain"),_xll.RiskUnits("kg"))</f>
        <v>#NAME?</v>
      </c>
      <c r="C477" s="133" t="e" cm="1">
        <f t="array" aca="1" ref="C477" ca="1">_xll.RiskNormal(190,190*0.3941,_xll.RiskTruncateP(0.05,0.95),_xll.RiskName("Diet 1 Feed"),_xll.RiskUnits("ng/kg dry"))</f>
        <v>#NAME?</v>
      </c>
      <c r="D477" s="133">
        <v>0</v>
      </c>
      <c r="E477" s="163">
        <v>0</v>
      </c>
      <c r="F477" s="134"/>
      <c r="G477" s="134"/>
      <c r="H477" s="134"/>
      <c r="I477" s="134"/>
      <c r="J477" s="134"/>
      <c r="K477" s="134"/>
      <c r="L477" s="134" t="e" cm="1">
        <f t="array" aca="1" ref="L477" ca="1">_xll.RiskNormal(5.4702*LN(A477)-22.889,(5.4702*LN(A477)-22.889)*0.35,_xll.RiskTruncateP(0.05,0.95),_xll.RiskName("DMI"),_xll.RiskUnits("kg"))</f>
        <v>#NAME?</v>
      </c>
      <c r="M477" s="134" t="e" cm="1">
        <f t="array" aca="1" ref="M477" ca="1">_xll.RiskNormal(0.0243*L477,0.005*L477,_xll.RiskTruncateP(0.05,0.95),_xll.RiskName("Soil Intake"),_xll.RiskUnits("kg"))</f>
        <v>#NAME?</v>
      </c>
      <c r="N477" s="134" t="e">
        <f t="shared" ca="1" si="58"/>
        <v>#NAME?</v>
      </c>
      <c r="O477" s="134">
        <f t="shared" si="59"/>
        <v>0</v>
      </c>
      <c r="P477" s="134" t="e">
        <f t="shared" ca="1" si="56"/>
        <v>#NAME?</v>
      </c>
      <c r="Q477" s="134" t="e">
        <f t="shared" ca="1" si="56"/>
        <v>#NAME?</v>
      </c>
      <c r="R477" s="134" t="e">
        <f t="shared" ca="1" si="56"/>
        <v>#NAME?</v>
      </c>
      <c r="S477" s="134" t="e">
        <f t="shared" ca="1" si="60"/>
        <v>#NAME?</v>
      </c>
      <c r="T477" s="134" t="e" cm="1">
        <f t="array" aca="1" ref="T477" ca="1">U476-(U476*(0.5^(1/_xll.RiskNormal('SW7'!C$2,'SW7'!D$2,_xll.RiskTruncateP(0.05,0.95),_xll.RiskName("Halflife"),_xll.RiskUnits("d")))))</f>
        <v>#NAME?</v>
      </c>
      <c r="U477" s="134" t="e">
        <f t="shared" ca="1" si="61"/>
        <v>#NAME?</v>
      </c>
      <c r="V477" s="137" t="e" cm="1">
        <f t="array" aca="1" ref="V477" ca="1">(U477*_xll.RiskNormal('SW7'!C$3,'SW7'!D$3,_xll.RiskTruncateP(0.05,0.95),_xll.RiskName("PFAS MUSCLE FRAC"))/(B477*_xll.RiskNormal('SW7'!C$4,'SW7'!E$4,_xll.RiskTruncateP(0.05,0.95),_xll.RiskName("MUSCLE BW FRAC"))))/1000</f>
        <v>#NAME?</v>
      </c>
      <c r="W477" s="137" t="e" cm="1">
        <f t="array" aca="1" ref="W477" ca="1">V477/_xll.RiskNormal('SW7'!C$5,'SW7'!D$5,_xll.RiskTruncateP(0.05,0.95),_xll.RiskName("Serum Part"))</f>
        <v>#NAME?</v>
      </c>
    </row>
    <row r="478" spans="1:23" x14ac:dyDescent="0.35">
      <c r="A478" s="133">
        <f t="shared" si="57"/>
        <v>475</v>
      </c>
      <c r="B478" s="134" t="e" cm="1">
        <f t="array" aca="1" ref="B478" ca="1">B477+_xll.RiskNormal(0.5584 + 2*0.001787*A478 -3*0.00000155*A478^2 - 4*0.00000000133*A478^3,0.35*(0.5584 + 2*0.001787*A478 -3*0.00000155*A478^2 - 4*0.00000000133*A478^3),_xll.RiskTruncateP(0.05,0.95),_xll.RiskName("BW Gain"),_xll.RiskUnits("kg"))</f>
        <v>#NAME?</v>
      </c>
      <c r="C478" s="133" t="e" cm="1">
        <f t="array" aca="1" ref="C478" ca="1">_xll.RiskNormal(190,190*0.3941,_xll.RiskTruncateP(0.05,0.95),_xll.RiskName("Diet 1 Feed"),_xll.RiskUnits("ng/kg dry"))</f>
        <v>#NAME?</v>
      </c>
      <c r="D478" s="133">
        <v>0</v>
      </c>
      <c r="E478" s="163">
        <v>0</v>
      </c>
      <c r="F478" s="134"/>
      <c r="G478" s="134"/>
      <c r="H478" s="134"/>
      <c r="I478" s="134"/>
      <c r="J478" s="134"/>
      <c r="K478" s="134"/>
      <c r="L478" s="134" t="e" cm="1">
        <f t="array" aca="1" ref="L478" ca="1">_xll.RiskNormal(5.4702*LN(A478)-22.889,(5.4702*LN(A478)-22.889)*0.35,_xll.RiskTruncateP(0.05,0.95),_xll.RiskName("DMI"),_xll.RiskUnits("kg"))</f>
        <v>#NAME?</v>
      </c>
      <c r="M478" s="134" t="e" cm="1">
        <f t="array" aca="1" ref="M478" ca="1">_xll.RiskNormal(0.0243*L478,0.005*L478,_xll.RiskTruncateP(0.05,0.95),_xll.RiskName("Soil Intake"),_xll.RiskUnits("kg"))</f>
        <v>#NAME?</v>
      </c>
      <c r="N478" s="134" t="e">
        <f t="shared" ca="1" si="58"/>
        <v>#NAME?</v>
      </c>
      <c r="O478" s="134">
        <f t="shared" si="59"/>
        <v>0</v>
      </c>
      <c r="P478" s="134" t="e">
        <f t="shared" ca="1" si="56"/>
        <v>#NAME?</v>
      </c>
      <c r="Q478" s="134" t="e">
        <f t="shared" ca="1" si="56"/>
        <v>#NAME?</v>
      </c>
      <c r="R478" s="134" t="e">
        <f t="shared" ca="1" si="56"/>
        <v>#NAME?</v>
      </c>
      <c r="S478" s="134" t="e">
        <f t="shared" ca="1" si="60"/>
        <v>#NAME?</v>
      </c>
      <c r="T478" s="134" t="e" cm="1">
        <f t="array" aca="1" ref="T478" ca="1">U477-(U477*(0.5^(1/_xll.RiskNormal('SW7'!C$2,'SW7'!D$2,_xll.RiskTruncateP(0.05,0.95),_xll.RiskName("Halflife"),_xll.RiskUnits("d")))))</f>
        <v>#NAME?</v>
      </c>
      <c r="U478" s="134" t="e">
        <f t="shared" ca="1" si="61"/>
        <v>#NAME?</v>
      </c>
      <c r="V478" s="137" t="e" cm="1">
        <f t="array" aca="1" ref="V478" ca="1">(U478*_xll.RiskNormal('SW7'!C$3,'SW7'!D$3,_xll.RiskTruncateP(0.05,0.95),_xll.RiskName("PFAS MUSCLE FRAC"))/(B478*_xll.RiskNormal('SW7'!C$4,'SW7'!E$4,_xll.RiskTruncateP(0.05,0.95),_xll.RiskName("MUSCLE BW FRAC"))))/1000</f>
        <v>#NAME?</v>
      </c>
      <c r="W478" s="137" t="e" cm="1">
        <f t="array" aca="1" ref="W478" ca="1">V478/_xll.RiskNormal('SW7'!C$5,'SW7'!D$5,_xll.RiskTruncateP(0.05,0.95),_xll.RiskName("Serum Part"))</f>
        <v>#NAME?</v>
      </c>
    </row>
    <row r="479" spans="1:23" x14ac:dyDescent="0.35">
      <c r="A479" s="133">
        <f t="shared" si="57"/>
        <v>476</v>
      </c>
      <c r="B479" s="134" t="e" cm="1">
        <f t="array" aca="1" ref="B479" ca="1">B478+_xll.RiskNormal(0.5584 + 2*0.001787*A479 -3*0.00000155*A479^2 - 4*0.00000000133*A479^3,0.35*(0.5584 + 2*0.001787*A479 -3*0.00000155*A479^2 - 4*0.00000000133*A479^3),_xll.RiskTruncateP(0.05,0.95),_xll.RiskName("BW Gain"),_xll.RiskUnits("kg"))</f>
        <v>#NAME?</v>
      </c>
      <c r="C479" s="133" t="e" cm="1">
        <f t="array" aca="1" ref="C479" ca="1">_xll.RiskNormal(190,190*0.3941,_xll.RiskTruncateP(0.05,0.95),_xll.RiskName("Diet 1 Feed"),_xll.RiskUnits("ng/kg dry"))</f>
        <v>#NAME?</v>
      </c>
      <c r="D479" s="133">
        <v>0</v>
      </c>
      <c r="E479" s="163">
        <v>0</v>
      </c>
      <c r="F479" s="134"/>
      <c r="G479" s="134"/>
      <c r="H479" s="134"/>
      <c r="I479" s="134"/>
      <c r="J479" s="134"/>
      <c r="K479" s="134"/>
      <c r="L479" s="134" t="e" cm="1">
        <f t="array" aca="1" ref="L479" ca="1">_xll.RiskNormal(5.4702*LN(A479)-22.889,(5.4702*LN(A479)-22.889)*0.35,_xll.RiskTruncateP(0.05,0.95),_xll.RiskName("DMI"),_xll.RiskUnits("kg"))</f>
        <v>#NAME?</v>
      </c>
      <c r="M479" s="134" t="e" cm="1">
        <f t="array" aca="1" ref="M479" ca="1">_xll.RiskNormal(0.0243*L479,0.005*L479,_xll.RiskTruncateP(0.05,0.95),_xll.RiskName("Soil Intake"),_xll.RiskUnits("kg"))</f>
        <v>#NAME?</v>
      </c>
      <c r="N479" s="134" t="e">
        <f t="shared" ca="1" si="58"/>
        <v>#NAME?</v>
      </c>
      <c r="O479" s="134">
        <f t="shared" si="59"/>
        <v>0</v>
      </c>
      <c r="P479" s="134" t="e">
        <f t="shared" ca="1" si="56"/>
        <v>#NAME?</v>
      </c>
      <c r="Q479" s="134" t="e">
        <f t="shared" ca="1" si="56"/>
        <v>#NAME?</v>
      </c>
      <c r="R479" s="134" t="e">
        <f t="shared" ca="1" si="56"/>
        <v>#NAME?</v>
      </c>
      <c r="S479" s="134" t="e">
        <f t="shared" ca="1" si="60"/>
        <v>#NAME?</v>
      </c>
      <c r="T479" s="134" t="e" cm="1">
        <f t="array" aca="1" ref="T479" ca="1">U478-(U478*(0.5^(1/_xll.RiskNormal('SW7'!C$2,'SW7'!D$2,_xll.RiskTruncateP(0.05,0.95),_xll.RiskName("Halflife"),_xll.RiskUnits("d")))))</f>
        <v>#NAME?</v>
      </c>
      <c r="U479" s="134" t="e">
        <f t="shared" ca="1" si="61"/>
        <v>#NAME?</v>
      </c>
      <c r="V479" s="137" t="e" cm="1">
        <f t="array" aca="1" ref="V479" ca="1">(U479*_xll.RiskNormal('SW7'!C$3,'SW7'!D$3,_xll.RiskTruncateP(0.05,0.95),_xll.RiskName("PFAS MUSCLE FRAC"))/(B479*_xll.RiskNormal('SW7'!C$4,'SW7'!E$4,_xll.RiskTruncateP(0.05,0.95),_xll.RiskName("MUSCLE BW FRAC"))))/1000</f>
        <v>#NAME?</v>
      </c>
      <c r="W479" s="137" t="e" cm="1">
        <f t="array" aca="1" ref="W479" ca="1">V479/_xll.RiskNormal('SW7'!C$5,'SW7'!D$5,_xll.RiskTruncateP(0.05,0.95),_xll.RiskName("Serum Part"))</f>
        <v>#NAME?</v>
      </c>
    </row>
    <row r="480" spans="1:23" x14ac:dyDescent="0.35">
      <c r="A480" s="133">
        <f t="shared" si="57"/>
        <v>477</v>
      </c>
      <c r="B480" s="134" t="e" cm="1">
        <f t="array" aca="1" ref="B480" ca="1">B479+_xll.RiskNormal(0.5584 + 2*0.001787*A480 -3*0.00000155*A480^2 - 4*0.00000000133*A480^3,0.35*(0.5584 + 2*0.001787*A480 -3*0.00000155*A480^2 - 4*0.00000000133*A480^3),_xll.RiskTruncateP(0.05,0.95),_xll.RiskName("BW Gain"),_xll.RiskUnits("kg"))</f>
        <v>#NAME?</v>
      </c>
      <c r="C480" s="133" t="e" cm="1">
        <f t="array" aca="1" ref="C480" ca="1">_xll.RiskNormal(190,190*0.3941,_xll.RiskTruncateP(0.05,0.95),_xll.RiskName("Diet 1 Feed"),_xll.RiskUnits("ng/kg dry"))</f>
        <v>#NAME?</v>
      </c>
      <c r="D480" s="133">
        <v>0</v>
      </c>
      <c r="E480" s="163">
        <v>0</v>
      </c>
      <c r="F480" s="134"/>
      <c r="G480" s="134"/>
      <c r="H480" s="134"/>
      <c r="I480" s="134"/>
      <c r="J480" s="134"/>
      <c r="K480" s="134"/>
      <c r="L480" s="134" t="e" cm="1">
        <f t="array" aca="1" ref="L480" ca="1">_xll.RiskNormal(5.4702*LN(A480)-22.889,(5.4702*LN(A480)-22.889)*0.35,_xll.RiskTruncateP(0.05,0.95),_xll.RiskName("DMI"),_xll.RiskUnits("kg"))</f>
        <v>#NAME?</v>
      </c>
      <c r="M480" s="134" t="e" cm="1">
        <f t="array" aca="1" ref="M480" ca="1">_xll.RiskNormal(0.0243*L480,0.005*L480,_xll.RiskTruncateP(0.05,0.95),_xll.RiskName("Soil Intake"),_xll.RiskUnits("kg"))</f>
        <v>#NAME?</v>
      </c>
      <c r="N480" s="134" t="e">
        <f t="shared" ca="1" si="58"/>
        <v>#NAME?</v>
      </c>
      <c r="O480" s="134">
        <f t="shared" si="59"/>
        <v>0</v>
      </c>
      <c r="P480" s="134" t="e">
        <f t="shared" ca="1" si="56"/>
        <v>#NAME?</v>
      </c>
      <c r="Q480" s="134" t="e">
        <f t="shared" ca="1" si="56"/>
        <v>#NAME?</v>
      </c>
      <c r="R480" s="134" t="e">
        <f t="shared" ca="1" si="56"/>
        <v>#NAME?</v>
      </c>
      <c r="S480" s="134" t="e">
        <f t="shared" ca="1" si="60"/>
        <v>#NAME?</v>
      </c>
      <c r="T480" s="134" t="e" cm="1">
        <f t="array" aca="1" ref="T480" ca="1">U479-(U479*(0.5^(1/_xll.RiskNormal('SW7'!C$2,'SW7'!D$2,_xll.RiskTruncateP(0.05,0.95),_xll.RiskName("Halflife"),_xll.RiskUnits("d")))))</f>
        <v>#NAME?</v>
      </c>
      <c r="U480" s="134" t="e">
        <f t="shared" ca="1" si="61"/>
        <v>#NAME?</v>
      </c>
      <c r="V480" s="137" t="e" cm="1">
        <f t="array" aca="1" ref="V480" ca="1">(U480*_xll.RiskNormal('SW7'!C$3,'SW7'!D$3,_xll.RiskTruncateP(0.05,0.95),_xll.RiskName("PFAS MUSCLE FRAC"))/(B480*_xll.RiskNormal('SW7'!C$4,'SW7'!E$4,_xll.RiskTruncateP(0.05,0.95),_xll.RiskName("MUSCLE BW FRAC"))))/1000</f>
        <v>#NAME?</v>
      </c>
      <c r="W480" s="137" t="e" cm="1">
        <f t="array" aca="1" ref="W480" ca="1">V480/_xll.RiskNormal('SW7'!C$5,'SW7'!D$5,_xll.RiskTruncateP(0.05,0.95),_xll.RiskName("Serum Part"))</f>
        <v>#NAME?</v>
      </c>
    </row>
    <row r="481" spans="1:23" x14ac:dyDescent="0.35">
      <c r="A481" s="133">
        <f t="shared" si="57"/>
        <v>478</v>
      </c>
      <c r="B481" s="134" t="e" cm="1">
        <f t="array" aca="1" ref="B481" ca="1">B480+_xll.RiskNormal(0.5584 + 2*0.001787*A481 -3*0.00000155*A481^2 - 4*0.00000000133*A481^3,0.35*(0.5584 + 2*0.001787*A481 -3*0.00000155*A481^2 - 4*0.00000000133*A481^3),_xll.RiskTruncateP(0.05,0.95),_xll.RiskName("BW Gain"),_xll.RiskUnits("kg"))</f>
        <v>#NAME?</v>
      </c>
      <c r="C481" s="133" t="e" cm="1">
        <f t="array" aca="1" ref="C481" ca="1">_xll.RiskNormal(190,190*0.3941,_xll.RiskTruncateP(0.05,0.95),_xll.RiskName("Diet 1 Feed"),_xll.RiskUnits("ng/kg dry"))</f>
        <v>#NAME?</v>
      </c>
      <c r="D481" s="133">
        <v>0</v>
      </c>
      <c r="E481" s="163">
        <v>0</v>
      </c>
      <c r="F481" s="134"/>
      <c r="G481" s="134"/>
      <c r="H481" s="134"/>
      <c r="I481" s="134"/>
      <c r="J481" s="134"/>
      <c r="K481" s="134"/>
      <c r="L481" s="134" t="e" cm="1">
        <f t="array" aca="1" ref="L481" ca="1">_xll.RiskNormal(5.4702*LN(A481)-22.889,(5.4702*LN(A481)-22.889)*0.35,_xll.RiskTruncateP(0.05,0.95),_xll.RiskName("DMI"),_xll.RiskUnits("kg"))</f>
        <v>#NAME?</v>
      </c>
      <c r="M481" s="134" t="e" cm="1">
        <f t="array" aca="1" ref="M481" ca="1">_xll.RiskNormal(0.0243*L481,0.005*L481,_xll.RiskTruncateP(0.05,0.95),_xll.RiskName("Soil Intake"),_xll.RiskUnits("kg"))</f>
        <v>#NAME?</v>
      </c>
      <c r="N481" s="134" t="e">
        <f t="shared" ca="1" si="58"/>
        <v>#NAME?</v>
      </c>
      <c r="O481" s="134">
        <f t="shared" si="59"/>
        <v>0</v>
      </c>
      <c r="P481" s="134" t="e">
        <f t="shared" ca="1" si="56"/>
        <v>#NAME?</v>
      </c>
      <c r="Q481" s="134" t="e">
        <f t="shared" ca="1" si="56"/>
        <v>#NAME?</v>
      </c>
      <c r="R481" s="134" t="e">
        <f t="shared" ca="1" si="56"/>
        <v>#NAME?</v>
      </c>
      <c r="S481" s="134" t="e">
        <f t="shared" ca="1" si="60"/>
        <v>#NAME?</v>
      </c>
      <c r="T481" s="134" t="e" cm="1">
        <f t="array" aca="1" ref="T481" ca="1">U480-(U480*(0.5^(1/_xll.RiskNormal('SW7'!C$2,'SW7'!D$2,_xll.RiskTruncateP(0.05,0.95),_xll.RiskName("Halflife"),_xll.RiskUnits("d")))))</f>
        <v>#NAME?</v>
      </c>
      <c r="U481" s="134" t="e">
        <f t="shared" ca="1" si="61"/>
        <v>#NAME?</v>
      </c>
      <c r="V481" s="137" t="e" cm="1">
        <f t="array" aca="1" ref="V481" ca="1">(U481*_xll.RiskNormal('SW7'!C$3,'SW7'!D$3,_xll.RiskTruncateP(0.05,0.95),_xll.RiskName("PFAS MUSCLE FRAC"))/(B481*_xll.RiskNormal('SW7'!C$4,'SW7'!E$4,_xll.RiskTruncateP(0.05,0.95),_xll.RiskName("MUSCLE BW FRAC"))))/1000</f>
        <v>#NAME?</v>
      </c>
      <c r="W481" s="137" t="e" cm="1">
        <f t="array" aca="1" ref="W481" ca="1">V481/_xll.RiskNormal('SW7'!C$5,'SW7'!D$5,_xll.RiskTruncateP(0.05,0.95),_xll.RiskName("Serum Part"))</f>
        <v>#NAME?</v>
      </c>
    </row>
    <row r="482" spans="1:23" x14ac:dyDescent="0.35">
      <c r="A482" s="133">
        <f t="shared" si="57"/>
        <v>479</v>
      </c>
      <c r="B482" s="134" t="e" cm="1">
        <f t="array" aca="1" ref="B482" ca="1">B481+_xll.RiskNormal(0.5584 + 2*0.001787*A482 -3*0.00000155*A482^2 - 4*0.00000000133*A482^3,0.35*(0.5584 + 2*0.001787*A482 -3*0.00000155*A482^2 - 4*0.00000000133*A482^3),_xll.RiskTruncateP(0.05,0.95),_xll.RiskName("BW Gain"),_xll.RiskUnits("kg"))</f>
        <v>#NAME?</v>
      </c>
      <c r="C482" s="133" t="e" cm="1">
        <f t="array" aca="1" ref="C482" ca="1">_xll.RiskNormal(190,190*0.3941,_xll.RiskTruncateP(0.05,0.95),_xll.RiskName("Diet 1 Feed"),_xll.RiskUnits("ng/kg dry"))</f>
        <v>#NAME?</v>
      </c>
      <c r="D482" s="133">
        <v>0</v>
      </c>
      <c r="E482" s="163">
        <v>0</v>
      </c>
      <c r="F482" s="134"/>
      <c r="G482" s="134"/>
      <c r="H482" s="134"/>
      <c r="I482" s="134"/>
      <c r="J482" s="134"/>
      <c r="K482" s="134"/>
      <c r="L482" s="134" t="e" cm="1">
        <f t="array" aca="1" ref="L482" ca="1">_xll.RiskNormal(5.4702*LN(A482)-22.889,(5.4702*LN(A482)-22.889)*0.35,_xll.RiskTruncateP(0.05,0.95),_xll.RiskName("DMI"),_xll.RiskUnits("kg"))</f>
        <v>#NAME?</v>
      </c>
      <c r="M482" s="134" t="e" cm="1">
        <f t="array" aca="1" ref="M482" ca="1">_xll.RiskNormal(0.0243*L482,0.005*L482,_xll.RiskTruncateP(0.05,0.95),_xll.RiskName("Soil Intake"),_xll.RiskUnits("kg"))</f>
        <v>#NAME?</v>
      </c>
      <c r="N482" s="134" t="e">
        <f t="shared" ca="1" si="58"/>
        <v>#NAME?</v>
      </c>
      <c r="O482" s="134">
        <f t="shared" si="59"/>
        <v>0</v>
      </c>
      <c r="P482" s="134" t="e">
        <f t="shared" ref="P482:R543" ca="1" si="62">C482*L482</f>
        <v>#NAME?</v>
      </c>
      <c r="Q482" s="134" t="e">
        <f t="shared" ca="1" si="62"/>
        <v>#NAME?</v>
      </c>
      <c r="R482" s="134" t="e">
        <f t="shared" ca="1" si="62"/>
        <v>#NAME?</v>
      </c>
      <c r="S482" s="134" t="e">
        <f t="shared" ca="1" si="60"/>
        <v>#NAME?</v>
      </c>
      <c r="T482" s="134" t="e" cm="1">
        <f t="array" aca="1" ref="T482" ca="1">U481-(U481*(0.5^(1/_xll.RiskNormal('SW7'!C$2,'SW7'!D$2,_xll.RiskTruncateP(0.05,0.95),_xll.RiskName("Halflife"),_xll.RiskUnits("d")))))</f>
        <v>#NAME?</v>
      </c>
      <c r="U482" s="134" t="e">
        <f t="shared" ca="1" si="61"/>
        <v>#NAME?</v>
      </c>
      <c r="V482" s="137" t="e" cm="1">
        <f t="array" aca="1" ref="V482" ca="1">(U482*_xll.RiskNormal('SW7'!C$3,'SW7'!D$3,_xll.RiskTruncateP(0.05,0.95),_xll.RiskName("PFAS MUSCLE FRAC"))/(B482*_xll.RiskNormal('SW7'!C$4,'SW7'!E$4,_xll.RiskTruncateP(0.05,0.95),_xll.RiskName("MUSCLE BW FRAC"))))/1000</f>
        <v>#NAME?</v>
      </c>
      <c r="W482" s="137" t="e" cm="1">
        <f t="array" aca="1" ref="W482" ca="1">V482/_xll.RiskNormal('SW7'!C$5,'SW7'!D$5,_xll.RiskTruncateP(0.05,0.95),_xll.RiskName("Serum Part"))</f>
        <v>#NAME?</v>
      </c>
    </row>
    <row r="483" spans="1:23" x14ac:dyDescent="0.35">
      <c r="A483" s="133">
        <f t="shared" si="57"/>
        <v>480</v>
      </c>
      <c r="B483" s="134" t="e" cm="1">
        <f t="array" aca="1" ref="B483" ca="1">B482+_xll.RiskNormal(0.5584 + 2*0.001787*A483 -3*0.00000155*A483^2 - 4*0.00000000133*A483^3,0.35*(0.5584 + 2*0.001787*A483 -3*0.00000155*A483^2 - 4*0.00000000133*A483^3),_xll.RiskTruncateP(0.05,0.95),_xll.RiskName("BW Gain"),_xll.RiskUnits("kg"))</f>
        <v>#NAME?</v>
      </c>
      <c r="C483" s="133" t="e" cm="1">
        <f t="array" aca="1" ref="C483" ca="1">_xll.RiskNormal(190,190*0.3941,_xll.RiskTruncateP(0.05,0.95),_xll.RiskName("Diet 1 Feed"),_xll.RiskUnits("ng/kg dry"))</f>
        <v>#NAME?</v>
      </c>
      <c r="D483" s="133">
        <v>0</v>
      </c>
      <c r="E483" s="163">
        <v>0</v>
      </c>
      <c r="F483" s="134"/>
      <c r="G483" s="134"/>
      <c r="H483" s="134"/>
      <c r="I483" s="134"/>
      <c r="J483" s="134"/>
      <c r="K483" s="134"/>
      <c r="L483" s="134" t="e" cm="1">
        <f t="array" aca="1" ref="L483" ca="1">_xll.RiskNormal(5.4702*LN(A483)-22.889,(5.4702*LN(A483)-22.889)*0.35,_xll.RiskTruncateP(0.05,0.95),_xll.RiskName("DMI"),_xll.RiskUnits("kg"))</f>
        <v>#NAME?</v>
      </c>
      <c r="M483" s="134" t="e" cm="1">
        <f t="array" aca="1" ref="M483" ca="1">_xll.RiskNormal(0.0243*L483,0.005*L483,_xll.RiskTruncateP(0.05,0.95),_xll.RiskName("Soil Intake"),_xll.RiskUnits("kg"))</f>
        <v>#NAME?</v>
      </c>
      <c r="N483" s="134" t="e">
        <f t="shared" ca="1" si="58"/>
        <v>#NAME?</v>
      </c>
      <c r="O483" s="134">
        <f t="shared" si="59"/>
        <v>0</v>
      </c>
      <c r="P483" s="134" t="e">
        <f t="shared" ca="1" si="62"/>
        <v>#NAME?</v>
      </c>
      <c r="Q483" s="134" t="e">
        <f t="shared" ca="1" si="62"/>
        <v>#NAME?</v>
      </c>
      <c r="R483" s="134" t="e">
        <f t="shared" ca="1" si="62"/>
        <v>#NAME?</v>
      </c>
      <c r="S483" s="134" t="e">
        <f t="shared" ca="1" si="60"/>
        <v>#NAME?</v>
      </c>
      <c r="T483" s="134" t="e" cm="1">
        <f t="array" aca="1" ref="T483" ca="1">U482-(U482*(0.5^(1/_xll.RiskNormal('SW7'!C$2,'SW7'!D$2,_xll.RiskTruncateP(0.05,0.95),_xll.RiskName("Halflife"),_xll.RiskUnits("d")))))</f>
        <v>#NAME?</v>
      </c>
      <c r="U483" s="134" t="e">
        <f t="shared" ca="1" si="61"/>
        <v>#NAME?</v>
      </c>
      <c r="V483" s="137" t="e" cm="1">
        <f t="array" aca="1" ref="V483" ca="1">(U483*_xll.RiskNormal('SW7'!C$3,'SW7'!D$3,_xll.RiskTruncateP(0.05,0.95),_xll.RiskName("PFAS MUSCLE FRAC"))/(B483*_xll.RiskNormal('SW7'!C$4,'SW7'!E$4,_xll.RiskTruncateP(0.05,0.95),_xll.RiskName("MUSCLE BW FRAC"))))/1000</f>
        <v>#NAME?</v>
      </c>
      <c r="W483" s="137" t="e" cm="1">
        <f t="array" aca="1" ref="W483" ca="1">V483/_xll.RiskNormal('SW7'!C$5,'SW7'!D$5,_xll.RiskTruncateP(0.05,0.95),_xll.RiskName("Serum Part"))</f>
        <v>#NAME?</v>
      </c>
    </row>
    <row r="484" spans="1:23" x14ac:dyDescent="0.35">
      <c r="A484" s="133">
        <f t="shared" si="57"/>
        <v>481</v>
      </c>
      <c r="B484" s="134" t="e" cm="1">
        <f t="array" aca="1" ref="B484" ca="1">B483+_xll.RiskNormal(0.5584 + 2*0.001787*A484 -3*0.00000155*A484^2 - 4*0.00000000133*A484^3,0.35*(0.5584 + 2*0.001787*A484 -3*0.00000155*A484^2 - 4*0.00000000133*A484^3),_xll.RiskTruncateP(0.05,0.95),_xll.RiskName("BW Gain"),_xll.RiskUnits("kg"))</f>
        <v>#NAME?</v>
      </c>
      <c r="C484" s="133" t="e" cm="1">
        <f t="array" aca="1" ref="C484" ca="1">_xll.RiskNormal(190,190*0.3941,_xll.RiskTruncateP(0.05,0.95),_xll.RiskName("Diet 1 Feed"),_xll.RiskUnits("ng/kg dry"))</f>
        <v>#NAME?</v>
      </c>
      <c r="D484" s="133">
        <v>0</v>
      </c>
      <c r="E484" s="163">
        <v>0</v>
      </c>
      <c r="F484" s="134"/>
      <c r="G484" s="134"/>
      <c r="H484" s="134"/>
      <c r="I484" s="134"/>
      <c r="J484" s="134"/>
      <c r="K484" s="134"/>
      <c r="L484" s="134" t="e" cm="1">
        <f t="array" aca="1" ref="L484" ca="1">_xll.RiskNormal(5.4702*LN(A484)-22.889,(5.4702*LN(A484)-22.889)*0.35,_xll.RiskTruncateP(0.05,0.95),_xll.RiskName("DMI"),_xll.RiskUnits("kg"))</f>
        <v>#NAME?</v>
      </c>
      <c r="M484" s="134" t="e" cm="1">
        <f t="array" aca="1" ref="M484" ca="1">_xll.RiskNormal(0.0243*L484,0.005*L484,_xll.RiskTruncateP(0.05,0.95),_xll.RiskName("Soil Intake"),_xll.RiskUnits("kg"))</f>
        <v>#NAME?</v>
      </c>
      <c r="N484" s="134" t="e">
        <f t="shared" ca="1" si="58"/>
        <v>#NAME?</v>
      </c>
      <c r="O484" s="134">
        <f t="shared" si="59"/>
        <v>0</v>
      </c>
      <c r="P484" s="134" t="e">
        <f t="shared" ca="1" si="62"/>
        <v>#NAME?</v>
      </c>
      <c r="Q484" s="134" t="e">
        <f t="shared" ca="1" si="62"/>
        <v>#NAME?</v>
      </c>
      <c r="R484" s="134" t="e">
        <f t="shared" ca="1" si="62"/>
        <v>#NAME?</v>
      </c>
      <c r="S484" s="134" t="e">
        <f t="shared" ca="1" si="60"/>
        <v>#NAME?</v>
      </c>
      <c r="T484" s="134" t="e" cm="1">
        <f t="array" aca="1" ref="T484" ca="1">U483-(U483*(0.5^(1/_xll.RiskNormal('SW7'!C$2,'SW7'!D$2,_xll.RiskTruncateP(0.05,0.95),_xll.RiskName("Halflife"),_xll.RiskUnits("d")))))</f>
        <v>#NAME?</v>
      </c>
      <c r="U484" s="134" t="e">
        <f t="shared" ca="1" si="61"/>
        <v>#NAME?</v>
      </c>
      <c r="V484" s="137" t="e" cm="1">
        <f t="array" aca="1" ref="V484" ca="1">(U484*_xll.RiskNormal('SW7'!C$3,'SW7'!D$3,_xll.RiskTruncateP(0.05,0.95),_xll.RiskName("PFAS MUSCLE FRAC"))/(B484*_xll.RiskNormal('SW7'!C$4,'SW7'!E$4,_xll.RiskTruncateP(0.05,0.95),_xll.RiskName("MUSCLE BW FRAC"))))/1000</f>
        <v>#NAME?</v>
      </c>
      <c r="W484" s="137" t="e" cm="1">
        <f t="array" aca="1" ref="W484" ca="1">V484/_xll.RiskNormal('SW7'!C$5,'SW7'!D$5,_xll.RiskTruncateP(0.05,0.95),_xll.RiskName("Serum Part"))</f>
        <v>#NAME?</v>
      </c>
    </row>
    <row r="485" spans="1:23" x14ac:dyDescent="0.35">
      <c r="A485" s="133">
        <f t="shared" si="57"/>
        <v>482</v>
      </c>
      <c r="B485" s="134" t="e" cm="1">
        <f t="array" aca="1" ref="B485" ca="1">B484+_xll.RiskNormal(0.5584 + 2*0.001787*A485 -3*0.00000155*A485^2 - 4*0.00000000133*A485^3,0.35*(0.5584 + 2*0.001787*A485 -3*0.00000155*A485^2 - 4*0.00000000133*A485^3),_xll.RiskTruncateP(0.05,0.95),_xll.RiskName("BW Gain"),_xll.RiskUnits("kg"))</f>
        <v>#NAME?</v>
      </c>
      <c r="C485" s="133" t="e" cm="1">
        <f t="array" aca="1" ref="C485" ca="1">_xll.RiskNormal(190,190*0.3941,_xll.RiskTruncateP(0.05,0.95),_xll.RiskName("Diet 1 Feed"),_xll.RiskUnits("ng/kg dry"))</f>
        <v>#NAME?</v>
      </c>
      <c r="D485" s="133">
        <v>0</v>
      </c>
      <c r="E485" s="163">
        <v>0</v>
      </c>
      <c r="F485" s="134"/>
      <c r="G485" s="134"/>
      <c r="H485" s="134"/>
      <c r="I485" s="134"/>
      <c r="J485" s="134"/>
      <c r="K485" s="134"/>
      <c r="L485" s="134" t="e" cm="1">
        <f t="array" aca="1" ref="L485" ca="1">_xll.RiskNormal(5.4702*LN(A485)-22.889,(5.4702*LN(A485)-22.889)*0.35,_xll.RiskTruncateP(0.05,0.95),_xll.RiskName("DMI"),_xll.RiskUnits("kg"))</f>
        <v>#NAME?</v>
      </c>
      <c r="M485" s="134" t="e" cm="1">
        <f t="array" aca="1" ref="M485" ca="1">_xll.RiskNormal(0.0243*L485,0.005*L485,_xll.RiskTruncateP(0.05,0.95),_xll.RiskName("Soil Intake"),_xll.RiskUnits("kg"))</f>
        <v>#NAME?</v>
      </c>
      <c r="N485" s="134" t="e">
        <f t="shared" ca="1" si="58"/>
        <v>#NAME?</v>
      </c>
      <c r="O485" s="134">
        <f t="shared" si="59"/>
        <v>0</v>
      </c>
      <c r="P485" s="134" t="e">
        <f t="shared" ca="1" si="62"/>
        <v>#NAME?</v>
      </c>
      <c r="Q485" s="134" t="e">
        <f t="shared" ca="1" si="62"/>
        <v>#NAME?</v>
      </c>
      <c r="R485" s="134" t="e">
        <f t="shared" ca="1" si="62"/>
        <v>#NAME?</v>
      </c>
      <c r="S485" s="134" t="e">
        <f t="shared" ca="1" si="60"/>
        <v>#NAME?</v>
      </c>
      <c r="T485" s="134" t="e" cm="1">
        <f t="array" aca="1" ref="T485" ca="1">U484-(U484*(0.5^(1/_xll.RiskNormal('SW7'!C$2,'SW7'!D$2,_xll.RiskTruncateP(0.05,0.95),_xll.RiskName("Halflife"),_xll.RiskUnits("d")))))</f>
        <v>#NAME?</v>
      </c>
      <c r="U485" s="134" t="e">
        <f t="shared" ca="1" si="61"/>
        <v>#NAME?</v>
      </c>
      <c r="V485" s="137" t="e" cm="1">
        <f t="array" aca="1" ref="V485" ca="1">(U485*_xll.RiskNormal('SW7'!C$3,'SW7'!D$3,_xll.RiskTruncateP(0.05,0.95),_xll.RiskName("PFAS MUSCLE FRAC"))/(B485*_xll.RiskNormal('SW7'!C$4,'SW7'!E$4,_xll.RiskTruncateP(0.05,0.95),_xll.RiskName("MUSCLE BW FRAC"))))/1000</f>
        <v>#NAME?</v>
      </c>
      <c r="W485" s="137" t="e" cm="1">
        <f t="array" aca="1" ref="W485" ca="1">V485/_xll.RiskNormal('SW7'!C$5,'SW7'!D$5,_xll.RiskTruncateP(0.05,0.95),_xll.RiskName("Serum Part"))</f>
        <v>#NAME?</v>
      </c>
    </row>
    <row r="486" spans="1:23" x14ac:dyDescent="0.35">
      <c r="A486" s="133">
        <f t="shared" si="57"/>
        <v>483</v>
      </c>
      <c r="B486" s="134" t="e" cm="1">
        <f t="array" aca="1" ref="B486" ca="1">B485+_xll.RiskNormal(0.5584 + 2*0.001787*A486 -3*0.00000155*A486^2 - 4*0.00000000133*A486^3,0.35*(0.5584 + 2*0.001787*A486 -3*0.00000155*A486^2 - 4*0.00000000133*A486^3),_xll.RiskTruncateP(0.05,0.95),_xll.RiskName("BW Gain"),_xll.RiskUnits("kg"))</f>
        <v>#NAME?</v>
      </c>
      <c r="C486" s="133" t="e" cm="1">
        <f t="array" aca="1" ref="C486" ca="1">_xll.RiskNormal(190,190*0.3941,_xll.RiskTruncateP(0.05,0.95),_xll.RiskName("Diet 1 Feed"),_xll.RiskUnits("ng/kg dry"))</f>
        <v>#NAME?</v>
      </c>
      <c r="D486" s="133">
        <v>0</v>
      </c>
      <c r="E486" s="163">
        <v>0</v>
      </c>
      <c r="F486" s="134"/>
      <c r="G486" s="134"/>
      <c r="H486" s="134"/>
      <c r="I486" s="134"/>
      <c r="J486" s="134"/>
      <c r="K486" s="134"/>
      <c r="L486" s="134" t="e" cm="1">
        <f t="array" aca="1" ref="L486" ca="1">_xll.RiskNormal(5.4702*LN(A486)-22.889,(5.4702*LN(A486)-22.889)*0.35,_xll.RiskTruncateP(0.05,0.95),_xll.RiskName("DMI"),_xll.RiskUnits("kg"))</f>
        <v>#NAME?</v>
      </c>
      <c r="M486" s="134" t="e" cm="1">
        <f t="array" aca="1" ref="M486" ca="1">_xll.RiskNormal(0.0243*L486,0.005*L486,_xll.RiskTruncateP(0.05,0.95),_xll.RiskName("Soil Intake"),_xll.RiskUnits("kg"))</f>
        <v>#NAME?</v>
      </c>
      <c r="N486" s="134" t="e">
        <f t="shared" ca="1" si="58"/>
        <v>#NAME?</v>
      </c>
      <c r="O486" s="134">
        <f t="shared" si="59"/>
        <v>0</v>
      </c>
      <c r="P486" s="134" t="e">
        <f t="shared" ca="1" si="62"/>
        <v>#NAME?</v>
      </c>
      <c r="Q486" s="134" t="e">
        <f t="shared" ca="1" si="62"/>
        <v>#NAME?</v>
      </c>
      <c r="R486" s="134" t="e">
        <f t="shared" ca="1" si="62"/>
        <v>#NAME?</v>
      </c>
      <c r="S486" s="134" t="e">
        <f t="shared" ca="1" si="60"/>
        <v>#NAME?</v>
      </c>
      <c r="T486" s="134" t="e" cm="1">
        <f t="array" aca="1" ref="T486" ca="1">U485-(U485*(0.5^(1/_xll.RiskNormal('SW7'!C$2,'SW7'!D$2,_xll.RiskTruncateP(0.05,0.95),_xll.RiskName("Halflife"),_xll.RiskUnits("d")))))</f>
        <v>#NAME?</v>
      </c>
      <c r="U486" s="134" t="e">
        <f t="shared" ca="1" si="61"/>
        <v>#NAME?</v>
      </c>
      <c r="V486" s="137" t="e" cm="1">
        <f t="array" aca="1" ref="V486" ca="1">(U486*_xll.RiskNormal('SW7'!C$3,'SW7'!D$3,_xll.RiskTruncateP(0.05,0.95),_xll.RiskName("PFAS MUSCLE FRAC"))/(B486*_xll.RiskNormal('SW7'!C$4,'SW7'!E$4,_xll.RiskTruncateP(0.05,0.95),_xll.RiskName("MUSCLE BW FRAC"))))/1000</f>
        <v>#NAME?</v>
      </c>
      <c r="W486" s="137" t="e" cm="1">
        <f t="array" aca="1" ref="W486" ca="1">V486/_xll.RiskNormal('SW7'!C$5,'SW7'!D$5,_xll.RiskTruncateP(0.05,0.95),_xll.RiskName("Serum Part"))</f>
        <v>#NAME?</v>
      </c>
    </row>
    <row r="487" spans="1:23" x14ac:dyDescent="0.35">
      <c r="A487" s="133">
        <f t="shared" si="57"/>
        <v>484</v>
      </c>
      <c r="B487" s="134" t="e" cm="1">
        <f t="array" aca="1" ref="B487" ca="1">B486+_xll.RiskNormal(0.5584 + 2*0.001787*A487 -3*0.00000155*A487^2 - 4*0.00000000133*A487^3,0.35*(0.5584 + 2*0.001787*A487 -3*0.00000155*A487^2 - 4*0.00000000133*A487^3),_xll.RiskTruncateP(0.05,0.95),_xll.RiskName("BW Gain"),_xll.RiskUnits("kg"))</f>
        <v>#NAME?</v>
      </c>
      <c r="C487" s="133" t="e" cm="1">
        <f t="array" aca="1" ref="C487" ca="1">_xll.RiskNormal(190,190*0.3941,_xll.RiskTruncateP(0.05,0.95),_xll.RiskName("Diet 1 Feed"),_xll.RiskUnits("ng/kg dry"))</f>
        <v>#NAME?</v>
      </c>
      <c r="D487" s="133">
        <v>0</v>
      </c>
      <c r="E487" s="163">
        <v>0</v>
      </c>
      <c r="F487" s="134"/>
      <c r="G487" s="134"/>
      <c r="H487" s="134"/>
      <c r="I487" s="134"/>
      <c r="J487" s="134"/>
      <c r="K487" s="134"/>
      <c r="L487" s="134" t="e" cm="1">
        <f t="array" aca="1" ref="L487" ca="1">_xll.RiskNormal(5.4702*LN(A487)-22.889,(5.4702*LN(A487)-22.889)*0.35,_xll.RiskTruncateP(0.05,0.95),_xll.RiskName("DMI"),_xll.RiskUnits("kg"))</f>
        <v>#NAME?</v>
      </c>
      <c r="M487" s="134" t="e" cm="1">
        <f t="array" aca="1" ref="M487" ca="1">_xll.RiskNormal(0.0243*L487,0.005*L487,_xll.RiskTruncateP(0.05,0.95),_xll.RiskName("Soil Intake"),_xll.RiskUnits("kg"))</f>
        <v>#NAME?</v>
      </c>
      <c r="N487" s="134" t="e">
        <f t="shared" ca="1" si="58"/>
        <v>#NAME?</v>
      </c>
      <c r="O487" s="134">
        <f t="shared" si="59"/>
        <v>0</v>
      </c>
      <c r="P487" s="134" t="e">
        <f t="shared" ca="1" si="62"/>
        <v>#NAME?</v>
      </c>
      <c r="Q487" s="134" t="e">
        <f t="shared" ca="1" si="62"/>
        <v>#NAME?</v>
      </c>
      <c r="R487" s="134" t="e">
        <f t="shared" ca="1" si="62"/>
        <v>#NAME?</v>
      </c>
      <c r="S487" s="134" t="e">
        <f t="shared" ca="1" si="60"/>
        <v>#NAME?</v>
      </c>
      <c r="T487" s="134" t="e" cm="1">
        <f t="array" aca="1" ref="T487" ca="1">U486-(U486*(0.5^(1/_xll.RiskNormal('SW7'!C$2,'SW7'!D$2,_xll.RiskTruncateP(0.05,0.95),_xll.RiskName("Halflife"),_xll.RiskUnits("d")))))</f>
        <v>#NAME?</v>
      </c>
      <c r="U487" s="134" t="e">
        <f t="shared" ca="1" si="61"/>
        <v>#NAME?</v>
      </c>
      <c r="V487" s="137" t="e" cm="1">
        <f t="array" aca="1" ref="V487" ca="1">(U487*_xll.RiskNormal('SW7'!C$3,'SW7'!D$3,_xll.RiskTruncateP(0.05,0.95),_xll.RiskName("PFAS MUSCLE FRAC"))/(B487*_xll.RiskNormal('SW7'!C$4,'SW7'!E$4,_xll.RiskTruncateP(0.05,0.95),_xll.RiskName("MUSCLE BW FRAC"))))/1000</f>
        <v>#NAME?</v>
      </c>
      <c r="W487" s="137" t="e" cm="1">
        <f t="array" aca="1" ref="W487" ca="1">V487/_xll.RiskNormal('SW7'!C$5,'SW7'!D$5,_xll.RiskTruncateP(0.05,0.95),_xll.RiskName("Serum Part"))</f>
        <v>#NAME?</v>
      </c>
    </row>
    <row r="488" spans="1:23" x14ac:dyDescent="0.35">
      <c r="A488" s="133">
        <f t="shared" si="57"/>
        <v>485</v>
      </c>
      <c r="B488" s="134" t="e" cm="1">
        <f t="array" aca="1" ref="B488" ca="1">B487+_xll.RiskNormal(0.5584 + 2*0.001787*A488 -3*0.00000155*A488^2 - 4*0.00000000133*A488^3,0.35*(0.5584 + 2*0.001787*A488 -3*0.00000155*A488^2 - 4*0.00000000133*A488^3),_xll.RiskTruncateP(0.05,0.95),_xll.RiskName("BW Gain"),_xll.RiskUnits("kg"))</f>
        <v>#NAME?</v>
      </c>
      <c r="C488" s="133" t="e" cm="1">
        <f t="array" aca="1" ref="C488" ca="1">_xll.RiskNormal(190,190*0.3941,_xll.RiskTruncateP(0.05,0.95),_xll.RiskName("Diet 1 Feed"),_xll.RiskUnits("ng/kg dry"))</f>
        <v>#NAME?</v>
      </c>
      <c r="D488" s="133">
        <v>0</v>
      </c>
      <c r="E488" s="163">
        <v>0</v>
      </c>
      <c r="F488" s="134"/>
      <c r="G488" s="134"/>
      <c r="H488" s="134"/>
      <c r="I488" s="134"/>
      <c r="J488" s="134"/>
      <c r="K488" s="134"/>
      <c r="L488" s="134" t="e" cm="1">
        <f t="array" aca="1" ref="L488" ca="1">_xll.RiskNormal(5.4702*LN(A488)-22.889,(5.4702*LN(A488)-22.889)*0.35,_xll.RiskTruncateP(0.05,0.95),_xll.RiskName("DMI"),_xll.RiskUnits("kg"))</f>
        <v>#NAME?</v>
      </c>
      <c r="M488" s="134" t="e" cm="1">
        <f t="array" aca="1" ref="M488" ca="1">_xll.RiskNormal(0.0243*L488,0.005*L488,_xll.RiskTruncateP(0.05,0.95),_xll.RiskName("Soil Intake"),_xll.RiskUnits("kg"))</f>
        <v>#NAME?</v>
      </c>
      <c r="N488" s="134" t="e">
        <f t="shared" ca="1" si="58"/>
        <v>#NAME?</v>
      </c>
      <c r="O488" s="134">
        <f t="shared" si="59"/>
        <v>0</v>
      </c>
      <c r="P488" s="134" t="e">
        <f t="shared" ca="1" si="62"/>
        <v>#NAME?</v>
      </c>
      <c r="Q488" s="134" t="e">
        <f t="shared" ca="1" si="62"/>
        <v>#NAME?</v>
      </c>
      <c r="R488" s="134" t="e">
        <f t="shared" ca="1" si="62"/>
        <v>#NAME?</v>
      </c>
      <c r="S488" s="134" t="e">
        <f t="shared" ca="1" si="60"/>
        <v>#NAME?</v>
      </c>
      <c r="T488" s="134" t="e" cm="1">
        <f t="array" aca="1" ref="T488" ca="1">U487-(U487*(0.5^(1/_xll.RiskNormal('SW7'!C$2,'SW7'!D$2,_xll.RiskTruncateP(0.05,0.95),_xll.RiskName("Halflife"),_xll.RiskUnits("d")))))</f>
        <v>#NAME?</v>
      </c>
      <c r="U488" s="134" t="e">
        <f t="shared" ca="1" si="61"/>
        <v>#NAME?</v>
      </c>
      <c r="V488" s="137" t="e" cm="1">
        <f t="array" aca="1" ref="V488" ca="1">(U488*_xll.RiskNormal('SW7'!C$3,'SW7'!D$3,_xll.RiskTruncateP(0.05,0.95),_xll.RiskName("PFAS MUSCLE FRAC"))/(B488*_xll.RiskNormal('SW7'!C$4,'SW7'!E$4,_xll.RiskTruncateP(0.05,0.95),_xll.RiskName("MUSCLE BW FRAC"))))/1000</f>
        <v>#NAME?</v>
      </c>
      <c r="W488" s="137" t="e" cm="1">
        <f t="array" aca="1" ref="W488" ca="1">V488/_xll.RiskNormal('SW7'!C$5,'SW7'!D$5,_xll.RiskTruncateP(0.05,0.95),_xll.RiskName("Serum Part"))</f>
        <v>#NAME?</v>
      </c>
    </row>
    <row r="489" spans="1:23" x14ac:dyDescent="0.35">
      <c r="A489" s="133">
        <f t="shared" si="57"/>
        <v>486</v>
      </c>
      <c r="B489" s="134" t="e" cm="1">
        <f t="array" aca="1" ref="B489" ca="1">B488+_xll.RiskNormal(0.5584 + 2*0.001787*A489 -3*0.00000155*A489^2 - 4*0.00000000133*A489^3,0.35*(0.5584 + 2*0.001787*A489 -3*0.00000155*A489^2 - 4*0.00000000133*A489^3),_xll.RiskTruncateP(0.05,0.95),_xll.RiskName("BW Gain"),_xll.RiskUnits("kg"))</f>
        <v>#NAME?</v>
      </c>
      <c r="C489" s="133" t="e" cm="1">
        <f t="array" aca="1" ref="C489" ca="1">_xll.RiskNormal(190,190*0.3941,_xll.RiskTruncateP(0.05,0.95),_xll.RiskName("Diet 1 Feed"),_xll.RiskUnits("ng/kg dry"))</f>
        <v>#NAME?</v>
      </c>
      <c r="D489" s="133">
        <v>0</v>
      </c>
      <c r="E489" s="163">
        <v>0</v>
      </c>
      <c r="F489" s="134"/>
      <c r="G489" s="134"/>
      <c r="H489" s="134"/>
      <c r="I489" s="134"/>
      <c r="J489" s="134"/>
      <c r="K489" s="134"/>
      <c r="L489" s="134" t="e" cm="1">
        <f t="array" aca="1" ref="L489" ca="1">_xll.RiskNormal(5.4702*LN(A489)-22.889,(5.4702*LN(A489)-22.889)*0.35,_xll.RiskTruncateP(0.05,0.95),_xll.RiskName("DMI"),_xll.RiskUnits("kg"))</f>
        <v>#NAME?</v>
      </c>
      <c r="M489" s="134" t="e" cm="1">
        <f t="array" aca="1" ref="M489" ca="1">_xll.RiskNormal(0.0243*L489,0.005*L489,_xll.RiskTruncateP(0.05,0.95),_xll.RiskName("Soil Intake"),_xll.RiskUnits("kg"))</f>
        <v>#NAME?</v>
      </c>
      <c r="N489" s="134" t="e">
        <f t="shared" ca="1" si="58"/>
        <v>#NAME?</v>
      </c>
      <c r="O489" s="134">
        <f t="shared" si="59"/>
        <v>0</v>
      </c>
      <c r="P489" s="134" t="e">
        <f t="shared" ca="1" si="62"/>
        <v>#NAME?</v>
      </c>
      <c r="Q489" s="134" t="e">
        <f t="shared" ca="1" si="62"/>
        <v>#NAME?</v>
      </c>
      <c r="R489" s="134" t="e">
        <f t="shared" ca="1" si="62"/>
        <v>#NAME?</v>
      </c>
      <c r="S489" s="134" t="e">
        <f t="shared" ca="1" si="60"/>
        <v>#NAME?</v>
      </c>
      <c r="T489" s="134" t="e" cm="1">
        <f t="array" aca="1" ref="T489" ca="1">U488-(U488*(0.5^(1/_xll.RiskNormal('SW7'!C$2,'SW7'!D$2,_xll.RiskTruncateP(0.05,0.95),_xll.RiskName("Halflife"),_xll.RiskUnits("d")))))</f>
        <v>#NAME?</v>
      </c>
      <c r="U489" s="134" t="e">
        <f t="shared" ca="1" si="61"/>
        <v>#NAME?</v>
      </c>
      <c r="V489" s="137" t="e" cm="1">
        <f t="array" aca="1" ref="V489" ca="1">(U489*_xll.RiskNormal('SW7'!C$3,'SW7'!D$3,_xll.RiskTruncateP(0.05,0.95),_xll.RiskName("PFAS MUSCLE FRAC"))/(B489*_xll.RiskNormal('SW7'!C$4,'SW7'!E$4,_xll.RiskTruncateP(0.05,0.95),_xll.RiskName("MUSCLE BW FRAC"))))/1000</f>
        <v>#NAME?</v>
      </c>
      <c r="W489" s="137" t="e" cm="1">
        <f t="array" aca="1" ref="W489" ca="1">V489/_xll.RiskNormal('SW7'!C$5,'SW7'!D$5,_xll.RiskTruncateP(0.05,0.95),_xll.RiskName("Serum Part"))</f>
        <v>#NAME?</v>
      </c>
    </row>
    <row r="490" spans="1:23" x14ac:dyDescent="0.35">
      <c r="A490" s="133">
        <f t="shared" si="57"/>
        <v>487</v>
      </c>
      <c r="B490" s="134" t="e" cm="1">
        <f t="array" aca="1" ref="B490" ca="1">B489+_xll.RiskNormal(0.5584 + 2*0.001787*A490 -3*0.00000155*A490^2 - 4*0.00000000133*A490^3,0.35*(0.5584 + 2*0.001787*A490 -3*0.00000155*A490^2 - 4*0.00000000133*A490^3),_xll.RiskTruncateP(0.05,0.95),_xll.RiskName("BW Gain"),_xll.RiskUnits("kg"))</f>
        <v>#NAME?</v>
      </c>
      <c r="C490" s="133" t="e" cm="1">
        <f t="array" aca="1" ref="C490" ca="1">_xll.RiskNormal(190,190*0.3941,_xll.RiskTruncateP(0.05,0.95),_xll.RiskName("Diet 1 Feed"),_xll.RiskUnits("ng/kg dry"))</f>
        <v>#NAME?</v>
      </c>
      <c r="D490" s="133">
        <v>0</v>
      </c>
      <c r="E490" s="163">
        <v>0</v>
      </c>
      <c r="F490" s="134"/>
      <c r="G490" s="134"/>
      <c r="H490" s="134"/>
      <c r="I490" s="134"/>
      <c r="J490" s="134"/>
      <c r="K490" s="134"/>
      <c r="L490" s="134" t="e" cm="1">
        <f t="array" aca="1" ref="L490" ca="1">_xll.RiskNormal(5.4702*LN(A490)-22.889,(5.4702*LN(A490)-22.889)*0.35,_xll.RiskTruncateP(0.05,0.95),_xll.RiskName("DMI"),_xll.RiskUnits("kg"))</f>
        <v>#NAME?</v>
      </c>
      <c r="M490" s="134" t="e" cm="1">
        <f t="array" aca="1" ref="M490" ca="1">_xll.RiskNormal(0.0243*L490,0.005*L490,_xll.RiskTruncateP(0.05,0.95),_xll.RiskName("Soil Intake"),_xll.RiskUnits("kg"))</f>
        <v>#NAME?</v>
      </c>
      <c r="N490" s="134" t="e">
        <f t="shared" ca="1" si="58"/>
        <v>#NAME?</v>
      </c>
      <c r="O490" s="134">
        <f t="shared" si="59"/>
        <v>0</v>
      </c>
      <c r="P490" s="134" t="e">
        <f t="shared" ca="1" si="62"/>
        <v>#NAME?</v>
      </c>
      <c r="Q490" s="134" t="e">
        <f t="shared" ca="1" si="62"/>
        <v>#NAME?</v>
      </c>
      <c r="R490" s="134" t="e">
        <f t="shared" ca="1" si="62"/>
        <v>#NAME?</v>
      </c>
      <c r="S490" s="134" t="e">
        <f t="shared" ca="1" si="60"/>
        <v>#NAME?</v>
      </c>
      <c r="T490" s="134" t="e" cm="1">
        <f t="array" aca="1" ref="T490" ca="1">U489-(U489*(0.5^(1/_xll.RiskNormal('SW7'!C$2,'SW7'!D$2,_xll.RiskTruncateP(0.05,0.95),_xll.RiskName("Halflife"),_xll.RiskUnits("d")))))</f>
        <v>#NAME?</v>
      </c>
      <c r="U490" s="134" t="e">
        <f t="shared" ca="1" si="61"/>
        <v>#NAME?</v>
      </c>
      <c r="V490" s="137" t="e" cm="1">
        <f t="array" aca="1" ref="V490" ca="1">(U490*_xll.RiskNormal('SW7'!C$3,'SW7'!D$3,_xll.RiskTruncateP(0.05,0.95),_xll.RiskName("PFAS MUSCLE FRAC"))/(B490*_xll.RiskNormal('SW7'!C$4,'SW7'!E$4,_xll.RiskTruncateP(0.05,0.95),_xll.RiskName("MUSCLE BW FRAC"))))/1000</f>
        <v>#NAME?</v>
      </c>
      <c r="W490" s="137" t="e" cm="1">
        <f t="array" aca="1" ref="W490" ca="1">V490/_xll.RiskNormal('SW7'!C$5,'SW7'!D$5,_xll.RiskTruncateP(0.05,0.95),_xll.RiskName("Serum Part"))</f>
        <v>#NAME?</v>
      </c>
    </row>
    <row r="491" spans="1:23" x14ac:dyDescent="0.35">
      <c r="A491" s="133">
        <f t="shared" si="57"/>
        <v>488</v>
      </c>
      <c r="B491" s="134" t="e" cm="1">
        <f t="array" aca="1" ref="B491" ca="1">B490+_xll.RiskNormal(0.5584 + 2*0.001787*A491 -3*0.00000155*A491^2 - 4*0.00000000133*A491^3,0.35*(0.5584 + 2*0.001787*A491 -3*0.00000155*A491^2 - 4*0.00000000133*A491^3),_xll.RiskTruncateP(0.05,0.95),_xll.RiskName("BW Gain"),_xll.RiskUnits("kg"))</f>
        <v>#NAME?</v>
      </c>
      <c r="C491" s="133" t="e" cm="1">
        <f t="array" aca="1" ref="C491" ca="1">_xll.RiskNormal(190,190*0.3941,_xll.RiskTruncateP(0.05,0.95),_xll.RiskName("Diet 1 Feed"),_xll.RiskUnits("ng/kg dry"))</f>
        <v>#NAME?</v>
      </c>
      <c r="D491" s="133">
        <v>0</v>
      </c>
      <c r="E491" s="163">
        <v>0</v>
      </c>
      <c r="F491" s="134"/>
      <c r="G491" s="134"/>
      <c r="H491" s="134"/>
      <c r="I491" s="134"/>
      <c r="J491" s="134"/>
      <c r="K491" s="134"/>
      <c r="L491" s="134" t="e" cm="1">
        <f t="array" aca="1" ref="L491" ca="1">_xll.RiskNormal(5.4702*LN(A491)-22.889,(5.4702*LN(A491)-22.889)*0.35,_xll.RiskTruncateP(0.05,0.95),_xll.RiskName("DMI"),_xll.RiskUnits("kg"))</f>
        <v>#NAME?</v>
      </c>
      <c r="M491" s="134" t="e" cm="1">
        <f t="array" aca="1" ref="M491" ca="1">_xll.RiskNormal(0.0243*L491,0.005*L491,_xll.RiskTruncateP(0.05,0.95),_xll.RiskName("Soil Intake"),_xll.RiskUnits("kg"))</f>
        <v>#NAME?</v>
      </c>
      <c r="N491" s="134" t="e">
        <f t="shared" ca="1" si="58"/>
        <v>#NAME?</v>
      </c>
      <c r="O491" s="134">
        <f t="shared" si="59"/>
        <v>0</v>
      </c>
      <c r="P491" s="134" t="e">
        <f t="shared" ca="1" si="62"/>
        <v>#NAME?</v>
      </c>
      <c r="Q491" s="134" t="e">
        <f t="shared" ca="1" si="62"/>
        <v>#NAME?</v>
      </c>
      <c r="R491" s="134" t="e">
        <f t="shared" ca="1" si="62"/>
        <v>#NAME?</v>
      </c>
      <c r="S491" s="134" t="e">
        <f t="shared" ca="1" si="60"/>
        <v>#NAME?</v>
      </c>
      <c r="T491" s="134" t="e" cm="1">
        <f t="array" aca="1" ref="T491" ca="1">U490-(U490*(0.5^(1/_xll.RiskNormal('SW7'!C$2,'SW7'!D$2,_xll.RiskTruncateP(0.05,0.95),_xll.RiskName("Halflife"),_xll.RiskUnits("d")))))</f>
        <v>#NAME?</v>
      </c>
      <c r="U491" s="134" t="e">
        <f t="shared" ca="1" si="61"/>
        <v>#NAME?</v>
      </c>
      <c r="V491" s="137" t="e" cm="1">
        <f t="array" aca="1" ref="V491" ca="1">(U491*_xll.RiskNormal('SW7'!C$3,'SW7'!D$3,_xll.RiskTruncateP(0.05,0.95),_xll.RiskName("PFAS MUSCLE FRAC"))/(B491*_xll.RiskNormal('SW7'!C$4,'SW7'!E$4,_xll.RiskTruncateP(0.05,0.95),_xll.RiskName("MUSCLE BW FRAC"))))/1000</f>
        <v>#NAME?</v>
      </c>
      <c r="W491" s="137" t="e" cm="1">
        <f t="array" aca="1" ref="W491" ca="1">V491/_xll.RiskNormal('SW7'!C$5,'SW7'!D$5,_xll.RiskTruncateP(0.05,0.95),_xll.RiskName("Serum Part"))</f>
        <v>#NAME?</v>
      </c>
    </row>
    <row r="492" spans="1:23" x14ac:dyDescent="0.35">
      <c r="A492" s="133">
        <f t="shared" si="57"/>
        <v>489</v>
      </c>
      <c r="B492" s="134" t="e" cm="1">
        <f t="array" aca="1" ref="B492" ca="1">B491+_xll.RiskNormal(0.5584 + 2*0.001787*A492 -3*0.00000155*A492^2 - 4*0.00000000133*A492^3,0.35*(0.5584 + 2*0.001787*A492 -3*0.00000155*A492^2 - 4*0.00000000133*A492^3),_xll.RiskTruncateP(0.05,0.95),_xll.RiskName("BW Gain"),_xll.RiskUnits("kg"))</f>
        <v>#NAME?</v>
      </c>
      <c r="C492" s="133" t="e" cm="1">
        <f t="array" aca="1" ref="C492" ca="1">_xll.RiskNormal(190,190*0.3941,_xll.RiskTruncateP(0.05,0.95),_xll.RiskName("Diet 1 Feed"),_xll.RiskUnits("ng/kg dry"))</f>
        <v>#NAME?</v>
      </c>
      <c r="D492" s="133">
        <v>0</v>
      </c>
      <c r="E492" s="163">
        <v>0</v>
      </c>
      <c r="F492" s="134"/>
      <c r="G492" s="134"/>
      <c r="H492" s="134"/>
      <c r="I492" s="134"/>
      <c r="J492" s="134"/>
      <c r="K492" s="134"/>
      <c r="L492" s="134" t="e" cm="1">
        <f t="array" aca="1" ref="L492" ca="1">_xll.RiskNormal(5.4702*LN(A492)-22.889,(5.4702*LN(A492)-22.889)*0.35,_xll.RiskTruncateP(0.05,0.95),_xll.RiskName("DMI"),_xll.RiskUnits("kg"))</f>
        <v>#NAME?</v>
      </c>
      <c r="M492" s="134" t="e" cm="1">
        <f t="array" aca="1" ref="M492" ca="1">_xll.RiskNormal(0.0243*L492,0.005*L492,_xll.RiskTruncateP(0.05,0.95),_xll.RiskName("Soil Intake"),_xll.RiskUnits("kg"))</f>
        <v>#NAME?</v>
      </c>
      <c r="N492" s="134" t="e">
        <f t="shared" ca="1" si="58"/>
        <v>#NAME?</v>
      </c>
      <c r="O492" s="134">
        <f t="shared" si="59"/>
        <v>0</v>
      </c>
      <c r="P492" s="134" t="e">
        <f t="shared" ca="1" si="62"/>
        <v>#NAME?</v>
      </c>
      <c r="Q492" s="134" t="e">
        <f t="shared" ca="1" si="62"/>
        <v>#NAME?</v>
      </c>
      <c r="R492" s="134" t="e">
        <f t="shared" ca="1" si="62"/>
        <v>#NAME?</v>
      </c>
      <c r="S492" s="134" t="e">
        <f t="shared" ca="1" si="60"/>
        <v>#NAME?</v>
      </c>
      <c r="T492" s="134" t="e" cm="1">
        <f t="array" aca="1" ref="T492" ca="1">U491-(U491*(0.5^(1/_xll.RiskNormal('SW7'!C$2,'SW7'!D$2,_xll.RiskTruncateP(0.05,0.95),_xll.RiskName("Halflife"),_xll.RiskUnits("d")))))</f>
        <v>#NAME?</v>
      </c>
      <c r="U492" s="134" t="e">
        <f t="shared" ca="1" si="61"/>
        <v>#NAME?</v>
      </c>
      <c r="V492" s="137" t="e" cm="1">
        <f t="array" aca="1" ref="V492" ca="1">(U492*_xll.RiskNormal('SW7'!C$3,'SW7'!D$3,_xll.RiskTruncateP(0.05,0.95),_xll.RiskName("PFAS MUSCLE FRAC"))/(B492*_xll.RiskNormal('SW7'!C$4,'SW7'!E$4,_xll.RiskTruncateP(0.05,0.95),_xll.RiskName("MUSCLE BW FRAC"))))/1000</f>
        <v>#NAME?</v>
      </c>
      <c r="W492" s="137" t="e" cm="1">
        <f t="array" aca="1" ref="W492" ca="1">V492/_xll.RiskNormal('SW7'!C$5,'SW7'!D$5,_xll.RiskTruncateP(0.05,0.95),_xll.RiskName("Serum Part"))</f>
        <v>#NAME?</v>
      </c>
    </row>
    <row r="493" spans="1:23" x14ac:dyDescent="0.35">
      <c r="A493" s="133">
        <f t="shared" si="57"/>
        <v>490</v>
      </c>
      <c r="B493" s="134" t="e" cm="1">
        <f t="array" aca="1" ref="B493" ca="1">B492+_xll.RiskNormal(0.5584 + 2*0.001787*A493 -3*0.00000155*A493^2 - 4*0.00000000133*A493^3,0.35*(0.5584 + 2*0.001787*A493 -3*0.00000155*A493^2 - 4*0.00000000133*A493^3),_xll.RiskTruncateP(0.05,0.95),_xll.RiskName("BW Gain"),_xll.RiskUnits("kg"))</f>
        <v>#NAME?</v>
      </c>
      <c r="C493" s="133" t="e" cm="1">
        <f t="array" aca="1" ref="C493" ca="1">_xll.RiskNormal(190,190*0.3941,_xll.RiskTruncateP(0.05,0.95),_xll.RiskName("Diet 1 Feed"),_xll.RiskUnits("ng/kg dry"))</f>
        <v>#NAME?</v>
      </c>
      <c r="D493" s="133">
        <v>0</v>
      </c>
      <c r="E493" s="163">
        <v>0</v>
      </c>
      <c r="F493" s="134"/>
      <c r="G493" s="134"/>
      <c r="H493" s="134"/>
      <c r="I493" s="134"/>
      <c r="J493" s="134"/>
      <c r="K493" s="134"/>
      <c r="L493" s="134" t="e" cm="1">
        <f t="array" aca="1" ref="L493" ca="1">_xll.RiskNormal(5.4702*LN(A493)-22.889,(5.4702*LN(A493)-22.889)*0.35,_xll.RiskTruncateP(0.05,0.95),_xll.RiskName("DMI"),_xll.RiskUnits("kg"))</f>
        <v>#NAME?</v>
      </c>
      <c r="M493" s="134" t="e" cm="1">
        <f t="array" aca="1" ref="M493" ca="1">_xll.RiskNormal(0.0243*L493,0.005*L493,_xll.RiskTruncateP(0.05,0.95),_xll.RiskName("Soil Intake"),_xll.RiskUnits("kg"))</f>
        <v>#NAME?</v>
      </c>
      <c r="N493" s="134" t="e">
        <f t="shared" ca="1" si="58"/>
        <v>#NAME?</v>
      </c>
      <c r="O493" s="134">
        <f t="shared" si="59"/>
        <v>0</v>
      </c>
      <c r="P493" s="134" t="e">
        <f t="shared" ca="1" si="62"/>
        <v>#NAME?</v>
      </c>
      <c r="Q493" s="134" t="e">
        <f t="shared" ca="1" si="62"/>
        <v>#NAME?</v>
      </c>
      <c r="R493" s="134" t="e">
        <f t="shared" ca="1" si="62"/>
        <v>#NAME?</v>
      </c>
      <c r="S493" s="134" t="e">
        <f t="shared" ca="1" si="60"/>
        <v>#NAME?</v>
      </c>
      <c r="T493" s="134" t="e" cm="1">
        <f t="array" aca="1" ref="T493" ca="1">U492-(U492*(0.5^(1/_xll.RiskNormal('SW7'!C$2,'SW7'!D$2,_xll.RiskTruncateP(0.05,0.95),_xll.RiskName("Halflife"),_xll.RiskUnits("d")))))</f>
        <v>#NAME?</v>
      </c>
      <c r="U493" s="134" t="e">
        <f t="shared" ca="1" si="61"/>
        <v>#NAME?</v>
      </c>
      <c r="V493" s="137" t="e" cm="1">
        <f t="array" aca="1" ref="V493" ca="1">(U493*_xll.RiskNormal('SW7'!C$3,'SW7'!D$3,_xll.RiskTruncateP(0.05,0.95),_xll.RiskName("PFAS MUSCLE FRAC"))/(B493*_xll.RiskNormal('SW7'!C$4,'SW7'!E$4,_xll.RiskTruncateP(0.05,0.95),_xll.RiskName("MUSCLE BW FRAC"))))/1000</f>
        <v>#NAME?</v>
      </c>
      <c r="W493" s="137" t="e" cm="1">
        <f t="array" aca="1" ref="W493" ca="1">V493/_xll.RiskNormal('SW7'!C$5,'SW7'!D$5,_xll.RiskTruncateP(0.05,0.95),_xll.RiskName("Serum Part"))</f>
        <v>#NAME?</v>
      </c>
    </row>
    <row r="494" spans="1:23" x14ac:dyDescent="0.35">
      <c r="A494" s="133">
        <f t="shared" si="57"/>
        <v>491</v>
      </c>
      <c r="B494" s="134" t="e" cm="1">
        <f t="array" aca="1" ref="B494" ca="1">B493+_xll.RiskNormal(0.5584 + 2*0.001787*A494 -3*0.00000155*A494^2 - 4*0.00000000133*A494^3,0.35*(0.5584 + 2*0.001787*A494 -3*0.00000155*A494^2 - 4*0.00000000133*A494^3),_xll.RiskTruncateP(0.05,0.95),_xll.RiskName("BW Gain"),_xll.RiskUnits("kg"))</f>
        <v>#NAME?</v>
      </c>
      <c r="C494" s="133" t="e" cm="1">
        <f t="array" aca="1" ref="C494" ca="1">_xll.RiskNormal(190,190*0.3941,_xll.RiskTruncateP(0.05,0.95),_xll.RiskName("Diet 1 Feed"),_xll.RiskUnits("ng/kg dry"))</f>
        <v>#NAME?</v>
      </c>
      <c r="D494" s="133">
        <v>0</v>
      </c>
      <c r="E494" s="163">
        <v>0</v>
      </c>
      <c r="F494" s="134"/>
      <c r="G494" s="134"/>
      <c r="H494" s="134"/>
      <c r="I494" s="134"/>
      <c r="J494" s="134"/>
      <c r="K494" s="134"/>
      <c r="L494" s="134" t="e" cm="1">
        <f t="array" aca="1" ref="L494" ca="1">_xll.RiskNormal(5.4702*LN(A494)-22.889,(5.4702*LN(A494)-22.889)*0.35,_xll.RiskTruncateP(0.05,0.95),_xll.RiskName("DMI"),_xll.RiskUnits("kg"))</f>
        <v>#NAME?</v>
      </c>
      <c r="M494" s="134" t="e" cm="1">
        <f t="array" aca="1" ref="M494" ca="1">_xll.RiskNormal(0.0243*L494,0.005*L494,_xll.RiskTruncateP(0.05,0.95),_xll.RiskName("Soil Intake"),_xll.RiskUnits("kg"))</f>
        <v>#NAME?</v>
      </c>
      <c r="N494" s="134" t="e">
        <f t="shared" ca="1" si="58"/>
        <v>#NAME?</v>
      </c>
      <c r="O494" s="134">
        <f t="shared" si="59"/>
        <v>0</v>
      </c>
      <c r="P494" s="134" t="e">
        <f t="shared" ca="1" si="62"/>
        <v>#NAME?</v>
      </c>
      <c r="Q494" s="134" t="e">
        <f t="shared" ca="1" si="62"/>
        <v>#NAME?</v>
      </c>
      <c r="R494" s="134" t="e">
        <f t="shared" ca="1" si="62"/>
        <v>#NAME?</v>
      </c>
      <c r="S494" s="134" t="e">
        <f t="shared" ca="1" si="60"/>
        <v>#NAME?</v>
      </c>
      <c r="T494" s="134" t="e" cm="1">
        <f t="array" aca="1" ref="T494" ca="1">U493-(U493*(0.5^(1/_xll.RiskNormal('SW7'!C$2,'SW7'!D$2,_xll.RiskTruncateP(0.05,0.95),_xll.RiskName("Halflife"),_xll.RiskUnits("d")))))</f>
        <v>#NAME?</v>
      </c>
      <c r="U494" s="134" t="e">
        <f t="shared" ca="1" si="61"/>
        <v>#NAME?</v>
      </c>
      <c r="V494" s="137" t="e" cm="1">
        <f t="array" aca="1" ref="V494" ca="1">(U494*_xll.RiskNormal('SW7'!C$3,'SW7'!D$3,_xll.RiskTruncateP(0.05,0.95),_xll.RiskName("PFAS MUSCLE FRAC"))/(B494*_xll.RiskNormal('SW7'!C$4,'SW7'!E$4,_xll.RiskTruncateP(0.05,0.95),_xll.RiskName("MUSCLE BW FRAC"))))/1000</f>
        <v>#NAME?</v>
      </c>
      <c r="W494" s="137" t="e" cm="1">
        <f t="array" aca="1" ref="W494" ca="1">V494/_xll.RiskNormal('SW7'!C$5,'SW7'!D$5,_xll.RiskTruncateP(0.05,0.95),_xll.RiskName("Serum Part"))</f>
        <v>#NAME?</v>
      </c>
    </row>
    <row r="495" spans="1:23" x14ac:dyDescent="0.35">
      <c r="A495" s="133">
        <f t="shared" si="57"/>
        <v>492</v>
      </c>
      <c r="B495" s="134" t="e" cm="1">
        <f t="array" aca="1" ref="B495" ca="1">B494+_xll.RiskNormal(0.5584 + 2*0.001787*A495 -3*0.00000155*A495^2 - 4*0.00000000133*A495^3,0.35*(0.5584 + 2*0.001787*A495 -3*0.00000155*A495^2 - 4*0.00000000133*A495^3),_xll.RiskTruncateP(0.05,0.95),_xll.RiskName("BW Gain"),_xll.RiskUnits("kg"))</f>
        <v>#NAME?</v>
      </c>
      <c r="C495" s="133" t="e" cm="1">
        <f t="array" aca="1" ref="C495" ca="1">_xll.RiskNormal(190,190*0.3941,_xll.RiskTruncateP(0.05,0.95),_xll.RiskName("Diet 1 Feed"),_xll.RiskUnits("ng/kg dry"))</f>
        <v>#NAME?</v>
      </c>
      <c r="D495" s="133">
        <v>0</v>
      </c>
      <c r="E495" s="163">
        <v>0</v>
      </c>
      <c r="F495" s="134"/>
      <c r="G495" s="134"/>
      <c r="H495" s="134"/>
      <c r="I495" s="134"/>
      <c r="J495" s="134"/>
      <c r="K495" s="134"/>
      <c r="L495" s="134" t="e" cm="1">
        <f t="array" aca="1" ref="L495" ca="1">_xll.RiskNormal(5.4702*LN(A495)-22.889,(5.4702*LN(A495)-22.889)*0.35,_xll.RiskTruncateP(0.05,0.95),_xll.RiskName("DMI"),_xll.RiskUnits("kg"))</f>
        <v>#NAME?</v>
      </c>
      <c r="M495" s="134" t="e" cm="1">
        <f t="array" aca="1" ref="M495" ca="1">_xll.RiskNormal(0.0243*L495,0.005*L495,_xll.RiskTruncateP(0.05,0.95),_xll.RiskName("Soil Intake"),_xll.RiskUnits("kg"))</f>
        <v>#NAME?</v>
      </c>
      <c r="N495" s="134" t="e">
        <f t="shared" ca="1" si="58"/>
        <v>#NAME?</v>
      </c>
      <c r="O495" s="134">
        <f t="shared" si="59"/>
        <v>0</v>
      </c>
      <c r="P495" s="134" t="e">
        <f t="shared" ca="1" si="62"/>
        <v>#NAME?</v>
      </c>
      <c r="Q495" s="134" t="e">
        <f t="shared" ca="1" si="62"/>
        <v>#NAME?</v>
      </c>
      <c r="R495" s="134" t="e">
        <f t="shared" ca="1" si="62"/>
        <v>#NAME?</v>
      </c>
      <c r="S495" s="134" t="e">
        <f t="shared" ca="1" si="60"/>
        <v>#NAME?</v>
      </c>
      <c r="T495" s="134" t="e" cm="1">
        <f t="array" aca="1" ref="T495" ca="1">U494-(U494*(0.5^(1/_xll.RiskNormal('SW7'!C$2,'SW7'!D$2,_xll.RiskTruncateP(0.05,0.95),_xll.RiskName("Halflife"),_xll.RiskUnits("d")))))</f>
        <v>#NAME?</v>
      </c>
      <c r="U495" s="134" t="e">
        <f t="shared" ca="1" si="61"/>
        <v>#NAME?</v>
      </c>
      <c r="V495" s="137" t="e" cm="1">
        <f t="array" aca="1" ref="V495" ca="1">(U495*_xll.RiskNormal('SW7'!C$3,'SW7'!D$3,_xll.RiskTruncateP(0.05,0.95),_xll.RiskName("PFAS MUSCLE FRAC"))/(B495*_xll.RiskNormal('SW7'!C$4,'SW7'!E$4,_xll.RiskTruncateP(0.05,0.95),_xll.RiskName("MUSCLE BW FRAC"))))/1000</f>
        <v>#NAME?</v>
      </c>
      <c r="W495" s="137" t="e" cm="1">
        <f t="array" aca="1" ref="W495" ca="1">V495/_xll.RiskNormal('SW7'!C$5,'SW7'!D$5,_xll.RiskTruncateP(0.05,0.95),_xll.RiskName("Serum Part"))</f>
        <v>#NAME?</v>
      </c>
    </row>
    <row r="496" spans="1:23" x14ac:dyDescent="0.35">
      <c r="A496" s="133">
        <f t="shared" si="57"/>
        <v>493</v>
      </c>
      <c r="B496" s="134" t="e" cm="1">
        <f t="array" aca="1" ref="B496" ca="1">B495+_xll.RiskNormal(0.5584 + 2*0.001787*A496 -3*0.00000155*A496^2 - 4*0.00000000133*A496^3,0.35*(0.5584 + 2*0.001787*A496 -3*0.00000155*A496^2 - 4*0.00000000133*A496^3),_xll.RiskTruncateP(0.05,0.95),_xll.RiskName("BW Gain"),_xll.RiskUnits("kg"))</f>
        <v>#NAME?</v>
      </c>
      <c r="C496" s="133" t="e" cm="1">
        <f t="array" aca="1" ref="C496" ca="1">_xll.RiskNormal(190,190*0.3941,_xll.RiskTruncateP(0.05,0.95),_xll.RiskName("Diet 1 Feed"),_xll.RiskUnits("ng/kg dry"))</f>
        <v>#NAME?</v>
      </c>
      <c r="D496" s="133">
        <v>0</v>
      </c>
      <c r="E496" s="163">
        <v>0</v>
      </c>
      <c r="F496" s="134"/>
      <c r="G496" s="134"/>
      <c r="H496" s="134"/>
      <c r="I496" s="134"/>
      <c r="J496" s="134"/>
      <c r="K496" s="134"/>
      <c r="L496" s="134" t="e" cm="1">
        <f t="array" aca="1" ref="L496" ca="1">_xll.RiskNormal(5.4702*LN(A496)-22.889,(5.4702*LN(A496)-22.889)*0.35,_xll.RiskTruncateP(0.05,0.95),_xll.RiskName("DMI"),_xll.RiskUnits("kg"))</f>
        <v>#NAME?</v>
      </c>
      <c r="M496" s="134" t="e" cm="1">
        <f t="array" aca="1" ref="M496" ca="1">_xll.RiskNormal(0.0243*L496,0.005*L496,_xll.RiskTruncateP(0.05,0.95),_xll.RiskName("Soil Intake"),_xll.RiskUnits("kg"))</f>
        <v>#NAME?</v>
      </c>
      <c r="N496" s="134" t="e">
        <f t="shared" ca="1" si="58"/>
        <v>#NAME?</v>
      </c>
      <c r="O496" s="134">
        <f t="shared" si="59"/>
        <v>0</v>
      </c>
      <c r="P496" s="134" t="e">
        <f t="shared" ca="1" si="62"/>
        <v>#NAME?</v>
      </c>
      <c r="Q496" s="134" t="e">
        <f t="shared" ca="1" si="62"/>
        <v>#NAME?</v>
      </c>
      <c r="R496" s="134" t="e">
        <f t="shared" ca="1" si="62"/>
        <v>#NAME?</v>
      </c>
      <c r="S496" s="134" t="e">
        <f t="shared" ca="1" si="60"/>
        <v>#NAME?</v>
      </c>
      <c r="T496" s="134" t="e" cm="1">
        <f t="array" aca="1" ref="T496" ca="1">U495-(U495*(0.5^(1/_xll.RiskNormal('SW7'!C$2,'SW7'!D$2,_xll.RiskTruncateP(0.05,0.95),_xll.RiskName("Halflife"),_xll.RiskUnits("d")))))</f>
        <v>#NAME?</v>
      </c>
      <c r="U496" s="134" t="e">
        <f t="shared" ca="1" si="61"/>
        <v>#NAME?</v>
      </c>
      <c r="V496" s="137" t="e" cm="1">
        <f t="array" aca="1" ref="V496" ca="1">(U496*_xll.RiskNormal('SW7'!C$3,'SW7'!D$3,_xll.RiskTruncateP(0.05,0.95),_xll.RiskName("PFAS MUSCLE FRAC"))/(B496*_xll.RiskNormal('SW7'!C$4,'SW7'!E$4,_xll.RiskTruncateP(0.05,0.95),_xll.RiskName("MUSCLE BW FRAC"))))/1000</f>
        <v>#NAME?</v>
      </c>
      <c r="W496" s="137" t="e" cm="1">
        <f t="array" aca="1" ref="W496" ca="1">V496/_xll.RiskNormal('SW7'!C$5,'SW7'!D$5,_xll.RiskTruncateP(0.05,0.95),_xll.RiskName("Serum Part"))</f>
        <v>#NAME?</v>
      </c>
    </row>
    <row r="497" spans="1:23" x14ac:dyDescent="0.35">
      <c r="A497" s="133">
        <f t="shared" si="57"/>
        <v>494</v>
      </c>
      <c r="B497" s="134" t="e" cm="1">
        <f t="array" aca="1" ref="B497" ca="1">B496+_xll.RiskNormal(0.5584 + 2*0.001787*A497 -3*0.00000155*A497^2 - 4*0.00000000133*A497^3,0.35*(0.5584 + 2*0.001787*A497 -3*0.00000155*A497^2 - 4*0.00000000133*A497^3),_xll.RiskTruncateP(0.05,0.95),_xll.RiskName("BW Gain"),_xll.RiskUnits("kg"))</f>
        <v>#NAME?</v>
      </c>
      <c r="C497" s="133" t="e" cm="1">
        <f t="array" aca="1" ref="C497" ca="1">_xll.RiskNormal(190,190*0.3941,_xll.RiskTruncateP(0.05,0.95),_xll.RiskName("Diet 1 Feed"),_xll.RiskUnits("ng/kg dry"))</f>
        <v>#NAME?</v>
      </c>
      <c r="D497" s="133">
        <v>0</v>
      </c>
      <c r="E497" s="163">
        <v>0</v>
      </c>
      <c r="F497" s="134"/>
      <c r="G497" s="134"/>
      <c r="H497" s="134"/>
      <c r="I497" s="134"/>
      <c r="J497" s="134"/>
      <c r="K497" s="134"/>
      <c r="L497" s="134" t="e" cm="1">
        <f t="array" aca="1" ref="L497" ca="1">_xll.RiskNormal(5.4702*LN(A497)-22.889,(5.4702*LN(A497)-22.889)*0.35,_xll.RiskTruncateP(0.05,0.95),_xll.RiskName("DMI"),_xll.RiskUnits("kg"))</f>
        <v>#NAME?</v>
      </c>
      <c r="M497" s="134" t="e" cm="1">
        <f t="array" aca="1" ref="M497" ca="1">_xll.RiskNormal(0.0243*L497,0.005*L497,_xll.RiskTruncateP(0.05,0.95),_xll.RiskName("Soil Intake"),_xll.RiskUnits("kg"))</f>
        <v>#NAME?</v>
      </c>
      <c r="N497" s="134" t="e">
        <f t="shared" ca="1" si="58"/>
        <v>#NAME?</v>
      </c>
      <c r="O497" s="134">
        <f t="shared" si="59"/>
        <v>0</v>
      </c>
      <c r="P497" s="134" t="e">
        <f t="shared" ca="1" si="62"/>
        <v>#NAME?</v>
      </c>
      <c r="Q497" s="134" t="e">
        <f t="shared" ca="1" si="62"/>
        <v>#NAME?</v>
      </c>
      <c r="R497" s="134" t="e">
        <f t="shared" ca="1" si="62"/>
        <v>#NAME?</v>
      </c>
      <c r="S497" s="134" t="e">
        <f t="shared" ca="1" si="60"/>
        <v>#NAME?</v>
      </c>
      <c r="T497" s="134" t="e" cm="1">
        <f t="array" aca="1" ref="T497" ca="1">U496-(U496*(0.5^(1/_xll.RiskNormal('SW7'!C$2,'SW7'!D$2,_xll.RiskTruncateP(0.05,0.95),_xll.RiskName("Halflife"),_xll.RiskUnits("d")))))</f>
        <v>#NAME?</v>
      </c>
      <c r="U497" s="134" t="e">
        <f t="shared" ca="1" si="61"/>
        <v>#NAME?</v>
      </c>
      <c r="V497" s="137" t="e" cm="1">
        <f t="array" aca="1" ref="V497" ca="1">(U497*_xll.RiskNormal('SW7'!C$3,'SW7'!D$3,_xll.RiskTruncateP(0.05,0.95),_xll.RiskName("PFAS MUSCLE FRAC"))/(B497*_xll.RiskNormal('SW7'!C$4,'SW7'!E$4,_xll.RiskTruncateP(0.05,0.95),_xll.RiskName("MUSCLE BW FRAC"))))/1000</f>
        <v>#NAME?</v>
      </c>
      <c r="W497" s="137" t="e" cm="1">
        <f t="array" aca="1" ref="W497" ca="1">V497/_xll.RiskNormal('SW7'!C$5,'SW7'!D$5,_xll.RiskTruncateP(0.05,0.95),_xll.RiskName("Serum Part"))</f>
        <v>#NAME?</v>
      </c>
    </row>
    <row r="498" spans="1:23" x14ac:dyDescent="0.35">
      <c r="A498" s="133">
        <f t="shared" si="57"/>
        <v>495</v>
      </c>
      <c r="B498" s="134" t="e" cm="1">
        <f t="array" aca="1" ref="B498" ca="1">B497+_xll.RiskNormal(0.5584 + 2*0.001787*A498 -3*0.00000155*A498^2 - 4*0.00000000133*A498^3,0.35*(0.5584 + 2*0.001787*A498 -3*0.00000155*A498^2 - 4*0.00000000133*A498^3),_xll.RiskTruncateP(0.05,0.95),_xll.RiskName("BW Gain"),_xll.RiskUnits("kg"))</f>
        <v>#NAME?</v>
      </c>
      <c r="C498" s="133" t="e" cm="1">
        <f t="array" aca="1" ref="C498" ca="1">_xll.RiskNormal(190,190*0.3941,_xll.RiskTruncateP(0.05,0.95),_xll.RiskName("Diet 1 Feed"),_xll.RiskUnits("ng/kg dry"))</f>
        <v>#NAME?</v>
      </c>
      <c r="D498" s="133">
        <v>0</v>
      </c>
      <c r="E498" s="163">
        <v>0</v>
      </c>
      <c r="F498" s="134"/>
      <c r="G498" s="134"/>
      <c r="H498" s="134"/>
      <c r="I498" s="134"/>
      <c r="J498" s="134"/>
      <c r="K498" s="134"/>
      <c r="L498" s="134" t="e" cm="1">
        <f t="array" aca="1" ref="L498" ca="1">_xll.RiskNormal(5.4702*LN(A498)-22.889,(5.4702*LN(A498)-22.889)*0.35,_xll.RiskTruncateP(0.05,0.95),_xll.RiskName("DMI"),_xll.RiskUnits("kg"))</f>
        <v>#NAME?</v>
      </c>
      <c r="M498" s="134" t="e" cm="1">
        <f t="array" aca="1" ref="M498" ca="1">_xll.RiskNormal(0.0243*L498,0.005*L498,_xll.RiskTruncateP(0.05,0.95),_xll.RiskName("Soil Intake"),_xll.RiskUnits("kg"))</f>
        <v>#NAME?</v>
      </c>
      <c r="N498" s="134" t="e">
        <f t="shared" ca="1" si="58"/>
        <v>#NAME?</v>
      </c>
      <c r="O498" s="134">
        <f t="shared" si="59"/>
        <v>0</v>
      </c>
      <c r="P498" s="134" t="e">
        <f t="shared" ca="1" si="62"/>
        <v>#NAME?</v>
      </c>
      <c r="Q498" s="134" t="e">
        <f t="shared" ca="1" si="62"/>
        <v>#NAME?</v>
      </c>
      <c r="R498" s="134" t="e">
        <f t="shared" ca="1" si="62"/>
        <v>#NAME?</v>
      </c>
      <c r="S498" s="134" t="e">
        <f t="shared" ca="1" si="60"/>
        <v>#NAME?</v>
      </c>
      <c r="T498" s="134" t="e" cm="1">
        <f t="array" aca="1" ref="T498" ca="1">U497-(U497*(0.5^(1/_xll.RiskNormal('SW7'!C$2,'SW7'!D$2,_xll.RiskTruncateP(0.05,0.95),_xll.RiskName("Halflife"),_xll.RiskUnits("d")))))</f>
        <v>#NAME?</v>
      </c>
      <c r="U498" s="134" t="e">
        <f t="shared" ca="1" si="61"/>
        <v>#NAME?</v>
      </c>
      <c r="V498" s="137" t="e" cm="1">
        <f t="array" aca="1" ref="V498" ca="1">(U498*_xll.RiskNormal('SW7'!C$3,'SW7'!D$3,_xll.RiskTruncateP(0.05,0.95),_xll.RiskName("PFAS MUSCLE FRAC"))/(B498*_xll.RiskNormal('SW7'!C$4,'SW7'!E$4,_xll.RiskTruncateP(0.05,0.95),_xll.RiskName("MUSCLE BW FRAC"))))/1000</f>
        <v>#NAME?</v>
      </c>
      <c r="W498" s="137" t="e" cm="1">
        <f t="array" aca="1" ref="W498" ca="1">V498/_xll.RiskNormal('SW7'!C$5,'SW7'!D$5,_xll.RiskTruncateP(0.05,0.95),_xll.RiskName("Serum Part"))</f>
        <v>#NAME?</v>
      </c>
    </row>
    <row r="499" spans="1:23" x14ac:dyDescent="0.35">
      <c r="A499" s="133">
        <f t="shared" si="57"/>
        <v>496</v>
      </c>
      <c r="B499" s="134" t="e" cm="1">
        <f t="array" aca="1" ref="B499" ca="1">B498+_xll.RiskNormal(0.5584 + 2*0.001787*A499 -3*0.00000155*A499^2 - 4*0.00000000133*A499^3,0.35*(0.5584 + 2*0.001787*A499 -3*0.00000155*A499^2 - 4*0.00000000133*A499^3),_xll.RiskTruncateP(0.05,0.95),_xll.RiskName("BW Gain"),_xll.RiskUnits("kg"))</f>
        <v>#NAME?</v>
      </c>
      <c r="C499" s="133" t="e" cm="1">
        <f t="array" aca="1" ref="C499" ca="1">_xll.RiskNormal(190,190*0.3941,_xll.RiskTruncateP(0.05,0.95),_xll.RiskName("Diet 1 Feed"),_xll.RiskUnits("ng/kg dry"))</f>
        <v>#NAME?</v>
      </c>
      <c r="D499" s="133">
        <v>0</v>
      </c>
      <c r="E499" s="163">
        <v>0</v>
      </c>
      <c r="F499" s="134"/>
      <c r="G499" s="134"/>
      <c r="H499" s="134"/>
      <c r="I499" s="134"/>
      <c r="J499" s="134"/>
      <c r="K499" s="134"/>
      <c r="L499" s="134" t="e" cm="1">
        <f t="array" aca="1" ref="L499" ca="1">_xll.RiskNormal(5.4702*LN(A499)-22.889,(5.4702*LN(A499)-22.889)*0.35,_xll.RiskTruncateP(0.05,0.95),_xll.RiskName("DMI"),_xll.RiskUnits("kg"))</f>
        <v>#NAME?</v>
      </c>
      <c r="M499" s="134" t="e" cm="1">
        <f t="array" aca="1" ref="M499" ca="1">_xll.RiskNormal(0.0243*L499,0.005*L499,_xll.RiskTruncateP(0.05,0.95),_xll.RiskName("Soil Intake"),_xll.RiskUnits("kg"))</f>
        <v>#NAME?</v>
      </c>
      <c r="N499" s="134" t="e">
        <f t="shared" ca="1" si="58"/>
        <v>#NAME?</v>
      </c>
      <c r="O499" s="134">
        <f t="shared" si="59"/>
        <v>0</v>
      </c>
      <c r="P499" s="134" t="e">
        <f t="shared" ca="1" si="62"/>
        <v>#NAME?</v>
      </c>
      <c r="Q499" s="134" t="e">
        <f t="shared" ca="1" si="62"/>
        <v>#NAME?</v>
      </c>
      <c r="R499" s="134" t="e">
        <f t="shared" ca="1" si="62"/>
        <v>#NAME?</v>
      </c>
      <c r="S499" s="134" t="e">
        <f t="shared" ca="1" si="60"/>
        <v>#NAME?</v>
      </c>
      <c r="T499" s="134" t="e" cm="1">
        <f t="array" aca="1" ref="T499" ca="1">U498-(U498*(0.5^(1/_xll.RiskNormal('SW7'!C$2,'SW7'!D$2,_xll.RiskTruncateP(0.05,0.95),_xll.RiskName("Halflife"),_xll.RiskUnits("d")))))</f>
        <v>#NAME?</v>
      </c>
      <c r="U499" s="134" t="e">
        <f t="shared" ca="1" si="61"/>
        <v>#NAME?</v>
      </c>
      <c r="V499" s="137" t="e" cm="1">
        <f t="array" aca="1" ref="V499" ca="1">(U499*_xll.RiskNormal('SW7'!C$3,'SW7'!D$3,_xll.RiskTruncateP(0.05,0.95),_xll.RiskName("PFAS MUSCLE FRAC"))/(B499*_xll.RiskNormal('SW7'!C$4,'SW7'!E$4,_xll.RiskTruncateP(0.05,0.95),_xll.RiskName("MUSCLE BW FRAC"))))/1000</f>
        <v>#NAME?</v>
      </c>
      <c r="W499" s="137" t="e" cm="1">
        <f t="array" aca="1" ref="W499" ca="1">V499/_xll.RiskNormal('SW7'!C$5,'SW7'!D$5,_xll.RiskTruncateP(0.05,0.95),_xll.RiskName("Serum Part"))</f>
        <v>#NAME?</v>
      </c>
    </row>
    <row r="500" spans="1:23" x14ac:dyDescent="0.35">
      <c r="A500" s="133">
        <f t="shared" si="57"/>
        <v>497</v>
      </c>
      <c r="B500" s="134" t="e" cm="1">
        <f t="array" aca="1" ref="B500" ca="1">B499+_xll.RiskNormal(0.5584 + 2*0.001787*A500 -3*0.00000155*A500^2 - 4*0.00000000133*A500^3,0.35*(0.5584 + 2*0.001787*A500 -3*0.00000155*A500^2 - 4*0.00000000133*A500^3),_xll.RiskTruncateP(0.05,0.95),_xll.RiskName("BW Gain"),_xll.RiskUnits("kg"))</f>
        <v>#NAME?</v>
      </c>
      <c r="C500" s="133" t="e" cm="1">
        <f t="array" aca="1" ref="C500" ca="1">_xll.RiskNormal(190,190*0.3941,_xll.RiskTruncateP(0.05,0.95),_xll.RiskName("Diet 1 Feed"),_xll.RiskUnits("ng/kg dry"))</f>
        <v>#NAME?</v>
      </c>
      <c r="D500" s="133">
        <v>0</v>
      </c>
      <c r="E500" s="163">
        <v>0</v>
      </c>
      <c r="F500" s="134"/>
      <c r="G500" s="134"/>
      <c r="H500" s="134"/>
      <c r="I500" s="134"/>
      <c r="J500" s="134"/>
      <c r="K500" s="134"/>
      <c r="L500" s="134" t="e" cm="1">
        <f t="array" aca="1" ref="L500" ca="1">_xll.RiskNormal(5.4702*LN(A500)-22.889,(5.4702*LN(A500)-22.889)*0.35,_xll.RiskTruncateP(0.05,0.95),_xll.RiskName("DMI"),_xll.RiskUnits("kg"))</f>
        <v>#NAME?</v>
      </c>
      <c r="M500" s="134" t="e" cm="1">
        <f t="array" aca="1" ref="M500" ca="1">_xll.RiskNormal(0.0243*L500,0.005*L500,_xll.RiskTruncateP(0.05,0.95),_xll.RiskName("Soil Intake"),_xll.RiskUnits("kg"))</f>
        <v>#NAME?</v>
      </c>
      <c r="N500" s="134" t="e">
        <f t="shared" ca="1" si="58"/>
        <v>#NAME?</v>
      </c>
      <c r="O500" s="134">
        <f t="shared" si="59"/>
        <v>0</v>
      </c>
      <c r="P500" s="134" t="e">
        <f t="shared" ca="1" si="62"/>
        <v>#NAME?</v>
      </c>
      <c r="Q500" s="134" t="e">
        <f t="shared" ca="1" si="62"/>
        <v>#NAME?</v>
      </c>
      <c r="R500" s="134" t="e">
        <f t="shared" ca="1" si="62"/>
        <v>#NAME?</v>
      </c>
      <c r="S500" s="134" t="e">
        <f t="shared" ca="1" si="60"/>
        <v>#NAME?</v>
      </c>
      <c r="T500" s="134" t="e" cm="1">
        <f t="array" aca="1" ref="T500" ca="1">U499-(U499*(0.5^(1/_xll.RiskNormal('SW7'!C$2,'SW7'!D$2,_xll.RiskTruncateP(0.05,0.95),_xll.RiskName("Halflife"),_xll.RiskUnits("d")))))</f>
        <v>#NAME?</v>
      </c>
      <c r="U500" s="134" t="e">
        <f t="shared" ca="1" si="61"/>
        <v>#NAME?</v>
      </c>
      <c r="V500" s="137" t="e" cm="1">
        <f t="array" aca="1" ref="V500" ca="1">(U500*_xll.RiskNormal('SW7'!C$3,'SW7'!D$3,_xll.RiskTruncateP(0.05,0.95),_xll.RiskName("PFAS MUSCLE FRAC"))/(B500*_xll.RiskNormal('SW7'!C$4,'SW7'!E$4,_xll.RiskTruncateP(0.05,0.95),_xll.RiskName("MUSCLE BW FRAC"))))/1000</f>
        <v>#NAME?</v>
      </c>
      <c r="W500" s="137" t="e" cm="1">
        <f t="array" aca="1" ref="W500" ca="1">V500/_xll.RiskNormal('SW7'!C$5,'SW7'!D$5,_xll.RiskTruncateP(0.05,0.95),_xll.RiskName("Serum Part"))</f>
        <v>#NAME?</v>
      </c>
    </row>
    <row r="501" spans="1:23" x14ac:dyDescent="0.35">
      <c r="A501" s="133">
        <f t="shared" si="57"/>
        <v>498</v>
      </c>
      <c r="B501" s="134" t="e" cm="1">
        <f t="array" aca="1" ref="B501" ca="1">B500+_xll.RiskNormal(0.5584 + 2*0.001787*A501 -3*0.00000155*A501^2 - 4*0.00000000133*A501^3,0.35*(0.5584 + 2*0.001787*A501 -3*0.00000155*A501^2 - 4*0.00000000133*A501^3),_xll.RiskTruncateP(0.05,0.95),_xll.RiskName("BW Gain"),_xll.RiskUnits("kg"))</f>
        <v>#NAME?</v>
      </c>
      <c r="C501" s="133" t="e" cm="1">
        <f t="array" aca="1" ref="C501" ca="1">_xll.RiskNormal(190,190*0.3941,_xll.RiskTruncateP(0.05,0.95),_xll.RiskName("Diet 1 Feed"),_xll.RiskUnits("ng/kg dry"))</f>
        <v>#NAME?</v>
      </c>
      <c r="D501" s="133">
        <v>0</v>
      </c>
      <c r="E501" s="163">
        <v>0</v>
      </c>
      <c r="F501" s="134"/>
      <c r="G501" s="134"/>
      <c r="H501" s="134"/>
      <c r="I501" s="134"/>
      <c r="J501" s="134"/>
      <c r="K501" s="134"/>
      <c r="L501" s="134" t="e" cm="1">
        <f t="array" aca="1" ref="L501" ca="1">_xll.RiskNormal(5.4702*LN(A501)-22.889,(5.4702*LN(A501)-22.889)*0.35,_xll.RiskTruncateP(0.05,0.95),_xll.RiskName("DMI"),_xll.RiskUnits("kg"))</f>
        <v>#NAME?</v>
      </c>
      <c r="M501" s="134" t="e" cm="1">
        <f t="array" aca="1" ref="M501" ca="1">_xll.RiskNormal(0.0243*L501,0.005*L501,_xll.RiskTruncateP(0.05,0.95),_xll.RiskName("Soil Intake"),_xll.RiskUnits("kg"))</f>
        <v>#NAME?</v>
      </c>
      <c r="N501" s="134" t="e">
        <f t="shared" ca="1" si="58"/>
        <v>#NAME?</v>
      </c>
      <c r="O501" s="134">
        <f t="shared" si="59"/>
        <v>0</v>
      </c>
      <c r="P501" s="134" t="e">
        <f t="shared" ca="1" si="62"/>
        <v>#NAME?</v>
      </c>
      <c r="Q501" s="134" t="e">
        <f t="shared" ca="1" si="62"/>
        <v>#NAME?</v>
      </c>
      <c r="R501" s="134" t="e">
        <f t="shared" ca="1" si="62"/>
        <v>#NAME?</v>
      </c>
      <c r="S501" s="134" t="e">
        <f t="shared" ca="1" si="60"/>
        <v>#NAME?</v>
      </c>
      <c r="T501" s="134" t="e" cm="1">
        <f t="array" aca="1" ref="T501" ca="1">U500-(U500*(0.5^(1/_xll.RiskNormal('SW7'!C$2,'SW7'!D$2,_xll.RiskTruncateP(0.05,0.95),_xll.RiskName("Halflife"),_xll.RiskUnits("d")))))</f>
        <v>#NAME?</v>
      </c>
      <c r="U501" s="134" t="e">
        <f t="shared" ca="1" si="61"/>
        <v>#NAME?</v>
      </c>
      <c r="V501" s="137" t="e" cm="1">
        <f t="array" aca="1" ref="V501" ca="1">(U501*_xll.RiskNormal('SW7'!C$3,'SW7'!D$3,_xll.RiskTruncateP(0.05,0.95),_xll.RiskName("PFAS MUSCLE FRAC"))/(B501*_xll.RiskNormal('SW7'!C$4,'SW7'!E$4,_xll.RiskTruncateP(0.05,0.95),_xll.RiskName("MUSCLE BW FRAC"))))/1000</f>
        <v>#NAME?</v>
      </c>
      <c r="W501" s="137" t="e" cm="1">
        <f t="array" aca="1" ref="W501" ca="1">V501/_xll.RiskNormal('SW7'!C$5,'SW7'!D$5,_xll.RiskTruncateP(0.05,0.95),_xll.RiskName("Serum Part"))</f>
        <v>#NAME?</v>
      </c>
    </row>
    <row r="502" spans="1:23" x14ac:dyDescent="0.35">
      <c r="A502" s="133">
        <f t="shared" si="57"/>
        <v>499</v>
      </c>
      <c r="B502" s="134" t="e" cm="1">
        <f t="array" aca="1" ref="B502" ca="1">B501+_xll.RiskNormal(0.5584 + 2*0.001787*A502 -3*0.00000155*A502^2 - 4*0.00000000133*A502^3,0.35*(0.5584 + 2*0.001787*A502 -3*0.00000155*A502^2 - 4*0.00000000133*A502^3),_xll.RiskTruncateP(0.05,0.95),_xll.RiskName("BW Gain"),_xll.RiskUnits("kg"))</f>
        <v>#NAME?</v>
      </c>
      <c r="C502" s="133" t="e" cm="1">
        <f t="array" aca="1" ref="C502" ca="1">_xll.RiskNormal(190,190*0.3941,_xll.RiskTruncateP(0.05,0.95),_xll.RiskName("Diet 1 Feed"),_xll.RiskUnits("ng/kg dry"))</f>
        <v>#NAME?</v>
      </c>
      <c r="D502" s="133">
        <v>0</v>
      </c>
      <c r="E502" s="163">
        <v>0</v>
      </c>
      <c r="F502" s="134"/>
      <c r="G502" s="134"/>
      <c r="H502" s="134"/>
      <c r="I502" s="134"/>
      <c r="J502" s="134"/>
      <c r="K502" s="134"/>
      <c r="L502" s="134" t="e" cm="1">
        <f t="array" aca="1" ref="L502" ca="1">_xll.RiskNormal(5.4702*LN(A502)-22.889,(5.4702*LN(A502)-22.889)*0.35,_xll.RiskTruncateP(0.05,0.95),_xll.RiskName("DMI"),_xll.RiskUnits("kg"))</f>
        <v>#NAME?</v>
      </c>
      <c r="M502" s="134" t="e" cm="1">
        <f t="array" aca="1" ref="M502" ca="1">_xll.RiskNormal(0.0243*L502,0.005*L502,_xll.RiskTruncateP(0.05,0.95),_xll.RiskName("Soil Intake"),_xll.RiskUnits("kg"))</f>
        <v>#NAME?</v>
      </c>
      <c r="N502" s="134" t="e">
        <f t="shared" ca="1" si="58"/>
        <v>#NAME?</v>
      </c>
      <c r="O502" s="134">
        <f t="shared" si="59"/>
        <v>0</v>
      </c>
      <c r="P502" s="134" t="e">
        <f t="shared" ca="1" si="62"/>
        <v>#NAME?</v>
      </c>
      <c r="Q502" s="134" t="e">
        <f t="shared" ca="1" si="62"/>
        <v>#NAME?</v>
      </c>
      <c r="R502" s="134" t="e">
        <f t="shared" ca="1" si="62"/>
        <v>#NAME?</v>
      </c>
      <c r="S502" s="134" t="e">
        <f t="shared" ca="1" si="60"/>
        <v>#NAME?</v>
      </c>
      <c r="T502" s="134" t="e" cm="1">
        <f t="array" aca="1" ref="T502" ca="1">U501-(U501*(0.5^(1/_xll.RiskNormal('SW7'!C$2,'SW7'!D$2,_xll.RiskTruncateP(0.05,0.95),_xll.RiskName("Halflife"),_xll.RiskUnits("d")))))</f>
        <v>#NAME?</v>
      </c>
      <c r="U502" s="134" t="e">
        <f t="shared" ca="1" si="61"/>
        <v>#NAME?</v>
      </c>
      <c r="V502" s="137" t="e" cm="1">
        <f t="array" aca="1" ref="V502" ca="1">(U502*_xll.RiskNormal('SW7'!C$3,'SW7'!D$3,_xll.RiskTruncateP(0.05,0.95),_xll.RiskName("PFAS MUSCLE FRAC"))/(B502*_xll.RiskNormal('SW7'!C$4,'SW7'!E$4,_xll.RiskTruncateP(0.05,0.95),_xll.RiskName("MUSCLE BW FRAC"))))/1000</f>
        <v>#NAME?</v>
      </c>
      <c r="W502" s="137" t="e" cm="1">
        <f t="array" aca="1" ref="W502" ca="1">V502/_xll.RiskNormal('SW7'!C$5,'SW7'!D$5,_xll.RiskTruncateP(0.05,0.95),_xll.RiskName("Serum Part"))</f>
        <v>#NAME?</v>
      </c>
    </row>
    <row r="503" spans="1:23" x14ac:dyDescent="0.35">
      <c r="A503" s="133">
        <f t="shared" si="57"/>
        <v>500</v>
      </c>
      <c r="B503" s="134" t="e" cm="1">
        <f t="array" aca="1" ref="B503" ca="1">B502+_xll.RiskNormal(0.5584 + 2*0.001787*A503 -3*0.00000155*A503^2 - 4*0.00000000133*A503^3,0.35*(0.5584 + 2*0.001787*A503 -3*0.00000155*A503^2 - 4*0.00000000133*A503^3),_xll.RiskTruncateP(0.05,0.95),_xll.RiskName("BW Gain"),_xll.RiskUnits("kg"))</f>
        <v>#NAME?</v>
      </c>
      <c r="C503" s="133" t="e" cm="1">
        <f t="array" aca="1" ref="C503" ca="1">_xll.RiskNormal(190,190*0.3941,_xll.RiskTruncateP(0.05,0.95),_xll.RiskName("Diet 1 Feed"),_xll.RiskUnits("ng/kg dry"))</f>
        <v>#NAME?</v>
      </c>
      <c r="D503" s="133">
        <v>0</v>
      </c>
      <c r="E503" s="163">
        <v>0</v>
      </c>
      <c r="F503" s="134"/>
      <c r="G503" s="134"/>
      <c r="H503" s="134"/>
      <c r="I503" s="134"/>
      <c r="J503" s="134"/>
      <c r="K503" s="134"/>
      <c r="L503" s="134" t="e" cm="1">
        <f t="array" aca="1" ref="L503" ca="1">_xll.RiskNormal(5.4702*LN(A503)-22.889,(5.4702*LN(A503)-22.889)*0.35,_xll.RiskTruncateP(0.05,0.95),_xll.RiskName("DMI"),_xll.RiskUnits("kg"))</f>
        <v>#NAME?</v>
      </c>
      <c r="M503" s="134" t="e" cm="1">
        <f t="array" aca="1" ref="M503" ca="1">_xll.RiskNormal(0.0243*L503,0.005*L503,_xll.RiskTruncateP(0.05,0.95),_xll.RiskName("Soil Intake"),_xll.RiskUnits("kg"))</f>
        <v>#NAME?</v>
      </c>
      <c r="N503" s="134" t="e">
        <f t="shared" ca="1" si="58"/>
        <v>#NAME?</v>
      </c>
      <c r="O503" s="134">
        <f t="shared" si="59"/>
        <v>0</v>
      </c>
      <c r="P503" s="134" t="e">
        <f t="shared" ca="1" si="62"/>
        <v>#NAME?</v>
      </c>
      <c r="Q503" s="134" t="e">
        <f t="shared" ca="1" si="62"/>
        <v>#NAME?</v>
      </c>
      <c r="R503" s="134" t="e">
        <f t="shared" ca="1" si="62"/>
        <v>#NAME?</v>
      </c>
      <c r="S503" s="134" t="e">
        <f t="shared" ca="1" si="60"/>
        <v>#NAME?</v>
      </c>
      <c r="T503" s="134" t="e" cm="1">
        <f t="array" aca="1" ref="T503" ca="1">U502-(U502*(0.5^(1/_xll.RiskNormal('SW7'!C$2,'SW7'!D$2,_xll.RiskTruncateP(0.05,0.95),_xll.RiskName("Halflife"),_xll.RiskUnits("d")))))</f>
        <v>#NAME?</v>
      </c>
      <c r="U503" s="134" t="e">
        <f t="shared" ca="1" si="61"/>
        <v>#NAME?</v>
      </c>
      <c r="V503" s="137" t="e" cm="1">
        <f t="array" aca="1" ref="V503" ca="1">(U503*_xll.RiskNormal('SW7'!C$3,'SW7'!D$3,_xll.RiskTruncateP(0.05,0.95),_xll.RiskName("PFAS MUSCLE FRAC"))/(B503*_xll.RiskNormal('SW7'!C$4,'SW7'!E$4,_xll.RiskTruncateP(0.05,0.95),_xll.RiskName("MUSCLE BW FRAC"))))/1000</f>
        <v>#NAME?</v>
      </c>
      <c r="W503" s="137" t="e" cm="1">
        <f t="array" aca="1" ref="W503" ca="1">V503/_xll.RiskNormal('SW7'!C$5,'SW7'!D$5,_xll.RiskTruncateP(0.05,0.95),_xll.RiskName("Serum Part"))</f>
        <v>#NAME?</v>
      </c>
    </row>
    <row r="504" spans="1:23" x14ac:dyDescent="0.35">
      <c r="A504" s="133">
        <f t="shared" si="57"/>
        <v>501</v>
      </c>
      <c r="B504" s="134" t="e" cm="1">
        <f t="array" aca="1" ref="B504" ca="1">B503+_xll.RiskNormal(0.5584 + 2*0.001787*A504 -3*0.00000155*A504^2 - 4*0.00000000133*A504^3,0.35*(0.5584 + 2*0.001787*A504 -3*0.00000155*A504^2 - 4*0.00000000133*A504^3),_xll.RiskTruncateP(0.05,0.95),_xll.RiskName("BW Gain"),_xll.RiskUnits("kg"))</f>
        <v>#NAME?</v>
      </c>
      <c r="C504" s="133" t="e" cm="1">
        <f t="array" aca="1" ref="C504" ca="1">_xll.RiskNormal(190,190*0.3941,_xll.RiskTruncateP(0.05,0.95),_xll.RiskName("Diet 1 Feed"),_xll.RiskUnits("ng/kg dry"))</f>
        <v>#NAME?</v>
      </c>
      <c r="D504" s="133">
        <v>0</v>
      </c>
      <c r="E504" s="163">
        <v>0</v>
      </c>
      <c r="F504" s="134"/>
      <c r="G504" s="134"/>
      <c r="H504" s="134"/>
      <c r="I504" s="134"/>
      <c r="J504" s="134"/>
      <c r="K504" s="134"/>
      <c r="L504" s="134" t="e" cm="1">
        <f t="array" aca="1" ref="L504" ca="1">_xll.RiskNormal(5.4702*LN(A504)-22.889,(5.4702*LN(A504)-22.889)*0.35,_xll.RiskTruncateP(0.05,0.95),_xll.RiskName("DMI"),_xll.RiskUnits("kg"))</f>
        <v>#NAME?</v>
      </c>
      <c r="M504" s="134" t="e" cm="1">
        <f t="array" aca="1" ref="M504" ca="1">_xll.RiskNormal(0.0243*L504,0.005*L504,_xll.RiskTruncateP(0.05,0.95),_xll.RiskName("Soil Intake"),_xll.RiskUnits("kg"))</f>
        <v>#NAME?</v>
      </c>
      <c r="N504" s="134" t="e">
        <f t="shared" ca="1" si="58"/>
        <v>#NAME?</v>
      </c>
      <c r="O504" s="134">
        <f t="shared" si="59"/>
        <v>0</v>
      </c>
      <c r="P504" s="134" t="e">
        <f t="shared" ca="1" si="62"/>
        <v>#NAME?</v>
      </c>
      <c r="Q504" s="134" t="e">
        <f t="shared" ca="1" si="62"/>
        <v>#NAME?</v>
      </c>
      <c r="R504" s="134" t="e">
        <f t="shared" ca="1" si="62"/>
        <v>#NAME?</v>
      </c>
      <c r="S504" s="134" t="e">
        <f t="shared" ca="1" si="60"/>
        <v>#NAME?</v>
      </c>
      <c r="T504" s="134" t="e" cm="1">
        <f t="array" aca="1" ref="T504" ca="1">U503-(U503*(0.5^(1/_xll.RiskNormal('SW7'!C$2,'SW7'!D$2,_xll.RiskTruncateP(0.05,0.95),_xll.RiskName("Halflife"),_xll.RiskUnits("d")))))</f>
        <v>#NAME?</v>
      </c>
      <c r="U504" s="134" t="e">
        <f t="shared" ca="1" si="61"/>
        <v>#NAME?</v>
      </c>
      <c r="V504" s="137" t="e" cm="1">
        <f t="array" aca="1" ref="V504" ca="1">(U504*_xll.RiskNormal('SW7'!C$3,'SW7'!D$3,_xll.RiskTruncateP(0.05,0.95),_xll.RiskName("PFAS MUSCLE FRAC"))/(B504*_xll.RiskNormal('SW7'!C$4,'SW7'!E$4,_xll.RiskTruncateP(0.05,0.95),_xll.RiskName("MUSCLE BW FRAC"))))/1000</f>
        <v>#NAME?</v>
      </c>
      <c r="W504" s="137" t="e" cm="1">
        <f t="array" aca="1" ref="W504" ca="1">V504/_xll.RiskNormal('SW7'!C$5,'SW7'!D$5,_xll.RiskTruncateP(0.05,0.95),_xll.RiskName("Serum Part"))</f>
        <v>#NAME?</v>
      </c>
    </row>
    <row r="505" spans="1:23" x14ac:dyDescent="0.35">
      <c r="A505" s="133">
        <f t="shared" si="57"/>
        <v>502</v>
      </c>
      <c r="B505" s="134" t="e" cm="1">
        <f t="array" aca="1" ref="B505" ca="1">B504+_xll.RiskNormal(0.5584 + 2*0.001787*A505 -3*0.00000155*A505^2 - 4*0.00000000133*A505^3,0.35*(0.5584 + 2*0.001787*A505 -3*0.00000155*A505^2 - 4*0.00000000133*A505^3),_xll.RiskTruncateP(0.05,0.95),_xll.RiskName("BW Gain"),_xll.RiskUnits("kg"))</f>
        <v>#NAME?</v>
      </c>
      <c r="C505" s="133" t="e" cm="1">
        <f t="array" aca="1" ref="C505" ca="1">_xll.RiskNormal(190,190*0.3941,_xll.RiskTruncateP(0.05,0.95),_xll.RiskName("Diet 1 Feed"),_xll.RiskUnits("ng/kg dry"))</f>
        <v>#NAME?</v>
      </c>
      <c r="D505" s="133">
        <v>0</v>
      </c>
      <c r="E505" s="163">
        <v>0</v>
      </c>
      <c r="F505" s="134"/>
      <c r="G505" s="134"/>
      <c r="H505" s="134"/>
      <c r="I505" s="134"/>
      <c r="J505" s="134"/>
      <c r="K505" s="134"/>
      <c r="L505" s="134" t="e" cm="1">
        <f t="array" aca="1" ref="L505" ca="1">_xll.RiskNormal(5.4702*LN(A505)-22.889,(5.4702*LN(A505)-22.889)*0.35,_xll.RiskTruncateP(0.05,0.95),_xll.RiskName("DMI"),_xll.RiskUnits("kg"))</f>
        <v>#NAME?</v>
      </c>
      <c r="M505" s="134" t="e" cm="1">
        <f t="array" aca="1" ref="M505" ca="1">_xll.RiskNormal(0.0243*L505,0.005*L505,_xll.RiskTruncateP(0.05,0.95),_xll.RiskName("Soil Intake"),_xll.RiskUnits("kg"))</f>
        <v>#NAME?</v>
      </c>
      <c r="N505" s="134" t="e">
        <f t="shared" ca="1" si="58"/>
        <v>#NAME?</v>
      </c>
      <c r="O505" s="134">
        <f t="shared" si="59"/>
        <v>0</v>
      </c>
      <c r="P505" s="134" t="e">
        <f t="shared" ca="1" si="62"/>
        <v>#NAME?</v>
      </c>
      <c r="Q505" s="134" t="e">
        <f t="shared" ca="1" si="62"/>
        <v>#NAME?</v>
      </c>
      <c r="R505" s="134" t="e">
        <f t="shared" ca="1" si="62"/>
        <v>#NAME?</v>
      </c>
      <c r="S505" s="134" t="e">
        <f t="shared" ca="1" si="60"/>
        <v>#NAME?</v>
      </c>
      <c r="T505" s="134" t="e" cm="1">
        <f t="array" aca="1" ref="T505" ca="1">U504-(U504*(0.5^(1/_xll.RiskNormal('SW7'!C$2,'SW7'!D$2,_xll.RiskTruncateP(0.05,0.95),_xll.RiskName("Halflife"),_xll.RiskUnits("d")))))</f>
        <v>#NAME?</v>
      </c>
      <c r="U505" s="134" t="e">
        <f t="shared" ca="1" si="61"/>
        <v>#NAME?</v>
      </c>
      <c r="V505" s="137" t="e" cm="1">
        <f t="array" aca="1" ref="V505" ca="1">(U505*_xll.RiskNormal('SW7'!C$3,'SW7'!D$3,_xll.RiskTruncateP(0.05,0.95),_xll.RiskName("PFAS MUSCLE FRAC"))/(B505*_xll.RiskNormal('SW7'!C$4,'SW7'!E$4,_xll.RiskTruncateP(0.05,0.95),_xll.RiskName("MUSCLE BW FRAC"))))/1000</f>
        <v>#NAME?</v>
      </c>
      <c r="W505" s="137" t="e" cm="1">
        <f t="array" aca="1" ref="W505" ca="1">V505/_xll.RiskNormal('SW7'!C$5,'SW7'!D$5,_xll.RiskTruncateP(0.05,0.95),_xll.RiskName("Serum Part"))</f>
        <v>#NAME?</v>
      </c>
    </row>
    <row r="506" spans="1:23" x14ac:dyDescent="0.35">
      <c r="A506" s="133">
        <f t="shared" si="57"/>
        <v>503</v>
      </c>
      <c r="B506" s="134" t="e" cm="1">
        <f t="array" aca="1" ref="B506" ca="1">B505+_xll.RiskNormal(0.5584 + 2*0.001787*A506 -3*0.00000155*A506^2 - 4*0.00000000133*A506^3,0.35*(0.5584 + 2*0.001787*A506 -3*0.00000155*A506^2 - 4*0.00000000133*A506^3),_xll.RiskTruncateP(0.05,0.95),_xll.RiskName("BW Gain"),_xll.RiskUnits("kg"))</f>
        <v>#NAME?</v>
      </c>
      <c r="C506" s="133" t="e" cm="1">
        <f t="array" aca="1" ref="C506" ca="1">_xll.RiskNormal(190,190*0.3941,_xll.RiskTruncateP(0.05,0.95),_xll.RiskName("Diet 1 Feed"),_xll.RiskUnits("ng/kg dry"))</f>
        <v>#NAME?</v>
      </c>
      <c r="D506" s="133">
        <v>0</v>
      </c>
      <c r="E506" s="163">
        <v>0</v>
      </c>
      <c r="F506" s="134"/>
      <c r="G506" s="134"/>
      <c r="H506" s="134"/>
      <c r="I506" s="134"/>
      <c r="J506" s="134"/>
      <c r="K506" s="134"/>
      <c r="L506" s="134" t="e" cm="1">
        <f t="array" aca="1" ref="L506" ca="1">_xll.RiskNormal(5.4702*LN(A506)-22.889,(5.4702*LN(A506)-22.889)*0.35,_xll.RiskTruncateP(0.05,0.95),_xll.RiskName("DMI"),_xll.RiskUnits("kg"))</f>
        <v>#NAME?</v>
      </c>
      <c r="M506" s="134" t="e" cm="1">
        <f t="array" aca="1" ref="M506" ca="1">_xll.RiskNormal(0.0243*L506,0.005*L506,_xll.RiskTruncateP(0.05,0.95),_xll.RiskName("Soil Intake"),_xll.RiskUnits("kg"))</f>
        <v>#NAME?</v>
      </c>
      <c r="N506" s="134" t="e">
        <f t="shared" ca="1" si="58"/>
        <v>#NAME?</v>
      </c>
      <c r="O506" s="134">
        <f t="shared" si="59"/>
        <v>0</v>
      </c>
      <c r="P506" s="134" t="e">
        <f t="shared" ca="1" si="62"/>
        <v>#NAME?</v>
      </c>
      <c r="Q506" s="134" t="e">
        <f t="shared" ca="1" si="62"/>
        <v>#NAME?</v>
      </c>
      <c r="R506" s="134" t="e">
        <f t="shared" ca="1" si="62"/>
        <v>#NAME?</v>
      </c>
      <c r="S506" s="134" t="e">
        <f t="shared" ca="1" si="60"/>
        <v>#NAME?</v>
      </c>
      <c r="T506" s="134" t="e" cm="1">
        <f t="array" aca="1" ref="T506" ca="1">U505-(U505*(0.5^(1/_xll.RiskNormal('SW7'!C$2,'SW7'!D$2,_xll.RiskTruncateP(0.05,0.95),_xll.RiskName("Halflife"),_xll.RiskUnits("d")))))</f>
        <v>#NAME?</v>
      </c>
      <c r="U506" s="134" t="e">
        <f t="shared" ca="1" si="61"/>
        <v>#NAME?</v>
      </c>
      <c r="V506" s="137" t="e" cm="1">
        <f t="array" aca="1" ref="V506" ca="1">(U506*_xll.RiskNormal('SW7'!C$3,'SW7'!D$3,_xll.RiskTruncateP(0.05,0.95),_xll.RiskName("PFAS MUSCLE FRAC"))/(B506*_xll.RiskNormal('SW7'!C$4,'SW7'!E$4,_xll.RiskTruncateP(0.05,0.95),_xll.RiskName("MUSCLE BW FRAC"))))/1000</f>
        <v>#NAME?</v>
      </c>
      <c r="W506" s="137" t="e" cm="1">
        <f t="array" aca="1" ref="W506" ca="1">V506/_xll.RiskNormal('SW7'!C$5,'SW7'!D$5,_xll.RiskTruncateP(0.05,0.95),_xll.RiskName("Serum Part"))</f>
        <v>#NAME?</v>
      </c>
    </row>
    <row r="507" spans="1:23" x14ac:dyDescent="0.35">
      <c r="A507" s="133">
        <f t="shared" si="57"/>
        <v>504</v>
      </c>
      <c r="B507" s="134" t="e" cm="1">
        <f t="array" aca="1" ref="B507" ca="1">B506+_xll.RiskNormal(0.5584 + 2*0.001787*A507 -3*0.00000155*A507^2 - 4*0.00000000133*A507^3,0.35*(0.5584 + 2*0.001787*A507 -3*0.00000155*A507^2 - 4*0.00000000133*A507^3),_xll.RiskTruncateP(0.05,0.95),_xll.RiskName("BW Gain"),_xll.RiskUnits("kg"))</f>
        <v>#NAME?</v>
      </c>
      <c r="C507" s="133" t="e" cm="1">
        <f t="array" aca="1" ref="C507" ca="1">_xll.RiskNormal(190,190*0.3941,_xll.RiskTruncateP(0.05,0.95),_xll.RiskName("Diet 1 Feed"),_xll.RiskUnits("ng/kg dry"))</f>
        <v>#NAME?</v>
      </c>
      <c r="D507" s="133">
        <v>0</v>
      </c>
      <c r="E507" s="163">
        <v>0</v>
      </c>
      <c r="F507" s="134"/>
      <c r="G507" s="134"/>
      <c r="H507" s="134"/>
      <c r="I507" s="134"/>
      <c r="J507" s="134"/>
      <c r="K507" s="134"/>
      <c r="L507" s="134" t="e" cm="1">
        <f t="array" aca="1" ref="L507" ca="1">_xll.RiskNormal(5.4702*LN(A507)-22.889,(5.4702*LN(A507)-22.889)*0.35,_xll.RiskTruncateP(0.05,0.95),_xll.RiskName("DMI"),_xll.RiskUnits("kg"))</f>
        <v>#NAME?</v>
      </c>
      <c r="M507" s="134" t="e" cm="1">
        <f t="array" aca="1" ref="M507" ca="1">_xll.RiskNormal(0.0243*L507,0.005*L507,_xll.RiskTruncateP(0.05,0.95),_xll.RiskName("Soil Intake"),_xll.RiskUnits("kg"))</f>
        <v>#NAME?</v>
      </c>
      <c r="N507" s="134" t="e">
        <f t="shared" ca="1" si="58"/>
        <v>#NAME?</v>
      </c>
      <c r="O507" s="134">
        <f t="shared" si="59"/>
        <v>0</v>
      </c>
      <c r="P507" s="134" t="e">
        <f t="shared" ca="1" si="62"/>
        <v>#NAME?</v>
      </c>
      <c r="Q507" s="134" t="e">
        <f t="shared" ca="1" si="62"/>
        <v>#NAME?</v>
      </c>
      <c r="R507" s="134" t="e">
        <f t="shared" ca="1" si="62"/>
        <v>#NAME?</v>
      </c>
      <c r="S507" s="134" t="e">
        <f t="shared" ca="1" si="60"/>
        <v>#NAME?</v>
      </c>
      <c r="T507" s="134" t="e" cm="1">
        <f t="array" aca="1" ref="T507" ca="1">U506-(U506*(0.5^(1/_xll.RiskNormal('SW7'!C$2,'SW7'!D$2,_xll.RiskTruncateP(0.05,0.95),_xll.RiskName("Halflife"),_xll.RiskUnits("d")))))</f>
        <v>#NAME?</v>
      </c>
      <c r="U507" s="134" t="e">
        <f t="shared" ca="1" si="61"/>
        <v>#NAME?</v>
      </c>
      <c r="V507" s="137" t="e" cm="1">
        <f t="array" aca="1" ref="V507" ca="1">(U507*_xll.RiskNormal('SW7'!C$3,'SW7'!D$3,_xll.RiskTruncateP(0.05,0.95),_xll.RiskName("PFAS MUSCLE FRAC"))/(B507*_xll.RiskNormal('SW7'!C$4,'SW7'!E$4,_xll.RiskTruncateP(0.05,0.95),_xll.RiskName("MUSCLE BW FRAC"))))/1000</f>
        <v>#NAME?</v>
      </c>
      <c r="W507" s="137" t="e" cm="1">
        <f t="array" aca="1" ref="W507" ca="1">V507/_xll.RiskNormal('SW7'!C$5,'SW7'!D$5,_xll.RiskTruncateP(0.05,0.95),_xll.RiskName("Serum Part"))</f>
        <v>#NAME?</v>
      </c>
    </row>
    <row r="508" spans="1:23" x14ac:dyDescent="0.35">
      <c r="A508" s="133">
        <f t="shared" si="57"/>
        <v>505</v>
      </c>
      <c r="B508" s="134" t="e" cm="1">
        <f t="array" aca="1" ref="B508" ca="1">B507+_xll.RiskNormal(0.5584 + 2*0.001787*A508 -3*0.00000155*A508^2 - 4*0.00000000133*A508^3,0.35*(0.5584 + 2*0.001787*A508 -3*0.00000155*A508^2 - 4*0.00000000133*A508^3),_xll.RiskTruncateP(0.05,0.95),_xll.RiskName("BW Gain"),_xll.RiskUnits("kg"))</f>
        <v>#NAME?</v>
      </c>
      <c r="C508" s="133" t="e" cm="1">
        <f t="array" aca="1" ref="C508" ca="1">_xll.RiskNormal(190,190*0.3941,_xll.RiskTruncateP(0.05,0.95),_xll.RiskName("Diet 1 Feed"),_xll.RiskUnits("ng/kg dry"))</f>
        <v>#NAME?</v>
      </c>
      <c r="D508" s="133">
        <v>0</v>
      </c>
      <c r="E508" s="163">
        <v>0</v>
      </c>
      <c r="F508" s="134"/>
      <c r="G508" s="134"/>
      <c r="H508" s="134"/>
      <c r="I508" s="134"/>
      <c r="J508" s="134"/>
      <c r="K508" s="134"/>
      <c r="L508" s="134" t="e" cm="1">
        <f t="array" aca="1" ref="L508" ca="1">_xll.RiskNormal(5.4702*LN(A508)-22.889,(5.4702*LN(A508)-22.889)*0.35,_xll.RiskTruncateP(0.05,0.95),_xll.RiskName("DMI"),_xll.RiskUnits("kg"))</f>
        <v>#NAME?</v>
      </c>
      <c r="M508" s="134" t="e" cm="1">
        <f t="array" aca="1" ref="M508" ca="1">_xll.RiskNormal(0.0243*L508,0.005*L508,_xll.RiskTruncateP(0.05,0.95),_xll.RiskName("Soil Intake"),_xll.RiskUnits("kg"))</f>
        <v>#NAME?</v>
      </c>
      <c r="N508" s="134" t="e">
        <f t="shared" ca="1" si="58"/>
        <v>#NAME?</v>
      </c>
      <c r="O508" s="134">
        <f t="shared" si="59"/>
        <v>0</v>
      </c>
      <c r="P508" s="134" t="e">
        <f t="shared" ca="1" si="62"/>
        <v>#NAME?</v>
      </c>
      <c r="Q508" s="134" t="e">
        <f t="shared" ca="1" si="62"/>
        <v>#NAME?</v>
      </c>
      <c r="R508" s="134" t="e">
        <f t="shared" ca="1" si="62"/>
        <v>#NAME?</v>
      </c>
      <c r="S508" s="134" t="e">
        <f t="shared" ca="1" si="60"/>
        <v>#NAME?</v>
      </c>
      <c r="T508" s="134" t="e" cm="1">
        <f t="array" aca="1" ref="T508" ca="1">U507-(U507*(0.5^(1/_xll.RiskNormal('SW7'!C$2,'SW7'!D$2,_xll.RiskTruncateP(0.05,0.95),_xll.RiskName("Halflife"),_xll.RiskUnits("d")))))</f>
        <v>#NAME?</v>
      </c>
      <c r="U508" s="134" t="e">
        <f t="shared" ca="1" si="61"/>
        <v>#NAME?</v>
      </c>
      <c r="V508" s="137" t="e" cm="1">
        <f t="array" aca="1" ref="V508" ca="1">(U508*_xll.RiskNormal('SW7'!C$3,'SW7'!D$3,_xll.RiskTruncateP(0.05,0.95),_xll.RiskName("PFAS MUSCLE FRAC"))/(B508*_xll.RiskNormal('SW7'!C$4,'SW7'!E$4,_xll.RiskTruncateP(0.05,0.95),_xll.RiskName("MUSCLE BW FRAC"))))/1000</f>
        <v>#NAME?</v>
      </c>
      <c r="W508" s="137" t="e" cm="1">
        <f t="array" aca="1" ref="W508" ca="1">V508/_xll.RiskNormal('SW7'!C$5,'SW7'!D$5,_xll.RiskTruncateP(0.05,0.95),_xll.RiskName("Serum Part"))</f>
        <v>#NAME?</v>
      </c>
    </row>
    <row r="509" spans="1:23" x14ac:dyDescent="0.35">
      <c r="A509" s="133">
        <f t="shared" si="57"/>
        <v>506</v>
      </c>
      <c r="B509" s="134" t="e" cm="1">
        <f t="array" aca="1" ref="B509" ca="1">B508+_xll.RiskNormal(0.5584 + 2*0.001787*A509 -3*0.00000155*A509^2 - 4*0.00000000133*A509^3,0.35*(0.5584 + 2*0.001787*A509 -3*0.00000155*A509^2 - 4*0.00000000133*A509^3),_xll.RiskTruncateP(0.05,0.95),_xll.RiskName("BW Gain"),_xll.RiskUnits("kg"))</f>
        <v>#NAME?</v>
      </c>
      <c r="C509" s="133" t="e" cm="1">
        <f t="array" aca="1" ref="C509" ca="1">_xll.RiskNormal(190,190*0.3941,_xll.RiskTruncateP(0.05,0.95),_xll.RiskName("Diet 1 Feed"),_xll.RiskUnits("ng/kg dry"))</f>
        <v>#NAME?</v>
      </c>
      <c r="D509" s="133">
        <v>0</v>
      </c>
      <c r="E509" s="163">
        <v>0</v>
      </c>
      <c r="F509" s="134"/>
      <c r="G509" s="134"/>
      <c r="H509" s="134"/>
      <c r="I509" s="134"/>
      <c r="J509" s="134"/>
      <c r="K509" s="134"/>
      <c r="L509" s="134" t="e" cm="1">
        <f t="array" aca="1" ref="L509" ca="1">_xll.RiskNormal(5.4702*LN(A509)-22.889,(5.4702*LN(A509)-22.889)*0.35,_xll.RiskTruncateP(0.05,0.95),_xll.RiskName("DMI"),_xll.RiskUnits("kg"))</f>
        <v>#NAME?</v>
      </c>
      <c r="M509" s="134" t="e" cm="1">
        <f t="array" aca="1" ref="M509" ca="1">_xll.RiskNormal(0.0243*L509,0.005*L509,_xll.RiskTruncateP(0.05,0.95),_xll.RiskName("Soil Intake"),_xll.RiskUnits("kg"))</f>
        <v>#NAME?</v>
      </c>
      <c r="N509" s="134" t="e">
        <f t="shared" ca="1" si="58"/>
        <v>#NAME?</v>
      </c>
      <c r="O509" s="134">
        <f t="shared" si="59"/>
        <v>0</v>
      </c>
      <c r="P509" s="134" t="e">
        <f t="shared" ca="1" si="62"/>
        <v>#NAME?</v>
      </c>
      <c r="Q509" s="134" t="e">
        <f t="shared" ca="1" si="62"/>
        <v>#NAME?</v>
      </c>
      <c r="R509" s="134" t="e">
        <f t="shared" ca="1" si="62"/>
        <v>#NAME?</v>
      </c>
      <c r="S509" s="134" t="e">
        <f t="shared" ca="1" si="60"/>
        <v>#NAME?</v>
      </c>
      <c r="T509" s="134" t="e" cm="1">
        <f t="array" aca="1" ref="T509" ca="1">U508-(U508*(0.5^(1/_xll.RiskNormal('SW7'!C$2,'SW7'!D$2,_xll.RiskTruncateP(0.05,0.95),_xll.RiskName("Halflife"),_xll.RiskUnits("d")))))</f>
        <v>#NAME?</v>
      </c>
      <c r="U509" s="134" t="e">
        <f t="shared" ca="1" si="61"/>
        <v>#NAME?</v>
      </c>
      <c r="V509" s="137" t="e" cm="1">
        <f t="array" aca="1" ref="V509" ca="1">(U509*_xll.RiskNormal('SW7'!C$3,'SW7'!D$3,_xll.RiskTruncateP(0.05,0.95),_xll.RiskName("PFAS MUSCLE FRAC"))/(B509*_xll.RiskNormal('SW7'!C$4,'SW7'!E$4,_xll.RiskTruncateP(0.05,0.95),_xll.RiskName("MUSCLE BW FRAC"))))/1000</f>
        <v>#NAME?</v>
      </c>
      <c r="W509" s="137" t="e" cm="1">
        <f t="array" aca="1" ref="W509" ca="1">V509/_xll.RiskNormal('SW7'!C$5,'SW7'!D$5,_xll.RiskTruncateP(0.05,0.95),_xll.RiskName("Serum Part"))</f>
        <v>#NAME?</v>
      </c>
    </row>
    <row r="510" spans="1:23" x14ac:dyDescent="0.35">
      <c r="A510" s="133">
        <f t="shared" si="57"/>
        <v>507</v>
      </c>
      <c r="B510" s="134" t="e" cm="1">
        <f t="array" aca="1" ref="B510" ca="1">B509+_xll.RiskNormal(0.5584 + 2*0.001787*A510 -3*0.00000155*A510^2 - 4*0.00000000133*A510^3,0.35*(0.5584 + 2*0.001787*A510 -3*0.00000155*A510^2 - 4*0.00000000133*A510^3),_xll.RiskTruncateP(0.05,0.95),_xll.RiskName("BW Gain"),_xll.RiskUnits("kg"))</f>
        <v>#NAME?</v>
      </c>
      <c r="C510" s="133" t="e" cm="1">
        <f t="array" aca="1" ref="C510" ca="1">_xll.RiskNormal(190,190*0.3941,_xll.RiskTruncateP(0.05,0.95),_xll.RiskName("Diet 1 Feed"),_xll.RiskUnits("ng/kg dry"))</f>
        <v>#NAME?</v>
      </c>
      <c r="D510" s="133">
        <v>0</v>
      </c>
      <c r="E510" s="163">
        <v>0</v>
      </c>
      <c r="F510" s="134"/>
      <c r="G510" s="134"/>
      <c r="H510" s="134"/>
      <c r="I510" s="134"/>
      <c r="J510" s="134"/>
      <c r="K510" s="134"/>
      <c r="L510" s="134" t="e" cm="1">
        <f t="array" aca="1" ref="L510" ca="1">_xll.RiskNormal(5.4702*LN(A510)-22.889,(5.4702*LN(A510)-22.889)*0.35,_xll.RiskTruncateP(0.05,0.95),_xll.RiskName("DMI"),_xll.RiskUnits("kg"))</f>
        <v>#NAME?</v>
      </c>
      <c r="M510" s="134" t="e" cm="1">
        <f t="array" aca="1" ref="M510" ca="1">_xll.RiskNormal(0.0243*L510,0.005*L510,_xll.RiskTruncateP(0.05,0.95),_xll.RiskName("Soil Intake"),_xll.RiskUnits("kg"))</f>
        <v>#NAME?</v>
      </c>
      <c r="N510" s="134" t="e">
        <f t="shared" ca="1" si="58"/>
        <v>#NAME?</v>
      </c>
      <c r="O510" s="134">
        <f t="shared" si="59"/>
        <v>0</v>
      </c>
      <c r="P510" s="134" t="e">
        <f t="shared" ca="1" si="62"/>
        <v>#NAME?</v>
      </c>
      <c r="Q510" s="134" t="e">
        <f t="shared" ca="1" si="62"/>
        <v>#NAME?</v>
      </c>
      <c r="R510" s="134" t="e">
        <f t="shared" ca="1" si="62"/>
        <v>#NAME?</v>
      </c>
      <c r="S510" s="134" t="e">
        <f t="shared" ca="1" si="60"/>
        <v>#NAME?</v>
      </c>
      <c r="T510" s="134" t="e" cm="1">
        <f t="array" aca="1" ref="T510" ca="1">U509-(U509*(0.5^(1/_xll.RiskNormal('SW7'!C$2,'SW7'!D$2,_xll.RiskTruncateP(0.05,0.95),_xll.RiskName("Halflife"),_xll.RiskUnits("d")))))</f>
        <v>#NAME?</v>
      </c>
      <c r="U510" s="134" t="e">
        <f t="shared" ca="1" si="61"/>
        <v>#NAME?</v>
      </c>
      <c r="V510" s="137" t="e" cm="1">
        <f t="array" aca="1" ref="V510" ca="1">(U510*_xll.RiskNormal('SW7'!C$3,'SW7'!D$3,_xll.RiskTruncateP(0.05,0.95),_xll.RiskName("PFAS MUSCLE FRAC"))/(B510*_xll.RiskNormal('SW7'!C$4,'SW7'!E$4,_xll.RiskTruncateP(0.05,0.95),_xll.RiskName("MUSCLE BW FRAC"))))/1000</f>
        <v>#NAME?</v>
      </c>
      <c r="W510" s="137" t="e" cm="1">
        <f t="array" aca="1" ref="W510" ca="1">V510/_xll.RiskNormal('SW7'!C$5,'SW7'!D$5,_xll.RiskTruncateP(0.05,0.95),_xll.RiskName("Serum Part"))</f>
        <v>#NAME?</v>
      </c>
    </row>
    <row r="511" spans="1:23" x14ac:dyDescent="0.35">
      <c r="A511" s="133">
        <f t="shared" si="57"/>
        <v>508</v>
      </c>
      <c r="B511" s="134" t="e" cm="1">
        <f t="array" aca="1" ref="B511" ca="1">B510+_xll.RiskNormal(0.5584 + 2*0.001787*A511 -3*0.00000155*A511^2 - 4*0.00000000133*A511^3,0.35*(0.5584 + 2*0.001787*A511 -3*0.00000155*A511^2 - 4*0.00000000133*A511^3),_xll.RiskTruncateP(0.05,0.95),_xll.RiskName("BW Gain"),_xll.RiskUnits("kg"))</f>
        <v>#NAME?</v>
      </c>
      <c r="C511" s="133" t="e" cm="1">
        <f t="array" aca="1" ref="C511" ca="1">_xll.RiskNormal(190,190*0.3941,_xll.RiskTruncateP(0.05,0.95),_xll.RiskName("Diet 1 Feed"),_xll.RiskUnits("ng/kg dry"))</f>
        <v>#NAME?</v>
      </c>
      <c r="D511" s="133">
        <v>0</v>
      </c>
      <c r="E511" s="163">
        <v>0</v>
      </c>
      <c r="F511" s="134"/>
      <c r="G511" s="134"/>
      <c r="H511" s="134"/>
      <c r="I511" s="134"/>
      <c r="J511" s="134"/>
      <c r="K511" s="134"/>
      <c r="L511" s="134" t="e" cm="1">
        <f t="array" aca="1" ref="L511" ca="1">_xll.RiskNormal(5.4702*LN(A511)-22.889,(5.4702*LN(A511)-22.889)*0.35,_xll.RiskTruncateP(0.05,0.95),_xll.RiskName("DMI"),_xll.RiskUnits("kg"))</f>
        <v>#NAME?</v>
      </c>
      <c r="M511" s="134" t="e" cm="1">
        <f t="array" aca="1" ref="M511" ca="1">_xll.RiskNormal(0.0243*L511,0.005*L511,_xll.RiskTruncateP(0.05,0.95),_xll.RiskName("Soil Intake"),_xll.RiskUnits("kg"))</f>
        <v>#NAME?</v>
      </c>
      <c r="N511" s="134" t="e">
        <f t="shared" ca="1" si="58"/>
        <v>#NAME?</v>
      </c>
      <c r="O511" s="134">
        <f t="shared" si="59"/>
        <v>0</v>
      </c>
      <c r="P511" s="134" t="e">
        <f t="shared" ca="1" si="62"/>
        <v>#NAME?</v>
      </c>
      <c r="Q511" s="134" t="e">
        <f t="shared" ca="1" si="62"/>
        <v>#NAME?</v>
      </c>
      <c r="R511" s="134" t="e">
        <f t="shared" ca="1" si="62"/>
        <v>#NAME?</v>
      </c>
      <c r="S511" s="134" t="e">
        <f t="shared" ca="1" si="60"/>
        <v>#NAME?</v>
      </c>
      <c r="T511" s="134" t="e" cm="1">
        <f t="array" aca="1" ref="T511" ca="1">U510-(U510*(0.5^(1/_xll.RiskNormal('SW7'!C$2,'SW7'!D$2,_xll.RiskTruncateP(0.05,0.95),_xll.RiskName("Halflife"),_xll.RiskUnits("d")))))</f>
        <v>#NAME?</v>
      </c>
      <c r="U511" s="134" t="e">
        <f t="shared" ca="1" si="61"/>
        <v>#NAME?</v>
      </c>
      <c r="V511" s="137" t="e" cm="1">
        <f t="array" aca="1" ref="V511" ca="1">(U511*_xll.RiskNormal('SW7'!C$3,'SW7'!D$3,_xll.RiskTruncateP(0.05,0.95),_xll.RiskName("PFAS MUSCLE FRAC"))/(B511*_xll.RiskNormal('SW7'!C$4,'SW7'!E$4,_xll.RiskTruncateP(0.05,0.95),_xll.RiskName("MUSCLE BW FRAC"))))/1000</f>
        <v>#NAME?</v>
      </c>
      <c r="W511" s="137" t="e" cm="1">
        <f t="array" aca="1" ref="W511" ca="1">V511/_xll.RiskNormal('SW7'!C$5,'SW7'!D$5,_xll.RiskTruncateP(0.05,0.95),_xll.RiskName("Serum Part"))</f>
        <v>#NAME?</v>
      </c>
    </row>
    <row r="512" spans="1:23" x14ac:dyDescent="0.35">
      <c r="A512" s="133">
        <f t="shared" si="57"/>
        <v>509</v>
      </c>
      <c r="B512" s="134" t="e" cm="1">
        <f t="array" aca="1" ref="B512" ca="1">B511+_xll.RiskNormal(0.5584 + 2*0.001787*A512 -3*0.00000155*A512^2 - 4*0.00000000133*A512^3,0.35*(0.5584 + 2*0.001787*A512 -3*0.00000155*A512^2 - 4*0.00000000133*A512^3),_xll.RiskTruncateP(0.05,0.95),_xll.RiskName("BW Gain"),_xll.RiskUnits("kg"))</f>
        <v>#NAME?</v>
      </c>
      <c r="C512" s="133" t="e" cm="1">
        <f t="array" aca="1" ref="C512" ca="1">_xll.RiskNormal(190,190*0.3941,_xll.RiskTruncateP(0.05,0.95),_xll.RiskName("Diet 1 Feed"),_xll.RiskUnits("ng/kg dry"))</f>
        <v>#NAME?</v>
      </c>
      <c r="D512" s="133">
        <v>0</v>
      </c>
      <c r="E512" s="163">
        <v>0</v>
      </c>
      <c r="F512" s="134"/>
      <c r="G512" s="134"/>
      <c r="H512" s="134"/>
      <c r="I512" s="134"/>
      <c r="J512" s="134"/>
      <c r="K512" s="134"/>
      <c r="L512" s="134" t="e" cm="1">
        <f t="array" aca="1" ref="L512" ca="1">_xll.RiskNormal(5.4702*LN(A512)-22.889,(5.4702*LN(A512)-22.889)*0.35,_xll.RiskTruncateP(0.05,0.95),_xll.RiskName("DMI"),_xll.RiskUnits("kg"))</f>
        <v>#NAME?</v>
      </c>
      <c r="M512" s="134" t="e" cm="1">
        <f t="array" aca="1" ref="M512" ca="1">_xll.RiskNormal(0.0243*L512,0.005*L512,_xll.RiskTruncateP(0.05,0.95),_xll.RiskName("Soil Intake"),_xll.RiskUnits("kg"))</f>
        <v>#NAME?</v>
      </c>
      <c r="N512" s="134" t="e">
        <f t="shared" ca="1" si="58"/>
        <v>#NAME?</v>
      </c>
      <c r="O512" s="134">
        <f t="shared" si="59"/>
        <v>0</v>
      </c>
      <c r="P512" s="134" t="e">
        <f t="shared" ca="1" si="62"/>
        <v>#NAME?</v>
      </c>
      <c r="Q512" s="134" t="e">
        <f t="shared" ca="1" si="62"/>
        <v>#NAME?</v>
      </c>
      <c r="R512" s="134" t="e">
        <f t="shared" ca="1" si="62"/>
        <v>#NAME?</v>
      </c>
      <c r="S512" s="134" t="e">
        <f t="shared" ca="1" si="60"/>
        <v>#NAME?</v>
      </c>
      <c r="T512" s="134" t="e" cm="1">
        <f t="array" aca="1" ref="T512" ca="1">U511-(U511*(0.5^(1/_xll.RiskNormal('SW7'!C$2,'SW7'!D$2,_xll.RiskTruncateP(0.05,0.95),_xll.RiskName("Halflife"),_xll.RiskUnits("d")))))</f>
        <v>#NAME?</v>
      </c>
      <c r="U512" s="134" t="e">
        <f t="shared" ca="1" si="61"/>
        <v>#NAME?</v>
      </c>
      <c r="V512" s="137" t="e" cm="1">
        <f t="array" aca="1" ref="V512" ca="1">(U512*_xll.RiskNormal('SW7'!C$3,'SW7'!D$3,_xll.RiskTruncateP(0.05,0.95),_xll.RiskName("PFAS MUSCLE FRAC"))/(B512*_xll.RiskNormal('SW7'!C$4,'SW7'!E$4,_xll.RiskTruncateP(0.05,0.95),_xll.RiskName("MUSCLE BW FRAC"))))/1000</f>
        <v>#NAME?</v>
      </c>
      <c r="W512" s="137" t="e" cm="1">
        <f t="array" aca="1" ref="W512" ca="1">V512/_xll.RiskNormal('SW7'!C$5,'SW7'!D$5,_xll.RiskTruncateP(0.05,0.95),_xll.RiskName("Serum Part"))</f>
        <v>#NAME?</v>
      </c>
    </row>
    <row r="513" spans="1:23" x14ac:dyDescent="0.35">
      <c r="A513" s="133">
        <f t="shared" si="57"/>
        <v>510</v>
      </c>
      <c r="B513" s="134" t="e" cm="1">
        <f t="array" aca="1" ref="B513" ca="1">B512+_xll.RiskNormal(0.5584 + 2*0.001787*A513 -3*0.00000155*A513^2 - 4*0.00000000133*A513^3,0.35*(0.5584 + 2*0.001787*A513 -3*0.00000155*A513^2 - 4*0.00000000133*A513^3),_xll.RiskTruncateP(0.05,0.95),_xll.RiskName("BW Gain"),_xll.RiskUnits("kg"))</f>
        <v>#NAME?</v>
      </c>
      <c r="C513" s="133" t="e" cm="1">
        <f t="array" aca="1" ref="C513" ca="1">_xll.RiskNormal(190,190*0.3941,_xll.RiskTruncateP(0.05,0.95),_xll.RiskName("Diet 1 Feed"),_xll.RiskUnits("ng/kg dry"))</f>
        <v>#NAME?</v>
      </c>
      <c r="D513" s="133">
        <v>0</v>
      </c>
      <c r="E513" s="163">
        <v>0</v>
      </c>
      <c r="F513" s="134"/>
      <c r="G513" s="134"/>
      <c r="H513" s="134"/>
      <c r="I513" s="134"/>
      <c r="J513" s="134"/>
      <c r="K513" s="134"/>
      <c r="L513" s="134" t="e" cm="1">
        <f t="array" aca="1" ref="L513" ca="1">_xll.RiskNormal(5.4702*LN(A513)-22.889,(5.4702*LN(A513)-22.889)*0.35,_xll.RiskTruncateP(0.05,0.95),_xll.RiskName("DMI"),_xll.RiskUnits("kg"))</f>
        <v>#NAME?</v>
      </c>
      <c r="M513" s="134" t="e" cm="1">
        <f t="array" aca="1" ref="M513" ca="1">_xll.RiskNormal(0.0243*L513,0.005*L513,_xll.RiskTruncateP(0.05,0.95),_xll.RiskName("Soil Intake"),_xll.RiskUnits("kg"))</f>
        <v>#NAME?</v>
      </c>
      <c r="N513" s="134" t="e">
        <f t="shared" ca="1" si="58"/>
        <v>#NAME?</v>
      </c>
      <c r="O513" s="134">
        <f t="shared" si="59"/>
        <v>0</v>
      </c>
      <c r="P513" s="134" t="e">
        <f t="shared" ca="1" si="62"/>
        <v>#NAME?</v>
      </c>
      <c r="Q513" s="134" t="e">
        <f t="shared" ca="1" si="62"/>
        <v>#NAME?</v>
      </c>
      <c r="R513" s="134" t="e">
        <f t="shared" ca="1" si="62"/>
        <v>#NAME?</v>
      </c>
      <c r="S513" s="134" t="e">
        <f t="shared" ca="1" si="60"/>
        <v>#NAME?</v>
      </c>
      <c r="T513" s="134" t="e" cm="1">
        <f t="array" aca="1" ref="T513" ca="1">U512-(U512*(0.5^(1/_xll.RiskNormal('SW7'!C$2,'SW7'!D$2,_xll.RiskTruncateP(0.05,0.95),_xll.RiskName("Halflife"),_xll.RiskUnits("d")))))</f>
        <v>#NAME?</v>
      </c>
      <c r="U513" s="134" t="e">
        <f t="shared" ca="1" si="61"/>
        <v>#NAME?</v>
      </c>
      <c r="V513" s="137" t="e" cm="1">
        <f t="array" aca="1" ref="V513" ca="1">(U513*_xll.RiskNormal('SW7'!C$3,'SW7'!D$3,_xll.RiskTruncateP(0.05,0.95),_xll.RiskName("PFAS MUSCLE FRAC"))/(B513*_xll.RiskNormal('SW7'!C$4,'SW7'!E$4,_xll.RiskTruncateP(0.05,0.95),_xll.RiskName("MUSCLE BW FRAC"))))/1000</f>
        <v>#NAME?</v>
      </c>
      <c r="W513" s="137" t="e" cm="1">
        <f t="array" aca="1" ref="W513" ca="1">V513/_xll.RiskNormal('SW7'!C$5,'SW7'!D$5,_xll.RiskTruncateP(0.05,0.95),_xll.RiskName("Serum Part"))</f>
        <v>#NAME?</v>
      </c>
    </row>
    <row r="514" spans="1:23" x14ac:dyDescent="0.35">
      <c r="A514" s="133">
        <f t="shared" si="57"/>
        <v>511</v>
      </c>
      <c r="B514" s="134" t="e" cm="1">
        <f t="array" aca="1" ref="B514" ca="1">B513+_xll.RiskNormal(0.5584 + 2*0.001787*A514 -3*0.00000155*A514^2 - 4*0.00000000133*A514^3,0.35*(0.5584 + 2*0.001787*A514 -3*0.00000155*A514^2 - 4*0.00000000133*A514^3),_xll.RiskTruncateP(0.05,0.95),_xll.RiskName("BW Gain"),_xll.RiskUnits("kg"))</f>
        <v>#NAME?</v>
      </c>
      <c r="C514" s="133" t="e" cm="1">
        <f t="array" aca="1" ref="C514" ca="1">_xll.RiskNormal(190,190*0.3941,_xll.RiskTruncateP(0.05,0.95),_xll.RiskName("Diet 1 Feed"),_xll.RiskUnits("ng/kg dry"))</f>
        <v>#NAME?</v>
      </c>
      <c r="D514" s="133">
        <v>0</v>
      </c>
      <c r="E514" s="163">
        <v>0</v>
      </c>
      <c r="F514" s="134"/>
      <c r="G514" s="134"/>
      <c r="H514" s="134"/>
      <c r="I514" s="134"/>
      <c r="J514" s="134"/>
      <c r="K514" s="134"/>
      <c r="L514" s="134" t="e" cm="1">
        <f t="array" aca="1" ref="L514" ca="1">_xll.RiskNormal(5.4702*LN(A514)-22.889,(5.4702*LN(A514)-22.889)*0.35,_xll.RiskTruncateP(0.05,0.95),_xll.RiskName("DMI"),_xll.RiskUnits("kg"))</f>
        <v>#NAME?</v>
      </c>
      <c r="M514" s="134" t="e" cm="1">
        <f t="array" aca="1" ref="M514" ca="1">_xll.RiskNormal(0.0243*L514,0.005*L514,_xll.RiskTruncateP(0.05,0.95),_xll.RiskName("Soil Intake"),_xll.RiskUnits("kg"))</f>
        <v>#NAME?</v>
      </c>
      <c r="N514" s="134" t="e">
        <f t="shared" ca="1" si="58"/>
        <v>#NAME?</v>
      </c>
      <c r="O514" s="134">
        <f t="shared" si="59"/>
        <v>0</v>
      </c>
      <c r="P514" s="134" t="e">
        <f t="shared" ca="1" si="62"/>
        <v>#NAME?</v>
      </c>
      <c r="Q514" s="134" t="e">
        <f t="shared" ca="1" si="62"/>
        <v>#NAME?</v>
      </c>
      <c r="R514" s="134" t="e">
        <f t="shared" ca="1" si="62"/>
        <v>#NAME?</v>
      </c>
      <c r="S514" s="134" t="e">
        <f t="shared" ca="1" si="60"/>
        <v>#NAME?</v>
      </c>
      <c r="T514" s="134" t="e" cm="1">
        <f t="array" aca="1" ref="T514" ca="1">U513-(U513*(0.5^(1/_xll.RiskNormal('SW7'!C$2,'SW7'!D$2,_xll.RiskTruncateP(0.05,0.95),_xll.RiskName("Halflife"),_xll.RiskUnits("d")))))</f>
        <v>#NAME?</v>
      </c>
      <c r="U514" s="134" t="e">
        <f t="shared" ca="1" si="61"/>
        <v>#NAME?</v>
      </c>
      <c r="V514" s="137" t="e" cm="1">
        <f t="array" aca="1" ref="V514" ca="1">(U514*_xll.RiskNormal('SW7'!C$3,'SW7'!D$3,_xll.RiskTruncateP(0.05,0.95),_xll.RiskName("PFAS MUSCLE FRAC"))/(B514*_xll.RiskNormal('SW7'!C$4,'SW7'!E$4,_xll.RiskTruncateP(0.05,0.95),_xll.RiskName("MUSCLE BW FRAC"))))/1000</f>
        <v>#NAME?</v>
      </c>
      <c r="W514" s="137" t="e" cm="1">
        <f t="array" aca="1" ref="W514" ca="1">V514/_xll.RiskNormal('SW7'!C$5,'SW7'!D$5,_xll.RiskTruncateP(0.05,0.95),_xll.RiskName("Serum Part"))</f>
        <v>#NAME?</v>
      </c>
    </row>
    <row r="515" spans="1:23" x14ac:dyDescent="0.35">
      <c r="A515" s="133">
        <f t="shared" si="57"/>
        <v>512</v>
      </c>
      <c r="B515" s="134" t="e" cm="1">
        <f t="array" aca="1" ref="B515" ca="1">B514+_xll.RiskNormal(0.5584 + 2*0.001787*A515 -3*0.00000155*A515^2 - 4*0.00000000133*A515^3,0.35*(0.5584 + 2*0.001787*A515 -3*0.00000155*A515^2 - 4*0.00000000133*A515^3),_xll.RiskTruncateP(0.05,0.95),_xll.RiskName("BW Gain"),_xll.RiskUnits("kg"))</f>
        <v>#NAME?</v>
      </c>
      <c r="C515" s="133" t="e" cm="1">
        <f t="array" aca="1" ref="C515" ca="1">_xll.RiskNormal(190,190*0.3941,_xll.RiskTruncateP(0.05,0.95),_xll.RiskName("Diet 1 Feed"),_xll.RiskUnits("ng/kg dry"))</f>
        <v>#NAME?</v>
      </c>
      <c r="D515" s="133">
        <v>0</v>
      </c>
      <c r="E515" s="163">
        <v>0</v>
      </c>
      <c r="F515" s="134"/>
      <c r="G515" s="134"/>
      <c r="H515" s="134"/>
      <c r="I515" s="134"/>
      <c r="J515" s="134"/>
      <c r="K515" s="134"/>
      <c r="L515" s="134" t="e" cm="1">
        <f t="array" aca="1" ref="L515" ca="1">_xll.RiskNormal(5.4702*LN(A515)-22.889,(5.4702*LN(A515)-22.889)*0.35,_xll.RiskTruncateP(0.05,0.95),_xll.RiskName("DMI"),_xll.RiskUnits("kg"))</f>
        <v>#NAME?</v>
      </c>
      <c r="M515" s="134" t="e" cm="1">
        <f t="array" aca="1" ref="M515" ca="1">_xll.RiskNormal(0.0243*L515,0.005*L515,_xll.RiskTruncateP(0.05,0.95),_xll.RiskName("Soil Intake"),_xll.RiskUnits("kg"))</f>
        <v>#NAME?</v>
      </c>
      <c r="N515" s="134" t="e">
        <f t="shared" ca="1" si="58"/>
        <v>#NAME?</v>
      </c>
      <c r="O515" s="134">
        <f t="shared" si="59"/>
        <v>0</v>
      </c>
      <c r="P515" s="134" t="e">
        <f t="shared" ca="1" si="62"/>
        <v>#NAME?</v>
      </c>
      <c r="Q515" s="134" t="e">
        <f t="shared" ca="1" si="62"/>
        <v>#NAME?</v>
      </c>
      <c r="R515" s="134" t="e">
        <f t="shared" ca="1" si="62"/>
        <v>#NAME?</v>
      </c>
      <c r="S515" s="134" t="e">
        <f t="shared" ca="1" si="60"/>
        <v>#NAME?</v>
      </c>
      <c r="T515" s="134" t="e" cm="1">
        <f t="array" aca="1" ref="T515" ca="1">U514-(U514*(0.5^(1/_xll.RiskNormal('SW7'!C$2,'SW7'!D$2,_xll.RiskTruncateP(0.05,0.95),_xll.RiskName("Halflife"),_xll.RiskUnits("d")))))</f>
        <v>#NAME?</v>
      </c>
      <c r="U515" s="134" t="e">
        <f t="shared" ca="1" si="61"/>
        <v>#NAME?</v>
      </c>
      <c r="V515" s="137" t="e" cm="1">
        <f t="array" aca="1" ref="V515" ca="1">(U515*_xll.RiskNormal('SW7'!C$3,'SW7'!D$3,_xll.RiskTruncateP(0.05,0.95),_xll.RiskName("PFAS MUSCLE FRAC"))/(B515*_xll.RiskNormal('SW7'!C$4,'SW7'!E$4,_xll.RiskTruncateP(0.05,0.95),_xll.RiskName("MUSCLE BW FRAC"))))/1000</f>
        <v>#NAME?</v>
      </c>
      <c r="W515" s="137" t="e" cm="1">
        <f t="array" aca="1" ref="W515" ca="1">V515/_xll.RiskNormal('SW7'!C$5,'SW7'!D$5,_xll.RiskTruncateP(0.05,0.95),_xll.RiskName("Serum Part"))</f>
        <v>#NAME?</v>
      </c>
    </row>
    <row r="516" spans="1:23" x14ac:dyDescent="0.35">
      <c r="A516" s="133">
        <f t="shared" si="57"/>
        <v>513</v>
      </c>
      <c r="B516" s="134" t="e" cm="1">
        <f t="array" aca="1" ref="B516" ca="1">B515+_xll.RiskNormal(0.5584 + 2*0.001787*A516 -3*0.00000155*A516^2 - 4*0.00000000133*A516^3,0.35*(0.5584 + 2*0.001787*A516 -3*0.00000155*A516^2 - 4*0.00000000133*A516^3),_xll.RiskTruncateP(0.05,0.95),_xll.RiskName("BW Gain"),_xll.RiskUnits("kg"))</f>
        <v>#NAME?</v>
      </c>
      <c r="C516" s="133" t="e" cm="1">
        <f t="array" aca="1" ref="C516" ca="1">_xll.RiskNormal(190,190*0.3941,_xll.RiskTruncateP(0.05,0.95),_xll.RiskName("Diet 1 Feed"),_xll.RiskUnits("ng/kg dry"))</f>
        <v>#NAME?</v>
      </c>
      <c r="D516" s="133">
        <v>0</v>
      </c>
      <c r="E516" s="163">
        <v>0</v>
      </c>
      <c r="F516" s="134"/>
      <c r="G516" s="134"/>
      <c r="H516" s="134"/>
      <c r="I516" s="134"/>
      <c r="J516" s="134"/>
      <c r="K516" s="134"/>
      <c r="L516" s="134" t="e" cm="1">
        <f t="array" aca="1" ref="L516" ca="1">_xll.RiskNormal(5.4702*LN(A516)-22.889,(5.4702*LN(A516)-22.889)*0.35,_xll.RiskTruncateP(0.05,0.95),_xll.RiskName("DMI"),_xll.RiskUnits("kg"))</f>
        <v>#NAME?</v>
      </c>
      <c r="M516" s="134" t="e" cm="1">
        <f t="array" aca="1" ref="M516" ca="1">_xll.RiskNormal(0.0243*L516,0.005*L516,_xll.RiskTruncateP(0.05,0.95),_xll.RiskName("Soil Intake"),_xll.RiskUnits("kg"))</f>
        <v>#NAME?</v>
      </c>
      <c r="N516" s="134" t="e">
        <f t="shared" ca="1" si="58"/>
        <v>#NAME?</v>
      </c>
      <c r="O516" s="134">
        <f t="shared" si="59"/>
        <v>0</v>
      </c>
      <c r="P516" s="134" t="e">
        <f t="shared" ca="1" si="62"/>
        <v>#NAME?</v>
      </c>
      <c r="Q516" s="134" t="e">
        <f t="shared" ca="1" si="62"/>
        <v>#NAME?</v>
      </c>
      <c r="R516" s="134" t="e">
        <f t="shared" ca="1" si="62"/>
        <v>#NAME?</v>
      </c>
      <c r="S516" s="134" t="e">
        <f t="shared" ca="1" si="60"/>
        <v>#NAME?</v>
      </c>
      <c r="T516" s="134" t="e" cm="1">
        <f t="array" aca="1" ref="T516" ca="1">U515-(U515*(0.5^(1/_xll.RiskNormal('SW7'!C$2,'SW7'!D$2,_xll.RiskTruncateP(0.05,0.95),_xll.RiskName("Halflife"),_xll.RiskUnits("d")))))</f>
        <v>#NAME?</v>
      </c>
      <c r="U516" s="134" t="e">
        <f t="shared" ca="1" si="61"/>
        <v>#NAME?</v>
      </c>
      <c r="V516" s="137" t="e" cm="1">
        <f t="array" aca="1" ref="V516" ca="1">(U516*_xll.RiskNormal('SW7'!C$3,'SW7'!D$3,_xll.RiskTruncateP(0.05,0.95),_xll.RiskName("PFAS MUSCLE FRAC"))/(B516*_xll.RiskNormal('SW7'!C$4,'SW7'!E$4,_xll.RiskTruncateP(0.05,0.95),_xll.RiskName("MUSCLE BW FRAC"))))/1000</f>
        <v>#NAME?</v>
      </c>
      <c r="W516" s="137" t="e" cm="1">
        <f t="array" aca="1" ref="W516" ca="1">V516/_xll.RiskNormal('SW7'!C$5,'SW7'!D$5,_xll.RiskTruncateP(0.05,0.95),_xll.RiskName("Serum Part"))</f>
        <v>#NAME?</v>
      </c>
    </row>
    <row r="517" spans="1:23" x14ac:dyDescent="0.35">
      <c r="A517" s="133">
        <f t="shared" ref="A517:A543" si="63">A516+1</f>
        <v>514</v>
      </c>
      <c r="B517" s="134" t="e" cm="1">
        <f t="array" aca="1" ref="B517" ca="1">B516+_xll.RiskNormal(0.5584 + 2*0.001787*A517 -3*0.00000155*A517^2 - 4*0.00000000133*A517^3,0.35*(0.5584 + 2*0.001787*A517 -3*0.00000155*A517^2 - 4*0.00000000133*A517^3),_xll.RiskTruncateP(0.05,0.95),_xll.RiskName("BW Gain"),_xll.RiskUnits("kg"))</f>
        <v>#NAME?</v>
      </c>
      <c r="C517" s="133" t="e" cm="1">
        <f t="array" aca="1" ref="C517" ca="1">_xll.RiskNormal(190,190*0.3941,_xll.RiskTruncateP(0.05,0.95),_xll.RiskName("Diet 1 Feed"),_xll.RiskUnits("ng/kg dry"))</f>
        <v>#NAME?</v>
      </c>
      <c r="D517" s="133">
        <v>0</v>
      </c>
      <c r="E517" s="163">
        <v>0</v>
      </c>
      <c r="F517" s="134"/>
      <c r="G517" s="134"/>
      <c r="H517" s="134"/>
      <c r="I517" s="134"/>
      <c r="J517" s="134"/>
      <c r="K517" s="134"/>
      <c r="L517" s="134" t="e" cm="1">
        <f t="array" aca="1" ref="L517" ca="1">_xll.RiskNormal(5.4702*LN(A517)-22.889,(5.4702*LN(A517)-22.889)*0.35,_xll.RiskTruncateP(0.05,0.95),_xll.RiskName("DMI"),_xll.RiskUnits("kg"))</f>
        <v>#NAME?</v>
      </c>
      <c r="M517" s="134" t="e" cm="1">
        <f t="array" aca="1" ref="M517" ca="1">_xll.RiskNormal(0.0243*L517,0.005*L517,_xll.RiskTruncateP(0.05,0.95),_xll.RiskName("Soil Intake"),_xll.RiskUnits("kg"))</f>
        <v>#NAME?</v>
      </c>
      <c r="N517" s="134" t="e">
        <f t="shared" ref="N517:N543" ca="1" si="64">4*L517</f>
        <v>#NAME?</v>
      </c>
      <c r="O517" s="134">
        <f t="shared" ref="O517:O543" si="65">J517*K517</f>
        <v>0</v>
      </c>
      <c r="P517" s="134" t="e">
        <f t="shared" ca="1" si="62"/>
        <v>#NAME?</v>
      </c>
      <c r="Q517" s="134" t="e">
        <f t="shared" ca="1" si="62"/>
        <v>#NAME?</v>
      </c>
      <c r="R517" s="134" t="e">
        <f t="shared" ca="1" si="62"/>
        <v>#NAME?</v>
      </c>
      <c r="S517" s="134" t="e">
        <f t="shared" ref="S517:S543" ca="1" si="66">SUM(O517:R517)</f>
        <v>#NAME?</v>
      </c>
      <c r="T517" s="134" t="e" cm="1">
        <f t="array" aca="1" ref="T517" ca="1">U516-(U516*(0.5^(1/_xll.RiskNormal('SW7'!C$2,'SW7'!D$2,_xll.RiskTruncateP(0.05,0.95),_xll.RiskName("Halflife"),_xll.RiskUnits("d")))))</f>
        <v>#NAME?</v>
      </c>
      <c r="U517" s="134" t="e">
        <f t="shared" ref="U517:U543" ca="1" si="67">U516+S516-T516</f>
        <v>#NAME?</v>
      </c>
      <c r="V517" s="137" t="e" cm="1">
        <f t="array" aca="1" ref="V517" ca="1">(U517*_xll.RiskNormal('SW7'!C$3,'SW7'!D$3,_xll.RiskTruncateP(0.05,0.95),_xll.RiskName("PFAS MUSCLE FRAC"))/(B517*_xll.RiskNormal('SW7'!C$4,'SW7'!E$4,_xll.RiskTruncateP(0.05,0.95),_xll.RiskName("MUSCLE BW FRAC"))))/1000</f>
        <v>#NAME?</v>
      </c>
      <c r="W517" s="137" t="e" cm="1">
        <f t="array" aca="1" ref="W517" ca="1">V517/_xll.RiskNormal('SW7'!C$5,'SW7'!D$5,_xll.RiskTruncateP(0.05,0.95),_xll.RiskName("Serum Part"))</f>
        <v>#NAME?</v>
      </c>
    </row>
    <row r="518" spans="1:23" x14ac:dyDescent="0.35">
      <c r="A518" s="133">
        <f t="shared" si="63"/>
        <v>515</v>
      </c>
      <c r="B518" s="134" t="e" cm="1">
        <f t="array" aca="1" ref="B518" ca="1">B517+_xll.RiskNormal(0.5584 + 2*0.001787*A518 -3*0.00000155*A518^2 - 4*0.00000000133*A518^3,0.35*(0.5584 + 2*0.001787*A518 -3*0.00000155*A518^2 - 4*0.00000000133*A518^3),_xll.RiskTruncateP(0.05,0.95),_xll.RiskName("BW Gain"),_xll.RiskUnits("kg"))</f>
        <v>#NAME?</v>
      </c>
      <c r="C518" s="133" t="e" cm="1">
        <f t="array" aca="1" ref="C518" ca="1">_xll.RiskNormal(190,190*0.3941,_xll.RiskTruncateP(0.05,0.95),_xll.RiskName("Diet 1 Feed"),_xll.RiskUnits("ng/kg dry"))</f>
        <v>#NAME?</v>
      </c>
      <c r="D518" s="133">
        <v>0</v>
      </c>
      <c r="E518" s="163">
        <v>0</v>
      </c>
      <c r="F518" s="134"/>
      <c r="G518" s="134"/>
      <c r="H518" s="134"/>
      <c r="I518" s="134"/>
      <c r="J518" s="134"/>
      <c r="K518" s="134"/>
      <c r="L518" s="134" t="e" cm="1">
        <f t="array" aca="1" ref="L518" ca="1">_xll.RiskNormal(5.4702*LN(A518)-22.889,(5.4702*LN(A518)-22.889)*0.35,_xll.RiskTruncateP(0.05,0.95),_xll.RiskName("DMI"),_xll.RiskUnits("kg"))</f>
        <v>#NAME?</v>
      </c>
      <c r="M518" s="134" t="e" cm="1">
        <f t="array" aca="1" ref="M518" ca="1">_xll.RiskNormal(0.0243*L518,0.005*L518,_xll.RiskTruncateP(0.05,0.95),_xll.RiskName("Soil Intake"),_xll.RiskUnits("kg"))</f>
        <v>#NAME?</v>
      </c>
      <c r="N518" s="134" t="e">
        <f t="shared" ca="1" si="64"/>
        <v>#NAME?</v>
      </c>
      <c r="O518" s="134">
        <f t="shared" si="65"/>
        <v>0</v>
      </c>
      <c r="P518" s="134" t="e">
        <f t="shared" ca="1" si="62"/>
        <v>#NAME?</v>
      </c>
      <c r="Q518" s="134" t="e">
        <f t="shared" ca="1" si="62"/>
        <v>#NAME?</v>
      </c>
      <c r="R518" s="134" t="e">
        <f t="shared" ca="1" si="62"/>
        <v>#NAME?</v>
      </c>
      <c r="S518" s="134" t="e">
        <f t="shared" ca="1" si="66"/>
        <v>#NAME?</v>
      </c>
      <c r="T518" s="134" t="e" cm="1">
        <f t="array" aca="1" ref="T518" ca="1">U517-(U517*(0.5^(1/_xll.RiskNormal('SW7'!C$2,'SW7'!D$2,_xll.RiskTruncateP(0.05,0.95),_xll.RiskName("Halflife"),_xll.RiskUnits("d")))))</f>
        <v>#NAME?</v>
      </c>
      <c r="U518" s="134" t="e">
        <f t="shared" ca="1" si="67"/>
        <v>#NAME?</v>
      </c>
      <c r="V518" s="137" t="e" cm="1">
        <f t="array" aca="1" ref="V518" ca="1">(U518*_xll.RiskNormal('SW7'!C$3,'SW7'!D$3,_xll.RiskTruncateP(0.05,0.95),_xll.RiskName("PFAS MUSCLE FRAC"))/(B518*_xll.RiskNormal('SW7'!C$4,'SW7'!E$4,_xll.RiskTruncateP(0.05,0.95),_xll.RiskName("MUSCLE BW FRAC"))))/1000</f>
        <v>#NAME?</v>
      </c>
      <c r="W518" s="137" t="e" cm="1">
        <f t="array" aca="1" ref="W518" ca="1">V518/_xll.RiskNormal('SW7'!C$5,'SW7'!D$5,_xll.RiskTruncateP(0.05,0.95),_xll.RiskName("Serum Part"))</f>
        <v>#NAME?</v>
      </c>
    </row>
    <row r="519" spans="1:23" x14ac:dyDescent="0.35">
      <c r="A519" s="133">
        <f t="shared" si="63"/>
        <v>516</v>
      </c>
      <c r="B519" s="134" t="e" cm="1">
        <f t="array" aca="1" ref="B519" ca="1">B518+_xll.RiskNormal(0.5584 + 2*0.001787*A519 -3*0.00000155*A519^2 - 4*0.00000000133*A519^3,0.35*(0.5584 + 2*0.001787*A519 -3*0.00000155*A519^2 - 4*0.00000000133*A519^3),_xll.RiskTruncateP(0.05,0.95),_xll.RiskName("BW Gain"),_xll.RiskUnits("kg"))</f>
        <v>#NAME?</v>
      </c>
      <c r="C519" s="133" t="e" cm="1">
        <f t="array" aca="1" ref="C519" ca="1">_xll.RiskNormal(190,190*0.3941,_xll.RiskTruncateP(0.05,0.95),_xll.RiskName("Diet 1 Feed"),_xll.RiskUnits("ng/kg dry"))</f>
        <v>#NAME?</v>
      </c>
      <c r="D519" s="133">
        <v>0</v>
      </c>
      <c r="E519" s="163">
        <v>0</v>
      </c>
      <c r="F519" s="134"/>
      <c r="G519" s="134"/>
      <c r="H519" s="134"/>
      <c r="I519" s="134"/>
      <c r="J519" s="134"/>
      <c r="K519" s="134"/>
      <c r="L519" s="134" t="e" cm="1">
        <f t="array" aca="1" ref="L519" ca="1">_xll.RiskNormal(5.4702*LN(A519)-22.889,(5.4702*LN(A519)-22.889)*0.35,_xll.RiskTruncateP(0.05,0.95),_xll.RiskName("DMI"),_xll.RiskUnits("kg"))</f>
        <v>#NAME?</v>
      </c>
      <c r="M519" s="134" t="e" cm="1">
        <f t="array" aca="1" ref="M519" ca="1">_xll.RiskNormal(0.0243*L519,0.005*L519,_xll.RiskTruncateP(0.05,0.95),_xll.RiskName("Soil Intake"),_xll.RiskUnits("kg"))</f>
        <v>#NAME?</v>
      </c>
      <c r="N519" s="134" t="e">
        <f t="shared" ca="1" si="64"/>
        <v>#NAME?</v>
      </c>
      <c r="O519" s="134">
        <f t="shared" si="65"/>
        <v>0</v>
      </c>
      <c r="P519" s="134" t="e">
        <f t="shared" ca="1" si="62"/>
        <v>#NAME?</v>
      </c>
      <c r="Q519" s="134" t="e">
        <f t="shared" ca="1" si="62"/>
        <v>#NAME?</v>
      </c>
      <c r="R519" s="134" t="e">
        <f t="shared" ca="1" si="62"/>
        <v>#NAME?</v>
      </c>
      <c r="S519" s="134" t="e">
        <f t="shared" ca="1" si="66"/>
        <v>#NAME?</v>
      </c>
      <c r="T519" s="134" t="e" cm="1">
        <f t="array" aca="1" ref="T519" ca="1">U518-(U518*(0.5^(1/_xll.RiskNormal('SW7'!C$2,'SW7'!D$2,_xll.RiskTruncateP(0.05,0.95),_xll.RiskName("Halflife"),_xll.RiskUnits("d")))))</f>
        <v>#NAME?</v>
      </c>
      <c r="U519" s="134" t="e">
        <f t="shared" ca="1" si="67"/>
        <v>#NAME?</v>
      </c>
      <c r="V519" s="137" t="e" cm="1">
        <f t="array" aca="1" ref="V519" ca="1">(U519*_xll.RiskNormal('SW7'!C$3,'SW7'!D$3,_xll.RiskTruncateP(0.05,0.95),_xll.RiskName("PFAS MUSCLE FRAC"))/(B519*_xll.RiskNormal('SW7'!C$4,'SW7'!E$4,_xll.RiskTruncateP(0.05,0.95),_xll.RiskName("MUSCLE BW FRAC"))))/1000</f>
        <v>#NAME?</v>
      </c>
      <c r="W519" s="137" t="e" cm="1">
        <f t="array" aca="1" ref="W519" ca="1">V519/_xll.RiskNormal('SW7'!C$5,'SW7'!D$5,_xll.RiskTruncateP(0.05,0.95),_xll.RiskName("Serum Part"))</f>
        <v>#NAME?</v>
      </c>
    </row>
    <row r="520" spans="1:23" x14ac:dyDescent="0.35">
      <c r="A520" s="133">
        <f t="shared" si="63"/>
        <v>517</v>
      </c>
      <c r="B520" s="134" t="e" cm="1">
        <f t="array" aca="1" ref="B520" ca="1">B519+_xll.RiskNormal(0.5584 + 2*0.001787*A520 -3*0.00000155*A520^2 - 4*0.00000000133*A520^3,0.35*(0.5584 + 2*0.001787*A520 -3*0.00000155*A520^2 - 4*0.00000000133*A520^3),_xll.RiskTruncateP(0.05,0.95),_xll.RiskName("BW Gain"),_xll.RiskUnits("kg"))</f>
        <v>#NAME?</v>
      </c>
      <c r="C520" s="133" t="e" cm="1">
        <f t="array" aca="1" ref="C520" ca="1">_xll.RiskNormal(190,190*0.3941,_xll.RiskTruncateP(0.05,0.95),_xll.RiskName("Diet 1 Feed"),_xll.RiskUnits("ng/kg dry"))</f>
        <v>#NAME?</v>
      </c>
      <c r="D520" s="133">
        <v>0</v>
      </c>
      <c r="E520" s="163">
        <v>0</v>
      </c>
      <c r="F520" s="134"/>
      <c r="G520" s="134"/>
      <c r="H520" s="134"/>
      <c r="I520" s="134"/>
      <c r="J520" s="134"/>
      <c r="K520" s="134"/>
      <c r="L520" s="134" t="e" cm="1">
        <f t="array" aca="1" ref="L520" ca="1">_xll.RiskNormal(5.4702*LN(A520)-22.889,(5.4702*LN(A520)-22.889)*0.35,_xll.RiskTruncateP(0.05,0.95),_xll.RiskName("DMI"),_xll.RiskUnits("kg"))</f>
        <v>#NAME?</v>
      </c>
      <c r="M520" s="134" t="e" cm="1">
        <f t="array" aca="1" ref="M520" ca="1">_xll.RiskNormal(0.0243*L520,0.005*L520,_xll.RiskTruncateP(0.05,0.95),_xll.RiskName("Soil Intake"),_xll.RiskUnits("kg"))</f>
        <v>#NAME?</v>
      </c>
      <c r="N520" s="134" t="e">
        <f t="shared" ca="1" si="64"/>
        <v>#NAME?</v>
      </c>
      <c r="O520" s="134">
        <f t="shared" si="65"/>
        <v>0</v>
      </c>
      <c r="P520" s="134" t="e">
        <f t="shared" ca="1" si="62"/>
        <v>#NAME?</v>
      </c>
      <c r="Q520" s="134" t="e">
        <f t="shared" ca="1" si="62"/>
        <v>#NAME?</v>
      </c>
      <c r="R520" s="134" t="e">
        <f t="shared" ca="1" si="62"/>
        <v>#NAME?</v>
      </c>
      <c r="S520" s="134" t="e">
        <f t="shared" ca="1" si="66"/>
        <v>#NAME?</v>
      </c>
      <c r="T520" s="134" t="e" cm="1">
        <f t="array" aca="1" ref="T520" ca="1">U519-(U519*(0.5^(1/_xll.RiskNormal('SW7'!C$2,'SW7'!D$2,_xll.RiskTruncateP(0.05,0.95),_xll.RiskName("Halflife"),_xll.RiskUnits("d")))))</f>
        <v>#NAME?</v>
      </c>
      <c r="U520" s="134" t="e">
        <f t="shared" ca="1" si="67"/>
        <v>#NAME?</v>
      </c>
      <c r="V520" s="137" t="e" cm="1">
        <f t="array" aca="1" ref="V520" ca="1">(U520*_xll.RiskNormal('SW7'!C$3,'SW7'!D$3,_xll.RiskTruncateP(0.05,0.95),_xll.RiskName("PFAS MUSCLE FRAC"))/(B520*_xll.RiskNormal('SW7'!C$4,'SW7'!E$4,_xll.RiskTruncateP(0.05,0.95),_xll.RiskName("MUSCLE BW FRAC"))))/1000</f>
        <v>#NAME?</v>
      </c>
      <c r="W520" s="137" t="e" cm="1">
        <f t="array" aca="1" ref="W520" ca="1">V520/_xll.RiskNormal('SW7'!C$5,'SW7'!D$5,_xll.RiskTruncateP(0.05,0.95),_xll.RiskName("Serum Part"))</f>
        <v>#NAME?</v>
      </c>
    </row>
    <row r="521" spans="1:23" x14ac:dyDescent="0.35">
      <c r="A521" s="133">
        <f t="shared" si="63"/>
        <v>518</v>
      </c>
      <c r="B521" s="134" t="e" cm="1">
        <f t="array" aca="1" ref="B521" ca="1">B520+_xll.RiskNormal(0.5584 + 2*0.001787*A521 -3*0.00000155*A521^2 - 4*0.00000000133*A521^3,0.35*(0.5584 + 2*0.001787*A521 -3*0.00000155*A521^2 - 4*0.00000000133*A521^3),_xll.RiskTruncateP(0.05,0.95),_xll.RiskName("BW Gain"),_xll.RiskUnits("kg"))</f>
        <v>#NAME?</v>
      </c>
      <c r="C521" s="133" t="e" cm="1">
        <f t="array" aca="1" ref="C521" ca="1">_xll.RiskNormal(190,190*0.3941,_xll.RiskTruncateP(0.05,0.95),_xll.RiskName("Diet 1 Feed"),_xll.RiskUnits("ng/kg dry"))</f>
        <v>#NAME?</v>
      </c>
      <c r="D521" s="133">
        <v>0</v>
      </c>
      <c r="E521" s="163">
        <v>0</v>
      </c>
      <c r="F521" s="134"/>
      <c r="G521" s="134"/>
      <c r="H521" s="134"/>
      <c r="I521" s="134"/>
      <c r="J521" s="134"/>
      <c r="K521" s="134"/>
      <c r="L521" s="134" t="e" cm="1">
        <f t="array" aca="1" ref="L521" ca="1">_xll.RiskNormal(5.4702*LN(A521)-22.889,(5.4702*LN(A521)-22.889)*0.35,_xll.RiskTruncateP(0.05,0.95),_xll.RiskName("DMI"),_xll.RiskUnits("kg"))</f>
        <v>#NAME?</v>
      </c>
      <c r="M521" s="134" t="e" cm="1">
        <f t="array" aca="1" ref="M521" ca="1">_xll.RiskNormal(0.0243*L521,0.005*L521,_xll.RiskTruncateP(0.05,0.95),_xll.RiskName("Soil Intake"),_xll.RiskUnits("kg"))</f>
        <v>#NAME?</v>
      </c>
      <c r="N521" s="134" t="e">
        <f t="shared" ca="1" si="64"/>
        <v>#NAME?</v>
      </c>
      <c r="O521" s="134">
        <f t="shared" si="65"/>
        <v>0</v>
      </c>
      <c r="P521" s="134" t="e">
        <f t="shared" ca="1" si="62"/>
        <v>#NAME?</v>
      </c>
      <c r="Q521" s="134" t="e">
        <f t="shared" ca="1" si="62"/>
        <v>#NAME?</v>
      </c>
      <c r="R521" s="134" t="e">
        <f t="shared" ca="1" si="62"/>
        <v>#NAME?</v>
      </c>
      <c r="S521" s="134" t="e">
        <f t="shared" ca="1" si="66"/>
        <v>#NAME?</v>
      </c>
      <c r="T521" s="134" t="e" cm="1">
        <f t="array" aca="1" ref="T521" ca="1">U520-(U520*(0.5^(1/_xll.RiskNormal('SW7'!C$2,'SW7'!D$2,_xll.RiskTruncateP(0.05,0.95),_xll.RiskName("Halflife"),_xll.RiskUnits("d")))))</f>
        <v>#NAME?</v>
      </c>
      <c r="U521" s="134" t="e">
        <f t="shared" ca="1" si="67"/>
        <v>#NAME?</v>
      </c>
      <c r="V521" s="137" t="e" cm="1">
        <f t="array" aca="1" ref="V521" ca="1">(U521*_xll.RiskNormal('SW7'!C$3,'SW7'!D$3,_xll.RiskTruncateP(0.05,0.95),_xll.RiskName("PFAS MUSCLE FRAC"))/(B521*_xll.RiskNormal('SW7'!C$4,'SW7'!E$4,_xll.RiskTruncateP(0.05,0.95),_xll.RiskName("MUSCLE BW FRAC"))))/1000</f>
        <v>#NAME?</v>
      </c>
      <c r="W521" s="137" t="e" cm="1">
        <f t="array" aca="1" ref="W521" ca="1">V521/_xll.RiskNormal('SW7'!C$5,'SW7'!D$5,_xll.RiskTruncateP(0.05,0.95),_xll.RiskName("Serum Part"))</f>
        <v>#NAME?</v>
      </c>
    </row>
    <row r="522" spans="1:23" x14ac:dyDescent="0.35">
      <c r="A522" s="133">
        <f t="shared" si="63"/>
        <v>519</v>
      </c>
      <c r="B522" s="134" t="e" cm="1">
        <f t="array" aca="1" ref="B522" ca="1">B521+_xll.RiskNormal(0.5584 + 2*0.001787*A522 -3*0.00000155*A522^2 - 4*0.00000000133*A522^3,0.35*(0.5584 + 2*0.001787*A522 -3*0.00000155*A522^2 - 4*0.00000000133*A522^3),_xll.RiskTruncateP(0.05,0.95),_xll.RiskName("BW Gain"),_xll.RiskUnits("kg"))</f>
        <v>#NAME?</v>
      </c>
      <c r="C522" s="133" t="e" cm="1">
        <f t="array" aca="1" ref="C522" ca="1">_xll.RiskNormal(190,190*0.3941,_xll.RiskTruncateP(0.05,0.95),_xll.RiskName("Diet 1 Feed"),_xll.RiskUnits("ng/kg dry"))</f>
        <v>#NAME?</v>
      </c>
      <c r="D522" s="133">
        <v>0</v>
      </c>
      <c r="E522" s="163">
        <v>0</v>
      </c>
      <c r="F522" s="134"/>
      <c r="G522" s="134"/>
      <c r="H522" s="134"/>
      <c r="I522" s="134"/>
      <c r="J522" s="134"/>
      <c r="K522" s="134"/>
      <c r="L522" s="134" t="e" cm="1">
        <f t="array" aca="1" ref="L522" ca="1">_xll.RiskNormal(5.4702*LN(A522)-22.889,(5.4702*LN(A522)-22.889)*0.35,_xll.RiskTruncateP(0.05,0.95),_xll.RiskName("DMI"),_xll.RiskUnits("kg"))</f>
        <v>#NAME?</v>
      </c>
      <c r="M522" s="134" t="e" cm="1">
        <f t="array" aca="1" ref="M522" ca="1">_xll.RiskNormal(0.0243*L522,0.005*L522,_xll.RiskTruncateP(0.05,0.95),_xll.RiskName("Soil Intake"),_xll.RiskUnits("kg"))</f>
        <v>#NAME?</v>
      </c>
      <c r="N522" s="134" t="e">
        <f t="shared" ca="1" si="64"/>
        <v>#NAME?</v>
      </c>
      <c r="O522" s="134">
        <f t="shared" si="65"/>
        <v>0</v>
      </c>
      <c r="P522" s="134" t="e">
        <f t="shared" ca="1" si="62"/>
        <v>#NAME?</v>
      </c>
      <c r="Q522" s="134" t="e">
        <f t="shared" ca="1" si="62"/>
        <v>#NAME?</v>
      </c>
      <c r="R522" s="134" t="e">
        <f t="shared" ca="1" si="62"/>
        <v>#NAME?</v>
      </c>
      <c r="S522" s="134" t="e">
        <f t="shared" ca="1" si="66"/>
        <v>#NAME?</v>
      </c>
      <c r="T522" s="134" t="e" cm="1">
        <f t="array" aca="1" ref="T522" ca="1">U521-(U521*(0.5^(1/_xll.RiskNormal('SW7'!C$2,'SW7'!D$2,_xll.RiskTruncateP(0.05,0.95),_xll.RiskName("Halflife"),_xll.RiskUnits("d")))))</f>
        <v>#NAME?</v>
      </c>
      <c r="U522" s="134" t="e">
        <f t="shared" ca="1" si="67"/>
        <v>#NAME?</v>
      </c>
      <c r="V522" s="137" t="e" cm="1">
        <f t="array" aca="1" ref="V522" ca="1">(U522*_xll.RiskNormal('SW7'!C$3,'SW7'!D$3,_xll.RiskTruncateP(0.05,0.95),_xll.RiskName("PFAS MUSCLE FRAC"))/(B522*_xll.RiskNormal('SW7'!C$4,'SW7'!E$4,_xll.RiskTruncateP(0.05,0.95),_xll.RiskName("MUSCLE BW FRAC"))))/1000</f>
        <v>#NAME?</v>
      </c>
      <c r="W522" s="137" t="e" cm="1">
        <f t="array" aca="1" ref="W522" ca="1">V522/_xll.RiskNormal('SW7'!C$5,'SW7'!D$5,_xll.RiskTruncateP(0.05,0.95),_xll.RiskName("Serum Part"))</f>
        <v>#NAME?</v>
      </c>
    </row>
    <row r="523" spans="1:23" x14ac:dyDescent="0.35">
      <c r="A523" s="133">
        <f t="shared" si="63"/>
        <v>520</v>
      </c>
      <c r="B523" s="134" t="e" cm="1">
        <f t="array" aca="1" ref="B523" ca="1">B522+_xll.RiskNormal(0.5584 + 2*0.001787*A523 -3*0.00000155*A523^2 - 4*0.00000000133*A523^3,0.35*(0.5584 + 2*0.001787*A523 -3*0.00000155*A523^2 - 4*0.00000000133*A523^3),_xll.RiskTruncateP(0.05,0.95),_xll.RiskName("BW Gain"),_xll.RiskUnits("kg"))</f>
        <v>#NAME?</v>
      </c>
      <c r="C523" s="133" t="e" cm="1">
        <f t="array" aca="1" ref="C523" ca="1">_xll.RiskNormal(190,190*0.3941,_xll.RiskTruncateP(0.05,0.95),_xll.RiskName("Diet 1 Feed"),_xll.RiskUnits("ng/kg dry"))</f>
        <v>#NAME?</v>
      </c>
      <c r="D523" s="133">
        <v>0</v>
      </c>
      <c r="E523" s="163">
        <v>0</v>
      </c>
      <c r="F523" s="134"/>
      <c r="G523" s="134"/>
      <c r="H523" s="134"/>
      <c r="I523" s="134"/>
      <c r="J523" s="134"/>
      <c r="K523" s="134"/>
      <c r="L523" s="134" t="e" cm="1">
        <f t="array" aca="1" ref="L523" ca="1">_xll.RiskNormal(5.4702*LN(A523)-22.889,(5.4702*LN(A523)-22.889)*0.35,_xll.RiskTruncateP(0.05,0.95),_xll.RiskName("DMI"),_xll.RiskUnits("kg"))</f>
        <v>#NAME?</v>
      </c>
      <c r="M523" s="134" t="e" cm="1">
        <f t="array" aca="1" ref="M523" ca="1">_xll.RiskNormal(0.0243*L523,0.005*L523,_xll.RiskTruncateP(0.05,0.95),_xll.RiskName("Soil Intake"),_xll.RiskUnits("kg"))</f>
        <v>#NAME?</v>
      </c>
      <c r="N523" s="134" t="e">
        <f t="shared" ca="1" si="64"/>
        <v>#NAME?</v>
      </c>
      <c r="O523" s="134">
        <f t="shared" si="65"/>
        <v>0</v>
      </c>
      <c r="P523" s="134" t="e">
        <f t="shared" ca="1" si="62"/>
        <v>#NAME?</v>
      </c>
      <c r="Q523" s="134" t="e">
        <f t="shared" ca="1" si="62"/>
        <v>#NAME?</v>
      </c>
      <c r="R523" s="134" t="e">
        <f t="shared" ca="1" si="62"/>
        <v>#NAME?</v>
      </c>
      <c r="S523" s="134" t="e">
        <f t="shared" ca="1" si="66"/>
        <v>#NAME?</v>
      </c>
      <c r="T523" s="134" t="e" cm="1">
        <f t="array" aca="1" ref="T523" ca="1">U522-(U522*(0.5^(1/_xll.RiskNormal('SW7'!C$2,'SW7'!D$2,_xll.RiskTruncateP(0.05,0.95),_xll.RiskName("Halflife"),_xll.RiskUnits("d")))))</f>
        <v>#NAME?</v>
      </c>
      <c r="U523" s="134" t="e">
        <f t="shared" ca="1" si="67"/>
        <v>#NAME?</v>
      </c>
      <c r="V523" s="137" t="e" cm="1">
        <f t="array" aca="1" ref="V523" ca="1">(U523*_xll.RiskNormal('SW7'!C$3,'SW7'!D$3,_xll.RiskTruncateP(0.05,0.95),_xll.RiskName("PFAS MUSCLE FRAC"))/(B523*_xll.RiskNormal('SW7'!C$4,'SW7'!E$4,_xll.RiskTruncateP(0.05,0.95),_xll.RiskName("MUSCLE BW FRAC"))))/1000</f>
        <v>#NAME?</v>
      </c>
      <c r="W523" s="137" t="e" cm="1">
        <f t="array" aca="1" ref="W523" ca="1">V523/_xll.RiskNormal('SW7'!C$5,'SW7'!D$5,_xll.RiskTruncateP(0.05,0.95),_xll.RiskName("Serum Part"))</f>
        <v>#NAME?</v>
      </c>
    </row>
    <row r="524" spans="1:23" x14ac:dyDescent="0.35">
      <c r="A524" s="133">
        <f t="shared" si="63"/>
        <v>521</v>
      </c>
      <c r="B524" s="134" t="e" cm="1">
        <f t="array" aca="1" ref="B524" ca="1">B523+_xll.RiskNormal(0.5584 + 2*0.001787*A524 -3*0.00000155*A524^2 - 4*0.00000000133*A524^3,0.35*(0.5584 + 2*0.001787*A524 -3*0.00000155*A524^2 - 4*0.00000000133*A524^3),_xll.RiskTruncateP(0.05,0.95),_xll.RiskName("BW Gain"),_xll.RiskUnits("kg"))</f>
        <v>#NAME?</v>
      </c>
      <c r="C524" s="133" t="e" cm="1">
        <f t="array" aca="1" ref="C524" ca="1">_xll.RiskNormal(190,190*0.3941,_xll.RiskTruncateP(0.05,0.95),_xll.RiskName("Diet 1 Feed"),_xll.RiskUnits("ng/kg dry"))</f>
        <v>#NAME?</v>
      </c>
      <c r="D524" s="133">
        <v>0</v>
      </c>
      <c r="E524" s="163">
        <v>0</v>
      </c>
      <c r="F524" s="134"/>
      <c r="G524" s="134"/>
      <c r="H524" s="134"/>
      <c r="I524" s="134"/>
      <c r="J524" s="134"/>
      <c r="K524" s="134"/>
      <c r="L524" s="134" t="e" cm="1">
        <f t="array" aca="1" ref="L524" ca="1">_xll.RiskNormal(5.4702*LN(A524)-22.889,(5.4702*LN(A524)-22.889)*0.35,_xll.RiskTruncateP(0.05,0.95),_xll.RiskName("DMI"),_xll.RiskUnits("kg"))</f>
        <v>#NAME?</v>
      </c>
      <c r="M524" s="134" t="e" cm="1">
        <f t="array" aca="1" ref="M524" ca="1">_xll.RiskNormal(0.0243*L524,0.005*L524,_xll.RiskTruncateP(0.05,0.95),_xll.RiskName("Soil Intake"),_xll.RiskUnits("kg"))</f>
        <v>#NAME?</v>
      </c>
      <c r="N524" s="134" t="e">
        <f t="shared" ca="1" si="64"/>
        <v>#NAME?</v>
      </c>
      <c r="O524" s="134">
        <f t="shared" si="65"/>
        <v>0</v>
      </c>
      <c r="P524" s="134" t="e">
        <f t="shared" ca="1" si="62"/>
        <v>#NAME?</v>
      </c>
      <c r="Q524" s="134" t="e">
        <f t="shared" ca="1" si="62"/>
        <v>#NAME?</v>
      </c>
      <c r="R524" s="134" t="e">
        <f t="shared" ca="1" si="62"/>
        <v>#NAME?</v>
      </c>
      <c r="S524" s="134" t="e">
        <f t="shared" ca="1" si="66"/>
        <v>#NAME?</v>
      </c>
      <c r="T524" s="134" t="e" cm="1">
        <f t="array" aca="1" ref="T524" ca="1">U523-(U523*(0.5^(1/_xll.RiskNormal('SW7'!C$2,'SW7'!D$2,_xll.RiskTruncateP(0.05,0.95),_xll.RiskName("Halflife"),_xll.RiskUnits("d")))))</f>
        <v>#NAME?</v>
      </c>
      <c r="U524" s="134" t="e">
        <f t="shared" ca="1" si="67"/>
        <v>#NAME?</v>
      </c>
      <c r="V524" s="137" t="e" cm="1">
        <f t="array" aca="1" ref="V524" ca="1">(U524*_xll.RiskNormal('SW7'!C$3,'SW7'!D$3,_xll.RiskTruncateP(0.05,0.95),_xll.RiskName("PFAS MUSCLE FRAC"))/(B524*_xll.RiskNormal('SW7'!C$4,'SW7'!E$4,_xll.RiskTruncateP(0.05,0.95),_xll.RiskName("MUSCLE BW FRAC"))))/1000</f>
        <v>#NAME?</v>
      </c>
      <c r="W524" s="137" t="e" cm="1">
        <f t="array" aca="1" ref="W524" ca="1">V524/_xll.RiskNormal('SW7'!C$5,'SW7'!D$5,_xll.RiskTruncateP(0.05,0.95),_xll.RiskName("Serum Part"))</f>
        <v>#NAME?</v>
      </c>
    </row>
    <row r="525" spans="1:23" x14ac:dyDescent="0.35">
      <c r="A525" s="133">
        <f t="shared" si="63"/>
        <v>522</v>
      </c>
      <c r="B525" s="134" t="e" cm="1">
        <f t="array" aca="1" ref="B525" ca="1">B524+_xll.RiskNormal(0.5584 + 2*0.001787*A525 -3*0.00000155*A525^2 - 4*0.00000000133*A525^3,0.35*(0.5584 + 2*0.001787*A525 -3*0.00000155*A525^2 - 4*0.00000000133*A525^3),_xll.RiskTruncateP(0.05,0.95),_xll.RiskName("BW Gain"),_xll.RiskUnits("kg"))</f>
        <v>#NAME?</v>
      </c>
      <c r="C525" s="133" t="e" cm="1">
        <f t="array" aca="1" ref="C525" ca="1">_xll.RiskNormal(190,190*0.3941,_xll.RiskTruncateP(0.05,0.95),_xll.RiskName("Diet 1 Feed"),_xll.RiskUnits("ng/kg dry"))</f>
        <v>#NAME?</v>
      </c>
      <c r="D525" s="133">
        <v>0</v>
      </c>
      <c r="E525" s="163">
        <v>0</v>
      </c>
      <c r="F525" s="134"/>
      <c r="G525" s="134"/>
      <c r="H525" s="134"/>
      <c r="I525" s="134"/>
      <c r="J525" s="134"/>
      <c r="K525" s="134"/>
      <c r="L525" s="134" t="e" cm="1">
        <f t="array" aca="1" ref="L525" ca="1">_xll.RiskNormal(5.4702*LN(A525)-22.889,(5.4702*LN(A525)-22.889)*0.35,_xll.RiskTruncateP(0.05,0.95),_xll.RiskName("DMI"),_xll.RiskUnits("kg"))</f>
        <v>#NAME?</v>
      </c>
      <c r="M525" s="134" t="e" cm="1">
        <f t="array" aca="1" ref="M525" ca="1">_xll.RiskNormal(0.0243*L525,0.005*L525,_xll.RiskTruncateP(0.05,0.95),_xll.RiskName("Soil Intake"),_xll.RiskUnits("kg"))</f>
        <v>#NAME?</v>
      </c>
      <c r="N525" s="134" t="e">
        <f t="shared" ca="1" si="64"/>
        <v>#NAME?</v>
      </c>
      <c r="O525" s="134">
        <f t="shared" si="65"/>
        <v>0</v>
      </c>
      <c r="P525" s="134" t="e">
        <f t="shared" ca="1" si="62"/>
        <v>#NAME?</v>
      </c>
      <c r="Q525" s="134" t="e">
        <f t="shared" ca="1" si="62"/>
        <v>#NAME?</v>
      </c>
      <c r="R525" s="134" t="e">
        <f t="shared" ca="1" si="62"/>
        <v>#NAME?</v>
      </c>
      <c r="S525" s="134" t="e">
        <f t="shared" ca="1" si="66"/>
        <v>#NAME?</v>
      </c>
      <c r="T525" s="134" t="e" cm="1">
        <f t="array" aca="1" ref="T525" ca="1">U524-(U524*(0.5^(1/_xll.RiskNormal('SW7'!C$2,'SW7'!D$2,_xll.RiskTruncateP(0.05,0.95),_xll.RiskName("Halflife"),_xll.RiskUnits("d")))))</f>
        <v>#NAME?</v>
      </c>
      <c r="U525" s="134" t="e">
        <f t="shared" ca="1" si="67"/>
        <v>#NAME?</v>
      </c>
      <c r="V525" s="137" t="e" cm="1">
        <f t="array" aca="1" ref="V525" ca="1">(U525*_xll.RiskNormal('SW7'!C$3,'SW7'!D$3,_xll.RiskTruncateP(0.05,0.95),_xll.RiskName("PFAS MUSCLE FRAC"))/(B525*_xll.RiskNormal('SW7'!C$4,'SW7'!E$4,_xll.RiskTruncateP(0.05,0.95),_xll.RiskName("MUSCLE BW FRAC"))))/1000</f>
        <v>#NAME?</v>
      </c>
      <c r="W525" s="137" t="e" cm="1">
        <f t="array" aca="1" ref="W525" ca="1">V525/_xll.RiskNormal('SW7'!C$5,'SW7'!D$5,_xll.RiskTruncateP(0.05,0.95),_xll.RiskName("Serum Part"))</f>
        <v>#NAME?</v>
      </c>
    </row>
    <row r="526" spans="1:23" x14ac:dyDescent="0.35">
      <c r="A526" s="133">
        <f t="shared" si="63"/>
        <v>523</v>
      </c>
      <c r="B526" s="134" t="e" cm="1">
        <f t="array" aca="1" ref="B526" ca="1">B525+_xll.RiskNormal(0.5584 + 2*0.001787*A526 -3*0.00000155*A526^2 - 4*0.00000000133*A526^3,0.35*(0.5584 + 2*0.001787*A526 -3*0.00000155*A526^2 - 4*0.00000000133*A526^3),_xll.RiskTruncateP(0.05,0.95),_xll.RiskName("BW Gain"),_xll.RiskUnits("kg"))</f>
        <v>#NAME?</v>
      </c>
      <c r="C526" s="133" t="e" cm="1">
        <f t="array" aca="1" ref="C526" ca="1">_xll.RiskNormal(190,190*0.3941,_xll.RiskTruncateP(0.05,0.95),_xll.RiskName("Diet 1 Feed"),_xll.RiskUnits("ng/kg dry"))</f>
        <v>#NAME?</v>
      </c>
      <c r="D526" s="133">
        <v>0</v>
      </c>
      <c r="E526" s="163">
        <v>0</v>
      </c>
      <c r="F526" s="134"/>
      <c r="G526" s="134"/>
      <c r="H526" s="134"/>
      <c r="I526" s="134"/>
      <c r="J526" s="134"/>
      <c r="K526" s="134"/>
      <c r="L526" s="134" t="e" cm="1">
        <f t="array" aca="1" ref="L526" ca="1">_xll.RiskNormal(5.4702*LN(A526)-22.889,(5.4702*LN(A526)-22.889)*0.35,_xll.RiskTruncateP(0.05,0.95),_xll.RiskName("DMI"),_xll.RiskUnits("kg"))</f>
        <v>#NAME?</v>
      </c>
      <c r="M526" s="134" t="e" cm="1">
        <f t="array" aca="1" ref="M526" ca="1">_xll.RiskNormal(0.0243*L526,0.005*L526,_xll.RiskTruncateP(0.05,0.95),_xll.RiskName("Soil Intake"),_xll.RiskUnits("kg"))</f>
        <v>#NAME?</v>
      </c>
      <c r="N526" s="134" t="e">
        <f t="shared" ca="1" si="64"/>
        <v>#NAME?</v>
      </c>
      <c r="O526" s="134">
        <f t="shared" si="65"/>
        <v>0</v>
      </c>
      <c r="P526" s="134" t="e">
        <f t="shared" ca="1" si="62"/>
        <v>#NAME?</v>
      </c>
      <c r="Q526" s="134" t="e">
        <f t="shared" ca="1" si="62"/>
        <v>#NAME?</v>
      </c>
      <c r="R526" s="134" t="e">
        <f t="shared" ca="1" si="62"/>
        <v>#NAME?</v>
      </c>
      <c r="S526" s="134" t="e">
        <f t="shared" ca="1" si="66"/>
        <v>#NAME?</v>
      </c>
      <c r="T526" s="134" t="e" cm="1">
        <f t="array" aca="1" ref="T526" ca="1">U525-(U525*(0.5^(1/_xll.RiskNormal('SW7'!C$2,'SW7'!D$2,_xll.RiskTruncateP(0.05,0.95),_xll.RiskName("Halflife"),_xll.RiskUnits("d")))))</f>
        <v>#NAME?</v>
      </c>
      <c r="U526" s="134" t="e">
        <f t="shared" ca="1" si="67"/>
        <v>#NAME?</v>
      </c>
      <c r="V526" s="137" t="e" cm="1">
        <f t="array" aca="1" ref="V526" ca="1">(U526*_xll.RiskNormal('SW7'!C$3,'SW7'!D$3,_xll.RiskTruncateP(0.05,0.95),_xll.RiskName("PFAS MUSCLE FRAC"))/(B526*_xll.RiskNormal('SW7'!C$4,'SW7'!E$4,_xll.RiskTruncateP(0.05,0.95),_xll.RiskName("MUSCLE BW FRAC"))))/1000</f>
        <v>#NAME?</v>
      </c>
      <c r="W526" s="137" t="e" cm="1">
        <f t="array" aca="1" ref="W526" ca="1">V526/_xll.RiskNormal('SW7'!C$5,'SW7'!D$5,_xll.RiskTruncateP(0.05,0.95),_xll.RiskName("Serum Part"))</f>
        <v>#NAME?</v>
      </c>
    </row>
    <row r="527" spans="1:23" x14ac:dyDescent="0.35">
      <c r="A527" s="133">
        <f t="shared" si="63"/>
        <v>524</v>
      </c>
      <c r="B527" s="134" t="e" cm="1">
        <f t="array" aca="1" ref="B527" ca="1">B526+_xll.RiskNormal(0.5584 + 2*0.001787*A527 -3*0.00000155*A527^2 - 4*0.00000000133*A527^3,0.35*(0.5584 + 2*0.001787*A527 -3*0.00000155*A527^2 - 4*0.00000000133*A527^3),_xll.RiskTruncateP(0.05,0.95),_xll.RiskName("BW Gain"),_xll.RiskUnits("kg"))</f>
        <v>#NAME?</v>
      </c>
      <c r="C527" s="133" t="e" cm="1">
        <f t="array" aca="1" ref="C527" ca="1">_xll.RiskNormal(190,190*0.3941,_xll.RiskTruncateP(0.05,0.95),_xll.RiskName("Diet 1 Feed"),_xll.RiskUnits("ng/kg dry"))</f>
        <v>#NAME?</v>
      </c>
      <c r="D527" s="133">
        <v>0</v>
      </c>
      <c r="E527" s="163">
        <v>0</v>
      </c>
      <c r="F527" s="134"/>
      <c r="G527" s="134"/>
      <c r="H527" s="134"/>
      <c r="I527" s="134"/>
      <c r="J527" s="134"/>
      <c r="K527" s="134"/>
      <c r="L527" s="134" t="e" cm="1">
        <f t="array" aca="1" ref="L527" ca="1">_xll.RiskNormal(5.4702*LN(A527)-22.889,(5.4702*LN(A527)-22.889)*0.35,_xll.RiskTruncateP(0.05,0.95),_xll.RiskName("DMI"),_xll.RiskUnits("kg"))</f>
        <v>#NAME?</v>
      </c>
      <c r="M527" s="134" t="e" cm="1">
        <f t="array" aca="1" ref="M527" ca="1">_xll.RiskNormal(0.0243*L527,0.005*L527,_xll.RiskTruncateP(0.05,0.95),_xll.RiskName("Soil Intake"),_xll.RiskUnits("kg"))</f>
        <v>#NAME?</v>
      </c>
      <c r="N527" s="134" t="e">
        <f t="shared" ca="1" si="64"/>
        <v>#NAME?</v>
      </c>
      <c r="O527" s="134">
        <f t="shared" si="65"/>
        <v>0</v>
      </c>
      <c r="P527" s="134" t="e">
        <f t="shared" ca="1" si="62"/>
        <v>#NAME?</v>
      </c>
      <c r="Q527" s="134" t="e">
        <f t="shared" ca="1" si="62"/>
        <v>#NAME?</v>
      </c>
      <c r="R527" s="134" t="e">
        <f t="shared" ca="1" si="62"/>
        <v>#NAME?</v>
      </c>
      <c r="S527" s="134" t="e">
        <f t="shared" ca="1" si="66"/>
        <v>#NAME?</v>
      </c>
      <c r="T527" s="134" t="e" cm="1">
        <f t="array" aca="1" ref="T527" ca="1">U526-(U526*(0.5^(1/_xll.RiskNormal('SW7'!C$2,'SW7'!D$2,_xll.RiskTruncateP(0.05,0.95),_xll.RiskName("Halflife"),_xll.RiskUnits("d")))))</f>
        <v>#NAME?</v>
      </c>
      <c r="U527" s="134" t="e">
        <f t="shared" ca="1" si="67"/>
        <v>#NAME?</v>
      </c>
      <c r="V527" s="137" t="e" cm="1">
        <f t="array" aca="1" ref="V527" ca="1">(U527*_xll.RiskNormal('SW7'!C$3,'SW7'!D$3,_xll.RiskTruncateP(0.05,0.95),_xll.RiskName("PFAS MUSCLE FRAC"))/(B527*_xll.RiskNormal('SW7'!C$4,'SW7'!E$4,_xll.RiskTruncateP(0.05,0.95),_xll.RiskName("MUSCLE BW FRAC"))))/1000</f>
        <v>#NAME?</v>
      </c>
      <c r="W527" s="137" t="e" cm="1">
        <f t="array" aca="1" ref="W527" ca="1">V527/_xll.RiskNormal('SW7'!C$5,'SW7'!D$5,_xll.RiskTruncateP(0.05,0.95),_xll.RiskName("Serum Part"))</f>
        <v>#NAME?</v>
      </c>
    </row>
    <row r="528" spans="1:23" x14ac:dyDescent="0.35">
      <c r="A528" s="133">
        <f t="shared" si="63"/>
        <v>525</v>
      </c>
      <c r="B528" s="134" t="e" cm="1">
        <f t="array" aca="1" ref="B528" ca="1">B527+_xll.RiskNormal(0.5584 + 2*0.001787*A528 -3*0.00000155*A528^2 - 4*0.00000000133*A528^3,0.35*(0.5584 + 2*0.001787*A528 -3*0.00000155*A528^2 - 4*0.00000000133*A528^3),_xll.RiskTruncateP(0.05,0.95),_xll.RiskName("BW Gain"),_xll.RiskUnits("kg"))</f>
        <v>#NAME?</v>
      </c>
      <c r="C528" s="133" t="e" cm="1">
        <f t="array" aca="1" ref="C528" ca="1">_xll.RiskNormal(190,190*0.3941,_xll.RiskTruncateP(0.05,0.95),_xll.RiskName("Diet 1 Feed"),_xll.RiskUnits("ng/kg dry"))</f>
        <v>#NAME?</v>
      </c>
      <c r="D528" s="133">
        <v>0</v>
      </c>
      <c r="E528" s="163">
        <v>0</v>
      </c>
      <c r="F528" s="134"/>
      <c r="G528" s="134"/>
      <c r="H528" s="134"/>
      <c r="I528" s="134"/>
      <c r="J528" s="134"/>
      <c r="K528" s="134"/>
      <c r="L528" s="134" t="e" cm="1">
        <f t="array" aca="1" ref="L528" ca="1">_xll.RiskNormal(5.4702*LN(A528)-22.889,(5.4702*LN(A528)-22.889)*0.35,_xll.RiskTruncateP(0.05,0.95),_xll.RiskName("DMI"),_xll.RiskUnits("kg"))</f>
        <v>#NAME?</v>
      </c>
      <c r="M528" s="134" t="e" cm="1">
        <f t="array" aca="1" ref="M528" ca="1">_xll.RiskNormal(0.0243*L528,0.005*L528,_xll.RiskTruncateP(0.05,0.95),_xll.RiskName("Soil Intake"),_xll.RiskUnits("kg"))</f>
        <v>#NAME?</v>
      </c>
      <c r="N528" s="134" t="e">
        <f t="shared" ca="1" si="64"/>
        <v>#NAME?</v>
      </c>
      <c r="O528" s="134">
        <f t="shared" si="65"/>
        <v>0</v>
      </c>
      <c r="P528" s="134" t="e">
        <f t="shared" ca="1" si="62"/>
        <v>#NAME?</v>
      </c>
      <c r="Q528" s="134" t="e">
        <f t="shared" ca="1" si="62"/>
        <v>#NAME?</v>
      </c>
      <c r="R528" s="134" t="e">
        <f t="shared" ca="1" si="62"/>
        <v>#NAME?</v>
      </c>
      <c r="S528" s="134" t="e">
        <f t="shared" ca="1" si="66"/>
        <v>#NAME?</v>
      </c>
      <c r="T528" s="134" t="e" cm="1">
        <f t="array" aca="1" ref="T528" ca="1">U527-(U527*(0.5^(1/_xll.RiskNormal('SW7'!C$2,'SW7'!D$2,_xll.RiskTruncateP(0.05,0.95),_xll.RiskName("Halflife"),_xll.RiskUnits("d")))))</f>
        <v>#NAME?</v>
      </c>
      <c r="U528" s="134" t="e">
        <f t="shared" ca="1" si="67"/>
        <v>#NAME?</v>
      </c>
      <c r="V528" s="137" t="e" cm="1">
        <f t="array" aca="1" ref="V528" ca="1">(U528*_xll.RiskNormal('SW7'!C$3,'SW7'!D$3,_xll.RiskTruncateP(0.05,0.95),_xll.RiskName("PFAS MUSCLE FRAC"))/(B528*_xll.RiskNormal('SW7'!C$4,'SW7'!E$4,_xll.RiskTruncateP(0.05,0.95),_xll.RiskName("MUSCLE BW FRAC"))))/1000</f>
        <v>#NAME?</v>
      </c>
      <c r="W528" s="137" t="e" cm="1">
        <f t="array" aca="1" ref="W528" ca="1">V528/_xll.RiskNormal('SW7'!C$5,'SW7'!D$5,_xll.RiskTruncateP(0.05,0.95),_xll.RiskName("Serum Part"))</f>
        <v>#NAME?</v>
      </c>
    </row>
    <row r="529" spans="1:23" x14ac:dyDescent="0.35">
      <c r="A529" s="133">
        <f t="shared" si="63"/>
        <v>526</v>
      </c>
      <c r="B529" s="134" t="e" cm="1">
        <f t="array" aca="1" ref="B529" ca="1">B528+_xll.RiskNormal(0.5584 + 2*0.001787*A529 -3*0.00000155*A529^2 - 4*0.00000000133*A529^3,0.35*(0.5584 + 2*0.001787*A529 -3*0.00000155*A529^2 - 4*0.00000000133*A529^3),_xll.RiskTruncateP(0.05,0.95),_xll.RiskName("BW Gain"),_xll.RiskUnits("kg"))</f>
        <v>#NAME?</v>
      </c>
      <c r="C529" s="133" t="e" cm="1">
        <f t="array" aca="1" ref="C529" ca="1">_xll.RiskNormal(190,190*0.3941,_xll.RiskTruncateP(0.05,0.95),_xll.RiskName("Diet 1 Feed"),_xll.RiskUnits("ng/kg dry"))</f>
        <v>#NAME?</v>
      </c>
      <c r="D529" s="133">
        <v>0</v>
      </c>
      <c r="E529" s="163">
        <v>0</v>
      </c>
      <c r="F529" s="134"/>
      <c r="G529" s="134"/>
      <c r="H529" s="134"/>
      <c r="I529" s="134"/>
      <c r="J529" s="134"/>
      <c r="K529" s="134"/>
      <c r="L529" s="134" t="e" cm="1">
        <f t="array" aca="1" ref="L529" ca="1">_xll.RiskNormal(5.4702*LN(A529)-22.889,(5.4702*LN(A529)-22.889)*0.35,_xll.RiskTruncateP(0.05,0.95),_xll.RiskName("DMI"),_xll.RiskUnits("kg"))</f>
        <v>#NAME?</v>
      </c>
      <c r="M529" s="134" t="e" cm="1">
        <f t="array" aca="1" ref="M529" ca="1">_xll.RiskNormal(0.0243*L529,0.005*L529,_xll.RiskTruncateP(0.05,0.95),_xll.RiskName("Soil Intake"),_xll.RiskUnits("kg"))</f>
        <v>#NAME?</v>
      </c>
      <c r="N529" s="134" t="e">
        <f t="shared" ca="1" si="64"/>
        <v>#NAME?</v>
      </c>
      <c r="O529" s="134">
        <f t="shared" si="65"/>
        <v>0</v>
      </c>
      <c r="P529" s="134" t="e">
        <f t="shared" ca="1" si="62"/>
        <v>#NAME?</v>
      </c>
      <c r="Q529" s="134" t="e">
        <f t="shared" ca="1" si="62"/>
        <v>#NAME?</v>
      </c>
      <c r="R529" s="134" t="e">
        <f t="shared" ca="1" si="62"/>
        <v>#NAME?</v>
      </c>
      <c r="S529" s="134" t="e">
        <f t="shared" ca="1" si="66"/>
        <v>#NAME?</v>
      </c>
      <c r="T529" s="134" t="e" cm="1">
        <f t="array" aca="1" ref="T529" ca="1">U528-(U528*(0.5^(1/_xll.RiskNormal('SW7'!C$2,'SW7'!D$2,_xll.RiskTruncateP(0.05,0.95),_xll.RiskName("Halflife"),_xll.RiskUnits("d")))))</f>
        <v>#NAME?</v>
      </c>
      <c r="U529" s="134" t="e">
        <f t="shared" ca="1" si="67"/>
        <v>#NAME?</v>
      </c>
      <c r="V529" s="137" t="e" cm="1">
        <f t="array" aca="1" ref="V529" ca="1">(U529*_xll.RiskNormal('SW7'!C$3,'SW7'!D$3,_xll.RiskTruncateP(0.05,0.95),_xll.RiskName("PFAS MUSCLE FRAC"))/(B529*_xll.RiskNormal('SW7'!C$4,'SW7'!E$4,_xll.RiskTruncateP(0.05,0.95),_xll.RiskName("MUSCLE BW FRAC"))))/1000</f>
        <v>#NAME?</v>
      </c>
      <c r="W529" s="137" t="e" cm="1">
        <f t="array" aca="1" ref="W529" ca="1">V529/_xll.RiskNormal('SW7'!C$5,'SW7'!D$5,_xll.RiskTruncateP(0.05,0.95),_xll.RiskName("Serum Part"))</f>
        <v>#NAME?</v>
      </c>
    </row>
    <row r="530" spans="1:23" x14ac:dyDescent="0.35">
      <c r="A530" s="133">
        <f t="shared" si="63"/>
        <v>527</v>
      </c>
      <c r="B530" s="134" t="e" cm="1">
        <f t="array" aca="1" ref="B530" ca="1">B529+_xll.RiskNormal(0.5584 + 2*0.001787*A530 -3*0.00000155*A530^2 - 4*0.00000000133*A530^3,0.35*(0.5584 + 2*0.001787*A530 -3*0.00000155*A530^2 - 4*0.00000000133*A530^3),_xll.RiskTruncateP(0.05,0.95),_xll.RiskName("BW Gain"),_xll.RiskUnits("kg"))</f>
        <v>#NAME?</v>
      </c>
      <c r="C530" s="133" t="e" cm="1">
        <f t="array" aca="1" ref="C530" ca="1">_xll.RiskNormal(190,190*0.3941,_xll.RiskTruncateP(0.05,0.95),_xll.RiskName("Diet 1 Feed"),_xll.RiskUnits("ng/kg dry"))</f>
        <v>#NAME?</v>
      </c>
      <c r="D530" s="133">
        <v>0</v>
      </c>
      <c r="E530" s="163">
        <v>0</v>
      </c>
      <c r="F530" s="134"/>
      <c r="G530" s="134"/>
      <c r="H530" s="134"/>
      <c r="I530" s="134"/>
      <c r="J530" s="134"/>
      <c r="K530" s="134"/>
      <c r="L530" s="134" t="e" cm="1">
        <f t="array" aca="1" ref="L530" ca="1">_xll.RiskNormal(5.4702*LN(A530)-22.889,(5.4702*LN(A530)-22.889)*0.35,_xll.RiskTruncateP(0.05,0.95),_xll.RiskName("DMI"),_xll.RiskUnits("kg"))</f>
        <v>#NAME?</v>
      </c>
      <c r="M530" s="134" t="e" cm="1">
        <f t="array" aca="1" ref="M530" ca="1">_xll.RiskNormal(0.0243*L530,0.005*L530,_xll.RiskTruncateP(0.05,0.95),_xll.RiskName("Soil Intake"),_xll.RiskUnits("kg"))</f>
        <v>#NAME?</v>
      </c>
      <c r="N530" s="134" t="e">
        <f t="shared" ca="1" si="64"/>
        <v>#NAME?</v>
      </c>
      <c r="O530" s="134">
        <f t="shared" si="65"/>
        <v>0</v>
      </c>
      <c r="P530" s="134" t="e">
        <f t="shared" ca="1" si="62"/>
        <v>#NAME?</v>
      </c>
      <c r="Q530" s="134" t="e">
        <f t="shared" ca="1" si="62"/>
        <v>#NAME?</v>
      </c>
      <c r="R530" s="134" t="e">
        <f t="shared" ca="1" si="62"/>
        <v>#NAME?</v>
      </c>
      <c r="S530" s="134" t="e">
        <f t="shared" ca="1" si="66"/>
        <v>#NAME?</v>
      </c>
      <c r="T530" s="134" t="e" cm="1">
        <f t="array" aca="1" ref="T530" ca="1">U529-(U529*(0.5^(1/_xll.RiskNormal('SW7'!C$2,'SW7'!D$2,_xll.RiskTruncateP(0.05,0.95),_xll.RiskName("Halflife"),_xll.RiskUnits("d")))))</f>
        <v>#NAME?</v>
      </c>
      <c r="U530" s="134" t="e">
        <f t="shared" ca="1" si="67"/>
        <v>#NAME?</v>
      </c>
      <c r="V530" s="137" t="e" cm="1">
        <f t="array" aca="1" ref="V530" ca="1">(U530*_xll.RiskNormal('SW7'!C$3,'SW7'!D$3,_xll.RiskTruncateP(0.05,0.95),_xll.RiskName("PFAS MUSCLE FRAC"))/(B530*_xll.RiskNormal('SW7'!C$4,'SW7'!E$4,_xll.RiskTruncateP(0.05,0.95),_xll.RiskName("MUSCLE BW FRAC"))))/1000</f>
        <v>#NAME?</v>
      </c>
      <c r="W530" s="137" t="e" cm="1">
        <f t="array" aca="1" ref="W530" ca="1">V530/_xll.RiskNormal('SW7'!C$5,'SW7'!D$5,_xll.RiskTruncateP(0.05,0.95),_xll.RiskName("Serum Part"))</f>
        <v>#NAME?</v>
      </c>
    </row>
    <row r="531" spans="1:23" x14ac:dyDescent="0.35">
      <c r="A531" s="133">
        <f t="shared" si="63"/>
        <v>528</v>
      </c>
      <c r="B531" s="134" t="e" cm="1">
        <f t="array" aca="1" ref="B531" ca="1">B530+_xll.RiskNormal(0.5584 + 2*0.001787*A531 -3*0.00000155*A531^2 - 4*0.00000000133*A531^3,0.35*(0.5584 + 2*0.001787*A531 -3*0.00000155*A531^2 - 4*0.00000000133*A531^3),_xll.RiskTruncateP(0.05,0.95),_xll.RiskName("BW Gain"),_xll.RiskUnits("kg"))</f>
        <v>#NAME?</v>
      </c>
      <c r="C531" s="133" t="e" cm="1">
        <f t="array" aca="1" ref="C531" ca="1">_xll.RiskNormal(190,190*0.3941,_xll.RiskTruncateP(0.05,0.95),_xll.RiskName("Diet 1 Feed"),_xll.RiskUnits("ng/kg dry"))</f>
        <v>#NAME?</v>
      </c>
      <c r="D531" s="133">
        <v>0</v>
      </c>
      <c r="E531" s="163">
        <v>0</v>
      </c>
      <c r="F531" s="134"/>
      <c r="G531" s="134"/>
      <c r="H531" s="134"/>
      <c r="I531" s="134"/>
      <c r="J531" s="134"/>
      <c r="K531" s="134"/>
      <c r="L531" s="134" t="e" cm="1">
        <f t="array" aca="1" ref="L531" ca="1">_xll.RiskNormal(5.4702*LN(A531)-22.889,(5.4702*LN(A531)-22.889)*0.35,_xll.RiskTruncateP(0.05,0.95),_xll.RiskName("DMI"),_xll.RiskUnits("kg"))</f>
        <v>#NAME?</v>
      </c>
      <c r="M531" s="134" t="e" cm="1">
        <f t="array" aca="1" ref="M531" ca="1">_xll.RiskNormal(0.0243*L531,0.005*L531,_xll.RiskTruncateP(0.05,0.95),_xll.RiskName("Soil Intake"),_xll.RiskUnits("kg"))</f>
        <v>#NAME?</v>
      </c>
      <c r="N531" s="134" t="e">
        <f t="shared" ca="1" si="64"/>
        <v>#NAME?</v>
      </c>
      <c r="O531" s="134">
        <f t="shared" si="65"/>
        <v>0</v>
      </c>
      <c r="P531" s="134" t="e">
        <f t="shared" ca="1" si="62"/>
        <v>#NAME?</v>
      </c>
      <c r="Q531" s="134" t="e">
        <f t="shared" ca="1" si="62"/>
        <v>#NAME?</v>
      </c>
      <c r="R531" s="134" t="e">
        <f t="shared" ca="1" si="62"/>
        <v>#NAME?</v>
      </c>
      <c r="S531" s="134" t="e">
        <f t="shared" ca="1" si="66"/>
        <v>#NAME?</v>
      </c>
      <c r="T531" s="134" t="e" cm="1">
        <f t="array" aca="1" ref="T531" ca="1">U530-(U530*(0.5^(1/_xll.RiskNormal('SW7'!C$2,'SW7'!D$2,_xll.RiskTruncateP(0.05,0.95),_xll.RiskName("Halflife"),_xll.RiskUnits("d")))))</f>
        <v>#NAME?</v>
      </c>
      <c r="U531" s="134" t="e">
        <f t="shared" ca="1" si="67"/>
        <v>#NAME?</v>
      </c>
      <c r="V531" s="137" t="e" cm="1">
        <f t="array" aca="1" ref="V531" ca="1">(U531*_xll.RiskNormal('SW7'!C$3,'SW7'!D$3,_xll.RiskTruncateP(0.05,0.95),_xll.RiskName("PFAS MUSCLE FRAC"))/(B531*_xll.RiskNormal('SW7'!C$4,'SW7'!E$4,_xll.RiskTruncateP(0.05,0.95),_xll.RiskName("MUSCLE BW FRAC"))))/1000</f>
        <v>#NAME?</v>
      </c>
      <c r="W531" s="137" t="e" cm="1">
        <f t="array" aca="1" ref="W531" ca="1">V531/_xll.RiskNormal('SW7'!C$5,'SW7'!D$5,_xll.RiskTruncateP(0.05,0.95),_xll.RiskName("Serum Part"))</f>
        <v>#NAME?</v>
      </c>
    </row>
    <row r="532" spans="1:23" x14ac:dyDescent="0.35">
      <c r="A532" s="133">
        <f t="shared" si="63"/>
        <v>529</v>
      </c>
      <c r="B532" s="134" t="e" cm="1">
        <f t="array" aca="1" ref="B532" ca="1">B531+_xll.RiskNormal(0.5584 + 2*0.001787*A532 -3*0.00000155*A532^2 - 4*0.00000000133*A532^3,0.35*(0.5584 + 2*0.001787*A532 -3*0.00000155*A532^2 - 4*0.00000000133*A532^3),_xll.RiskTruncateP(0.05,0.95),_xll.RiskName("BW Gain"),_xll.RiskUnits("kg"))</f>
        <v>#NAME?</v>
      </c>
      <c r="C532" s="133" t="e" cm="1">
        <f t="array" aca="1" ref="C532" ca="1">_xll.RiskNormal(190,190*0.3941,_xll.RiskTruncateP(0.05,0.95),_xll.RiskName("Diet 1 Feed"),_xll.RiskUnits("ng/kg dry"))</f>
        <v>#NAME?</v>
      </c>
      <c r="D532" s="133">
        <v>0</v>
      </c>
      <c r="E532" s="163">
        <v>0</v>
      </c>
      <c r="F532" s="134"/>
      <c r="G532" s="134"/>
      <c r="H532" s="134"/>
      <c r="I532" s="134"/>
      <c r="J532" s="134"/>
      <c r="K532" s="134"/>
      <c r="L532" s="134" t="e" cm="1">
        <f t="array" aca="1" ref="L532" ca="1">_xll.RiskNormal(5.4702*LN(A532)-22.889,(5.4702*LN(A532)-22.889)*0.35,_xll.RiskTruncateP(0.05,0.95),_xll.RiskName("DMI"),_xll.RiskUnits("kg"))</f>
        <v>#NAME?</v>
      </c>
      <c r="M532" s="134" t="e" cm="1">
        <f t="array" aca="1" ref="M532" ca="1">_xll.RiskNormal(0.0243*L532,0.005*L532,_xll.RiskTruncateP(0.05,0.95),_xll.RiskName("Soil Intake"),_xll.RiskUnits("kg"))</f>
        <v>#NAME?</v>
      </c>
      <c r="N532" s="134" t="e">
        <f t="shared" ca="1" si="64"/>
        <v>#NAME?</v>
      </c>
      <c r="O532" s="134">
        <f t="shared" si="65"/>
        <v>0</v>
      </c>
      <c r="P532" s="134" t="e">
        <f t="shared" ca="1" si="62"/>
        <v>#NAME?</v>
      </c>
      <c r="Q532" s="134" t="e">
        <f t="shared" ca="1" si="62"/>
        <v>#NAME?</v>
      </c>
      <c r="R532" s="134" t="e">
        <f t="shared" ca="1" si="62"/>
        <v>#NAME?</v>
      </c>
      <c r="S532" s="134" t="e">
        <f t="shared" ca="1" si="66"/>
        <v>#NAME?</v>
      </c>
      <c r="T532" s="134" t="e" cm="1">
        <f t="array" aca="1" ref="T532" ca="1">U531-(U531*(0.5^(1/_xll.RiskNormal('SW7'!C$2,'SW7'!D$2,_xll.RiskTruncateP(0.05,0.95),_xll.RiskName("Halflife"),_xll.RiskUnits("d")))))</f>
        <v>#NAME?</v>
      </c>
      <c r="U532" s="134" t="e">
        <f t="shared" ca="1" si="67"/>
        <v>#NAME?</v>
      </c>
      <c r="V532" s="137" t="e" cm="1">
        <f t="array" aca="1" ref="V532" ca="1">(U532*_xll.RiskNormal('SW7'!C$3,'SW7'!D$3,_xll.RiskTruncateP(0.05,0.95),_xll.RiskName("PFAS MUSCLE FRAC"))/(B532*_xll.RiskNormal('SW7'!C$4,'SW7'!E$4,_xll.RiskTruncateP(0.05,0.95),_xll.RiskName("MUSCLE BW FRAC"))))/1000</f>
        <v>#NAME?</v>
      </c>
      <c r="W532" s="137" t="e" cm="1">
        <f t="array" aca="1" ref="W532" ca="1">V532/_xll.RiskNormal('SW7'!C$5,'SW7'!D$5,_xll.RiskTruncateP(0.05,0.95),_xll.RiskName("Serum Part"))</f>
        <v>#NAME?</v>
      </c>
    </row>
    <row r="533" spans="1:23" x14ac:dyDescent="0.35">
      <c r="A533" s="133">
        <f t="shared" si="63"/>
        <v>530</v>
      </c>
      <c r="B533" s="134" t="e" cm="1">
        <f t="array" aca="1" ref="B533" ca="1">B532+_xll.RiskNormal(0.5584 + 2*0.001787*A533 -3*0.00000155*A533^2 - 4*0.00000000133*A533^3,0.35*(0.5584 + 2*0.001787*A533 -3*0.00000155*A533^2 - 4*0.00000000133*A533^3),_xll.RiskTruncateP(0.05,0.95),_xll.RiskName("BW Gain"),_xll.RiskUnits("kg"))</f>
        <v>#NAME?</v>
      </c>
      <c r="C533" s="133" t="e" cm="1">
        <f t="array" aca="1" ref="C533" ca="1">_xll.RiskNormal(190,190*0.3941,_xll.RiskTruncateP(0.05,0.95),_xll.RiskName("Diet 1 Feed"),_xll.RiskUnits("ng/kg dry"))</f>
        <v>#NAME?</v>
      </c>
      <c r="D533" s="133">
        <v>0</v>
      </c>
      <c r="E533" s="163">
        <v>0</v>
      </c>
      <c r="F533" s="134"/>
      <c r="G533" s="134"/>
      <c r="H533" s="134"/>
      <c r="I533" s="134"/>
      <c r="J533" s="134"/>
      <c r="K533" s="134"/>
      <c r="L533" s="134" t="e" cm="1">
        <f t="array" aca="1" ref="L533" ca="1">_xll.RiskNormal(5.4702*LN(A533)-22.889,(5.4702*LN(A533)-22.889)*0.35,_xll.RiskTruncateP(0.05,0.95),_xll.RiskName("DMI"),_xll.RiskUnits("kg"))</f>
        <v>#NAME?</v>
      </c>
      <c r="M533" s="134" t="e" cm="1">
        <f t="array" aca="1" ref="M533" ca="1">_xll.RiskNormal(0.0243*L533,0.005*L533,_xll.RiskTruncateP(0.05,0.95),_xll.RiskName("Soil Intake"),_xll.RiskUnits("kg"))</f>
        <v>#NAME?</v>
      </c>
      <c r="N533" s="134" t="e">
        <f t="shared" ca="1" si="64"/>
        <v>#NAME?</v>
      </c>
      <c r="O533" s="134">
        <f t="shared" si="65"/>
        <v>0</v>
      </c>
      <c r="P533" s="134" t="e">
        <f t="shared" ca="1" si="62"/>
        <v>#NAME?</v>
      </c>
      <c r="Q533" s="134" t="e">
        <f t="shared" ca="1" si="62"/>
        <v>#NAME?</v>
      </c>
      <c r="R533" s="134" t="e">
        <f t="shared" ca="1" si="62"/>
        <v>#NAME?</v>
      </c>
      <c r="S533" s="134" t="e">
        <f t="shared" ca="1" si="66"/>
        <v>#NAME?</v>
      </c>
      <c r="T533" s="134" t="e" cm="1">
        <f t="array" aca="1" ref="T533" ca="1">U532-(U532*(0.5^(1/_xll.RiskNormal('SW7'!C$2,'SW7'!D$2,_xll.RiskTruncateP(0.05,0.95),_xll.RiskName("Halflife"),_xll.RiskUnits("d")))))</f>
        <v>#NAME?</v>
      </c>
      <c r="U533" s="134" t="e">
        <f t="shared" ca="1" si="67"/>
        <v>#NAME?</v>
      </c>
      <c r="V533" s="137" t="e" cm="1">
        <f t="array" aca="1" ref="V533" ca="1">(U533*_xll.RiskNormal('SW7'!C$3,'SW7'!D$3,_xll.RiskTruncateP(0.05,0.95),_xll.RiskName("PFAS MUSCLE FRAC"))/(B533*_xll.RiskNormal('SW7'!C$4,'SW7'!E$4,_xll.RiskTruncateP(0.05,0.95),_xll.RiskName("MUSCLE BW FRAC"))))/1000</f>
        <v>#NAME?</v>
      </c>
      <c r="W533" s="137" t="e" cm="1">
        <f t="array" aca="1" ref="W533" ca="1">V533/_xll.RiskNormal('SW7'!C$5,'SW7'!D$5,_xll.RiskTruncateP(0.05,0.95),_xll.RiskName("Serum Part"))</f>
        <v>#NAME?</v>
      </c>
    </row>
    <row r="534" spans="1:23" x14ac:dyDescent="0.35">
      <c r="A534" s="133">
        <f t="shared" si="63"/>
        <v>531</v>
      </c>
      <c r="B534" s="134" t="e" cm="1">
        <f t="array" aca="1" ref="B534" ca="1">B533+_xll.RiskNormal(0.5584 + 2*0.001787*A534 -3*0.00000155*A534^2 - 4*0.00000000133*A534^3,0.35*(0.5584 + 2*0.001787*A534 -3*0.00000155*A534^2 - 4*0.00000000133*A534^3),_xll.RiskTruncateP(0.05,0.95),_xll.RiskName("BW Gain"),_xll.RiskUnits("kg"))</f>
        <v>#NAME?</v>
      </c>
      <c r="C534" s="133" t="e" cm="1">
        <f t="array" aca="1" ref="C534" ca="1">_xll.RiskNormal(190,190*0.3941,_xll.RiskTruncateP(0.05,0.95),_xll.RiskName("Diet 1 Feed"),_xll.RiskUnits("ng/kg dry"))</f>
        <v>#NAME?</v>
      </c>
      <c r="D534" s="133">
        <v>0</v>
      </c>
      <c r="E534" s="163">
        <v>0</v>
      </c>
      <c r="F534" s="134"/>
      <c r="G534" s="134"/>
      <c r="H534" s="134"/>
      <c r="I534" s="134"/>
      <c r="J534" s="134"/>
      <c r="K534" s="134"/>
      <c r="L534" s="134" t="e" cm="1">
        <f t="array" aca="1" ref="L534" ca="1">_xll.RiskNormal(5.4702*LN(A534)-22.889,(5.4702*LN(A534)-22.889)*0.35,_xll.RiskTruncateP(0.05,0.95),_xll.RiskName("DMI"),_xll.RiskUnits("kg"))</f>
        <v>#NAME?</v>
      </c>
      <c r="M534" s="134" t="e" cm="1">
        <f t="array" aca="1" ref="M534" ca="1">_xll.RiskNormal(0.0243*L534,0.005*L534,_xll.RiskTruncateP(0.05,0.95),_xll.RiskName("Soil Intake"),_xll.RiskUnits("kg"))</f>
        <v>#NAME?</v>
      </c>
      <c r="N534" s="134" t="e">
        <f t="shared" ca="1" si="64"/>
        <v>#NAME?</v>
      </c>
      <c r="O534" s="134">
        <f t="shared" si="65"/>
        <v>0</v>
      </c>
      <c r="P534" s="134" t="e">
        <f t="shared" ca="1" si="62"/>
        <v>#NAME?</v>
      </c>
      <c r="Q534" s="134" t="e">
        <f t="shared" ca="1" si="62"/>
        <v>#NAME?</v>
      </c>
      <c r="R534" s="134" t="e">
        <f t="shared" ca="1" si="62"/>
        <v>#NAME?</v>
      </c>
      <c r="S534" s="134" t="e">
        <f t="shared" ca="1" si="66"/>
        <v>#NAME?</v>
      </c>
      <c r="T534" s="134" t="e" cm="1">
        <f t="array" aca="1" ref="T534" ca="1">U533-(U533*(0.5^(1/_xll.RiskNormal('SW7'!C$2,'SW7'!D$2,_xll.RiskTruncateP(0.05,0.95),_xll.RiskName("Halflife"),_xll.RiskUnits("d")))))</f>
        <v>#NAME?</v>
      </c>
      <c r="U534" s="134" t="e">
        <f t="shared" ca="1" si="67"/>
        <v>#NAME?</v>
      </c>
      <c r="V534" s="137" t="e" cm="1">
        <f t="array" aca="1" ref="V534" ca="1">(U534*_xll.RiskNormal('SW7'!C$3,'SW7'!D$3,_xll.RiskTruncateP(0.05,0.95),_xll.RiskName("PFAS MUSCLE FRAC"))/(B534*_xll.RiskNormal('SW7'!C$4,'SW7'!E$4,_xll.RiskTruncateP(0.05,0.95),_xll.RiskName("MUSCLE BW FRAC"))))/1000</f>
        <v>#NAME?</v>
      </c>
      <c r="W534" s="137" t="e" cm="1">
        <f t="array" aca="1" ref="W534" ca="1">V534/_xll.RiskNormal('SW7'!C$5,'SW7'!D$5,_xll.RiskTruncateP(0.05,0.95),_xll.RiskName("Serum Part"))</f>
        <v>#NAME?</v>
      </c>
    </row>
    <row r="535" spans="1:23" x14ac:dyDescent="0.35">
      <c r="A535" s="133">
        <f t="shared" si="63"/>
        <v>532</v>
      </c>
      <c r="B535" s="134" t="e" cm="1">
        <f t="array" aca="1" ref="B535" ca="1">B534+_xll.RiskNormal(0.5584 + 2*0.001787*A535 -3*0.00000155*A535^2 - 4*0.00000000133*A535^3,0.35*(0.5584 + 2*0.001787*A535 -3*0.00000155*A535^2 - 4*0.00000000133*A535^3),_xll.RiskTruncateP(0.05,0.95),_xll.RiskName("BW Gain"),_xll.RiskUnits("kg"))</f>
        <v>#NAME?</v>
      </c>
      <c r="C535" s="133" t="e" cm="1">
        <f t="array" aca="1" ref="C535" ca="1">_xll.RiskNormal(190,190*0.3941,_xll.RiskTruncateP(0.05,0.95),_xll.RiskName("Diet 1 Feed"),_xll.RiskUnits("ng/kg dry"))</f>
        <v>#NAME?</v>
      </c>
      <c r="D535" s="133">
        <v>0</v>
      </c>
      <c r="E535" s="163">
        <v>0</v>
      </c>
      <c r="F535" s="134"/>
      <c r="G535" s="134"/>
      <c r="H535" s="134"/>
      <c r="I535" s="134"/>
      <c r="J535" s="134"/>
      <c r="K535" s="134"/>
      <c r="L535" s="134" t="e" cm="1">
        <f t="array" aca="1" ref="L535" ca="1">_xll.RiskNormal(5.4702*LN(A535)-22.889,(5.4702*LN(A535)-22.889)*0.35,_xll.RiskTruncateP(0.05,0.95),_xll.RiskName("DMI"),_xll.RiskUnits("kg"))</f>
        <v>#NAME?</v>
      </c>
      <c r="M535" s="134" t="e" cm="1">
        <f t="array" aca="1" ref="M535" ca="1">_xll.RiskNormal(0.0243*L535,0.005*L535,_xll.RiskTruncateP(0.05,0.95),_xll.RiskName("Soil Intake"),_xll.RiskUnits("kg"))</f>
        <v>#NAME?</v>
      </c>
      <c r="N535" s="134" t="e">
        <f t="shared" ca="1" si="64"/>
        <v>#NAME?</v>
      </c>
      <c r="O535" s="134">
        <f t="shared" si="65"/>
        <v>0</v>
      </c>
      <c r="P535" s="134" t="e">
        <f t="shared" ca="1" si="62"/>
        <v>#NAME?</v>
      </c>
      <c r="Q535" s="134" t="e">
        <f t="shared" ca="1" si="62"/>
        <v>#NAME?</v>
      </c>
      <c r="R535" s="134" t="e">
        <f t="shared" ca="1" si="62"/>
        <v>#NAME?</v>
      </c>
      <c r="S535" s="134" t="e">
        <f t="shared" ca="1" si="66"/>
        <v>#NAME?</v>
      </c>
      <c r="T535" s="134" t="e" cm="1">
        <f t="array" aca="1" ref="T535" ca="1">U534-(U534*(0.5^(1/_xll.RiskNormal('SW7'!C$2,'SW7'!D$2,_xll.RiskTruncateP(0.05,0.95),_xll.RiskName("Halflife"),_xll.RiskUnits("d")))))</f>
        <v>#NAME?</v>
      </c>
      <c r="U535" s="134" t="e">
        <f t="shared" ca="1" si="67"/>
        <v>#NAME?</v>
      </c>
      <c r="V535" s="137" t="e" cm="1">
        <f t="array" aca="1" ref="V535" ca="1">(U535*_xll.RiskNormal('SW7'!C$3,'SW7'!D$3,_xll.RiskTruncateP(0.05,0.95),_xll.RiskName("PFAS MUSCLE FRAC"))/(B535*_xll.RiskNormal('SW7'!C$4,'SW7'!E$4,_xll.RiskTruncateP(0.05,0.95),_xll.RiskName("MUSCLE BW FRAC"))))/1000</f>
        <v>#NAME?</v>
      </c>
      <c r="W535" s="137" t="e" cm="1">
        <f t="array" aca="1" ref="W535" ca="1">V535/_xll.RiskNormal('SW7'!C$5,'SW7'!D$5,_xll.RiskTruncateP(0.05,0.95),_xll.RiskName("Serum Part"))</f>
        <v>#NAME?</v>
      </c>
    </row>
    <row r="536" spans="1:23" x14ac:dyDescent="0.35">
      <c r="A536" s="133">
        <f t="shared" si="63"/>
        <v>533</v>
      </c>
      <c r="B536" s="134" t="e" cm="1">
        <f t="array" aca="1" ref="B536" ca="1">B535+_xll.RiskNormal(0.5584 + 2*0.001787*A536 -3*0.00000155*A536^2 - 4*0.00000000133*A536^3,0.35*(0.5584 + 2*0.001787*A536 -3*0.00000155*A536^2 - 4*0.00000000133*A536^3),_xll.RiskTruncateP(0.05,0.95),_xll.RiskName("BW Gain"),_xll.RiskUnits("kg"))</f>
        <v>#NAME?</v>
      </c>
      <c r="C536" s="133" t="e" cm="1">
        <f t="array" aca="1" ref="C536" ca="1">_xll.RiskNormal(190,190*0.3941,_xll.RiskTruncateP(0.05,0.95),_xll.RiskName("Diet 1 Feed"),_xll.RiskUnits("ng/kg dry"))</f>
        <v>#NAME?</v>
      </c>
      <c r="D536" s="133">
        <v>0</v>
      </c>
      <c r="E536" s="163">
        <v>0</v>
      </c>
      <c r="F536" s="134"/>
      <c r="G536" s="134"/>
      <c r="H536" s="134"/>
      <c r="I536" s="134"/>
      <c r="J536" s="134"/>
      <c r="K536" s="134"/>
      <c r="L536" s="134" t="e" cm="1">
        <f t="array" aca="1" ref="L536" ca="1">_xll.RiskNormal(5.4702*LN(A536)-22.889,(5.4702*LN(A536)-22.889)*0.35,_xll.RiskTruncateP(0.05,0.95),_xll.RiskName("DMI"),_xll.RiskUnits("kg"))</f>
        <v>#NAME?</v>
      </c>
      <c r="M536" s="134" t="e" cm="1">
        <f t="array" aca="1" ref="M536" ca="1">_xll.RiskNormal(0.0243*L536,0.005*L536,_xll.RiskTruncateP(0.05,0.95),_xll.RiskName("Soil Intake"),_xll.RiskUnits("kg"))</f>
        <v>#NAME?</v>
      </c>
      <c r="N536" s="134" t="e">
        <f t="shared" ca="1" si="64"/>
        <v>#NAME?</v>
      </c>
      <c r="O536" s="134">
        <f t="shared" si="65"/>
        <v>0</v>
      </c>
      <c r="P536" s="134" t="e">
        <f t="shared" ca="1" si="62"/>
        <v>#NAME?</v>
      </c>
      <c r="Q536" s="134" t="e">
        <f t="shared" ca="1" si="62"/>
        <v>#NAME?</v>
      </c>
      <c r="R536" s="134" t="e">
        <f t="shared" ca="1" si="62"/>
        <v>#NAME?</v>
      </c>
      <c r="S536" s="134" t="e">
        <f t="shared" ca="1" si="66"/>
        <v>#NAME?</v>
      </c>
      <c r="T536" s="134" t="e" cm="1">
        <f t="array" aca="1" ref="T536" ca="1">U535-(U535*(0.5^(1/_xll.RiskNormal('SW7'!C$2,'SW7'!D$2,_xll.RiskTruncateP(0.05,0.95),_xll.RiskName("Halflife"),_xll.RiskUnits("d")))))</f>
        <v>#NAME?</v>
      </c>
      <c r="U536" s="134" t="e">
        <f t="shared" ca="1" si="67"/>
        <v>#NAME?</v>
      </c>
      <c r="V536" s="137" t="e" cm="1">
        <f t="array" aca="1" ref="V536" ca="1">(U536*_xll.RiskNormal('SW7'!C$3,'SW7'!D$3,_xll.RiskTruncateP(0.05,0.95),_xll.RiskName("PFAS MUSCLE FRAC"))/(B536*_xll.RiskNormal('SW7'!C$4,'SW7'!E$4,_xll.RiskTruncateP(0.05,0.95),_xll.RiskName("MUSCLE BW FRAC"))))/1000</f>
        <v>#NAME?</v>
      </c>
      <c r="W536" s="137" t="e" cm="1">
        <f t="array" aca="1" ref="W536" ca="1">V536/_xll.RiskNormal('SW7'!C$5,'SW7'!D$5,_xll.RiskTruncateP(0.05,0.95),_xll.RiskName("Serum Part"))</f>
        <v>#NAME?</v>
      </c>
    </row>
    <row r="537" spans="1:23" x14ac:dyDescent="0.35">
      <c r="A537" s="133">
        <f t="shared" si="63"/>
        <v>534</v>
      </c>
      <c r="B537" s="134" t="e" cm="1">
        <f t="array" aca="1" ref="B537" ca="1">B536+_xll.RiskNormal(0.5584 + 2*0.001787*A537 -3*0.00000155*A537^2 - 4*0.00000000133*A537^3,0.35*(0.5584 + 2*0.001787*A537 -3*0.00000155*A537^2 - 4*0.00000000133*A537^3),_xll.RiskTruncateP(0.05,0.95),_xll.RiskName("BW Gain"),_xll.RiskUnits("kg"))</f>
        <v>#NAME?</v>
      </c>
      <c r="C537" s="133" t="e" cm="1">
        <f t="array" aca="1" ref="C537" ca="1">_xll.RiskNormal(190,190*0.3941,_xll.RiskTruncateP(0.05,0.95),_xll.RiskName("Diet 1 Feed"),_xll.RiskUnits("ng/kg dry"))</f>
        <v>#NAME?</v>
      </c>
      <c r="D537" s="133">
        <v>0</v>
      </c>
      <c r="E537" s="163">
        <v>0</v>
      </c>
      <c r="F537" s="134"/>
      <c r="G537" s="134"/>
      <c r="H537" s="134"/>
      <c r="I537" s="134"/>
      <c r="J537" s="134"/>
      <c r="K537" s="134"/>
      <c r="L537" s="134" t="e" cm="1">
        <f t="array" aca="1" ref="L537" ca="1">_xll.RiskNormal(5.4702*LN(A537)-22.889,(5.4702*LN(A537)-22.889)*0.35,_xll.RiskTruncateP(0.05,0.95),_xll.RiskName("DMI"),_xll.RiskUnits("kg"))</f>
        <v>#NAME?</v>
      </c>
      <c r="M537" s="134" t="e" cm="1">
        <f t="array" aca="1" ref="M537" ca="1">_xll.RiskNormal(0.0243*L537,0.005*L537,_xll.RiskTruncateP(0.05,0.95),_xll.RiskName("Soil Intake"),_xll.RiskUnits("kg"))</f>
        <v>#NAME?</v>
      </c>
      <c r="N537" s="134" t="e">
        <f t="shared" ca="1" si="64"/>
        <v>#NAME?</v>
      </c>
      <c r="O537" s="134">
        <f t="shared" si="65"/>
        <v>0</v>
      </c>
      <c r="P537" s="134" t="e">
        <f t="shared" ca="1" si="62"/>
        <v>#NAME?</v>
      </c>
      <c r="Q537" s="134" t="e">
        <f t="shared" ca="1" si="62"/>
        <v>#NAME?</v>
      </c>
      <c r="R537" s="134" t="e">
        <f t="shared" ca="1" si="62"/>
        <v>#NAME?</v>
      </c>
      <c r="S537" s="134" t="e">
        <f t="shared" ca="1" si="66"/>
        <v>#NAME?</v>
      </c>
      <c r="T537" s="134" t="e" cm="1">
        <f t="array" aca="1" ref="T537" ca="1">U536-(U536*(0.5^(1/_xll.RiskNormal('SW7'!C$2,'SW7'!D$2,_xll.RiskTruncateP(0.05,0.95),_xll.RiskName("Halflife"),_xll.RiskUnits("d")))))</f>
        <v>#NAME?</v>
      </c>
      <c r="U537" s="134" t="e">
        <f t="shared" ca="1" si="67"/>
        <v>#NAME?</v>
      </c>
      <c r="V537" s="137" t="e" cm="1">
        <f t="array" aca="1" ref="V537" ca="1">(U537*_xll.RiskNormal('SW7'!C$3,'SW7'!D$3,_xll.RiskTruncateP(0.05,0.95),_xll.RiskName("PFAS MUSCLE FRAC"))/(B537*_xll.RiskNormal('SW7'!C$4,'SW7'!E$4,_xll.RiskTruncateP(0.05,0.95),_xll.RiskName("MUSCLE BW FRAC"))))/1000</f>
        <v>#NAME?</v>
      </c>
      <c r="W537" s="137" t="e" cm="1">
        <f t="array" aca="1" ref="W537" ca="1">V537/_xll.RiskNormal('SW7'!C$5,'SW7'!D$5,_xll.RiskTruncateP(0.05,0.95),_xll.RiskName("Serum Part"))</f>
        <v>#NAME?</v>
      </c>
    </row>
    <row r="538" spans="1:23" x14ac:dyDescent="0.35">
      <c r="A538" s="133">
        <f t="shared" si="63"/>
        <v>535</v>
      </c>
      <c r="B538" s="134" t="e" cm="1">
        <f t="array" aca="1" ref="B538" ca="1">B537+_xll.RiskNormal(0.5584 + 2*0.001787*A538 -3*0.00000155*A538^2 - 4*0.00000000133*A538^3,0.35*(0.5584 + 2*0.001787*A538 -3*0.00000155*A538^2 - 4*0.00000000133*A538^3),_xll.RiskTruncateP(0.05,0.95),_xll.RiskName("BW Gain"),_xll.RiskUnits("kg"))</f>
        <v>#NAME?</v>
      </c>
      <c r="C538" s="133" t="e" cm="1">
        <f t="array" aca="1" ref="C538" ca="1">_xll.RiskNormal(190,190*0.3941,_xll.RiskTruncateP(0.05,0.95),_xll.RiskName("Diet 1 Feed"),_xll.RiskUnits("ng/kg dry"))</f>
        <v>#NAME?</v>
      </c>
      <c r="D538" s="133">
        <v>0</v>
      </c>
      <c r="E538" s="163">
        <v>0</v>
      </c>
      <c r="F538" s="134"/>
      <c r="G538" s="134"/>
      <c r="H538" s="134"/>
      <c r="I538" s="134"/>
      <c r="J538" s="134"/>
      <c r="K538" s="134"/>
      <c r="L538" s="134" t="e" cm="1">
        <f t="array" aca="1" ref="L538" ca="1">_xll.RiskNormal(5.4702*LN(A538)-22.889,(5.4702*LN(A538)-22.889)*0.35,_xll.RiskTruncateP(0.05,0.95),_xll.RiskName("DMI"),_xll.RiskUnits("kg"))</f>
        <v>#NAME?</v>
      </c>
      <c r="M538" s="134" t="e" cm="1">
        <f t="array" aca="1" ref="M538" ca="1">_xll.RiskNormal(0.0243*L538,0.005*L538,_xll.RiskTruncateP(0.05,0.95),_xll.RiskName("Soil Intake"),_xll.RiskUnits("kg"))</f>
        <v>#NAME?</v>
      </c>
      <c r="N538" s="134" t="e">
        <f t="shared" ca="1" si="64"/>
        <v>#NAME?</v>
      </c>
      <c r="O538" s="134">
        <f t="shared" si="65"/>
        <v>0</v>
      </c>
      <c r="P538" s="134" t="e">
        <f t="shared" ca="1" si="62"/>
        <v>#NAME?</v>
      </c>
      <c r="Q538" s="134" t="e">
        <f t="shared" ca="1" si="62"/>
        <v>#NAME?</v>
      </c>
      <c r="R538" s="134" t="e">
        <f t="shared" ca="1" si="62"/>
        <v>#NAME?</v>
      </c>
      <c r="S538" s="134" t="e">
        <f t="shared" ca="1" si="66"/>
        <v>#NAME?</v>
      </c>
      <c r="T538" s="134" t="e" cm="1">
        <f t="array" aca="1" ref="T538" ca="1">U537-(U537*(0.5^(1/_xll.RiskNormal('SW7'!C$2,'SW7'!D$2,_xll.RiskTruncateP(0.05,0.95),_xll.RiskName("Halflife"),_xll.RiskUnits("d")))))</f>
        <v>#NAME?</v>
      </c>
      <c r="U538" s="134" t="e">
        <f t="shared" ca="1" si="67"/>
        <v>#NAME?</v>
      </c>
      <c r="V538" s="137" t="e" cm="1">
        <f t="array" aca="1" ref="V538" ca="1">(U538*_xll.RiskNormal('SW7'!C$3,'SW7'!D$3,_xll.RiskTruncateP(0.05,0.95),_xll.RiskName("PFAS MUSCLE FRAC"))/(B538*_xll.RiskNormal('SW7'!C$4,'SW7'!E$4,_xll.RiskTruncateP(0.05,0.95),_xll.RiskName("MUSCLE BW FRAC"))))/1000</f>
        <v>#NAME?</v>
      </c>
      <c r="W538" s="137" t="e" cm="1">
        <f t="array" aca="1" ref="W538" ca="1">V538/_xll.RiskNormal('SW7'!C$5,'SW7'!D$5,_xll.RiskTruncateP(0.05,0.95),_xll.RiskName("Serum Part"))</f>
        <v>#NAME?</v>
      </c>
    </row>
    <row r="539" spans="1:23" x14ac:dyDescent="0.35">
      <c r="A539" s="133">
        <f t="shared" si="63"/>
        <v>536</v>
      </c>
      <c r="B539" s="134" t="e" cm="1">
        <f t="array" aca="1" ref="B539" ca="1">B538+_xll.RiskNormal(0.5584 + 2*0.001787*A539 -3*0.00000155*A539^2 - 4*0.00000000133*A539^3,0.35*(0.5584 + 2*0.001787*A539 -3*0.00000155*A539^2 - 4*0.00000000133*A539^3),_xll.RiskTruncateP(0.05,0.95),_xll.RiskName("BW Gain"),_xll.RiskUnits("kg"))</f>
        <v>#NAME?</v>
      </c>
      <c r="C539" s="133" t="e" cm="1">
        <f t="array" aca="1" ref="C539" ca="1">_xll.RiskNormal(190,190*0.3941,_xll.RiskTruncateP(0.05,0.95),_xll.RiskName("Diet 1 Feed"),_xll.RiskUnits("ng/kg dry"))</f>
        <v>#NAME?</v>
      </c>
      <c r="D539" s="133">
        <v>0</v>
      </c>
      <c r="E539" s="163">
        <v>0</v>
      </c>
      <c r="F539" s="134"/>
      <c r="G539" s="134"/>
      <c r="H539" s="134"/>
      <c r="I539" s="134"/>
      <c r="J539" s="134"/>
      <c r="K539" s="134"/>
      <c r="L539" s="134" t="e" cm="1">
        <f t="array" aca="1" ref="L539" ca="1">_xll.RiskNormal(5.4702*LN(A539)-22.889,(5.4702*LN(A539)-22.889)*0.35,_xll.RiskTruncateP(0.05,0.95),_xll.RiskName("DMI"),_xll.RiskUnits("kg"))</f>
        <v>#NAME?</v>
      </c>
      <c r="M539" s="134" t="e" cm="1">
        <f t="array" aca="1" ref="M539" ca="1">_xll.RiskNormal(0.0243*L539,0.005*L539,_xll.RiskTruncateP(0.05,0.95),_xll.RiskName("Soil Intake"),_xll.RiskUnits("kg"))</f>
        <v>#NAME?</v>
      </c>
      <c r="N539" s="134" t="e">
        <f t="shared" ca="1" si="64"/>
        <v>#NAME?</v>
      </c>
      <c r="O539" s="134">
        <f t="shared" si="65"/>
        <v>0</v>
      </c>
      <c r="P539" s="134" t="e">
        <f t="shared" ca="1" si="62"/>
        <v>#NAME?</v>
      </c>
      <c r="Q539" s="134" t="e">
        <f t="shared" ca="1" si="62"/>
        <v>#NAME?</v>
      </c>
      <c r="R539" s="134" t="e">
        <f t="shared" ca="1" si="62"/>
        <v>#NAME?</v>
      </c>
      <c r="S539" s="134" t="e">
        <f t="shared" ca="1" si="66"/>
        <v>#NAME?</v>
      </c>
      <c r="T539" s="134" t="e" cm="1">
        <f t="array" aca="1" ref="T539" ca="1">U538-(U538*(0.5^(1/_xll.RiskNormal('SW7'!C$2,'SW7'!D$2,_xll.RiskTruncateP(0.05,0.95),_xll.RiskName("Halflife"),_xll.RiskUnits("d")))))</f>
        <v>#NAME?</v>
      </c>
      <c r="U539" s="134" t="e">
        <f t="shared" ca="1" si="67"/>
        <v>#NAME?</v>
      </c>
      <c r="V539" s="137" t="e" cm="1">
        <f t="array" aca="1" ref="V539" ca="1">(U539*_xll.RiskNormal('SW7'!C$3,'SW7'!D$3,_xll.RiskTruncateP(0.05,0.95),_xll.RiskName("PFAS MUSCLE FRAC"))/(B539*_xll.RiskNormal('SW7'!C$4,'SW7'!E$4,_xll.RiskTruncateP(0.05,0.95),_xll.RiskName("MUSCLE BW FRAC"))))/1000</f>
        <v>#NAME?</v>
      </c>
      <c r="W539" s="137" t="e" cm="1">
        <f t="array" aca="1" ref="W539" ca="1">V539/_xll.RiskNormal('SW7'!C$5,'SW7'!D$5,_xll.RiskTruncateP(0.05,0.95),_xll.RiskName("Serum Part"))</f>
        <v>#NAME?</v>
      </c>
    </row>
    <row r="540" spans="1:23" x14ac:dyDescent="0.35">
      <c r="A540" s="133">
        <f t="shared" si="63"/>
        <v>537</v>
      </c>
      <c r="B540" s="134" t="e" cm="1">
        <f t="array" aca="1" ref="B540" ca="1">B539+_xll.RiskNormal(0.5584 + 2*0.001787*A540 -3*0.00000155*A540^2 - 4*0.00000000133*A540^3,0.35*(0.5584 + 2*0.001787*A540 -3*0.00000155*A540^2 - 4*0.00000000133*A540^3),_xll.RiskTruncateP(0.05,0.95),_xll.RiskName("BW Gain"),_xll.RiskUnits("kg"))</f>
        <v>#NAME?</v>
      </c>
      <c r="C540" s="133" t="e" cm="1">
        <f t="array" aca="1" ref="C540" ca="1">_xll.RiskNormal(190,190*0.3941,_xll.RiskTruncateP(0.05,0.95),_xll.RiskName("Diet 1 Feed"),_xll.RiskUnits("ng/kg dry"))</f>
        <v>#NAME?</v>
      </c>
      <c r="D540" s="133">
        <v>0</v>
      </c>
      <c r="E540" s="163">
        <v>0</v>
      </c>
      <c r="F540" s="134"/>
      <c r="G540" s="134"/>
      <c r="H540" s="134"/>
      <c r="I540" s="134"/>
      <c r="J540" s="134"/>
      <c r="K540" s="134"/>
      <c r="L540" s="134" t="e" cm="1">
        <f t="array" aca="1" ref="L540" ca="1">_xll.RiskNormal(5.4702*LN(A540)-22.889,(5.4702*LN(A540)-22.889)*0.35,_xll.RiskTruncateP(0.05,0.95),_xll.RiskName("DMI"),_xll.RiskUnits("kg"))</f>
        <v>#NAME?</v>
      </c>
      <c r="M540" s="134" t="e" cm="1">
        <f t="array" aca="1" ref="M540" ca="1">_xll.RiskNormal(0.0243*L540,0.005*L540,_xll.RiskTruncateP(0.05,0.95),_xll.RiskName("Soil Intake"),_xll.RiskUnits("kg"))</f>
        <v>#NAME?</v>
      </c>
      <c r="N540" s="134" t="e">
        <f t="shared" ca="1" si="64"/>
        <v>#NAME?</v>
      </c>
      <c r="O540" s="134">
        <f t="shared" si="65"/>
        <v>0</v>
      </c>
      <c r="P540" s="134" t="e">
        <f t="shared" ca="1" si="62"/>
        <v>#NAME?</v>
      </c>
      <c r="Q540" s="134" t="e">
        <f t="shared" ca="1" si="62"/>
        <v>#NAME?</v>
      </c>
      <c r="R540" s="134" t="e">
        <f t="shared" ca="1" si="62"/>
        <v>#NAME?</v>
      </c>
      <c r="S540" s="134" t="e">
        <f t="shared" ca="1" si="66"/>
        <v>#NAME?</v>
      </c>
      <c r="T540" s="134" t="e" cm="1">
        <f t="array" aca="1" ref="T540" ca="1">U539-(U539*(0.5^(1/_xll.RiskNormal('SW7'!C$2,'SW7'!D$2,_xll.RiskTruncateP(0.05,0.95),_xll.RiskName("Halflife"),_xll.RiskUnits("d")))))</f>
        <v>#NAME?</v>
      </c>
      <c r="U540" s="134" t="e">
        <f t="shared" ca="1" si="67"/>
        <v>#NAME?</v>
      </c>
      <c r="V540" s="137" t="e" cm="1">
        <f t="array" aca="1" ref="V540" ca="1">(U540*_xll.RiskNormal('SW7'!C$3,'SW7'!D$3,_xll.RiskTruncateP(0.05,0.95),_xll.RiskName("PFAS MUSCLE FRAC"))/(B540*_xll.RiskNormal('SW7'!C$4,'SW7'!E$4,_xll.RiskTruncateP(0.05,0.95),_xll.RiskName("MUSCLE BW FRAC"))))/1000</f>
        <v>#NAME?</v>
      </c>
      <c r="W540" s="137" t="e" cm="1">
        <f t="array" aca="1" ref="W540" ca="1">V540/_xll.RiskNormal('SW7'!C$5,'SW7'!D$5,_xll.RiskTruncateP(0.05,0.95),_xll.RiskName("Serum Part"))</f>
        <v>#NAME?</v>
      </c>
    </row>
    <row r="541" spans="1:23" x14ac:dyDescent="0.35">
      <c r="A541" s="133">
        <f t="shared" si="63"/>
        <v>538</v>
      </c>
      <c r="B541" s="134" t="e" cm="1">
        <f t="array" aca="1" ref="B541" ca="1">B540+_xll.RiskNormal(0.5584 + 2*0.001787*A541 -3*0.00000155*A541^2 - 4*0.00000000133*A541^3,0.35*(0.5584 + 2*0.001787*A541 -3*0.00000155*A541^2 - 4*0.00000000133*A541^3),_xll.RiskTruncateP(0.05,0.95),_xll.RiskName("BW Gain"),_xll.RiskUnits("kg"))</f>
        <v>#NAME?</v>
      </c>
      <c r="C541" s="133" t="e" cm="1">
        <f t="array" aca="1" ref="C541" ca="1">_xll.RiskNormal(190,190*0.3941,_xll.RiskTruncateP(0.05,0.95),_xll.RiskName("Diet 1 Feed"),_xll.RiskUnits("ng/kg dry"))</f>
        <v>#NAME?</v>
      </c>
      <c r="D541" s="133">
        <v>0</v>
      </c>
      <c r="E541" s="163">
        <v>0</v>
      </c>
      <c r="F541" s="134"/>
      <c r="G541" s="134"/>
      <c r="H541" s="134"/>
      <c r="I541" s="134"/>
      <c r="J541" s="134"/>
      <c r="K541" s="134"/>
      <c r="L541" s="134" t="e" cm="1">
        <f t="array" aca="1" ref="L541" ca="1">_xll.RiskNormal(5.4702*LN(A541)-22.889,(5.4702*LN(A541)-22.889)*0.35,_xll.RiskTruncateP(0.05,0.95),_xll.RiskName("DMI"),_xll.RiskUnits("kg"))</f>
        <v>#NAME?</v>
      </c>
      <c r="M541" s="134" t="e" cm="1">
        <f t="array" aca="1" ref="M541" ca="1">_xll.RiskNormal(0.0243*L541,0.005*L541,_xll.RiskTruncateP(0.05,0.95),_xll.RiskName("Soil Intake"),_xll.RiskUnits("kg"))</f>
        <v>#NAME?</v>
      </c>
      <c r="N541" s="134" t="e">
        <f t="shared" ca="1" si="64"/>
        <v>#NAME?</v>
      </c>
      <c r="O541" s="134">
        <f t="shared" si="65"/>
        <v>0</v>
      </c>
      <c r="P541" s="134" t="e">
        <f t="shared" ca="1" si="62"/>
        <v>#NAME?</v>
      </c>
      <c r="Q541" s="134" t="e">
        <f t="shared" ca="1" si="62"/>
        <v>#NAME?</v>
      </c>
      <c r="R541" s="134" t="e">
        <f t="shared" ca="1" si="62"/>
        <v>#NAME?</v>
      </c>
      <c r="S541" s="134" t="e">
        <f t="shared" ca="1" si="66"/>
        <v>#NAME?</v>
      </c>
      <c r="T541" s="134" t="e" cm="1">
        <f t="array" aca="1" ref="T541" ca="1">U540-(U540*(0.5^(1/_xll.RiskNormal('SW7'!C$2,'SW7'!D$2,_xll.RiskTruncateP(0.05,0.95),_xll.RiskName("Halflife"),_xll.RiskUnits("d")))))</f>
        <v>#NAME?</v>
      </c>
      <c r="U541" s="134" t="e">
        <f t="shared" ca="1" si="67"/>
        <v>#NAME?</v>
      </c>
      <c r="V541" s="137" t="e" cm="1">
        <f t="array" aca="1" ref="V541" ca="1">(U541*_xll.RiskNormal('SW7'!C$3,'SW7'!D$3,_xll.RiskTruncateP(0.05,0.95),_xll.RiskName("PFAS MUSCLE FRAC"))/(B541*_xll.RiskNormal('SW7'!C$4,'SW7'!E$4,_xll.RiskTruncateP(0.05,0.95),_xll.RiskName("MUSCLE BW FRAC"))))/1000</f>
        <v>#NAME?</v>
      </c>
      <c r="W541" s="137" t="e" cm="1">
        <f t="array" aca="1" ref="W541" ca="1">V541/_xll.RiskNormal('SW7'!C$5,'SW7'!D$5,_xll.RiskTruncateP(0.05,0.95),_xll.RiskName("Serum Part"))</f>
        <v>#NAME?</v>
      </c>
    </row>
    <row r="542" spans="1:23" x14ac:dyDescent="0.35">
      <c r="A542" s="133">
        <f t="shared" si="63"/>
        <v>539</v>
      </c>
      <c r="B542" s="134" t="e" cm="1">
        <f t="array" aca="1" ref="B542" ca="1">B541+_xll.RiskNormal(0.5584 + 2*0.001787*A542 -3*0.00000155*A542^2 - 4*0.00000000133*A542^3,0.35*(0.5584 + 2*0.001787*A542 -3*0.00000155*A542^2 - 4*0.00000000133*A542^3),_xll.RiskTruncateP(0.05,0.95),_xll.RiskName("BW Gain"),_xll.RiskUnits("kg"))</f>
        <v>#NAME?</v>
      </c>
      <c r="C542" s="133" t="e" cm="1">
        <f t="array" aca="1" ref="C542" ca="1">_xll.RiskNormal(190,190*0.3941,_xll.RiskTruncateP(0.05,0.95),_xll.RiskName("Diet 1 Feed"),_xll.RiskUnits("ng/kg dry"))</f>
        <v>#NAME?</v>
      </c>
      <c r="D542" s="133">
        <v>0</v>
      </c>
      <c r="E542" s="163">
        <v>0</v>
      </c>
      <c r="F542" s="134"/>
      <c r="G542" s="134"/>
      <c r="H542" s="134"/>
      <c r="I542" s="134"/>
      <c r="J542" s="134"/>
      <c r="K542" s="134"/>
      <c r="L542" s="134" t="e" cm="1">
        <f t="array" aca="1" ref="L542" ca="1">_xll.RiskNormal(5.4702*LN(A542)-22.889,(5.4702*LN(A542)-22.889)*0.35,_xll.RiskTruncateP(0.05,0.95),_xll.RiskName("DMI"),_xll.RiskUnits("kg"))</f>
        <v>#NAME?</v>
      </c>
      <c r="M542" s="134" t="e" cm="1">
        <f t="array" aca="1" ref="M542" ca="1">_xll.RiskNormal(0.0243*L542,0.005*L542,_xll.RiskTruncateP(0.05,0.95),_xll.RiskName("Soil Intake"),_xll.RiskUnits("kg"))</f>
        <v>#NAME?</v>
      </c>
      <c r="N542" s="134" t="e">
        <f t="shared" ca="1" si="64"/>
        <v>#NAME?</v>
      </c>
      <c r="O542" s="134">
        <f t="shared" si="65"/>
        <v>0</v>
      </c>
      <c r="P542" s="134" t="e">
        <f t="shared" ca="1" si="62"/>
        <v>#NAME?</v>
      </c>
      <c r="Q542" s="134" t="e">
        <f t="shared" ca="1" si="62"/>
        <v>#NAME?</v>
      </c>
      <c r="R542" s="134" t="e">
        <f t="shared" ca="1" si="62"/>
        <v>#NAME?</v>
      </c>
      <c r="S542" s="134" t="e">
        <f t="shared" ca="1" si="66"/>
        <v>#NAME?</v>
      </c>
      <c r="T542" s="134" t="e" cm="1">
        <f t="array" aca="1" ref="T542" ca="1">U541-(U541*(0.5^(1/_xll.RiskNormal('SW7'!C$2,'SW7'!D$2,_xll.RiskTruncateP(0.05,0.95),_xll.RiskName("Halflife"),_xll.RiskUnits("d")))))</f>
        <v>#NAME?</v>
      </c>
      <c r="U542" s="134" t="e">
        <f t="shared" ca="1" si="67"/>
        <v>#NAME?</v>
      </c>
      <c r="V542" s="137" t="e" cm="1">
        <f t="array" aca="1" ref="V542" ca="1">(U542*_xll.RiskNormal('SW7'!C$3,'SW7'!D$3,_xll.RiskTruncateP(0.05,0.95),_xll.RiskName("PFAS MUSCLE FRAC"))/(B542*_xll.RiskNormal('SW7'!C$4,'SW7'!E$4,_xll.RiskTruncateP(0.05,0.95),_xll.RiskName("MUSCLE BW FRAC"))))/1000</f>
        <v>#NAME?</v>
      </c>
      <c r="W542" s="137" t="e" cm="1">
        <f t="array" aca="1" ref="W542" ca="1">V542/_xll.RiskNormal('SW7'!C$5,'SW7'!D$5,_xll.RiskTruncateP(0.05,0.95),_xll.RiskName("Serum Part"))</f>
        <v>#NAME?</v>
      </c>
    </row>
    <row r="543" spans="1:23" x14ac:dyDescent="0.35">
      <c r="A543" s="133">
        <f t="shared" si="63"/>
        <v>540</v>
      </c>
      <c r="B543" s="134" t="e" cm="1">
        <f t="array" aca="1" ref="B543" ca="1">B542+_xll.RiskNormal(0.32,0.112,_xll.RiskTruncateP(0.05,0.95),_xll.RiskName("BW Gain 2"),_xll.RiskUnits("kg"))</f>
        <v>#NAME?</v>
      </c>
      <c r="C543" s="133" t="e" cm="1">
        <f t="array" aca="1" ref="C543" ca="1">_xll.RiskNormal(190,190*0.3941,_xll.RiskTruncateP(0.05,0.95),_xll.RiskName("Diet 1 Feed"),_xll.RiskUnits("ng/kg dry"))</f>
        <v>#NAME?</v>
      </c>
      <c r="D543" s="133">
        <v>0</v>
      </c>
      <c r="E543" s="163">
        <v>0</v>
      </c>
      <c r="F543" s="134"/>
      <c r="G543" s="134"/>
      <c r="H543" s="134"/>
      <c r="I543" s="134"/>
      <c r="J543" s="134"/>
      <c r="K543" s="134"/>
      <c r="L543" s="134" t="e" cm="1">
        <f t="array" aca="1" ref="L543" ca="1">_xll.RiskNormal(5.4702*LN(A543)-22.889,(5.4702*LN(A543)-22.889)*0.35,_xll.RiskTruncateP(0.05,0.95),_xll.RiskName("DMI"),_xll.RiskUnits("kg"))</f>
        <v>#NAME?</v>
      </c>
      <c r="M543" s="134" t="e" cm="1">
        <f t="array" aca="1" ref="M543" ca="1">_xll.RiskNormal(0.0243*L543,0.005*L543,_xll.RiskTruncateP(0.05,0.95),_xll.RiskName("Soil Intake"),_xll.RiskUnits("kg"))</f>
        <v>#NAME?</v>
      </c>
      <c r="N543" s="134" t="e">
        <f t="shared" ca="1" si="64"/>
        <v>#NAME?</v>
      </c>
      <c r="O543" s="134">
        <f t="shared" si="65"/>
        <v>0</v>
      </c>
      <c r="P543" s="134" t="e">
        <f t="shared" ca="1" si="62"/>
        <v>#NAME?</v>
      </c>
      <c r="Q543" s="134" t="e">
        <f t="shared" ca="1" si="62"/>
        <v>#NAME?</v>
      </c>
      <c r="R543" s="134" t="e">
        <f t="shared" ca="1" si="62"/>
        <v>#NAME?</v>
      </c>
      <c r="S543" s="134" t="e">
        <f t="shared" ca="1" si="66"/>
        <v>#NAME?</v>
      </c>
      <c r="T543" s="134" t="e" cm="1">
        <f t="array" aca="1" ref="T543" ca="1">U542-(U542*(0.5^(1/_xll.RiskNormal('SW7'!C$2,'SW7'!D$2,_xll.RiskTruncateP(0.05,0.95),_xll.RiskName("Halflife"),_xll.RiskUnits("d")))))</f>
        <v>#NAME?</v>
      </c>
      <c r="U543" s="134" t="e">
        <f t="shared" ca="1" si="67"/>
        <v>#NAME?</v>
      </c>
      <c r="V543" s="137" t="e" cm="1">
        <f t="array" aca="1" ref="V543" ca="1">_xll.RiskOutput("Day540_Muscle")+(U543*_xll.RiskNormal('SW7'!C$3,'SW7'!D$3,_xll.RiskTruncateP(0.05,0.95),_xll.RiskName("PFAS MUSCLE FRAC"))/(B543*_xll.RiskNormal('SW7'!C$4,'SW7'!E$4,_xll.RiskTruncateP(0.05,0.95),_xll.RiskName("MUSCLE BW FRAC"))))/1000</f>
        <v>#NAME?</v>
      </c>
      <c r="W543" s="137" t="e" cm="1">
        <f t="array" aca="1" ref="W543" ca="1">V543/_xll.RiskNormal('SW7'!C$5,'SW7'!D$5,_xll.RiskTruncateP(0.05,0.95),_xll.RiskName("Serum Part"))</f>
        <v>#NAME?</v>
      </c>
    </row>
  </sheetData>
  <pageMargins left="0.7" right="0.7" top="0.75" bottom="0.75" header="0.3" footer="0.3"/>
  <pageSetup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F204-A20E-4A45-9A01-BA61790ABD80}">
  <sheetPr>
    <outlinePr summaryBelow="0"/>
    <pageSetUpPr fitToPage="1"/>
  </sheetPr>
  <dimension ref="A1:K56"/>
  <sheetViews>
    <sheetView showGridLines="0" workbookViewId="0">
      <selection activeCell="O50" sqref="O50"/>
    </sheetView>
  </sheetViews>
  <sheetFormatPr defaultColWidth="8.88671875" defaultRowHeight="14.4" x14ac:dyDescent="0.3"/>
  <cols>
    <col min="1" max="1" width="10.33203125" style="4" customWidth="1"/>
    <col min="2" max="2" width="3.44140625" style="4" customWidth="1"/>
    <col min="3" max="3" width="19" style="4" customWidth="1"/>
    <col min="4" max="4" width="15.33203125" style="4" customWidth="1"/>
    <col min="5" max="5" width="1.44140625" style="4" customWidth="1"/>
    <col min="6" max="6" width="5.6640625" style="4" customWidth="1"/>
    <col min="7" max="7" width="16.44140625" style="4" customWidth="1"/>
    <col min="8" max="8" width="1.109375" style="4" customWidth="1"/>
    <col min="9" max="9" width="11.109375" style="4" customWidth="1"/>
    <col min="10" max="10" width="10.5546875" style="4" customWidth="1"/>
    <col min="11" max="11" width="1.5546875" style="4" customWidth="1"/>
    <col min="12" max="16384" width="8.88671875" style="4"/>
  </cols>
  <sheetData>
    <row r="1" spans="1:11" ht="17.25" customHeight="1" x14ac:dyDescent="0.3">
      <c r="C1" s="202" t="s">
        <v>371</v>
      </c>
      <c r="D1" s="202"/>
      <c r="E1" s="202"/>
      <c r="F1" s="202"/>
      <c r="G1" s="202"/>
      <c r="H1" s="202"/>
      <c r="I1" s="202"/>
      <c r="J1" s="202"/>
      <c r="K1" s="202"/>
    </row>
    <row r="2" spans="1:11" ht="12.75" customHeight="1" x14ac:dyDescent="0.3">
      <c r="C2" s="168" t="s">
        <v>269</v>
      </c>
      <c r="D2" s="203" t="s">
        <v>270</v>
      </c>
      <c r="E2" s="203"/>
      <c r="F2" s="203"/>
      <c r="G2" s="203"/>
      <c r="H2" s="203"/>
      <c r="I2" s="203"/>
      <c r="J2" s="203"/>
      <c r="K2" s="172"/>
    </row>
    <row r="3" spans="1:11" ht="12" customHeight="1" x14ac:dyDescent="0.3">
      <c r="C3" s="168" t="s">
        <v>271</v>
      </c>
      <c r="D3" s="203" t="s">
        <v>272</v>
      </c>
      <c r="E3" s="203"/>
      <c r="F3" s="203"/>
      <c r="G3" s="203"/>
      <c r="H3" s="203"/>
      <c r="I3" s="203"/>
      <c r="J3" s="203"/>
      <c r="K3" s="172"/>
    </row>
    <row r="4" spans="1:11" ht="12" customHeight="1" x14ac:dyDescent="0.3">
      <c r="C4" s="168" t="s">
        <v>273</v>
      </c>
      <c r="D4" s="203" t="s">
        <v>274</v>
      </c>
      <c r="E4" s="203"/>
      <c r="F4" s="203"/>
      <c r="G4" s="203"/>
      <c r="H4" s="203"/>
      <c r="I4" s="203"/>
      <c r="J4" s="203"/>
      <c r="K4" s="172"/>
    </row>
    <row r="5" spans="1:11" ht="4.5" customHeight="1" x14ac:dyDescent="0.3">
      <c r="C5" s="172"/>
      <c r="D5" s="204"/>
      <c r="E5" s="204"/>
      <c r="F5" s="204"/>
      <c r="G5" s="204"/>
      <c r="H5" s="204"/>
      <c r="I5" s="204"/>
      <c r="J5" s="204"/>
      <c r="K5" s="172"/>
    </row>
    <row r="6" spans="1:11" ht="11.25" customHeight="1" x14ac:dyDescent="0.3"/>
    <row r="7" spans="1:11" ht="12.75" customHeight="1" x14ac:dyDescent="0.3">
      <c r="A7" s="196"/>
      <c r="B7" s="196"/>
      <c r="C7" s="196"/>
      <c r="D7" s="196"/>
      <c r="F7" s="197" t="s">
        <v>275</v>
      </c>
      <c r="G7" s="197"/>
      <c r="H7" s="197"/>
      <c r="I7" s="197"/>
      <c r="J7" s="197"/>
      <c r="K7" s="197"/>
    </row>
    <row r="8" spans="1:11" ht="24.75" customHeight="1" x14ac:dyDescent="0.3">
      <c r="A8" s="196"/>
      <c r="B8" s="196"/>
      <c r="C8" s="196"/>
      <c r="D8" s="196"/>
      <c r="F8" s="198" t="s">
        <v>276</v>
      </c>
      <c r="G8" s="198"/>
      <c r="H8" s="198"/>
      <c r="I8" s="199" t="s">
        <v>196</v>
      </c>
      <c r="J8" s="199"/>
      <c r="K8" s="199"/>
    </row>
    <row r="9" spans="1:11" ht="10.5" customHeight="1" x14ac:dyDescent="0.3">
      <c r="A9" s="196"/>
      <c r="B9" s="196"/>
      <c r="C9" s="196"/>
      <c r="D9" s="196"/>
      <c r="F9" s="200" t="s">
        <v>277</v>
      </c>
      <c r="G9" s="200"/>
      <c r="H9" s="200"/>
      <c r="I9" s="210">
        <v>0.11205011624642354</v>
      </c>
      <c r="J9" s="210"/>
      <c r="K9" s="210"/>
    </row>
    <row r="10" spans="1:11" ht="11.25" customHeight="1" x14ac:dyDescent="0.3">
      <c r="A10" s="196"/>
      <c r="B10" s="196"/>
      <c r="C10" s="196"/>
      <c r="D10" s="196"/>
      <c r="F10" s="200" t="s">
        <v>278</v>
      </c>
      <c r="G10" s="200"/>
      <c r="H10" s="200"/>
      <c r="I10" s="210">
        <v>0.58272128647302912</v>
      </c>
      <c r="J10" s="210"/>
      <c r="K10" s="210"/>
    </row>
    <row r="11" spans="1:11" ht="11.25" customHeight="1" x14ac:dyDescent="0.3">
      <c r="A11" s="196"/>
      <c r="B11" s="196"/>
      <c r="C11" s="196"/>
      <c r="D11" s="196"/>
      <c r="F11" s="200" t="s">
        <v>257</v>
      </c>
      <c r="G11" s="200"/>
      <c r="H11" s="200"/>
      <c r="I11" s="210">
        <v>0.3327459237153732</v>
      </c>
      <c r="J11" s="210"/>
      <c r="K11" s="210"/>
    </row>
    <row r="12" spans="1:11" ht="11.25" customHeight="1" x14ac:dyDescent="0.3">
      <c r="A12" s="196"/>
      <c r="B12" s="196"/>
      <c r="C12" s="196"/>
      <c r="D12" s="196"/>
      <c r="F12" s="200" t="s">
        <v>279</v>
      </c>
      <c r="G12" s="200"/>
      <c r="H12" s="200"/>
      <c r="I12" s="210">
        <v>0.10311259598053417</v>
      </c>
      <c r="J12" s="210"/>
      <c r="K12" s="210"/>
    </row>
    <row r="13" spans="1:11" ht="11.25" customHeight="1" x14ac:dyDescent="0.3">
      <c r="A13" s="196"/>
      <c r="B13" s="196"/>
      <c r="C13" s="196"/>
      <c r="D13" s="196"/>
      <c r="F13" s="200" t="s">
        <v>280</v>
      </c>
      <c r="G13" s="200"/>
      <c r="H13" s="200"/>
      <c r="I13" s="210">
        <v>1.0632207449844871E-2</v>
      </c>
      <c r="J13" s="210"/>
      <c r="K13" s="210"/>
    </row>
    <row r="14" spans="1:11" ht="11.25" customHeight="1" x14ac:dyDescent="0.3">
      <c r="A14" s="196"/>
      <c r="B14" s="196"/>
      <c r="C14" s="196"/>
      <c r="D14" s="196"/>
      <c r="F14" s="200" t="s">
        <v>281</v>
      </c>
      <c r="G14" s="200"/>
      <c r="H14" s="200"/>
      <c r="I14" s="205">
        <v>3.3253913667911528E-2</v>
      </c>
      <c r="J14" s="205"/>
      <c r="K14" s="205"/>
    </row>
    <row r="15" spans="1:11" ht="10.5" customHeight="1" x14ac:dyDescent="0.3">
      <c r="A15" s="196"/>
      <c r="B15" s="196"/>
      <c r="C15" s="196"/>
      <c r="D15" s="196"/>
      <c r="F15" s="200" t="s">
        <v>282</v>
      </c>
      <c r="G15" s="200"/>
      <c r="H15" s="200"/>
      <c r="I15" s="205">
        <v>2.2451889709604638</v>
      </c>
      <c r="J15" s="205"/>
      <c r="K15" s="205"/>
    </row>
    <row r="16" spans="1:11" ht="11.25" customHeight="1" x14ac:dyDescent="0.3">
      <c r="A16" s="196"/>
      <c r="B16" s="196"/>
      <c r="C16" s="196"/>
      <c r="D16" s="196"/>
      <c r="F16" s="200" t="s">
        <v>283</v>
      </c>
      <c r="G16" s="200"/>
      <c r="H16" s="200"/>
      <c r="I16" s="210">
        <v>0.33178328693300546</v>
      </c>
      <c r="J16" s="210"/>
      <c r="K16" s="210"/>
    </row>
    <row r="17" spans="1:11" ht="11.25" customHeight="1" x14ac:dyDescent="0.3">
      <c r="A17" s="196"/>
      <c r="B17" s="196"/>
      <c r="C17" s="196"/>
      <c r="D17" s="196"/>
      <c r="F17" s="200" t="s">
        <v>284</v>
      </c>
      <c r="G17" s="200"/>
      <c r="H17" s="200"/>
      <c r="I17" s="210">
        <v>0.33216995113303799</v>
      </c>
      <c r="J17" s="210"/>
      <c r="K17" s="210"/>
    </row>
    <row r="18" spans="1:11" ht="11.25" customHeight="1" x14ac:dyDescent="0.3">
      <c r="A18" s="196"/>
      <c r="B18" s="196"/>
      <c r="C18" s="196"/>
      <c r="D18" s="196"/>
      <c r="F18" s="200" t="s">
        <v>285</v>
      </c>
      <c r="G18" s="200"/>
      <c r="H18" s="200"/>
      <c r="I18" s="210">
        <v>0.1616725133815472</v>
      </c>
      <c r="J18" s="210"/>
      <c r="K18" s="210"/>
    </row>
    <row r="19" spans="1:11" ht="11.25" customHeight="1" x14ac:dyDescent="0.3">
      <c r="A19" s="196"/>
      <c r="B19" s="196"/>
      <c r="C19" s="196"/>
      <c r="D19" s="196"/>
      <c r="F19" s="200" t="s">
        <v>286</v>
      </c>
      <c r="G19" s="200"/>
      <c r="H19" s="200"/>
      <c r="I19" s="208">
        <v>0.05</v>
      </c>
      <c r="J19" s="208"/>
      <c r="K19" s="208"/>
    </row>
    <row r="20" spans="1:11" ht="11.25" customHeight="1" x14ac:dyDescent="0.3">
      <c r="A20" s="196"/>
      <c r="B20" s="196"/>
      <c r="C20" s="196"/>
      <c r="D20" s="196"/>
      <c r="F20" s="200" t="s">
        <v>287</v>
      </c>
      <c r="G20" s="200"/>
      <c r="H20" s="200"/>
      <c r="I20" s="210">
        <v>0.5038601554264448</v>
      </c>
      <c r="J20" s="210"/>
      <c r="K20" s="210"/>
    </row>
    <row r="21" spans="1:11" ht="9" customHeight="1" x14ac:dyDescent="0.3">
      <c r="A21" s="196"/>
      <c r="B21" s="196"/>
      <c r="C21" s="196"/>
      <c r="D21" s="196"/>
      <c r="F21" s="200" t="s">
        <v>288</v>
      </c>
      <c r="G21" s="200"/>
      <c r="H21" s="200"/>
      <c r="I21" s="208">
        <v>0.95</v>
      </c>
      <c r="J21" s="208"/>
      <c r="K21" s="208"/>
    </row>
    <row r="22" spans="1:11" ht="1.5" customHeight="1" x14ac:dyDescent="0.3">
      <c r="F22" s="200"/>
      <c r="G22" s="200"/>
      <c r="H22" s="200"/>
      <c r="I22" s="208"/>
      <c r="J22" s="208"/>
      <c r="K22" s="208"/>
    </row>
    <row r="23" spans="1:11" ht="18" customHeight="1" x14ac:dyDescent="0.3"/>
    <row r="24" spans="1:11" ht="13.5" customHeight="1" x14ac:dyDescent="0.3">
      <c r="A24" s="196"/>
      <c r="B24" s="196"/>
      <c r="C24" s="196"/>
      <c r="D24" s="196"/>
      <c r="F24" s="197" t="s">
        <v>289</v>
      </c>
      <c r="G24" s="197"/>
      <c r="H24" s="197"/>
      <c r="I24" s="197"/>
      <c r="J24" s="197"/>
      <c r="K24" s="197"/>
    </row>
    <row r="25" spans="1:11" ht="24" customHeight="1" x14ac:dyDescent="0.3">
      <c r="A25" s="196"/>
      <c r="B25" s="196"/>
      <c r="C25" s="196"/>
      <c r="D25" s="196"/>
      <c r="F25" s="198" t="s">
        <v>290</v>
      </c>
      <c r="G25" s="198"/>
      <c r="H25" s="198"/>
      <c r="I25" s="199" t="s">
        <v>196</v>
      </c>
      <c r="J25" s="199"/>
      <c r="K25" s="199"/>
    </row>
    <row r="26" spans="1:11" ht="11.25" customHeight="1" x14ac:dyDescent="0.3">
      <c r="A26" s="196"/>
      <c r="B26" s="196"/>
      <c r="C26" s="196"/>
      <c r="D26" s="196"/>
      <c r="F26" s="207">
        <v>0.01</v>
      </c>
      <c r="G26" s="207"/>
      <c r="H26" s="207"/>
      <c r="I26" s="210">
        <v>0.12654857220207674</v>
      </c>
      <c r="J26" s="210"/>
      <c r="K26" s="210"/>
    </row>
    <row r="27" spans="1:11" ht="11.25" customHeight="1" x14ac:dyDescent="0.3">
      <c r="A27" s="196"/>
      <c r="B27" s="196"/>
      <c r="C27" s="196"/>
      <c r="D27" s="196"/>
      <c r="F27" s="206">
        <v>2.5000000000000001E-2</v>
      </c>
      <c r="G27" s="206"/>
      <c r="H27" s="206"/>
      <c r="I27" s="210">
        <v>0.14411705290532836</v>
      </c>
      <c r="J27" s="210"/>
      <c r="K27" s="210"/>
    </row>
    <row r="28" spans="1:11" ht="11.25" customHeight="1" x14ac:dyDescent="0.3">
      <c r="A28" s="196"/>
      <c r="B28" s="196"/>
      <c r="C28" s="196"/>
      <c r="D28" s="196"/>
      <c r="F28" s="207">
        <v>0.05</v>
      </c>
      <c r="G28" s="207"/>
      <c r="H28" s="207"/>
      <c r="I28" s="210">
        <v>0.1616725133815472</v>
      </c>
      <c r="J28" s="210"/>
      <c r="K28" s="210"/>
    </row>
    <row r="29" spans="1:11" ht="11.25" customHeight="1" x14ac:dyDescent="0.3">
      <c r="A29" s="196"/>
      <c r="B29" s="196"/>
      <c r="C29" s="196"/>
      <c r="D29" s="196"/>
      <c r="F29" s="207">
        <v>0.1</v>
      </c>
      <c r="G29" s="207"/>
      <c r="H29" s="207"/>
      <c r="I29" s="210">
        <v>0.19352027972685287</v>
      </c>
      <c r="J29" s="210"/>
      <c r="K29" s="210"/>
    </row>
    <row r="30" spans="1:11" ht="11.25" customHeight="1" x14ac:dyDescent="0.3">
      <c r="A30" s="196"/>
      <c r="B30" s="196"/>
      <c r="C30" s="196"/>
      <c r="D30" s="196"/>
      <c r="F30" s="207">
        <v>0.2</v>
      </c>
      <c r="G30" s="207"/>
      <c r="H30" s="207"/>
      <c r="I30" s="210">
        <v>0.23692239128519937</v>
      </c>
      <c r="J30" s="210"/>
      <c r="K30" s="210"/>
    </row>
    <row r="31" spans="1:11" ht="10.5" customHeight="1" x14ac:dyDescent="0.3">
      <c r="A31" s="196"/>
      <c r="B31" s="196"/>
      <c r="C31" s="196"/>
      <c r="D31" s="196"/>
      <c r="F31" s="207">
        <v>0.25</v>
      </c>
      <c r="G31" s="207"/>
      <c r="H31" s="207"/>
      <c r="I31" s="210">
        <v>0.25577091913920363</v>
      </c>
      <c r="J31" s="210"/>
      <c r="K31" s="210"/>
    </row>
    <row r="32" spans="1:11" ht="11.25" customHeight="1" x14ac:dyDescent="0.3">
      <c r="A32" s="196"/>
      <c r="B32" s="196"/>
      <c r="C32" s="196"/>
      <c r="D32" s="196"/>
      <c r="F32" s="207">
        <v>0.5</v>
      </c>
      <c r="G32" s="207"/>
      <c r="H32" s="207"/>
      <c r="I32" s="210">
        <v>0.33178328693300546</v>
      </c>
      <c r="J32" s="210"/>
      <c r="K32" s="210"/>
    </row>
    <row r="33" spans="1:11" ht="11.25" customHeight="1" x14ac:dyDescent="0.3">
      <c r="A33" s="196"/>
      <c r="B33" s="196"/>
      <c r="C33" s="196"/>
      <c r="D33" s="196"/>
      <c r="F33" s="207">
        <v>0.75</v>
      </c>
      <c r="G33" s="207"/>
      <c r="H33" s="207"/>
      <c r="I33" s="210">
        <v>0.40984337439353186</v>
      </c>
      <c r="J33" s="210"/>
      <c r="K33" s="210"/>
    </row>
    <row r="34" spans="1:11" ht="11.25" customHeight="1" x14ac:dyDescent="0.3">
      <c r="A34" s="196"/>
      <c r="B34" s="196"/>
      <c r="C34" s="196"/>
      <c r="D34" s="196"/>
      <c r="F34" s="207">
        <v>0.8</v>
      </c>
      <c r="G34" s="207"/>
      <c r="H34" s="207"/>
      <c r="I34" s="210">
        <v>0.42602270453723023</v>
      </c>
      <c r="J34" s="210"/>
      <c r="K34" s="210"/>
    </row>
    <row r="35" spans="1:11" ht="11.25" customHeight="1" x14ac:dyDescent="0.3">
      <c r="A35" s="196"/>
      <c r="B35" s="196"/>
      <c r="C35" s="196"/>
      <c r="D35" s="196"/>
      <c r="F35" s="207">
        <v>0.9</v>
      </c>
      <c r="G35" s="207"/>
      <c r="H35" s="207"/>
      <c r="I35" s="210">
        <v>0.4726494520415887</v>
      </c>
      <c r="J35" s="210"/>
      <c r="K35" s="210"/>
    </row>
    <row r="36" spans="1:11" ht="11.25" customHeight="1" x14ac:dyDescent="0.3">
      <c r="A36" s="196"/>
      <c r="B36" s="196"/>
      <c r="C36" s="196"/>
      <c r="D36" s="196"/>
      <c r="F36" s="207">
        <v>0.95</v>
      </c>
      <c r="G36" s="207"/>
      <c r="H36" s="207"/>
      <c r="I36" s="210">
        <v>0.5038601554264448</v>
      </c>
      <c r="J36" s="210"/>
      <c r="K36" s="210"/>
    </row>
    <row r="37" spans="1:11" ht="10.5" customHeight="1" x14ac:dyDescent="0.3">
      <c r="A37" s="196"/>
      <c r="B37" s="196"/>
      <c r="C37" s="196"/>
      <c r="D37" s="196"/>
      <c r="F37" s="206">
        <v>0.97499999999999998</v>
      </c>
      <c r="G37" s="206"/>
      <c r="H37" s="206"/>
      <c r="I37" s="210">
        <v>0.52704233593558902</v>
      </c>
      <c r="J37" s="210"/>
      <c r="K37" s="210"/>
    </row>
    <row r="38" spans="1:11" ht="9" customHeight="1" x14ac:dyDescent="0.3">
      <c r="A38" s="196"/>
      <c r="B38" s="196"/>
      <c r="C38" s="196"/>
      <c r="D38" s="196"/>
      <c r="F38" s="207">
        <v>0.99</v>
      </c>
      <c r="G38" s="207"/>
      <c r="H38" s="207"/>
      <c r="I38" s="210">
        <v>0.54663801100166609</v>
      </c>
      <c r="J38" s="210"/>
      <c r="K38" s="210"/>
    </row>
    <row r="39" spans="1:11" ht="2.25" customHeight="1" x14ac:dyDescent="0.3">
      <c r="F39" s="207"/>
      <c r="G39" s="207"/>
      <c r="H39" s="207"/>
      <c r="I39" s="210"/>
      <c r="J39" s="210"/>
      <c r="K39" s="210"/>
    </row>
    <row r="40" spans="1:11" ht="18" customHeight="1" x14ac:dyDescent="0.3"/>
    <row r="41" spans="1:11" ht="13.5" customHeight="1" x14ac:dyDescent="0.3">
      <c r="A41" s="196"/>
      <c r="B41" s="196"/>
      <c r="C41" s="196"/>
      <c r="D41" s="196"/>
      <c r="F41" s="197" t="s">
        <v>291</v>
      </c>
      <c r="G41" s="197"/>
      <c r="H41" s="197"/>
      <c r="I41" s="197"/>
      <c r="J41" s="197"/>
      <c r="K41" s="197"/>
    </row>
    <row r="42" spans="1:11" ht="24" customHeight="1" x14ac:dyDescent="0.3">
      <c r="A42" s="196"/>
      <c r="B42" s="196"/>
      <c r="C42" s="196"/>
      <c r="D42" s="196"/>
      <c r="F42" s="173" t="s">
        <v>292</v>
      </c>
      <c r="G42" s="169" t="s">
        <v>293</v>
      </c>
      <c r="H42" s="199" t="s">
        <v>294</v>
      </c>
      <c r="I42" s="199"/>
      <c r="J42" s="199" t="s">
        <v>295</v>
      </c>
      <c r="K42" s="199"/>
    </row>
    <row r="43" spans="1:11" ht="11.25" customHeight="1" x14ac:dyDescent="0.3">
      <c r="A43" s="196"/>
      <c r="B43" s="196"/>
      <c r="C43" s="196"/>
      <c r="D43" s="196"/>
      <c r="F43" s="171">
        <v>1</v>
      </c>
      <c r="G43" s="174" t="s">
        <v>296</v>
      </c>
      <c r="H43" s="210">
        <v>0.16122255539136898</v>
      </c>
      <c r="I43" s="210"/>
      <c r="J43" s="210">
        <v>0.50599950720112352</v>
      </c>
      <c r="K43" s="210"/>
    </row>
    <row r="44" spans="1:11" ht="11.25" customHeight="1" x14ac:dyDescent="0.3">
      <c r="A44" s="196"/>
      <c r="B44" s="196"/>
      <c r="C44" s="196"/>
      <c r="D44" s="196"/>
      <c r="F44" s="171">
        <v>2</v>
      </c>
      <c r="G44" s="174" t="s">
        <v>372</v>
      </c>
      <c r="H44" s="210">
        <v>0.29408424510075154</v>
      </c>
      <c r="I44" s="210"/>
      <c r="J44" s="210">
        <v>0.35574807016935311</v>
      </c>
      <c r="K44" s="210"/>
    </row>
    <row r="45" spans="1:11" ht="11.25" customHeight="1" x14ac:dyDescent="0.3">
      <c r="A45" s="196"/>
      <c r="B45" s="196"/>
      <c r="C45" s="196"/>
      <c r="D45" s="196"/>
      <c r="F45" s="171">
        <v>3</v>
      </c>
      <c r="G45" s="174" t="s">
        <v>373</v>
      </c>
      <c r="H45" s="210">
        <v>0.30566041004018335</v>
      </c>
      <c r="I45" s="210"/>
      <c r="J45" s="210">
        <v>0.36724258610435695</v>
      </c>
      <c r="K45" s="210"/>
    </row>
    <row r="46" spans="1:11" ht="11.25" customHeight="1" x14ac:dyDescent="0.3">
      <c r="A46" s="196"/>
      <c r="B46" s="196"/>
      <c r="C46" s="196"/>
      <c r="D46" s="196"/>
      <c r="F46" s="171">
        <v>4</v>
      </c>
      <c r="G46" s="174" t="s">
        <v>374</v>
      </c>
      <c r="H46" s="210">
        <v>0.29694006773822834</v>
      </c>
      <c r="I46" s="210"/>
      <c r="J46" s="210">
        <v>0.35840688997684678</v>
      </c>
      <c r="K46" s="210"/>
    </row>
    <row r="47" spans="1:11" ht="10.5" customHeight="1" x14ac:dyDescent="0.3">
      <c r="A47" s="196"/>
      <c r="B47" s="196"/>
      <c r="C47" s="196"/>
      <c r="D47" s="196"/>
      <c r="F47" s="171">
        <v>5</v>
      </c>
      <c r="G47" s="174" t="s">
        <v>375</v>
      </c>
      <c r="H47" s="210">
        <v>0.30488208572031733</v>
      </c>
      <c r="I47" s="210"/>
      <c r="J47" s="210">
        <v>0.36384759276879153</v>
      </c>
      <c r="K47" s="210"/>
    </row>
    <row r="48" spans="1:11" ht="11.25" customHeight="1" x14ac:dyDescent="0.3">
      <c r="A48" s="196"/>
      <c r="B48" s="196"/>
      <c r="C48" s="196"/>
      <c r="D48" s="196"/>
      <c r="F48" s="171">
        <v>6</v>
      </c>
      <c r="G48" s="174" t="s">
        <v>376</v>
      </c>
      <c r="H48" s="210">
        <v>0.31474388579874135</v>
      </c>
      <c r="I48" s="210"/>
      <c r="J48" s="210">
        <v>0.37301310598736398</v>
      </c>
      <c r="K48" s="210"/>
    </row>
    <row r="49" spans="1:11" ht="11.25" customHeight="1" x14ac:dyDescent="0.3">
      <c r="A49" s="196"/>
      <c r="B49" s="196"/>
      <c r="C49" s="196"/>
      <c r="D49" s="196"/>
      <c r="F49" s="171">
        <v>7</v>
      </c>
      <c r="G49" s="174" t="s">
        <v>377</v>
      </c>
      <c r="H49" s="210">
        <v>0.30155451197890171</v>
      </c>
      <c r="I49" s="210"/>
      <c r="J49" s="210">
        <v>0.35981330157234842</v>
      </c>
      <c r="K49" s="210"/>
    </row>
    <row r="50" spans="1:11" ht="11.25" customHeight="1" x14ac:dyDescent="0.3">
      <c r="A50" s="196"/>
      <c r="B50" s="196"/>
      <c r="C50" s="196"/>
      <c r="D50" s="196"/>
      <c r="F50" s="171">
        <v>8</v>
      </c>
      <c r="G50" s="174" t="s">
        <v>378</v>
      </c>
      <c r="H50" s="210">
        <v>0.31562761814587703</v>
      </c>
      <c r="I50" s="210"/>
      <c r="J50" s="210">
        <v>0.37333444616575739</v>
      </c>
      <c r="K50" s="210"/>
    </row>
    <row r="51" spans="1:11" ht="11.25" customHeight="1" x14ac:dyDescent="0.3">
      <c r="A51" s="196"/>
      <c r="B51" s="196"/>
      <c r="C51" s="196"/>
      <c r="D51" s="196"/>
      <c r="F51" s="171">
        <v>9</v>
      </c>
      <c r="G51" s="174" t="s">
        <v>379</v>
      </c>
      <c r="H51" s="210">
        <v>0.30763993400516182</v>
      </c>
      <c r="I51" s="210"/>
      <c r="J51" s="210">
        <v>0.3652520269241496</v>
      </c>
      <c r="K51" s="210"/>
    </row>
    <row r="52" spans="1:11" ht="11.25" customHeight="1" x14ac:dyDescent="0.3">
      <c r="A52" s="196"/>
      <c r="B52" s="196"/>
      <c r="C52" s="196"/>
      <c r="D52" s="196"/>
      <c r="F52" s="171">
        <v>10</v>
      </c>
      <c r="G52" s="174" t="s">
        <v>380</v>
      </c>
      <c r="H52" s="210">
        <v>0.29636344554822608</v>
      </c>
      <c r="I52" s="210"/>
      <c r="J52" s="210">
        <v>0.35378926539839983</v>
      </c>
      <c r="K52" s="210"/>
    </row>
    <row r="53" spans="1:11" ht="10.5" customHeight="1" x14ac:dyDescent="0.3">
      <c r="A53" s="196"/>
      <c r="B53" s="196"/>
      <c r="C53" s="196"/>
      <c r="D53" s="196"/>
      <c r="F53" s="171">
        <v>11</v>
      </c>
      <c r="G53" s="174" t="s">
        <v>239</v>
      </c>
      <c r="H53" s="210">
        <v>0.30185002660320881</v>
      </c>
      <c r="I53" s="210"/>
      <c r="J53" s="210">
        <v>0.35893852728429593</v>
      </c>
      <c r="K53" s="210"/>
    </row>
    <row r="54" spans="1:11" ht="11.25" customHeight="1" x14ac:dyDescent="0.3">
      <c r="A54" s="196"/>
      <c r="B54" s="196"/>
      <c r="C54" s="196"/>
      <c r="D54" s="196"/>
      <c r="F54" s="171">
        <v>12</v>
      </c>
      <c r="G54" s="174" t="s">
        <v>381</v>
      </c>
      <c r="H54" s="210">
        <v>0.30155129708779282</v>
      </c>
      <c r="I54" s="210"/>
      <c r="J54" s="210">
        <v>0.35835190036302078</v>
      </c>
      <c r="K54" s="210"/>
    </row>
    <row r="55" spans="1:11" ht="9" customHeight="1" x14ac:dyDescent="0.3">
      <c r="A55" s="196"/>
      <c r="B55" s="196"/>
      <c r="C55" s="196"/>
      <c r="D55" s="196"/>
      <c r="F55" s="200">
        <v>13</v>
      </c>
      <c r="G55" s="209" t="s">
        <v>382</v>
      </c>
      <c r="H55" s="210">
        <v>0.29927676158053101</v>
      </c>
      <c r="I55" s="210"/>
      <c r="J55" s="210">
        <v>0.35607724291220222</v>
      </c>
      <c r="K55" s="210"/>
    </row>
    <row r="56" spans="1:11" ht="2.25" customHeight="1" x14ac:dyDescent="0.3">
      <c r="F56" s="200"/>
      <c r="G56" s="209"/>
      <c r="H56" s="210"/>
      <c r="I56" s="210"/>
      <c r="J56" s="210"/>
      <c r="K56" s="210"/>
    </row>
  </sheetData>
  <mergeCells count="97">
    <mergeCell ref="H54:I54"/>
    <mergeCell ref="J54:K54"/>
    <mergeCell ref="F55:F56"/>
    <mergeCell ref="G55:G56"/>
    <mergeCell ref="H55:I56"/>
    <mergeCell ref="J55:K56"/>
    <mergeCell ref="H51:I51"/>
    <mergeCell ref="J51:K51"/>
    <mergeCell ref="H52:I52"/>
    <mergeCell ref="J52:K52"/>
    <mergeCell ref="H53:I53"/>
    <mergeCell ref="J53:K53"/>
    <mergeCell ref="H48:I48"/>
    <mergeCell ref="J48:K48"/>
    <mergeCell ref="H49:I49"/>
    <mergeCell ref="J49:K49"/>
    <mergeCell ref="H50:I50"/>
    <mergeCell ref="J50:K50"/>
    <mergeCell ref="H45:I45"/>
    <mergeCell ref="J45:K45"/>
    <mergeCell ref="H46:I46"/>
    <mergeCell ref="J46:K46"/>
    <mergeCell ref="H47:I47"/>
    <mergeCell ref="J47:K47"/>
    <mergeCell ref="F38:H39"/>
    <mergeCell ref="I38:K39"/>
    <mergeCell ref="A41:D55"/>
    <mergeCell ref="F41:K41"/>
    <mergeCell ref="H42:I42"/>
    <mergeCell ref="J42:K42"/>
    <mergeCell ref="H43:I43"/>
    <mergeCell ref="J43:K43"/>
    <mergeCell ref="H44:I44"/>
    <mergeCell ref="J44:K44"/>
    <mergeCell ref="A24:D38"/>
    <mergeCell ref="F24:K24"/>
    <mergeCell ref="F25:H25"/>
    <mergeCell ref="I25:K25"/>
    <mergeCell ref="F26:H26"/>
    <mergeCell ref="I26:K26"/>
    <mergeCell ref="F35:H35"/>
    <mergeCell ref="I35:K35"/>
    <mergeCell ref="F36:H36"/>
    <mergeCell ref="I36:K36"/>
    <mergeCell ref="F37:H37"/>
    <mergeCell ref="I37:K37"/>
    <mergeCell ref="F32:H32"/>
    <mergeCell ref="I32:K32"/>
    <mergeCell ref="F33:H33"/>
    <mergeCell ref="I33:K33"/>
    <mergeCell ref="F34:H34"/>
    <mergeCell ref="I34:K34"/>
    <mergeCell ref="F29:H29"/>
    <mergeCell ref="I29:K29"/>
    <mergeCell ref="F30:H30"/>
    <mergeCell ref="I30:K30"/>
    <mergeCell ref="F31:H31"/>
    <mergeCell ref="I31:K31"/>
    <mergeCell ref="F18:H18"/>
    <mergeCell ref="I18:K18"/>
    <mergeCell ref="F27:H27"/>
    <mergeCell ref="I27:K27"/>
    <mergeCell ref="F28:H28"/>
    <mergeCell ref="I28:K28"/>
    <mergeCell ref="F19:H19"/>
    <mergeCell ref="I19:K19"/>
    <mergeCell ref="F20:H20"/>
    <mergeCell ref="I20:K20"/>
    <mergeCell ref="F21:H22"/>
    <mergeCell ref="I21:K22"/>
    <mergeCell ref="F15:H15"/>
    <mergeCell ref="I15:K15"/>
    <mergeCell ref="F16:H16"/>
    <mergeCell ref="I16:K16"/>
    <mergeCell ref="F17:H17"/>
    <mergeCell ref="I17:K17"/>
    <mergeCell ref="C1:K1"/>
    <mergeCell ref="D2:J2"/>
    <mergeCell ref="D3:J3"/>
    <mergeCell ref="D4:J4"/>
    <mergeCell ref="D5:J5"/>
    <mergeCell ref="A7:D21"/>
    <mergeCell ref="F7:K7"/>
    <mergeCell ref="F8:H8"/>
    <mergeCell ref="I8:K8"/>
    <mergeCell ref="F9:H9"/>
    <mergeCell ref="I9:K9"/>
    <mergeCell ref="F10:H10"/>
    <mergeCell ref="I10:K10"/>
    <mergeCell ref="F11:H11"/>
    <mergeCell ref="I11:K11"/>
    <mergeCell ref="F13:H13"/>
    <mergeCell ref="I13:K13"/>
    <mergeCell ref="F14:H14"/>
    <mergeCell ref="I14:K14"/>
    <mergeCell ref="F12:H12"/>
    <mergeCell ref="I12:K12"/>
  </mergeCells>
  <pageMargins left="0.75" right="0.75" top="0.75" bottom="0.75" header="0.3" footer="0.3"/>
  <pageSetup paperSize="0" fitToHeight="0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4E4C9D50519D42B27BD0B041486B70" ma:contentTypeVersion="18" ma:contentTypeDescription="Create a new document." ma:contentTypeScope="" ma:versionID="91530d32649ff85b38719b37feb729b0">
  <xsd:schema xmlns:xsd="http://www.w3.org/2001/XMLSchema" xmlns:xs="http://www.w3.org/2001/XMLSchema" xmlns:p="http://schemas.microsoft.com/office/2006/metadata/properties" xmlns:ns1="http://schemas.microsoft.com/sharepoint/v3" xmlns:ns2="ff088694-7ef7-4d79-a877-4ec4085b8acf" xmlns:ns3="55806e25-2472-48df-91f5-2c650834f9f6" xmlns:ns4="20867c8d-1cc9-4acd-a073-94634f6a764f" targetNamespace="http://schemas.microsoft.com/office/2006/metadata/properties" ma:root="true" ma:fieldsID="d4742f07384aedc94d06ef16cb57473b" ns1:_="" ns2:_="" ns3:_="" ns4:_="">
    <xsd:import namespace="http://schemas.microsoft.com/sharepoint/v3"/>
    <xsd:import namespace="ff088694-7ef7-4d79-a877-4ec4085b8acf"/>
    <xsd:import namespace="55806e25-2472-48df-91f5-2c650834f9f6"/>
    <xsd:import namespace="20867c8d-1cc9-4acd-a073-94634f6a76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Purpose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Notes" minOccurs="0"/>
                <xsd:element ref="ns2:S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088694-7ef7-4d79-a877-4ec4085b8a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Purpose" ma:index="14" nillable="true" ma:displayName="Full Article Title" ma:description="Describes what the document is for" ma:format="Dropdown" ma:internalName="Purpose">
      <xsd:simpleType>
        <xsd:restriction base="dms:Text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9cf906e-e933-44a8-8421-1c91ada6f1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Notes" ma:index="24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SME" ma:index="25" nillable="true" ma:displayName="SME" ma:description="This is the primary SME for this topic" ma:format="Dropdown" ma:list="UserInfo" ma:SharePointGroup="0" ma:internalName="S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806e25-2472-48df-91f5-2c650834f9f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67c8d-1cc9-4acd-a073-94634f6a764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a4cb55c-e1b3-440f-9ffd-5f229ba411c6}" ma:internalName="TaxCatchAll" ma:showField="CatchAllData" ma:web="55806e25-2472-48df-91f5-2c650834f9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ff088694-7ef7-4d79-a877-4ec4085b8acf">
      <Terms xmlns="http://schemas.microsoft.com/office/infopath/2007/PartnerControls"/>
    </lcf76f155ced4ddcb4097134ff3c332f>
    <TaxCatchAll xmlns="20867c8d-1cc9-4acd-a073-94634f6a764f" xsi:nil="true"/>
    <_ip_UnifiedCompliancePolicyProperties xmlns="http://schemas.microsoft.com/sharepoint/v3" xsi:nil="true"/>
    <Purpose xmlns="ff088694-7ef7-4d79-a877-4ec4085b8acf" xsi:nil="true"/>
    <SME xmlns="ff088694-7ef7-4d79-a877-4ec4085b8acf">
      <UserInfo>
        <DisplayName/>
        <AccountId xsi:nil="true"/>
        <AccountType/>
      </UserInfo>
    </SME>
    <Notes xmlns="ff088694-7ef7-4d79-a877-4ec4085b8acf" xsi:nil="true"/>
  </documentManagement>
</p:properties>
</file>

<file path=customXml/itemProps1.xml><?xml version="1.0" encoding="utf-8"?>
<ds:datastoreItem xmlns:ds="http://schemas.openxmlformats.org/officeDocument/2006/customXml" ds:itemID="{DE367CB1-28F4-40B9-83AE-3815B9AF185A}"/>
</file>

<file path=customXml/itemProps2.xml><?xml version="1.0" encoding="utf-8"?>
<ds:datastoreItem xmlns:ds="http://schemas.openxmlformats.org/officeDocument/2006/customXml" ds:itemID="{359183BB-A2E8-4E7A-99AC-8C1D816856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D3989A-EA0E-4AD8-B5E3-74D3750A0E66}">
  <ds:schemaRefs>
    <ds:schemaRef ds:uri="ff088694-7ef7-4d79-a877-4ec4085b8acf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sharepoint/v3"/>
    <ds:schemaRef ds:uri="20867c8d-1cc9-4acd-a073-94634f6a764f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55806e25-2472-48df-91f5-2c650834f9f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</vt:i4>
      </vt:variant>
    </vt:vector>
  </HeadingPairs>
  <TitlesOfParts>
    <vt:vector size="28" baseType="lpstr">
      <vt:lpstr>RiskSerializationData8</vt:lpstr>
      <vt:lpstr>SW0</vt:lpstr>
      <vt:lpstr>SW1</vt:lpstr>
      <vt:lpstr>SW2</vt:lpstr>
      <vt:lpstr>SW3</vt:lpstr>
      <vt:lpstr>SW4</vt:lpstr>
      <vt:lpstr>SW5</vt:lpstr>
      <vt:lpstr>SW6</vt:lpstr>
      <vt:lpstr>SW7</vt:lpstr>
      <vt:lpstr>SW8</vt:lpstr>
      <vt:lpstr>SW9</vt:lpstr>
      <vt:lpstr>SW10</vt:lpstr>
      <vt:lpstr>SW11</vt:lpstr>
      <vt:lpstr>SW12</vt:lpstr>
      <vt:lpstr>SW13</vt:lpstr>
      <vt:lpstr>SW14</vt:lpstr>
      <vt:lpstr>SW15</vt:lpstr>
      <vt:lpstr>SW16</vt:lpstr>
      <vt:lpstr>SW17</vt:lpstr>
      <vt:lpstr>SW18</vt:lpstr>
      <vt:lpstr>SW19</vt:lpstr>
      <vt:lpstr>SW20</vt:lpstr>
      <vt:lpstr>SW21</vt:lpstr>
      <vt:lpstr>SW22</vt:lpstr>
      <vt:lpstr>SW23</vt:lpstr>
      <vt:lpstr>SW24</vt:lpstr>
      <vt:lpstr>RiskSerializationData8!BrowseRecords</vt:lpstr>
      <vt:lpstr>RiskSerializationData8!SerializationHeader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Post, Lynn O</dc:creator>
  <cp:keywords/>
  <dc:description/>
  <cp:lastModifiedBy>Post, Lynn O</cp:lastModifiedBy>
  <cp:revision/>
  <dcterms:created xsi:type="dcterms:W3CDTF">2021-03-02T14:51:11Z</dcterms:created>
  <dcterms:modified xsi:type="dcterms:W3CDTF">2025-07-30T14:50:15Z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0x0101001F4E4C9D50519D42B27BD0B041486B70</vt:lpwstr>
  </property>
  <property fmtid="{D5CDD505-2E9C-101B-9397-08002B2CF9AE}" pid="3" name="MediaServiceImageTags">
    <vt:lpwstr/>
  </property>
</Properties>
</file>